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3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charts/chart5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5.xml" ContentType="application/vnd.openxmlformats-officedocument.drawing+xml"/>
  <Override PartName="/xl/charts/chart5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6.xml" ContentType="application/vnd.openxmlformats-officedocument.drawing+xml"/>
  <Override PartName="/xl/charts/chart5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5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7.xml" ContentType="application/vnd.openxmlformats-officedocument.drawing+xml"/>
  <Override PartName="/xl/charts/chart5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5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8.xml" ContentType="application/vnd.openxmlformats-officedocument.drawing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19.xml" ContentType="application/vnd.openxmlformats-officedocument.drawing+xml"/>
  <Override PartName="/xl/charts/chart63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64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0.xml" ContentType="application/vnd.openxmlformats-officedocument.drawing+xml"/>
  <Override PartName="/xl/charts/chart65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1.xml" ContentType="application/vnd.openxmlformats-officedocument.drawing+xml"/>
  <Override PartName="/xl/charts/chart66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67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2.xml" ContentType="application/vnd.openxmlformats-officedocument.drawing+xml"/>
  <Override PartName="/xl/charts/chart68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drawings/drawing23.xml" ContentType="application/vnd.openxmlformats-officedocument.drawing+xml"/>
  <Override PartName="/xl/charts/chart77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78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4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5.xml" ContentType="application/vnd.openxmlformats-officedocument.drawing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drawings/drawing26.xml" ContentType="application/vnd.openxmlformats-officedocument.drawing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ownloads\ESTADISTICAS 2026\IMPORTACIONES\"/>
    </mc:Choice>
  </mc:AlternateContent>
  <xr:revisionPtr revIDLastSave="0" documentId="13_ncr:1_{B0F8F8E1-AB25-4BD2-ACA8-B818BF2C6E1F}" xr6:coauthVersionLast="47" xr6:coauthVersionMax="47" xr10:uidLastSave="{00000000-0000-0000-0000-000000000000}"/>
  <bookViews>
    <workbookView xWindow="-120" yWindow="-120" windowWidth="20730" windowHeight="11160" tabRatio="603" xr2:uid="{00000000-000D-0000-FFFF-FFFF00000000}"/>
  </bookViews>
  <sheets>
    <sheet name="Caratula" sheetId="1" r:id="rId1"/>
    <sheet name="Indice" sheetId="2" r:id="rId2"/>
    <sheet name="Resumen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30" r:id="rId29"/>
    <sheet name="27" sheetId="31" r:id="rId30"/>
    <sheet name="28" sheetId="32" r:id="rId31"/>
    <sheet name="29" sheetId="33" r:id="rId32"/>
  </sheets>
  <externalReferences>
    <externalReference r:id="rId33"/>
    <externalReference r:id="rId34"/>
  </externalReferences>
  <definedNames>
    <definedName name="_xlnm._FilterDatabase" localSheetId="15" hidden="1">'13'!$A$2:$AA$70</definedName>
    <definedName name="_xlnm._FilterDatabase" localSheetId="19" hidden="1">'17'!$A$2:$AA$30</definedName>
    <definedName name="_xlnm._FilterDatabase" localSheetId="21" hidden="1">'19'!$B$2:$C$322</definedName>
    <definedName name="_xlnm._FilterDatabase" localSheetId="7" hidden="1">'5'!$A$2:$AK$2</definedName>
    <definedName name="_xlnm._FilterDatabase" localSheetId="9" hidden="1">'7'!$A$2:$P$106</definedName>
    <definedName name="_xlnm._FilterDatabase" localSheetId="10" hidden="1">'8'!$A$3:$D$767</definedName>
    <definedName name="_xlnm._FilterDatabase" localSheetId="11" hidden="1">'9'!$A$88:$E$94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3" l="1"/>
  <c r="Y96" i="22"/>
  <c r="Z15" i="22" s="1"/>
  <c r="P4" i="22"/>
  <c r="P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40" i="22"/>
  <c r="P41" i="22"/>
  <c r="P42" i="22"/>
  <c r="P43" i="22"/>
  <c r="P44" i="22"/>
  <c r="P45" i="22"/>
  <c r="P46" i="22"/>
  <c r="P47" i="22"/>
  <c r="P48" i="22"/>
  <c r="P49" i="22"/>
  <c r="P50" i="22"/>
  <c r="P51" i="22"/>
  <c r="P52" i="22"/>
  <c r="P53" i="22"/>
  <c r="P54" i="22"/>
  <c r="P55" i="22"/>
  <c r="P56" i="22"/>
  <c r="P57" i="22"/>
  <c r="P58" i="22"/>
  <c r="P59" i="22"/>
  <c r="P60" i="22"/>
  <c r="P61" i="22"/>
  <c r="P62" i="22"/>
  <c r="P63" i="22"/>
  <c r="P64" i="22"/>
  <c r="P65" i="22"/>
  <c r="P66" i="22"/>
  <c r="P67" i="22"/>
  <c r="P68" i="22"/>
  <c r="P69" i="22"/>
  <c r="P70" i="22"/>
  <c r="P71" i="22"/>
  <c r="P72" i="22"/>
  <c r="P73" i="22"/>
  <c r="P74" i="22"/>
  <c r="P75" i="22"/>
  <c r="P76" i="22"/>
  <c r="P77" i="22"/>
  <c r="P78" i="22"/>
  <c r="P79" i="22"/>
  <c r="P80" i="22"/>
  <c r="P81" i="22"/>
  <c r="P82" i="22"/>
  <c r="P83" i="22"/>
  <c r="P84" i="22"/>
  <c r="P85" i="22"/>
  <c r="P86" i="22"/>
  <c r="P87" i="22"/>
  <c r="P88" i="22"/>
  <c r="P89" i="22"/>
  <c r="P90" i="22"/>
  <c r="P91" i="22"/>
  <c r="P92" i="22"/>
  <c r="P93" i="22"/>
  <c r="P94" i="22"/>
  <c r="P95" i="22"/>
  <c r="P96" i="22"/>
  <c r="P97" i="22"/>
  <c r="P98" i="22"/>
  <c r="P99" i="22"/>
  <c r="P100" i="22"/>
  <c r="P101" i="22"/>
  <c r="P102" i="22"/>
  <c r="P103" i="22"/>
  <c r="P104" i="22"/>
  <c r="P105" i="22"/>
  <c r="P106" i="22"/>
  <c r="P107" i="22"/>
  <c r="P108" i="22"/>
  <c r="P109" i="22"/>
  <c r="P110" i="22"/>
  <c r="P111" i="22"/>
  <c r="P112" i="22"/>
  <c r="P113" i="22"/>
  <c r="P114" i="22"/>
  <c r="P115" i="22"/>
  <c r="P116" i="22"/>
  <c r="P117" i="22"/>
  <c r="P118" i="22"/>
  <c r="P119" i="22"/>
  <c r="P120" i="22"/>
  <c r="P121" i="22"/>
  <c r="P122" i="22"/>
  <c r="P123" i="22"/>
  <c r="P124" i="22"/>
  <c r="P125" i="22"/>
  <c r="P126" i="22"/>
  <c r="P127" i="22"/>
  <c r="P128" i="22"/>
  <c r="P129" i="22"/>
  <c r="P130" i="22"/>
  <c r="P131" i="22"/>
  <c r="P132" i="22"/>
  <c r="P133" i="22"/>
  <c r="P134" i="22"/>
  <c r="P135" i="22"/>
  <c r="P136" i="22"/>
  <c r="P137" i="22"/>
  <c r="P138" i="22"/>
  <c r="P139" i="22"/>
  <c r="P140" i="22"/>
  <c r="P141" i="22"/>
  <c r="P142" i="22"/>
  <c r="P143" i="22"/>
  <c r="P144" i="22"/>
  <c r="P145" i="22"/>
  <c r="P146" i="22"/>
  <c r="P147" i="22"/>
  <c r="P148" i="22"/>
  <c r="P149" i="22"/>
  <c r="P150" i="22"/>
  <c r="P151" i="22"/>
  <c r="P152" i="22"/>
  <c r="P153" i="22"/>
  <c r="P154" i="22"/>
  <c r="P155" i="22"/>
  <c r="P156" i="22"/>
  <c r="P157" i="22"/>
  <c r="P158" i="22"/>
  <c r="P159" i="22"/>
  <c r="P160" i="22"/>
  <c r="P161" i="22"/>
  <c r="P162" i="22"/>
  <c r="P163" i="22"/>
  <c r="P164" i="22"/>
  <c r="P165" i="22"/>
  <c r="P166" i="22"/>
  <c r="P167" i="22"/>
  <c r="P168" i="22"/>
  <c r="P169" i="22"/>
  <c r="P170" i="22"/>
  <c r="P171" i="22"/>
  <c r="P172" i="22"/>
  <c r="P173" i="22"/>
  <c r="P174" i="22"/>
  <c r="P175" i="22"/>
  <c r="P176" i="22"/>
  <c r="P177" i="22"/>
  <c r="P178" i="22"/>
  <c r="P179" i="22"/>
  <c r="P180" i="22"/>
  <c r="P181" i="22"/>
  <c r="P182" i="22"/>
  <c r="P183" i="22"/>
  <c r="P184" i="22"/>
  <c r="P185" i="22"/>
  <c r="P186" i="22"/>
  <c r="P187" i="22"/>
  <c r="P188" i="22"/>
  <c r="P189" i="22"/>
  <c r="P190" i="22"/>
  <c r="P191" i="22"/>
  <c r="P192" i="22"/>
  <c r="P193" i="22"/>
  <c r="P194" i="22"/>
  <c r="P195" i="22"/>
  <c r="P196" i="22"/>
  <c r="P197" i="22"/>
  <c r="P198" i="22"/>
  <c r="P199" i="22"/>
  <c r="P200" i="22"/>
  <c r="P201" i="22"/>
  <c r="P202" i="22"/>
  <c r="P203" i="22"/>
  <c r="P204" i="22"/>
  <c r="P205" i="22"/>
  <c r="P206" i="22"/>
  <c r="P207" i="22"/>
  <c r="P208" i="22"/>
  <c r="P209" i="22"/>
  <c r="P210" i="22"/>
  <c r="P211" i="22"/>
  <c r="P212" i="22"/>
  <c r="P213" i="22"/>
  <c r="P214" i="22"/>
  <c r="P215" i="22"/>
  <c r="P216" i="22"/>
  <c r="P217" i="22"/>
  <c r="P218" i="22"/>
  <c r="P219" i="22"/>
  <c r="P220" i="22"/>
  <c r="P221" i="22"/>
  <c r="P222" i="22"/>
  <c r="P223" i="22"/>
  <c r="P224" i="22"/>
  <c r="P225" i="22"/>
  <c r="P226" i="22"/>
  <c r="P227" i="22"/>
  <c r="P228" i="22"/>
  <c r="P229" i="22"/>
  <c r="P230" i="22"/>
  <c r="P231" i="22"/>
  <c r="P232" i="22"/>
  <c r="P233" i="22"/>
  <c r="P234" i="22"/>
  <c r="P235" i="22"/>
  <c r="P236" i="22"/>
  <c r="P237" i="22"/>
  <c r="P238" i="22"/>
  <c r="P239" i="22"/>
  <c r="P240" i="22"/>
  <c r="P241" i="22"/>
  <c r="P242" i="22"/>
  <c r="P243" i="22"/>
  <c r="P244" i="22"/>
  <c r="P245" i="22"/>
  <c r="P246" i="22"/>
  <c r="P247" i="22"/>
  <c r="P248" i="22"/>
  <c r="P249" i="22"/>
  <c r="P250" i="22"/>
  <c r="P251" i="22"/>
  <c r="P252" i="22"/>
  <c r="P253" i="22"/>
  <c r="P254" i="22"/>
  <c r="P255" i="22"/>
  <c r="P256" i="22"/>
  <c r="P257" i="22"/>
  <c r="P258" i="22"/>
  <c r="P259" i="22"/>
  <c r="P260" i="22"/>
  <c r="P261" i="22"/>
  <c r="P262" i="22"/>
  <c r="P263" i="22"/>
  <c r="P264" i="22"/>
  <c r="P265" i="22"/>
  <c r="P266" i="22"/>
  <c r="P267" i="22"/>
  <c r="P268" i="22"/>
  <c r="P269" i="22"/>
  <c r="P270" i="22"/>
  <c r="P271" i="22"/>
  <c r="P272" i="22"/>
  <c r="P273" i="22"/>
  <c r="P274" i="22"/>
  <c r="P275" i="22"/>
  <c r="P276" i="22"/>
  <c r="P277" i="22"/>
  <c r="P278" i="22"/>
  <c r="P279" i="22"/>
  <c r="P280" i="22"/>
  <c r="P281" i="22"/>
  <c r="P282" i="22"/>
  <c r="P283" i="22"/>
  <c r="P284" i="22"/>
  <c r="P285" i="22"/>
  <c r="P286" i="22"/>
  <c r="P287" i="22"/>
  <c r="P288" i="22"/>
  <c r="P289" i="22"/>
  <c r="P290" i="22"/>
  <c r="P291" i="22"/>
  <c r="P292" i="22"/>
  <c r="P293" i="22"/>
  <c r="P294" i="22"/>
  <c r="P295" i="22"/>
  <c r="P296" i="22"/>
  <c r="P297" i="22"/>
  <c r="P298" i="22"/>
  <c r="P299" i="22"/>
  <c r="P300" i="22"/>
  <c r="P301" i="22"/>
  <c r="P302" i="22"/>
  <c r="P303" i="22"/>
  <c r="P304" i="22"/>
  <c r="P305" i="22"/>
  <c r="P306" i="22"/>
  <c r="P307" i="22"/>
  <c r="P308" i="22"/>
  <c r="P309" i="22"/>
  <c r="P310" i="22"/>
  <c r="P311" i="22"/>
  <c r="P312" i="22"/>
  <c r="P313" i="22"/>
  <c r="P314" i="22"/>
  <c r="P315" i="22"/>
  <c r="P316" i="22"/>
  <c r="P317" i="22"/>
  <c r="P318" i="22"/>
  <c r="P319" i="22"/>
  <c r="P320" i="22"/>
  <c r="D53" i="26"/>
  <c r="F47" i="26"/>
  <c r="E47" i="26" s="1"/>
  <c r="F48" i="26"/>
  <c r="F49" i="26"/>
  <c r="C49" i="26" s="1"/>
  <c r="F50" i="26"/>
  <c r="F51" i="26"/>
  <c r="F52" i="26"/>
  <c r="C52" i="26" s="1"/>
  <c r="E48" i="26"/>
  <c r="E50" i="26"/>
  <c r="E51" i="26"/>
  <c r="E52" i="26"/>
  <c r="C47" i="26"/>
  <c r="C48" i="26"/>
  <c r="C50" i="26"/>
  <c r="C51" i="26"/>
  <c r="B53" i="26"/>
  <c r="R39" i="25"/>
  <c r="S5" i="25"/>
  <c r="S6" i="25"/>
  <c r="S7" i="25" s="1"/>
  <c r="S8" i="25" s="1"/>
  <c r="S9" i="25" s="1"/>
  <c r="S10" i="25" s="1"/>
  <c r="S11" i="25" s="1"/>
  <c r="S12" i="25" s="1"/>
  <c r="S13" i="25" s="1"/>
  <c r="S14" i="25" s="1"/>
  <c r="S15" i="25" s="1"/>
  <c r="S16" i="25" s="1"/>
  <c r="S17" i="25" s="1"/>
  <c r="S18" i="25" s="1"/>
  <c r="S19" i="25" s="1"/>
  <c r="S20" i="25" s="1"/>
  <c r="S21" i="25" s="1"/>
  <c r="S22" i="25" s="1"/>
  <c r="S23" i="25" s="1"/>
  <c r="S24" i="25" s="1"/>
  <c r="S25" i="25" s="1"/>
  <c r="S26" i="25" s="1"/>
  <c r="S27" i="25" s="1"/>
  <c r="S28" i="25" s="1"/>
  <c r="S29" i="25" s="1"/>
  <c r="S30" i="25" s="1"/>
  <c r="S31" i="25" s="1"/>
  <c r="S32" i="25" s="1"/>
  <c r="S33" i="25" s="1"/>
  <c r="S34" i="25" s="1"/>
  <c r="S35" i="25" s="1"/>
  <c r="S36" i="25" s="1"/>
  <c r="S37" i="25" s="1"/>
  <c r="S38" i="25" s="1"/>
  <c r="O39" i="25"/>
  <c r="O36" i="25"/>
  <c r="O37" i="25"/>
  <c r="O38" i="25"/>
  <c r="C39" i="25"/>
  <c r="D39" i="25"/>
  <c r="E39" i="25"/>
  <c r="F39" i="25"/>
  <c r="G39" i="25"/>
  <c r="H39" i="25"/>
  <c r="I39" i="25"/>
  <c r="J39" i="25"/>
  <c r="K39" i="25"/>
  <c r="L39" i="25"/>
  <c r="M39" i="25"/>
  <c r="N39" i="25"/>
  <c r="B39" i="25"/>
  <c r="N4" i="25"/>
  <c r="N5" i="25"/>
  <c r="N6" i="25"/>
  <c r="N7" i="25"/>
  <c r="N8" i="25"/>
  <c r="N9" i="25"/>
  <c r="N10" i="25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6" i="25"/>
  <c r="N37" i="25"/>
  <c r="N38" i="25"/>
  <c r="C11" i="23"/>
  <c r="D11" i="23"/>
  <c r="E11" i="23"/>
  <c r="F11" i="23"/>
  <c r="G11" i="23"/>
  <c r="H11" i="23"/>
  <c r="I11" i="23"/>
  <c r="J11" i="23"/>
  <c r="K11" i="23"/>
  <c r="L11" i="23"/>
  <c r="M11" i="23"/>
  <c r="N11" i="23"/>
  <c r="D55" i="20"/>
  <c r="D57" i="20"/>
  <c r="D62" i="20"/>
  <c r="C70" i="20"/>
  <c r="E55" i="20" s="1"/>
  <c r="B70" i="20"/>
  <c r="S29" i="20"/>
  <c r="T15" i="20" s="1"/>
  <c r="N25" i="20"/>
  <c r="N26" i="20"/>
  <c r="N27" i="20"/>
  <c r="N28" i="20"/>
  <c r="C29" i="20"/>
  <c r="D29" i="20"/>
  <c r="E29" i="20"/>
  <c r="F29" i="20"/>
  <c r="G29" i="20"/>
  <c r="H29" i="20"/>
  <c r="I29" i="20"/>
  <c r="J29" i="20"/>
  <c r="K29" i="20"/>
  <c r="L29" i="20"/>
  <c r="M29" i="20"/>
  <c r="B29" i="20"/>
  <c r="D16" i="19"/>
  <c r="B16" i="19"/>
  <c r="Z26" i="22" l="1"/>
  <c r="Z61" i="22"/>
  <c r="Z12" i="22"/>
  <c r="Z95" i="22"/>
  <c r="Z83" i="22"/>
  <c r="Z71" i="22"/>
  <c r="Z59" i="22"/>
  <c r="Z47" i="22"/>
  <c r="Z35" i="22"/>
  <c r="Z23" i="22"/>
  <c r="Z11" i="22"/>
  <c r="Z74" i="22"/>
  <c r="Z24" i="22"/>
  <c r="Z94" i="22"/>
  <c r="Z82" i="22"/>
  <c r="Z70" i="22"/>
  <c r="Z58" i="22"/>
  <c r="Z46" i="22"/>
  <c r="Z34" i="22"/>
  <c r="Z22" i="22"/>
  <c r="Z10" i="22"/>
  <c r="Z86" i="22"/>
  <c r="Z85" i="22"/>
  <c r="Z48" i="22"/>
  <c r="Z93" i="22"/>
  <c r="Z81" i="22"/>
  <c r="Z69" i="22"/>
  <c r="Z57" i="22"/>
  <c r="Z45" i="22"/>
  <c r="Z33" i="22"/>
  <c r="Z21" i="22"/>
  <c r="Z9" i="22"/>
  <c r="Z14" i="22"/>
  <c r="Z60" i="22"/>
  <c r="Z92" i="22"/>
  <c r="Z80" i="22"/>
  <c r="Z68" i="22"/>
  <c r="Z56" i="22"/>
  <c r="Z44" i="22"/>
  <c r="Z32" i="22"/>
  <c r="Z20" i="22"/>
  <c r="Z8" i="22"/>
  <c r="Z38" i="22"/>
  <c r="Z25" i="22"/>
  <c r="Z36" i="22"/>
  <c r="Z91" i="22"/>
  <c r="Z79" i="22"/>
  <c r="Z67" i="22"/>
  <c r="Z55" i="22"/>
  <c r="Z43" i="22"/>
  <c r="Z31" i="22"/>
  <c r="Z19" i="22"/>
  <c r="Z7" i="22"/>
  <c r="Z73" i="22"/>
  <c r="Z72" i="22"/>
  <c r="Z90" i="22"/>
  <c r="Z78" i="22"/>
  <c r="Z66" i="22"/>
  <c r="Z54" i="22"/>
  <c r="Z42" i="22"/>
  <c r="Z30" i="22"/>
  <c r="Z18" i="22"/>
  <c r="Z6" i="22"/>
  <c r="Z50" i="22"/>
  <c r="Z49" i="22"/>
  <c r="Z3" i="22"/>
  <c r="Z89" i="22"/>
  <c r="Z77" i="22"/>
  <c r="Z65" i="22"/>
  <c r="Z53" i="22"/>
  <c r="Z41" i="22"/>
  <c r="Z29" i="22"/>
  <c r="Z17" i="22"/>
  <c r="Z5" i="22"/>
  <c r="Z62" i="22"/>
  <c r="Z37" i="22"/>
  <c r="Z84" i="22"/>
  <c r="Z88" i="22"/>
  <c r="Z76" i="22"/>
  <c r="Z64" i="22"/>
  <c r="Z52" i="22"/>
  <c r="Z40" i="22"/>
  <c r="Z28" i="22"/>
  <c r="Z16" i="22"/>
  <c r="Z4" i="22"/>
  <c r="Z13" i="22"/>
  <c r="Z87" i="22"/>
  <c r="Z75" i="22"/>
  <c r="Z63" i="22"/>
  <c r="Z51" i="22"/>
  <c r="Z39" i="22"/>
  <c r="Z27" i="22"/>
  <c r="E49" i="26"/>
  <c r="E62" i="20"/>
  <c r="E57" i="20"/>
  <c r="T26" i="20"/>
  <c r="T25" i="20"/>
  <c r="T14" i="20"/>
  <c r="T13" i="20"/>
  <c r="T24" i="20"/>
  <c r="T12" i="20"/>
  <c r="T23" i="20"/>
  <c r="T11" i="20"/>
  <c r="T22" i="20"/>
  <c r="T10" i="20"/>
  <c r="T21" i="20"/>
  <c r="T9" i="20"/>
  <c r="T20" i="20"/>
  <c r="T8" i="20"/>
  <c r="T19" i="20"/>
  <c r="T7" i="20"/>
  <c r="T18" i="20"/>
  <c r="T6" i="20"/>
  <c r="T17" i="20"/>
  <c r="T5" i="20"/>
  <c r="T28" i="20"/>
  <c r="T16" i="20"/>
  <c r="T4" i="20"/>
  <c r="T27" i="20"/>
  <c r="Z96" i="22" l="1"/>
  <c r="J126" i="17" l="1"/>
  <c r="G11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4" i="17"/>
  <c r="F114" i="17"/>
  <c r="D114" i="17"/>
  <c r="B114" i="17"/>
  <c r="E107" i="17"/>
  <c r="E108" i="17"/>
  <c r="E109" i="17"/>
  <c r="E110" i="17"/>
  <c r="E111" i="17"/>
  <c r="E112" i="17"/>
  <c r="E113" i="17"/>
  <c r="C107" i="17"/>
  <c r="C108" i="17"/>
  <c r="C109" i="17"/>
  <c r="C110" i="17"/>
  <c r="C111" i="17"/>
  <c r="C112" i="17"/>
  <c r="C113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D94" i="12"/>
  <c r="D95" i="12"/>
  <c r="E89" i="12"/>
  <c r="E94" i="12"/>
  <c r="C96" i="12"/>
  <c r="E90" i="12" s="1"/>
  <c r="B96" i="12"/>
  <c r="E95" i="12" l="1"/>
  <c r="E93" i="12"/>
  <c r="E92" i="12"/>
  <c r="E91" i="12"/>
  <c r="N39" i="12" l="1"/>
  <c r="N43" i="12"/>
  <c r="N41" i="12"/>
  <c r="N42" i="12"/>
  <c r="N36" i="12"/>
  <c r="N37" i="12"/>
  <c r="N38" i="12"/>
  <c r="N40" i="12"/>
  <c r="C26" i="12"/>
  <c r="D26" i="12"/>
  <c r="E26" i="12"/>
  <c r="F26" i="12"/>
  <c r="G26" i="12"/>
  <c r="B26" i="12"/>
  <c r="T5" i="16"/>
  <c r="T6" i="16"/>
  <c r="T7" i="16" s="1"/>
  <c r="T8" i="16" s="1"/>
  <c r="T9" i="16" s="1"/>
  <c r="T10" i="16" s="1"/>
  <c r="T11" i="16" s="1"/>
  <c r="T12" i="16" s="1"/>
  <c r="T13" i="16" s="1"/>
  <c r="T14" i="16" s="1"/>
  <c r="T15" i="16" s="1"/>
  <c r="T16" i="16" s="1"/>
  <c r="T17" i="16" s="1"/>
  <c r="T18" i="16" s="1"/>
  <c r="T19" i="16" s="1"/>
  <c r="T20" i="16" s="1"/>
  <c r="T21" i="16" s="1"/>
  <c r="T22" i="16" s="1"/>
  <c r="T23" i="16" s="1"/>
  <c r="T24" i="16" s="1"/>
  <c r="T25" i="16" s="1"/>
  <c r="T26" i="16" s="1"/>
  <c r="T27" i="16" s="1"/>
  <c r="T28" i="16" s="1"/>
  <c r="T29" i="16" s="1"/>
  <c r="T30" i="16" s="1"/>
  <c r="T31" i="16" s="1"/>
  <c r="T32" i="16" s="1"/>
  <c r="T33" i="16" s="1"/>
  <c r="T34" i="16" s="1"/>
  <c r="T35" i="16" s="1"/>
  <c r="T36" i="16" s="1"/>
  <c r="T37" i="16" s="1"/>
  <c r="T38" i="16" s="1"/>
  <c r="T39" i="16" s="1"/>
  <c r="T40" i="16" s="1"/>
  <c r="T41" i="16" s="1"/>
  <c r="T42" i="16" s="1"/>
  <c r="T43" i="16" s="1"/>
  <c r="T44" i="16" s="1"/>
  <c r="T45" i="16" s="1"/>
  <c r="T46" i="16" s="1"/>
  <c r="T47" i="16" s="1"/>
  <c r="T48" i="16" s="1"/>
  <c r="T49" i="16" s="1"/>
  <c r="T50" i="16" s="1"/>
  <c r="T51" i="16" s="1"/>
  <c r="T52" i="16" s="1"/>
  <c r="T53" i="16" s="1"/>
  <c r="T54" i="16" s="1"/>
  <c r="T55" i="16" s="1"/>
  <c r="T56" i="16" s="1"/>
  <c r="T57" i="16" s="1"/>
  <c r="T58" i="16" s="1"/>
  <c r="T59" i="16" s="1"/>
  <c r="T60" i="16" s="1"/>
  <c r="T61" i="16" s="1"/>
  <c r="T62" i="16" s="1"/>
  <c r="T63" i="16" s="1"/>
  <c r="T64" i="16" s="1"/>
  <c r="T65" i="16" s="1"/>
  <c r="T66" i="16" s="1"/>
  <c r="T67" i="16" s="1"/>
  <c r="T68" i="16" s="1"/>
  <c r="T69" i="16" s="1"/>
  <c r="S70" i="16"/>
  <c r="J224" i="14"/>
  <c r="K224" i="14"/>
  <c r="L224" i="14"/>
  <c r="M224" i="14"/>
  <c r="N224" i="14"/>
  <c r="O224" i="14"/>
  <c r="G224" i="14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33" i="11"/>
  <c r="AV34" i="11"/>
  <c r="AV35" i="11"/>
  <c r="AV36" i="11"/>
  <c r="AV37" i="11"/>
  <c r="AV38" i="11"/>
  <c r="AV39" i="11"/>
  <c r="AV40" i="11"/>
  <c r="AV41" i="11"/>
  <c r="AV42" i="11"/>
  <c r="AV43" i="11"/>
  <c r="AV44" i="11"/>
  <c r="AV45" i="11"/>
  <c r="AV46" i="11"/>
  <c r="AV47" i="11"/>
  <c r="AV48" i="11"/>
  <c r="AV49" i="11"/>
  <c r="AV50" i="11"/>
  <c r="AV51" i="11"/>
  <c r="AV52" i="11"/>
  <c r="AV53" i="11"/>
  <c r="AV54" i="11"/>
  <c r="AV55" i="11"/>
  <c r="AV56" i="11"/>
  <c r="AV57" i="11"/>
  <c r="AV58" i="11"/>
  <c r="AV59" i="11"/>
  <c r="AV60" i="11"/>
  <c r="AV61" i="11"/>
  <c r="AV62" i="11"/>
  <c r="AV63" i="11"/>
  <c r="AV64" i="11"/>
  <c r="AV65" i="11"/>
  <c r="AV66" i="11"/>
  <c r="AV67" i="11"/>
  <c r="AV68" i="11"/>
  <c r="AV69" i="11"/>
  <c r="AV70" i="11"/>
  <c r="AV71" i="11"/>
  <c r="AV72" i="11"/>
  <c r="AV73" i="11"/>
  <c r="AV74" i="11"/>
  <c r="AV75" i="11"/>
  <c r="AV76" i="11"/>
  <c r="AV77" i="11"/>
  <c r="AV78" i="11"/>
  <c r="AV79" i="11"/>
  <c r="AV80" i="11"/>
  <c r="AV81" i="11"/>
  <c r="AV82" i="11"/>
  <c r="AV83" i="11"/>
  <c r="AV84" i="11"/>
  <c r="AV85" i="11"/>
  <c r="AV86" i="11"/>
  <c r="AV87" i="11"/>
  <c r="AV88" i="11"/>
  <c r="AV89" i="11"/>
  <c r="AV90" i="11"/>
  <c r="AV91" i="11"/>
  <c r="AV92" i="11"/>
  <c r="AV93" i="11"/>
  <c r="AV94" i="11"/>
  <c r="AV95" i="11"/>
  <c r="AV96" i="11"/>
  <c r="AV97" i="11"/>
  <c r="AV98" i="11"/>
  <c r="AV99" i="11"/>
  <c r="AV100" i="11"/>
  <c r="AV101" i="11"/>
  <c r="AV102" i="11"/>
  <c r="AV103" i="11"/>
  <c r="AV104" i="11"/>
  <c r="AV105" i="11"/>
  <c r="AV106" i="11"/>
  <c r="AV107" i="11"/>
  <c r="AV108" i="11"/>
  <c r="AV109" i="11"/>
  <c r="AV110" i="11"/>
  <c r="AV111" i="11"/>
  <c r="AV112" i="11"/>
  <c r="AV113" i="11"/>
  <c r="AV114" i="11"/>
  <c r="AV115" i="11"/>
  <c r="AV116" i="11"/>
  <c r="AV117" i="11"/>
  <c r="AV118" i="11"/>
  <c r="AV119" i="11"/>
  <c r="AV120" i="11"/>
  <c r="AV121" i="11"/>
  <c r="AV122" i="11"/>
  <c r="AV123" i="11"/>
  <c r="AV124" i="11"/>
  <c r="AV125" i="11"/>
  <c r="AV126" i="11"/>
  <c r="AV127" i="11"/>
  <c r="AV128" i="11"/>
  <c r="AV129" i="11"/>
  <c r="AV130" i="11"/>
  <c r="AV131" i="11"/>
  <c r="AV132" i="11"/>
  <c r="AV133" i="11"/>
  <c r="AV134" i="11"/>
  <c r="AV135" i="11"/>
  <c r="AV136" i="11"/>
  <c r="AV137" i="11"/>
  <c r="AV138" i="11"/>
  <c r="AV139" i="11"/>
  <c r="AV140" i="11"/>
  <c r="AV141" i="11"/>
  <c r="AV142" i="11"/>
  <c r="AV143" i="11"/>
  <c r="AV144" i="11"/>
  <c r="AV145" i="11"/>
  <c r="AV146" i="11"/>
  <c r="AV147" i="11"/>
  <c r="AV148" i="11"/>
  <c r="AV149" i="11"/>
  <c r="AV150" i="11"/>
  <c r="AV151" i="11"/>
  <c r="AV152" i="11"/>
  <c r="AV153" i="11"/>
  <c r="AV154" i="11"/>
  <c r="AV155" i="11"/>
  <c r="AV156" i="11"/>
  <c r="AV157" i="11"/>
  <c r="AV158" i="11"/>
  <c r="AV159" i="11"/>
  <c r="AV160" i="11"/>
  <c r="AV161" i="11"/>
  <c r="AV162" i="11"/>
  <c r="AV163" i="11"/>
  <c r="AV164" i="11"/>
  <c r="AV165" i="11"/>
  <c r="AV166" i="11"/>
  <c r="AV167" i="11"/>
  <c r="AV168" i="11"/>
  <c r="AV169" i="11"/>
  <c r="AV170" i="11"/>
  <c r="AV171" i="11"/>
  <c r="AV172" i="11"/>
  <c r="AV173" i="11"/>
  <c r="AV174" i="11"/>
  <c r="AV175" i="11"/>
  <c r="AV176" i="11"/>
  <c r="AV177" i="11"/>
  <c r="AV178" i="11"/>
  <c r="AV179" i="11"/>
  <c r="AV180" i="11"/>
  <c r="AV181" i="11"/>
  <c r="AV182" i="11"/>
  <c r="AV183" i="11"/>
  <c r="AV184" i="11"/>
  <c r="AV185" i="11"/>
  <c r="AV186" i="11"/>
  <c r="AV187" i="11"/>
  <c r="AV188" i="11"/>
  <c r="AV189" i="11"/>
  <c r="AV190" i="11"/>
  <c r="AV191" i="11"/>
  <c r="AV192" i="11"/>
  <c r="AV193" i="11"/>
  <c r="AV194" i="11"/>
  <c r="AV195" i="11"/>
  <c r="AV196" i="11"/>
  <c r="AV197" i="11"/>
  <c r="AV198" i="11"/>
  <c r="AV199" i="11"/>
  <c r="AV200" i="11"/>
  <c r="AV201" i="11"/>
  <c r="AV202" i="11"/>
  <c r="AV203" i="11"/>
  <c r="AV204" i="11"/>
  <c r="AV205" i="11"/>
  <c r="AV206" i="11"/>
  <c r="AV207" i="11"/>
  <c r="AV208" i="11"/>
  <c r="AV209" i="11"/>
  <c r="AV210" i="11"/>
  <c r="AV211" i="11"/>
  <c r="AV212" i="11"/>
  <c r="AV213" i="11"/>
  <c r="AV214" i="11"/>
  <c r="AV215" i="11"/>
  <c r="AV216" i="11"/>
  <c r="AV217" i="11"/>
  <c r="AV218" i="11"/>
  <c r="AV219" i="11"/>
  <c r="AV220" i="11"/>
  <c r="AV221" i="11"/>
  <c r="AV222" i="11"/>
  <c r="AV223" i="11"/>
  <c r="AV224" i="11"/>
  <c r="AV225" i="11"/>
  <c r="AV226" i="11"/>
  <c r="AV227" i="11"/>
  <c r="AV228" i="11"/>
  <c r="AV229" i="11"/>
  <c r="AV230" i="11"/>
  <c r="AV231" i="11"/>
  <c r="AV232" i="11"/>
  <c r="AV233" i="11"/>
  <c r="AV234" i="11"/>
  <c r="AV235" i="11"/>
  <c r="AV236" i="11"/>
  <c r="AV237" i="11"/>
  <c r="AV238" i="11"/>
  <c r="AV239" i="11"/>
  <c r="AV240" i="11"/>
  <c r="AV241" i="11"/>
  <c r="AV242" i="11"/>
  <c r="AV243" i="11"/>
  <c r="AV244" i="11"/>
  <c r="AV245" i="11"/>
  <c r="AV246" i="11"/>
  <c r="AV247" i="11"/>
  <c r="AV248" i="11"/>
  <c r="AV249" i="11"/>
  <c r="AV250" i="11"/>
  <c r="AV251" i="11"/>
  <c r="AV252" i="11"/>
  <c r="AV253" i="11"/>
  <c r="AV254" i="11"/>
  <c r="AV255" i="11"/>
  <c r="AV256" i="11"/>
  <c r="AV257" i="11"/>
  <c r="AV258" i="11"/>
  <c r="AV259" i="11"/>
  <c r="AV260" i="11"/>
  <c r="AV261" i="11"/>
  <c r="AV262" i="11"/>
  <c r="AV263" i="11"/>
  <c r="AV264" i="11"/>
  <c r="AV265" i="11"/>
  <c r="AV266" i="11"/>
  <c r="AV267" i="11"/>
  <c r="AV268" i="11"/>
  <c r="AV269" i="11"/>
  <c r="AV270" i="11"/>
  <c r="AV271" i="11"/>
  <c r="AV272" i="11"/>
  <c r="AV273" i="11"/>
  <c r="AV274" i="11"/>
  <c r="AV275" i="11"/>
  <c r="AV276" i="11"/>
  <c r="AV277" i="11"/>
  <c r="AV278" i="11"/>
  <c r="AV279" i="11"/>
  <c r="AV280" i="11"/>
  <c r="AV281" i="11"/>
  <c r="AV282" i="11"/>
  <c r="AV283" i="11"/>
  <c r="AV284" i="11"/>
  <c r="AV285" i="11"/>
  <c r="AV286" i="11"/>
  <c r="AV287" i="11"/>
  <c r="AV288" i="11"/>
  <c r="AV289" i="11"/>
  <c r="AV290" i="11"/>
  <c r="AV291" i="11"/>
  <c r="AV292" i="11"/>
  <c r="AV293" i="11"/>
  <c r="AV294" i="11"/>
  <c r="AV295" i="11"/>
  <c r="AV296" i="11"/>
  <c r="AV297" i="11"/>
  <c r="AV298" i="11"/>
  <c r="AV299" i="11"/>
  <c r="AV300" i="11"/>
  <c r="AV301" i="11"/>
  <c r="AV302" i="11"/>
  <c r="AV303" i="11"/>
  <c r="AV304" i="11"/>
  <c r="AV305" i="11"/>
  <c r="AV306" i="11"/>
  <c r="AV307" i="11"/>
  <c r="AV308" i="11"/>
  <c r="AV309" i="11"/>
  <c r="AV310" i="11"/>
  <c r="AV311" i="11"/>
  <c r="AV312" i="11"/>
  <c r="AV313" i="11"/>
  <c r="AV314" i="11"/>
  <c r="AV315" i="11"/>
  <c r="AV316" i="11"/>
  <c r="AV317" i="11"/>
  <c r="AV318" i="11"/>
  <c r="AV319" i="11"/>
  <c r="AV320" i="11"/>
  <c r="AV321" i="11"/>
  <c r="AV322" i="11"/>
  <c r="AV323" i="11"/>
  <c r="AV324" i="11"/>
  <c r="AV325" i="11"/>
  <c r="AV326" i="11"/>
  <c r="AV327" i="11"/>
  <c r="AV328" i="11"/>
  <c r="AV329" i="11"/>
  <c r="AV330" i="11"/>
  <c r="AV331" i="11"/>
  <c r="AV332" i="11"/>
  <c r="AV333" i="11"/>
  <c r="AV334" i="11"/>
  <c r="AV335" i="11"/>
  <c r="AV336" i="11"/>
  <c r="AV337" i="11"/>
  <c r="AV338" i="11"/>
  <c r="AV339" i="11"/>
  <c r="AV340" i="11"/>
  <c r="AV341" i="11"/>
  <c r="AV342" i="11"/>
  <c r="AV343" i="11"/>
  <c r="AV344" i="11"/>
  <c r="AV345" i="11"/>
  <c r="AV346" i="11"/>
  <c r="AV347" i="11"/>
  <c r="AV348" i="11"/>
  <c r="AV349" i="11"/>
  <c r="AV350" i="11"/>
  <c r="AV351" i="11"/>
  <c r="AV352" i="11"/>
  <c r="AV353" i="11"/>
  <c r="AV354" i="11"/>
  <c r="AV355" i="11"/>
  <c r="AV356" i="11"/>
  <c r="AV357" i="11"/>
  <c r="AV358" i="11"/>
  <c r="AV359" i="11"/>
  <c r="AV360" i="11"/>
  <c r="AV361" i="11"/>
  <c r="AV362" i="11"/>
  <c r="AV363" i="11"/>
  <c r="AV364" i="11"/>
  <c r="AV365" i="11"/>
  <c r="AV366" i="11"/>
  <c r="AV367" i="11"/>
  <c r="AV368" i="11"/>
  <c r="AV369" i="11"/>
  <c r="AV370" i="11"/>
  <c r="AV371" i="11"/>
  <c r="AV372" i="11"/>
  <c r="AV373" i="11"/>
  <c r="AV374" i="11"/>
  <c r="AV375" i="11"/>
  <c r="AV376" i="11"/>
  <c r="AV377" i="11"/>
  <c r="AV378" i="11"/>
  <c r="AV379" i="11"/>
  <c r="AV380" i="11"/>
  <c r="AV381" i="11"/>
  <c r="AV382" i="11"/>
  <c r="AV383" i="11"/>
  <c r="AV384" i="11"/>
  <c r="AV385" i="11"/>
  <c r="AV386" i="11"/>
  <c r="AV387" i="11"/>
  <c r="AV388" i="11"/>
  <c r="AV389" i="11"/>
  <c r="AV390" i="11"/>
  <c r="AV4" i="11"/>
  <c r="AU391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P501" i="11"/>
  <c r="P502" i="11"/>
  <c r="P503" i="11"/>
  <c r="P504" i="11"/>
  <c r="P505" i="11"/>
  <c r="P506" i="11"/>
  <c r="P507" i="11"/>
  <c r="P508" i="11"/>
  <c r="P509" i="11"/>
  <c r="P510" i="11"/>
  <c r="P511" i="11"/>
  <c r="P512" i="11"/>
  <c r="P513" i="11"/>
  <c r="P514" i="11"/>
  <c r="P515" i="11"/>
  <c r="P516" i="11"/>
  <c r="P517" i="11"/>
  <c r="P518" i="11"/>
  <c r="P519" i="11"/>
  <c r="P520" i="11"/>
  <c r="P521" i="11"/>
  <c r="P522" i="11"/>
  <c r="P523" i="11"/>
  <c r="P524" i="11"/>
  <c r="P525" i="11"/>
  <c r="P526" i="11"/>
  <c r="P527" i="11"/>
  <c r="P528" i="11"/>
  <c r="P529" i="11"/>
  <c r="P530" i="11"/>
  <c r="P531" i="11"/>
  <c r="P532" i="11"/>
  <c r="P533" i="11"/>
  <c r="P534" i="11"/>
  <c r="P535" i="11"/>
  <c r="P536" i="11"/>
  <c r="P537" i="11"/>
  <c r="P538" i="11"/>
  <c r="P539" i="11"/>
  <c r="P540" i="11"/>
  <c r="P541" i="11"/>
  <c r="P542" i="11"/>
  <c r="P543" i="11"/>
  <c r="P544" i="11"/>
  <c r="P545" i="11"/>
  <c r="P546" i="11"/>
  <c r="P547" i="11"/>
  <c r="P548" i="11"/>
  <c r="P549" i="11"/>
  <c r="P550" i="11"/>
  <c r="P551" i="11"/>
  <c r="P552" i="11"/>
  <c r="P553" i="11"/>
  <c r="P554" i="11"/>
  <c r="P555" i="11"/>
  <c r="P556" i="11"/>
  <c r="P557" i="11"/>
  <c r="P558" i="11"/>
  <c r="P559" i="11"/>
  <c r="P560" i="11"/>
  <c r="P561" i="11"/>
  <c r="P562" i="11"/>
  <c r="P563" i="11"/>
  <c r="P564" i="11"/>
  <c r="P565" i="11"/>
  <c r="P566" i="11"/>
  <c r="P567" i="11"/>
  <c r="P568" i="11"/>
  <c r="P569" i="11"/>
  <c r="P570" i="11"/>
  <c r="P571" i="11"/>
  <c r="P572" i="11"/>
  <c r="P573" i="11"/>
  <c r="P574" i="11"/>
  <c r="P575" i="11"/>
  <c r="P576" i="11"/>
  <c r="P577" i="11"/>
  <c r="P578" i="11"/>
  <c r="P579" i="11"/>
  <c r="P580" i="11"/>
  <c r="P581" i="11"/>
  <c r="P582" i="11"/>
  <c r="P583" i="11"/>
  <c r="P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677" i="11"/>
  <c r="P678" i="11"/>
  <c r="P679" i="11"/>
  <c r="P680" i="11"/>
  <c r="P681" i="11"/>
  <c r="P682" i="11"/>
  <c r="P683" i="11"/>
  <c r="P684" i="11"/>
  <c r="P685" i="11"/>
  <c r="P686" i="11"/>
  <c r="P687" i="11"/>
  <c r="P688" i="11"/>
  <c r="P689" i="11"/>
  <c r="P690" i="11"/>
  <c r="P691" i="11"/>
  <c r="P692" i="11"/>
  <c r="P693" i="11"/>
  <c r="P694" i="11"/>
  <c r="P695" i="11"/>
  <c r="P696" i="11"/>
  <c r="P697" i="11"/>
  <c r="P698" i="11"/>
  <c r="P699" i="11"/>
  <c r="P700" i="11"/>
  <c r="P701" i="11"/>
  <c r="P702" i="11"/>
  <c r="P703" i="11"/>
  <c r="P704" i="11"/>
  <c r="P705" i="11"/>
  <c r="P706" i="11"/>
  <c r="P707" i="11"/>
  <c r="P708" i="11"/>
  <c r="P709" i="11"/>
  <c r="P710" i="11"/>
  <c r="P711" i="11"/>
  <c r="P712" i="11"/>
  <c r="P713" i="11"/>
  <c r="P714" i="11"/>
  <c r="P715" i="11"/>
  <c r="P716" i="11"/>
  <c r="P717" i="11"/>
  <c r="P718" i="11"/>
  <c r="P719" i="11"/>
  <c r="P720" i="11"/>
  <c r="P721" i="11"/>
  <c r="P722" i="11"/>
  <c r="P723" i="11"/>
  <c r="P724" i="11"/>
  <c r="P725" i="11"/>
  <c r="P726" i="11"/>
  <c r="P727" i="11"/>
  <c r="P728" i="11"/>
  <c r="P729" i="11"/>
  <c r="P730" i="11"/>
  <c r="P731" i="11"/>
  <c r="P732" i="11"/>
  <c r="P733" i="11"/>
  <c r="P734" i="11"/>
  <c r="P735" i="11"/>
  <c r="P736" i="11"/>
  <c r="P737" i="11"/>
  <c r="P738" i="11"/>
  <c r="P739" i="11"/>
  <c r="P740" i="11"/>
  <c r="P741" i="11"/>
  <c r="P742" i="11"/>
  <c r="P743" i="11"/>
  <c r="P744" i="11"/>
  <c r="P745" i="11"/>
  <c r="P746" i="11"/>
  <c r="P747" i="11"/>
  <c r="P748" i="11"/>
  <c r="P749" i="11"/>
  <c r="P750" i="11"/>
  <c r="P751" i="11"/>
  <c r="P752" i="11"/>
  <c r="P753" i="11"/>
  <c r="P754" i="11"/>
  <c r="P755" i="11"/>
  <c r="P756" i="11"/>
  <c r="P757" i="11"/>
  <c r="P758" i="11"/>
  <c r="P759" i="11"/>
  <c r="P760" i="11"/>
  <c r="P761" i="11"/>
  <c r="P762" i="11"/>
  <c r="P763" i="11"/>
  <c r="P764" i="11"/>
  <c r="P765" i="11"/>
  <c r="J766" i="11"/>
  <c r="K766" i="11"/>
  <c r="L766" i="11"/>
  <c r="M766" i="11"/>
  <c r="N766" i="11"/>
  <c r="O766" i="11"/>
  <c r="F154" i="8"/>
  <c r="F170" i="8"/>
  <c r="D154" i="8"/>
  <c r="D170" i="8"/>
  <c r="C171" i="8"/>
  <c r="E104" i="8" s="1"/>
  <c r="B171" i="8"/>
  <c r="T5" i="9"/>
  <c r="T6" i="9" s="1"/>
  <c r="T7" i="9" s="1"/>
  <c r="T8" i="9" s="1"/>
  <c r="T9" i="9" s="1"/>
  <c r="T10" i="9" s="1"/>
  <c r="T11" i="9" s="1"/>
  <c r="T12" i="9" s="1"/>
  <c r="T13" i="9" s="1"/>
  <c r="T14" i="9" s="1"/>
  <c r="T15" i="9" s="1"/>
  <c r="T16" i="9" s="1"/>
  <c r="T17" i="9" s="1"/>
  <c r="T18" i="9" s="1"/>
  <c r="T19" i="9" s="1"/>
  <c r="T20" i="9" s="1"/>
  <c r="T21" i="9" s="1"/>
  <c r="T22" i="9" s="1"/>
  <c r="T23" i="9" s="1"/>
  <c r="T24" i="9" s="1"/>
  <c r="B25" i="9"/>
  <c r="R79" i="8"/>
  <c r="S75" i="8" s="1"/>
  <c r="N62" i="16"/>
  <c r="N63" i="16"/>
  <c r="N64" i="16"/>
  <c r="N65" i="16"/>
  <c r="N66" i="16"/>
  <c r="N67" i="16"/>
  <c r="N68" i="16"/>
  <c r="N69" i="16"/>
  <c r="C70" i="16"/>
  <c r="D70" i="16"/>
  <c r="E70" i="16"/>
  <c r="F70" i="16"/>
  <c r="G70" i="16"/>
  <c r="H70" i="16"/>
  <c r="I70" i="16"/>
  <c r="J70" i="16"/>
  <c r="K70" i="16"/>
  <c r="L70" i="16"/>
  <c r="M70" i="16"/>
  <c r="B70" i="16"/>
  <c r="E98" i="8" l="1"/>
  <c r="E165" i="8"/>
  <c r="E102" i="8"/>
  <c r="E132" i="8"/>
  <c r="E145" i="8"/>
  <c r="E105" i="8"/>
  <c r="E126" i="8"/>
  <c r="E100" i="8"/>
  <c r="E157" i="8"/>
  <c r="E155" i="8"/>
  <c r="E116" i="8"/>
  <c r="E87" i="8"/>
  <c r="E123" i="8"/>
  <c r="E141" i="8"/>
  <c r="E103" i="8"/>
  <c r="E161" i="8"/>
  <c r="E110" i="8"/>
  <c r="E121" i="8"/>
  <c r="E111" i="8"/>
  <c r="E88" i="8"/>
  <c r="E156" i="8"/>
  <c r="E162" i="8"/>
  <c r="E143" i="8"/>
  <c r="E108" i="8"/>
  <c r="E128" i="8"/>
  <c r="E107" i="8"/>
  <c r="E91" i="8"/>
  <c r="E130" i="8"/>
  <c r="E117" i="8"/>
  <c r="E139" i="8"/>
  <c r="E101" i="8"/>
  <c r="E134" i="8"/>
  <c r="E148" i="8"/>
  <c r="E159" i="8"/>
  <c r="E86" i="8"/>
  <c r="E168" i="8"/>
  <c r="E112" i="8"/>
  <c r="E164" i="8"/>
  <c r="E135" i="8"/>
  <c r="E149" i="8"/>
  <c r="E122" i="8"/>
  <c r="E160" i="8"/>
  <c r="E125" i="8"/>
  <c r="E124" i="8"/>
  <c r="E133" i="8"/>
  <c r="E115" i="8"/>
  <c r="E166" i="8"/>
  <c r="E142" i="8"/>
  <c r="E151" i="8"/>
  <c r="E93" i="8"/>
  <c r="E136" i="8"/>
  <c r="E96" i="8"/>
  <c r="E95" i="8"/>
  <c r="E163" i="8"/>
  <c r="E118" i="8"/>
  <c r="E140" i="8"/>
  <c r="E114" i="8"/>
  <c r="E92" i="8"/>
  <c r="E152" i="8"/>
  <c r="E170" i="8"/>
  <c r="E131" i="8"/>
  <c r="E109" i="8"/>
  <c r="E120" i="8"/>
  <c r="E127" i="8"/>
  <c r="E150" i="8"/>
  <c r="E90" i="8"/>
  <c r="E106" i="8"/>
  <c r="E154" i="8"/>
  <c r="E113" i="8"/>
  <c r="E129" i="8"/>
  <c r="E138" i="8"/>
  <c r="E158" i="8"/>
  <c r="E99" i="8"/>
  <c r="E94" i="8"/>
  <c r="E169" i="8"/>
  <c r="E167" i="8"/>
  <c r="E119" i="8"/>
  <c r="E147" i="8"/>
  <c r="E146" i="8"/>
  <c r="E97" i="8"/>
  <c r="E153" i="8"/>
  <c r="E144" i="8"/>
  <c r="E89" i="8"/>
  <c r="S76" i="8"/>
  <c r="S74" i="8"/>
  <c r="S77" i="8"/>
  <c r="S78" i="8"/>
  <c r="N4" i="8" l="1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C79" i="8"/>
  <c r="D79" i="8"/>
  <c r="E79" i="8"/>
  <c r="F79" i="8"/>
  <c r="G79" i="8"/>
  <c r="H79" i="8"/>
  <c r="I79" i="8"/>
  <c r="J79" i="8"/>
  <c r="K79" i="8"/>
  <c r="L79" i="8"/>
  <c r="M79" i="8"/>
  <c r="B79" i="8"/>
  <c r="B16" i="7"/>
  <c r="K321" i="22" l="1"/>
  <c r="L321" i="22"/>
  <c r="M321" i="22"/>
  <c r="N321" i="22"/>
  <c r="F41" i="26"/>
  <c r="E41" i="26" s="1"/>
  <c r="F42" i="26"/>
  <c r="E42" i="26" s="1"/>
  <c r="F43" i="26"/>
  <c r="E43" i="26" s="1"/>
  <c r="F44" i="26"/>
  <c r="C44" i="26" s="1"/>
  <c r="F45" i="26"/>
  <c r="E45" i="26" s="1"/>
  <c r="F46" i="26"/>
  <c r="E46" i="26" s="1"/>
  <c r="S3" i="25"/>
  <c r="S4" i="25" s="1"/>
  <c r="N3" i="25"/>
  <c r="D59" i="20"/>
  <c r="D60" i="20"/>
  <c r="E59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C42" i="26" l="1"/>
  <c r="C43" i="26"/>
  <c r="E44" i="26"/>
  <c r="C46" i="26"/>
  <c r="C45" i="26"/>
  <c r="C41" i="26"/>
  <c r="E60" i="20"/>
  <c r="D93" i="12" l="1"/>
  <c r="C44" i="12"/>
  <c r="D44" i="12"/>
  <c r="E44" i="12"/>
  <c r="F44" i="12"/>
  <c r="G44" i="12"/>
  <c r="H44" i="12"/>
  <c r="I44" i="12"/>
  <c r="J44" i="12"/>
  <c r="K44" i="12"/>
  <c r="L44" i="12"/>
  <c r="M44" i="12"/>
  <c r="N44" i="12"/>
  <c r="O38" i="12" s="1"/>
  <c r="B44" i="12"/>
  <c r="N19" i="12" l="1"/>
  <c r="N22" i="12"/>
  <c r="H26" i="12"/>
  <c r="I26" i="12"/>
  <c r="J26" i="12"/>
  <c r="K26" i="12"/>
  <c r="L26" i="12"/>
  <c r="M26" i="12"/>
  <c r="C97" i="17"/>
  <c r="C98" i="17"/>
  <c r="E99" i="17"/>
  <c r="E100" i="17"/>
  <c r="C101" i="17"/>
  <c r="E102" i="17"/>
  <c r="E103" i="17"/>
  <c r="E104" i="17"/>
  <c r="C105" i="17"/>
  <c r="C106" i="17"/>
  <c r="E105" i="17"/>
  <c r="E106" i="17"/>
  <c r="C102" i="17"/>
  <c r="C103" i="17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C104" i="17" l="1"/>
  <c r="E101" i="17"/>
  <c r="C100" i="17"/>
  <c r="E98" i="17"/>
  <c r="C99" i="17"/>
  <c r="E97" i="17"/>
  <c r="I766" i="11" l="1"/>
  <c r="J223" i="14" l="1"/>
  <c r="K223" i="14"/>
  <c r="L223" i="14"/>
  <c r="M223" i="14"/>
  <c r="N223" i="14"/>
  <c r="G223" i="14"/>
  <c r="N17" i="9"/>
  <c r="F162" i="8"/>
  <c r="F115" i="8"/>
  <c r="F137" i="8"/>
  <c r="F148" i="8"/>
  <c r="F142" i="8"/>
  <c r="F113" i="8"/>
  <c r="F117" i="8"/>
  <c r="F87" i="8"/>
  <c r="F131" i="8"/>
  <c r="F114" i="8"/>
  <c r="D162" i="8"/>
  <c r="D115" i="8"/>
  <c r="D137" i="8"/>
  <c r="D148" i="8"/>
  <c r="D142" i="8"/>
  <c r="D113" i="8"/>
  <c r="D117" i="8"/>
  <c r="D87" i="8"/>
  <c r="D131" i="8"/>
  <c r="D114" i="8"/>
  <c r="E137" i="8" l="1"/>
  <c r="E171" i="8" s="1"/>
  <c r="I321" i="22" l="1"/>
  <c r="J321" i="22"/>
  <c r="G321" i="22"/>
  <c r="F37" i="26"/>
  <c r="E37" i="26" s="1"/>
  <c r="F38" i="26"/>
  <c r="E38" i="26" s="1"/>
  <c r="F39" i="26"/>
  <c r="E39" i="26" s="1"/>
  <c r="F40" i="26"/>
  <c r="E40" i="26" s="1"/>
  <c r="N9" i="23"/>
  <c r="D37" i="20"/>
  <c r="D52" i="20"/>
  <c r="D45" i="20"/>
  <c r="D38" i="20"/>
  <c r="D65" i="20"/>
  <c r="D63" i="20"/>
  <c r="D67" i="20"/>
  <c r="D50" i="20"/>
  <c r="D49" i="20"/>
  <c r="D58" i="20"/>
  <c r="D56" i="20"/>
  <c r="D44" i="20"/>
  <c r="D41" i="20"/>
  <c r="D48" i="20"/>
  <c r="D66" i="20"/>
  <c r="D54" i="20"/>
  <c r="D68" i="20"/>
  <c r="D53" i="20"/>
  <c r="D64" i="20"/>
  <c r="D42" i="20"/>
  <c r="D43" i="20"/>
  <c r="D47" i="20"/>
  <c r="D69" i="20"/>
  <c r="D39" i="20"/>
  <c r="D46" i="20"/>
  <c r="D61" i="20"/>
  <c r="D51" i="20"/>
  <c r="E38" i="20"/>
  <c r="N3" i="20"/>
  <c r="N29" i="20" s="1"/>
  <c r="O28" i="20" l="1"/>
  <c r="O27" i="20"/>
  <c r="O25" i="20"/>
  <c r="O26" i="20"/>
  <c r="E51" i="20"/>
  <c r="E61" i="20"/>
  <c r="E66" i="20"/>
  <c r="E48" i="20"/>
  <c r="E45" i="20"/>
  <c r="E52" i="20"/>
  <c r="E37" i="20"/>
  <c r="E39" i="20"/>
  <c r="E44" i="20"/>
  <c r="E69" i="20"/>
  <c r="E56" i="20"/>
  <c r="E47" i="20"/>
  <c r="E58" i="20"/>
  <c r="E46" i="20"/>
  <c r="E41" i="20"/>
  <c r="E43" i="20"/>
  <c r="E49" i="20"/>
  <c r="E42" i="20"/>
  <c r="E50" i="20"/>
  <c r="E64" i="20"/>
  <c r="E67" i="20"/>
  <c r="E63" i="20"/>
  <c r="E68" i="20"/>
  <c r="E65" i="20"/>
  <c r="E53" i="20"/>
  <c r="E54" i="20"/>
  <c r="C40" i="26"/>
  <c r="C38" i="26"/>
  <c r="C39" i="26"/>
  <c r="C37" i="26"/>
  <c r="C87" i="17" l="1"/>
  <c r="C88" i="17"/>
  <c r="E89" i="17"/>
  <c r="E90" i="17"/>
  <c r="C91" i="17"/>
  <c r="E92" i="17"/>
  <c r="C93" i="17"/>
  <c r="C94" i="17"/>
  <c r="E95" i="17"/>
  <c r="E96" i="17"/>
  <c r="E91" i="17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J222" i="14"/>
  <c r="K222" i="14"/>
  <c r="L222" i="14"/>
  <c r="M222" i="14"/>
  <c r="N222" i="14"/>
  <c r="G222" i="14"/>
  <c r="O223" i="14" s="1"/>
  <c r="C92" i="17" l="1"/>
  <c r="C89" i="17"/>
  <c r="C96" i="17"/>
  <c r="C95" i="17"/>
  <c r="C90" i="17"/>
  <c r="E93" i="17"/>
  <c r="E88" i="17"/>
  <c r="E87" i="17"/>
  <c r="E94" i="17"/>
  <c r="N71" i="12"/>
  <c r="C72" i="12"/>
  <c r="D72" i="12"/>
  <c r="E72" i="12"/>
  <c r="F72" i="12"/>
  <c r="G72" i="12"/>
  <c r="H72" i="12"/>
  <c r="I72" i="12"/>
  <c r="J72" i="12"/>
  <c r="K72" i="12"/>
  <c r="L72" i="12"/>
  <c r="M72" i="12"/>
  <c r="B72" i="12"/>
  <c r="N6" i="12"/>
  <c r="N12" i="12"/>
  <c r="H766" i="11"/>
  <c r="J1599" i="11"/>
  <c r="G766" i="11"/>
  <c r="D168" i="8"/>
  <c r="D100" i="8"/>
  <c r="D166" i="8"/>
  <c r="D102" i="8"/>
  <c r="D167" i="8"/>
  <c r="D141" i="8"/>
  <c r="D124" i="8"/>
  <c r="D169" i="8"/>
  <c r="D128" i="8"/>
  <c r="D107" i="8"/>
  <c r="D133" i="8"/>
  <c r="D88" i="8"/>
  <c r="D92" i="8"/>
  <c r="D151" i="8"/>
  <c r="D96" i="8"/>
  <c r="D93" i="8"/>
  <c r="D126" i="8"/>
  <c r="D143" i="8"/>
  <c r="D110" i="8"/>
  <c r="D97" i="8"/>
  <c r="D122" i="8"/>
  <c r="D119" i="8"/>
  <c r="D116" i="8"/>
  <c r="D160" i="8"/>
  <c r="D157" i="8"/>
  <c r="D155" i="8"/>
  <c r="D121" i="8"/>
  <c r="D138" i="8"/>
  <c r="D163" i="8"/>
  <c r="D89" i="8"/>
  <c r="D152" i="8"/>
  <c r="D127" i="8"/>
  <c r="D134" i="8"/>
  <c r="D105" i="8"/>
  <c r="D145" i="8"/>
  <c r="D164" i="8"/>
  <c r="D149" i="8"/>
  <c r="D104" i="8"/>
  <c r="D125" i="8"/>
  <c r="D86" i="8"/>
  <c r="D112" i="8"/>
  <c r="D98" i="8"/>
  <c r="D95" i="8"/>
  <c r="D118" i="8"/>
  <c r="D139" i="8"/>
  <c r="D130" i="8"/>
  <c r="D136" i="8"/>
  <c r="D158" i="8"/>
  <c r="D159" i="8"/>
  <c r="D91" i="8"/>
  <c r="D123" i="8"/>
  <c r="D108" i="8"/>
  <c r="D146" i="8"/>
  <c r="D144" i="8"/>
  <c r="D90" i="8"/>
  <c r="D161" i="8"/>
  <c r="D156" i="8"/>
  <c r="D94" i="8"/>
  <c r="D111" i="8"/>
  <c r="D150" i="8"/>
  <c r="D140" i="8"/>
  <c r="D103" i="8"/>
  <c r="D106" i="8"/>
  <c r="D132" i="8"/>
  <c r="D153" i="8"/>
  <c r="D147" i="8"/>
  <c r="D135" i="8"/>
  <c r="D101" i="8"/>
  <c r="D129" i="8"/>
  <c r="D109" i="8"/>
  <c r="D99" i="8"/>
  <c r="D120" i="8"/>
  <c r="F152" i="8"/>
  <c r="F130" i="8"/>
  <c r="F149" i="8"/>
  <c r="F97" i="8"/>
  <c r="F143" i="8"/>
  <c r="F140" i="8"/>
  <c r="F96" i="8"/>
  <c r="F141" i="8"/>
  <c r="F102" i="8"/>
  <c r="F164" i="8"/>
  <c r="F135" i="8"/>
  <c r="F105" i="8"/>
  <c r="F118" i="8"/>
  <c r="F112" i="8"/>
  <c r="F103" i="8"/>
  <c r="F90" i="8"/>
  <c r="F166" i="8"/>
  <c r="F92" i="8"/>
  <c r="F106" i="8"/>
  <c r="F160" i="8"/>
  <c r="F169" i="8"/>
  <c r="F108" i="8"/>
  <c r="F151" i="8"/>
  <c r="F122" i="8"/>
  <c r="F168" i="8"/>
  <c r="F158" i="8"/>
  <c r="F93" i="8"/>
  <c r="F161" i="8"/>
  <c r="F132" i="8"/>
  <c r="F86" i="8"/>
  <c r="F110" i="8"/>
  <c r="F128" i="8"/>
  <c r="F125" i="8"/>
  <c r="F101" i="8"/>
  <c r="F146" i="8"/>
  <c r="F144" i="8"/>
  <c r="F121" i="8"/>
  <c r="F100" i="8"/>
  <c r="F104" i="8"/>
  <c r="F150" i="8"/>
  <c r="F159" i="8"/>
  <c r="F145" i="8"/>
  <c r="F129" i="8"/>
  <c r="F163" i="8"/>
  <c r="F89" i="8"/>
  <c r="F127" i="8"/>
  <c r="F88" i="8"/>
  <c r="F126" i="8"/>
  <c r="F133" i="8"/>
  <c r="F98" i="8"/>
  <c r="F116" i="8"/>
  <c r="F109" i="8"/>
  <c r="F124" i="8"/>
  <c r="F157" i="8"/>
  <c r="F136" i="8"/>
  <c r="F99" i="8"/>
  <c r="F138" i="8"/>
  <c r="F134" i="8"/>
  <c r="F156" i="8"/>
  <c r="F94" i="8"/>
  <c r="F119" i="8"/>
  <c r="F91" i="8"/>
  <c r="F107" i="8"/>
  <c r="F111" i="8"/>
  <c r="F165" i="8"/>
  <c r="F167" i="8"/>
  <c r="F155" i="8"/>
  <c r="F153" i="8"/>
  <c r="F123" i="8"/>
  <c r="F95" i="8"/>
  <c r="F147" i="8"/>
  <c r="F120" i="8"/>
  <c r="F139" i="8"/>
  <c r="S14" i="8" l="1"/>
  <c r="S26" i="8"/>
  <c r="S38" i="8"/>
  <c r="S50" i="8"/>
  <c r="S62" i="8"/>
  <c r="S13" i="8"/>
  <c r="S15" i="8"/>
  <c r="S27" i="8"/>
  <c r="S39" i="8"/>
  <c r="S51" i="8"/>
  <c r="S63" i="8"/>
  <c r="S37" i="8"/>
  <c r="S4" i="8"/>
  <c r="S16" i="8"/>
  <c r="S28" i="8"/>
  <c r="S40" i="8"/>
  <c r="S52" i="8"/>
  <c r="S64" i="8"/>
  <c r="S49" i="8"/>
  <c r="S5" i="8"/>
  <c r="S17" i="8"/>
  <c r="S29" i="8"/>
  <c r="S41" i="8"/>
  <c r="S53" i="8"/>
  <c r="S65" i="8"/>
  <c r="S72" i="8"/>
  <c r="S6" i="8"/>
  <c r="S18" i="8"/>
  <c r="S30" i="8"/>
  <c r="S42" i="8"/>
  <c r="S54" i="8"/>
  <c r="S66" i="8"/>
  <c r="S25" i="8"/>
  <c r="S7" i="8"/>
  <c r="S19" i="8"/>
  <c r="S31" i="8"/>
  <c r="S43" i="8"/>
  <c r="S55" i="8"/>
  <c r="S67" i="8"/>
  <c r="S48" i="8"/>
  <c r="S8" i="8"/>
  <c r="S20" i="8"/>
  <c r="S32" i="8"/>
  <c r="S44" i="8"/>
  <c r="S56" i="8"/>
  <c r="S68" i="8"/>
  <c r="S60" i="8"/>
  <c r="S61" i="8"/>
  <c r="S9" i="8"/>
  <c r="S21" i="8"/>
  <c r="S33" i="8"/>
  <c r="S45" i="8"/>
  <c r="S57" i="8"/>
  <c r="S69" i="8"/>
  <c r="S24" i="8"/>
  <c r="S10" i="8"/>
  <c r="S22" i="8"/>
  <c r="S34" i="8"/>
  <c r="S46" i="8"/>
  <c r="S58" i="8"/>
  <c r="S70" i="8"/>
  <c r="S36" i="8"/>
  <c r="S73" i="8"/>
  <c r="S11" i="8"/>
  <c r="S23" i="8"/>
  <c r="S35" i="8"/>
  <c r="S47" i="8"/>
  <c r="S59" i="8"/>
  <c r="S71" i="8"/>
  <c r="S12" i="8"/>
  <c r="G11" i="5" l="1"/>
  <c r="H321" i="22" l="1"/>
  <c r="F321" i="22"/>
  <c r="F36" i="26"/>
  <c r="C36" i="26" s="1"/>
  <c r="T3" i="20" l="1"/>
  <c r="T29" i="20" s="1"/>
  <c r="E36" i="26"/>
  <c r="E40" i="20"/>
  <c r="E70" i="20" s="1"/>
  <c r="D89" i="12" l="1"/>
  <c r="D91" i="12"/>
  <c r="D90" i="12"/>
  <c r="D92" i="12"/>
  <c r="I1527" i="11" l="1"/>
  <c r="E77" i="17"/>
  <c r="C78" i="17"/>
  <c r="E79" i="17"/>
  <c r="E80" i="17"/>
  <c r="E81" i="17"/>
  <c r="C82" i="17"/>
  <c r="C83" i="17"/>
  <c r="C84" i="17"/>
  <c r="C85" i="17"/>
  <c r="C86" i="17"/>
  <c r="J221" i="14"/>
  <c r="K221" i="14"/>
  <c r="L221" i="14"/>
  <c r="M221" i="14"/>
  <c r="N221" i="14"/>
  <c r="G221" i="14"/>
  <c r="O222" i="14" s="1"/>
  <c r="N6" i="9"/>
  <c r="O321" i="22"/>
  <c r="Z4" i="3"/>
  <c r="F30" i="26"/>
  <c r="E30" i="26" s="1"/>
  <c r="F31" i="26"/>
  <c r="C31" i="26" s="1"/>
  <c r="F32" i="26"/>
  <c r="F33" i="26"/>
  <c r="E33" i="26" s="1"/>
  <c r="F34" i="26"/>
  <c r="E34" i="26" s="1"/>
  <c r="F35" i="26"/>
  <c r="C35" i="26" s="1"/>
  <c r="R11" i="23"/>
  <c r="B11" i="23"/>
  <c r="N8" i="23"/>
  <c r="N10" i="23"/>
  <c r="E32" i="26" l="1"/>
  <c r="C80" i="17"/>
  <c r="C77" i="17"/>
  <c r="E86" i="17"/>
  <c r="C79" i="17"/>
  <c r="E85" i="17"/>
  <c r="C81" i="17"/>
  <c r="C33" i="26"/>
  <c r="E35" i="26"/>
  <c r="E31" i="26"/>
  <c r="C32" i="26"/>
  <c r="C30" i="26"/>
  <c r="C34" i="26"/>
  <c r="E84" i="17"/>
  <c r="E83" i="17"/>
  <c r="E82" i="17"/>
  <c r="E78" i="17"/>
  <c r="D40" i="20"/>
  <c r="E65" i="17" l="1"/>
  <c r="E66" i="17"/>
  <c r="E67" i="17"/>
  <c r="C68" i="17"/>
  <c r="C69" i="17"/>
  <c r="E70" i="17"/>
  <c r="C71" i="17"/>
  <c r="E72" i="17"/>
  <c r="C73" i="17"/>
  <c r="E74" i="17"/>
  <c r="E75" i="17"/>
  <c r="C76" i="17"/>
  <c r="J220" i="14"/>
  <c r="K220" i="14"/>
  <c r="L220" i="14"/>
  <c r="M220" i="14"/>
  <c r="N220" i="14"/>
  <c r="G220" i="14"/>
  <c r="O221" i="14" s="1"/>
  <c r="C67" i="17" l="1"/>
  <c r="C66" i="17"/>
  <c r="C65" i="17"/>
  <c r="E71" i="17"/>
  <c r="C75" i="17"/>
  <c r="C74" i="17"/>
  <c r="E73" i="17"/>
  <c r="E69" i="17"/>
  <c r="C72" i="17"/>
  <c r="C70" i="17"/>
  <c r="E68" i="17"/>
  <c r="E76" i="17"/>
  <c r="F766" i="11" l="1"/>
  <c r="E766" i="11"/>
  <c r="R25" i="9"/>
  <c r="N24" i="9"/>
  <c r="C25" i="9"/>
  <c r="D25" i="9"/>
  <c r="E25" i="9"/>
  <c r="F25" i="9"/>
  <c r="G25" i="9"/>
  <c r="H25" i="9"/>
  <c r="I25" i="9"/>
  <c r="J25" i="9"/>
  <c r="K25" i="9"/>
  <c r="L25" i="9"/>
  <c r="M25" i="9"/>
  <c r="D165" i="8" l="1"/>
  <c r="B9" i="13"/>
  <c r="C31" i="15"/>
  <c r="E31" i="15"/>
  <c r="F31" i="15"/>
  <c r="T3" i="9"/>
  <c r="T4" i="9" s="1"/>
  <c r="S3" i="8" l="1"/>
  <c r="S79" i="8" s="1"/>
  <c r="H31" i="15"/>
  <c r="I31" i="15"/>
  <c r="P4" i="11"/>
  <c r="P766" i="11" s="1"/>
  <c r="E321" i="22"/>
  <c r="E50" i="4"/>
  <c r="C50" i="4"/>
  <c r="F50" i="4"/>
  <c r="Q20" i="3"/>
  <c r="Q9" i="3"/>
  <c r="R15" i="3"/>
  <c r="R14" i="3"/>
  <c r="R4" i="3"/>
  <c r="R3" i="3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J65" i="26"/>
  <c r="F31" i="24"/>
  <c r="E31" i="24"/>
  <c r="C31" i="24"/>
  <c r="Q106" i="11" l="1"/>
  <c r="Q346" i="11"/>
  <c r="Q442" i="11"/>
  <c r="Q70" i="11"/>
  <c r="Q10" i="11"/>
  <c r="Q58" i="11"/>
  <c r="Q82" i="11"/>
  <c r="Q142" i="11"/>
  <c r="Q166" i="11"/>
  <c r="Q178" i="11"/>
  <c r="Q190" i="11"/>
  <c r="Q202" i="11"/>
  <c r="Q214" i="11"/>
  <c r="Q226" i="11"/>
  <c r="Q238" i="11"/>
  <c r="Q250" i="11"/>
  <c r="Q262" i="11"/>
  <c r="Q274" i="11"/>
  <c r="Q286" i="11"/>
  <c r="Q298" i="11"/>
  <c r="Q310" i="11"/>
  <c r="Q322" i="11"/>
  <c r="Q334" i="11"/>
  <c r="Q394" i="11"/>
  <c r="Q430" i="11"/>
  <c r="Q22" i="11"/>
  <c r="Q418" i="11"/>
  <c r="Q34" i="11"/>
  <c r="Q406" i="11"/>
  <c r="Q46" i="11"/>
  <c r="Q382" i="11"/>
  <c r="Q94" i="11"/>
  <c r="Q130" i="11"/>
  <c r="Q358" i="11"/>
  <c r="Q454" i="11"/>
  <c r="Q118" i="11"/>
  <c r="Q370" i="11"/>
  <c r="Q466" i="11"/>
  <c r="Q154" i="11"/>
  <c r="Q610" i="11"/>
  <c r="Q754" i="11"/>
  <c r="Q478" i="11"/>
  <c r="Q622" i="11"/>
  <c r="Q490" i="11"/>
  <c r="Q634" i="11"/>
  <c r="Q598" i="11"/>
  <c r="Q502" i="11"/>
  <c r="Q646" i="11"/>
  <c r="Q514" i="11"/>
  <c r="Q658" i="11"/>
  <c r="Q526" i="11"/>
  <c r="Q670" i="11"/>
  <c r="Q742" i="11"/>
  <c r="Q538" i="11"/>
  <c r="Q682" i="11"/>
  <c r="Q550" i="11"/>
  <c r="Q694" i="11"/>
  <c r="Q730" i="11"/>
  <c r="Q562" i="11"/>
  <c r="Q706" i="11"/>
  <c r="Q586" i="11"/>
  <c r="Q574" i="11"/>
  <c r="Q718" i="11"/>
  <c r="Q675" i="11"/>
  <c r="Q711" i="11"/>
  <c r="Q207" i="11"/>
  <c r="Q38" i="11"/>
  <c r="Q553" i="11"/>
  <c r="Q409" i="11"/>
  <c r="Q265" i="11"/>
  <c r="Q121" i="11"/>
  <c r="Q339" i="11"/>
  <c r="Q744" i="11"/>
  <c r="Q468" i="11"/>
  <c r="Q324" i="11"/>
  <c r="Q180" i="11"/>
  <c r="Q36" i="11"/>
  <c r="Q278" i="11"/>
  <c r="Q707" i="11"/>
  <c r="Q407" i="11"/>
  <c r="Q227" i="11"/>
  <c r="Q83" i="11"/>
  <c r="Q75" i="11"/>
  <c r="Q672" i="11"/>
  <c r="Q587" i="11"/>
  <c r="Q459" i="11"/>
  <c r="Q98" i="11"/>
  <c r="Q681" i="11"/>
  <c r="Q537" i="11"/>
  <c r="Q393" i="11"/>
  <c r="Q249" i="11"/>
  <c r="Q105" i="11"/>
  <c r="Q27" i="11"/>
  <c r="Q644" i="11"/>
  <c r="Q500" i="11"/>
  <c r="Q356" i="11"/>
  <c r="Q212" i="11"/>
  <c r="Q68" i="11"/>
  <c r="Q758" i="11"/>
  <c r="Q354" i="11"/>
  <c r="Q304" i="11"/>
  <c r="Q663" i="11"/>
  <c r="Q699" i="11"/>
  <c r="Q111" i="11"/>
  <c r="Q721" i="11"/>
  <c r="Q541" i="11"/>
  <c r="Q397" i="11"/>
  <c r="Q253" i="11"/>
  <c r="Q109" i="11"/>
  <c r="Q231" i="11"/>
  <c r="Q696" i="11"/>
  <c r="Q456" i="11"/>
  <c r="Q312" i="11"/>
  <c r="Q168" i="11"/>
  <c r="Q24" i="11"/>
  <c r="Q194" i="11"/>
  <c r="Q671" i="11"/>
  <c r="Q383" i="11"/>
  <c r="Q215" i="11"/>
  <c r="Q71" i="11"/>
  <c r="Q674" i="11"/>
  <c r="Q636" i="11"/>
  <c r="Q563" i="11"/>
  <c r="Q351" i="11"/>
  <c r="Q26" i="11"/>
  <c r="Q669" i="11"/>
  <c r="Q525" i="11"/>
  <c r="Q381" i="11"/>
  <c r="Q237" i="11"/>
  <c r="Q93" i="11"/>
  <c r="Q698" i="11"/>
  <c r="Q632" i="11"/>
  <c r="Q488" i="11"/>
  <c r="Q344" i="11"/>
  <c r="Q200" i="11"/>
  <c r="Q56" i="11"/>
  <c r="Q662" i="11"/>
  <c r="Q655" i="11"/>
  <c r="Q511" i="11"/>
  <c r="Q367" i="11"/>
  <c r="Q223" i="11"/>
  <c r="Q79" i="11"/>
  <c r="Q638" i="11"/>
  <c r="Q667" i="11"/>
  <c r="Q630" i="11"/>
  <c r="Q486" i="11"/>
  <c r="Q342" i="11"/>
  <c r="Q198" i="11"/>
  <c r="Q54" i="11"/>
  <c r="Q593" i="11"/>
  <c r="Q353" i="11"/>
  <c r="Q209" i="11"/>
  <c r="Q65" i="11"/>
  <c r="Q605" i="11"/>
  <c r="Q724" i="11"/>
  <c r="Q580" i="11"/>
  <c r="Q436" i="11"/>
  <c r="Q292" i="11"/>
  <c r="Q148" i="11"/>
  <c r="Q481" i="11"/>
  <c r="Q311" i="11"/>
  <c r="Q530" i="11"/>
  <c r="Q740" i="11"/>
  <c r="Q62" i="11"/>
  <c r="Q19" i="11"/>
  <c r="Q423" i="11"/>
  <c r="Q664" i="11"/>
  <c r="Q103" i="11"/>
  <c r="Q641" i="11"/>
  <c r="Q379" i="11"/>
  <c r="Q629" i="11"/>
  <c r="Q651" i="11"/>
  <c r="Q735" i="11"/>
  <c r="Q51" i="11"/>
  <c r="Q673" i="11"/>
  <c r="Q529" i="11"/>
  <c r="Q385" i="11"/>
  <c r="Q241" i="11"/>
  <c r="Q97" i="11"/>
  <c r="Q171" i="11"/>
  <c r="Q660" i="11"/>
  <c r="Q444" i="11"/>
  <c r="Q300" i="11"/>
  <c r="Q156" i="11"/>
  <c r="Q12" i="11"/>
  <c r="Q146" i="11"/>
  <c r="Q647" i="11"/>
  <c r="Q359" i="11"/>
  <c r="Q203" i="11"/>
  <c r="Q59" i="11"/>
  <c r="Q554" i="11"/>
  <c r="Q600" i="11"/>
  <c r="Q539" i="11"/>
  <c r="Q243" i="11"/>
  <c r="Q745" i="11"/>
  <c r="Q657" i="11"/>
  <c r="Q513" i="11"/>
  <c r="Q369" i="11"/>
  <c r="Q225" i="11"/>
  <c r="Q81" i="11"/>
  <c r="Q590" i="11"/>
  <c r="Q620" i="11"/>
  <c r="Q476" i="11"/>
  <c r="Q332" i="11"/>
  <c r="Q188" i="11"/>
  <c r="Q44" i="11"/>
  <c r="Q578" i="11"/>
  <c r="Q643" i="11"/>
  <c r="Q499" i="11"/>
  <c r="Q355" i="11"/>
  <c r="Q211" i="11"/>
  <c r="Q67" i="11"/>
  <c r="Q542" i="11"/>
  <c r="Q762" i="11"/>
  <c r="Q618" i="11"/>
  <c r="Q474" i="11"/>
  <c r="Q330" i="11"/>
  <c r="Q186" i="11"/>
  <c r="Q42" i="11"/>
  <c r="Q569" i="11"/>
  <c r="Q341" i="11"/>
  <c r="Q197" i="11"/>
  <c r="Q53" i="11"/>
  <c r="Q581" i="11"/>
  <c r="Q712" i="11"/>
  <c r="Q568" i="11"/>
  <c r="Q424" i="11"/>
  <c r="Q280" i="11"/>
  <c r="Q136" i="11"/>
  <c r="Q337" i="11"/>
  <c r="Q720" i="11"/>
  <c r="Q719" i="11"/>
  <c r="Q177" i="11"/>
  <c r="Q284" i="11"/>
  <c r="Q307" i="11"/>
  <c r="Q426" i="11"/>
  <c r="Q473" i="11"/>
  <c r="Q520" i="11"/>
  <c r="Q391" i="11"/>
  <c r="Q233" i="11"/>
  <c r="Q172" i="11"/>
  <c r="Q734" i="11"/>
  <c r="Q736" i="11"/>
  <c r="Q639" i="11"/>
  <c r="Q723" i="11"/>
  <c r="Q746" i="11"/>
  <c r="Q661" i="11"/>
  <c r="Q517" i="11"/>
  <c r="Q373" i="11"/>
  <c r="Q229" i="11"/>
  <c r="Q85" i="11"/>
  <c r="Q63" i="11"/>
  <c r="Q624" i="11"/>
  <c r="Q432" i="11"/>
  <c r="Q288" i="11"/>
  <c r="Q144" i="11"/>
  <c r="Q543" i="11"/>
  <c r="Q86" i="11"/>
  <c r="Q623" i="11"/>
  <c r="Q347" i="11"/>
  <c r="Q191" i="11"/>
  <c r="Q47" i="11"/>
  <c r="Q434" i="11"/>
  <c r="Q552" i="11"/>
  <c r="Q515" i="11"/>
  <c r="Q135" i="11"/>
  <c r="Q709" i="11"/>
  <c r="Q645" i="11"/>
  <c r="Q501" i="11"/>
  <c r="Q357" i="11"/>
  <c r="Q213" i="11"/>
  <c r="Q69" i="11"/>
  <c r="Q458" i="11"/>
  <c r="Q608" i="11"/>
  <c r="Q464" i="11"/>
  <c r="Q320" i="11"/>
  <c r="Q176" i="11"/>
  <c r="Q32" i="11"/>
  <c r="Q494" i="11"/>
  <c r="Q631" i="11"/>
  <c r="Q487" i="11"/>
  <c r="Q343" i="11"/>
  <c r="Q199" i="11"/>
  <c r="Q55" i="11"/>
  <c r="Q470" i="11"/>
  <c r="Q750" i="11"/>
  <c r="Q606" i="11"/>
  <c r="Q462" i="11"/>
  <c r="Q318" i="11"/>
  <c r="Q174" i="11"/>
  <c r="Q30" i="11"/>
  <c r="Q545" i="11"/>
  <c r="Q329" i="11"/>
  <c r="Q185" i="11"/>
  <c r="Q41" i="11"/>
  <c r="Q557" i="11"/>
  <c r="Q700" i="11"/>
  <c r="Q556" i="11"/>
  <c r="Q412" i="11"/>
  <c r="Q268" i="11"/>
  <c r="Q124" i="11"/>
  <c r="Q193" i="11"/>
  <c r="Q159" i="11"/>
  <c r="Q134" i="11"/>
  <c r="Q753" i="11"/>
  <c r="Q33" i="11"/>
  <c r="Q519" i="11"/>
  <c r="Q163" i="11"/>
  <c r="Q282" i="11"/>
  <c r="Q761" i="11"/>
  <c r="Q88" i="11"/>
  <c r="Q224" i="11"/>
  <c r="Q78" i="11"/>
  <c r="Q691" i="11"/>
  <c r="Q617" i="11"/>
  <c r="Q16" i="11"/>
  <c r="Q627" i="11"/>
  <c r="Q687" i="11"/>
  <c r="Q650" i="11"/>
  <c r="Q649" i="11"/>
  <c r="Q505" i="11"/>
  <c r="Q361" i="11"/>
  <c r="Q217" i="11"/>
  <c r="Q73" i="11"/>
  <c r="Q710" i="11"/>
  <c r="Q588" i="11"/>
  <c r="Q420" i="11"/>
  <c r="Q276" i="11"/>
  <c r="Q132" i="11"/>
  <c r="Q375" i="11"/>
  <c r="Q733" i="11"/>
  <c r="Q599" i="11"/>
  <c r="Q335" i="11"/>
  <c r="Q179" i="11"/>
  <c r="Q35" i="11"/>
  <c r="Q314" i="11"/>
  <c r="Q755" i="11"/>
  <c r="Q491" i="11"/>
  <c r="Q722" i="11"/>
  <c r="Q732" i="11"/>
  <c r="Q633" i="11"/>
  <c r="Q489" i="11"/>
  <c r="Q345" i="11"/>
  <c r="Q201" i="11"/>
  <c r="Q57" i="11"/>
  <c r="Q302" i="11"/>
  <c r="Q596" i="11"/>
  <c r="Q452" i="11"/>
  <c r="Q308" i="11"/>
  <c r="Q164" i="11"/>
  <c r="Q20" i="11"/>
  <c r="Q386" i="11"/>
  <c r="Q619" i="11"/>
  <c r="Q475" i="11"/>
  <c r="Q331" i="11"/>
  <c r="Q187" i="11"/>
  <c r="Q43" i="11"/>
  <c r="Q374" i="11"/>
  <c r="Q738" i="11"/>
  <c r="Q594" i="11"/>
  <c r="Q450" i="11"/>
  <c r="Q306" i="11"/>
  <c r="Q162" i="11"/>
  <c r="Q18" i="11"/>
  <c r="Q521" i="11"/>
  <c r="Q317" i="11"/>
  <c r="Q173" i="11"/>
  <c r="Q29" i="11"/>
  <c r="Q533" i="11"/>
  <c r="Q688" i="11"/>
  <c r="Q544" i="11"/>
  <c r="Q400" i="11"/>
  <c r="Q256" i="11"/>
  <c r="Q112" i="11"/>
  <c r="Q518" i="11"/>
  <c r="Q11" i="11"/>
  <c r="Q465" i="11"/>
  <c r="Q428" i="11"/>
  <c r="Q451" i="11"/>
  <c r="Q570" i="11"/>
  <c r="Q293" i="11"/>
  <c r="Q376" i="11"/>
  <c r="Q535" i="11"/>
  <c r="Q653" i="11"/>
  <c r="Q460" i="11"/>
  <c r="Q679" i="11"/>
  <c r="Q77" i="11"/>
  <c r="Q615" i="11"/>
  <c r="Q495" i="11"/>
  <c r="Q566" i="11"/>
  <c r="Q637" i="11"/>
  <c r="Q493" i="11"/>
  <c r="Q349" i="11"/>
  <c r="Q205" i="11"/>
  <c r="Q61" i="11"/>
  <c r="Q614" i="11"/>
  <c r="Q564" i="11"/>
  <c r="Q408" i="11"/>
  <c r="Q264" i="11"/>
  <c r="Q120" i="11"/>
  <c r="Q267" i="11"/>
  <c r="Q685" i="11"/>
  <c r="Q575" i="11"/>
  <c r="Q323" i="11"/>
  <c r="Q167" i="11"/>
  <c r="Q23" i="11"/>
  <c r="Q206" i="11"/>
  <c r="Q743" i="11"/>
  <c r="Q467" i="11"/>
  <c r="Q626" i="11"/>
  <c r="Q765" i="11"/>
  <c r="Q621" i="11"/>
  <c r="Q477" i="11"/>
  <c r="Q333" i="11"/>
  <c r="Q189" i="11"/>
  <c r="Q45" i="11"/>
  <c r="Q74" i="11"/>
  <c r="Q584" i="11"/>
  <c r="Q440" i="11"/>
  <c r="Q296" i="11"/>
  <c r="Q152" i="11"/>
  <c r="Q8" i="11"/>
  <c r="Q266" i="11"/>
  <c r="Q607" i="11"/>
  <c r="Q463" i="11"/>
  <c r="Q319" i="11"/>
  <c r="Q175" i="11"/>
  <c r="Q31" i="11"/>
  <c r="Q254" i="11"/>
  <c r="Q726" i="11"/>
  <c r="Q582" i="11"/>
  <c r="Q438" i="11"/>
  <c r="Q294" i="11"/>
  <c r="Q150" i="11"/>
  <c r="Q6" i="11"/>
  <c r="Q497" i="11"/>
  <c r="Q305" i="11"/>
  <c r="Q161" i="11"/>
  <c r="Q17" i="11"/>
  <c r="Q509" i="11"/>
  <c r="Q676" i="11"/>
  <c r="Q532" i="11"/>
  <c r="Q388" i="11"/>
  <c r="Q244" i="11"/>
  <c r="Q100" i="11"/>
  <c r="Q506" i="11"/>
  <c r="Q551" i="11"/>
  <c r="Q443" i="11"/>
  <c r="Q321" i="11"/>
  <c r="Q572" i="11"/>
  <c r="Q595" i="11"/>
  <c r="Q50" i="11"/>
  <c r="Q138" i="11"/>
  <c r="Q149" i="11"/>
  <c r="Q232" i="11"/>
  <c r="Q368" i="11"/>
  <c r="Q222" i="11"/>
  <c r="Q316" i="11"/>
  <c r="Q235" i="11"/>
  <c r="Q365" i="11"/>
  <c r="Q603" i="11"/>
  <c r="Q327" i="11"/>
  <c r="Q625" i="11"/>
  <c r="Q49" i="11"/>
  <c r="Q540" i="11"/>
  <c r="Q396" i="11"/>
  <c r="Q252" i="11"/>
  <c r="Q108" i="11"/>
  <c r="Q155" i="11"/>
  <c r="Q609" i="11"/>
  <c r="Q140" i="11"/>
  <c r="Q714" i="11"/>
  <c r="Q485" i="11"/>
  <c r="Q654" i="11"/>
  <c r="Q498" i="11"/>
  <c r="Q592" i="11"/>
  <c r="Q591" i="11"/>
  <c r="Q87" i="11"/>
  <c r="Q410" i="11"/>
  <c r="Q613" i="11"/>
  <c r="Q469" i="11"/>
  <c r="Q325" i="11"/>
  <c r="Q181" i="11"/>
  <c r="Q37" i="11"/>
  <c r="Q422" i="11"/>
  <c r="Q528" i="11"/>
  <c r="Q384" i="11"/>
  <c r="Q240" i="11"/>
  <c r="Q96" i="11"/>
  <c r="Q15" i="11"/>
  <c r="Q684" i="11"/>
  <c r="Q527" i="11"/>
  <c r="Q299" i="11"/>
  <c r="Q143" i="11"/>
  <c r="Q531" i="11"/>
  <c r="Q14" i="11"/>
  <c r="Q695" i="11"/>
  <c r="Q419" i="11"/>
  <c r="Q446" i="11"/>
  <c r="Q741" i="11"/>
  <c r="Q597" i="11"/>
  <c r="Q453" i="11"/>
  <c r="Q309" i="11"/>
  <c r="Q165" i="11"/>
  <c r="Q21" i="11"/>
  <c r="Q704" i="11"/>
  <c r="Q560" i="11"/>
  <c r="Q416" i="11"/>
  <c r="Q272" i="11"/>
  <c r="Q128" i="11"/>
  <c r="Q411" i="11"/>
  <c r="Q764" i="11"/>
  <c r="Q583" i="11"/>
  <c r="Q439" i="11"/>
  <c r="Q295" i="11"/>
  <c r="Q151" i="11"/>
  <c r="Q7" i="11"/>
  <c r="Q752" i="11"/>
  <c r="Q702" i="11"/>
  <c r="Q558" i="11"/>
  <c r="Q414" i="11"/>
  <c r="Q270" i="11"/>
  <c r="Q126" i="11"/>
  <c r="Q749" i="11"/>
  <c r="Q449" i="11"/>
  <c r="Q281" i="11"/>
  <c r="Q137" i="11"/>
  <c r="Q737" i="11"/>
  <c r="Q461" i="11"/>
  <c r="Q652" i="11"/>
  <c r="Q508" i="11"/>
  <c r="Q364" i="11"/>
  <c r="Q220" i="11"/>
  <c r="Q76" i="11"/>
  <c r="Q725" i="11"/>
  <c r="Q125" i="11"/>
  <c r="Q437" i="11"/>
  <c r="Q496" i="11"/>
  <c r="Q208" i="11"/>
  <c r="Q122" i="11"/>
  <c r="Q731" i="11"/>
  <c r="Q95" i="11"/>
  <c r="Q611" i="11"/>
  <c r="Q549" i="11"/>
  <c r="Q183" i="11"/>
  <c r="Q703" i="11"/>
  <c r="Q715" i="11"/>
  <c r="Q89" i="11"/>
  <c r="Q28" i="11"/>
  <c r="Q91" i="11"/>
  <c r="Q448" i="11"/>
  <c r="Q579" i="11"/>
  <c r="Q398" i="11"/>
  <c r="Q338" i="11"/>
  <c r="Q601" i="11"/>
  <c r="Q457" i="11"/>
  <c r="Q313" i="11"/>
  <c r="Q169" i="11"/>
  <c r="Q25" i="11"/>
  <c r="Q326" i="11"/>
  <c r="Q516" i="11"/>
  <c r="Q372" i="11"/>
  <c r="Q228" i="11"/>
  <c r="Q84" i="11"/>
  <c r="Q686" i="11"/>
  <c r="Q648" i="11"/>
  <c r="Q503" i="11"/>
  <c r="Q275" i="11"/>
  <c r="Q131" i="11"/>
  <c r="Q387" i="11"/>
  <c r="Q757" i="11"/>
  <c r="Q683" i="11"/>
  <c r="Q395" i="11"/>
  <c r="Q350" i="11"/>
  <c r="Q729" i="11"/>
  <c r="Q585" i="11"/>
  <c r="Q441" i="11"/>
  <c r="Q297" i="11"/>
  <c r="Q153" i="11"/>
  <c r="Q9" i="11"/>
  <c r="Q692" i="11"/>
  <c r="Q548" i="11"/>
  <c r="Q404" i="11"/>
  <c r="Q260" i="11"/>
  <c r="Q116" i="11"/>
  <c r="Q291" i="11"/>
  <c r="Q728" i="11"/>
  <c r="Q571" i="11"/>
  <c r="Q427" i="11"/>
  <c r="Q283" i="11"/>
  <c r="Q139" i="11"/>
  <c r="Q471" i="11"/>
  <c r="Q716" i="11"/>
  <c r="Q690" i="11"/>
  <c r="Q546" i="11"/>
  <c r="Q402" i="11"/>
  <c r="Q258" i="11"/>
  <c r="Q114" i="11"/>
  <c r="Q425" i="11"/>
  <c r="Q269" i="11"/>
  <c r="Q713" i="11"/>
  <c r="Q640" i="11"/>
  <c r="Q352" i="11"/>
  <c r="Q64" i="11"/>
  <c r="Q421" i="11"/>
  <c r="Q405" i="11"/>
  <c r="Q80" i="11"/>
  <c r="Q510" i="11"/>
  <c r="Q210" i="11"/>
  <c r="Q483" i="11"/>
  <c r="Q507" i="11"/>
  <c r="Q242" i="11"/>
  <c r="Q589" i="11"/>
  <c r="Q445" i="11"/>
  <c r="Q301" i="11"/>
  <c r="Q157" i="11"/>
  <c r="Q13" i="11"/>
  <c r="Q230" i="11"/>
  <c r="Q504" i="11"/>
  <c r="Q360" i="11"/>
  <c r="Q216" i="11"/>
  <c r="Q72" i="11"/>
  <c r="Q602" i="11"/>
  <c r="Q612" i="11"/>
  <c r="Q479" i="11"/>
  <c r="Q263" i="11"/>
  <c r="Q119" i="11"/>
  <c r="Q279" i="11"/>
  <c r="Q697" i="11"/>
  <c r="Q659" i="11"/>
  <c r="Q371" i="11"/>
  <c r="Q290" i="11"/>
  <c r="Q717" i="11"/>
  <c r="Q573" i="11"/>
  <c r="Q429" i="11"/>
  <c r="Q285" i="11"/>
  <c r="Q141" i="11"/>
  <c r="Q447" i="11"/>
  <c r="Q680" i="11"/>
  <c r="Q536" i="11"/>
  <c r="Q392" i="11"/>
  <c r="Q248" i="11"/>
  <c r="Q104" i="11"/>
  <c r="Q219" i="11"/>
  <c r="Q751" i="11"/>
  <c r="Q559" i="11"/>
  <c r="Q415" i="11"/>
  <c r="Q271" i="11"/>
  <c r="Q127" i="11"/>
  <c r="Q363" i="11"/>
  <c r="Q763" i="11"/>
  <c r="Q678" i="11"/>
  <c r="Q534" i="11"/>
  <c r="Q390" i="11"/>
  <c r="Q246" i="11"/>
  <c r="Q102" i="11"/>
  <c r="Q701" i="11"/>
  <c r="Q413" i="11"/>
  <c r="Q257" i="11"/>
  <c r="Q113" i="11"/>
  <c r="Q689" i="11"/>
  <c r="Q389" i="11"/>
  <c r="Q628" i="11"/>
  <c r="Q484" i="11"/>
  <c r="Q340" i="11"/>
  <c r="Q196" i="11"/>
  <c r="Q52" i="11"/>
  <c r="Q303" i="11"/>
  <c r="Q133" i="11"/>
  <c r="Q110" i="11"/>
  <c r="Q336" i="11"/>
  <c r="Q48" i="11"/>
  <c r="Q431" i="11"/>
  <c r="Q99" i="11"/>
  <c r="Q158" i="11"/>
  <c r="Q261" i="11"/>
  <c r="Q656" i="11"/>
  <c r="Q39" i="11"/>
  <c r="Q147" i="11"/>
  <c r="Q377" i="11"/>
  <c r="Q604" i="11"/>
  <c r="Q642" i="11"/>
  <c r="Q66" i="11"/>
  <c r="Q160" i="11"/>
  <c r="Q759" i="11"/>
  <c r="Q399" i="11"/>
  <c r="Q182" i="11"/>
  <c r="Q577" i="11"/>
  <c r="Q433" i="11"/>
  <c r="Q289" i="11"/>
  <c r="Q145" i="11"/>
  <c r="Q555" i="11"/>
  <c r="Q170" i="11"/>
  <c r="Q492" i="11"/>
  <c r="Q348" i="11"/>
  <c r="Q204" i="11"/>
  <c r="Q60" i="11"/>
  <c r="Q482" i="11"/>
  <c r="Q576" i="11"/>
  <c r="Q455" i="11"/>
  <c r="Q251" i="11"/>
  <c r="Q107" i="11"/>
  <c r="Q195" i="11"/>
  <c r="Q756" i="11"/>
  <c r="Q635" i="11"/>
  <c r="Q287" i="11"/>
  <c r="Q218" i="11"/>
  <c r="Q705" i="11"/>
  <c r="Q561" i="11"/>
  <c r="Q417" i="11"/>
  <c r="Q273" i="11"/>
  <c r="Q129" i="11"/>
  <c r="Q315" i="11"/>
  <c r="Q668" i="11"/>
  <c r="Q524" i="11"/>
  <c r="Q380" i="11"/>
  <c r="Q236" i="11"/>
  <c r="Q92" i="11"/>
  <c r="Q123" i="11"/>
  <c r="Q727" i="11"/>
  <c r="Q547" i="11"/>
  <c r="Q403" i="11"/>
  <c r="Q259" i="11"/>
  <c r="Q115" i="11"/>
  <c r="Q255" i="11"/>
  <c r="Q739" i="11"/>
  <c r="Q666" i="11"/>
  <c r="Q522" i="11"/>
  <c r="Q378" i="11"/>
  <c r="Q234" i="11"/>
  <c r="Q90" i="11"/>
  <c r="Q677" i="11"/>
  <c r="Q401" i="11"/>
  <c r="Q245" i="11"/>
  <c r="Q101" i="11"/>
  <c r="Q665" i="11"/>
  <c r="Q760" i="11"/>
  <c r="Q616" i="11"/>
  <c r="Q472" i="11"/>
  <c r="Q328" i="11"/>
  <c r="Q184" i="11"/>
  <c r="Q40" i="11"/>
  <c r="Q747" i="11"/>
  <c r="Q565" i="11"/>
  <c r="Q277" i="11"/>
  <c r="Q435" i="11"/>
  <c r="Q480" i="11"/>
  <c r="Q192" i="11"/>
  <c r="Q362" i="11"/>
  <c r="Q239" i="11"/>
  <c r="Q708" i="11"/>
  <c r="Q567" i="11"/>
  <c r="Q693" i="11"/>
  <c r="Q117" i="11"/>
  <c r="Q512" i="11"/>
  <c r="Q247" i="11"/>
  <c r="Q366" i="11"/>
  <c r="Q748" i="11"/>
  <c r="Q523" i="11"/>
  <c r="Q221" i="11"/>
  <c r="I31" i="24"/>
  <c r="H31" i="24"/>
  <c r="Q5" i="11" l="1"/>
  <c r="Q4" i="11"/>
  <c r="Q48" i="27"/>
  <c r="P48" i="27"/>
  <c r="N48" i="27"/>
  <c r="E48" i="27"/>
  <c r="C48" i="27"/>
  <c r="F48" i="27"/>
  <c r="H48" i="27" s="1"/>
  <c r="C243" i="14"/>
  <c r="D243" i="14"/>
  <c r="E243" i="14"/>
  <c r="F243" i="14"/>
  <c r="B243" i="14"/>
  <c r="J219" i="14"/>
  <c r="K219" i="14"/>
  <c r="L219" i="14"/>
  <c r="M219" i="14"/>
  <c r="N219" i="14"/>
  <c r="G219" i="14"/>
  <c r="O220" i="14" s="1"/>
  <c r="J217" i="14"/>
  <c r="K217" i="14"/>
  <c r="L217" i="14"/>
  <c r="M217" i="14"/>
  <c r="N217" i="14"/>
  <c r="J218" i="14"/>
  <c r="K218" i="14"/>
  <c r="L218" i="14"/>
  <c r="M218" i="14"/>
  <c r="N218" i="14"/>
  <c r="G217" i="14"/>
  <c r="G218" i="14"/>
  <c r="Q766" i="11" l="1"/>
  <c r="I48" i="27"/>
  <c r="J48" i="27" s="1"/>
  <c r="O218" i="14"/>
  <c r="O219" i="14"/>
  <c r="T48" i="27"/>
  <c r="S48" i="27"/>
  <c r="U48" i="27" s="1"/>
  <c r="D766" i="11" l="1"/>
  <c r="AT9" i="6" l="1"/>
  <c r="AU6" i="6" s="1"/>
  <c r="AU5" i="6" l="1"/>
  <c r="AU4" i="6"/>
  <c r="E26" i="32"/>
  <c r="E29" i="32" s="1"/>
  <c r="T3" i="16" l="1"/>
  <c r="T4" i="16" s="1"/>
  <c r="J216" i="14"/>
  <c r="K216" i="14"/>
  <c r="L216" i="14"/>
  <c r="M216" i="14"/>
  <c r="N216" i="14"/>
  <c r="G216" i="14"/>
  <c r="O217" i="14" s="1"/>
  <c r="O29" i="25" l="1"/>
  <c r="O15" i="25"/>
  <c r="O4" i="25"/>
  <c r="O16" i="25"/>
  <c r="O5" i="25"/>
  <c r="O17" i="25"/>
  <c r="O6" i="25"/>
  <c r="O35" i="25"/>
  <c r="O7" i="25"/>
  <c r="O8" i="25"/>
  <c r="O9" i="25"/>
  <c r="O10" i="25"/>
  <c r="O11" i="25"/>
  <c r="O14" i="25"/>
  <c r="O12" i="25"/>
  <c r="O13" i="25"/>
  <c r="O31" i="25"/>
  <c r="O32" i="25"/>
  <c r="O19" i="25"/>
  <c r="O20" i="25"/>
  <c r="O28" i="25"/>
  <c r="O33" i="25"/>
  <c r="O18" i="25"/>
  <c r="O26" i="25"/>
  <c r="O25" i="25"/>
  <c r="O23" i="25"/>
  <c r="O24" i="25"/>
  <c r="O30" i="25"/>
  <c r="O22" i="25"/>
  <c r="O27" i="25"/>
  <c r="O34" i="25"/>
  <c r="O21" i="25"/>
  <c r="N6" i="23"/>
  <c r="J215" i="14" l="1"/>
  <c r="K215" i="14"/>
  <c r="L215" i="14"/>
  <c r="M215" i="14"/>
  <c r="N215" i="14"/>
  <c r="G215" i="14"/>
  <c r="O216" i="14" s="1"/>
  <c r="J214" i="14" l="1"/>
  <c r="K214" i="14"/>
  <c r="L214" i="14"/>
  <c r="M214" i="14"/>
  <c r="N214" i="14"/>
  <c r="G214" i="14"/>
  <c r="O215" i="14" s="1"/>
  <c r="D70" i="20" l="1"/>
  <c r="O15" i="20" l="1"/>
  <c r="O21" i="20"/>
  <c r="O23" i="20"/>
  <c r="O16" i="20"/>
  <c r="O10" i="20"/>
  <c r="O24" i="20"/>
  <c r="O5" i="20"/>
  <c r="O17" i="20"/>
  <c r="O22" i="20"/>
  <c r="O13" i="20"/>
  <c r="O6" i="20"/>
  <c r="O18" i="20"/>
  <c r="O19" i="20"/>
  <c r="O20" i="20"/>
  <c r="O11" i="20"/>
  <c r="O14" i="20"/>
  <c r="O7" i="20"/>
  <c r="O12" i="20"/>
  <c r="O8" i="20"/>
  <c r="O9" i="20"/>
  <c r="O4" i="20"/>
  <c r="O3" i="20"/>
  <c r="G213" i="14"/>
  <c r="O214" i="14" s="1"/>
  <c r="J213" i="14"/>
  <c r="K213" i="14"/>
  <c r="L213" i="14"/>
  <c r="M213" i="14"/>
  <c r="N213" i="14"/>
  <c r="C113" i="12"/>
  <c r="O29" i="20" l="1"/>
  <c r="N8" i="9"/>
  <c r="N9" i="9"/>
  <c r="N10" i="9"/>
  <c r="N11" i="9"/>
  <c r="N12" i="9"/>
  <c r="N13" i="9"/>
  <c r="N14" i="9"/>
  <c r="N15" i="9"/>
  <c r="N16" i="9"/>
  <c r="N18" i="9"/>
  <c r="N19" i="9"/>
  <c r="N20" i="9"/>
  <c r="N21" i="9"/>
  <c r="N22" i="9"/>
  <c r="A80" i="12" l="1"/>
  <c r="N10" i="12"/>
  <c r="N16" i="12"/>
  <c r="N15" i="12"/>
  <c r="N24" i="12"/>
  <c r="N25" i="12"/>
  <c r="N23" i="12"/>
  <c r="N7" i="12"/>
  <c r="N9" i="12"/>
  <c r="N8" i="12"/>
  <c r="N21" i="12"/>
  <c r="N20" i="12"/>
  <c r="N5" i="12"/>
  <c r="N11" i="12"/>
  <c r="N4" i="12"/>
  <c r="N14" i="12"/>
  <c r="N13" i="12"/>
  <c r="N17" i="12"/>
  <c r="T766" i="11" l="1"/>
  <c r="U766" i="11"/>
  <c r="V766" i="11"/>
  <c r="W766" i="11"/>
  <c r="J212" i="14"/>
  <c r="K212" i="14"/>
  <c r="L212" i="14"/>
  <c r="M212" i="14"/>
  <c r="N212" i="14"/>
  <c r="G212" i="14"/>
  <c r="O213" i="14" s="1"/>
  <c r="N23" i="9"/>
  <c r="H72" i="16" l="1"/>
  <c r="G211" i="14"/>
  <c r="O212" i="14" s="1"/>
  <c r="J211" i="14" l="1"/>
  <c r="K211" i="14"/>
  <c r="L211" i="14"/>
  <c r="M211" i="14"/>
  <c r="N211" i="14"/>
  <c r="T3" i="8" l="1"/>
  <c r="T4" i="8" s="1"/>
  <c r="T5" i="8" s="1"/>
  <c r="T6" i="8" s="1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T40" i="8" s="1"/>
  <c r="T41" i="8" s="1"/>
  <c r="T42" i="8" s="1"/>
  <c r="T43" i="8" s="1"/>
  <c r="T44" i="8" s="1"/>
  <c r="T45" i="8" s="1"/>
  <c r="T46" i="8" s="1"/>
  <c r="T47" i="8" s="1"/>
  <c r="T48" i="8" s="1"/>
  <c r="T49" i="8" s="1"/>
  <c r="T50" i="8" s="1"/>
  <c r="T51" i="8" s="1"/>
  <c r="T52" i="8" s="1"/>
  <c r="T53" i="8" s="1"/>
  <c r="T54" i="8" s="1"/>
  <c r="T55" i="8" s="1"/>
  <c r="T56" i="8" s="1"/>
  <c r="T57" i="8" s="1"/>
  <c r="T58" i="8" s="1"/>
  <c r="T59" i="8" s="1"/>
  <c r="T60" i="8" s="1"/>
  <c r="T61" i="8" s="1"/>
  <c r="T62" i="8" s="1"/>
  <c r="T63" i="8" s="1"/>
  <c r="T64" i="8" s="1"/>
  <c r="T65" i="8" s="1"/>
  <c r="T66" i="8" s="1"/>
  <c r="T67" i="8" s="1"/>
  <c r="T68" i="8" s="1"/>
  <c r="T69" i="8" s="1"/>
  <c r="T70" i="8" s="1"/>
  <c r="T71" i="8" s="1"/>
  <c r="T72" i="8" s="1"/>
  <c r="T73" i="8" s="1"/>
  <c r="T74" i="8" s="1"/>
  <c r="T75" i="8" s="1"/>
  <c r="T76" i="8" s="1"/>
  <c r="T77" i="8" s="1"/>
  <c r="T78" i="8" s="1"/>
  <c r="D11" i="5"/>
  <c r="G72" i="16" l="1"/>
  <c r="J210" i="14"/>
  <c r="K210" i="14"/>
  <c r="L210" i="14"/>
  <c r="M210" i="14"/>
  <c r="N210" i="14"/>
  <c r="G210" i="14"/>
  <c r="O211" i="14" s="1"/>
  <c r="D124" i="12"/>
  <c r="C25" i="26" l="1"/>
  <c r="C29" i="26"/>
  <c r="C26" i="26"/>
  <c r="C24" i="26"/>
  <c r="E28" i="26"/>
  <c r="C28" i="26"/>
  <c r="E27" i="26"/>
  <c r="C27" i="26"/>
  <c r="E29" i="26"/>
  <c r="E26" i="26"/>
  <c r="E25" i="26"/>
  <c r="E24" i="26"/>
  <c r="J209" i="14" l="1"/>
  <c r="K209" i="14"/>
  <c r="L209" i="14"/>
  <c r="M209" i="14"/>
  <c r="N209" i="14"/>
  <c r="G209" i="14"/>
  <c r="O210" i="14" s="1"/>
  <c r="J11" i="5" l="1"/>
  <c r="C23" i="26" l="1"/>
  <c r="E22" i="26"/>
  <c r="C22" i="26"/>
  <c r="E23" i="26"/>
  <c r="C59" i="17" l="1"/>
  <c r="E60" i="17"/>
  <c r="E61" i="17"/>
  <c r="C62" i="17"/>
  <c r="E63" i="17"/>
  <c r="E64" i="17"/>
  <c r="J208" i="14"/>
  <c r="K208" i="14"/>
  <c r="L208" i="14"/>
  <c r="M208" i="14"/>
  <c r="N208" i="14"/>
  <c r="G208" i="14"/>
  <c r="O209" i="14" s="1"/>
  <c r="N4" i="9"/>
  <c r="N5" i="9"/>
  <c r="N7" i="9"/>
  <c r="E59" i="17" l="1"/>
  <c r="C64" i="17"/>
  <c r="C61" i="17"/>
  <c r="C63" i="17"/>
  <c r="C60" i="17"/>
  <c r="E62" i="17"/>
  <c r="P20" i="3" l="1"/>
  <c r="R20" i="3" s="1"/>
  <c r="P9" i="3"/>
  <c r="R9" i="3" s="1"/>
  <c r="D80" i="27" l="1"/>
  <c r="B80" i="27"/>
  <c r="P47" i="27"/>
  <c r="N47" i="27"/>
  <c r="Q47" i="27"/>
  <c r="F47" i="27"/>
  <c r="G48" i="27" s="1"/>
  <c r="E47" i="27"/>
  <c r="C47" i="27"/>
  <c r="S47" i="27" l="1"/>
  <c r="R48" i="27"/>
  <c r="F80" i="27"/>
  <c r="I47" i="27"/>
  <c r="H47" i="27"/>
  <c r="T47" i="27"/>
  <c r="U47" i="27" s="1"/>
  <c r="F30" i="24"/>
  <c r="G31" i="24" s="1"/>
  <c r="E30" i="24"/>
  <c r="C30" i="24"/>
  <c r="I30" i="24" l="1"/>
  <c r="H30" i="24"/>
  <c r="J80" i="27"/>
  <c r="I80" i="27"/>
  <c r="K80" i="27" s="1"/>
  <c r="J47" i="27"/>
  <c r="O21" i="18" l="1"/>
  <c r="F30" i="15"/>
  <c r="E30" i="15"/>
  <c r="C30" i="15"/>
  <c r="I30" i="15" l="1"/>
  <c r="G31" i="15"/>
  <c r="H30" i="15"/>
  <c r="C242" i="14" l="1"/>
  <c r="K243" i="14" s="1"/>
  <c r="D242" i="14"/>
  <c r="L243" i="14" s="1"/>
  <c r="E242" i="14"/>
  <c r="M243" i="14" s="1"/>
  <c r="F242" i="14"/>
  <c r="N243" i="14" s="1"/>
  <c r="B242" i="14"/>
  <c r="J207" i="14"/>
  <c r="K207" i="14"/>
  <c r="L207" i="14"/>
  <c r="M207" i="14"/>
  <c r="N207" i="14"/>
  <c r="G207" i="14"/>
  <c r="G256" i="14"/>
  <c r="F256" i="14"/>
  <c r="E256" i="14"/>
  <c r="D256" i="14"/>
  <c r="C256" i="14"/>
  <c r="B256" i="14"/>
  <c r="F241" i="14"/>
  <c r="E241" i="14"/>
  <c r="D241" i="14"/>
  <c r="C241" i="14"/>
  <c r="B241" i="14"/>
  <c r="F240" i="14"/>
  <c r="E240" i="14"/>
  <c r="D240" i="14"/>
  <c r="C240" i="14"/>
  <c r="B240" i="14"/>
  <c r="F239" i="14"/>
  <c r="E239" i="14"/>
  <c r="D239" i="14"/>
  <c r="C239" i="14"/>
  <c r="B239" i="14"/>
  <c r="F238" i="14"/>
  <c r="E238" i="14"/>
  <c r="D238" i="14"/>
  <c r="C238" i="14"/>
  <c r="B238" i="14"/>
  <c r="F237" i="14"/>
  <c r="E237" i="14"/>
  <c r="D237" i="14"/>
  <c r="C237" i="14"/>
  <c r="B237" i="14"/>
  <c r="F236" i="14"/>
  <c r="N236" i="14" s="1"/>
  <c r="E236" i="14"/>
  <c r="M236" i="14" s="1"/>
  <c r="D236" i="14"/>
  <c r="L236" i="14" s="1"/>
  <c r="C236" i="14"/>
  <c r="K236" i="14" s="1"/>
  <c r="B236" i="14"/>
  <c r="J236" i="14" s="1"/>
  <c r="F234" i="14"/>
  <c r="E234" i="14"/>
  <c r="M235" i="14" s="1"/>
  <c r="D234" i="14"/>
  <c r="L235" i="14" s="1"/>
  <c r="C234" i="14"/>
  <c r="K235" i="14" s="1"/>
  <c r="B234" i="14"/>
  <c r="J235" i="14" s="1"/>
  <c r="F233" i="14"/>
  <c r="E233" i="14"/>
  <c r="D233" i="14"/>
  <c r="L234" i="14" s="1"/>
  <c r="C233" i="14"/>
  <c r="B233" i="14"/>
  <c r="F232" i="14"/>
  <c r="E232" i="14"/>
  <c r="D232" i="14"/>
  <c r="C232" i="14"/>
  <c r="B232" i="14"/>
  <c r="F231" i="14"/>
  <c r="E231" i="14"/>
  <c r="D231" i="14"/>
  <c r="C231" i="14"/>
  <c r="B231" i="14"/>
  <c r="F230" i="14"/>
  <c r="D230" i="14"/>
  <c r="C230" i="14"/>
  <c r="B230" i="14"/>
  <c r="F229" i="14"/>
  <c r="E229" i="14"/>
  <c r="D229" i="14"/>
  <c r="C229" i="14"/>
  <c r="B229" i="14"/>
  <c r="F228" i="14"/>
  <c r="E228" i="14"/>
  <c r="D228" i="14"/>
  <c r="C228" i="14"/>
  <c r="B228" i="14"/>
  <c r="F227" i="14"/>
  <c r="E227" i="14"/>
  <c r="D227" i="14"/>
  <c r="C227" i="14"/>
  <c r="B227" i="14"/>
  <c r="F226" i="14"/>
  <c r="E226" i="14"/>
  <c r="D226" i="14"/>
  <c r="C226" i="14"/>
  <c r="B226" i="14"/>
  <c r="N206" i="14"/>
  <c r="M206" i="14"/>
  <c r="L206" i="14"/>
  <c r="K206" i="14"/>
  <c r="J206" i="14"/>
  <c r="G206" i="14"/>
  <c r="N205" i="14"/>
  <c r="M205" i="14"/>
  <c r="L205" i="14"/>
  <c r="K205" i="14"/>
  <c r="J205" i="14"/>
  <c r="G205" i="14"/>
  <c r="N204" i="14"/>
  <c r="M204" i="14"/>
  <c r="L204" i="14"/>
  <c r="K204" i="14"/>
  <c r="J204" i="14"/>
  <c r="G204" i="14"/>
  <c r="N203" i="14"/>
  <c r="M203" i="14"/>
  <c r="L203" i="14"/>
  <c r="K203" i="14"/>
  <c r="J203" i="14"/>
  <c r="G203" i="14"/>
  <c r="N202" i="14"/>
  <c r="M202" i="14"/>
  <c r="L202" i="14"/>
  <c r="K202" i="14"/>
  <c r="J202" i="14"/>
  <c r="G202" i="14"/>
  <c r="N201" i="14"/>
  <c r="M201" i="14"/>
  <c r="L201" i="14"/>
  <c r="K201" i="14"/>
  <c r="J201" i="14"/>
  <c r="G201" i="14"/>
  <c r="N200" i="14"/>
  <c r="M200" i="14"/>
  <c r="L200" i="14"/>
  <c r="K200" i="14"/>
  <c r="J200" i="14"/>
  <c r="G200" i="14"/>
  <c r="N199" i="14"/>
  <c r="M199" i="14"/>
  <c r="L199" i="14"/>
  <c r="K199" i="14"/>
  <c r="J199" i="14"/>
  <c r="G199" i="14"/>
  <c r="N198" i="14"/>
  <c r="M198" i="14"/>
  <c r="L198" i="14"/>
  <c r="K198" i="14"/>
  <c r="J198" i="14"/>
  <c r="G198" i="14"/>
  <c r="N197" i="14"/>
  <c r="M197" i="14"/>
  <c r="L197" i="14"/>
  <c r="K197" i="14"/>
  <c r="J197" i="14"/>
  <c r="G197" i="14"/>
  <c r="N196" i="14"/>
  <c r="M196" i="14"/>
  <c r="L196" i="14"/>
  <c r="K196" i="14"/>
  <c r="J196" i="14"/>
  <c r="G196" i="14"/>
  <c r="N195" i="14"/>
  <c r="M195" i="14"/>
  <c r="L195" i="14"/>
  <c r="K195" i="14"/>
  <c r="J195" i="14"/>
  <c r="G195" i="14"/>
  <c r="N194" i="14"/>
  <c r="M194" i="14"/>
  <c r="L194" i="14"/>
  <c r="K194" i="14"/>
  <c r="J194" i="14"/>
  <c r="G194" i="14"/>
  <c r="N193" i="14"/>
  <c r="M193" i="14"/>
  <c r="L193" i="14"/>
  <c r="K193" i="14"/>
  <c r="J193" i="14"/>
  <c r="G193" i="14"/>
  <c r="N192" i="14"/>
  <c r="M192" i="14"/>
  <c r="L192" i="14"/>
  <c r="K192" i="14"/>
  <c r="J192" i="14"/>
  <c r="G192" i="14"/>
  <c r="N191" i="14"/>
  <c r="M191" i="14"/>
  <c r="L191" i="14"/>
  <c r="K191" i="14"/>
  <c r="J191" i="14"/>
  <c r="G191" i="14"/>
  <c r="N190" i="14"/>
  <c r="M190" i="14"/>
  <c r="L190" i="14"/>
  <c r="K190" i="14"/>
  <c r="J190" i="14"/>
  <c r="G190" i="14"/>
  <c r="N189" i="14"/>
  <c r="M189" i="14"/>
  <c r="L189" i="14"/>
  <c r="K189" i="14"/>
  <c r="J189" i="14"/>
  <c r="G189" i="14"/>
  <c r="N188" i="14"/>
  <c r="M188" i="14"/>
  <c r="L188" i="14"/>
  <c r="K188" i="14"/>
  <c r="J188" i="14"/>
  <c r="G188" i="14"/>
  <c r="N187" i="14"/>
  <c r="M187" i="14"/>
  <c r="L187" i="14"/>
  <c r="K187" i="14"/>
  <c r="J187" i="14"/>
  <c r="G187" i="14"/>
  <c r="N186" i="14"/>
  <c r="M186" i="14"/>
  <c r="L186" i="14"/>
  <c r="K186" i="14"/>
  <c r="J186" i="14"/>
  <c r="G186" i="14"/>
  <c r="N185" i="14"/>
  <c r="M185" i="14"/>
  <c r="L185" i="14"/>
  <c r="K185" i="14"/>
  <c r="J185" i="14"/>
  <c r="G185" i="14"/>
  <c r="N184" i="14"/>
  <c r="M184" i="14"/>
  <c r="L184" i="14"/>
  <c r="K184" i="14"/>
  <c r="J184" i="14"/>
  <c r="G184" i="14"/>
  <c r="N183" i="14"/>
  <c r="M183" i="14"/>
  <c r="L183" i="14"/>
  <c r="K183" i="14"/>
  <c r="J183" i="14"/>
  <c r="G183" i="14"/>
  <c r="N182" i="14"/>
  <c r="M182" i="14"/>
  <c r="L182" i="14"/>
  <c r="K182" i="14"/>
  <c r="J182" i="14"/>
  <c r="G182" i="14"/>
  <c r="N181" i="14"/>
  <c r="M181" i="14"/>
  <c r="L181" i="14"/>
  <c r="K181" i="14"/>
  <c r="J181" i="14"/>
  <c r="G181" i="14"/>
  <c r="N180" i="14"/>
  <c r="M180" i="14"/>
  <c r="L180" i="14"/>
  <c r="K180" i="14"/>
  <c r="J180" i="14"/>
  <c r="G180" i="14"/>
  <c r="N179" i="14"/>
  <c r="M179" i="14"/>
  <c r="L179" i="14"/>
  <c r="K179" i="14"/>
  <c r="J179" i="14"/>
  <c r="G179" i="14"/>
  <c r="O180" i="14" s="1"/>
  <c r="N178" i="14"/>
  <c r="M178" i="14"/>
  <c r="L178" i="14"/>
  <c r="K178" i="14"/>
  <c r="J178" i="14"/>
  <c r="G178" i="14"/>
  <c r="N177" i="14"/>
  <c r="M177" i="14"/>
  <c r="L177" i="14"/>
  <c r="K177" i="14"/>
  <c r="J177" i="14"/>
  <c r="G177" i="14"/>
  <c r="N176" i="14"/>
  <c r="M176" i="14"/>
  <c r="L176" i="14"/>
  <c r="K176" i="14"/>
  <c r="J176" i="14"/>
  <c r="G176" i="14"/>
  <c r="N175" i="14"/>
  <c r="M175" i="14"/>
  <c r="L175" i="14"/>
  <c r="K175" i="14"/>
  <c r="J175" i="14"/>
  <c r="G175" i="14"/>
  <c r="N174" i="14"/>
  <c r="M174" i="14"/>
  <c r="L174" i="14"/>
  <c r="K174" i="14"/>
  <c r="J174" i="14"/>
  <c r="G174" i="14"/>
  <c r="N173" i="14"/>
  <c r="M173" i="14"/>
  <c r="L173" i="14"/>
  <c r="K173" i="14"/>
  <c r="J173" i="14"/>
  <c r="G173" i="14"/>
  <c r="N172" i="14"/>
  <c r="M172" i="14"/>
  <c r="L172" i="14"/>
  <c r="K172" i="14"/>
  <c r="J172" i="14"/>
  <c r="G172" i="14"/>
  <c r="N171" i="14"/>
  <c r="M171" i="14"/>
  <c r="L171" i="14"/>
  <c r="K171" i="14"/>
  <c r="J171" i="14"/>
  <c r="G171" i="14"/>
  <c r="O171" i="14" s="1"/>
  <c r="N170" i="14"/>
  <c r="M170" i="14"/>
  <c r="L170" i="14"/>
  <c r="K170" i="14"/>
  <c r="J170" i="14"/>
  <c r="G170" i="14"/>
  <c r="N169" i="14"/>
  <c r="M169" i="14"/>
  <c r="L169" i="14"/>
  <c r="K169" i="14"/>
  <c r="J169" i="14"/>
  <c r="G169" i="14"/>
  <c r="O169" i="14" s="1"/>
  <c r="N168" i="14"/>
  <c r="M168" i="14"/>
  <c r="L168" i="14"/>
  <c r="K168" i="14"/>
  <c r="J168" i="14"/>
  <c r="G168" i="14"/>
  <c r="N167" i="14"/>
  <c r="M167" i="14"/>
  <c r="L167" i="14"/>
  <c r="K167" i="14"/>
  <c r="J167" i="14"/>
  <c r="G167" i="14"/>
  <c r="N166" i="14"/>
  <c r="M166" i="14"/>
  <c r="L166" i="14"/>
  <c r="K166" i="14"/>
  <c r="J166" i="14"/>
  <c r="G166" i="14"/>
  <c r="N165" i="14"/>
  <c r="M165" i="14"/>
  <c r="L165" i="14"/>
  <c r="K165" i="14"/>
  <c r="J165" i="14"/>
  <c r="G165" i="14"/>
  <c r="O165" i="14" s="1"/>
  <c r="N164" i="14"/>
  <c r="M164" i="14"/>
  <c r="L164" i="14"/>
  <c r="K164" i="14"/>
  <c r="J164" i="14"/>
  <c r="G164" i="14"/>
  <c r="N163" i="14"/>
  <c r="M163" i="14"/>
  <c r="L163" i="14"/>
  <c r="K163" i="14"/>
  <c r="J163" i="14"/>
  <c r="G163" i="14"/>
  <c r="O163" i="14" s="1"/>
  <c r="N162" i="14"/>
  <c r="M162" i="14"/>
  <c r="L162" i="14"/>
  <c r="K162" i="14"/>
  <c r="J162" i="14"/>
  <c r="G162" i="14"/>
  <c r="N161" i="14"/>
  <c r="M161" i="14"/>
  <c r="L161" i="14"/>
  <c r="K161" i="14"/>
  <c r="J161" i="14"/>
  <c r="G161" i="14"/>
  <c r="N160" i="14"/>
  <c r="M160" i="14"/>
  <c r="L160" i="14"/>
  <c r="K160" i="14"/>
  <c r="J160" i="14"/>
  <c r="G160" i="14"/>
  <c r="N159" i="14"/>
  <c r="M159" i="14"/>
  <c r="L159" i="14"/>
  <c r="K159" i="14"/>
  <c r="J159" i="14"/>
  <c r="G159" i="14"/>
  <c r="N158" i="14"/>
  <c r="M158" i="14"/>
  <c r="L158" i="14"/>
  <c r="K158" i="14"/>
  <c r="J158" i="14"/>
  <c r="G158" i="14"/>
  <c r="N157" i="14"/>
  <c r="M157" i="14"/>
  <c r="L157" i="14"/>
  <c r="K157" i="14"/>
  <c r="J157" i="14"/>
  <c r="G157" i="14"/>
  <c r="N156" i="14"/>
  <c r="M156" i="14"/>
  <c r="L156" i="14"/>
  <c r="K156" i="14"/>
  <c r="J156" i="14"/>
  <c r="G156" i="14"/>
  <c r="N155" i="14"/>
  <c r="M155" i="14"/>
  <c r="L155" i="14"/>
  <c r="K155" i="14"/>
  <c r="J155" i="14"/>
  <c r="G155" i="14"/>
  <c r="N154" i="14"/>
  <c r="M154" i="14"/>
  <c r="L154" i="14"/>
  <c r="K154" i="14"/>
  <c r="J154" i="14"/>
  <c r="G154" i="14"/>
  <c r="N153" i="14"/>
  <c r="M153" i="14"/>
  <c r="L153" i="14"/>
  <c r="K153" i="14"/>
  <c r="J153" i="14"/>
  <c r="G153" i="14"/>
  <c r="N152" i="14"/>
  <c r="M152" i="14"/>
  <c r="L152" i="14"/>
  <c r="K152" i="14"/>
  <c r="J152" i="14"/>
  <c r="G152" i="14"/>
  <c r="N151" i="14"/>
  <c r="M151" i="14"/>
  <c r="L151" i="14"/>
  <c r="K151" i="14"/>
  <c r="J151" i="14"/>
  <c r="G151" i="14"/>
  <c r="N150" i="14"/>
  <c r="M150" i="14"/>
  <c r="L150" i="14"/>
  <c r="K150" i="14"/>
  <c r="J150" i="14"/>
  <c r="G150" i="14"/>
  <c r="N149" i="14"/>
  <c r="M149" i="14"/>
  <c r="L149" i="14"/>
  <c r="K149" i="14"/>
  <c r="J149" i="14"/>
  <c r="G149" i="14"/>
  <c r="N148" i="14"/>
  <c r="M148" i="14"/>
  <c r="L148" i="14"/>
  <c r="K148" i="14"/>
  <c r="J148" i="14"/>
  <c r="G148" i="14"/>
  <c r="N147" i="14"/>
  <c r="M147" i="14"/>
  <c r="L147" i="14"/>
  <c r="K147" i="14"/>
  <c r="J147" i="14"/>
  <c r="G147" i="14"/>
  <c r="O148" i="14" s="1"/>
  <c r="N146" i="14"/>
  <c r="M146" i="14"/>
  <c r="L146" i="14"/>
  <c r="K146" i="14"/>
  <c r="J146" i="14"/>
  <c r="G146" i="14"/>
  <c r="N145" i="14"/>
  <c r="M145" i="14"/>
  <c r="L145" i="14"/>
  <c r="K145" i="14"/>
  <c r="J145" i="14"/>
  <c r="G145" i="14"/>
  <c r="N144" i="14"/>
  <c r="M144" i="14"/>
  <c r="L144" i="14"/>
  <c r="K144" i="14"/>
  <c r="J144" i="14"/>
  <c r="G144" i="14"/>
  <c r="N143" i="14"/>
  <c r="M143" i="14"/>
  <c r="L143" i="14"/>
  <c r="K143" i="14"/>
  <c r="J143" i="14"/>
  <c r="G143" i="14"/>
  <c r="N142" i="14"/>
  <c r="M142" i="14"/>
  <c r="L142" i="14"/>
  <c r="K142" i="14"/>
  <c r="J142" i="14"/>
  <c r="G142" i="14"/>
  <c r="N141" i="14"/>
  <c r="M141" i="14"/>
  <c r="L141" i="14"/>
  <c r="K141" i="14"/>
  <c r="J141" i="14"/>
  <c r="G141" i="14"/>
  <c r="N140" i="14"/>
  <c r="M140" i="14"/>
  <c r="L140" i="14"/>
  <c r="K140" i="14"/>
  <c r="J140" i="14"/>
  <c r="G140" i="14"/>
  <c r="N139" i="14"/>
  <c r="M139" i="14"/>
  <c r="L139" i="14"/>
  <c r="K139" i="14"/>
  <c r="J139" i="14"/>
  <c r="G139" i="14"/>
  <c r="N138" i="14"/>
  <c r="M138" i="14"/>
  <c r="L138" i="14"/>
  <c r="K138" i="14"/>
  <c r="J138" i="14"/>
  <c r="G138" i="14"/>
  <c r="N137" i="14"/>
  <c r="M137" i="14"/>
  <c r="L137" i="14"/>
  <c r="K137" i="14"/>
  <c r="J137" i="14"/>
  <c r="G137" i="14"/>
  <c r="N136" i="14"/>
  <c r="M136" i="14"/>
  <c r="L136" i="14"/>
  <c r="K136" i="14"/>
  <c r="J136" i="14"/>
  <c r="G136" i="14"/>
  <c r="N135" i="14"/>
  <c r="M135" i="14"/>
  <c r="L135" i="14"/>
  <c r="K135" i="14"/>
  <c r="J135" i="14"/>
  <c r="G135" i="14"/>
  <c r="N134" i="14"/>
  <c r="M134" i="14"/>
  <c r="L134" i="14"/>
  <c r="K134" i="14"/>
  <c r="J134" i="14"/>
  <c r="G134" i="14"/>
  <c r="N133" i="14"/>
  <c r="M133" i="14"/>
  <c r="L133" i="14"/>
  <c r="K133" i="14"/>
  <c r="J133" i="14"/>
  <c r="G133" i="14"/>
  <c r="N132" i="14"/>
  <c r="M132" i="14"/>
  <c r="L132" i="14"/>
  <c r="K132" i="14"/>
  <c r="J132" i="14"/>
  <c r="G132" i="14"/>
  <c r="N131" i="14"/>
  <c r="M131" i="14"/>
  <c r="L131" i="14"/>
  <c r="K131" i="14"/>
  <c r="J131" i="14"/>
  <c r="G131" i="14"/>
  <c r="N130" i="14"/>
  <c r="M130" i="14"/>
  <c r="L130" i="14"/>
  <c r="K130" i="14"/>
  <c r="J130" i="14"/>
  <c r="G130" i="14"/>
  <c r="N129" i="14"/>
  <c r="M129" i="14"/>
  <c r="L129" i="14"/>
  <c r="K129" i="14"/>
  <c r="J129" i="14"/>
  <c r="G129" i="14"/>
  <c r="N128" i="14"/>
  <c r="M128" i="14"/>
  <c r="L128" i="14"/>
  <c r="K128" i="14"/>
  <c r="J128" i="14"/>
  <c r="G128" i="14"/>
  <c r="N127" i="14"/>
  <c r="M127" i="14"/>
  <c r="L127" i="14"/>
  <c r="K127" i="14"/>
  <c r="J127" i="14"/>
  <c r="G127" i="14"/>
  <c r="N126" i="14"/>
  <c r="M126" i="14"/>
  <c r="L126" i="14"/>
  <c r="K126" i="14"/>
  <c r="J126" i="14"/>
  <c r="G126" i="14"/>
  <c r="N125" i="14"/>
  <c r="M125" i="14"/>
  <c r="L125" i="14"/>
  <c r="K125" i="14"/>
  <c r="J125" i="14"/>
  <c r="G125" i="14"/>
  <c r="N124" i="14"/>
  <c r="M124" i="14"/>
  <c r="L124" i="14"/>
  <c r="K124" i="14"/>
  <c r="J124" i="14"/>
  <c r="G124" i="14"/>
  <c r="N123" i="14"/>
  <c r="M123" i="14"/>
  <c r="L123" i="14"/>
  <c r="K123" i="14"/>
  <c r="J123" i="14"/>
  <c r="G123" i="14"/>
  <c r="N122" i="14"/>
  <c r="M122" i="14"/>
  <c r="L122" i="14"/>
  <c r="K122" i="14"/>
  <c r="J122" i="14"/>
  <c r="G122" i="14"/>
  <c r="N121" i="14"/>
  <c r="M121" i="14"/>
  <c r="L121" i="14"/>
  <c r="K121" i="14"/>
  <c r="J121" i="14"/>
  <c r="G121" i="14"/>
  <c r="N120" i="14"/>
  <c r="M120" i="14"/>
  <c r="L120" i="14"/>
  <c r="K120" i="14"/>
  <c r="J120" i="14"/>
  <c r="G120" i="14"/>
  <c r="N119" i="14"/>
  <c r="M119" i="14"/>
  <c r="L119" i="14"/>
  <c r="K119" i="14"/>
  <c r="J119" i="14"/>
  <c r="G119" i="14"/>
  <c r="N118" i="14"/>
  <c r="M118" i="14"/>
  <c r="L118" i="14"/>
  <c r="K118" i="14"/>
  <c r="J118" i="14"/>
  <c r="G118" i="14"/>
  <c r="N117" i="14"/>
  <c r="M117" i="14"/>
  <c r="L117" i="14"/>
  <c r="K117" i="14"/>
  <c r="J117" i="14"/>
  <c r="G117" i="14"/>
  <c r="N116" i="14"/>
  <c r="M116" i="14"/>
  <c r="L116" i="14"/>
  <c r="K116" i="14"/>
  <c r="J116" i="14"/>
  <c r="G116" i="14"/>
  <c r="N115" i="14"/>
  <c r="M115" i="14"/>
  <c r="L115" i="14"/>
  <c r="K115" i="14"/>
  <c r="J115" i="14"/>
  <c r="G115" i="14"/>
  <c r="N114" i="14"/>
  <c r="M114" i="14"/>
  <c r="L114" i="14"/>
  <c r="K114" i="14"/>
  <c r="J114" i="14"/>
  <c r="G114" i="14"/>
  <c r="N113" i="14"/>
  <c r="M113" i="14"/>
  <c r="L113" i="14"/>
  <c r="K113" i="14"/>
  <c r="J113" i="14"/>
  <c r="G113" i="14"/>
  <c r="N112" i="14"/>
  <c r="M112" i="14"/>
  <c r="L112" i="14"/>
  <c r="K112" i="14"/>
  <c r="J112" i="14"/>
  <c r="G112" i="14"/>
  <c r="N111" i="14"/>
  <c r="M111" i="14"/>
  <c r="L111" i="14"/>
  <c r="K111" i="14"/>
  <c r="J111" i="14"/>
  <c r="G111" i="14"/>
  <c r="N110" i="14"/>
  <c r="M110" i="14"/>
  <c r="L110" i="14"/>
  <c r="K110" i="14"/>
  <c r="J110" i="14"/>
  <c r="G110" i="14"/>
  <c r="N109" i="14"/>
  <c r="M109" i="14"/>
  <c r="L109" i="14"/>
  <c r="K109" i="14"/>
  <c r="J109" i="14"/>
  <c r="G109" i="14"/>
  <c r="N108" i="14"/>
  <c r="M108" i="14"/>
  <c r="L108" i="14"/>
  <c r="K108" i="14"/>
  <c r="J108" i="14"/>
  <c r="G108" i="14"/>
  <c r="N107" i="14"/>
  <c r="M107" i="14"/>
  <c r="L107" i="14"/>
  <c r="K107" i="14"/>
  <c r="J107" i="14"/>
  <c r="G107" i="14"/>
  <c r="N106" i="14"/>
  <c r="M106" i="14"/>
  <c r="L106" i="14"/>
  <c r="K106" i="14"/>
  <c r="J106" i="14"/>
  <c r="G106" i="14"/>
  <c r="N105" i="14"/>
  <c r="M105" i="14"/>
  <c r="L105" i="14"/>
  <c r="K105" i="14"/>
  <c r="J105" i="14"/>
  <c r="G105" i="14"/>
  <c r="N104" i="14"/>
  <c r="M104" i="14"/>
  <c r="L104" i="14"/>
  <c r="K104" i="14"/>
  <c r="J104" i="14"/>
  <c r="G104" i="14"/>
  <c r="N103" i="14"/>
  <c r="M103" i="14"/>
  <c r="L103" i="14"/>
  <c r="K103" i="14"/>
  <c r="J103" i="14"/>
  <c r="G103" i="14"/>
  <c r="N102" i="14"/>
  <c r="M102" i="14"/>
  <c r="L102" i="14"/>
  <c r="K102" i="14"/>
  <c r="J102" i="14"/>
  <c r="G102" i="14"/>
  <c r="N101" i="14"/>
  <c r="M101" i="14"/>
  <c r="L101" i="14"/>
  <c r="K101" i="14"/>
  <c r="J101" i="14"/>
  <c r="G101" i="14"/>
  <c r="N100" i="14"/>
  <c r="M100" i="14"/>
  <c r="L100" i="14"/>
  <c r="K100" i="14"/>
  <c r="J100" i="14"/>
  <c r="G100" i="14"/>
  <c r="N99" i="14"/>
  <c r="M99" i="14"/>
  <c r="L99" i="14"/>
  <c r="K99" i="14"/>
  <c r="J99" i="14"/>
  <c r="G99" i="14"/>
  <c r="N98" i="14"/>
  <c r="M98" i="14"/>
  <c r="L98" i="14"/>
  <c r="K98" i="14"/>
  <c r="J98" i="14"/>
  <c r="G98" i="14"/>
  <c r="N97" i="14"/>
  <c r="M97" i="14"/>
  <c r="L97" i="14"/>
  <c r="K97" i="14"/>
  <c r="J97" i="14"/>
  <c r="G97" i="14"/>
  <c r="N96" i="14"/>
  <c r="M96" i="14"/>
  <c r="L96" i="14"/>
  <c r="K96" i="14"/>
  <c r="J96" i="14"/>
  <c r="G96" i="14"/>
  <c r="N95" i="14"/>
  <c r="M95" i="14"/>
  <c r="L95" i="14"/>
  <c r="K95" i="14"/>
  <c r="J95" i="14"/>
  <c r="G95" i="14"/>
  <c r="N94" i="14"/>
  <c r="M94" i="14"/>
  <c r="L94" i="14"/>
  <c r="K94" i="14"/>
  <c r="J94" i="14"/>
  <c r="G94" i="14"/>
  <c r="N93" i="14"/>
  <c r="M93" i="14"/>
  <c r="L93" i="14"/>
  <c r="K93" i="14"/>
  <c r="J93" i="14"/>
  <c r="G93" i="14"/>
  <c r="N92" i="14"/>
  <c r="M92" i="14"/>
  <c r="L92" i="14"/>
  <c r="K92" i="14"/>
  <c r="J92" i="14"/>
  <c r="G92" i="14"/>
  <c r="N91" i="14"/>
  <c r="M91" i="14"/>
  <c r="L91" i="14"/>
  <c r="K91" i="14"/>
  <c r="J91" i="14"/>
  <c r="G91" i="14"/>
  <c r="N90" i="14"/>
  <c r="M90" i="14"/>
  <c r="L90" i="14"/>
  <c r="K90" i="14"/>
  <c r="J90" i="14"/>
  <c r="G90" i="14"/>
  <c r="N89" i="14"/>
  <c r="M89" i="14"/>
  <c r="L89" i="14"/>
  <c r="K89" i="14"/>
  <c r="J89" i="14"/>
  <c r="G89" i="14"/>
  <c r="N88" i="14"/>
  <c r="M88" i="14"/>
  <c r="L88" i="14"/>
  <c r="K88" i="14"/>
  <c r="J88" i="14"/>
  <c r="G88" i="14"/>
  <c r="N87" i="14"/>
  <c r="M87" i="14"/>
  <c r="L87" i="14"/>
  <c r="K87" i="14"/>
  <c r="J87" i="14"/>
  <c r="G87" i="14"/>
  <c r="N86" i="14"/>
  <c r="M86" i="14"/>
  <c r="L86" i="14"/>
  <c r="K86" i="14"/>
  <c r="J86" i="14"/>
  <c r="G86" i="14"/>
  <c r="N85" i="14"/>
  <c r="M85" i="14"/>
  <c r="L85" i="14"/>
  <c r="K85" i="14"/>
  <c r="J85" i="14"/>
  <c r="G85" i="14"/>
  <c r="N84" i="14"/>
  <c r="M84" i="14"/>
  <c r="L84" i="14"/>
  <c r="K84" i="14"/>
  <c r="J84" i="14"/>
  <c r="G84" i="14"/>
  <c r="N83" i="14"/>
  <c r="M83" i="14"/>
  <c r="L83" i="14"/>
  <c r="K83" i="14"/>
  <c r="J83" i="14"/>
  <c r="G83" i="14"/>
  <c r="N82" i="14"/>
  <c r="M82" i="14"/>
  <c r="L82" i="14"/>
  <c r="K82" i="14"/>
  <c r="J82" i="14"/>
  <c r="G82" i="14"/>
  <c r="N81" i="14"/>
  <c r="M81" i="14"/>
  <c r="L81" i="14"/>
  <c r="K81" i="14"/>
  <c r="J81" i="14"/>
  <c r="G81" i="14"/>
  <c r="N80" i="14"/>
  <c r="M80" i="14"/>
  <c r="L80" i="14"/>
  <c r="K80" i="14"/>
  <c r="J80" i="14"/>
  <c r="G80" i="14"/>
  <c r="N79" i="14"/>
  <c r="M79" i="14"/>
  <c r="L79" i="14"/>
  <c r="K79" i="14"/>
  <c r="J79" i="14"/>
  <c r="G79" i="14"/>
  <c r="N78" i="14"/>
  <c r="M78" i="14"/>
  <c r="L78" i="14"/>
  <c r="K78" i="14"/>
  <c r="J78" i="14"/>
  <c r="G78" i="14"/>
  <c r="N77" i="14"/>
  <c r="M77" i="14"/>
  <c r="L77" i="14"/>
  <c r="K77" i="14"/>
  <c r="J77" i="14"/>
  <c r="G77" i="14"/>
  <c r="N76" i="14"/>
  <c r="M76" i="14"/>
  <c r="L76" i="14"/>
  <c r="K76" i="14"/>
  <c r="J76" i="14"/>
  <c r="G76" i="14"/>
  <c r="N75" i="14"/>
  <c r="M75" i="14"/>
  <c r="L75" i="14"/>
  <c r="K75" i="14"/>
  <c r="J75" i="14"/>
  <c r="G75" i="14"/>
  <c r="N74" i="14"/>
  <c r="M74" i="14"/>
  <c r="L74" i="14"/>
  <c r="K74" i="14"/>
  <c r="J74" i="14"/>
  <c r="G74" i="14"/>
  <c r="N73" i="14"/>
  <c r="M73" i="14"/>
  <c r="L73" i="14"/>
  <c r="K73" i="14"/>
  <c r="J73" i="14"/>
  <c r="G73" i="14"/>
  <c r="N72" i="14"/>
  <c r="M72" i="14"/>
  <c r="L72" i="14"/>
  <c r="K72" i="14"/>
  <c r="J72" i="14"/>
  <c r="G72" i="14"/>
  <c r="N71" i="14"/>
  <c r="M71" i="14"/>
  <c r="L71" i="14"/>
  <c r="K71" i="14"/>
  <c r="J71" i="14"/>
  <c r="G71" i="14"/>
  <c r="N70" i="14"/>
  <c r="M70" i="14"/>
  <c r="L70" i="14"/>
  <c r="K70" i="14"/>
  <c r="J70" i="14"/>
  <c r="G70" i="14"/>
  <c r="N69" i="14"/>
  <c r="M69" i="14"/>
  <c r="L69" i="14"/>
  <c r="K69" i="14"/>
  <c r="J69" i="14"/>
  <c r="G69" i="14"/>
  <c r="N68" i="14"/>
  <c r="M68" i="14"/>
  <c r="L68" i="14"/>
  <c r="K68" i="14"/>
  <c r="J68" i="14"/>
  <c r="G68" i="14"/>
  <c r="N67" i="14"/>
  <c r="M67" i="14"/>
  <c r="L67" i="14"/>
  <c r="K67" i="14"/>
  <c r="J67" i="14"/>
  <c r="G67" i="14"/>
  <c r="N66" i="14"/>
  <c r="M66" i="14"/>
  <c r="L66" i="14"/>
  <c r="K66" i="14"/>
  <c r="J66" i="14"/>
  <c r="G66" i="14"/>
  <c r="N65" i="14"/>
  <c r="M65" i="14"/>
  <c r="L65" i="14"/>
  <c r="K65" i="14"/>
  <c r="J65" i="14"/>
  <c r="G65" i="14"/>
  <c r="N64" i="14"/>
  <c r="M64" i="14"/>
  <c r="L64" i="14"/>
  <c r="K64" i="14"/>
  <c r="J64" i="14"/>
  <c r="G64" i="14"/>
  <c r="N63" i="14"/>
  <c r="M63" i="14"/>
  <c r="L63" i="14"/>
  <c r="K63" i="14"/>
  <c r="J63" i="14"/>
  <c r="G63" i="14"/>
  <c r="N62" i="14"/>
  <c r="M62" i="14"/>
  <c r="L62" i="14"/>
  <c r="K62" i="14"/>
  <c r="J62" i="14"/>
  <c r="G62" i="14"/>
  <c r="N61" i="14"/>
  <c r="M61" i="14"/>
  <c r="L61" i="14"/>
  <c r="K61" i="14"/>
  <c r="J61" i="14"/>
  <c r="G61" i="14"/>
  <c r="N60" i="14"/>
  <c r="M60" i="14"/>
  <c r="L60" i="14"/>
  <c r="K60" i="14"/>
  <c r="J60" i="14"/>
  <c r="G60" i="14"/>
  <c r="N59" i="14"/>
  <c r="M59" i="14"/>
  <c r="L59" i="14"/>
  <c r="K59" i="14"/>
  <c r="J59" i="14"/>
  <c r="G59" i="14"/>
  <c r="N58" i="14"/>
  <c r="M58" i="14"/>
  <c r="L58" i="14"/>
  <c r="K58" i="14"/>
  <c r="J58" i="14"/>
  <c r="G58" i="14"/>
  <c r="N57" i="14"/>
  <c r="L57" i="14"/>
  <c r="K57" i="14"/>
  <c r="J57" i="14"/>
  <c r="G57" i="14"/>
  <c r="N56" i="14"/>
  <c r="L56" i="14"/>
  <c r="K56" i="14"/>
  <c r="J56" i="14"/>
  <c r="E56" i="14"/>
  <c r="E230" i="14" s="1"/>
  <c r="N55" i="14"/>
  <c r="M55" i="14"/>
  <c r="L55" i="14"/>
  <c r="K55" i="14"/>
  <c r="J55" i="14"/>
  <c r="G55" i="14"/>
  <c r="N54" i="14"/>
  <c r="M54" i="14"/>
  <c r="L54" i="14"/>
  <c r="K54" i="14"/>
  <c r="J54" i="14"/>
  <c r="G54" i="14"/>
  <c r="N53" i="14"/>
  <c r="M53" i="14"/>
  <c r="L53" i="14"/>
  <c r="K53" i="14"/>
  <c r="J53" i="14"/>
  <c r="G53" i="14"/>
  <c r="N52" i="14"/>
  <c r="M52" i="14"/>
  <c r="L52" i="14"/>
  <c r="K52" i="14"/>
  <c r="J52" i="14"/>
  <c r="G52" i="14"/>
  <c r="N51" i="14"/>
  <c r="M51" i="14"/>
  <c r="L51" i="14"/>
  <c r="K51" i="14"/>
  <c r="J51" i="14"/>
  <c r="G51" i="14"/>
  <c r="N50" i="14"/>
  <c r="M50" i="14"/>
  <c r="L50" i="14"/>
  <c r="K50" i="14"/>
  <c r="J50" i="14"/>
  <c r="G50" i="14"/>
  <c r="N49" i="14"/>
  <c r="M49" i="14"/>
  <c r="L49" i="14"/>
  <c r="K49" i="14"/>
  <c r="J49" i="14"/>
  <c r="G49" i="14"/>
  <c r="N48" i="14"/>
  <c r="M48" i="14"/>
  <c r="L48" i="14"/>
  <c r="K48" i="14"/>
  <c r="J48" i="14"/>
  <c r="G48" i="14"/>
  <c r="N47" i="14"/>
  <c r="M47" i="14"/>
  <c r="L47" i="14"/>
  <c r="K47" i="14"/>
  <c r="J47" i="14"/>
  <c r="G47" i="14"/>
  <c r="N46" i="14"/>
  <c r="M46" i="14"/>
  <c r="L46" i="14"/>
  <c r="K46" i="14"/>
  <c r="J46" i="14"/>
  <c r="G46" i="14"/>
  <c r="N45" i="14"/>
  <c r="M45" i="14"/>
  <c r="L45" i="14"/>
  <c r="K45" i="14"/>
  <c r="J45" i="14"/>
  <c r="G45" i="14"/>
  <c r="N44" i="14"/>
  <c r="M44" i="14"/>
  <c r="L44" i="14"/>
  <c r="K44" i="14"/>
  <c r="J44" i="14"/>
  <c r="G44" i="14"/>
  <c r="N43" i="14"/>
  <c r="M43" i="14"/>
  <c r="L43" i="14"/>
  <c r="K43" i="14"/>
  <c r="J43" i="14"/>
  <c r="G43" i="14"/>
  <c r="N42" i="14"/>
  <c r="M42" i="14"/>
  <c r="L42" i="14"/>
  <c r="K42" i="14"/>
  <c r="J42" i="14"/>
  <c r="G42" i="14"/>
  <c r="N41" i="14"/>
  <c r="M41" i="14"/>
  <c r="L41" i="14"/>
  <c r="K41" i="14"/>
  <c r="J41" i="14"/>
  <c r="G41" i="14"/>
  <c r="N40" i="14"/>
  <c r="M40" i="14"/>
  <c r="L40" i="14"/>
  <c r="K40" i="14"/>
  <c r="J40" i="14"/>
  <c r="G40" i="14"/>
  <c r="N39" i="14"/>
  <c r="M39" i="14"/>
  <c r="L39" i="14"/>
  <c r="K39" i="14"/>
  <c r="J39" i="14"/>
  <c r="G39" i="14"/>
  <c r="N38" i="14"/>
  <c r="M38" i="14"/>
  <c r="L38" i="14"/>
  <c r="K38" i="14"/>
  <c r="J38" i="14"/>
  <c r="G38" i="14"/>
  <c r="N37" i="14"/>
  <c r="M37" i="14"/>
  <c r="L37" i="14"/>
  <c r="K37" i="14"/>
  <c r="J37" i="14"/>
  <c r="G37" i="14"/>
  <c r="N36" i="14"/>
  <c r="M36" i="14"/>
  <c r="L36" i="14"/>
  <c r="K36" i="14"/>
  <c r="J36" i="14"/>
  <c r="G36" i="14"/>
  <c r="N35" i="14"/>
  <c r="M35" i="14"/>
  <c r="L35" i="14"/>
  <c r="K35" i="14"/>
  <c r="J35" i="14"/>
  <c r="G35" i="14"/>
  <c r="N34" i="14"/>
  <c r="M34" i="14"/>
  <c r="L34" i="14"/>
  <c r="K34" i="14"/>
  <c r="J34" i="14"/>
  <c r="G34" i="14"/>
  <c r="N33" i="14"/>
  <c r="M33" i="14"/>
  <c r="L33" i="14"/>
  <c r="K33" i="14"/>
  <c r="J33" i="14"/>
  <c r="G33" i="14"/>
  <c r="N32" i="14"/>
  <c r="M32" i="14"/>
  <c r="L32" i="14"/>
  <c r="K32" i="14"/>
  <c r="J32" i="14"/>
  <c r="G32" i="14"/>
  <c r="N31" i="14"/>
  <c r="M31" i="14"/>
  <c r="L31" i="14"/>
  <c r="K31" i="14"/>
  <c r="J31" i="14"/>
  <c r="G31" i="14"/>
  <c r="N30" i="14"/>
  <c r="M30" i="14"/>
  <c r="L30" i="14"/>
  <c r="K30" i="14"/>
  <c r="J30" i="14"/>
  <c r="G30" i="14"/>
  <c r="N29" i="14"/>
  <c r="M29" i="14"/>
  <c r="L29" i="14"/>
  <c r="K29" i="14"/>
  <c r="J29" i="14"/>
  <c r="G29" i="14"/>
  <c r="N28" i="14"/>
  <c r="M28" i="14"/>
  <c r="L28" i="14"/>
  <c r="K28" i="14"/>
  <c r="J28" i="14"/>
  <c r="G28" i="14"/>
  <c r="N27" i="14"/>
  <c r="M27" i="14"/>
  <c r="L27" i="14"/>
  <c r="K27" i="14"/>
  <c r="J27" i="14"/>
  <c r="G27" i="14"/>
  <c r="N26" i="14"/>
  <c r="M26" i="14"/>
  <c r="L26" i="14"/>
  <c r="J26" i="14"/>
  <c r="G26" i="14"/>
  <c r="N25" i="14"/>
  <c r="M25" i="14"/>
  <c r="L25" i="14"/>
  <c r="J25" i="14"/>
  <c r="G25" i="14"/>
  <c r="N24" i="14"/>
  <c r="M24" i="14"/>
  <c r="L24" i="14"/>
  <c r="K24" i="14"/>
  <c r="J24" i="14"/>
  <c r="G24" i="14"/>
  <c r="N23" i="14"/>
  <c r="M23" i="14"/>
  <c r="L23" i="14"/>
  <c r="K23" i="14"/>
  <c r="J23" i="14"/>
  <c r="G23" i="14"/>
  <c r="N22" i="14"/>
  <c r="M22" i="14"/>
  <c r="L22" i="14"/>
  <c r="K22" i="14"/>
  <c r="J22" i="14"/>
  <c r="G22" i="14"/>
  <c r="N21" i="14"/>
  <c r="M21" i="14"/>
  <c r="L21" i="14"/>
  <c r="K21" i="14"/>
  <c r="J21" i="14"/>
  <c r="G21" i="14"/>
  <c r="N20" i="14"/>
  <c r="M20" i="14"/>
  <c r="L20" i="14"/>
  <c r="K20" i="14"/>
  <c r="J20" i="14"/>
  <c r="G20" i="14"/>
  <c r="N19" i="14"/>
  <c r="M19" i="14"/>
  <c r="L19" i="14"/>
  <c r="K19" i="14"/>
  <c r="J19" i="14"/>
  <c r="G19" i="14"/>
  <c r="N18" i="14"/>
  <c r="M18" i="14"/>
  <c r="L18" i="14"/>
  <c r="K18" i="14"/>
  <c r="J18" i="14"/>
  <c r="G18" i="14"/>
  <c r="N17" i="14"/>
  <c r="M17" i="14"/>
  <c r="L17" i="14"/>
  <c r="K17" i="14"/>
  <c r="J17" i="14"/>
  <c r="G17" i="14"/>
  <c r="N16" i="14"/>
  <c r="M16" i="14"/>
  <c r="L16" i="14"/>
  <c r="K16" i="14"/>
  <c r="J16" i="14"/>
  <c r="G16" i="14"/>
  <c r="N15" i="14"/>
  <c r="M15" i="14"/>
  <c r="L15" i="14"/>
  <c r="K15" i="14"/>
  <c r="J15" i="14"/>
  <c r="G15" i="14"/>
  <c r="N14" i="14"/>
  <c r="M14" i="14"/>
  <c r="L14" i="14"/>
  <c r="K14" i="14"/>
  <c r="J14" i="14"/>
  <c r="G14" i="14"/>
  <c r="N13" i="14"/>
  <c r="M13" i="14"/>
  <c r="L13" i="14"/>
  <c r="K13" i="14"/>
  <c r="J13" i="14"/>
  <c r="G13" i="14"/>
  <c r="N12" i="14"/>
  <c r="M12" i="14"/>
  <c r="L12" i="14"/>
  <c r="K12" i="14"/>
  <c r="J12" i="14"/>
  <c r="G12" i="14"/>
  <c r="N11" i="14"/>
  <c r="M11" i="14"/>
  <c r="L11" i="14"/>
  <c r="K11" i="14"/>
  <c r="J11" i="14"/>
  <c r="G11" i="14"/>
  <c r="N10" i="14"/>
  <c r="M10" i="14"/>
  <c r="L10" i="14"/>
  <c r="K10" i="14"/>
  <c r="J10" i="14"/>
  <c r="G10" i="14"/>
  <c r="N9" i="14"/>
  <c r="M9" i="14"/>
  <c r="L9" i="14"/>
  <c r="K9" i="14"/>
  <c r="J9" i="14"/>
  <c r="G9" i="14"/>
  <c r="N8" i="14"/>
  <c r="M8" i="14"/>
  <c r="L8" i="14"/>
  <c r="K8" i="14"/>
  <c r="J8" i="14"/>
  <c r="G8" i="14"/>
  <c r="N7" i="14"/>
  <c r="M7" i="14"/>
  <c r="L7" i="14"/>
  <c r="K7" i="14"/>
  <c r="J7" i="14"/>
  <c r="G7" i="14"/>
  <c r="N6" i="14"/>
  <c r="M6" i="14"/>
  <c r="L6" i="14"/>
  <c r="K6" i="14"/>
  <c r="J6" i="14"/>
  <c r="G6" i="14"/>
  <c r="N5" i="14"/>
  <c r="M5" i="14"/>
  <c r="L5" i="14"/>
  <c r="K5" i="14"/>
  <c r="J5" i="14"/>
  <c r="G5" i="14"/>
  <c r="N4" i="14"/>
  <c r="M4" i="14"/>
  <c r="L4" i="14"/>
  <c r="K4" i="14"/>
  <c r="J4" i="14"/>
  <c r="G4" i="14"/>
  <c r="O3" i="14"/>
  <c r="G3" i="14"/>
  <c r="O133" i="14" l="1"/>
  <c r="O175" i="14"/>
  <c r="O177" i="14"/>
  <c r="K228" i="14"/>
  <c r="O208" i="14"/>
  <c r="G243" i="14"/>
  <c r="J243" i="14"/>
  <c r="O65" i="14"/>
  <c r="O113" i="14"/>
  <c r="O115" i="14"/>
  <c r="O117" i="14"/>
  <c r="O121" i="14"/>
  <c r="O123" i="14"/>
  <c r="O127" i="14"/>
  <c r="O129" i="14"/>
  <c r="O173" i="14"/>
  <c r="O161" i="14"/>
  <c r="G242" i="14"/>
  <c r="G263" i="14" s="1"/>
  <c r="O25" i="14"/>
  <c r="L233" i="14"/>
  <c r="K238" i="14"/>
  <c r="J242" i="14"/>
  <c r="M233" i="14"/>
  <c r="O26" i="14"/>
  <c r="L230" i="14"/>
  <c r="M232" i="14"/>
  <c r="M238" i="14"/>
  <c r="N242" i="14"/>
  <c r="M242" i="14"/>
  <c r="O181" i="14"/>
  <c r="L242" i="14"/>
  <c r="K242" i="14"/>
  <c r="O49" i="14"/>
  <c r="O51" i="14"/>
  <c r="O53" i="14"/>
  <c r="O55" i="14"/>
  <c r="N241" i="14"/>
  <c r="N237" i="14"/>
  <c r="L228" i="14"/>
  <c r="N233" i="14"/>
  <c r="O207" i="14"/>
  <c r="O5" i="14"/>
  <c r="O7" i="14"/>
  <c r="O11" i="14"/>
  <c r="O13" i="14"/>
  <c r="O15" i="14"/>
  <c r="O17" i="14"/>
  <c r="O19" i="14"/>
  <c r="O21" i="14"/>
  <c r="K229" i="14"/>
  <c r="O60" i="14"/>
  <c r="O62" i="14"/>
  <c r="O64" i="14"/>
  <c r="O76" i="14"/>
  <c r="O80" i="14"/>
  <c r="O88" i="14"/>
  <c r="O90" i="14"/>
  <c r="O92" i="14"/>
  <c r="O94" i="14"/>
  <c r="O96" i="14"/>
  <c r="O98" i="14"/>
  <c r="O102" i="14"/>
  <c r="O104" i="14"/>
  <c r="O106" i="14"/>
  <c r="O108" i="14"/>
  <c r="O110" i="14"/>
  <c r="O112" i="14"/>
  <c r="O151" i="14"/>
  <c r="O152" i="14"/>
  <c r="O154" i="14"/>
  <c r="O156" i="14"/>
  <c r="O160" i="14"/>
  <c r="O28" i="14"/>
  <c r="O32" i="14"/>
  <c r="O35" i="14"/>
  <c r="O40" i="14"/>
  <c r="O44" i="14"/>
  <c r="O46" i="14"/>
  <c r="O58" i="14"/>
  <c r="L231" i="14"/>
  <c r="O47" i="14"/>
  <c r="O10" i="14"/>
  <c r="O124" i="14"/>
  <c r="O128" i="14"/>
  <c r="O136" i="14"/>
  <c r="O138" i="14"/>
  <c r="O140" i="14"/>
  <c r="O142" i="14"/>
  <c r="O144" i="14"/>
  <c r="O146" i="14"/>
  <c r="O22" i="14"/>
  <c r="O158" i="14"/>
  <c r="O9" i="14"/>
  <c r="O172" i="14"/>
  <c r="O176" i="14"/>
  <c r="O184" i="14"/>
  <c r="O186" i="14"/>
  <c r="O188" i="14"/>
  <c r="O190" i="14"/>
  <c r="O192" i="14"/>
  <c r="O195" i="14"/>
  <c r="O196" i="14"/>
  <c r="O198" i="14"/>
  <c r="O200" i="14"/>
  <c r="O202" i="14"/>
  <c r="K233" i="14"/>
  <c r="N239" i="14"/>
  <c r="J241" i="14"/>
  <c r="K240" i="14"/>
  <c r="O37" i="14"/>
  <c r="O39" i="14"/>
  <c r="O67" i="14"/>
  <c r="O69" i="14"/>
  <c r="O73" i="14"/>
  <c r="O75" i="14"/>
  <c r="O79" i="14"/>
  <c r="O81" i="14"/>
  <c r="O85" i="14"/>
  <c r="N227" i="14"/>
  <c r="K230" i="14"/>
  <c r="J239" i="14"/>
  <c r="L238" i="14"/>
  <c r="O139" i="14"/>
  <c r="O63" i="14"/>
  <c r="G233" i="14"/>
  <c r="E254" i="14" s="1"/>
  <c r="O111" i="14"/>
  <c r="G237" i="14"/>
  <c r="D258" i="14" s="1"/>
  <c r="O159" i="14"/>
  <c r="G241" i="14"/>
  <c r="K232" i="14"/>
  <c r="G226" i="14"/>
  <c r="E247" i="14" s="1"/>
  <c r="O48" i="14"/>
  <c r="L232" i="14"/>
  <c r="L240" i="14"/>
  <c r="O23" i="14"/>
  <c r="O24" i="14"/>
  <c r="O27" i="14"/>
  <c r="O29" i="14"/>
  <c r="O31" i="14"/>
  <c r="O34" i="14"/>
  <c r="O52" i="14"/>
  <c r="O66" i="14"/>
  <c r="O89" i="14"/>
  <c r="O114" i="14"/>
  <c r="O137" i="14"/>
  <c r="O162" i="14"/>
  <c r="O185" i="14"/>
  <c r="J238" i="14"/>
  <c r="M240" i="14"/>
  <c r="O68" i="14"/>
  <c r="O70" i="14"/>
  <c r="O72" i="14"/>
  <c r="O93" i="14"/>
  <c r="O97" i="14"/>
  <c r="O116" i="14"/>
  <c r="O118" i="14"/>
  <c r="O120" i="14"/>
  <c r="O122" i="14"/>
  <c r="O141" i="14"/>
  <c r="O145" i="14"/>
  <c r="G238" i="14"/>
  <c r="G259" i="14" s="1"/>
  <c r="O164" i="14"/>
  <c r="O166" i="14"/>
  <c r="O168" i="14"/>
  <c r="O170" i="14"/>
  <c r="O189" i="14"/>
  <c r="O193" i="14"/>
  <c r="N229" i="14"/>
  <c r="N238" i="14"/>
  <c r="O38" i="14"/>
  <c r="O100" i="14"/>
  <c r="N231" i="14"/>
  <c r="K234" i="14"/>
  <c r="J240" i="14"/>
  <c r="O20" i="14"/>
  <c r="O6" i="14"/>
  <c r="O41" i="14"/>
  <c r="O43" i="14"/>
  <c r="O45" i="14"/>
  <c r="O78" i="14"/>
  <c r="O101" i="14"/>
  <c r="O126" i="14"/>
  <c r="O149" i="14"/>
  <c r="O174" i="14"/>
  <c r="O197" i="14"/>
  <c r="L229" i="14"/>
  <c r="K231" i="14"/>
  <c r="N240" i="14"/>
  <c r="O14" i="14"/>
  <c r="O18" i="14"/>
  <c r="O61" i="14"/>
  <c r="O82" i="14"/>
  <c r="O84" i="14"/>
  <c r="O86" i="14"/>
  <c r="O87" i="14"/>
  <c r="O105" i="14"/>
  <c r="O109" i="14"/>
  <c r="O130" i="14"/>
  <c r="O132" i="14"/>
  <c r="O134" i="14"/>
  <c r="O135" i="14"/>
  <c r="O153" i="14"/>
  <c r="O157" i="14"/>
  <c r="G239" i="14"/>
  <c r="D260" i="14" s="1"/>
  <c r="O178" i="14"/>
  <c r="O183" i="14"/>
  <c r="O201" i="14"/>
  <c r="O204" i="14"/>
  <c r="O205" i="14"/>
  <c r="M234" i="14"/>
  <c r="O50" i="14"/>
  <c r="J237" i="14"/>
  <c r="O91" i="14"/>
  <c r="O99" i="14"/>
  <c r="G236" i="14"/>
  <c r="E257" i="14" s="1"/>
  <c r="O147" i="14"/>
  <c r="G240" i="14"/>
  <c r="G261" i="14" s="1"/>
  <c r="O187" i="14"/>
  <c r="O8" i="14"/>
  <c r="O36" i="14"/>
  <c r="O12" i="14"/>
  <c r="O77" i="14"/>
  <c r="O103" i="14"/>
  <c r="O125" i="14"/>
  <c r="O199" i="14"/>
  <c r="M231" i="14"/>
  <c r="M230" i="14"/>
  <c r="N235" i="14"/>
  <c r="O33" i="14"/>
  <c r="G56" i="14"/>
  <c r="O56" i="14" s="1"/>
  <c r="O74" i="14"/>
  <c r="O182" i="14"/>
  <c r="O194" i="14"/>
  <c r="O206" i="14"/>
  <c r="G227" i="14"/>
  <c r="E248" i="14" s="1"/>
  <c r="G228" i="14"/>
  <c r="B249" i="14" s="1"/>
  <c r="G229" i="14"/>
  <c r="E250" i="14" s="1"/>
  <c r="G231" i="14"/>
  <c r="E252" i="14" s="1"/>
  <c r="G232" i="14"/>
  <c r="C253" i="14" s="1"/>
  <c r="G234" i="14"/>
  <c r="M57" i="14"/>
  <c r="J227" i="14"/>
  <c r="J228" i="14"/>
  <c r="J229" i="14"/>
  <c r="J230" i="14"/>
  <c r="J231" i="14"/>
  <c r="J232" i="14"/>
  <c r="J233" i="14"/>
  <c r="J234" i="14"/>
  <c r="K227" i="14"/>
  <c r="O4" i="14"/>
  <c r="O16" i="14"/>
  <c r="O30" i="14"/>
  <c r="O42" i="14"/>
  <c r="O54" i="14"/>
  <c r="O59" i="14"/>
  <c r="O71" i="14"/>
  <c r="O83" i="14"/>
  <c r="O95" i="14"/>
  <c r="O107" i="14"/>
  <c r="O119" i="14"/>
  <c r="O131" i="14"/>
  <c r="O143" i="14"/>
  <c r="O155" i="14"/>
  <c r="O167" i="14"/>
  <c r="O179" i="14"/>
  <c r="O191" i="14"/>
  <c r="O203" i="14"/>
  <c r="L227" i="14"/>
  <c r="M56" i="14"/>
  <c r="O150" i="14"/>
  <c r="M227" i="14"/>
  <c r="M228" i="14"/>
  <c r="M229" i="14"/>
  <c r="N228" i="14"/>
  <c r="N230" i="14"/>
  <c r="N232" i="14"/>
  <c r="N234" i="14"/>
  <c r="K237" i="14"/>
  <c r="K239" i="14"/>
  <c r="K241" i="14"/>
  <c r="L237" i="14"/>
  <c r="L239" i="14"/>
  <c r="L241" i="14"/>
  <c r="M237" i="14"/>
  <c r="M239" i="14"/>
  <c r="M241" i="14"/>
  <c r="G264" i="14" l="1"/>
  <c r="D264" i="14"/>
  <c r="E264" i="14"/>
  <c r="C264" i="14"/>
  <c r="F264" i="14"/>
  <c r="B264" i="14"/>
  <c r="B263" i="14"/>
  <c r="O243" i="14"/>
  <c r="F263" i="14"/>
  <c r="C263" i="14"/>
  <c r="O242" i="14"/>
  <c r="D263" i="14"/>
  <c r="E263" i="14"/>
  <c r="F254" i="14"/>
  <c r="D254" i="14"/>
  <c r="B262" i="14"/>
  <c r="F247" i="14"/>
  <c r="E262" i="14"/>
  <c r="C262" i="14"/>
  <c r="D247" i="14"/>
  <c r="E258" i="14"/>
  <c r="C254" i="14"/>
  <c r="C258" i="14"/>
  <c r="G258" i="14"/>
  <c r="B254" i="14"/>
  <c r="F258" i="14"/>
  <c r="B258" i="14"/>
  <c r="O238" i="14"/>
  <c r="C252" i="14"/>
  <c r="B261" i="14"/>
  <c r="E261" i="14"/>
  <c r="C261" i="14"/>
  <c r="D261" i="14"/>
  <c r="F262" i="14"/>
  <c r="O241" i="14"/>
  <c r="D262" i="14"/>
  <c r="G262" i="14"/>
  <c r="C259" i="14"/>
  <c r="C247" i="14"/>
  <c r="B247" i="14"/>
  <c r="D259" i="14"/>
  <c r="F259" i="14"/>
  <c r="F261" i="14"/>
  <c r="B259" i="14"/>
  <c r="E259" i="14"/>
  <c r="O240" i="14"/>
  <c r="O239" i="14"/>
  <c r="C257" i="14"/>
  <c r="G260" i="14"/>
  <c r="E260" i="14"/>
  <c r="F257" i="14"/>
  <c r="O236" i="14"/>
  <c r="F260" i="14"/>
  <c r="D257" i="14"/>
  <c r="B250" i="14"/>
  <c r="G257" i="14"/>
  <c r="B260" i="14"/>
  <c r="B257" i="14"/>
  <c r="C260" i="14"/>
  <c r="O237" i="14"/>
  <c r="C250" i="14"/>
  <c r="O232" i="14"/>
  <c r="D253" i="14"/>
  <c r="F249" i="14"/>
  <c r="G255" i="14"/>
  <c r="O234" i="14"/>
  <c r="D255" i="14"/>
  <c r="O235" i="14"/>
  <c r="B255" i="14"/>
  <c r="F252" i="14"/>
  <c r="D252" i="14"/>
  <c r="G230" i="14"/>
  <c r="O231" i="14" s="1"/>
  <c r="B253" i="14"/>
  <c r="C255" i="14"/>
  <c r="F250" i="14"/>
  <c r="O229" i="14"/>
  <c r="F253" i="14"/>
  <c r="F255" i="14"/>
  <c r="E255" i="14"/>
  <c r="O228" i="14"/>
  <c r="D249" i="14"/>
  <c r="E249" i="14"/>
  <c r="F248" i="14"/>
  <c r="O227" i="14"/>
  <c r="B248" i="14"/>
  <c r="E253" i="14"/>
  <c r="O57" i="14"/>
  <c r="C249" i="14"/>
  <c r="C248" i="14"/>
  <c r="D250" i="14"/>
  <c r="B252" i="14"/>
  <c r="O233" i="14"/>
  <c r="D248" i="14"/>
  <c r="G254" i="14" l="1"/>
  <c r="G247" i="14"/>
  <c r="G250" i="14"/>
  <c r="G249" i="14"/>
  <c r="G252" i="14"/>
  <c r="G248" i="14"/>
  <c r="G253" i="14"/>
  <c r="O230" i="14"/>
  <c r="D251" i="14"/>
  <c r="B251" i="14"/>
  <c r="E251" i="14"/>
  <c r="C251" i="14"/>
  <c r="F251" i="14"/>
  <c r="G251" i="14" l="1"/>
  <c r="AR9" i="6" l="1"/>
  <c r="E49" i="4"/>
  <c r="C49" i="4"/>
  <c r="F49" i="4"/>
  <c r="G50" i="4" s="1"/>
  <c r="AT11" i="33"/>
  <c r="AT20" i="33"/>
  <c r="AT26" i="33"/>
  <c r="AT27" i="33"/>
  <c r="AT28" i="33"/>
  <c r="AT29" i="33"/>
  <c r="AT30" i="33"/>
  <c r="AT31" i="33"/>
  <c r="AT32" i="33"/>
  <c r="AT34" i="33"/>
  <c r="AT35" i="33"/>
  <c r="AT36" i="33"/>
  <c r="AT37" i="33"/>
  <c r="AT38" i="33"/>
  <c r="AT40" i="33"/>
  <c r="AT41" i="33"/>
  <c r="AT42" i="33"/>
  <c r="AT43" i="33"/>
  <c r="AT44" i="33"/>
  <c r="AT45" i="33"/>
  <c r="AT46" i="33"/>
  <c r="AT47" i="33"/>
  <c r="AT48" i="33"/>
  <c r="AT49" i="33"/>
  <c r="AT50" i="33"/>
  <c r="AT51" i="33"/>
  <c r="AT52" i="33"/>
  <c r="AT53" i="33"/>
  <c r="AT54" i="33"/>
  <c r="AT56" i="33"/>
  <c r="AT57" i="33"/>
  <c r="AT58" i="33"/>
  <c r="AT59" i="33"/>
  <c r="AT60" i="33"/>
  <c r="AT61" i="33"/>
  <c r="AT63" i="33"/>
  <c r="AT64" i="33"/>
  <c r="AT65" i="33"/>
  <c r="AT66" i="33"/>
  <c r="AT67" i="33"/>
  <c r="AT68" i="33"/>
  <c r="AT69" i="33"/>
  <c r="AT70" i="33"/>
  <c r="AT71" i="33"/>
  <c r="AT72" i="33"/>
  <c r="AT73" i="33"/>
  <c r="AT74" i="33"/>
  <c r="AT75" i="33"/>
  <c r="AT76" i="33"/>
  <c r="AT77" i="33"/>
  <c r="AT78" i="33"/>
  <c r="AT79" i="33"/>
  <c r="AT80" i="33"/>
  <c r="AT81" i="33"/>
  <c r="AT82" i="33"/>
  <c r="AT83" i="33"/>
  <c r="AT84" i="33"/>
  <c r="AT85" i="33"/>
  <c r="AT86" i="33"/>
  <c r="AT87" i="33"/>
  <c r="AT88" i="33"/>
  <c r="AT89" i="33"/>
  <c r="AT90" i="33"/>
  <c r="AT91" i="33"/>
  <c r="AT92" i="33"/>
  <c r="AT93" i="33"/>
  <c r="AT94" i="33"/>
  <c r="AT95" i="33"/>
  <c r="AT96" i="33"/>
  <c r="AT97" i="33"/>
  <c r="AT98" i="33"/>
  <c r="AT99" i="33"/>
  <c r="AT100" i="33"/>
  <c r="AT101" i="33"/>
  <c r="AT104" i="33"/>
  <c r="AT105" i="33"/>
  <c r="AT108" i="33"/>
  <c r="AT109" i="33"/>
  <c r="AT110" i="33"/>
  <c r="AT111" i="33"/>
  <c r="AT112" i="33"/>
  <c r="AT113" i="33"/>
  <c r="AT114" i="33"/>
  <c r="AT115" i="33"/>
  <c r="AT116" i="33"/>
  <c r="AT117" i="33"/>
  <c r="AT118" i="33"/>
  <c r="AT119" i="33"/>
  <c r="AT120" i="33"/>
  <c r="AT121" i="33"/>
  <c r="AT122" i="33"/>
  <c r="AT123" i="33"/>
  <c r="AT124" i="33"/>
  <c r="AT125" i="33"/>
  <c r="AT126" i="33"/>
  <c r="AT127" i="33"/>
  <c r="AT128" i="33"/>
  <c r="AT129" i="33"/>
  <c r="AT130" i="33"/>
  <c r="AT131" i="33"/>
  <c r="AT132" i="33"/>
  <c r="AT133" i="33"/>
  <c r="AT134" i="33"/>
  <c r="AT135" i="33"/>
  <c r="AT136" i="33"/>
  <c r="AT137" i="33"/>
  <c r="AT138" i="33"/>
  <c r="AT139" i="33"/>
  <c r="AT140" i="33"/>
  <c r="AT141" i="33"/>
  <c r="AT142" i="33"/>
  <c r="AT143" i="33"/>
  <c r="AT144" i="33"/>
  <c r="AT145" i="33"/>
  <c r="AT146" i="33"/>
  <c r="AT147" i="33"/>
  <c r="AT148" i="33"/>
  <c r="AT150" i="33"/>
  <c r="AT151" i="33"/>
  <c r="AT152" i="33"/>
  <c r="AT153" i="33"/>
  <c r="AT154" i="33"/>
  <c r="AT155" i="33"/>
  <c r="AT156" i="33"/>
  <c r="AT157" i="33"/>
  <c r="AT158" i="33"/>
  <c r="AT159" i="33"/>
  <c r="AT160" i="33"/>
  <c r="AT161" i="33"/>
  <c r="AT162" i="33"/>
  <c r="AT163" i="33"/>
  <c r="AT164" i="33"/>
  <c r="AT165" i="33"/>
  <c r="AT166" i="33"/>
  <c r="AT167" i="33"/>
  <c r="AT168" i="33"/>
  <c r="AT170" i="33"/>
  <c r="AT171" i="33"/>
  <c r="AT172" i="33"/>
  <c r="AT174" i="33"/>
  <c r="AT175" i="33"/>
  <c r="AT176" i="33"/>
  <c r="AT177" i="33"/>
  <c r="AT178" i="33"/>
  <c r="AT179" i="33"/>
  <c r="AT180" i="33"/>
  <c r="AT181" i="33"/>
  <c r="AT182" i="33"/>
  <c r="AT183" i="33"/>
  <c r="AT184" i="33"/>
  <c r="AT185" i="33"/>
  <c r="AT186" i="33"/>
  <c r="AT187" i="33"/>
  <c r="AT188" i="33"/>
  <c r="AO16" i="33"/>
  <c r="AO28" i="33"/>
  <c r="AO40" i="33"/>
  <c r="AO52" i="33"/>
  <c r="AO64" i="33"/>
  <c r="AO160" i="33"/>
  <c r="AO172" i="33"/>
  <c r="AO184" i="33"/>
  <c r="AP191" i="33"/>
  <c r="AQ13" i="33" s="1"/>
  <c r="AR191" i="33"/>
  <c r="AS9" i="33" s="1"/>
  <c r="AN191" i="33"/>
  <c r="AO5" i="33" s="1"/>
  <c r="AL191" i="33"/>
  <c r="AM10" i="33" s="1"/>
  <c r="AS5" i="6" l="1"/>
  <c r="AU8" i="6"/>
  <c r="AU7" i="6"/>
  <c r="AQ96" i="33"/>
  <c r="AQ72" i="33"/>
  <c r="AQ60" i="33"/>
  <c r="AS4" i="6"/>
  <c r="AQ4" i="33"/>
  <c r="AQ48" i="33"/>
  <c r="AO124" i="33"/>
  <c r="AQ168" i="33"/>
  <c r="AS9" i="6"/>
  <c r="AO148" i="33"/>
  <c r="AO112" i="33"/>
  <c r="AQ156" i="33"/>
  <c r="AS8" i="6"/>
  <c r="AO136" i="33"/>
  <c r="AQ180" i="33"/>
  <c r="AO100" i="33"/>
  <c r="AQ144" i="33"/>
  <c r="AS7" i="6"/>
  <c r="AQ108" i="33"/>
  <c r="AQ84" i="33"/>
  <c r="AO88" i="33"/>
  <c r="AQ132" i="33"/>
  <c r="AS6" i="6"/>
  <c r="AO76" i="33"/>
  <c r="AQ120" i="33"/>
  <c r="AM129" i="33"/>
  <c r="AM33" i="33"/>
  <c r="AM140" i="33"/>
  <c r="AM104" i="33"/>
  <c r="AM56" i="33"/>
  <c r="AM8" i="33"/>
  <c r="AM187" i="33"/>
  <c r="AM175" i="33"/>
  <c r="AM163" i="33"/>
  <c r="AM151" i="33"/>
  <c r="AM139" i="33"/>
  <c r="AM127" i="33"/>
  <c r="AM115" i="33"/>
  <c r="AM103" i="33"/>
  <c r="AM91" i="33"/>
  <c r="AM79" i="33"/>
  <c r="AM67" i="33"/>
  <c r="AM55" i="33"/>
  <c r="AM43" i="33"/>
  <c r="AM31" i="33"/>
  <c r="AM19" i="33"/>
  <c r="AM7" i="33"/>
  <c r="AM93" i="33"/>
  <c r="AM116" i="33"/>
  <c r="AM174" i="33"/>
  <c r="AM138" i="33"/>
  <c r="AM126" i="33"/>
  <c r="AM114" i="33"/>
  <c r="AM102" i="33"/>
  <c r="AM90" i="33"/>
  <c r="AM78" i="33"/>
  <c r="AM66" i="33"/>
  <c r="AM54" i="33"/>
  <c r="AM42" i="33"/>
  <c r="AM30" i="33"/>
  <c r="AM18" i="33"/>
  <c r="AM6" i="33"/>
  <c r="AM141" i="33"/>
  <c r="AM45" i="33"/>
  <c r="AM128" i="33"/>
  <c r="AM80" i="33"/>
  <c r="AM44" i="33"/>
  <c r="AM20" i="33"/>
  <c r="AM186" i="33"/>
  <c r="AM173" i="33"/>
  <c r="AM161" i="33"/>
  <c r="AM149" i="33"/>
  <c r="AM137" i="33"/>
  <c r="AM125" i="33"/>
  <c r="AM113" i="33"/>
  <c r="AM101" i="33"/>
  <c r="AM89" i="33"/>
  <c r="AM77" i="33"/>
  <c r="AM65" i="33"/>
  <c r="AM53" i="33"/>
  <c r="AM41" i="33"/>
  <c r="AM29" i="33"/>
  <c r="AM17" i="33"/>
  <c r="AM5" i="33"/>
  <c r="AM117" i="33"/>
  <c r="AM21" i="33"/>
  <c r="AM152" i="33"/>
  <c r="AM92" i="33"/>
  <c r="AM32" i="33"/>
  <c r="AM150" i="33"/>
  <c r="AM185" i="33"/>
  <c r="AM184" i="33"/>
  <c r="AM172" i="33"/>
  <c r="AM160" i="33"/>
  <c r="AM148" i="33"/>
  <c r="AM136" i="33"/>
  <c r="AM124" i="33"/>
  <c r="AM112" i="33"/>
  <c r="AM100" i="33"/>
  <c r="AM88" i="33"/>
  <c r="AM76" i="33"/>
  <c r="AM64" i="33"/>
  <c r="AM52" i="33"/>
  <c r="AM40" i="33"/>
  <c r="AM28" i="33"/>
  <c r="AM16" i="33"/>
  <c r="AM105" i="33"/>
  <c r="AM164" i="33"/>
  <c r="AM68" i="33"/>
  <c r="AM162" i="33"/>
  <c r="AM183" i="33"/>
  <c r="AM171" i="33"/>
  <c r="AM159" i="33"/>
  <c r="AM147" i="33"/>
  <c r="AM135" i="33"/>
  <c r="AM123" i="33"/>
  <c r="AM111" i="33"/>
  <c r="AM99" i="33"/>
  <c r="AM87" i="33"/>
  <c r="AM75" i="33"/>
  <c r="AM63" i="33"/>
  <c r="AM51" i="33"/>
  <c r="AM39" i="33"/>
  <c r="AM27" i="33"/>
  <c r="AM15" i="33"/>
  <c r="AM189" i="33"/>
  <c r="AM57" i="33"/>
  <c r="AM182" i="33"/>
  <c r="AM170" i="33"/>
  <c r="AM158" i="33"/>
  <c r="AM146" i="33"/>
  <c r="AM134" i="33"/>
  <c r="AM122" i="33"/>
  <c r="AM110" i="33"/>
  <c r="AM98" i="33"/>
  <c r="AM86" i="33"/>
  <c r="AM74" i="33"/>
  <c r="AM62" i="33"/>
  <c r="AM50" i="33"/>
  <c r="AM38" i="33"/>
  <c r="AM26" i="33"/>
  <c r="AM14" i="33"/>
  <c r="AM181" i="33"/>
  <c r="AM145" i="33"/>
  <c r="AM121" i="33"/>
  <c r="AM85" i="33"/>
  <c r="AM73" i="33"/>
  <c r="AM49" i="33"/>
  <c r="AM37" i="33"/>
  <c r="AM13" i="33"/>
  <c r="AM153" i="33"/>
  <c r="AM9" i="33"/>
  <c r="AM169" i="33"/>
  <c r="AM133" i="33"/>
  <c r="AM109" i="33"/>
  <c r="AM97" i="33"/>
  <c r="AM61" i="33"/>
  <c r="AM25" i="33"/>
  <c r="AM4" i="33"/>
  <c r="AM180" i="33"/>
  <c r="AM168" i="33"/>
  <c r="AM156" i="33"/>
  <c r="AM144" i="33"/>
  <c r="AM132" i="33"/>
  <c r="AM120" i="33"/>
  <c r="AM108" i="33"/>
  <c r="AM96" i="33"/>
  <c r="AM84" i="33"/>
  <c r="AM72" i="33"/>
  <c r="AM60" i="33"/>
  <c r="AM48" i="33"/>
  <c r="AM36" i="33"/>
  <c r="AM24" i="33"/>
  <c r="AM12" i="33"/>
  <c r="AM177" i="33"/>
  <c r="AM81" i="33"/>
  <c r="AM188" i="33"/>
  <c r="AM191" i="33"/>
  <c r="AM155" i="33"/>
  <c r="AM131" i="33"/>
  <c r="AM107" i="33"/>
  <c r="AM95" i="33"/>
  <c r="AM71" i="33"/>
  <c r="AM59" i="33"/>
  <c r="AM47" i="33"/>
  <c r="AM35" i="33"/>
  <c r="AM23" i="33"/>
  <c r="AM11" i="33"/>
  <c r="AM165" i="33"/>
  <c r="AM69" i="33"/>
  <c r="AM176" i="33"/>
  <c r="AM157" i="33"/>
  <c r="AM179" i="33"/>
  <c r="AM167" i="33"/>
  <c r="AM143" i="33"/>
  <c r="AM119" i="33"/>
  <c r="AM83" i="33"/>
  <c r="AM190" i="33"/>
  <c r="AM178" i="33"/>
  <c r="AM166" i="33"/>
  <c r="AM154" i="33"/>
  <c r="AM142" i="33"/>
  <c r="AM130" i="33"/>
  <c r="AM118" i="33"/>
  <c r="AM106" i="33"/>
  <c r="AM94" i="33"/>
  <c r="AM82" i="33"/>
  <c r="AM70" i="33"/>
  <c r="AM58" i="33"/>
  <c r="AM46" i="33"/>
  <c r="AM34" i="33"/>
  <c r="AM22" i="33"/>
  <c r="AO183" i="33"/>
  <c r="AO171" i="33"/>
  <c r="AO159" i="33"/>
  <c r="AO147" i="33"/>
  <c r="AO135" i="33"/>
  <c r="AO123" i="33"/>
  <c r="AO111" i="33"/>
  <c r="AO99" i="33"/>
  <c r="AO87" i="33"/>
  <c r="AO75" i="33"/>
  <c r="AO63" i="33"/>
  <c r="AO51" i="33"/>
  <c r="AO39" i="33"/>
  <c r="AO27" i="33"/>
  <c r="AO15" i="33"/>
  <c r="AQ191" i="33"/>
  <c r="AQ179" i="33"/>
  <c r="AQ167" i="33"/>
  <c r="AQ155" i="33"/>
  <c r="AQ143" i="33"/>
  <c r="AQ131" i="33"/>
  <c r="AQ119" i="33"/>
  <c r="AQ107" i="33"/>
  <c r="AQ95" i="33"/>
  <c r="AQ83" i="33"/>
  <c r="AQ71" i="33"/>
  <c r="AQ59" i="33"/>
  <c r="AQ47" i="33"/>
  <c r="AQ35" i="33"/>
  <c r="AQ23" i="33"/>
  <c r="AQ11" i="33"/>
  <c r="AS187" i="33"/>
  <c r="AS175" i="33"/>
  <c r="AS163" i="33"/>
  <c r="AS151" i="33"/>
  <c r="AS139" i="33"/>
  <c r="AS127" i="33"/>
  <c r="AS115" i="33"/>
  <c r="AS103" i="33"/>
  <c r="AS91" i="33"/>
  <c r="AS79" i="33"/>
  <c r="AS67" i="33"/>
  <c r="AS55" i="33"/>
  <c r="AS43" i="33"/>
  <c r="AS31" i="33"/>
  <c r="AS19" i="33"/>
  <c r="AS7" i="33"/>
  <c r="AO181" i="33"/>
  <c r="AO169" i="33"/>
  <c r="AO157" i="33"/>
  <c r="AO145" i="33"/>
  <c r="AO133" i="33"/>
  <c r="AO121" i="33"/>
  <c r="AO109" i="33"/>
  <c r="AO97" i="33"/>
  <c r="AO85" i="33"/>
  <c r="AO73" i="33"/>
  <c r="AO61" i="33"/>
  <c r="AO49" i="33"/>
  <c r="AO37" i="33"/>
  <c r="AO25" i="33"/>
  <c r="AO13" i="33"/>
  <c r="AQ189" i="33"/>
  <c r="AQ177" i="33"/>
  <c r="AQ165" i="33"/>
  <c r="AQ153" i="33"/>
  <c r="AQ141" i="33"/>
  <c r="AQ129" i="33"/>
  <c r="AQ117" i="33"/>
  <c r="AQ105" i="33"/>
  <c r="AQ93" i="33"/>
  <c r="AQ81" i="33"/>
  <c r="AQ69" i="33"/>
  <c r="AQ57" i="33"/>
  <c r="AQ45" i="33"/>
  <c r="AQ33" i="33"/>
  <c r="AQ21" i="33"/>
  <c r="AQ9" i="33"/>
  <c r="AS185" i="33"/>
  <c r="AS173" i="33"/>
  <c r="AS161" i="33"/>
  <c r="AS149" i="33"/>
  <c r="AS137" i="33"/>
  <c r="AS125" i="33"/>
  <c r="AS113" i="33"/>
  <c r="AS101" i="33"/>
  <c r="AS89" i="33"/>
  <c r="AS77" i="33"/>
  <c r="AS65" i="33"/>
  <c r="AS53" i="33"/>
  <c r="AS41" i="33"/>
  <c r="AS29" i="33"/>
  <c r="AS17" i="33"/>
  <c r="AS5" i="33"/>
  <c r="AS188" i="33"/>
  <c r="AS128" i="33"/>
  <c r="AS20" i="33"/>
  <c r="AO182" i="33"/>
  <c r="AO98" i="33"/>
  <c r="AO50" i="33"/>
  <c r="AQ142" i="33"/>
  <c r="AQ82" i="33"/>
  <c r="AS186" i="33"/>
  <c r="AS150" i="33"/>
  <c r="AS90" i="33"/>
  <c r="AS54" i="33"/>
  <c r="AO4" i="33"/>
  <c r="AO180" i="33"/>
  <c r="AO168" i="33"/>
  <c r="AO156" i="33"/>
  <c r="AO144" i="33"/>
  <c r="AO132" i="33"/>
  <c r="AO120" i="33"/>
  <c r="AO108" i="33"/>
  <c r="AO96" i="33"/>
  <c r="AO84" i="33"/>
  <c r="AO72" i="33"/>
  <c r="AO60" i="33"/>
  <c r="AO48" i="33"/>
  <c r="AO36" i="33"/>
  <c r="AO24" i="33"/>
  <c r="AO12" i="33"/>
  <c r="AQ188" i="33"/>
  <c r="AQ176" i="33"/>
  <c r="AQ164" i="33"/>
  <c r="AQ152" i="33"/>
  <c r="AQ140" i="33"/>
  <c r="AQ128" i="33"/>
  <c r="AQ116" i="33"/>
  <c r="AQ104" i="33"/>
  <c r="AQ92" i="33"/>
  <c r="AQ80" i="33"/>
  <c r="AQ68" i="33"/>
  <c r="AQ56" i="33"/>
  <c r="AQ44" i="33"/>
  <c r="AQ32" i="33"/>
  <c r="AQ20" i="33"/>
  <c r="AQ8" i="33"/>
  <c r="AS184" i="33"/>
  <c r="AS172" i="33"/>
  <c r="AS160" i="33"/>
  <c r="AS148" i="33"/>
  <c r="AS136" i="33"/>
  <c r="AS124" i="33"/>
  <c r="AS112" i="33"/>
  <c r="AS100" i="33"/>
  <c r="AS88" i="33"/>
  <c r="AS76" i="33"/>
  <c r="AS64" i="33"/>
  <c r="AS52" i="33"/>
  <c r="AS40" i="33"/>
  <c r="AS28" i="33"/>
  <c r="AS16" i="33"/>
  <c r="AS176" i="33"/>
  <c r="AS152" i="33"/>
  <c r="AS92" i="33"/>
  <c r="AS32" i="33"/>
  <c r="AO146" i="33"/>
  <c r="AO14" i="33"/>
  <c r="AQ118" i="33"/>
  <c r="AQ70" i="33"/>
  <c r="AS66" i="33"/>
  <c r="AO191" i="33"/>
  <c r="AO179" i="33"/>
  <c r="AO167" i="33"/>
  <c r="AO155" i="33"/>
  <c r="AO143" i="33"/>
  <c r="AO131" i="33"/>
  <c r="AO119" i="33"/>
  <c r="AO107" i="33"/>
  <c r="AO95" i="33"/>
  <c r="AO83" i="33"/>
  <c r="AO71" i="33"/>
  <c r="AO59" i="33"/>
  <c r="AO47" i="33"/>
  <c r="AO35" i="33"/>
  <c r="AO23" i="33"/>
  <c r="AO11" i="33"/>
  <c r="AQ187" i="33"/>
  <c r="AQ175" i="33"/>
  <c r="AQ163" i="33"/>
  <c r="AQ151" i="33"/>
  <c r="AQ139" i="33"/>
  <c r="AQ127" i="33"/>
  <c r="AQ115" i="33"/>
  <c r="AQ103" i="33"/>
  <c r="AQ91" i="33"/>
  <c r="AQ79" i="33"/>
  <c r="AQ67" i="33"/>
  <c r="AQ55" i="33"/>
  <c r="AQ43" i="33"/>
  <c r="AQ31" i="33"/>
  <c r="AQ19" i="33"/>
  <c r="AQ7" i="33"/>
  <c r="AS183" i="33"/>
  <c r="AS171" i="33"/>
  <c r="AS159" i="33"/>
  <c r="AS147" i="33"/>
  <c r="AS135" i="33"/>
  <c r="AS123" i="33"/>
  <c r="AS111" i="33"/>
  <c r="AS99" i="33"/>
  <c r="AS87" i="33"/>
  <c r="AS75" i="33"/>
  <c r="AS63" i="33"/>
  <c r="AS51" i="33"/>
  <c r="AS39" i="33"/>
  <c r="AS27" i="33"/>
  <c r="AS15" i="33"/>
  <c r="AS104" i="33"/>
  <c r="AO86" i="33"/>
  <c r="AQ34" i="33"/>
  <c r="AO190" i="33"/>
  <c r="AO178" i="33"/>
  <c r="AO166" i="33"/>
  <c r="AO154" i="33"/>
  <c r="AO142" i="33"/>
  <c r="AO130" i="33"/>
  <c r="AO118" i="33"/>
  <c r="AO106" i="33"/>
  <c r="AO94" i="33"/>
  <c r="AO82" i="33"/>
  <c r="AO70" i="33"/>
  <c r="AO58" i="33"/>
  <c r="AO46" i="33"/>
  <c r="AO34" i="33"/>
  <c r="AO22" i="33"/>
  <c r="AO10" i="33"/>
  <c r="AQ186" i="33"/>
  <c r="AQ174" i="33"/>
  <c r="AQ162" i="33"/>
  <c r="AQ150" i="33"/>
  <c r="AQ138" i="33"/>
  <c r="AQ126" i="33"/>
  <c r="AQ114" i="33"/>
  <c r="AQ102" i="33"/>
  <c r="AQ90" i="33"/>
  <c r="AQ78" i="33"/>
  <c r="AQ66" i="33"/>
  <c r="AQ54" i="33"/>
  <c r="AQ42" i="33"/>
  <c r="AQ30" i="33"/>
  <c r="AQ18" i="33"/>
  <c r="AQ6" i="33"/>
  <c r="AS182" i="33"/>
  <c r="AS170" i="33"/>
  <c r="AS158" i="33"/>
  <c r="AS146" i="33"/>
  <c r="AS134" i="33"/>
  <c r="AS122" i="33"/>
  <c r="AS110" i="33"/>
  <c r="AS98" i="33"/>
  <c r="AS86" i="33"/>
  <c r="AS74" i="33"/>
  <c r="AS62" i="33"/>
  <c r="AS50" i="33"/>
  <c r="AS38" i="33"/>
  <c r="AS26" i="33"/>
  <c r="AS14" i="33"/>
  <c r="AS68" i="33"/>
  <c r="AO170" i="33"/>
  <c r="AO110" i="33"/>
  <c r="AO62" i="33"/>
  <c r="AQ166" i="33"/>
  <c r="AQ94" i="33"/>
  <c r="AS162" i="33"/>
  <c r="AS102" i="33"/>
  <c r="AS18" i="33"/>
  <c r="AO189" i="33"/>
  <c r="AO177" i="33"/>
  <c r="AO165" i="33"/>
  <c r="AO153" i="33"/>
  <c r="AO141" i="33"/>
  <c r="AO129" i="33"/>
  <c r="AO117" i="33"/>
  <c r="AO105" i="33"/>
  <c r="AO93" i="33"/>
  <c r="AO81" i="33"/>
  <c r="AO69" i="33"/>
  <c r="AO57" i="33"/>
  <c r="AO45" i="33"/>
  <c r="AO33" i="33"/>
  <c r="AO21" i="33"/>
  <c r="AO9" i="33"/>
  <c r="AQ185" i="33"/>
  <c r="AQ173" i="33"/>
  <c r="AQ161" i="33"/>
  <c r="AQ149" i="33"/>
  <c r="AQ137" i="33"/>
  <c r="AQ125" i="33"/>
  <c r="AQ113" i="33"/>
  <c r="AQ101" i="33"/>
  <c r="AQ89" i="33"/>
  <c r="AQ77" i="33"/>
  <c r="AQ65" i="33"/>
  <c r="AQ53" i="33"/>
  <c r="AQ41" i="33"/>
  <c r="AQ29" i="33"/>
  <c r="AQ17" i="33"/>
  <c r="AQ5" i="33"/>
  <c r="AS181" i="33"/>
  <c r="AS169" i="33"/>
  <c r="AS157" i="33"/>
  <c r="AS145" i="33"/>
  <c r="AS133" i="33"/>
  <c r="AS121" i="33"/>
  <c r="AS109" i="33"/>
  <c r="AS97" i="33"/>
  <c r="AS85" i="33"/>
  <c r="AS73" i="33"/>
  <c r="AS61" i="33"/>
  <c r="AS49" i="33"/>
  <c r="AS37" i="33"/>
  <c r="AS25" i="33"/>
  <c r="AS13" i="33"/>
  <c r="AQ178" i="33"/>
  <c r="AQ22" i="33"/>
  <c r="AO188" i="33"/>
  <c r="AO176" i="33"/>
  <c r="AO164" i="33"/>
  <c r="AO152" i="33"/>
  <c r="AO140" i="33"/>
  <c r="AO128" i="33"/>
  <c r="AO116" i="33"/>
  <c r="AO104" i="33"/>
  <c r="AO92" i="33"/>
  <c r="AO80" i="33"/>
  <c r="AO68" i="33"/>
  <c r="AO56" i="33"/>
  <c r="AO44" i="33"/>
  <c r="AO32" i="33"/>
  <c r="AO20" i="33"/>
  <c r="AO8" i="33"/>
  <c r="AQ184" i="33"/>
  <c r="AQ172" i="33"/>
  <c r="AQ160" i="33"/>
  <c r="AQ148" i="33"/>
  <c r="AQ136" i="33"/>
  <c r="AQ124" i="33"/>
  <c r="AQ112" i="33"/>
  <c r="AQ100" i="33"/>
  <c r="AQ88" i="33"/>
  <c r="AQ76" i="33"/>
  <c r="AQ64" i="33"/>
  <c r="AQ52" i="33"/>
  <c r="AQ40" i="33"/>
  <c r="AQ28" i="33"/>
  <c r="AQ16" i="33"/>
  <c r="AS4" i="33"/>
  <c r="AS180" i="33"/>
  <c r="AS168" i="33"/>
  <c r="AS156" i="33"/>
  <c r="AS144" i="33"/>
  <c r="AS132" i="33"/>
  <c r="AS120" i="33"/>
  <c r="AS108" i="33"/>
  <c r="AS96" i="33"/>
  <c r="AS84" i="33"/>
  <c r="AS72" i="33"/>
  <c r="AS60" i="33"/>
  <c r="AS48" i="33"/>
  <c r="AS36" i="33"/>
  <c r="AS24" i="33"/>
  <c r="AS12" i="33"/>
  <c r="AQ24" i="33"/>
  <c r="AS164" i="33"/>
  <c r="AS56" i="33"/>
  <c r="AO38" i="33"/>
  <c r="AQ154" i="33"/>
  <c r="AQ46" i="33"/>
  <c r="AS174" i="33"/>
  <c r="AS126" i="33"/>
  <c r="AS30" i="33"/>
  <c r="AO187" i="33"/>
  <c r="AO175" i="33"/>
  <c r="AO163" i="33"/>
  <c r="AO151" i="33"/>
  <c r="AO139" i="33"/>
  <c r="AO127" i="33"/>
  <c r="AO115" i="33"/>
  <c r="AO103" i="33"/>
  <c r="AO91" i="33"/>
  <c r="AO79" i="33"/>
  <c r="AO67" i="33"/>
  <c r="AO55" i="33"/>
  <c r="AO43" i="33"/>
  <c r="AO31" i="33"/>
  <c r="AO19" i="33"/>
  <c r="AO7" i="33"/>
  <c r="AQ183" i="33"/>
  <c r="AQ171" i="33"/>
  <c r="AQ159" i="33"/>
  <c r="AQ147" i="33"/>
  <c r="AQ135" i="33"/>
  <c r="AQ123" i="33"/>
  <c r="AQ111" i="33"/>
  <c r="AQ99" i="33"/>
  <c r="AQ87" i="33"/>
  <c r="AQ75" i="33"/>
  <c r="AQ63" i="33"/>
  <c r="AQ51" i="33"/>
  <c r="AQ39" i="33"/>
  <c r="AQ27" i="33"/>
  <c r="AQ15" i="33"/>
  <c r="AS191" i="33"/>
  <c r="AS179" i="33"/>
  <c r="AS167" i="33"/>
  <c r="AS155" i="33"/>
  <c r="AS143" i="33"/>
  <c r="AS131" i="33"/>
  <c r="AS119" i="33"/>
  <c r="AS107" i="33"/>
  <c r="AS95" i="33"/>
  <c r="AS83" i="33"/>
  <c r="AS71" i="33"/>
  <c r="AS59" i="33"/>
  <c r="AS47" i="33"/>
  <c r="AS35" i="33"/>
  <c r="AS23" i="33"/>
  <c r="AS11" i="33"/>
  <c r="AQ12" i="33"/>
  <c r="AS116" i="33"/>
  <c r="AS8" i="33"/>
  <c r="AO158" i="33"/>
  <c r="AO122" i="33"/>
  <c r="AO74" i="33"/>
  <c r="AO26" i="33"/>
  <c r="AQ130" i="33"/>
  <c r="AQ10" i="33"/>
  <c r="AS138" i="33"/>
  <c r="AS78" i="33"/>
  <c r="AS6" i="33"/>
  <c r="AO186" i="33"/>
  <c r="AO174" i="33"/>
  <c r="AO162" i="33"/>
  <c r="AO150" i="33"/>
  <c r="AO138" i="33"/>
  <c r="AO126" i="33"/>
  <c r="AO114" i="33"/>
  <c r="AO102" i="33"/>
  <c r="AO90" i="33"/>
  <c r="AO78" i="33"/>
  <c r="AO66" i="33"/>
  <c r="AO54" i="33"/>
  <c r="AO42" i="33"/>
  <c r="AO30" i="33"/>
  <c r="AO18" i="33"/>
  <c r="AO6" i="33"/>
  <c r="AQ182" i="33"/>
  <c r="AQ170" i="33"/>
  <c r="AQ158" i="33"/>
  <c r="AQ146" i="33"/>
  <c r="AQ134" i="33"/>
  <c r="AQ122" i="33"/>
  <c r="AQ110" i="33"/>
  <c r="AQ98" i="33"/>
  <c r="AQ86" i="33"/>
  <c r="AQ74" i="33"/>
  <c r="AQ62" i="33"/>
  <c r="AQ50" i="33"/>
  <c r="AQ38" i="33"/>
  <c r="AQ26" i="33"/>
  <c r="AQ14" i="33"/>
  <c r="AS190" i="33"/>
  <c r="AS178" i="33"/>
  <c r="AS166" i="33"/>
  <c r="AS154" i="33"/>
  <c r="AS142" i="33"/>
  <c r="AS130" i="33"/>
  <c r="AS118" i="33"/>
  <c r="AS106" i="33"/>
  <c r="AS94" i="33"/>
  <c r="AS82" i="33"/>
  <c r="AS70" i="33"/>
  <c r="AS58" i="33"/>
  <c r="AS46" i="33"/>
  <c r="AS34" i="33"/>
  <c r="AS22" i="33"/>
  <c r="AS10" i="33"/>
  <c r="AQ36" i="33"/>
  <c r="AS140" i="33"/>
  <c r="AS80" i="33"/>
  <c r="AS44" i="33"/>
  <c r="AO134" i="33"/>
  <c r="AQ190" i="33"/>
  <c r="AQ106" i="33"/>
  <c r="AQ58" i="33"/>
  <c r="AS114" i="33"/>
  <c r="AS42" i="33"/>
  <c r="AO185" i="33"/>
  <c r="AO173" i="33"/>
  <c r="AO161" i="33"/>
  <c r="AO149" i="33"/>
  <c r="AO137" i="33"/>
  <c r="AO125" i="33"/>
  <c r="AO113" i="33"/>
  <c r="AO101" i="33"/>
  <c r="AO89" i="33"/>
  <c r="AO77" i="33"/>
  <c r="AO65" i="33"/>
  <c r="AO53" i="33"/>
  <c r="AO41" i="33"/>
  <c r="AO29" i="33"/>
  <c r="AO17" i="33"/>
  <c r="AQ181" i="33"/>
  <c r="AQ169" i="33"/>
  <c r="AQ157" i="33"/>
  <c r="AQ145" i="33"/>
  <c r="AQ133" i="33"/>
  <c r="AQ121" i="33"/>
  <c r="AQ109" i="33"/>
  <c r="AQ97" i="33"/>
  <c r="AQ85" i="33"/>
  <c r="AQ73" i="33"/>
  <c r="AQ61" i="33"/>
  <c r="AQ49" i="33"/>
  <c r="AQ37" i="33"/>
  <c r="AQ25" i="33"/>
  <c r="AS189" i="33"/>
  <c r="AS177" i="33"/>
  <c r="AS165" i="33"/>
  <c r="AS153" i="33"/>
  <c r="AS141" i="33"/>
  <c r="AS129" i="33"/>
  <c r="AS117" i="33"/>
  <c r="AS105" i="33"/>
  <c r="AS93" i="33"/>
  <c r="AS81" i="33"/>
  <c r="AS69" i="33"/>
  <c r="AS57" i="33"/>
  <c r="AS45" i="33"/>
  <c r="AS33" i="33"/>
  <c r="AS21" i="33"/>
  <c r="D16" i="7"/>
  <c r="N113" i="10" l="1"/>
  <c r="V89" i="10"/>
  <c r="U89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N40" i="21" l="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D79" i="27"/>
  <c r="E80" i="27" s="1"/>
  <c r="N3" i="6" l="1"/>
  <c r="N4" i="6"/>
  <c r="N5" i="6"/>
  <c r="N6" i="6"/>
  <c r="N7" i="6"/>
  <c r="M113" i="10" l="1"/>
  <c r="M105" i="10"/>
  <c r="M40" i="21" l="1"/>
  <c r="M34" i="21"/>
  <c r="C126" i="12" l="1"/>
  <c r="B126" i="12"/>
  <c r="D88" i="12"/>
  <c r="E125" i="12" l="1"/>
  <c r="E124" i="12"/>
  <c r="B79" i="27"/>
  <c r="C80" i="27" s="1"/>
  <c r="O3" i="25" l="1"/>
  <c r="D171" i="8"/>
  <c r="Q42" i="10" l="1"/>
  <c r="T35" i="21" l="1"/>
  <c r="L40" i="21"/>
  <c r="O7" i="21"/>
  <c r="O8" i="21"/>
  <c r="O9" i="21"/>
  <c r="O10" i="21"/>
  <c r="O11" i="21"/>
  <c r="O12" i="21"/>
  <c r="O13" i="21"/>
  <c r="O14" i="21"/>
  <c r="O15" i="21"/>
  <c r="O16" i="21"/>
  <c r="D34" i="21"/>
  <c r="E34" i="21"/>
  <c r="F34" i="21"/>
  <c r="G34" i="21"/>
  <c r="H34" i="21"/>
  <c r="I34" i="21"/>
  <c r="J34" i="21"/>
  <c r="K34" i="21"/>
  <c r="L34" i="21"/>
  <c r="N34" i="21"/>
  <c r="C34" i="21"/>
  <c r="U25" i="21" l="1"/>
  <c r="U26" i="21"/>
  <c r="U27" i="21"/>
  <c r="U28" i="21"/>
  <c r="U29" i="21"/>
  <c r="U30" i="21"/>
  <c r="U31" i="21"/>
  <c r="U32" i="21"/>
  <c r="U33" i="21"/>
  <c r="U34" i="21"/>
  <c r="U15" i="21"/>
  <c r="U17" i="21"/>
  <c r="U13" i="21"/>
  <c r="U6" i="21"/>
  <c r="U24" i="21"/>
  <c r="U4" i="21"/>
  <c r="U18" i="21"/>
  <c r="U14" i="21"/>
  <c r="U22" i="21"/>
  <c r="U23" i="21"/>
  <c r="U12" i="21"/>
  <c r="U16" i="21"/>
  <c r="U10" i="21"/>
  <c r="U19" i="21"/>
  <c r="U9" i="21"/>
  <c r="U7" i="21"/>
  <c r="U20" i="21"/>
  <c r="U11" i="21"/>
  <c r="U8" i="21"/>
  <c r="U21" i="21"/>
  <c r="U5" i="21"/>
  <c r="C61" i="12" l="1"/>
  <c r="D61" i="12"/>
  <c r="E61" i="12"/>
  <c r="F61" i="12"/>
  <c r="G61" i="12"/>
  <c r="H61" i="12"/>
  <c r="I61" i="12"/>
  <c r="J61" i="12"/>
  <c r="K61" i="12"/>
  <c r="L61" i="12"/>
  <c r="M61" i="12"/>
  <c r="B61" i="12"/>
  <c r="L113" i="10" l="1"/>
  <c r="K113" i="10" l="1"/>
  <c r="J105" i="10"/>
  <c r="K40" i="21" l="1"/>
  <c r="N3" i="23" l="1"/>
  <c r="N5" i="23"/>
  <c r="J113" i="10" l="1"/>
  <c r="O5" i="10"/>
  <c r="J40" i="21" l="1"/>
  <c r="B120" i="12" l="1"/>
  <c r="C120" i="12"/>
  <c r="N18" i="12"/>
  <c r="N26" i="12" s="1"/>
  <c r="O19" i="12" l="1"/>
  <c r="O22" i="12"/>
  <c r="O6" i="12"/>
  <c r="O12" i="12"/>
  <c r="O25" i="12"/>
  <c r="O20" i="12"/>
  <c r="O7" i="12"/>
  <c r="O11" i="12"/>
  <c r="O4" i="12"/>
  <c r="O24" i="12"/>
  <c r="O15" i="12"/>
  <c r="O14" i="12"/>
  <c r="O5" i="12"/>
  <c r="O16" i="12"/>
  <c r="P26" i="32"/>
  <c r="P29" i="32" s="1"/>
  <c r="K23" i="32"/>
  <c r="K26" i="32" s="1"/>
  <c r="O23" i="12" l="1"/>
  <c r="O13" i="12"/>
  <c r="O8" i="12"/>
  <c r="O17" i="12"/>
  <c r="O10" i="12"/>
  <c r="O21" i="12"/>
  <c r="O9" i="12"/>
  <c r="I40" i="21"/>
  <c r="O5" i="21"/>
  <c r="O6" i="21"/>
  <c r="U35" i="21" l="1"/>
  <c r="I113" i="10" l="1"/>
  <c r="H40" i="21" l="1"/>
  <c r="H113" i="10" l="1"/>
  <c r="G40" i="21" l="1"/>
  <c r="O4" i="21"/>
  <c r="G113" i="10" l="1"/>
  <c r="G105" i="10"/>
  <c r="G114" i="10" l="1"/>
  <c r="F40" i="21"/>
  <c r="F113" i="10"/>
  <c r="P3" i="22" l="1"/>
  <c r="P321" i="22" s="1"/>
  <c r="Q122" i="22" l="1"/>
  <c r="Q170" i="22"/>
  <c r="Q278" i="22"/>
  <c r="Q134" i="22"/>
  <c r="Q218" i="22"/>
  <c r="Q110" i="22"/>
  <c r="Q182" i="22"/>
  <c r="Q314" i="22"/>
  <c r="Q98" i="22"/>
  <c r="Q146" i="22"/>
  <c r="Q266" i="22"/>
  <c r="Q74" i="22"/>
  <c r="Q194" i="22"/>
  <c r="Q50" i="22"/>
  <c r="Q302" i="22"/>
  <c r="Q62" i="22"/>
  <c r="Q206" i="22"/>
  <c r="Q86" i="22"/>
  <c r="Q230" i="22"/>
  <c r="Q38" i="22"/>
  <c r="Q242" i="22"/>
  <c r="Q26" i="22"/>
  <c r="Q158" i="22"/>
  <c r="Q290" i="22"/>
  <c r="Q14" i="22"/>
  <c r="Q254" i="22"/>
  <c r="Q291" i="22"/>
  <c r="Q63" i="22"/>
  <c r="Q253" i="22"/>
  <c r="Q109" i="22"/>
  <c r="Q228" i="22"/>
  <c r="Q84" i="22"/>
  <c r="Q251" i="22"/>
  <c r="Q107" i="22"/>
  <c r="Q310" i="22"/>
  <c r="Q166" i="22"/>
  <c r="Q22" i="22"/>
  <c r="Q201" i="22"/>
  <c r="Q57" i="22"/>
  <c r="Q248" i="22"/>
  <c r="Q104" i="22"/>
  <c r="Q271" i="22"/>
  <c r="Q127" i="22"/>
  <c r="Q295" i="22"/>
  <c r="Q186" i="22"/>
  <c r="Q42" i="22"/>
  <c r="Q257" i="22"/>
  <c r="Q113" i="22"/>
  <c r="Q316" i="22"/>
  <c r="Q172" i="22"/>
  <c r="Q28" i="22"/>
  <c r="Q136" i="22"/>
  <c r="Q244" i="22"/>
  <c r="Q31" i="22"/>
  <c r="Q263" i="22"/>
  <c r="Q69" i="22"/>
  <c r="Q125" i="22"/>
  <c r="Q207" i="22"/>
  <c r="Q51" i="22"/>
  <c r="Q241" i="22"/>
  <c r="Q97" i="22"/>
  <c r="Q216" i="22"/>
  <c r="Q72" i="22"/>
  <c r="Q239" i="22"/>
  <c r="Q95" i="22"/>
  <c r="Q298" i="22"/>
  <c r="Q154" i="22"/>
  <c r="Q10" i="22"/>
  <c r="Q189" i="22"/>
  <c r="Q45" i="22"/>
  <c r="Q236" i="22"/>
  <c r="Q92" i="22"/>
  <c r="Q259" i="22"/>
  <c r="Q115" i="22"/>
  <c r="Q318" i="22"/>
  <c r="Q174" i="22"/>
  <c r="Q30" i="22"/>
  <c r="Q245" i="22"/>
  <c r="Q101" i="22"/>
  <c r="Q304" i="22"/>
  <c r="Q160" i="22"/>
  <c r="Q16" i="22"/>
  <c r="Q112" i="22"/>
  <c r="Q232" i="22"/>
  <c r="Q76" i="22"/>
  <c r="Q64" i="22"/>
  <c r="Q240" i="22"/>
  <c r="Q260" i="22"/>
  <c r="Q312" i="22"/>
  <c r="Q195" i="22"/>
  <c r="Q39" i="22"/>
  <c r="Q229" i="22"/>
  <c r="Q85" i="22"/>
  <c r="Q204" i="22"/>
  <c r="Q60" i="22"/>
  <c r="Q227" i="22"/>
  <c r="Q83" i="22"/>
  <c r="Q286" i="22"/>
  <c r="Q142" i="22"/>
  <c r="Q243" i="22"/>
  <c r="Q177" i="22"/>
  <c r="Q33" i="22"/>
  <c r="Q224" i="22"/>
  <c r="Q80" i="22"/>
  <c r="Q247" i="22"/>
  <c r="Q103" i="22"/>
  <c r="Q306" i="22"/>
  <c r="Q162" i="22"/>
  <c r="Q18" i="22"/>
  <c r="Q233" i="22"/>
  <c r="Q89" i="22"/>
  <c r="Q292" i="22"/>
  <c r="Q148" i="22"/>
  <c r="Q4" i="22"/>
  <c r="Q185" i="22"/>
  <c r="Q90" i="22"/>
  <c r="Q196" i="22"/>
  <c r="Q119" i="22"/>
  <c r="Q213" i="22"/>
  <c r="Q54" i="22"/>
  <c r="Q171" i="22"/>
  <c r="Q27" i="22"/>
  <c r="Q217" i="22"/>
  <c r="Q73" i="22"/>
  <c r="Q192" i="22"/>
  <c r="Q48" i="22"/>
  <c r="Q215" i="22"/>
  <c r="Q71" i="22"/>
  <c r="Q274" i="22"/>
  <c r="Q130" i="22"/>
  <c r="Q309" i="22"/>
  <c r="Q165" i="22"/>
  <c r="Q21" i="22"/>
  <c r="Q212" i="22"/>
  <c r="Q68" i="22"/>
  <c r="Q235" i="22"/>
  <c r="Q91" i="22"/>
  <c r="Q294" i="22"/>
  <c r="Q150" i="22"/>
  <c r="Q6" i="22"/>
  <c r="Q221" i="22"/>
  <c r="Q77" i="22"/>
  <c r="Q280" i="22"/>
  <c r="Q100" i="22"/>
  <c r="Q234" i="22"/>
  <c r="Q75" i="22"/>
  <c r="Q116" i="22"/>
  <c r="Q159" i="22"/>
  <c r="Q15" i="22"/>
  <c r="Q205" i="22"/>
  <c r="Q61" i="22"/>
  <c r="Q180" i="22"/>
  <c r="Q36" i="22"/>
  <c r="Q203" i="22"/>
  <c r="Q59" i="22"/>
  <c r="Q262" i="22"/>
  <c r="Q118" i="22"/>
  <c r="Q297" i="22"/>
  <c r="Q153" i="22"/>
  <c r="Q9" i="22"/>
  <c r="Q200" i="22"/>
  <c r="Q56" i="22"/>
  <c r="Q223" i="22"/>
  <c r="Q79" i="22"/>
  <c r="Q282" i="22"/>
  <c r="Q138" i="22"/>
  <c r="Q315" i="22"/>
  <c r="Q209" i="22"/>
  <c r="Q65" i="22"/>
  <c r="Q268" i="22"/>
  <c r="Q124" i="22"/>
  <c r="Q41" i="22"/>
  <c r="Q161" i="22"/>
  <c r="Q121" i="22"/>
  <c r="Q231" i="22"/>
  <c r="Q147" i="22"/>
  <c r="Q219" i="22"/>
  <c r="Q193" i="22"/>
  <c r="Q49" i="22"/>
  <c r="Q168" i="22"/>
  <c r="Q24" i="22"/>
  <c r="Q191" i="22"/>
  <c r="Q47" i="22"/>
  <c r="Q250" i="22"/>
  <c r="Q106" i="22"/>
  <c r="Q285" i="22"/>
  <c r="Q141" i="22"/>
  <c r="Q267" i="22"/>
  <c r="Q188" i="22"/>
  <c r="Q44" i="22"/>
  <c r="Q211" i="22"/>
  <c r="Q67" i="22"/>
  <c r="Q270" i="22"/>
  <c r="Q126" i="22"/>
  <c r="Q300" i="22"/>
  <c r="Q197" i="22"/>
  <c r="Q53" i="22"/>
  <c r="Q256" i="22"/>
  <c r="Q88" i="22"/>
  <c r="Q220" i="22"/>
  <c r="Q5" i="22"/>
  <c r="Q96" i="22"/>
  <c r="Q34" i="22"/>
  <c r="Q269" i="22"/>
  <c r="Q135" i="22"/>
  <c r="Q183" i="22"/>
  <c r="Q181" i="22"/>
  <c r="Q37" i="22"/>
  <c r="Q156" i="22"/>
  <c r="Q12" i="22"/>
  <c r="Q179" i="22"/>
  <c r="Q35" i="22"/>
  <c r="Q238" i="22"/>
  <c r="Q94" i="22"/>
  <c r="Q273" i="22"/>
  <c r="Q129" i="22"/>
  <c r="Q320" i="22"/>
  <c r="Q176" i="22"/>
  <c r="Q32" i="22"/>
  <c r="Q199" i="22"/>
  <c r="Q55" i="22"/>
  <c r="Q258" i="22"/>
  <c r="Q114" i="22"/>
  <c r="Q319" i="22"/>
  <c r="Q123" i="22"/>
  <c r="Q313" i="22"/>
  <c r="Q169" i="22"/>
  <c r="Q25" i="22"/>
  <c r="Q144" i="22"/>
  <c r="Q276" i="22"/>
  <c r="Q167" i="22"/>
  <c r="Q23" i="22"/>
  <c r="Q226" i="22"/>
  <c r="Q82" i="22"/>
  <c r="Q261" i="22"/>
  <c r="Q117" i="22"/>
  <c r="Q308" i="22"/>
  <c r="Q164" i="22"/>
  <c r="Q20" i="22"/>
  <c r="Q187" i="22"/>
  <c r="Q43" i="22"/>
  <c r="Q246" i="22"/>
  <c r="Q102" i="22"/>
  <c r="Q317" i="22"/>
  <c r="Q173" i="22"/>
  <c r="Q29" i="22"/>
  <c r="Q17" i="22"/>
  <c r="Q265" i="22"/>
  <c r="Q283" i="22"/>
  <c r="Q184" i="22"/>
  <c r="Q111" i="22"/>
  <c r="Q301" i="22"/>
  <c r="Q157" i="22"/>
  <c r="Q13" i="22"/>
  <c r="Q132" i="22"/>
  <c r="Q299" i="22"/>
  <c r="Q155" i="22"/>
  <c r="Q11" i="22"/>
  <c r="Q214" i="22"/>
  <c r="Q70" i="22"/>
  <c r="Q249" i="22"/>
  <c r="Q105" i="22"/>
  <c r="Q296" i="22"/>
  <c r="Q152" i="22"/>
  <c r="Q8" i="22"/>
  <c r="Q175" i="22"/>
  <c r="Q305" i="22"/>
  <c r="Q311" i="22"/>
  <c r="Q139" i="22"/>
  <c r="Q40" i="22"/>
  <c r="Q99" i="22"/>
  <c r="Q289" i="22"/>
  <c r="Q145" i="22"/>
  <c r="Q288" i="22"/>
  <c r="Q120" i="22"/>
  <c r="Q287" i="22"/>
  <c r="Q143" i="22"/>
  <c r="Q279" i="22"/>
  <c r="Q202" i="22"/>
  <c r="Q58" i="22"/>
  <c r="Q237" i="22"/>
  <c r="Q93" i="22"/>
  <c r="Q284" i="22"/>
  <c r="Q140" i="22"/>
  <c r="Q255" i="22"/>
  <c r="Q163" i="22"/>
  <c r="Q19" i="22"/>
  <c r="Q222" i="22"/>
  <c r="Q78" i="22"/>
  <c r="Q293" i="22"/>
  <c r="Q149" i="22"/>
  <c r="Q208" i="22"/>
  <c r="Q178" i="22"/>
  <c r="Q198" i="22"/>
  <c r="Q87" i="22"/>
  <c r="Q277" i="22"/>
  <c r="Q133" i="22"/>
  <c r="Q252" i="22"/>
  <c r="Q108" i="22"/>
  <c r="Q275" i="22"/>
  <c r="Q131" i="22"/>
  <c r="Q264" i="22"/>
  <c r="Q190" i="22"/>
  <c r="Q46" i="22"/>
  <c r="Q225" i="22"/>
  <c r="Q81" i="22"/>
  <c r="Q272" i="22"/>
  <c r="Q128" i="22"/>
  <c r="Q307" i="22"/>
  <c r="Q151" i="22"/>
  <c r="Q7" i="22"/>
  <c r="Q210" i="22"/>
  <c r="Q66" i="22"/>
  <c r="Q281" i="22"/>
  <c r="Q137" i="22"/>
  <c r="Q303" i="22"/>
  <c r="Q52" i="22"/>
  <c r="E58" i="17"/>
  <c r="C58" i="17" l="1"/>
  <c r="E113" i="10" l="1"/>
  <c r="E72" i="16" l="1"/>
  <c r="F72" i="16"/>
  <c r="E40" i="21"/>
  <c r="AJ191" i="33" l="1"/>
  <c r="AK189" i="33" s="1"/>
  <c r="AH191" i="33"/>
  <c r="AF191" i="33"/>
  <c r="AG179" i="33" s="1"/>
  <c r="AD191" i="33"/>
  <c r="AB191" i="33"/>
  <c r="Z191" i="33"/>
  <c r="X191" i="33"/>
  <c r="Y25" i="33" s="1"/>
  <c r="V191" i="33"/>
  <c r="W6" i="33" s="1"/>
  <c r="T191" i="33"/>
  <c r="R191" i="33"/>
  <c r="P191" i="33"/>
  <c r="J191" i="33"/>
  <c r="L190" i="33"/>
  <c r="AT190" i="33" s="1"/>
  <c r="L189" i="33"/>
  <c r="AT189" i="33" s="1"/>
  <c r="AK183" i="33"/>
  <c r="AK182" i="33"/>
  <c r="AK181" i="33"/>
  <c r="AG181" i="33"/>
  <c r="AK88" i="33"/>
  <c r="AK179" i="33"/>
  <c r="AK178" i="33"/>
  <c r="AG175" i="33"/>
  <c r="AK174" i="33"/>
  <c r="AK173" i="33"/>
  <c r="L173" i="33"/>
  <c r="AT173" i="33" s="1"/>
  <c r="AK168" i="33"/>
  <c r="AK86" i="33"/>
  <c r="AK167" i="33"/>
  <c r="AG167" i="33"/>
  <c r="AK166" i="33"/>
  <c r="AG164" i="33"/>
  <c r="AK159" i="33"/>
  <c r="AK158" i="33"/>
  <c r="AG158" i="33"/>
  <c r="AK154" i="33"/>
  <c r="AK153" i="33"/>
  <c r="AK36" i="33"/>
  <c r="AK145" i="33"/>
  <c r="AK142" i="33"/>
  <c r="AG139" i="33"/>
  <c r="AK140" i="33"/>
  <c r="AK138" i="33"/>
  <c r="AG138" i="33"/>
  <c r="AK137" i="33"/>
  <c r="AK136" i="33"/>
  <c r="AK134" i="33"/>
  <c r="AK133" i="33"/>
  <c r="AK40" i="33"/>
  <c r="AK129" i="33"/>
  <c r="AG129" i="33"/>
  <c r="AK128" i="33"/>
  <c r="AK127" i="33"/>
  <c r="AK126" i="33"/>
  <c r="AK125" i="33"/>
  <c r="AG125" i="33"/>
  <c r="AK124" i="33"/>
  <c r="AK123" i="33"/>
  <c r="AK122" i="33"/>
  <c r="AK121" i="33"/>
  <c r="AK120" i="33"/>
  <c r="AG120" i="33"/>
  <c r="AK119" i="33"/>
  <c r="AG119" i="33"/>
  <c r="AK118" i="33"/>
  <c r="AG118" i="33"/>
  <c r="AK117" i="33"/>
  <c r="AG117" i="33"/>
  <c r="AK116" i="33"/>
  <c r="AG116" i="33"/>
  <c r="AK115" i="33"/>
  <c r="AG115" i="33"/>
  <c r="AK113" i="33"/>
  <c r="AG113" i="33"/>
  <c r="AK112" i="33"/>
  <c r="AG112" i="33"/>
  <c r="AK111" i="33"/>
  <c r="AG111" i="33"/>
  <c r="AK110" i="33"/>
  <c r="AG110" i="33"/>
  <c r="AK55" i="33"/>
  <c r="AG55" i="33"/>
  <c r="N55" i="33"/>
  <c r="L55" i="33"/>
  <c r="AT55" i="33" s="1"/>
  <c r="AK109" i="33"/>
  <c r="AG109" i="33"/>
  <c r="AK108" i="33"/>
  <c r="AG108" i="33"/>
  <c r="AK107" i="33"/>
  <c r="AG107" i="33"/>
  <c r="N107" i="33"/>
  <c r="L107" i="33"/>
  <c r="AT107" i="33" s="1"/>
  <c r="AK106" i="33"/>
  <c r="AG106" i="33"/>
  <c r="L106" i="33"/>
  <c r="AT106" i="33" s="1"/>
  <c r="AK70" i="33"/>
  <c r="AG70" i="33"/>
  <c r="AK105" i="33"/>
  <c r="AG105" i="33"/>
  <c r="AK104" i="33"/>
  <c r="AG104" i="33"/>
  <c r="AK103" i="33"/>
  <c r="AG103" i="33"/>
  <c r="L103" i="33"/>
  <c r="AT103" i="33" s="1"/>
  <c r="AK18" i="33"/>
  <c r="AG18" i="33"/>
  <c r="N18" i="33"/>
  <c r="AT18" i="33" s="1"/>
  <c r="AK102" i="33"/>
  <c r="AG102" i="33"/>
  <c r="L102" i="33"/>
  <c r="AT102" i="33" s="1"/>
  <c r="AK101" i="33"/>
  <c r="AG101" i="33"/>
  <c r="AK100" i="33"/>
  <c r="AG100" i="33"/>
  <c r="AK98" i="33"/>
  <c r="AG98" i="33"/>
  <c r="AK97" i="33"/>
  <c r="AG97" i="33"/>
  <c r="AK96" i="33"/>
  <c r="AG96" i="33"/>
  <c r="AK95" i="33"/>
  <c r="AG95" i="33"/>
  <c r="AK94" i="33"/>
  <c r="AG94" i="33"/>
  <c r="AK93" i="33"/>
  <c r="AG93" i="33"/>
  <c r="AK75" i="33"/>
  <c r="AG75" i="33"/>
  <c r="AK91" i="33"/>
  <c r="AG91" i="33"/>
  <c r="AK146" i="33"/>
  <c r="AG146" i="33"/>
  <c r="AK141" i="33"/>
  <c r="AG141" i="33"/>
  <c r="AK131" i="33"/>
  <c r="AG131" i="33"/>
  <c r="AK71" i="33"/>
  <c r="AG71" i="33"/>
  <c r="AK73" i="33"/>
  <c r="AG73" i="33"/>
  <c r="AK53" i="33"/>
  <c r="AG53" i="33"/>
  <c r="AK48" i="33"/>
  <c r="AG48" i="33"/>
  <c r="AK185" i="33"/>
  <c r="AK149" i="33"/>
  <c r="AG149" i="33"/>
  <c r="N149" i="33"/>
  <c r="L149" i="33"/>
  <c r="AT149" i="33" s="1"/>
  <c r="AK54" i="33"/>
  <c r="AG54" i="33"/>
  <c r="AK27" i="33"/>
  <c r="AG27" i="33"/>
  <c r="AK148" i="33"/>
  <c r="AG148" i="33"/>
  <c r="AK26" i="33"/>
  <c r="AG26" i="33"/>
  <c r="AK39" i="33"/>
  <c r="AG39" i="33"/>
  <c r="L39" i="33"/>
  <c r="H39" i="33"/>
  <c r="AT39" i="33" s="1"/>
  <c r="AK29" i="33"/>
  <c r="AG29" i="33"/>
  <c r="AK41" i="33"/>
  <c r="AG41" i="33"/>
  <c r="AK57" i="33"/>
  <c r="AG57" i="33"/>
  <c r="AK30" i="33"/>
  <c r="AG30" i="33"/>
  <c r="AK62" i="33"/>
  <c r="AG62" i="33"/>
  <c r="Y62" i="33"/>
  <c r="L62" i="33"/>
  <c r="AT62" i="33" s="1"/>
  <c r="AK44" i="33"/>
  <c r="AG44" i="33"/>
  <c r="AK46" i="33"/>
  <c r="AG46" i="33"/>
  <c r="AK31" i="33"/>
  <c r="AG31" i="33"/>
  <c r="AK42" i="33"/>
  <c r="AG42" i="33"/>
  <c r="AK21" i="33"/>
  <c r="AG21" i="33"/>
  <c r="N21" i="33"/>
  <c r="L21" i="33"/>
  <c r="H21" i="33"/>
  <c r="AT21" i="33" s="1"/>
  <c r="AK34" i="33"/>
  <c r="AG34" i="33"/>
  <c r="AK37" i="33"/>
  <c r="AG37" i="33"/>
  <c r="AK33" i="33"/>
  <c r="AG33" i="33"/>
  <c r="L33" i="33"/>
  <c r="AT33" i="33" s="1"/>
  <c r="AK45" i="33"/>
  <c r="AG45" i="33"/>
  <c r="AK43" i="33"/>
  <c r="AG43" i="33"/>
  <c r="W43" i="33"/>
  <c r="AK50" i="33"/>
  <c r="AG50" i="33"/>
  <c r="AK169" i="33"/>
  <c r="AG169" i="33"/>
  <c r="N169" i="33"/>
  <c r="L169" i="33"/>
  <c r="H169" i="33"/>
  <c r="F169" i="33"/>
  <c r="AT169" i="33" s="1"/>
  <c r="AK24" i="33"/>
  <c r="AG24" i="33"/>
  <c r="L24" i="33"/>
  <c r="AT24" i="33" s="1"/>
  <c r="AK28" i="33"/>
  <c r="AG28" i="33"/>
  <c r="AK11" i="33"/>
  <c r="AG11" i="33"/>
  <c r="AK17" i="33"/>
  <c r="AG17" i="33"/>
  <c r="N17" i="33"/>
  <c r="L17" i="33"/>
  <c r="H17" i="33"/>
  <c r="F17" i="33"/>
  <c r="B17" i="33"/>
  <c r="AK23" i="33"/>
  <c r="AG23" i="33"/>
  <c r="L23" i="33"/>
  <c r="AT23" i="33" s="1"/>
  <c r="AK25" i="33"/>
  <c r="AG25" i="33"/>
  <c r="N25" i="33"/>
  <c r="L25" i="33"/>
  <c r="D25" i="33"/>
  <c r="B25" i="33"/>
  <c r="AT25" i="33" s="1"/>
  <c r="AK99" i="33"/>
  <c r="AG99" i="33"/>
  <c r="AK14" i="33"/>
  <c r="AG14" i="33"/>
  <c r="N14" i="33"/>
  <c r="L14" i="33"/>
  <c r="AK19" i="33"/>
  <c r="AG19" i="33"/>
  <c r="L19" i="33"/>
  <c r="AT19" i="33" s="1"/>
  <c r="AK13" i="33"/>
  <c r="AG13" i="33"/>
  <c r="N13" i="33"/>
  <c r="L13" i="33"/>
  <c r="H13" i="33"/>
  <c r="F13" i="33"/>
  <c r="D13" i="33"/>
  <c r="B13" i="33"/>
  <c r="AK16" i="33"/>
  <c r="AG16" i="33"/>
  <c r="L16" i="33"/>
  <c r="B16" i="33"/>
  <c r="AT16" i="33" s="1"/>
  <c r="AK15" i="33"/>
  <c r="AG15" i="33"/>
  <c r="N15" i="33"/>
  <c r="L15" i="33"/>
  <c r="H15" i="33"/>
  <c r="F15" i="33"/>
  <c r="D15" i="33"/>
  <c r="AK22" i="33"/>
  <c r="AG22" i="33"/>
  <c r="L22" i="33"/>
  <c r="AT22" i="33" s="1"/>
  <c r="AK12" i="33"/>
  <c r="AG12" i="33"/>
  <c r="N12" i="33"/>
  <c r="L12" i="33"/>
  <c r="AT12" i="33" s="1"/>
  <c r="AK10" i="33"/>
  <c r="AG10" i="33"/>
  <c r="N10" i="33"/>
  <c r="L10" i="33"/>
  <c r="H10" i="33"/>
  <c r="F10" i="33"/>
  <c r="D10" i="33"/>
  <c r="B10" i="33"/>
  <c r="AK9" i="33"/>
  <c r="AG9" i="33"/>
  <c r="N9" i="33"/>
  <c r="L9" i="33"/>
  <c r="H9" i="33"/>
  <c r="F9" i="33"/>
  <c r="D9" i="33"/>
  <c r="B9" i="33"/>
  <c r="AK8" i="33"/>
  <c r="AG8" i="33"/>
  <c r="L8" i="33"/>
  <c r="H8" i="33"/>
  <c r="F8" i="33"/>
  <c r="D8" i="33"/>
  <c r="B8" i="33"/>
  <c r="AT8" i="33" s="1"/>
  <c r="AK5" i="33"/>
  <c r="AG5" i="33"/>
  <c r="N5" i="33"/>
  <c r="L5" i="33"/>
  <c r="H5" i="33"/>
  <c r="F5" i="33"/>
  <c r="D5" i="33"/>
  <c r="B5" i="33"/>
  <c r="AK7" i="33"/>
  <c r="AG7" i="33"/>
  <c r="N7" i="33"/>
  <c r="L7" i="33"/>
  <c r="H7" i="33"/>
  <c r="F7" i="33"/>
  <c r="AK6" i="33"/>
  <c r="AG6" i="33"/>
  <c r="N6" i="33"/>
  <c r="L6" i="33"/>
  <c r="H6" i="33"/>
  <c r="F6" i="33"/>
  <c r="D6" i="33"/>
  <c r="B6" i="33"/>
  <c r="AT6" i="33" s="1"/>
  <c r="AK4" i="33"/>
  <c r="AG4" i="33"/>
  <c r="N4" i="33"/>
  <c r="L4" i="33"/>
  <c r="H4" i="33"/>
  <c r="F4" i="33"/>
  <c r="D4" i="33"/>
  <c r="B4" i="33"/>
  <c r="BQ71" i="32"/>
  <c r="BQ72" i="32" s="1"/>
  <c r="BQ70" i="32"/>
  <c r="BQ69" i="32"/>
  <c r="BQ68" i="32"/>
  <c r="BQ67" i="32"/>
  <c r="BQ66" i="32"/>
  <c r="BQ65" i="32"/>
  <c r="BQ64" i="32"/>
  <c r="BQ63" i="32"/>
  <c r="BQ62" i="32"/>
  <c r="BQ61" i="32"/>
  <c r="BQ60" i="32"/>
  <c r="BQ59" i="32"/>
  <c r="BQ58" i="32"/>
  <c r="BQ57" i="32"/>
  <c r="BQ56" i="32"/>
  <c r="BQ55" i="32"/>
  <c r="BJ55" i="32"/>
  <c r="BQ54" i="32"/>
  <c r="BQ53" i="32"/>
  <c r="BQ52" i="32"/>
  <c r="BQ51" i="32"/>
  <c r="BQ50" i="32"/>
  <c r="AW50" i="32"/>
  <c r="BQ49" i="32"/>
  <c r="BQ48" i="32"/>
  <c r="AW45" i="32"/>
  <c r="AR43" i="32"/>
  <c r="BZ34" i="32"/>
  <c r="BX34" i="32"/>
  <c r="BK34" i="32"/>
  <c r="BK49" i="32" s="1"/>
  <c r="CP13" i="32" s="1"/>
  <c r="BF34" i="32"/>
  <c r="BF50" i="32" s="1"/>
  <c r="BF52" i="32" s="1"/>
  <c r="BZ33" i="32"/>
  <c r="BX33" i="32"/>
  <c r="CA32" i="32"/>
  <c r="CK31" i="32"/>
  <c r="CL22" i="32" s="1"/>
  <c r="CF31" i="32"/>
  <c r="CG12" i="32" s="1"/>
  <c r="CA31" i="32"/>
  <c r="BS31" i="32"/>
  <c r="BQ31" i="32"/>
  <c r="CA30" i="32"/>
  <c r="BT30" i="32"/>
  <c r="CA29" i="32"/>
  <c r="BT29" i="32"/>
  <c r="BA29" i="32"/>
  <c r="BB30" i="32" s="1"/>
  <c r="AX29" i="32"/>
  <c r="AX31" i="32" s="1"/>
  <c r="CA28" i="32"/>
  <c r="BT28" i="32"/>
  <c r="CA27" i="32"/>
  <c r="BT27" i="32"/>
  <c r="AW27" i="32"/>
  <c r="AW52" i="32" s="1"/>
  <c r="AR27" i="32"/>
  <c r="AS28" i="32" s="1"/>
  <c r="AL25" i="32"/>
  <c r="AM25" i="32" s="1"/>
  <c r="Z25" i="32"/>
  <c r="Z28" i="32" s="1"/>
  <c r="CA23" i="32"/>
  <c r="BT23" i="32"/>
  <c r="AF23" i="32"/>
  <c r="AF26" i="32" s="1"/>
  <c r="CA22" i="32"/>
  <c r="BT22" i="32"/>
  <c r="CA21" i="32"/>
  <c r="BT21" i="32"/>
  <c r="CA20" i="32"/>
  <c r="BT20" i="32"/>
  <c r="CA19" i="32"/>
  <c r="BT19" i="32"/>
  <c r="CA18" i="32"/>
  <c r="BT18" i="32"/>
  <c r="CL17" i="32"/>
  <c r="CA17" i="32"/>
  <c r="BT17" i="32"/>
  <c r="CA16" i="32"/>
  <c r="BT16" i="32"/>
  <c r="CA15" i="32"/>
  <c r="BT15" i="32"/>
  <c r="CA14" i="32"/>
  <c r="BT14" i="32"/>
  <c r="CA13" i="32"/>
  <c r="BT13" i="32"/>
  <c r="CL12" i="32"/>
  <c r="CA12" i="32"/>
  <c r="BT12" i="32"/>
  <c r="CA11" i="32"/>
  <c r="BT11" i="32"/>
  <c r="CS10" i="32"/>
  <c r="CQ10" i="32"/>
  <c r="CA10" i="32"/>
  <c r="BT10" i="32"/>
  <c r="CS9" i="32"/>
  <c r="CQ9" i="32"/>
  <c r="CA9" i="32"/>
  <c r="BT9" i="32"/>
  <c r="CS8" i="32"/>
  <c r="CQ8" i="32"/>
  <c r="CA8" i="32"/>
  <c r="BT8" i="32"/>
  <c r="CS7" i="32"/>
  <c r="CQ7" i="32"/>
  <c r="CA7" i="32"/>
  <c r="BT7" i="32"/>
  <c r="CW6" i="32"/>
  <c r="CS6" i="32"/>
  <c r="CQ6" i="32"/>
  <c r="CA6" i="32"/>
  <c r="BT6" i="32"/>
  <c r="CW5" i="32"/>
  <c r="CS5" i="32"/>
  <c r="CQ5" i="32"/>
  <c r="CL5" i="32"/>
  <c r="CA5" i="32"/>
  <c r="BT5" i="32"/>
  <c r="CW4" i="32"/>
  <c r="CS4" i="32"/>
  <c r="CL4" i="32"/>
  <c r="CG3" i="32"/>
  <c r="K73" i="31"/>
  <c r="K64" i="31"/>
  <c r="K62" i="31"/>
  <c r="K63" i="31" s="1"/>
  <c r="AW59" i="31"/>
  <c r="K58" i="31"/>
  <c r="K56" i="31"/>
  <c r="K57" i="31" s="1"/>
  <c r="K53" i="31"/>
  <c r="K49" i="31"/>
  <c r="K51" i="31" s="1"/>
  <c r="P43" i="31"/>
  <c r="Q42" i="31" s="1"/>
  <c r="AE41" i="31"/>
  <c r="E41" i="31"/>
  <c r="V39" i="31"/>
  <c r="W34" i="31" s="1"/>
  <c r="K39" i="31"/>
  <c r="L37" i="31" s="1"/>
  <c r="W37" i="31"/>
  <c r="W36" i="31"/>
  <c r="AA35" i="31"/>
  <c r="AA39" i="31" s="1"/>
  <c r="AA42" i="31" s="1"/>
  <c r="W35" i="31"/>
  <c r="AB34" i="31"/>
  <c r="AK32" i="31"/>
  <c r="AL25" i="31" s="1"/>
  <c r="AF32" i="31"/>
  <c r="AG24" i="31" s="1"/>
  <c r="AW31" i="31"/>
  <c r="AX22" i="31" s="1"/>
  <c r="AL31" i="31"/>
  <c r="W31" i="31"/>
  <c r="L31" i="31"/>
  <c r="AX30" i="31"/>
  <c r="AR30" i="31"/>
  <c r="AQ30" i="31"/>
  <c r="AR26" i="31" s="1"/>
  <c r="AG30" i="31"/>
  <c r="W30" i="31"/>
  <c r="AL29" i="31"/>
  <c r="AG29" i="31"/>
  <c r="AB29" i="31"/>
  <c r="W29" i="31"/>
  <c r="L29" i="31"/>
  <c r="AX28" i="31"/>
  <c r="AR28" i="31"/>
  <c r="L28" i="31"/>
  <c r="BC27" i="31"/>
  <c r="BD26" i="31" s="1"/>
  <c r="AX27" i="31"/>
  <c r="AG27" i="31"/>
  <c r="W27" i="31"/>
  <c r="Q27" i="31"/>
  <c r="BI26" i="31"/>
  <c r="BJ21" i="31" s="1"/>
  <c r="AX26" i="31"/>
  <c r="AL26" i="31"/>
  <c r="L26" i="31"/>
  <c r="BD25" i="31"/>
  <c r="AX25" i="31"/>
  <c r="AB25" i="31"/>
  <c r="W25" i="31"/>
  <c r="Q25" i="31"/>
  <c r="BD24" i="31"/>
  <c r="AX24" i="31"/>
  <c r="AL24" i="31"/>
  <c r="W24" i="31"/>
  <c r="AX23" i="31"/>
  <c r="AG23" i="31"/>
  <c r="AB23" i="31"/>
  <c r="W23" i="31"/>
  <c r="Q23" i="31"/>
  <c r="BD22" i="31"/>
  <c r="AG22" i="31"/>
  <c r="W22" i="31"/>
  <c r="BD21" i="31"/>
  <c r="AX21" i="31"/>
  <c r="AL21" i="31"/>
  <c r="AB21" i="31"/>
  <c r="W21" i="31"/>
  <c r="L21" i="31"/>
  <c r="AX20" i="31"/>
  <c r="AL20" i="31"/>
  <c r="AB20" i="31"/>
  <c r="W20" i="31"/>
  <c r="Q20" i="31"/>
  <c r="L20" i="31"/>
  <c r="BD19" i="31"/>
  <c r="W19" i="31"/>
  <c r="BD18" i="31"/>
  <c r="AX18" i="31"/>
  <c r="AL18" i="31"/>
  <c r="AB18" i="31"/>
  <c r="W18" i="31"/>
  <c r="Q18" i="31"/>
  <c r="AL17" i="31"/>
  <c r="AG17" i="31"/>
  <c r="W17" i="31"/>
  <c r="Q17" i="31"/>
  <c r="L17" i="31"/>
  <c r="BD16" i="31"/>
  <c r="AX16" i="31"/>
  <c r="AR16" i="31"/>
  <c r="AG16" i="31"/>
  <c r="W16" i="31"/>
  <c r="BD15" i="31"/>
  <c r="AX15" i="31"/>
  <c r="AL15" i="31"/>
  <c r="AB15" i="31"/>
  <c r="W15" i="31"/>
  <c r="Q15" i="31"/>
  <c r="L15" i="31"/>
  <c r="AL14" i="31"/>
  <c r="AG14" i="31"/>
  <c r="W14" i="31"/>
  <c r="Q14" i="31"/>
  <c r="L14" i="31"/>
  <c r="BD13" i="31"/>
  <c r="AX13" i="31"/>
  <c r="AL13" i="31"/>
  <c r="AG13" i="31"/>
  <c r="W13" i="31"/>
  <c r="BD12" i="31"/>
  <c r="AX12" i="31"/>
  <c r="AL12" i="31"/>
  <c r="AB12" i="31"/>
  <c r="W12" i="31"/>
  <c r="L12" i="31"/>
  <c r="AX11" i="31"/>
  <c r="AL11" i="31"/>
  <c r="AG11" i="31"/>
  <c r="AB11" i="31"/>
  <c r="W11" i="31"/>
  <c r="Q11" i="31"/>
  <c r="L11" i="31"/>
  <c r="BD10" i="31"/>
  <c r="AX10" i="31"/>
  <c r="AL10" i="31"/>
  <c r="AG10" i="31"/>
  <c r="W10" i="31"/>
  <c r="BD9" i="31"/>
  <c r="AX9" i="31"/>
  <c r="AL9" i="31"/>
  <c r="AB9" i="31"/>
  <c r="W9" i="31"/>
  <c r="L9" i="31"/>
  <c r="BD8" i="31"/>
  <c r="AX8" i="31"/>
  <c r="AL8" i="31"/>
  <c r="AG8" i="31"/>
  <c r="AB8" i="31"/>
  <c r="W8" i="31"/>
  <c r="Q8" i="31"/>
  <c r="L8" i="31"/>
  <c r="AX7" i="31"/>
  <c r="AL7" i="31"/>
  <c r="AG7" i="31"/>
  <c r="W7" i="31"/>
  <c r="Q7" i="31"/>
  <c r="L7" i="31"/>
  <c r="BD6" i="31"/>
  <c r="AX6" i="31"/>
  <c r="AL6" i="31"/>
  <c r="AG6" i="31"/>
  <c r="W6" i="31"/>
  <c r="L6" i="31"/>
  <c r="BD5" i="31"/>
  <c r="AX5" i="31"/>
  <c r="AL5" i="31"/>
  <c r="AG5" i="31"/>
  <c r="W5" i="31"/>
  <c r="L5" i="31"/>
  <c r="BD4" i="31"/>
  <c r="AX4" i="31"/>
  <c r="AL4" i="31"/>
  <c r="AG4" i="31"/>
  <c r="AB4" i="31"/>
  <c r="W4" i="31"/>
  <c r="Q4" i="31"/>
  <c r="L4" i="31"/>
  <c r="AX3" i="31"/>
  <c r="AL3" i="31"/>
  <c r="AG3" i="31"/>
  <c r="W3" i="31"/>
  <c r="Q3" i="31"/>
  <c r="L3" i="31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O16" i="28"/>
  <c r="M16" i="28"/>
  <c r="D16" i="28"/>
  <c r="B16" i="28"/>
  <c r="Q15" i="28"/>
  <c r="T15" i="28" s="1"/>
  <c r="P15" i="28"/>
  <c r="N15" i="28"/>
  <c r="F15" i="28"/>
  <c r="I15" i="28" s="1"/>
  <c r="E15" i="28"/>
  <c r="C15" i="28"/>
  <c r="Q14" i="28"/>
  <c r="T14" i="28" s="1"/>
  <c r="P14" i="28"/>
  <c r="N14" i="28"/>
  <c r="F14" i="28"/>
  <c r="I14" i="28" s="1"/>
  <c r="E14" i="28"/>
  <c r="C14" i="28"/>
  <c r="Q13" i="28"/>
  <c r="T13" i="28" s="1"/>
  <c r="P13" i="28"/>
  <c r="N13" i="28"/>
  <c r="F13" i="28"/>
  <c r="I13" i="28" s="1"/>
  <c r="E13" i="28"/>
  <c r="C13" i="28"/>
  <c r="Q12" i="28"/>
  <c r="T12" i="28" s="1"/>
  <c r="P12" i="28"/>
  <c r="N12" i="28"/>
  <c r="F12" i="28"/>
  <c r="I12" i="28" s="1"/>
  <c r="E12" i="28"/>
  <c r="C12" i="28"/>
  <c r="Q11" i="28"/>
  <c r="T11" i="28" s="1"/>
  <c r="P11" i="28"/>
  <c r="N11" i="28"/>
  <c r="F11" i="28"/>
  <c r="I11" i="28" s="1"/>
  <c r="E11" i="28"/>
  <c r="C11" i="28"/>
  <c r="Q10" i="28"/>
  <c r="T10" i="28" s="1"/>
  <c r="P10" i="28"/>
  <c r="N10" i="28"/>
  <c r="F10" i="28"/>
  <c r="I10" i="28" s="1"/>
  <c r="E10" i="28"/>
  <c r="C10" i="28"/>
  <c r="Q9" i="28"/>
  <c r="T9" i="28" s="1"/>
  <c r="P9" i="28"/>
  <c r="N9" i="28"/>
  <c r="F9" i="28"/>
  <c r="I9" i="28" s="1"/>
  <c r="E9" i="28"/>
  <c r="C9" i="28"/>
  <c r="Q8" i="28"/>
  <c r="T8" i="28" s="1"/>
  <c r="P8" i="28"/>
  <c r="N8" i="28"/>
  <c r="F8" i="28"/>
  <c r="I8" i="28" s="1"/>
  <c r="E8" i="28"/>
  <c r="C8" i="28"/>
  <c r="Q7" i="28"/>
  <c r="T7" i="28" s="1"/>
  <c r="P7" i="28"/>
  <c r="N7" i="28"/>
  <c r="F7" i="28"/>
  <c r="I7" i="28" s="1"/>
  <c r="E7" i="28"/>
  <c r="C7" i="28"/>
  <c r="Q6" i="28"/>
  <c r="T6" i="28" s="1"/>
  <c r="P6" i="28"/>
  <c r="N6" i="28"/>
  <c r="F6" i="28"/>
  <c r="I6" i="28" s="1"/>
  <c r="E6" i="28"/>
  <c r="C6" i="28"/>
  <c r="Q5" i="28"/>
  <c r="T5" i="28" s="1"/>
  <c r="P5" i="28"/>
  <c r="N5" i="28"/>
  <c r="F5" i="28"/>
  <c r="I5" i="28" s="1"/>
  <c r="E5" i="28"/>
  <c r="C5" i="28"/>
  <c r="Q4" i="28"/>
  <c r="S4" i="28" s="1"/>
  <c r="F4" i="28"/>
  <c r="H4" i="28" s="1"/>
  <c r="D78" i="27"/>
  <c r="B78" i="27"/>
  <c r="D77" i="27"/>
  <c r="B77" i="27"/>
  <c r="D76" i="27"/>
  <c r="B76" i="27"/>
  <c r="D75" i="27"/>
  <c r="E75" i="27" s="1"/>
  <c r="B75" i="27"/>
  <c r="D74" i="27"/>
  <c r="B74" i="27"/>
  <c r="D73" i="27"/>
  <c r="B73" i="27"/>
  <c r="D72" i="27"/>
  <c r="B72" i="27"/>
  <c r="D71" i="27"/>
  <c r="B71" i="27"/>
  <c r="D70" i="27"/>
  <c r="B70" i="27"/>
  <c r="D69" i="27"/>
  <c r="E69" i="27" s="1"/>
  <c r="B69" i="27"/>
  <c r="D68" i="27"/>
  <c r="B68" i="27"/>
  <c r="D67" i="27"/>
  <c r="B67" i="27"/>
  <c r="D66" i="27"/>
  <c r="B66" i="27"/>
  <c r="D65" i="27"/>
  <c r="B65" i="27"/>
  <c r="F65" i="27" s="1"/>
  <c r="D64" i="27"/>
  <c r="B64" i="27"/>
  <c r="D63" i="27"/>
  <c r="B63" i="27"/>
  <c r="D62" i="27"/>
  <c r="B62" i="27"/>
  <c r="D61" i="27"/>
  <c r="B61" i="27"/>
  <c r="D60" i="27"/>
  <c r="B60" i="27"/>
  <c r="D59" i="27"/>
  <c r="B59" i="27"/>
  <c r="D58" i="27"/>
  <c r="B58" i="27"/>
  <c r="D57" i="27"/>
  <c r="E57" i="27" s="1"/>
  <c r="B57" i="27"/>
  <c r="D56" i="27"/>
  <c r="B56" i="27"/>
  <c r="D55" i="27"/>
  <c r="B55" i="27"/>
  <c r="D54" i="27"/>
  <c r="B54" i="27"/>
  <c r="Q46" i="27"/>
  <c r="P46" i="27"/>
  <c r="N46" i="27"/>
  <c r="F46" i="27"/>
  <c r="E46" i="27"/>
  <c r="C46" i="27"/>
  <c r="Q45" i="27"/>
  <c r="P45" i="27"/>
  <c r="N45" i="27"/>
  <c r="F45" i="27"/>
  <c r="E45" i="27"/>
  <c r="C45" i="27"/>
  <c r="Q44" i="27"/>
  <c r="P44" i="27"/>
  <c r="N44" i="27"/>
  <c r="F44" i="27"/>
  <c r="I44" i="27" s="1"/>
  <c r="E44" i="27"/>
  <c r="C44" i="27"/>
  <c r="Q43" i="27"/>
  <c r="T43" i="27" s="1"/>
  <c r="P43" i="27"/>
  <c r="N43" i="27"/>
  <c r="F43" i="27"/>
  <c r="I43" i="27" s="1"/>
  <c r="E43" i="27"/>
  <c r="C43" i="27"/>
  <c r="Q42" i="27"/>
  <c r="T42" i="27" s="1"/>
  <c r="P42" i="27"/>
  <c r="N42" i="27"/>
  <c r="F42" i="27"/>
  <c r="I42" i="27" s="1"/>
  <c r="E42" i="27"/>
  <c r="C42" i="27"/>
  <c r="Q41" i="27"/>
  <c r="T41" i="27" s="1"/>
  <c r="P41" i="27"/>
  <c r="N41" i="27"/>
  <c r="F41" i="27"/>
  <c r="E41" i="27"/>
  <c r="C41" i="27"/>
  <c r="Q40" i="27"/>
  <c r="S40" i="27" s="1"/>
  <c r="P40" i="27"/>
  <c r="N40" i="27"/>
  <c r="F40" i="27"/>
  <c r="I40" i="27" s="1"/>
  <c r="E40" i="27"/>
  <c r="C40" i="27"/>
  <c r="Q39" i="27"/>
  <c r="P39" i="27"/>
  <c r="N39" i="27"/>
  <c r="F39" i="27"/>
  <c r="E39" i="27"/>
  <c r="C39" i="27"/>
  <c r="Q38" i="27"/>
  <c r="R38" i="27" s="1"/>
  <c r="P38" i="27"/>
  <c r="N38" i="27"/>
  <c r="F38" i="27"/>
  <c r="E38" i="27"/>
  <c r="C38" i="27"/>
  <c r="T37" i="27"/>
  <c r="S37" i="27"/>
  <c r="R37" i="27"/>
  <c r="F37" i="27"/>
  <c r="T36" i="27"/>
  <c r="S36" i="27"/>
  <c r="R36" i="27"/>
  <c r="F36" i="27"/>
  <c r="T35" i="27"/>
  <c r="S35" i="27"/>
  <c r="P35" i="27"/>
  <c r="N35" i="27"/>
  <c r="F35" i="27"/>
  <c r="H35" i="27" s="1"/>
  <c r="E35" i="27"/>
  <c r="C35" i="27"/>
  <c r="Q34" i="27"/>
  <c r="T34" i="27" s="1"/>
  <c r="P34" i="27"/>
  <c r="N34" i="27"/>
  <c r="F34" i="27"/>
  <c r="H34" i="27" s="1"/>
  <c r="E34" i="27"/>
  <c r="C34" i="27"/>
  <c r="Q33" i="27"/>
  <c r="T33" i="27" s="1"/>
  <c r="P33" i="27"/>
  <c r="N33" i="27"/>
  <c r="F33" i="27"/>
  <c r="E33" i="27"/>
  <c r="C33" i="27"/>
  <c r="Q32" i="27"/>
  <c r="P32" i="27"/>
  <c r="N32" i="27"/>
  <c r="F32" i="27"/>
  <c r="I32" i="27" s="1"/>
  <c r="E32" i="27"/>
  <c r="C32" i="27"/>
  <c r="Q31" i="27"/>
  <c r="S31" i="27" s="1"/>
  <c r="P31" i="27"/>
  <c r="N31" i="27"/>
  <c r="F31" i="27"/>
  <c r="I31" i="27" s="1"/>
  <c r="E31" i="27"/>
  <c r="C31" i="27"/>
  <c r="Q30" i="27"/>
  <c r="T30" i="27" s="1"/>
  <c r="P30" i="27"/>
  <c r="N30" i="27"/>
  <c r="F30" i="27"/>
  <c r="I30" i="27" s="1"/>
  <c r="E30" i="27"/>
  <c r="C30" i="27"/>
  <c r="Q29" i="27"/>
  <c r="T29" i="27" s="1"/>
  <c r="P29" i="27"/>
  <c r="N29" i="27"/>
  <c r="F29" i="27"/>
  <c r="I29" i="27" s="1"/>
  <c r="E29" i="27"/>
  <c r="C29" i="27"/>
  <c r="Q28" i="27"/>
  <c r="P28" i="27"/>
  <c r="N28" i="27"/>
  <c r="F28" i="27"/>
  <c r="H28" i="27" s="1"/>
  <c r="E28" i="27"/>
  <c r="C28" i="27"/>
  <c r="Q27" i="27"/>
  <c r="T27" i="27" s="1"/>
  <c r="P27" i="27"/>
  <c r="N27" i="27"/>
  <c r="F27" i="27"/>
  <c r="E27" i="27"/>
  <c r="C27" i="27"/>
  <c r="Q26" i="27"/>
  <c r="P26" i="27"/>
  <c r="N26" i="27"/>
  <c r="F26" i="27"/>
  <c r="E26" i="27"/>
  <c r="C26" i="27"/>
  <c r="Q25" i="27"/>
  <c r="T25" i="27" s="1"/>
  <c r="P25" i="27"/>
  <c r="N25" i="27"/>
  <c r="F25" i="27"/>
  <c r="I25" i="27" s="1"/>
  <c r="E25" i="27"/>
  <c r="C25" i="27"/>
  <c r="Q24" i="27"/>
  <c r="T24" i="27" s="1"/>
  <c r="P24" i="27"/>
  <c r="N24" i="27"/>
  <c r="F24" i="27"/>
  <c r="H24" i="27" s="1"/>
  <c r="E24" i="27"/>
  <c r="C24" i="27"/>
  <c r="Q23" i="27"/>
  <c r="T23" i="27" s="1"/>
  <c r="P23" i="27"/>
  <c r="N23" i="27"/>
  <c r="F23" i="27"/>
  <c r="I23" i="27" s="1"/>
  <c r="E23" i="27"/>
  <c r="C23" i="27"/>
  <c r="Q22" i="27"/>
  <c r="P22" i="27"/>
  <c r="N22" i="27"/>
  <c r="F22" i="27"/>
  <c r="E22" i="27"/>
  <c r="C22" i="27"/>
  <c r="Q21" i="27"/>
  <c r="T21" i="27" s="1"/>
  <c r="F21" i="27"/>
  <c r="I21" i="27" s="1"/>
  <c r="O16" i="27"/>
  <c r="O49" i="27" s="1"/>
  <c r="M16" i="27"/>
  <c r="D16" i="27"/>
  <c r="M49" i="27" s="1"/>
  <c r="B16" i="27"/>
  <c r="B49" i="27" s="1"/>
  <c r="Q15" i="27"/>
  <c r="S15" i="27" s="1"/>
  <c r="P15" i="27"/>
  <c r="N15" i="27"/>
  <c r="F15" i="27"/>
  <c r="H15" i="27" s="1"/>
  <c r="E15" i="27"/>
  <c r="C15" i="27"/>
  <c r="Q14" i="27"/>
  <c r="T14" i="27" s="1"/>
  <c r="P14" i="27"/>
  <c r="N14" i="27"/>
  <c r="F14" i="27"/>
  <c r="I14" i="27" s="1"/>
  <c r="E14" i="27"/>
  <c r="C14" i="27"/>
  <c r="Q13" i="27"/>
  <c r="T13" i="27" s="1"/>
  <c r="P13" i="27"/>
  <c r="N13" i="27"/>
  <c r="F13" i="27"/>
  <c r="E13" i="27"/>
  <c r="C13" i="27"/>
  <c r="Q12" i="27"/>
  <c r="T12" i="27" s="1"/>
  <c r="P12" i="27"/>
  <c r="N12" i="27"/>
  <c r="F12" i="27"/>
  <c r="I12" i="27" s="1"/>
  <c r="E12" i="27"/>
  <c r="C12" i="27"/>
  <c r="Q11" i="27"/>
  <c r="S11" i="27" s="1"/>
  <c r="P11" i="27"/>
  <c r="N11" i="27"/>
  <c r="F11" i="27"/>
  <c r="I11" i="27" s="1"/>
  <c r="E11" i="27"/>
  <c r="C11" i="27"/>
  <c r="Q10" i="27"/>
  <c r="T10" i="27" s="1"/>
  <c r="P10" i="27"/>
  <c r="N10" i="27"/>
  <c r="F10" i="27"/>
  <c r="E10" i="27"/>
  <c r="C10" i="27"/>
  <c r="Q9" i="27"/>
  <c r="S9" i="27" s="1"/>
  <c r="P9" i="27"/>
  <c r="N9" i="27"/>
  <c r="F9" i="27"/>
  <c r="E9" i="27"/>
  <c r="C9" i="27"/>
  <c r="Q8" i="27"/>
  <c r="S8" i="27" s="1"/>
  <c r="P8" i="27"/>
  <c r="N8" i="27"/>
  <c r="F8" i="27"/>
  <c r="I8" i="27" s="1"/>
  <c r="E8" i="27"/>
  <c r="C8" i="27"/>
  <c r="Q7" i="27"/>
  <c r="P7" i="27"/>
  <c r="N7" i="27"/>
  <c r="F7" i="27"/>
  <c r="H7" i="27" s="1"/>
  <c r="E7" i="27"/>
  <c r="C7" i="27"/>
  <c r="Q6" i="27"/>
  <c r="T6" i="27" s="1"/>
  <c r="P6" i="27"/>
  <c r="N6" i="27"/>
  <c r="F6" i="27"/>
  <c r="I6" i="27" s="1"/>
  <c r="E6" i="27"/>
  <c r="C6" i="27"/>
  <c r="Q5" i="27"/>
  <c r="T5" i="27" s="1"/>
  <c r="P5" i="27"/>
  <c r="N5" i="27"/>
  <c r="F5" i="27"/>
  <c r="I5" i="27" s="1"/>
  <c r="E5" i="27"/>
  <c r="C5" i="27"/>
  <c r="Q4" i="27"/>
  <c r="T4" i="27" s="1"/>
  <c r="F4" i="27"/>
  <c r="I4" i="27" s="1"/>
  <c r="U6" i="26"/>
  <c r="U11" i="26" s="1"/>
  <c r="T6" i="26"/>
  <c r="T11" i="26" s="1"/>
  <c r="S6" i="26"/>
  <c r="S11" i="26" s="1"/>
  <c r="R6" i="26"/>
  <c r="R11" i="26" s="1"/>
  <c r="Q6" i="26"/>
  <c r="Q10" i="26" s="1"/>
  <c r="P6" i="26"/>
  <c r="P11" i="26" s="1"/>
  <c r="O6" i="26"/>
  <c r="O11" i="26" s="1"/>
  <c r="N6" i="26"/>
  <c r="N11" i="26" s="1"/>
  <c r="M6" i="26"/>
  <c r="M10" i="26" s="1"/>
  <c r="L6" i="26"/>
  <c r="L11" i="26" s="1"/>
  <c r="K6" i="26"/>
  <c r="K10" i="26" s="1"/>
  <c r="J6" i="26"/>
  <c r="J10" i="26" s="1"/>
  <c r="V5" i="26"/>
  <c r="V4" i="26"/>
  <c r="F4" i="26"/>
  <c r="F53" i="26" s="1"/>
  <c r="F76" i="24"/>
  <c r="I76" i="24" s="1"/>
  <c r="E76" i="24"/>
  <c r="C76" i="24"/>
  <c r="F75" i="24"/>
  <c r="E75" i="24"/>
  <c r="C75" i="24"/>
  <c r="F74" i="24"/>
  <c r="I74" i="24" s="1"/>
  <c r="E74" i="24"/>
  <c r="C74" i="24"/>
  <c r="F73" i="24"/>
  <c r="E73" i="24"/>
  <c r="C73" i="24"/>
  <c r="F72" i="24"/>
  <c r="I72" i="24" s="1"/>
  <c r="E72" i="24"/>
  <c r="C72" i="24"/>
  <c r="F71" i="24"/>
  <c r="E71" i="24"/>
  <c r="C71" i="24"/>
  <c r="F70" i="24"/>
  <c r="I70" i="24" s="1"/>
  <c r="E70" i="24"/>
  <c r="C70" i="24"/>
  <c r="F69" i="24"/>
  <c r="E69" i="24"/>
  <c r="C69" i="24"/>
  <c r="F68" i="24"/>
  <c r="I68" i="24" s="1"/>
  <c r="E68" i="24"/>
  <c r="C68" i="24"/>
  <c r="F67" i="24"/>
  <c r="E67" i="24"/>
  <c r="C67" i="24"/>
  <c r="F66" i="24"/>
  <c r="I66" i="24" s="1"/>
  <c r="E66" i="24"/>
  <c r="C66" i="24"/>
  <c r="F65" i="24"/>
  <c r="E65" i="24"/>
  <c r="C65" i="24"/>
  <c r="F64" i="24"/>
  <c r="I64" i="24" s="1"/>
  <c r="E64" i="24"/>
  <c r="C64" i="24"/>
  <c r="F63" i="24"/>
  <c r="E63" i="24"/>
  <c r="C63" i="24"/>
  <c r="F62" i="24"/>
  <c r="I62" i="24" s="1"/>
  <c r="E62" i="24"/>
  <c r="C62" i="24"/>
  <c r="F61" i="24"/>
  <c r="E61" i="24"/>
  <c r="C61" i="24"/>
  <c r="F60" i="24"/>
  <c r="I60" i="24" s="1"/>
  <c r="E60" i="24"/>
  <c r="C60" i="24"/>
  <c r="F59" i="24"/>
  <c r="E59" i="24"/>
  <c r="C59" i="24"/>
  <c r="F58" i="24"/>
  <c r="I58" i="24" s="1"/>
  <c r="E58" i="24"/>
  <c r="C58" i="24"/>
  <c r="F57" i="24"/>
  <c r="G58" i="24" s="1"/>
  <c r="E57" i="24"/>
  <c r="C57" i="24"/>
  <c r="F56" i="24"/>
  <c r="I56" i="24" s="1"/>
  <c r="E56" i="24"/>
  <c r="C56" i="24"/>
  <c r="F55" i="24"/>
  <c r="E55" i="24"/>
  <c r="C55" i="24"/>
  <c r="F54" i="24"/>
  <c r="I54" i="24" s="1"/>
  <c r="E54" i="24"/>
  <c r="C54" i="24"/>
  <c r="F53" i="24"/>
  <c r="I53" i="24" s="1"/>
  <c r="F29" i="24"/>
  <c r="E29" i="24"/>
  <c r="C29" i="24"/>
  <c r="F28" i="24"/>
  <c r="I28" i="24" s="1"/>
  <c r="E28" i="24"/>
  <c r="C28" i="24"/>
  <c r="F27" i="24"/>
  <c r="I27" i="24" s="1"/>
  <c r="E27" i="24"/>
  <c r="C27" i="24"/>
  <c r="F26" i="24"/>
  <c r="I26" i="24" s="1"/>
  <c r="D25" i="24"/>
  <c r="E25" i="24" s="1"/>
  <c r="B25" i="24"/>
  <c r="F24" i="24"/>
  <c r="I24" i="24" s="1"/>
  <c r="E24" i="24"/>
  <c r="C24" i="24"/>
  <c r="F23" i="24"/>
  <c r="I23" i="24" s="1"/>
  <c r="E23" i="24"/>
  <c r="C23" i="24"/>
  <c r="F22" i="24"/>
  <c r="I22" i="24" s="1"/>
  <c r="E22" i="24"/>
  <c r="C22" i="24"/>
  <c r="F21" i="24"/>
  <c r="I21" i="24" s="1"/>
  <c r="E21" i="24"/>
  <c r="C21" i="24"/>
  <c r="F20" i="24"/>
  <c r="I20" i="24" s="1"/>
  <c r="E20" i="24"/>
  <c r="C20" i="24"/>
  <c r="F19" i="24"/>
  <c r="I19" i="24" s="1"/>
  <c r="E19" i="24"/>
  <c r="C19" i="24"/>
  <c r="F18" i="24"/>
  <c r="I18" i="24" s="1"/>
  <c r="E18" i="24"/>
  <c r="C18" i="24"/>
  <c r="F17" i="24"/>
  <c r="I17" i="24" s="1"/>
  <c r="E17" i="24"/>
  <c r="C17" i="24"/>
  <c r="F16" i="24"/>
  <c r="I16" i="24" s="1"/>
  <c r="E16" i="24"/>
  <c r="C16" i="24"/>
  <c r="F15" i="24"/>
  <c r="I15" i="24" s="1"/>
  <c r="E15" i="24"/>
  <c r="C15" i="24"/>
  <c r="F14" i="24"/>
  <c r="I14" i="24" s="1"/>
  <c r="E14" i="24"/>
  <c r="C14" i="24"/>
  <c r="F13" i="24"/>
  <c r="I13" i="24" s="1"/>
  <c r="E13" i="24"/>
  <c r="C13" i="24"/>
  <c r="F12" i="24"/>
  <c r="I12" i="24" s="1"/>
  <c r="E12" i="24"/>
  <c r="C12" i="24"/>
  <c r="F11" i="24"/>
  <c r="I11" i="24" s="1"/>
  <c r="E11" i="24"/>
  <c r="C11" i="24"/>
  <c r="F10" i="24"/>
  <c r="I10" i="24" s="1"/>
  <c r="E10" i="24"/>
  <c r="C10" i="24"/>
  <c r="F9" i="24"/>
  <c r="I9" i="24" s="1"/>
  <c r="E9" i="24"/>
  <c r="C9" i="24"/>
  <c r="F8" i="24"/>
  <c r="I8" i="24" s="1"/>
  <c r="E8" i="24"/>
  <c r="C8" i="24"/>
  <c r="F7" i="24"/>
  <c r="I7" i="24" s="1"/>
  <c r="E7" i="24"/>
  <c r="C7" i="24"/>
  <c r="F6" i="24"/>
  <c r="I6" i="24" s="1"/>
  <c r="E6" i="24"/>
  <c r="C6" i="24"/>
  <c r="F5" i="24"/>
  <c r="I5" i="24" s="1"/>
  <c r="E5" i="24"/>
  <c r="C5" i="24"/>
  <c r="F4" i="24"/>
  <c r="I4" i="24" s="1"/>
  <c r="N7" i="23"/>
  <c r="N4" i="23"/>
  <c r="D321" i="22"/>
  <c r="AB7" i="22"/>
  <c r="K42" i="21"/>
  <c r="D40" i="21"/>
  <c r="C40" i="21"/>
  <c r="O40" i="21" s="1"/>
  <c r="E41" i="21"/>
  <c r="E42" i="21" s="1"/>
  <c r="O3" i="21"/>
  <c r="O34" i="21" s="1"/>
  <c r="D56" i="19"/>
  <c r="E56" i="19" s="1"/>
  <c r="B56" i="19"/>
  <c r="F55" i="19"/>
  <c r="E55" i="19"/>
  <c r="C55" i="19"/>
  <c r="F54" i="19"/>
  <c r="E54" i="19"/>
  <c r="C54" i="19"/>
  <c r="F53" i="19"/>
  <c r="E53" i="19"/>
  <c r="C53" i="19"/>
  <c r="F52" i="19"/>
  <c r="E52" i="19"/>
  <c r="C52" i="19"/>
  <c r="F51" i="19"/>
  <c r="E51" i="19"/>
  <c r="C51" i="19"/>
  <c r="F50" i="19"/>
  <c r="E50" i="19"/>
  <c r="C50" i="19"/>
  <c r="F49" i="19"/>
  <c r="E49" i="19"/>
  <c r="C49" i="19"/>
  <c r="F48" i="19"/>
  <c r="E48" i="19"/>
  <c r="C48" i="19"/>
  <c r="F47" i="19"/>
  <c r="E47" i="19"/>
  <c r="C47" i="19"/>
  <c r="F46" i="19"/>
  <c r="E46" i="19"/>
  <c r="C46" i="19"/>
  <c r="F45" i="19"/>
  <c r="E45" i="19"/>
  <c r="C45" i="19"/>
  <c r="F44" i="19"/>
  <c r="F16" i="19"/>
  <c r="F15" i="19"/>
  <c r="E15" i="19"/>
  <c r="C15" i="19"/>
  <c r="F14" i="19"/>
  <c r="E14" i="19"/>
  <c r="C14" i="19"/>
  <c r="F13" i="19"/>
  <c r="E13" i="19"/>
  <c r="C13" i="19"/>
  <c r="F12" i="19"/>
  <c r="E12" i="19"/>
  <c r="C12" i="19"/>
  <c r="F11" i="19"/>
  <c r="E11" i="19"/>
  <c r="C11" i="19"/>
  <c r="F10" i="19"/>
  <c r="E10" i="19"/>
  <c r="C10" i="19"/>
  <c r="F9" i="19"/>
  <c r="E9" i="19"/>
  <c r="C9" i="19"/>
  <c r="F8" i="19"/>
  <c r="E8" i="19"/>
  <c r="C8" i="19"/>
  <c r="F7" i="19"/>
  <c r="E7" i="19"/>
  <c r="C7" i="19"/>
  <c r="F6" i="19"/>
  <c r="E6" i="19"/>
  <c r="C6" i="19"/>
  <c r="F5" i="19"/>
  <c r="E5" i="19"/>
  <c r="C5" i="19"/>
  <c r="F4" i="19"/>
  <c r="N21" i="18"/>
  <c r="M21" i="18"/>
  <c r="L21" i="18"/>
  <c r="K21" i="18"/>
  <c r="J21" i="18"/>
  <c r="I21" i="18"/>
  <c r="G21" i="18"/>
  <c r="F21" i="18"/>
  <c r="E21" i="18"/>
  <c r="H20" i="18"/>
  <c r="H21" i="18" s="1"/>
  <c r="M7" i="18"/>
  <c r="L7" i="18"/>
  <c r="K7" i="18"/>
  <c r="J7" i="18"/>
  <c r="I7" i="18"/>
  <c r="H7" i="18"/>
  <c r="G7" i="18"/>
  <c r="F7" i="18"/>
  <c r="E7" i="18"/>
  <c r="D7" i="18"/>
  <c r="C7" i="18"/>
  <c r="B7" i="18"/>
  <c r="N5" i="18"/>
  <c r="N4" i="18"/>
  <c r="Q19" i="18" s="1"/>
  <c r="N3" i="18"/>
  <c r="Q17" i="18" s="1"/>
  <c r="E56" i="17"/>
  <c r="C55" i="17"/>
  <c r="E53" i="17"/>
  <c r="C52" i="17"/>
  <c r="E50" i="17"/>
  <c r="C49" i="17"/>
  <c r="E47" i="17"/>
  <c r="C46" i="17"/>
  <c r="E44" i="17"/>
  <c r="E41" i="17"/>
  <c r="C40" i="17"/>
  <c r="C37" i="17"/>
  <c r="E35" i="17"/>
  <c r="C34" i="17"/>
  <c r="C31" i="17"/>
  <c r="E29" i="17"/>
  <c r="C28" i="17"/>
  <c r="E26" i="17"/>
  <c r="C25" i="17"/>
  <c r="E23" i="17"/>
  <c r="C22" i="17"/>
  <c r="E20" i="17"/>
  <c r="C19" i="17"/>
  <c r="E17" i="17"/>
  <c r="C16" i="17"/>
  <c r="E14" i="17"/>
  <c r="C13" i="17"/>
  <c r="E11" i="17"/>
  <c r="E10" i="17"/>
  <c r="E8" i="17"/>
  <c r="E7" i="17"/>
  <c r="W5" i="17"/>
  <c r="W9" i="17" s="1"/>
  <c r="V5" i="17"/>
  <c r="V9" i="17" s="1"/>
  <c r="U5" i="17"/>
  <c r="T5" i="17"/>
  <c r="S5" i="17"/>
  <c r="R5" i="17"/>
  <c r="R10" i="17" s="1"/>
  <c r="Q5" i="17"/>
  <c r="P5" i="17"/>
  <c r="P10" i="17" s="1"/>
  <c r="O5" i="17"/>
  <c r="O10" i="17" s="1"/>
  <c r="N5" i="17"/>
  <c r="N9" i="17" s="1"/>
  <c r="M5" i="17"/>
  <c r="M9" i="17" s="1"/>
  <c r="L5" i="17"/>
  <c r="L9" i="17" s="1"/>
  <c r="C5" i="17"/>
  <c r="X4" i="17"/>
  <c r="F4" i="17"/>
  <c r="X3" i="17"/>
  <c r="N3" i="16"/>
  <c r="N70" i="16" s="1"/>
  <c r="F29" i="15"/>
  <c r="E29" i="15"/>
  <c r="C29" i="15"/>
  <c r="F28" i="15"/>
  <c r="E28" i="15"/>
  <c r="C28" i="15"/>
  <c r="F27" i="15"/>
  <c r="I27" i="15" s="1"/>
  <c r="E27" i="15"/>
  <c r="C27" i="15"/>
  <c r="F26" i="15"/>
  <c r="E26" i="15"/>
  <c r="C26" i="15"/>
  <c r="F25" i="15"/>
  <c r="I25" i="15" s="1"/>
  <c r="E25" i="15"/>
  <c r="C25" i="15"/>
  <c r="F24" i="15"/>
  <c r="G25" i="15" s="1"/>
  <c r="E24" i="15"/>
  <c r="C24" i="15"/>
  <c r="F23" i="15"/>
  <c r="I23" i="15" s="1"/>
  <c r="E23" i="15"/>
  <c r="C23" i="15"/>
  <c r="F22" i="15"/>
  <c r="G23" i="15" s="1"/>
  <c r="E22" i="15"/>
  <c r="C22" i="15"/>
  <c r="F21" i="15"/>
  <c r="I21" i="15" s="1"/>
  <c r="E21" i="15"/>
  <c r="C21" i="15"/>
  <c r="F20" i="15"/>
  <c r="E20" i="15"/>
  <c r="C20" i="15"/>
  <c r="F19" i="15"/>
  <c r="I19" i="15" s="1"/>
  <c r="E19" i="15"/>
  <c r="C19" i="15"/>
  <c r="F18" i="15"/>
  <c r="E18" i="15"/>
  <c r="C18" i="15"/>
  <c r="F17" i="15"/>
  <c r="I17" i="15" s="1"/>
  <c r="E17" i="15"/>
  <c r="C17" i="15"/>
  <c r="F16" i="15"/>
  <c r="E16" i="15"/>
  <c r="C16" i="15"/>
  <c r="F15" i="15"/>
  <c r="I15" i="15" s="1"/>
  <c r="E15" i="15"/>
  <c r="C15" i="15"/>
  <c r="F14" i="15"/>
  <c r="E14" i="15"/>
  <c r="C14" i="15"/>
  <c r="F13" i="15"/>
  <c r="H13" i="15" s="1"/>
  <c r="E13" i="15"/>
  <c r="C13" i="15"/>
  <c r="F12" i="15"/>
  <c r="E12" i="15"/>
  <c r="C12" i="15"/>
  <c r="F11" i="15"/>
  <c r="I11" i="15" s="1"/>
  <c r="E11" i="15"/>
  <c r="C11" i="15"/>
  <c r="F10" i="15"/>
  <c r="E10" i="15"/>
  <c r="C10" i="15"/>
  <c r="F9" i="15"/>
  <c r="I9" i="15" s="1"/>
  <c r="E9" i="15"/>
  <c r="C9" i="15"/>
  <c r="F8" i="15"/>
  <c r="E8" i="15"/>
  <c r="C8" i="15"/>
  <c r="F7" i="15"/>
  <c r="I7" i="15" s="1"/>
  <c r="E7" i="15"/>
  <c r="C7" i="15"/>
  <c r="F6" i="15"/>
  <c r="E6" i="15"/>
  <c r="C6" i="15"/>
  <c r="F5" i="15"/>
  <c r="I5" i="15" s="1"/>
  <c r="E5" i="15"/>
  <c r="C5" i="15"/>
  <c r="F4" i="15"/>
  <c r="I4" i="15" s="1"/>
  <c r="Z108" i="13"/>
  <c r="AA93" i="13" s="1"/>
  <c r="X108" i="13"/>
  <c r="V108" i="13"/>
  <c r="T108" i="13"/>
  <c r="U96" i="13" s="1"/>
  <c r="R108" i="13"/>
  <c r="S103" i="13" s="1"/>
  <c r="P108" i="13"/>
  <c r="Q107" i="13" s="1"/>
  <c r="N108" i="13"/>
  <c r="O93" i="13" s="1"/>
  <c r="L108" i="13"/>
  <c r="M102" i="13" s="1"/>
  <c r="J108" i="13"/>
  <c r="K107" i="13" s="1"/>
  <c r="H108" i="13"/>
  <c r="I102" i="13" s="1"/>
  <c r="F108" i="13"/>
  <c r="G99" i="13" s="1"/>
  <c r="B108" i="13"/>
  <c r="C99" i="13" s="1"/>
  <c r="O107" i="13"/>
  <c r="M107" i="13"/>
  <c r="W106" i="13"/>
  <c r="Q106" i="13"/>
  <c r="O106" i="13"/>
  <c r="M106" i="13"/>
  <c r="Y105" i="13"/>
  <c r="W105" i="13"/>
  <c r="O105" i="13"/>
  <c r="M105" i="13"/>
  <c r="W104" i="13"/>
  <c r="Q104" i="13"/>
  <c r="M104" i="13"/>
  <c r="Y103" i="13"/>
  <c r="W103" i="13"/>
  <c r="Q103" i="13"/>
  <c r="O103" i="13"/>
  <c r="D103" i="13"/>
  <c r="D108" i="13" s="1"/>
  <c r="E96" i="13" s="1"/>
  <c r="Y102" i="13"/>
  <c r="W102" i="13"/>
  <c r="Q102" i="13"/>
  <c r="G102" i="13"/>
  <c r="Y101" i="13"/>
  <c r="Q101" i="13"/>
  <c r="M101" i="13"/>
  <c r="C101" i="13"/>
  <c r="W100" i="13"/>
  <c r="Q100" i="13"/>
  <c r="M100" i="13"/>
  <c r="Y99" i="13"/>
  <c r="W99" i="13"/>
  <c r="Q99" i="13"/>
  <c r="O99" i="13"/>
  <c r="Y98" i="13"/>
  <c r="Q98" i="13"/>
  <c r="O98" i="13"/>
  <c r="M98" i="13"/>
  <c r="G98" i="13"/>
  <c r="E98" i="13"/>
  <c r="W97" i="13"/>
  <c r="Q97" i="13"/>
  <c r="Y96" i="13"/>
  <c r="W96" i="13"/>
  <c r="Q96" i="13"/>
  <c r="M96" i="13"/>
  <c r="G96" i="13"/>
  <c r="Y95" i="13"/>
  <c r="W95" i="13"/>
  <c r="Q95" i="13"/>
  <c r="O95" i="13"/>
  <c r="M95" i="13"/>
  <c r="I95" i="13"/>
  <c r="G95" i="13"/>
  <c r="E95" i="13"/>
  <c r="Y94" i="13"/>
  <c r="W94" i="13"/>
  <c r="Q94" i="13"/>
  <c r="E94" i="13"/>
  <c r="Y93" i="13"/>
  <c r="W93" i="13"/>
  <c r="Q93" i="13"/>
  <c r="G93" i="13"/>
  <c r="Y92" i="13"/>
  <c r="W92" i="13"/>
  <c r="Q92" i="13"/>
  <c r="O92" i="13"/>
  <c r="G92" i="13"/>
  <c r="E92" i="13"/>
  <c r="J86" i="13"/>
  <c r="H86" i="13"/>
  <c r="F86" i="13"/>
  <c r="D86" i="13"/>
  <c r="B86" i="13"/>
  <c r="J85" i="13"/>
  <c r="H85" i="13"/>
  <c r="F85" i="13"/>
  <c r="D85" i="13"/>
  <c r="B85" i="13"/>
  <c r="J84" i="13"/>
  <c r="H84" i="13"/>
  <c r="F84" i="13"/>
  <c r="D84" i="13"/>
  <c r="B84" i="13"/>
  <c r="J83" i="13"/>
  <c r="H83" i="13"/>
  <c r="F83" i="13"/>
  <c r="D83" i="13"/>
  <c r="B83" i="13"/>
  <c r="J82" i="13"/>
  <c r="H82" i="13"/>
  <c r="F82" i="13"/>
  <c r="D82" i="13"/>
  <c r="B82" i="13"/>
  <c r="L75" i="13"/>
  <c r="C75" i="13" s="1"/>
  <c r="L74" i="13"/>
  <c r="E74" i="13" s="1"/>
  <c r="L73" i="13"/>
  <c r="G73" i="13" s="1"/>
  <c r="L72" i="13"/>
  <c r="E72" i="13" s="1"/>
  <c r="L71" i="13"/>
  <c r="K71" i="13" s="1"/>
  <c r="J70" i="13"/>
  <c r="H70" i="13"/>
  <c r="F70" i="13"/>
  <c r="D70" i="13"/>
  <c r="B70" i="13"/>
  <c r="L69" i="13"/>
  <c r="I69" i="13" s="1"/>
  <c r="L68" i="13"/>
  <c r="K68" i="13" s="1"/>
  <c r="L67" i="13"/>
  <c r="G67" i="13" s="1"/>
  <c r="L66" i="13"/>
  <c r="K66" i="13" s="1"/>
  <c r="L65" i="13"/>
  <c r="I65" i="13" s="1"/>
  <c r="J64" i="13"/>
  <c r="H64" i="13"/>
  <c r="F64" i="13"/>
  <c r="D64" i="13"/>
  <c r="B64" i="13"/>
  <c r="L63" i="13"/>
  <c r="K63" i="13" s="1"/>
  <c r="L62" i="13"/>
  <c r="I62" i="13" s="1"/>
  <c r="L61" i="13"/>
  <c r="K61" i="13" s="1"/>
  <c r="L60" i="13"/>
  <c r="K60" i="13" s="1"/>
  <c r="L59" i="13"/>
  <c r="I59" i="13" s="1"/>
  <c r="J58" i="13"/>
  <c r="H58" i="13"/>
  <c r="F58" i="13"/>
  <c r="D58" i="13"/>
  <c r="B58" i="13"/>
  <c r="L57" i="13"/>
  <c r="K57" i="13" s="1"/>
  <c r="L56" i="13"/>
  <c r="I56" i="13" s="1"/>
  <c r="L55" i="13"/>
  <c r="K55" i="13" s="1"/>
  <c r="L54" i="13"/>
  <c r="I54" i="13" s="1"/>
  <c r="L53" i="13"/>
  <c r="K53" i="13" s="1"/>
  <c r="J52" i="13"/>
  <c r="H52" i="13"/>
  <c r="F52" i="13"/>
  <c r="D52" i="13"/>
  <c r="B52" i="13"/>
  <c r="L51" i="13"/>
  <c r="K51" i="13" s="1"/>
  <c r="L50" i="13"/>
  <c r="E50" i="13" s="1"/>
  <c r="L49" i="13"/>
  <c r="K49" i="13" s="1"/>
  <c r="L48" i="13"/>
  <c r="I48" i="13" s="1"/>
  <c r="L47" i="13"/>
  <c r="J46" i="13"/>
  <c r="H46" i="13"/>
  <c r="F46" i="13"/>
  <c r="D46" i="13"/>
  <c r="B46" i="13"/>
  <c r="L45" i="13"/>
  <c r="I45" i="13" s="1"/>
  <c r="L44" i="13"/>
  <c r="C44" i="13" s="1"/>
  <c r="L43" i="13"/>
  <c r="I43" i="13" s="1"/>
  <c r="L42" i="13"/>
  <c r="G42" i="13" s="1"/>
  <c r="L41" i="13"/>
  <c r="I41" i="13" s="1"/>
  <c r="J40" i="13"/>
  <c r="H40" i="13"/>
  <c r="F40" i="13"/>
  <c r="D40" i="13"/>
  <c r="B40" i="13"/>
  <c r="L39" i="13"/>
  <c r="K39" i="13" s="1"/>
  <c r="L38" i="13"/>
  <c r="L37" i="13"/>
  <c r="L36" i="13"/>
  <c r="L35" i="13"/>
  <c r="K35" i="13" s="1"/>
  <c r="J34" i="13"/>
  <c r="H34" i="13"/>
  <c r="F34" i="13"/>
  <c r="D34" i="13"/>
  <c r="B34" i="13"/>
  <c r="L33" i="13"/>
  <c r="I33" i="13" s="1"/>
  <c r="L32" i="13"/>
  <c r="K32" i="13" s="1"/>
  <c r="L31" i="13"/>
  <c r="I31" i="13" s="1"/>
  <c r="L30" i="13"/>
  <c r="C30" i="13" s="1"/>
  <c r="L29" i="13"/>
  <c r="I29" i="13" s="1"/>
  <c r="J28" i="13"/>
  <c r="H28" i="13"/>
  <c r="F28" i="13"/>
  <c r="D28" i="13"/>
  <c r="B28" i="13"/>
  <c r="L27" i="13"/>
  <c r="L26" i="13"/>
  <c r="L25" i="13"/>
  <c r="L24" i="13"/>
  <c r="I24" i="13" s="1"/>
  <c r="L23" i="13"/>
  <c r="J22" i="13"/>
  <c r="H22" i="13"/>
  <c r="F22" i="13"/>
  <c r="D22" i="13"/>
  <c r="B22" i="13"/>
  <c r="L21" i="13"/>
  <c r="E21" i="13" s="1"/>
  <c r="L20" i="13"/>
  <c r="E20" i="13" s="1"/>
  <c r="L19" i="13"/>
  <c r="L18" i="13"/>
  <c r="C18" i="13" s="1"/>
  <c r="L17" i="13"/>
  <c r="I19" i="13" s="1"/>
  <c r="J16" i="13"/>
  <c r="H16" i="13"/>
  <c r="F16" i="13"/>
  <c r="D16" i="13"/>
  <c r="B16" i="13"/>
  <c r="L15" i="13"/>
  <c r="C15" i="13" s="1"/>
  <c r="L14" i="13"/>
  <c r="E14" i="13" s="1"/>
  <c r="L13" i="13"/>
  <c r="K13" i="13" s="1"/>
  <c r="L12" i="13"/>
  <c r="I12" i="13" s="1"/>
  <c r="L11" i="13"/>
  <c r="K11" i="13" s="1"/>
  <c r="J10" i="13"/>
  <c r="H10" i="13"/>
  <c r="F10" i="13"/>
  <c r="D10" i="13"/>
  <c r="B10" i="13"/>
  <c r="L9" i="13"/>
  <c r="G9" i="13" s="1"/>
  <c r="L8" i="13"/>
  <c r="K8" i="13" s="1"/>
  <c r="L7" i="13"/>
  <c r="G7" i="13" s="1"/>
  <c r="L6" i="13"/>
  <c r="K6" i="13" s="1"/>
  <c r="L5" i="13"/>
  <c r="G5" i="13" s="1"/>
  <c r="J4" i="13"/>
  <c r="H4" i="13"/>
  <c r="F4" i="13"/>
  <c r="D4" i="13"/>
  <c r="B4" i="13"/>
  <c r="E117" i="12"/>
  <c r="D119" i="12"/>
  <c r="D118" i="12"/>
  <c r="D117" i="12"/>
  <c r="B113" i="12"/>
  <c r="D107" i="12"/>
  <c r="D109" i="12"/>
  <c r="D111" i="12"/>
  <c r="D110" i="12"/>
  <c r="D108" i="12"/>
  <c r="D112" i="12"/>
  <c r="C103" i="12"/>
  <c r="B103" i="12"/>
  <c r="D100" i="12"/>
  <c r="D102" i="12"/>
  <c r="D101" i="12"/>
  <c r="E88" i="12"/>
  <c r="E96" i="12" s="1"/>
  <c r="A81" i="12"/>
  <c r="A79" i="12"/>
  <c r="A78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N70" i="12"/>
  <c r="N72" i="12" s="1"/>
  <c r="O71" i="12" s="1"/>
  <c r="M67" i="12"/>
  <c r="M81" i="12" s="1"/>
  <c r="L67" i="12"/>
  <c r="L81" i="12" s="1"/>
  <c r="K67" i="12"/>
  <c r="K81" i="12" s="1"/>
  <c r="J67" i="12"/>
  <c r="J81" i="12" s="1"/>
  <c r="I67" i="12"/>
  <c r="I81" i="12" s="1"/>
  <c r="H67" i="12"/>
  <c r="H81" i="12" s="1"/>
  <c r="G67" i="12"/>
  <c r="G81" i="12" s="1"/>
  <c r="F67" i="12"/>
  <c r="F81" i="12" s="1"/>
  <c r="E67" i="12"/>
  <c r="E81" i="12" s="1"/>
  <c r="D67" i="12"/>
  <c r="D81" i="12" s="1"/>
  <c r="C67" i="12"/>
  <c r="C81" i="12" s="1"/>
  <c r="B67" i="12"/>
  <c r="B81" i="12" s="1"/>
  <c r="N64" i="12"/>
  <c r="N65" i="12"/>
  <c r="N66" i="12"/>
  <c r="M80" i="12"/>
  <c r="L80" i="12"/>
  <c r="K80" i="12"/>
  <c r="J80" i="12"/>
  <c r="I80" i="12"/>
  <c r="H80" i="12"/>
  <c r="G80" i="12"/>
  <c r="F80" i="12"/>
  <c r="E80" i="12"/>
  <c r="D80" i="12"/>
  <c r="C80" i="12"/>
  <c r="B80" i="12"/>
  <c r="N57" i="12"/>
  <c r="N55" i="12"/>
  <c r="N60" i="12"/>
  <c r="N56" i="12"/>
  <c r="N59" i="12"/>
  <c r="N58" i="12"/>
  <c r="M52" i="12"/>
  <c r="M79" i="12" s="1"/>
  <c r="L52" i="12"/>
  <c r="L79" i="12" s="1"/>
  <c r="K52" i="12"/>
  <c r="K79" i="12" s="1"/>
  <c r="J52" i="12"/>
  <c r="J79" i="12" s="1"/>
  <c r="I52" i="12"/>
  <c r="I79" i="12" s="1"/>
  <c r="H52" i="12"/>
  <c r="H79" i="12" s="1"/>
  <c r="G52" i="12"/>
  <c r="G79" i="12" s="1"/>
  <c r="F52" i="12"/>
  <c r="F79" i="12" s="1"/>
  <c r="E52" i="12"/>
  <c r="E79" i="12" s="1"/>
  <c r="D52" i="12"/>
  <c r="D79" i="12" s="1"/>
  <c r="C52" i="12"/>
  <c r="C79" i="12" s="1"/>
  <c r="B52" i="12"/>
  <c r="B79" i="12" s="1"/>
  <c r="N50" i="12"/>
  <c r="N49" i="12"/>
  <c r="N51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I132" i="10"/>
  <c r="H132" i="10"/>
  <c r="G132" i="10"/>
  <c r="F132" i="10"/>
  <c r="E132" i="10"/>
  <c r="D132" i="10"/>
  <c r="C132" i="10"/>
  <c r="B132" i="10"/>
  <c r="G115" i="10"/>
  <c r="D113" i="10"/>
  <c r="C113" i="10"/>
  <c r="O113" i="10" s="1"/>
  <c r="N105" i="10"/>
  <c r="L105" i="10"/>
  <c r="K105" i="10"/>
  <c r="I105" i="10"/>
  <c r="H105" i="10"/>
  <c r="F105" i="10"/>
  <c r="F114" i="10" s="1"/>
  <c r="E105" i="10"/>
  <c r="D105" i="10"/>
  <c r="C105" i="10"/>
  <c r="O4" i="10"/>
  <c r="S3" i="9"/>
  <c r="S4" i="9" s="1"/>
  <c r="S9" i="9" s="1"/>
  <c r="S11" i="9" s="1"/>
  <c r="S13" i="9" s="1"/>
  <c r="S14" i="9" s="1"/>
  <c r="S15" i="9" s="1"/>
  <c r="S16" i="9" s="1"/>
  <c r="S18" i="9" s="1"/>
  <c r="S19" i="9" s="1"/>
  <c r="S21" i="9" s="1"/>
  <c r="S23" i="9" s="1"/>
  <c r="N3" i="9"/>
  <c r="N25" i="9" s="1"/>
  <c r="O17" i="9" s="1"/>
  <c r="N3" i="8"/>
  <c r="N79" i="8" s="1"/>
  <c r="D49" i="7"/>
  <c r="F49" i="7" s="1"/>
  <c r="B49" i="7"/>
  <c r="S48" i="7"/>
  <c r="Q48" i="7"/>
  <c r="F48" i="7"/>
  <c r="E48" i="7"/>
  <c r="C48" i="7"/>
  <c r="S47" i="7"/>
  <c r="Q47" i="7"/>
  <c r="R47" i="7" s="1"/>
  <c r="F47" i="7"/>
  <c r="E47" i="7"/>
  <c r="C47" i="7"/>
  <c r="S46" i="7"/>
  <c r="U46" i="7" s="1"/>
  <c r="Q46" i="7"/>
  <c r="F46" i="7"/>
  <c r="E46" i="7"/>
  <c r="C46" i="7"/>
  <c r="S45" i="7"/>
  <c r="Q45" i="7"/>
  <c r="F45" i="7"/>
  <c r="E45" i="7"/>
  <c r="C45" i="7"/>
  <c r="S44" i="7"/>
  <c r="Q44" i="7"/>
  <c r="F44" i="7"/>
  <c r="E44" i="7"/>
  <c r="C44" i="7"/>
  <c r="S43" i="7"/>
  <c r="Q43" i="7"/>
  <c r="F43" i="7"/>
  <c r="E43" i="7"/>
  <c r="C43" i="7"/>
  <c r="S42" i="7"/>
  <c r="Q42" i="7"/>
  <c r="R42" i="7" s="1"/>
  <c r="F42" i="7"/>
  <c r="E42" i="7"/>
  <c r="C42" i="7"/>
  <c r="S41" i="7"/>
  <c r="U41" i="7" s="1"/>
  <c r="Q41" i="7"/>
  <c r="F41" i="7"/>
  <c r="E41" i="7"/>
  <c r="C41" i="7"/>
  <c r="S40" i="7"/>
  <c r="Q40" i="7"/>
  <c r="F40" i="7"/>
  <c r="E40" i="7"/>
  <c r="C40" i="7"/>
  <c r="S39" i="7"/>
  <c r="Q39" i="7"/>
  <c r="F39" i="7"/>
  <c r="E39" i="7"/>
  <c r="C39" i="7"/>
  <c r="S38" i="7"/>
  <c r="Q38" i="7"/>
  <c r="F38" i="7"/>
  <c r="E38" i="7"/>
  <c r="C38" i="7"/>
  <c r="S37" i="7"/>
  <c r="Q37" i="7"/>
  <c r="F37" i="7"/>
  <c r="S16" i="7"/>
  <c r="Q16" i="7"/>
  <c r="U15" i="7"/>
  <c r="T15" i="7"/>
  <c r="R15" i="7"/>
  <c r="F15" i="7"/>
  <c r="E15" i="7"/>
  <c r="C15" i="7"/>
  <c r="U14" i="7"/>
  <c r="T14" i="7"/>
  <c r="R14" i="7"/>
  <c r="F14" i="7"/>
  <c r="E14" i="7"/>
  <c r="C14" i="7"/>
  <c r="U13" i="7"/>
  <c r="T13" i="7"/>
  <c r="R13" i="7"/>
  <c r="F13" i="7"/>
  <c r="E13" i="7"/>
  <c r="C13" i="7"/>
  <c r="U12" i="7"/>
  <c r="T12" i="7"/>
  <c r="R12" i="7"/>
  <c r="F12" i="7"/>
  <c r="E12" i="7"/>
  <c r="C12" i="7"/>
  <c r="U11" i="7"/>
  <c r="T11" i="7"/>
  <c r="R11" i="7"/>
  <c r="F11" i="7"/>
  <c r="E11" i="7"/>
  <c r="C11" i="7"/>
  <c r="U10" i="7"/>
  <c r="T10" i="7"/>
  <c r="R10" i="7"/>
  <c r="F10" i="7"/>
  <c r="E10" i="7"/>
  <c r="C10" i="7"/>
  <c r="U9" i="7"/>
  <c r="T9" i="7"/>
  <c r="R9" i="7"/>
  <c r="F9" i="7"/>
  <c r="E9" i="7"/>
  <c r="C9" i="7"/>
  <c r="U8" i="7"/>
  <c r="T8" i="7"/>
  <c r="R8" i="7"/>
  <c r="F8" i="7"/>
  <c r="E8" i="7"/>
  <c r="C8" i="7"/>
  <c r="U7" i="7"/>
  <c r="T7" i="7"/>
  <c r="R7" i="7"/>
  <c r="F7" i="7"/>
  <c r="E7" i="7"/>
  <c r="C7" i="7"/>
  <c r="Z6" i="7"/>
  <c r="X6" i="7"/>
  <c r="Y6" i="7" s="1"/>
  <c r="U6" i="7"/>
  <c r="T6" i="7"/>
  <c r="R6" i="7"/>
  <c r="F6" i="7"/>
  <c r="E6" i="7"/>
  <c r="C6" i="7"/>
  <c r="Z5" i="7"/>
  <c r="X5" i="7"/>
  <c r="U5" i="7"/>
  <c r="T5" i="7"/>
  <c r="R5" i="7"/>
  <c r="F5" i="7"/>
  <c r="E5" i="7"/>
  <c r="C5" i="7"/>
  <c r="Z4" i="7"/>
  <c r="X4" i="7"/>
  <c r="U4" i="7"/>
  <c r="F4" i="7"/>
  <c r="AP9" i="6"/>
  <c r="AQ9" i="6" s="1"/>
  <c r="AN9" i="6"/>
  <c r="AO7" i="6" s="1"/>
  <c r="AL9" i="6"/>
  <c r="AM8" i="6" s="1"/>
  <c r="AJ9" i="6"/>
  <c r="AK8" i="6" s="1"/>
  <c r="AI9" i="6"/>
  <c r="AH9" i="6"/>
  <c r="AF9" i="6"/>
  <c r="AG4" i="6" s="1"/>
  <c r="AD9" i="6"/>
  <c r="AE5" i="6" s="1"/>
  <c r="AB9" i="6"/>
  <c r="AC8" i="6" s="1"/>
  <c r="Z9" i="6"/>
  <c r="AA5" i="6" s="1"/>
  <c r="X9" i="6"/>
  <c r="Y5" i="6" s="1"/>
  <c r="V9" i="6"/>
  <c r="W7" i="6" s="1"/>
  <c r="T9" i="6"/>
  <c r="U8" i="6" s="1"/>
  <c r="R9" i="6"/>
  <c r="S7" i="6" s="1"/>
  <c r="M8" i="6"/>
  <c r="L8" i="6"/>
  <c r="K8" i="6"/>
  <c r="J8" i="6"/>
  <c r="I8" i="6"/>
  <c r="H8" i="6"/>
  <c r="G8" i="6"/>
  <c r="F8" i="6"/>
  <c r="E8" i="6"/>
  <c r="D8" i="6"/>
  <c r="C8" i="6"/>
  <c r="B8" i="6"/>
  <c r="AV8" i="6"/>
  <c r="AA7" i="6"/>
  <c r="AV6" i="6"/>
  <c r="AV5" i="6"/>
  <c r="I12" i="5"/>
  <c r="K10" i="5" s="1"/>
  <c r="H12" i="5"/>
  <c r="F12" i="5"/>
  <c r="E12" i="5"/>
  <c r="C12" i="5"/>
  <c r="B12" i="5"/>
  <c r="J10" i="5"/>
  <c r="G10" i="5"/>
  <c r="D10" i="5"/>
  <c r="I9" i="5"/>
  <c r="K5" i="5" s="1"/>
  <c r="H9" i="5"/>
  <c r="F9" i="5"/>
  <c r="E9" i="5"/>
  <c r="C9" i="5"/>
  <c r="B9" i="5"/>
  <c r="J8" i="5"/>
  <c r="G8" i="5"/>
  <c r="D8" i="5"/>
  <c r="J7" i="5"/>
  <c r="G7" i="5"/>
  <c r="D7" i="5"/>
  <c r="J6" i="5"/>
  <c r="G6" i="5"/>
  <c r="D6" i="5"/>
  <c r="J5" i="5"/>
  <c r="G5" i="5"/>
  <c r="D5" i="5"/>
  <c r="J4" i="5"/>
  <c r="G4" i="5"/>
  <c r="D4" i="5"/>
  <c r="F48" i="4"/>
  <c r="G49" i="4" s="1"/>
  <c r="E48" i="4"/>
  <c r="C48" i="4"/>
  <c r="F47" i="4"/>
  <c r="G47" i="4" s="1"/>
  <c r="E47" i="4"/>
  <c r="C47" i="4"/>
  <c r="F46" i="4"/>
  <c r="E46" i="4"/>
  <c r="C46" i="4"/>
  <c r="F45" i="4"/>
  <c r="G45" i="4" s="1"/>
  <c r="E45" i="4"/>
  <c r="C45" i="4"/>
  <c r="C44" i="4"/>
  <c r="F43" i="4"/>
  <c r="G44" i="4" s="1"/>
  <c r="E43" i="4"/>
  <c r="C43" i="4"/>
  <c r="F42" i="4"/>
  <c r="G42" i="4" s="1"/>
  <c r="E42" i="4"/>
  <c r="C42" i="4"/>
  <c r="F41" i="4"/>
  <c r="G41" i="4" s="1"/>
  <c r="E41" i="4"/>
  <c r="C41" i="4"/>
  <c r="F40" i="4"/>
  <c r="E40" i="4"/>
  <c r="C40" i="4"/>
  <c r="F39" i="4"/>
  <c r="E39" i="4"/>
  <c r="C39" i="4"/>
  <c r="F38" i="4"/>
  <c r="G38" i="4" s="1"/>
  <c r="E38" i="4"/>
  <c r="C38" i="4"/>
  <c r="F37" i="4"/>
  <c r="E37" i="4"/>
  <c r="C37" i="4"/>
  <c r="F36" i="4"/>
  <c r="E36" i="4"/>
  <c r="C36" i="4"/>
  <c r="F35" i="4"/>
  <c r="E35" i="4"/>
  <c r="C35" i="4"/>
  <c r="F34" i="4"/>
  <c r="E34" i="4"/>
  <c r="C34" i="4"/>
  <c r="F33" i="4"/>
  <c r="E33" i="4"/>
  <c r="C33" i="4"/>
  <c r="F32" i="4"/>
  <c r="E32" i="4"/>
  <c r="C32" i="4"/>
  <c r="F31" i="4"/>
  <c r="E31" i="4"/>
  <c r="C31" i="4"/>
  <c r="F30" i="4"/>
  <c r="E30" i="4"/>
  <c r="C30" i="4"/>
  <c r="F29" i="4"/>
  <c r="G29" i="4" s="1"/>
  <c r="E29" i="4"/>
  <c r="C29" i="4"/>
  <c r="F28" i="4"/>
  <c r="E28" i="4"/>
  <c r="C28" i="4"/>
  <c r="F27" i="4"/>
  <c r="E27" i="4"/>
  <c r="C27" i="4"/>
  <c r="F26" i="4"/>
  <c r="E26" i="4"/>
  <c r="C26" i="4"/>
  <c r="F25" i="4"/>
  <c r="E25" i="4"/>
  <c r="C25" i="4"/>
  <c r="F24" i="4"/>
  <c r="E24" i="4"/>
  <c r="C24" i="4"/>
  <c r="F23" i="4"/>
  <c r="D17" i="4"/>
  <c r="B17" i="4"/>
  <c r="F16" i="4"/>
  <c r="E16" i="4"/>
  <c r="C16" i="4"/>
  <c r="F15" i="4"/>
  <c r="E15" i="4"/>
  <c r="C15" i="4"/>
  <c r="F14" i="4"/>
  <c r="E14" i="4"/>
  <c r="C14" i="4"/>
  <c r="F13" i="4"/>
  <c r="E13" i="4"/>
  <c r="C13" i="4"/>
  <c r="F12" i="4"/>
  <c r="E12" i="4"/>
  <c r="C12" i="4"/>
  <c r="F11" i="4"/>
  <c r="E11" i="4"/>
  <c r="C11" i="4"/>
  <c r="F10" i="4"/>
  <c r="E10" i="4"/>
  <c r="C10" i="4"/>
  <c r="F9" i="4"/>
  <c r="E9" i="4"/>
  <c r="C9" i="4"/>
  <c r="F8" i="4"/>
  <c r="E8" i="4"/>
  <c r="C8" i="4"/>
  <c r="F7" i="4"/>
  <c r="E7" i="4"/>
  <c r="C7" i="4"/>
  <c r="F6" i="4"/>
  <c r="E6" i="4"/>
  <c r="C6" i="4"/>
  <c r="F5" i="4"/>
  <c r="W20" i="3"/>
  <c r="V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X19" i="3"/>
  <c r="R19" i="3"/>
  <c r="X18" i="3"/>
  <c r="R18" i="3"/>
  <c r="X17" i="3"/>
  <c r="R17" i="3"/>
  <c r="X16" i="3"/>
  <c r="R16" i="3"/>
  <c r="X15" i="3"/>
  <c r="X14" i="3"/>
  <c r="W9" i="3"/>
  <c r="V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X8" i="3"/>
  <c r="R8" i="3"/>
  <c r="X7" i="3"/>
  <c r="R7" i="3"/>
  <c r="X6" i="3"/>
  <c r="R6" i="3"/>
  <c r="X5" i="3"/>
  <c r="R5" i="3"/>
  <c r="X4" i="3"/>
  <c r="X3" i="3"/>
  <c r="A1" i="2"/>
  <c r="G47" i="26" l="1"/>
  <c r="G50" i="26"/>
  <c r="G52" i="26"/>
  <c r="G49" i="26"/>
  <c r="G48" i="26"/>
  <c r="G51" i="26"/>
  <c r="G42" i="26"/>
  <c r="G44" i="26"/>
  <c r="G45" i="26"/>
  <c r="G43" i="26"/>
  <c r="G46" i="26"/>
  <c r="G41" i="26"/>
  <c r="O62" i="16"/>
  <c r="O63" i="16"/>
  <c r="O64" i="16"/>
  <c r="O65" i="16"/>
  <c r="O66" i="16"/>
  <c r="O67" i="16"/>
  <c r="O68" i="16"/>
  <c r="O69" i="16"/>
  <c r="O77" i="8"/>
  <c r="O76" i="8"/>
  <c r="O78" i="8"/>
  <c r="O74" i="8"/>
  <c r="O75" i="8"/>
  <c r="O10" i="8"/>
  <c r="O16" i="8"/>
  <c r="O51" i="8"/>
  <c r="O28" i="8"/>
  <c r="O52" i="8"/>
  <c r="O27" i="8"/>
  <c r="O39" i="8"/>
  <c r="O63" i="8"/>
  <c r="O40" i="8"/>
  <c r="O64" i="8"/>
  <c r="O15" i="8"/>
  <c r="O4" i="8"/>
  <c r="O55" i="8"/>
  <c r="O19" i="8"/>
  <c r="O31" i="8"/>
  <c r="O43" i="8"/>
  <c r="O67" i="8"/>
  <c r="O7" i="8"/>
  <c r="O22" i="8"/>
  <c r="O34" i="8"/>
  <c r="O46" i="8"/>
  <c r="O58" i="8"/>
  <c r="O70" i="8"/>
  <c r="O56" i="8"/>
  <c r="O44" i="8"/>
  <c r="O37" i="8"/>
  <c r="O53" i="8"/>
  <c r="O72" i="8"/>
  <c r="O62" i="8"/>
  <c r="O54" i="8"/>
  <c r="O42" i="8"/>
  <c r="O26" i="8"/>
  <c r="O18" i="8"/>
  <c r="O66" i="8"/>
  <c r="O30" i="8"/>
  <c r="O71" i="8"/>
  <c r="O61" i="8"/>
  <c r="O11" i="8"/>
  <c r="O73" i="8"/>
  <c r="O14" i="8"/>
  <c r="O49" i="8"/>
  <c r="O33" i="8"/>
  <c r="O23" i="8"/>
  <c r="O65" i="8"/>
  <c r="O29" i="8"/>
  <c r="O35" i="8"/>
  <c r="O47" i="8"/>
  <c r="O24" i="8"/>
  <c r="O25" i="8"/>
  <c r="O32" i="8"/>
  <c r="O36" i="8"/>
  <c r="O69" i="8"/>
  <c r="O57" i="8"/>
  <c r="O45" i="8"/>
  <c r="O48" i="8"/>
  <c r="O17" i="8"/>
  <c r="O8" i="8"/>
  <c r="O12" i="8"/>
  <c r="O59" i="8"/>
  <c r="O38" i="8"/>
  <c r="O50" i="8"/>
  <c r="O60" i="8"/>
  <c r="O5" i="8"/>
  <c r="O6" i="8"/>
  <c r="O9" i="8"/>
  <c r="O20" i="8"/>
  <c r="O41" i="8"/>
  <c r="O13" i="8"/>
  <c r="O68" i="8"/>
  <c r="O21" i="8"/>
  <c r="O28" i="16"/>
  <c r="O40" i="16"/>
  <c r="O50" i="16"/>
  <c r="O29" i="16"/>
  <c r="O41" i="16"/>
  <c r="O30" i="16"/>
  <c r="O42" i="16"/>
  <c r="O17" i="16"/>
  <c r="O18" i="16"/>
  <c r="O19" i="16"/>
  <c r="O31" i="16"/>
  <c r="O43" i="16"/>
  <c r="O45" i="16"/>
  <c r="O20" i="16"/>
  <c r="O32" i="16"/>
  <c r="O44" i="16"/>
  <c r="O33" i="16"/>
  <c r="O21" i="16"/>
  <c r="O22" i="16"/>
  <c r="O34" i="16"/>
  <c r="O60" i="16"/>
  <c r="O49" i="16"/>
  <c r="O23" i="16"/>
  <c r="O35" i="16"/>
  <c r="O27" i="16"/>
  <c r="O24" i="16"/>
  <c r="O36" i="16"/>
  <c r="O46" i="16"/>
  <c r="O58" i="16"/>
  <c r="O37" i="16"/>
  <c r="O47" i="16"/>
  <c r="O59" i="16"/>
  <c r="O38" i="16"/>
  <c r="O48" i="16"/>
  <c r="O39" i="16"/>
  <c r="O61" i="16"/>
  <c r="O25" i="16"/>
  <c r="O26" i="16"/>
  <c r="O56" i="16"/>
  <c r="O57" i="16"/>
  <c r="O55" i="16"/>
  <c r="O54" i="16"/>
  <c r="O51" i="16"/>
  <c r="O53" i="16"/>
  <c r="O52" i="16"/>
  <c r="F54" i="27"/>
  <c r="K23" i="13"/>
  <c r="I23" i="13"/>
  <c r="G27" i="13"/>
  <c r="I27" i="13"/>
  <c r="K25" i="13"/>
  <c r="I25" i="13"/>
  <c r="E26" i="13"/>
  <c r="I26" i="13"/>
  <c r="O24" i="9"/>
  <c r="O6" i="9"/>
  <c r="G35" i="26"/>
  <c r="G31" i="26"/>
  <c r="G30" i="26"/>
  <c r="G32" i="26"/>
  <c r="G34" i="26"/>
  <c r="H10" i="24"/>
  <c r="G7" i="15"/>
  <c r="G29" i="15"/>
  <c r="G11" i="15"/>
  <c r="H66" i="24"/>
  <c r="G66" i="24"/>
  <c r="C74" i="27"/>
  <c r="G13" i="15"/>
  <c r="I13" i="15"/>
  <c r="H25" i="15"/>
  <c r="H7" i="15"/>
  <c r="I93" i="13"/>
  <c r="I98" i="13"/>
  <c r="K98" i="13"/>
  <c r="I96" i="13"/>
  <c r="E101" i="13"/>
  <c r="E99" i="13"/>
  <c r="E102" i="13"/>
  <c r="AC4" i="6"/>
  <c r="AC5" i="6"/>
  <c r="AA4" i="6"/>
  <c r="AM5" i="6"/>
  <c r="AO8" i="6"/>
  <c r="AO5" i="6"/>
  <c r="AC7" i="6"/>
  <c r="AK4" i="6"/>
  <c r="AK7" i="6"/>
  <c r="U43" i="7"/>
  <c r="U39" i="7"/>
  <c r="S93" i="13"/>
  <c r="S102" i="13"/>
  <c r="C104" i="13"/>
  <c r="H18" i="24"/>
  <c r="C12" i="26"/>
  <c r="AT9" i="33"/>
  <c r="S92" i="13"/>
  <c r="U93" i="13"/>
  <c r="S99" i="13"/>
  <c r="G101" i="13"/>
  <c r="H72" i="24"/>
  <c r="C13" i="26"/>
  <c r="AR5" i="31"/>
  <c r="AR9" i="31"/>
  <c r="K66" i="31"/>
  <c r="U44" i="7"/>
  <c r="AE4" i="6"/>
  <c r="U92" i="13"/>
  <c r="H19" i="15"/>
  <c r="H54" i="24"/>
  <c r="C14" i="26"/>
  <c r="AR12" i="31"/>
  <c r="AR21" i="31"/>
  <c r="AE42" i="31"/>
  <c r="AF42" i="31" s="1"/>
  <c r="AT7" i="33"/>
  <c r="AT17" i="33"/>
  <c r="G39" i="4"/>
  <c r="U42" i="7"/>
  <c r="S96" i="13"/>
  <c r="AA102" i="13"/>
  <c r="S104" i="13"/>
  <c r="C15" i="26"/>
  <c r="AR18" i="31"/>
  <c r="AQ35" i="31"/>
  <c r="W4" i="6"/>
  <c r="G35" i="4"/>
  <c r="R40" i="7"/>
  <c r="C94" i="13"/>
  <c r="C100" i="13"/>
  <c r="S101" i="13"/>
  <c r="C103" i="13"/>
  <c r="U104" i="13"/>
  <c r="S106" i="13"/>
  <c r="G17" i="15"/>
  <c r="G28" i="24"/>
  <c r="C5" i="26"/>
  <c r="C16" i="26"/>
  <c r="I24" i="27"/>
  <c r="AB3" i="31"/>
  <c r="AR4" i="31"/>
  <c r="AB7" i="31"/>
  <c r="AR8" i="31"/>
  <c r="Q10" i="31"/>
  <c r="AB14" i="31"/>
  <c r="AR15" i="31"/>
  <c r="AR23" i="31"/>
  <c r="AR25" i="31"/>
  <c r="AR27" i="31"/>
  <c r="AB31" i="31"/>
  <c r="Q36" i="31"/>
  <c r="AE45" i="31"/>
  <c r="R44" i="7"/>
  <c r="G24" i="4"/>
  <c r="G32" i="4"/>
  <c r="R45" i="7"/>
  <c r="C93" i="13"/>
  <c r="S95" i="13"/>
  <c r="G100" i="13"/>
  <c r="U101" i="13"/>
  <c r="U106" i="13"/>
  <c r="G60" i="24"/>
  <c r="C17" i="26"/>
  <c r="Q6" i="31"/>
  <c r="Q13" i="31"/>
  <c r="AB17" i="31"/>
  <c r="AR20" i="31"/>
  <c r="Q22" i="31"/>
  <c r="G26" i="4"/>
  <c r="Y7" i="6"/>
  <c r="AK5" i="6"/>
  <c r="AO9" i="6"/>
  <c r="E93" i="13"/>
  <c r="I94" i="13"/>
  <c r="U95" i="13"/>
  <c r="O97" i="13"/>
  <c r="U98" i="13"/>
  <c r="I100" i="13"/>
  <c r="M103" i="13"/>
  <c r="M108" i="13" s="1"/>
  <c r="I105" i="13"/>
  <c r="Q108" i="13"/>
  <c r="C6" i="26"/>
  <c r="C18" i="26"/>
  <c r="AB10" i="31"/>
  <c r="AR11" i="31"/>
  <c r="Q19" i="31"/>
  <c r="Q24" i="31"/>
  <c r="AR29" i="31"/>
  <c r="Q37" i="31"/>
  <c r="W33" i="33"/>
  <c r="I29" i="24"/>
  <c r="G30" i="24"/>
  <c r="C7" i="26"/>
  <c r="C19" i="26"/>
  <c r="C61" i="27"/>
  <c r="AR3" i="31"/>
  <c r="AB6" i="31"/>
  <c r="AR7" i="31"/>
  <c r="BJ8" i="31"/>
  <c r="AB13" i="31"/>
  <c r="AR14" i="31"/>
  <c r="Q16" i="31"/>
  <c r="BD20" i="31"/>
  <c r="AB22" i="31"/>
  <c r="AX29" i="31"/>
  <c r="AB32" i="31"/>
  <c r="K55" i="31"/>
  <c r="Y19" i="33"/>
  <c r="C8" i="26"/>
  <c r="C20" i="26"/>
  <c r="Q5" i="31"/>
  <c r="BD11" i="31"/>
  <c r="AX14" i="31"/>
  <c r="AX31" i="31" s="1"/>
  <c r="AR17" i="31"/>
  <c r="AB19" i="31"/>
  <c r="BJ20" i="31"/>
  <c r="AB24" i="31"/>
  <c r="AB26" i="31"/>
  <c r="Q28" i="31"/>
  <c r="AT5" i="33"/>
  <c r="AT10" i="33"/>
  <c r="I92" i="13"/>
  <c r="M93" i="13"/>
  <c r="C96" i="13"/>
  <c r="I99" i="13"/>
  <c r="U100" i="13"/>
  <c r="U103" i="13"/>
  <c r="Q105" i="13"/>
  <c r="F56" i="19"/>
  <c r="H53" i="24"/>
  <c r="H60" i="24"/>
  <c r="G72" i="24"/>
  <c r="C9" i="26"/>
  <c r="C21" i="26"/>
  <c r="BD3" i="31"/>
  <c r="BD7" i="31"/>
  <c r="Q9" i="31"/>
  <c r="AR10" i="31"/>
  <c r="BD14" i="31"/>
  <c r="AB16" i="31"/>
  <c r="AX17" i="31"/>
  <c r="AR19" i="31"/>
  <c r="AR22" i="31"/>
  <c r="W28" i="31"/>
  <c r="AB30" i="31"/>
  <c r="Q39" i="31"/>
  <c r="AT4" i="33"/>
  <c r="W8" i="33"/>
  <c r="W57" i="33"/>
  <c r="S94" i="13"/>
  <c r="S97" i="13"/>
  <c r="AK6" i="6"/>
  <c r="M92" i="13"/>
  <c r="C98" i="13"/>
  <c r="M99" i="13"/>
  <c r="S105" i="13"/>
  <c r="S107" i="13"/>
  <c r="G19" i="15"/>
  <c r="I29" i="15"/>
  <c r="G30" i="15"/>
  <c r="C10" i="26"/>
  <c r="AB5" i="31"/>
  <c r="AR6" i="31"/>
  <c r="Q12" i="31"/>
  <c r="AR13" i="31"/>
  <c r="BJ14" i="31"/>
  <c r="BD17" i="31"/>
  <c r="AX19" i="31"/>
  <c r="Q21" i="31"/>
  <c r="AR24" i="31"/>
  <c r="AB28" i="31"/>
  <c r="Q33" i="31"/>
  <c r="K60" i="31"/>
  <c r="AT13" i="33"/>
  <c r="AT14" i="33"/>
  <c r="W46" i="33"/>
  <c r="AG133" i="33"/>
  <c r="AG153" i="33"/>
  <c r="AG189" i="33"/>
  <c r="C11" i="26"/>
  <c r="AB33" i="31"/>
  <c r="W40" i="31"/>
  <c r="AT15" i="33"/>
  <c r="AG123" i="33"/>
  <c r="BX35" i="32"/>
  <c r="C43" i="17"/>
  <c r="E36" i="13"/>
  <c r="I36" i="13"/>
  <c r="K36" i="13"/>
  <c r="G37" i="13"/>
  <c r="I37" i="13"/>
  <c r="K37" i="13"/>
  <c r="G38" i="13"/>
  <c r="K38" i="13"/>
  <c r="I38" i="13"/>
  <c r="C4" i="26"/>
  <c r="O37" i="12"/>
  <c r="J9" i="6"/>
  <c r="K9" i="6"/>
  <c r="O22" i="9"/>
  <c r="O9" i="9"/>
  <c r="O14" i="9"/>
  <c r="O19" i="9"/>
  <c r="O20" i="9"/>
  <c r="O12" i="9"/>
  <c r="O10" i="9"/>
  <c r="O8" i="9"/>
  <c r="O16" i="9"/>
  <c r="O15" i="9"/>
  <c r="O18" i="9"/>
  <c r="O13" i="9"/>
  <c r="O21" i="9"/>
  <c r="O11" i="9"/>
  <c r="O23" i="9"/>
  <c r="Q9" i="17"/>
  <c r="Q10" i="17"/>
  <c r="E32" i="17"/>
  <c r="O4" i="9"/>
  <c r="O5" i="9"/>
  <c r="O7" i="9"/>
  <c r="S46" i="27"/>
  <c r="R47" i="27"/>
  <c r="I46" i="27"/>
  <c r="G47" i="27"/>
  <c r="R23" i="27"/>
  <c r="R27" i="27"/>
  <c r="R33" i="27"/>
  <c r="G6" i="4"/>
  <c r="T4" i="28"/>
  <c r="H22" i="24"/>
  <c r="H56" i="24"/>
  <c r="H62" i="24"/>
  <c r="H68" i="24"/>
  <c r="H74" i="24"/>
  <c r="H16" i="24"/>
  <c r="G54" i="24"/>
  <c r="G64" i="24"/>
  <c r="G70" i="24"/>
  <c r="G76" i="24"/>
  <c r="H20" i="24"/>
  <c r="H28" i="24"/>
  <c r="G56" i="24"/>
  <c r="H58" i="24"/>
  <c r="G62" i="24"/>
  <c r="H64" i="24"/>
  <c r="G68" i="24"/>
  <c r="H70" i="24"/>
  <c r="G74" i="24"/>
  <c r="H76" i="24"/>
  <c r="I4" i="28"/>
  <c r="AA6" i="7"/>
  <c r="H9" i="15"/>
  <c r="H15" i="15"/>
  <c r="H21" i="15"/>
  <c r="H27" i="15"/>
  <c r="H4" i="15"/>
  <c r="G5" i="15"/>
  <c r="H5" i="15"/>
  <c r="G9" i="15"/>
  <c r="H11" i="15"/>
  <c r="G15" i="15"/>
  <c r="H17" i="15"/>
  <c r="G21" i="15"/>
  <c r="H23" i="15"/>
  <c r="G27" i="15"/>
  <c r="H29" i="15"/>
  <c r="C9" i="6"/>
  <c r="Y4" i="6"/>
  <c r="D9" i="6"/>
  <c r="W6" i="6"/>
  <c r="AM4" i="6"/>
  <c r="Y6" i="6"/>
  <c r="S8" i="6"/>
  <c r="AO4" i="6"/>
  <c r="AA6" i="6"/>
  <c r="W8" i="6"/>
  <c r="AC6" i="6"/>
  <c r="AC9" i="6" s="1"/>
  <c r="Y8" i="6"/>
  <c r="AM7" i="6"/>
  <c r="W5" i="6"/>
  <c r="AA8" i="6"/>
  <c r="AM6" i="6"/>
  <c r="Y5" i="7"/>
  <c r="G36" i="4"/>
  <c r="G48" i="4"/>
  <c r="G33" i="4"/>
  <c r="G30" i="4"/>
  <c r="G27" i="4"/>
  <c r="G46" i="4"/>
  <c r="AK187" i="33"/>
  <c r="AK83" i="33"/>
  <c r="AK188" i="33"/>
  <c r="AK162" i="33"/>
  <c r="AK175" i="33"/>
  <c r="AK139" i="33"/>
  <c r="AK176" i="33"/>
  <c r="AK164" i="33"/>
  <c r="AK177" i="33"/>
  <c r="AK190" i="33"/>
  <c r="AK20" i="33"/>
  <c r="AI189" i="33"/>
  <c r="AI20" i="33"/>
  <c r="AG176" i="33"/>
  <c r="AG182" i="33"/>
  <c r="AG126" i="33"/>
  <c r="AG134" i="33"/>
  <c r="AG142" i="33"/>
  <c r="AG159" i="33"/>
  <c r="AG86" i="33"/>
  <c r="AG177" i="33"/>
  <c r="AG121" i="33"/>
  <c r="AG127" i="33"/>
  <c r="AG136" i="33"/>
  <c r="AG145" i="33"/>
  <c r="AG83" i="33"/>
  <c r="AG168" i="33"/>
  <c r="AG187" i="33"/>
  <c r="AG178" i="33"/>
  <c r="AG122" i="33"/>
  <c r="AG128" i="33"/>
  <c r="AG137" i="33"/>
  <c r="AG36" i="33"/>
  <c r="AG162" i="33"/>
  <c r="AG173" i="33"/>
  <c r="AG188" i="33"/>
  <c r="AG20" i="33"/>
  <c r="AG174" i="33"/>
  <c r="AG88" i="33"/>
  <c r="AG124" i="33"/>
  <c r="AG40" i="33"/>
  <c r="AG140" i="33"/>
  <c r="AG154" i="33"/>
  <c r="AG166" i="33"/>
  <c r="AE189" i="33"/>
  <c r="AE20" i="33"/>
  <c r="AC188" i="33"/>
  <c r="AC20" i="33"/>
  <c r="AA189" i="33"/>
  <c r="AA20" i="33"/>
  <c r="Y187" i="33"/>
  <c r="Y20" i="33"/>
  <c r="Y118" i="33"/>
  <c r="W187" i="33"/>
  <c r="W20" i="33"/>
  <c r="W116" i="33"/>
  <c r="W105" i="33"/>
  <c r="W112" i="33"/>
  <c r="U190" i="33"/>
  <c r="U20" i="33"/>
  <c r="S190" i="33"/>
  <c r="S20" i="33"/>
  <c r="Q183" i="33"/>
  <c r="Q20" i="33"/>
  <c r="K189" i="33"/>
  <c r="K20" i="33"/>
  <c r="W9" i="33"/>
  <c r="W50" i="33"/>
  <c r="W30" i="33"/>
  <c r="W149" i="33"/>
  <c r="W100" i="33"/>
  <c r="W18" i="33"/>
  <c r="W107" i="33"/>
  <c r="W55" i="33"/>
  <c r="W119" i="33"/>
  <c r="W129" i="33"/>
  <c r="W145" i="33"/>
  <c r="W167" i="33"/>
  <c r="W173" i="33"/>
  <c r="W88" i="33"/>
  <c r="W25" i="33"/>
  <c r="W21" i="33"/>
  <c r="W96" i="33"/>
  <c r="W126" i="33"/>
  <c r="W162" i="33"/>
  <c r="W154" i="33"/>
  <c r="W12" i="33"/>
  <c r="W15" i="33"/>
  <c r="W14" i="33"/>
  <c r="W17" i="33"/>
  <c r="W24" i="33"/>
  <c r="W37" i="33"/>
  <c r="W27" i="33"/>
  <c r="W146" i="33"/>
  <c r="W93" i="33"/>
  <c r="W123" i="33"/>
  <c r="W136" i="33"/>
  <c r="W140" i="33"/>
  <c r="W44" i="33"/>
  <c r="W101" i="33"/>
  <c r="W113" i="33"/>
  <c r="W13" i="33"/>
  <c r="W42" i="33"/>
  <c r="W39" i="33"/>
  <c r="W71" i="33"/>
  <c r="W97" i="33"/>
  <c r="W103" i="33"/>
  <c r="W86" i="33"/>
  <c r="W181" i="33"/>
  <c r="W99" i="33"/>
  <c r="W11" i="33"/>
  <c r="W124" i="33"/>
  <c r="W127" i="33"/>
  <c r="W164" i="33"/>
  <c r="W178" i="33"/>
  <c r="W4" i="33"/>
  <c r="W22" i="33"/>
  <c r="W23" i="33"/>
  <c r="W34" i="33"/>
  <c r="W54" i="33"/>
  <c r="W48" i="33"/>
  <c r="W91" i="33"/>
  <c r="W94" i="33"/>
  <c r="W121" i="33"/>
  <c r="W137" i="33"/>
  <c r="W159" i="33"/>
  <c r="W175" i="33"/>
  <c r="W5" i="33"/>
  <c r="W16" i="33"/>
  <c r="W45" i="33"/>
  <c r="W41" i="33"/>
  <c r="W26" i="33"/>
  <c r="W104" i="33"/>
  <c r="W106" i="33"/>
  <c r="W109" i="33"/>
  <c r="W111" i="33"/>
  <c r="W115" i="33"/>
  <c r="W118" i="33"/>
  <c r="W133" i="33"/>
  <c r="W153" i="33"/>
  <c r="W108" i="33"/>
  <c r="W120" i="33"/>
  <c r="W158" i="33"/>
  <c r="W19" i="33"/>
  <c r="W31" i="33"/>
  <c r="W62" i="33"/>
  <c r="W98" i="33"/>
  <c r="W102" i="33"/>
  <c r="W142" i="33"/>
  <c r="W166" i="33"/>
  <c r="W168" i="33"/>
  <c r="W179" i="33"/>
  <c r="W182" i="33"/>
  <c r="W185" i="33"/>
  <c r="W110" i="33"/>
  <c r="W10" i="33"/>
  <c r="W28" i="33"/>
  <c r="W169" i="33"/>
  <c r="W95" i="33"/>
  <c r="W125" i="33"/>
  <c r="W128" i="33"/>
  <c r="W70" i="33"/>
  <c r="W117" i="33"/>
  <c r="W40" i="33"/>
  <c r="W7" i="33"/>
  <c r="W29" i="33"/>
  <c r="W53" i="33"/>
  <c r="W75" i="33"/>
  <c r="W122" i="33"/>
  <c r="W134" i="33"/>
  <c r="W138" i="33"/>
  <c r="W83" i="33"/>
  <c r="W176" i="33"/>
  <c r="Y96" i="33"/>
  <c r="Y173" i="33"/>
  <c r="Y169" i="33"/>
  <c r="Y18" i="33"/>
  <c r="Y125" i="33"/>
  <c r="Y133" i="33"/>
  <c r="Y41" i="33"/>
  <c r="Y48" i="33"/>
  <c r="Y24" i="33"/>
  <c r="Y129" i="33"/>
  <c r="Y134" i="33"/>
  <c r="Y142" i="33"/>
  <c r="Y153" i="33"/>
  <c r="Y46" i="33"/>
  <c r="Y113" i="33"/>
  <c r="Y166" i="33"/>
  <c r="Y43" i="33"/>
  <c r="Y75" i="33"/>
  <c r="Y98" i="33"/>
  <c r="Y106" i="33"/>
  <c r="Y42" i="33"/>
  <c r="Y140" i="33"/>
  <c r="AC4" i="33"/>
  <c r="AC31" i="33"/>
  <c r="AC100" i="33"/>
  <c r="AC119" i="33"/>
  <c r="AC129" i="33"/>
  <c r="AC140" i="33"/>
  <c r="AC159" i="33"/>
  <c r="AC167" i="33"/>
  <c r="AC175" i="33"/>
  <c r="AC128" i="33"/>
  <c r="AC174" i="33"/>
  <c r="AC8" i="33"/>
  <c r="AC99" i="33"/>
  <c r="AC17" i="33"/>
  <c r="AC37" i="33"/>
  <c r="AC57" i="33"/>
  <c r="AC75" i="33"/>
  <c r="AC97" i="33"/>
  <c r="AC104" i="33"/>
  <c r="AC117" i="33"/>
  <c r="AC122" i="33"/>
  <c r="AC137" i="33"/>
  <c r="AC145" i="33"/>
  <c r="AC178" i="33"/>
  <c r="AC187" i="33"/>
  <c r="AC98" i="33"/>
  <c r="AC166" i="33"/>
  <c r="AC169" i="33"/>
  <c r="AC21" i="33"/>
  <c r="AC146" i="33"/>
  <c r="AC55" i="33"/>
  <c r="AC127" i="33"/>
  <c r="AC164" i="33"/>
  <c r="AC42" i="33"/>
  <c r="AC91" i="33"/>
  <c r="AC12" i="33"/>
  <c r="AC19" i="33"/>
  <c r="AC48" i="33"/>
  <c r="AC71" i="33"/>
  <c r="AC95" i="33"/>
  <c r="AC108" i="33"/>
  <c r="AC115" i="33"/>
  <c r="AC134" i="33"/>
  <c r="AC154" i="33"/>
  <c r="AC181" i="33"/>
  <c r="AC5" i="33"/>
  <c r="AC23" i="33"/>
  <c r="AC45" i="33"/>
  <c r="AC101" i="33"/>
  <c r="AC18" i="33"/>
  <c r="AC112" i="33"/>
  <c r="AC120" i="33"/>
  <c r="AC125" i="33"/>
  <c r="AC40" i="33"/>
  <c r="AC173" i="33"/>
  <c r="AC15" i="33"/>
  <c r="AC11" i="33"/>
  <c r="AC24" i="33"/>
  <c r="AC46" i="33"/>
  <c r="AC62" i="33"/>
  <c r="AC106" i="33"/>
  <c r="AC83" i="33"/>
  <c r="AC86" i="33"/>
  <c r="AC176" i="33"/>
  <c r="AC179" i="33"/>
  <c r="AC7" i="33"/>
  <c r="AC50" i="33"/>
  <c r="AC34" i="33"/>
  <c r="AC39" i="33"/>
  <c r="AC27" i="33"/>
  <c r="AC149" i="33"/>
  <c r="AC93" i="33"/>
  <c r="AC105" i="33"/>
  <c r="AC110" i="33"/>
  <c r="AC123" i="33"/>
  <c r="AC138" i="33"/>
  <c r="AC22" i="33"/>
  <c r="AC53" i="33"/>
  <c r="AC109" i="33"/>
  <c r="AC116" i="33"/>
  <c r="AC121" i="33"/>
  <c r="AC136" i="33"/>
  <c r="AC142" i="33"/>
  <c r="AC158" i="33"/>
  <c r="AC189" i="33"/>
  <c r="AC41" i="33"/>
  <c r="AC118" i="33"/>
  <c r="AC10" i="33"/>
  <c r="AC13" i="33"/>
  <c r="AC14" i="33"/>
  <c r="AC33" i="33"/>
  <c r="AC30" i="33"/>
  <c r="AC96" i="33"/>
  <c r="AC103" i="33"/>
  <c r="AC126" i="33"/>
  <c r="AC162" i="33"/>
  <c r="AC6" i="33"/>
  <c r="AC28" i="33"/>
  <c r="AC44" i="33"/>
  <c r="AC26" i="33"/>
  <c r="AC185" i="33"/>
  <c r="AC102" i="33"/>
  <c r="AC113" i="33"/>
  <c r="AC124" i="33"/>
  <c r="AC133" i="33"/>
  <c r="AC153" i="33"/>
  <c r="AC168" i="33"/>
  <c r="AC88" i="33"/>
  <c r="AC9" i="33"/>
  <c r="AC16" i="33"/>
  <c r="AC25" i="33"/>
  <c r="AC43" i="33"/>
  <c r="AC29" i="33"/>
  <c r="AC54" i="33"/>
  <c r="AC94" i="33"/>
  <c r="AC70" i="33"/>
  <c r="AC107" i="33"/>
  <c r="AC111" i="33"/>
  <c r="AI15" i="33"/>
  <c r="AI9" i="33"/>
  <c r="AI22" i="33"/>
  <c r="AI50" i="33"/>
  <c r="AI45" i="33"/>
  <c r="AI75" i="33"/>
  <c r="AI94" i="33"/>
  <c r="AI96" i="33"/>
  <c r="AI98" i="33"/>
  <c r="AI104" i="33"/>
  <c r="AI70" i="33"/>
  <c r="AI145" i="33"/>
  <c r="AI177" i="33"/>
  <c r="AI187" i="33"/>
  <c r="AI25" i="33"/>
  <c r="AI8" i="33"/>
  <c r="AI28" i="33"/>
  <c r="AI148" i="33"/>
  <c r="AI54" i="33"/>
  <c r="AI53" i="33"/>
  <c r="AI18" i="33"/>
  <c r="AI109" i="33"/>
  <c r="AI110" i="33"/>
  <c r="AI112" i="33"/>
  <c r="AI121" i="33"/>
  <c r="AI123" i="33"/>
  <c r="AI125" i="33"/>
  <c r="AI127" i="33"/>
  <c r="AI129" i="33"/>
  <c r="AI133" i="33"/>
  <c r="AI136" i="33"/>
  <c r="AI138" i="33"/>
  <c r="AI17" i="33"/>
  <c r="AI21" i="33"/>
  <c r="AI31" i="33"/>
  <c r="AI44" i="33"/>
  <c r="AI131" i="33"/>
  <c r="AI107" i="33"/>
  <c r="AI115" i="33"/>
  <c r="AI117" i="33"/>
  <c r="AI175" i="33"/>
  <c r="AI5" i="33"/>
  <c r="AI30" i="33"/>
  <c r="AI41" i="33"/>
  <c r="AI119" i="33"/>
  <c r="AI162" i="33"/>
  <c r="AI166" i="33"/>
  <c r="AI86" i="33"/>
  <c r="AI188" i="33"/>
  <c r="AI62" i="33"/>
  <c r="AI7" i="33"/>
  <c r="AI13" i="33"/>
  <c r="AI23" i="33"/>
  <c r="AI39" i="33"/>
  <c r="AI73" i="33"/>
  <c r="AI36" i="33"/>
  <c r="AI159" i="33"/>
  <c r="AI173" i="33"/>
  <c r="AI182" i="33"/>
  <c r="AI16" i="33"/>
  <c r="AI34" i="33"/>
  <c r="AI91" i="33"/>
  <c r="AI95" i="33"/>
  <c r="AI97" i="33"/>
  <c r="AI154" i="33"/>
  <c r="AI88" i="33"/>
  <c r="AI12" i="33"/>
  <c r="AI14" i="33"/>
  <c r="AI43" i="33"/>
  <c r="AI33" i="33"/>
  <c r="AI93" i="33"/>
  <c r="AI100" i="33"/>
  <c r="AI102" i="33"/>
  <c r="AI105" i="33"/>
  <c r="AI124" i="33"/>
  <c r="AI40" i="33"/>
  <c r="AI142" i="33"/>
  <c r="AI178" i="33"/>
  <c r="AI6" i="33"/>
  <c r="AI11" i="33"/>
  <c r="AI169" i="33"/>
  <c r="AI27" i="33"/>
  <c r="AI48" i="33"/>
  <c r="AI103" i="33"/>
  <c r="AI106" i="33"/>
  <c r="AI108" i="33"/>
  <c r="AI111" i="33"/>
  <c r="AI122" i="33"/>
  <c r="AI126" i="33"/>
  <c r="AI128" i="33"/>
  <c r="AI134" i="33"/>
  <c r="AI137" i="33"/>
  <c r="AI183" i="33"/>
  <c r="AI4" i="33"/>
  <c r="AI42" i="33"/>
  <c r="AI46" i="33"/>
  <c r="AI57" i="33"/>
  <c r="AI29" i="33"/>
  <c r="AI55" i="33"/>
  <c r="AI113" i="33"/>
  <c r="AI116" i="33"/>
  <c r="AI120" i="33"/>
  <c r="AI140" i="33"/>
  <c r="AI174" i="33"/>
  <c r="AI176" i="33"/>
  <c r="AI71" i="33"/>
  <c r="AI83" i="33"/>
  <c r="AI24" i="33"/>
  <c r="AI26" i="33"/>
  <c r="AI149" i="33"/>
  <c r="AI118" i="33"/>
  <c r="AI164" i="33"/>
  <c r="AI167" i="33"/>
  <c r="AI168" i="33"/>
  <c r="AI10" i="33"/>
  <c r="AI19" i="33"/>
  <c r="AI99" i="33"/>
  <c r="AI37" i="33"/>
  <c r="AI146" i="33"/>
  <c r="AI101" i="33"/>
  <c r="AI139" i="33"/>
  <c r="AI153" i="33"/>
  <c r="AI158" i="33"/>
  <c r="AI179" i="33"/>
  <c r="AI181" i="33"/>
  <c r="AI190" i="33"/>
  <c r="S27" i="33"/>
  <c r="S15" i="33"/>
  <c r="AE178" i="33"/>
  <c r="AE21" i="33"/>
  <c r="AE39" i="33"/>
  <c r="AE102" i="33"/>
  <c r="AE55" i="33"/>
  <c r="AE124" i="33"/>
  <c r="AE129" i="33"/>
  <c r="AE83" i="33"/>
  <c r="AE18" i="33"/>
  <c r="AE176" i="33"/>
  <c r="AE4" i="33"/>
  <c r="AE6" i="33"/>
  <c r="AE22" i="33"/>
  <c r="AE15" i="33"/>
  <c r="AE14" i="33"/>
  <c r="AE17" i="33"/>
  <c r="AE33" i="33"/>
  <c r="AE62" i="33"/>
  <c r="AE57" i="33"/>
  <c r="AE54" i="33"/>
  <c r="AE91" i="33"/>
  <c r="AE96" i="33"/>
  <c r="AE111" i="33"/>
  <c r="AE117" i="33"/>
  <c r="AE142" i="33"/>
  <c r="AE36" i="33"/>
  <c r="AE164" i="33"/>
  <c r="AE173" i="33"/>
  <c r="AE175" i="33"/>
  <c r="AE177" i="33"/>
  <c r="AE188" i="33"/>
  <c r="AE23" i="33"/>
  <c r="AE28" i="33"/>
  <c r="AE34" i="33"/>
  <c r="AE31" i="33"/>
  <c r="AE133" i="33"/>
  <c r="AE140" i="33"/>
  <c r="AE179" i="33"/>
  <c r="AE29" i="33"/>
  <c r="AE71" i="33"/>
  <c r="AE98" i="33"/>
  <c r="AE103" i="33"/>
  <c r="AE107" i="33"/>
  <c r="AE126" i="33"/>
  <c r="AE167" i="33"/>
  <c r="AE183" i="33"/>
  <c r="AE50" i="33"/>
  <c r="AE44" i="33"/>
  <c r="AE185" i="33"/>
  <c r="AE93" i="33"/>
  <c r="AE101" i="33"/>
  <c r="AE105" i="33"/>
  <c r="AE109" i="33"/>
  <c r="AE113" i="33"/>
  <c r="AE119" i="33"/>
  <c r="AE121" i="33"/>
  <c r="AE136" i="33"/>
  <c r="AE154" i="33"/>
  <c r="AE181" i="33"/>
  <c r="AE131" i="33"/>
  <c r="AE125" i="33"/>
  <c r="AE145" i="33"/>
  <c r="AE166" i="33"/>
  <c r="AE19" i="33"/>
  <c r="AE53" i="33"/>
  <c r="AE95" i="33"/>
  <c r="AE128" i="33"/>
  <c r="AE159" i="33"/>
  <c r="AE168" i="33"/>
  <c r="AE12" i="33"/>
  <c r="AE45" i="33"/>
  <c r="AE26" i="33"/>
  <c r="AE27" i="33"/>
  <c r="AE146" i="33"/>
  <c r="AE110" i="33"/>
  <c r="AE116" i="33"/>
  <c r="AE123" i="33"/>
  <c r="AE40" i="33"/>
  <c r="AE138" i="33"/>
  <c r="AE162" i="33"/>
  <c r="AE174" i="33"/>
  <c r="AE112" i="33"/>
  <c r="AE99" i="33"/>
  <c r="AE25" i="33"/>
  <c r="AE11" i="33"/>
  <c r="AE37" i="33"/>
  <c r="AE42" i="33"/>
  <c r="AE30" i="33"/>
  <c r="AE97" i="33"/>
  <c r="AE106" i="33"/>
  <c r="AE16" i="33"/>
  <c r="AE13" i="33"/>
  <c r="AE46" i="33"/>
  <c r="AE41" i="33"/>
  <c r="AE75" i="33"/>
  <c r="AE104" i="33"/>
  <c r="AE108" i="33"/>
  <c r="AE118" i="33"/>
  <c r="AE134" i="33"/>
  <c r="AE153" i="33"/>
  <c r="AE88" i="33"/>
  <c r="AE187" i="33"/>
  <c r="AE8" i="33"/>
  <c r="AE9" i="33"/>
  <c r="AE10" i="33"/>
  <c r="AE169" i="33"/>
  <c r="AE149" i="33"/>
  <c r="AE48" i="33"/>
  <c r="AE100" i="33"/>
  <c r="AE120" i="33"/>
  <c r="AE127" i="33"/>
  <c r="AE86" i="33"/>
  <c r="AE182" i="33"/>
  <c r="AE190" i="33"/>
  <c r="AE7" i="33"/>
  <c r="AE5" i="33"/>
  <c r="AE24" i="33"/>
  <c r="AE43" i="33"/>
  <c r="AE94" i="33"/>
  <c r="AE70" i="33"/>
  <c r="AE115" i="33"/>
  <c r="AE122" i="33"/>
  <c r="AE137" i="33"/>
  <c r="AE158" i="33"/>
  <c r="U91" i="33"/>
  <c r="U16" i="33"/>
  <c r="U112" i="33"/>
  <c r="U122" i="33"/>
  <c r="U128" i="33"/>
  <c r="U137" i="33"/>
  <c r="U13" i="33"/>
  <c r="U31" i="33"/>
  <c r="U41" i="33"/>
  <c r="U107" i="33"/>
  <c r="U55" i="33"/>
  <c r="U116" i="33"/>
  <c r="U145" i="33"/>
  <c r="U164" i="33"/>
  <c r="U86" i="33"/>
  <c r="U71" i="33"/>
  <c r="U22" i="33"/>
  <c r="U99" i="33"/>
  <c r="U25" i="33"/>
  <c r="U28" i="33"/>
  <c r="U43" i="33"/>
  <c r="U37" i="33"/>
  <c r="U62" i="33"/>
  <c r="U26" i="33"/>
  <c r="U75" i="33"/>
  <c r="U95" i="33"/>
  <c r="U98" i="33"/>
  <c r="U119" i="33"/>
  <c r="U153" i="33"/>
  <c r="U159" i="33"/>
  <c r="U15" i="33"/>
  <c r="U27" i="33"/>
  <c r="U104" i="33"/>
  <c r="U106" i="33"/>
  <c r="U124" i="33"/>
  <c r="U40" i="33"/>
  <c r="U42" i="33"/>
  <c r="U185" i="33"/>
  <c r="U109" i="33"/>
  <c r="U111" i="33"/>
  <c r="U121" i="33"/>
  <c r="U127" i="33"/>
  <c r="U136" i="33"/>
  <c r="U140" i="33"/>
  <c r="U142" i="33"/>
  <c r="U102" i="33"/>
  <c r="U176" i="33"/>
  <c r="U44" i="33"/>
  <c r="U57" i="33"/>
  <c r="U115" i="33"/>
  <c r="U118" i="33"/>
  <c r="U162" i="33"/>
  <c r="U167" i="33"/>
  <c r="U173" i="33"/>
  <c r="U88" i="33"/>
  <c r="U189" i="33"/>
  <c r="U4" i="33"/>
  <c r="U12" i="33"/>
  <c r="U97" i="33"/>
  <c r="U6" i="33"/>
  <c r="U5" i="33"/>
  <c r="U8" i="33"/>
  <c r="U14" i="33"/>
  <c r="U50" i="33"/>
  <c r="U33" i="33"/>
  <c r="U39" i="33"/>
  <c r="U53" i="33"/>
  <c r="U94" i="33"/>
  <c r="U70" i="33"/>
  <c r="U129" i="33"/>
  <c r="U134" i="33"/>
  <c r="U158" i="33"/>
  <c r="U175" i="33"/>
  <c r="U11" i="33"/>
  <c r="U9" i="33"/>
  <c r="U46" i="33"/>
  <c r="U103" i="33"/>
  <c r="U108" i="33"/>
  <c r="U110" i="33"/>
  <c r="U113" i="33"/>
  <c r="U123" i="33"/>
  <c r="U126" i="33"/>
  <c r="U138" i="33"/>
  <c r="U166" i="33"/>
  <c r="U10" i="33"/>
  <c r="U19" i="33"/>
  <c r="U21" i="33"/>
  <c r="U29" i="33"/>
  <c r="U149" i="33"/>
  <c r="U117" i="33"/>
  <c r="U120" i="33"/>
  <c r="U168" i="33"/>
  <c r="U7" i="33"/>
  <c r="U101" i="33"/>
  <c r="U34" i="33"/>
  <c r="U30" i="33"/>
  <c r="U48" i="33"/>
  <c r="U146" i="33"/>
  <c r="U96" i="33"/>
  <c r="U83" i="33"/>
  <c r="U23" i="33"/>
  <c r="U17" i="33"/>
  <c r="U24" i="33"/>
  <c r="U169" i="33"/>
  <c r="U45" i="33"/>
  <c r="U54" i="33"/>
  <c r="U93" i="33"/>
  <c r="U100" i="33"/>
  <c r="U18" i="33"/>
  <c r="U105" i="33"/>
  <c r="U125" i="33"/>
  <c r="U133" i="33"/>
  <c r="U154" i="33"/>
  <c r="W190" i="33"/>
  <c r="U183" i="33"/>
  <c r="W188" i="33"/>
  <c r="W183" i="33"/>
  <c r="Y4" i="33"/>
  <c r="Y45" i="33"/>
  <c r="Y44" i="33"/>
  <c r="Y149" i="33"/>
  <c r="Y53" i="33"/>
  <c r="Y71" i="33"/>
  <c r="Y100" i="33"/>
  <c r="Y103" i="33"/>
  <c r="Y55" i="33"/>
  <c r="Y121" i="33"/>
  <c r="Y159" i="33"/>
  <c r="Y175" i="33"/>
  <c r="Y88" i="33"/>
  <c r="Y14" i="33"/>
  <c r="Y28" i="33"/>
  <c r="Y54" i="33"/>
  <c r="Y95" i="33"/>
  <c r="Y168" i="33"/>
  <c r="Y6" i="33"/>
  <c r="Y7" i="33"/>
  <c r="Y34" i="33"/>
  <c r="Y21" i="33"/>
  <c r="Y57" i="33"/>
  <c r="Y26" i="33"/>
  <c r="Y91" i="33"/>
  <c r="Y70" i="33"/>
  <c r="Y109" i="33"/>
  <c r="Y112" i="33"/>
  <c r="Y117" i="33"/>
  <c r="Y124" i="33"/>
  <c r="Y128" i="33"/>
  <c r="Y138" i="33"/>
  <c r="Y164" i="33"/>
  <c r="Y5" i="33"/>
  <c r="Y22" i="33"/>
  <c r="Y16" i="33"/>
  <c r="Y11" i="33"/>
  <c r="Y27" i="33"/>
  <c r="Y120" i="33"/>
  <c r="Y158" i="33"/>
  <c r="Y8" i="33"/>
  <c r="Y37" i="33"/>
  <c r="Y146" i="33"/>
  <c r="Y94" i="33"/>
  <c r="Y105" i="33"/>
  <c r="Y108" i="33"/>
  <c r="Y111" i="33"/>
  <c r="Y116" i="33"/>
  <c r="Y127" i="33"/>
  <c r="Y137" i="33"/>
  <c r="Y162" i="33"/>
  <c r="Y15" i="33"/>
  <c r="Y13" i="33"/>
  <c r="Y30" i="33"/>
  <c r="Y39" i="33"/>
  <c r="Y97" i="33"/>
  <c r="Y102" i="33"/>
  <c r="Y123" i="33"/>
  <c r="Y40" i="33"/>
  <c r="Y9" i="33"/>
  <c r="Y12" i="33"/>
  <c r="Y23" i="33"/>
  <c r="Y50" i="33"/>
  <c r="Y31" i="33"/>
  <c r="Y29" i="33"/>
  <c r="Y154" i="33"/>
  <c r="Y17" i="33"/>
  <c r="Y185" i="33"/>
  <c r="Y93" i="33"/>
  <c r="Y101" i="33"/>
  <c r="Y104" i="33"/>
  <c r="Y110" i="33"/>
  <c r="Y115" i="33"/>
  <c r="Y119" i="33"/>
  <c r="Y126" i="33"/>
  <c r="Y136" i="33"/>
  <c r="Y145" i="33"/>
  <c r="Y167" i="33"/>
  <c r="Y10" i="33"/>
  <c r="Y99" i="33"/>
  <c r="Y33" i="33"/>
  <c r="Y107" i="33"/>
  <c r="Y122" i="33"/>
  <c r="Y83" i="33"/>
  <c r="Y176" i="33"/>
  <c r="Q109" i="33"/>
  <c r="Q134" i="33"/>
  <c r="S95" i="33"/>
  <c r="S71" i="33"/>
  <c r="S46" i="33"/>
  <c r="S137" i="33"/>
  <c r="S12" i="33"/>
  <c r="S113" i="33"/>
  <c r="S10" i="33"/>
  <c r="S129" i="33"/>
  <c r="S179" i="33"/>
  <c r="S145" i="33"/>
  <c r="S185" i="33"/>
  <c r="S83" i="33"/>
  <c r="S97" i="33"/>
  <c r="S5" i="33"/>
  <c r="S116" i="33"/>
  <c r="K8" i="33"/>
  <c r="Q101" i="33"/>
  <c r="Q108" i="33"/>
  <c r="Q16" i="33"/>
  <c r="Q185" i="33"/>
  <c r="Q107" i="33"/>
  <c r="Q149" i="33"/>
  <c r="Q166" i="33"/>
  <c r="Q133" i="33"/>
  <c r="Q120" i="33"/>
  <c r="Q53" i="33"/>
  <c r="Q119" i="33"/>
  <c r="Q24" i="33"/>
  <c r="K134" i="33"/>
  <c r="AA120" i="33"/>
  <c r="AA9" i="33"/>
  <c r="AA169" i="33"/>
  <c r="AA21" i="33"/>
  <c r="AA30" i="33"/>
  <c r="AA48" i="33"/>
  <c r="AA94" i="33"/>
  <c r="AA18" i="33"/>
  <c r="AA108" i="33"/>
  <c r="AA116" i="33"/>
  <c r="AA123" i="33"/>
  <c r="AA83" i="33"/>
  <c r="AA168" i="33"/>
  <c r="AA176" i="33"/>
  <c r="AA182" i="33"/>
  <c r="AA5" i="33"/>
  <c r="AA6" i="33"/>
  <c r="AA11" i="33"/>
  <c r="AA37" i="33"/>
  <c r="AA115" i="33"/>
  <c r="AA129" i="33"/>
  <c r="AA159" i="33"/>
  <c r="AA178" i="33"/>
  <c r="AA187" i="33"/>
  <c r="AA91" i="33"/>
  <c r="AA7" i="33"/>
  <c r="AA22" i="33"/>
  <c r="AA99" i="33"/>
  <c r="AA23" i="33"/>
  <c r="AA71" i="33"/>
  <c r="AA93" i="33"/>
  <c r="AA102" i="33"/>
  <c r="AA106" i="33"/>
  <c r="AA107" i="33"/>
  <c r="AA122" i="33"/>
  <c r="AA128" i="33"/>
  <c r="AA86" i="33"/>
  <c r="AA175" i="33"/>
  <c r="AA29" i="33"/>
  <c r="AA98" i="33"/>
  <c r="AA62" i="33"/>
  <c r="AA26" i="33"/>
  <c r="AA101" i="33"/>
  <c r="AA70" i="33"/>
  <c r="AA113" i="33"/>
  <c r="AA140" i="33"/>
  <c r="AA158" i="33"/>
  <c r="AA10" i="33"/>
  <c r="AA12" i="33"/>
  <c r="AA25" i="33"/>
  <c r="AA17" i="33"/>
  <c r="AA33" i="33"/>
  <c r="AA44" i="33"/>
  <c r="AA54" i="33"/>
  <c r="AA185" i="33"/>
  <c r="AA75" i="33"/>
  <c r="AA100" i="33"/>
  <c r="AA112" i="33"/>
  <c r="AA121" i="33"/>
  <c r="AA127" i="33"/>
  <c r="AA145" i="33"/>
  <c r="AA181" i="33"/>
  <c r="AA27" i="33"/>
  <c r="AA15" i="33"/>
  <c r="AA16" i="33"/>
  <c r="AA14" i="33"/>
  <c r="AA45" i="33"/>
  <c r="AA149" i="33"/>
  <c r="AA105" i="33"/>
  <c r="AA138" i="33"/>
  <c r="AA142" i="33"/>
  <c r="AA154" i="33"/>
  <c r="AA167" i="33"/>
  <c r="AA19" i="33"/>
  <c r="AA43" i="33"/>
  <c r="AA31" i="33"/>
  <c r="AA104" i="33"/>
  <c r="AA119" i="33"/>
  <c r="AA137" i="33"/>
  <c r="AA153" i="33"/>
  <c r="AA166" i="33"/>
  <c r="AA13" i="33"/>
  <c r="AA41" i="33"/>
  <c r="AA146" i="33"/>
  <c r="AA97" i="33"/>
  <c r="AA110" i="33"/>
  <c r="AA118" i="33"/>
  <c r="AA125" i="33"/>
  <c r="AA136" i="33"/>
  <c r="AA164" i="33"/>
  <c r="AA88" i="33"/>
  <c r="AA183" i="33"/>
  <c r="AA46" i="33"/>
  <c r="AA111" i="33"/>
  <c r="AA126" i="33"/>
  <c r="AA8" i="33"/>
  <c r="AA50" i="33"/>
  <c r="AA42" i="33"/>
  <c r="AA96" i="33"/>
  <c r="AA188" i="33"/>
  <c r="AA190" i="33"/>
  <c r="AA39" i="33"/>
  <c r="AA4" i="33"/>
  <c r="AA57" i="33"/>
  <c r="AA103" i="33"/>
  <c r="AA117" i="33"/>
  <c r="AA124" i="33"/>
  <c r="AA133" i="33"/>
  <c r="AA134" i="33"/>
  <c r="AA162" i="33"/>
  <c r="AA179" i="33"/>
  <c r="AA28" i="33"/>
  <c r="AA24" i="33"/>
  <c r="AA34" i="33"/>
  <c r="AA53" i="33"/>
  <c r="AA95" i="33"/>
  <c r="AA109" i="33"/>
  <c r="AA55" i="33"/>
  <c r="AA40" i="33"/>
  <c r="AA173" i="33"/>
  <c r="S4" i="33"/>
  <c r="S44" i="33"/>
  <c r="S62" i="33"/>
  <c r="S149" i="33"/>
  <c r="S96" i="33"/>
  <c r="S115" i="33"/>
  <c r="S40" i="33"/>
  <c r="S133" i="33"/>
  <c r="S136" i="33"/>
  <c r="S142" i="33"/>
  <c r="S159" i="33"/>
  <c r="S183" i="33"/>
  <c r="S16" i="33"/>
  <c r="S34" i="33"/>
  <c r="K21" i="33"/>
  <c r="S31" i="33"/>
  <c r="S94" i="33"/>
  <c r="S112" i="33"/>
  <c r="S128" i="33"/>
  <c r="S154" i="33"/>
  <c r="Y189" i="33"/>
  <c r="S8" i="33"/>
  <c r="S99" i="33"/>
  <c r="S37" i="33"/>
  <c r="S42" i="33"/>
  <c r="S93" i="33"/>
  <c r="K109" i="33"/>
  <c r="S111" i="33"/>
  <c r="S127" i="33"/>
  <c r="S153" i="33"/>
  <c r="Y178" i="33"/>
  <c r="Y183" i="33"/>
  <c r="S6" i="33"/>
  <c r="K7" i="33"/>
  <c r="K25" i="33"/>
  <c r="S75" i="33"/>
  <c r="S70" i="33"/>
  <c r="S106" i="33"/>
  <c r="S108" i="33"/>
  <c r="S110" i="33"/>
  <c r="S126" i="33"/>
  <c r="S182" i="33"/>
  <c r="S19" i="33"/>
  <c r="S14" i="33"/>
  <c r="S45" i="33"/>
  <c r="S33" i="33"/>
  <c r="S21" i="33"/>
  <c r="S91" i="33"/>
  <c r="S105" i="33"/>
  <c r="S107" i="33"/>
  <c r="S109" i="33"/>
  <c r="S125" i="33"/>
  <c r="S188" i="33"/>
  <c r="S13" i="33"/>
  <c r="S23" i="33"/>
  <c r="S28" i="33"/>
  <c r="S43" i="33"/>
  <c r="S146" i="33"/>
  <c r="S104" i="33"/>
  <c r="S55" i="33"/>
  <c r="S124" i="33"/>
  <c r="S168" i="33"/>
  <c r="S173" i="33"/>
  <c r="S134" i="33"/>
  <c r="S7" i="33"/>
  <c r="S9" i="33"/>
  <c r="S25" i="33"/>
  <c r="S11" i="33"/>
  <c r="S24" i="33"/>
  <c r="S50" i="33"/>
  <c r="S29" i="33"/>
  <c r="K39" i="33"/>
  <c r="S123" i="33"/>
  <c r="S86" i="33"/>
  <c r="S181" i="33"/>
  <c r="S178" i="33"/>
  <c r="S41" i="33"/>
  <c r="S26" i="33"/>
  <c r="S48" i="33"/>
  <c r="S53" i="33"/>
  <c r="K102" i="33"/>
  <c r="S103" i="33"/>
  <c r="K120" i="33"/>
  <c r="S122" i="33"/>
  <c r="S167" i="33"/>
  <c r="S88" i="33"/>
  <c r="H191" i="33"/>
  <c r="S17" i="33"/>
  <c r="S169" i="33"/>
  <c r="S57" i="33"/>
  <c r="S39" i="33"/>
  <c r="S100" i="33"/>
  <c r="S101" i="33"/>
  <c r="S18" i="33"/>
  <c r="S118" i="33"/>
  <c r="S119" i="33"/>
  <c r="S121" i="33"/>
  <c r="S140" i="33"/>
  <c r="S164" i="33"/>
  <c r="S166" i="33"/>
  <c r="S176" i="33"/>
  <c r="S187" i="33"/>
  <c r="S158" i="33"/>
  <c r="S22" i="33"/>
  <c r="S30" i="33"/>
  <c r="S54" i="33"/>
  <c r="S98" i="33"/>
  <c r="S102" i="33"/>
  <c r="S117" i="33"/>
  <c r="S120" i="33"/>
  <c r="S138" i="33"/>
  <c r="S162" i="33"/>
  <c r="Y86" i="33"/>
  <c r="S175" i="33"/>
  <c r="K4" i="33"/>
  <c r="Q8" i="33"/>
  <c r="Q10" i="33"/>
  <c r="K23" i="33"/>
  <c r="K42" i="33"/>
  <c r="Q39" i="33"/>
  <c r="K26" i="33"/>
  <c r="Q146" i="33"/>
  <c r="K91" i="33"/>
  <c r="Q102" i="33"/>
  <c r="K103" i="33"/>
  <c r="Q121" i="33"/>
  <c r="K122" i="33"/>
  <c r="Q136" i="33"/>
  <c r="K137" i="33"/>
  <c r="Q86" i="33"/>
  <c r="K168" i="33"/>
  <c r="K88" i="33"/>
  <c r="K181" i="33"/>
  <c r="K18" i="33"/>
  <c r="K121" i="33"/>
  <c r="Q7" i="33"/>
  <c r="K22" i="33"/>
  <c r="K13" i="33"/>
  <c r="Q25" i="33"/>
  <c r="K169" i="33"/>
  <c r="Q21" i="33"/>
  <c r="Q42" i="33"/>
  <c r="K31" i="33"/>
  <c r="Q26" i="33"/>
  <c r="Q91" i="33"/>
  <c r="K75" i="33"/>
  <c r="Q18" i="33"/>
  <c r="K110" i="33"/>
  <c r="Q122" i="33"/>
  <c r="K123" i="33"/>
  <c r="Q137" i="33"/>
  <c r="K138" i="33"/>
  <c r="Q168" i="33"/>
  <c r="K173" i="33"/>
  <c r="K179" i="33"/>
  <c r="K12" i="33"/>
  <c r="Q167" i="33"/>
  <c r="Q12" i="33"/>
  <c r="Q23" i="33"/>
  <c r="Q31" i="33"/>
  <c r="K46" i="33"/>
  <c r="K71" i="33"/>
  <c r="Q75" i="33"/>
  <c r="K93" i="33"/>
  <c r="Q103" i="33"/>
  <c r="K104" i="33"/>
  <c r="Q55" i="33"/>
  <c r="Q110" i="33"/>
  <c r="K111" i="33"/>
  <c r="Q123" i="33"/>
  <c r="K124" i="33"/>
  <c r="Q138" i="33"/>
  <c r="K140" i="33"/>
  <c r="K153" i="33"/>
  <c r="K178" i="33"/>
  <c r="Q179" i="33"/>
  <c r="K188" i="33"/>
  <c r="K167" i="33"/>
  <c r="Q189" i="33"/>
  <c r="Q4" i="33"/>
  <c r="K9" i="33"/>
  <c r="Q22" i="33"/>
  <c r="K19" i="33"/>
  <c r="K50" i="33"/>
  <c r="Q46" i="33"/>
  <c r="K44" i="33"/>
  <c r="Q71" i="33"/>
  <c r="Q93" i="33"/>
  <c r="K94" i="33"/>
  <c r="Q104" i="33"/>
  <c r="K105" i="33"/>
  <c r="Q111" i="33"/>
  <c r="K112" i="33"/>
  <c r="Q124" i="33"/>
  <c r="K125" i="33"/>
  <c r="Q140" i="33"/>
  <c r="Q153" i="33"/>
  <c r="K154" i="33"/>
  <c r="Q173" i="33"/>
  <c r="K5" i="33"/>
  <c r="Q13" i="33"/>
  <c r="Q169" i="33"/>
  <c r="Q50" i="33"/>
  <c r="K43" i="33"/>
  <c r="Q44" i="33"/>
  <c r="K62" i="33"/>
  <c r="Q94" i="33"/>
  <c r="K95" i="33"/>
  <c r="Q105" i="33"/>
  <c r="K70" i="33"/>
  <c r="Q112" i="33"/>
  <c r="K113" i="33"/>
  <c r="Q125" i="33"/>
  <c r="K126" i="33"/>
  <c r="Q154" i="33"/>
  <c r="K158" i="33"/>
  <c r="K15" i="33"/>
  <c r="Q19" i="33"/>
  <c r="K14" i="33"/>
  <c r="K17" i="33"/>
  <c r="Q43" i="33"/>
  <c r="K45" i="33"/>
  <c r="K30" i="33"/>
  <c r="K27" i="33"/>
  <c r="Q95" i="33"/>
  <c r="K96" i="33"/>
  <c r="Q70" i="33"/>
  <c r="K106" i="33"/>
  <c r="Q113" i="33"/>
  <c r="K115" i="33"/>
  <c r="Q126" i="33"/>
  <c r="K127" i="33"/>
  <c r="Q158" i="33"/>
  <c r="K159" i="33"/>
  <c r="K187" i="33"/>
  <c r="K182" i="33"/>
  <c r="K6" i="33"/>
  <c r="Q9" i="33"/>
  <c r="Q45" i="33"/>
  <c r="K33" i="33"/>
  <c r="Q62" i="33"/>
  <c r="Q30" i="33"/>
  <c r="K57" i="33"/>
  <c r="Q27" i="33"/>
  <c r="K54" i="33"/>
  <c r="Q96" i="33"/>
  <c r="K97" i="33"/>
  <c r="Q115" i="33"/>
  <c r="K116" i="33"/>
  <c r="Q127" i="33"/>
  <c r="K128" i="33"/>
  <c r="Q159" i="33"/>
  <c r="K83" i="33"/>
  <c r="K55" i="33"/>
  <c r="Q5" i="33"/>
  <c r="K99" i="33"/>
  <c r="K11" i="33"/>
  <c r="K37" i="33"/>
  <c r="Q57" i="33"/>
  <c r="K41" i="33"/>
  <c r="Q54" i="33"/>
  <c r="K149" i="33"/>
  <c r="Q97" i="33"/>
  <c r="K98" i="33"/>
  <c r="Q106" i="33"/>
  <c r="K107" i="33"/>
  <c r="Q116" i="33"/>
  <c r="K117" i="33"/>
  <c r="Q128" i="33"/>
  <c r="K129" i="33"/>
  <c r="K142" i="33"/>
  <c r="Q83" i="33"/>
  <c r="K162" i="33"/>
  <c r="K183" i="33"/>
  <c r="K146" i="33"/>
  <c r="K136" i="33"/>
  <c r="K86" i="33"/>
  <c r="Q15" i="33"/>
  <c r="K16" i="33"/>
  <c r="Q14" i="33"/>
  <c r="Q99" i="33"/>
  <c r="Q17" i="33"/>
  <c r="Q11" i="33"/>
  <c r="K28" i="33"/>
  <c r="Q33" i="33"/>
  <c r="Q37" i="33"/>
  <c r="K34" i="33"/>
  <c r="Q41" i="33"/>
  <c r="K29" i="33"/>
  <c r="K48" i="33"/>
  <c r="Q98" i="33"/>
  <c r="K100" i="33"/>
  <c r="Q117" i="33"/>
  <c r="K118" i="33"/>
  <c r="Q129" i="33"/>
  <c r="K40" i="33"/>
  <c r="Q142" i="33"/>
  <c r="K145" i="33"/>
  <c r="Q162" i="33"/>
  <c r="K164" i="33"/>
  <c r="K175" i="33"/>
  <c r="Q6" i="33"/>
  <c r="K10" i="33"/>
  <c r="Q28" i="33"/>
  <c r="K24" i="33"/>
  <c r="Q34" i="33"/>
  <c r="Q29" i="33"/>
  <c r="K185" i="33"/>
  <c r="Q48" i="33"/>
  <c r="K53" i="33"/>
  <c r="Q100" i="33"/>
  <c r="K101" i="33"/>
  <c r="K108" i="33"/>
  <c r="Q118" i="33"/>
  <c r="K119" i="33"/>
  <c r="Q40" i="33"/>
  <c r="K133" i="33"/>
  <c r="Q145" i="33"/>
  <c r="Q164" i="33"/>
  <c r="K166" i="33"/>
  <c r="Q175" i="33"/>
  <c r="K176" i="33"/>
  <c r="P29" i="21"/>
  <c r="P28" i="21"/>
  <c r="P18" i="21"/>
  <c r="P30" i="21"/>
  <c r="P19" i="21"/>
  <c r="P31" i="21"/>
  <c r="P20" i="21"/>
  <c r="P32" i="21"/>
  <c r="P21" i="21"/>
  <c r="P33" i="21"/>
  <c r="P22" i="21"/>
  <c r="P23" i="21"/>
  <c r="P24" i="21"/>
  <c r="P25" i="21"/>
  <c r="P26" i="21"/>
  <c r="P27" i="21"/>
  <c r="P17" i="21"/>
  <c r="H32" i="27"/>
  <c r="F67" i="27"/>
  <c r="J67" i="27" s="1"/>
  <c r="C56" i="27"/>
  <c r="I35" i="27"/>
  <c r="U37" i="27"/>
  <c r="G40" i="27"/>
  <c r="G42" i="27"/>
  <c r="G46" i="27"/>
  <c r="F57" i="27"/>
  <c r="F69" i="27"/>
  <c r="J69" i="27" s="1"/>
  <c r="H46" i="27"/>
  <c r="F58" i="27"/>
  <c r="J58" i="27" s="1"/>
  <c r="F64" i="27"/>
  <c r="E70" i="27"/>
  <c r="H14" i="24"/>
  <c r="H8" i="24"/>
  <c r="H12" i="24"/>
  <c r="H6" i="24"/>
  <c r="H24" i="24"/>
  <c r="M9" i="6"/>
  <c r="P9" i="21"/>
  <c r="P13" i="21"/>
  <c r="P12" i="21"/>
  <c r="P10" i="21"/>
  <c r="P14" i="21"/>
  <c r="P7" i="21"/>
  <c r="P11" i="21"/>
  <c r="P16" i="21"/>
  <c r="P15" i="21"/>
  <c r="P8" i="21"/>
  <c r="C41" i="21"/>
  <c r="U10" i="17"/>
  <c r="U9" i="17"/>
  <c r="T10" i="17"/>
  <c r="T9" i="17"/>
  <c r="N61" i="12"/>
  <c r="O56" i="12" s="1"/>
  <c r="I14" i="13"/>
  <c r="E38" i="17"/>
  <c r="S9" i="17"/>
  <c r="S10" i="17"/>
  <c r="L9" i="6"/>
  <c r="AW55" i="32"/>
  <c r="AW56" i="32" s="1"/>
  <c r="AW60" i="32" s="1"/>
  <c r="CL20" i="32"/>
  <c r="CX6" i="32"/>
  <c r="AR44" i="32"/>
  <c r="AS44" i="32" s="1"/>
  <c r="AW46" i="32"/>
  <c r="BF55" i="32"/>
  <c r="BT31" i="32"/>
  <c r="BT33" i="32" s="1"/>
  <c r="CL31" i="32"/>
  <c r="CA33" i="32"/>
  <c r="CG7" i="32"/>
  <c r="CL14" i="32"/>
  <c r="CL29" i="32"/>
  <c r="BF59" i="32"/>
  <c r="CX5" i="32"/>
  <c r="K69" i="31"/>
  <c r="K71" i="31" s="1"/>
  <c r="K74" i="31" s="1"/>
  <c r="CL27" i="32"/>
  <c r="BZ35" i="32"/>
  <c r="K14" i="13"/>
  <c r="C12" i="13"/>
  <c r="K12" i="13"/>
  <c r="P6" i="21"/>
  <c r="P5" i="21"/>
  <c r="D41" i="21"/>
  <c r="D42" i="21" s="1"/>
  <c r="F25" i="24"/>
  <c r="G26" i="24" s="1"/>
  <c r="C14" i="13"/>
  <c r="K9" i="13"/>
  <c r="G14" i="13"/>
  <c r="G45" i="13"/>
  <c r="AG5" i="6"/>
  <c r="AE6" i="6"/>
  <c r="U40" i="7"/>
  <c r="AA94" i="13"/>
  <c r="AA96" i="13"/>
  <c r="AA101" i="13"/>
  <c r="E106" i="13"/>
  <c r="E105" i="13"/>
  <c r="E104" i="13"/>
  <c r="E107" i="13"/>
  <c r="U108" i="13"/>
  <c r="G25" i="4"/>
  <c r="G28" i="4"/>
  <c r="G31" i="4"/>
  <c r="G34" i="4"/>
  <c r="G37" i="4"/>
  <c r="G40" i="4"/>
  <c r="G43" i="4"/>
  <c r="AG6" i="6"/>
  <c r="AE7" i="6"/>
  <c r="R38" i="7"/>
  <c r="U45" i="7"/>
  <c r="C92" i="13"/>
  <c r="AA92" i="13"/>
  <c r="C95" i="13"/>
  <c r="AA95" i="13"/>
  <c r="AA100" i="13"/>
  <c r="C102" i="13"/>
  <c r="E103" i="13"/>
  <c r="U105" i="13"/>
  <c r="G107" i="13"/>
  <c r="I107" i="13"/>
  <c r="I104" i="13"/>
  <c r="I103" i="13"/>
  <c r="W101" i="13"/>
  <c r="Y100" i="13"/>
  <c r="W98" i="13"/>
  <c r="Y97" i="13"/>
  <c r="Y107" i="13"/>
  <c r="W107" i="13"/>
  <c r="Y106" i="13"/>
  <c r="G8" i="4"/>
  <c r="AG7" i="6"/>
  <c r="AE8" i="6"/>
  <c r="U38" i="7"/>
  <c r="R43" i="7"/>
  <c r="AQ4" i="6"/>
  <c r="AG8" i="6"/>
  <c r="R48" i="7"/>
  <c r="K106" i="13"/>
  <c r="K103" i="13"/>
  <c r="K102" i="13"/>
  <c r="K96" i="13"/>
  <c r="AA99" i="13"/>
  <c r="AA107" i="13"/>
  <c r="AA106" i="13"/>
  <c r="AA105" i="13"/>
  <c r="S4" i="6"/>
  <c r="AQ5" i="6"/>
  <c r="AO6" i="6"/>
  <c r="R41" i="7"/>
  <c r="U48" i="7"/>
  <c r="AA98" i="13"/>
  <c r="G106" i="13"/>
  <c r="AA108" i="13"/>
  <c r="U4" i="6"/>
  <c r="S5" i="6"/>
  <c r="AQ6" i="6"/>
  <c r="R46" i="7"/>
  <c r="K92" i="13"/>
  <c r="G94" i="13"/>
  <c r="K95" i="13"/>
  <c r="AA97" i="13"/>
  <c r="E100" i="13"/>
  <c r="I101" i="13"/>
  <c r="Y104" i="13"/>
  <c r="I106" i="13"/>
  <c r="O104" i="13"/>
  <c r="O102" i="13"/>
  <c r="O96" i="13"/>
  <c r="O101" i="13"/>
  <c r="O100" i="13"/>
  <c r="BI56" i="32"/>
  <c r="CP11" i="32"/>
  <c r="CS13" i="32"/>
  <c r="U5" i="6"/>
  <c r="S6" i="6"/>
  <c r="AQ7" i="6"/>
  <c r="R39" i="7"/>
  <c r="K93" i="13"/>
  <c r="K101" i="13"/>
  <c r="AA104" i="13"/>
  <c r="U6" i="6"/>
  <c r="AQ8" i="6"/>
  <c r="E12" i="13"/>
  <c r="U107" i="13"/>
  <c r="U7" i="6"/>
  <c r="Q49" i="7"/>
  <c r="G12" i="13"/>
  <c r="K100" i="13"/>
  <c r="K105" i="13"/>
  <c r="C107" i="13"/>
  <c r="C106" i="13"/>
  <c r="C105" i="13"/>
  <c r="U37" i="7"/>
  <c r="U94" i="13"/>
  <c r="K99" i="13"/>
  <c r="AA103" i="13"/>
  <c r="S100" i="13"/>
  <c r="S98" i="13"/>
  <c r="G7" i="4"/>
  <c r="U47" i="7"/>
  <c r="K104" i="13"/>
  <c r="G105" i="13"/>
  <c r="G104" i="13"/>
  <c r="G103" i="13"/>
  <c r="U102" i="13"/>
  <c r="U99" i="13"/>
  <c r="U97" i="13"/>
  <c r="AE39" i="31"/>
  <c r="G27" i="24"/>
  <c r="G29" i="24"/>
  <c r="H23" i="27"/>
  <c r="J23" i="27" s="1"/>
  <c r="H44" i="27"/>
  <c r="J44" i="27" s="1"/>
  <c r="E61" i="27"/>
  <c r="L35" i="31"/>
  <c r="L40" i="31"/>
  <c r="CL3" i="32"/>
  <c r="CL7" i="32"/>
  <c r="CG14" i="32"/>
  <c r="CG17" i="32"/>
  <c r="CG27" i="32"/>
  <c r="CA34" i="32"/>
  <c r="BJ56" i="32" s="1"/>
  <c r="N41" i="21"/>
  <c r="N42" i="21" s="1"/>
  <c r="G6" i="24"/>
  <c r="G8" i="24"/>
  <c r="G10" i="24"/>
  <c r="G12" i="24"/>
  <c r="G14" i="24"/>
  <c r="G16" i="24"/>
  <c r="G18" i="24"/>
  <c r="G20" i="24"/>
  <c r="G22" i="24"/>
  <c r="G24" i="24"/>
  <c r="H27" i="24"/>
  <c r="H29" i="24"/>
  <c r="C62" i="27"/>
  <c r="BJ7" i="31"/>
  <c r="BJ13" i="31"/>
  <c r="BJ19" i="31"/>
  <c r="AL23" i="31"/>
  <c r="BJ25" i="31"/>
  <c r="L27" i="31"/>
  <c r="Q31" i="31"/>
  <c r="Q35" i="31"/>
  <c r="Q40" i="31"/>
  <c r="CG4" i="32"/>
  <c r="CG20" i="32"/>
  <c r="H4" i="24"/>
  <c r="C68" i="27"/>
  <c r="L38" i="31"/>
  <c r="P47" i="31"/>
  <c r="Q47" i="31" s="1"/>
  <c r="CG23" i="32"/>
  <c r="L191" i="33"/>
  <c r="M15" i="33" s="1"/>
  <c r="G6" i="15"/>
  <c r="G8" i="15"/>
  <c r="G10" i="15"/>
  <c r="G12" i="15"/>
  <c r="G14" i="15"/>
  <c r="G16" i="15"/>
  <c r="G18" i="15"/>
  <c r="G20" i="15"/>
  <c r="G22" i="15"/>
  <c r="G24" i="15"/>
  <c r="G26" i="15"/>
  <c r="G28" i="15"/>
  <c r="G55" i="24"/>
  <c r="G57" i="24"/>
  <c r="G59" i="24"/>
  <c r="G61" i="24"/>
  <c r="G63" i="24"/>
  <c r="G65" i="24"/>
  <c r="G67" i="24"/>
  <c r="G69" i="24"/>
  <c r="G71" i="24"/>
  <c r="G73" i="24"/>
  <c r="G75" i="24"/>
  <c r="G29" i="27"/>
  <c r="BJ6" i="31"/>
  <c r="BJ12" i="31"/>
  <c r="AL16" i="31"/>
  <c r="AL32" i="31" s="1"/>
  <c r="BJ18" i="31"/>
  <c r="AL22" i="31"/>
  <c r="BJ24" i="31"/>
  <c r="Q26" i="31"/>
  <c r="AG28" i="31"/>
  <c r="L30" i="31"/>
  <c r="Q38" i="31"/>
  <c r="AE40" i="31"/>
  <c r="CG6" i="32"/>
  <c r="CG9" i="32"/>
  <c r="CG11" i="32"/>
  <c r="CL23" i="32"/>
  <c r="H6" i="15"/>
  <c r="H8" i="15"/>
  <c r="H10" i="15"/>
  <c r="H12" i="15"/>
  <c r="H14" i="15"/>
  <c r="H16" i="15"/>
  <c r="H18" i="15"/>
  <c r="H20" i="15"/>
  <c r="H22" i="15"/>
  <c r="H24" i="15"/>
  <c r="H26" i="15"/>
  <c r="H28" i="15"/>
  <c r="H55" i="24"/>
  <c r="H57" i="24"/>
  <c r="H59" i="24"/>
  <c r="H61" i="24"/>
  <c r="H63" i="24"/>
  <c r="H65" i="24"/>
  <c r="H67" i="24"/>
  <c r="H69" i="24"/>
  <c r="H71" i="24"/>
  <c r="H73" i="24"/>
  <c r="H75" i="24"/>
  <c r="R44" i="27"/>
  <c r="E63" i="27"/>
  <c r="AG9" i="31"/>
  <c r="L13" i="31"/>
  <c r="AG15" i="31"/>
  <c r="L19" i="31"/>
  <c r="AG21" i="31"/>
  <c r="BD23" i="31"/>
  <c r="L25" i="31"/>
  <c r="W26" i="31"/>
  <c r="AB27" i="31"/>
  <c r="AL28" i="31"/>
  <c r="Q30" i="31"/>
  <c r="AG31" i="31"/>
  <c r="L33" i="31"/>
  <c r="AF35" i="31"/>
  <c r="AF37" i="31" s="1"/>
  <c r="W38" i="31"/>
  <c r="V43" i="31"/>
  <c r="V45" i="31" s="1"/>
  <c r="CL6" i="32"/>
  <c r="CL9" i="32"/>
  <c r="CL11" i="32"/>
  <c r="CG15" i="32"/>
  <c r="AX28" i="32"/>
  <c r="BF36" i="32"/>
  <c r="N191" i="33"/>
  <c r="O12" i="33" s="1"/>
  <c r="I6" i="15"/>
  <c r="I8" i="15"/>
  <c r="I10" i="15"/>
  <c r="I12" i="15"/>
  <c r="I14" i="15"/>
  <c r="I16" i="15"/>
  <c r="I18" i="15"/>
  <c r="I20" i="15"/>
  <c r="I22" i="15"/>
  <c r="I24" i="15"/>
  <c r="I26" i="15"/>
  <c r="I28" i="15"/>
  <c r="I55" i="24"/>
  <c r="I57" i="24"/>
  <c r="I59" i="24"/>
  <c r="I61" i="24"/>
  <c r="I63" i="24"/>
  <c r="I65" i="24"/>
  <c r="I67" i="24"/>
  <c r="I69" i="24"/>
  <c r="I71" i="24"/>
  <c r="I73" i="24"/>
  <c r="I75" i="24"/>
  <c r="BJ5" i="31"/>
  <c r="BJ11" i="31"/>
  <c r="BJ17" i="31"/>
  <c r="BJ23" i="31"/>
  <c r="AE43" i="31"/>
  <c r="CG13" i="32"/>
  <c r="CL15" i="32"/>
  <c r="CG18" i="32"/>
  <c r="CG21" i="32"/>
  <c r="CL30" i="32"/>
  <c r="B191" i="33"/>
  <c r="J24" i="27"/>
  <c r="G33" i="27"/>
  <c r="J35" i="27"/>
  <c r="T46" i="27"/>
  <c r="U46" i="27" s="1"/>
  <c r="F76" i="27"/>
  <c r="J76" i="27" s="1"/>
  <c r="L18" i="31"/>
  <c r="AG20" i="31"/>
  <c r="L24" i="31"/>
  <c r="AG26" i="31"/>
  <c r="AL27" i="31"/>
  <c r="W33" i="31"/>
  <c r="L36" i="31"/>
  <c r="L39" i="31"/>
  <c r="Q41" i="31"/>
  <c r="P51" i="31"/>
  <c r="P53" i="31" s="1"/>
  <c r="CL13" i="32"/>
  <c r="CL18" i="32"/>
  <c r="CL21" i="32"/>
  <c r="BK51" i="32"/>
  <c r="G5" i="24"/>
  <c r="G7" i="24"/>
  <c r="G9" i="24"/>
  <c r="G11" i="24"/>
  <c r="G13" i="24"/>
  <c r="G15" i="24"/>
  <c r="G17" i="24"/>
  <c r="G19" i="24"/>
  <c r="G21" i="24"/>
  <c r="G23" i="24"/>
  <c r="H26" i="24"/>
  <c r="BJ4" i="31"/>
  <c r="BJ10" i="31"/>
  <c r="BJ16" i="31"/>
  <c r="BJ22" i="31"/>
  <c r="CG5" i="32"/>
  <c r="CG8" i="32"/>
  <c r="CG28" i="32"/>
  <c r="D191" i="33"/>
  <c r="H5" i="24"/>
  <c r="H7" i="24"/>
  <c r="H9" i="24"/>
  <c r="H11" i="24"/>
  <c r="H13" i="24"/>
  <c r="H15" i="24"/>
  <c r="H17" i="24"/>
  <c r="H19" i="24"/>
  <c r="H21" i="24"/>
  <c r="H23" i="24"/>
  <c r="R43" i="27"/>
  <c r="AG19" i="31"/>
  <c r="L23" i="31"/>
  <c r="AG25" i="31"/>
  <c r="Q29" i="31"/>
  <c r="AL30" i="31"/>
  <c r="L32" i="31"/>
  <c r="L34" i="31"/>
  <c r="Q44" i="31"/>
  <c r="CL8" i="32"/>
  <c r="CG16" i="32"/>
  <c r="CL28" i="32"/>
  <c r="C60" i="27"/>
  <c r="BJ3" i="31"/>
  <c r="BJ9" i="31"/>
  <c r="BJ15" i="31"/>
  <c r="AL19" i="31"/>
  <c r="Q32" i="31"/>
  <c r="Q34" i="31"/>
  <c r="AB36" i="31"/>
  <c r="AE44" i="31"/>
  <c r="CG10" i="32"/>
  <c r="CL16" i="32"/>
  <c r="CG19" i="32"/>
  <c r="CG22" i="32"/>
  <c r="F191" i="33"/>
  <c r="G38" i="27"/>
  <c r="L10" i="31"/>
  <c r="AG12" i="31"/>
  <c r="L16" i="31"/>
  <c r="AG18" i="31"/>
  <c r="L22" i="31"/>
  <c r="W32" i="31"/>
  <c r="CL10" i="32"/>
  <c r="CL19" i="32"/>
  <c r="S189" i="33"/>
  <c r="Y190" i="33"/>
  <c r="Q182" i="33"/>
  <c r="Q188" i="33"/>
  <c r="W189" i="33"/>
  <c r="AC190" i="33"/>
  <c r="Q176" i="33"/>
  <c r="U179" i="33"/>
  <c r="U182" i="33"/>
  <c r="AC183" i="33"/>
  <c r="U188" i="33"/>
  <c r="K190" i="33"/>
  <c r="AG190" i="33"/>
  <c r="Q178" i="33"/>
  <c r="Y179" i="33"/>
  <c r="Q181" i="33"/>
  <c r="Y182" i="33"/>
  <c r="AG183" i="33"/>
  <c r="Q187" i="33"/>
  <c r="Y188" i="33"/>
  <c r="U178" i="33"/>
  <c r="U181" i="33"/>
  <c r="AC182" i="33"/>
  <c r="U187" i="33"/>
  <c r="Q190" i="33"/>
  <c r="Q88" i="33"/>
  <c r="Y181" i="33"/>
  <c r="G15" i="4"/>
  <c r="I9" i="6"/>
  <c r="C13" i="13"/>
  <c r="E15" i="13"/>
  <c r="E13" i="13"/>
  <c r="G15" i="13"/>
  <c r="G13" i="13"/>
  <c r="I13" i="13"/>
  <c r="G36" i="13"/>
  <c r="C43" i="13"/>
  <c r="E49" i="13"/>
  <c r="C55" i="13"/>
  <c r="I68" i="13"/>
  <c r="C59" i="13"/>
  <c r="E54" i="13"/>
  <c r="I67" i="13"/>
  <c r="J41" i="21"/>
  <c r="J42" i="21" s="1"/>
  <c r="I41" i="21"/>
  <c r="I42" i="21" s="1"/>
  <c r="L41" i="21"/>
  <c r="L42" i="21" s="1"/>
  <c r="M41" i="21"/>
  <c r="M42" i="21" s="1"/>
  <c r="C42" i="21"/>
  <c r="N52" i="12"/>
  <c r="O52" i="12" s="1"/>
  <c r="G9" i="27"/>
  <c r="H9" i="6"/>
  <c r="G9" i="6"/>
  <c r="C24" i="13"/>
  <c r="E23" i="13"/>
  <c r="X9" i="3"/>
  <c r="C32" i="13"/>
  <c r="C45" i="13"/>
  <c r="G50" i="13"/>
  <c r="I50" i="13"/>
  <c r="K50" i="13"/>
  <c r="C61" i="13"/>
  <c r="E66" i="13"/>
  <c r="K56" i="13"/>
  <c r="E61" i="13"/>
  <c r="G72" i="13"/>
  <c r="C62" i="13"/>
  <c r="C68" i="13"/>
  <c r="K29" i="13"/>
  <c r="K27" i="13"/>
  <c r="E30" i="13"/>
  <c r="K45" i="13"/>
  <c r="C50" i="13"/>
  <c r="L58" i="13"/>
  <c r="I58" i="13" s="1"/>
  <c r="K67" i="13"/>
  <c r="C36" i="13"/>
  <c r="K41" i="13"/>
  <c r="K54" i="13"/>
  <c r="I32" i="13"/>
  <c r="I42" i="13"/>
  <c r="E59" i="13"/>
  <c r="E68" i="13"/>
  <c r="C37" i="13"/>
  <c r="K42" i="13"/>
  <c r="I51" i="13"/>
  <c r="G59" i="13"/>
  <c r="G74" i="13"/>
  <c r="K33" i="13"/>
  <c r="K59" i="13"/>
  <c r="G26" i="13"/>
  <c r="C29" i="13"/>
  <c r="L46" i="13"/>
  <c r="K46" i="13" s="1"/>
  <c r="E75" i="13"/>
  <c r="E29" i="13"/>
  <c r="K48" i="13"/>
  <c r="E57" i="13"/>
  <c r="I60" i="13"/>
  <c r="G75" i="13"/>
  <c r="K26" i="13"/>
  <c r="G29" i="13"/>
  <c r="D103" i="12"/>
  <c r="D113" i="12"/>
  <c r="T9" i="27"/>
  <c r="U9" i="27" s="1"/>
  <c r="E14" i="26"/>
  <c r="E15" i="26"/>
  <c r="E16" i="26"/>
  <c r="E13" i="26"/>
  <c r="E17" i="26"/>
  <c r="E6" i="26"/>
  <c r="E18" i="26"/>
  <c r="E19" i="26"/>
  <c r="E8" i="26"/>
  <c r="E20" i="26"/>
  <c r="E9" i="26"/>
  <c r="E21" i="26"/>
  <c r="I15" i="27"/>
  <c r="J15" i="27" s="1"/>
  <c r="H41" i="21"/>
  <c r="H42" i="21" s="1"/>
  <c r="F41" i="21"/>
  <c r="F42" i="21" s="1"/>
  <c r="G41" i="21"/>
  <c r="G42" i="21" s="1"/>
  <c r="AC5" i="22"/>
  <c r="AC6" i="22"/>
  <c r="L114" i="10"/>
  <c r="L115" i="10" s="1"/>
  <c r="K114" i="10"/>
  <c r="K115" i="10" s="1"/>
  <c r="J114" i="10"/>
  <c r="G16" i="4"/>
  <c r="G12" i="4"/>
  <c r="D12" i="5"/>
  <c r="D9" i="5"/>
  <c r="X20" i="3"/>
  <c r="U16" i="7"/>
  <c r="F16" i="7"/>
  <c r="H21" i="27"/>
  <c r="J21" i="27" s="1"/>
  <c r="S29" i="27"/>
  <c r="U29" i="27" s="1"/>
  <c r="T40" i="27"/>
  <c r="U40" i="27" s="1"/>
  <c r="S44" i="27"/>
  <c r="F61" i="27"/>
  <c r="J61" i="27" s="1"/>
  <c r="G24" i="27"/>
  <c r="R25" i="27"/>
  <c r="R29" i="27"/>
  <c r="G31" i="27"/>
  <c r="I34" i="27"/>
  <c r="J34" i="27" s="1"/>
  <c r="T44" i="27"/>
  <c r="C67" i="27"/>
  <c r="R9" i="27"/>
  <c r="S21" i="27"/>
  <c r="U21" i="27" s="1"/>
  <c r="G23" i="27"/>
  <c r="S25" i="27"/>
  <c r="U25" i="27" s="1"/>
  <c r="G27" i="27"/>
  <c r="U35" i="27"/>
  <c r="H42" i="27"/>
  <c r="J42" i="27" s="1"/>
  <c r="E76" i="27"/>
  <c r="T11" i="27"/>
  <c r="U11" i="27" s="1"/>
  <c r="G30" i="27"/>
  <c r="R31" i="27"/>
  <c r="H38" i="27"/>
  <c r="R39" i="27"/>
  <c r="F63" i="27"/>
  <c r="J63" i="27" s="1"/>
  <c r="C73" i="27"/>
  <c r="G22" i="27"/>
  <c r="H30" i="27"/>
  <c r="J30" i="27" s="1"/>
  <c r="I38" i="27"/>
  <c r="E58" i="27"/>
  <c r="S4" i="27"/>
  <c r="U4" i="27" s="1"/>
  <c r="H22" i="27"/>
  <c r="G26" i="27"/>
  <c r="S27" i="27"/>
  <c r="U27" i="27" s="1"/>
  <c r="H29" i="27"/>
  <c r="J29" i="27" s="1"/>
  <c r="T31" i="27"/>
  <c r="U31" i="27" s="1"/>
  <c r="U36" i="27"/>
  <c r="R42" i="27"/>
  <c r="G44" i="27"/>
  <c r="F73" i="27"/>
  <c r="I73" i="27" s="1"/>
  <c r="I22" i="27"/>
  <c r="H26" i="27"/>
  <c r="R41" i="27"/>
  <c r="S42" i="27"/>
  <c r="U42" i="27" s="1"/>
  <c r="R45" i="27"/>
  <c r="C55" i="27"/>
  <c r="C79" i="27"/>
  <c r="I26" i="27"/>
  <c r="G35" i="27"/>
  <c r="H40" i="27"/>
  <c r="J40" i="27" s="1"/>
  <c r="S41" i="27"/>
  <c r="U41" i="27" s="1"/>
  <c r="E55" i="27"/>
  <c r="E64" i="27"/>
  <c r="E79" i="27"/>
  <c r="S23" i="27"/>
  <c r="U23" i="27" s="1"/>
  <c r="G32" i="27"/>
  <c r="S33" i="27"/>
  <c r="U33" i="27" s="1"/>
  <c r="S38" i="27"/>
  <c r="F55" i="27"/>
  <c r="J55" i="27" s="1"/>
  <c r="F79" i="27"/>
  <c r="G80" i="27" s="1"/>
  <c r="G25" i="27"/>
  <c r="I28" i="27"/>
  <c r="J28" i="27" s="1"/>
  <c r="J32" i="27"/>
  <c r="T38" i="27"/>
  <c r="F70" i="27"/>
  <c r="I70" i="27" s="1"/>
  <c r="F75" i="27"/>
  <c r="J75" i="27" s="1"/>
  <c r="J57" i="27"/>
  <c r="J65" i="27"/>
  <c r="G65" i="27"/>
  <c r="H4" i="27"/>
  <c r="J4" i="27" s="1"/>
  <c r="S10" i="27"/>
  <c r="U10" i="27" s="1"/>
  <c r="R24" i="27"/>
  <c r="H27" i="27"/>
  <c r="R30" i="27"/>
  <c r="H33" i="27"/>
  <c r="S39" i="27"/>
  <c r="G43" i="27"/>
  <c r="S45" i="27"/>
  <c r="E56" i="27"/>
  <c r="E62" i="27"/>
  <c r="I64" i="27"/>
  <c r="E68" i="27"/>
  <c r="E74" i="27"/>
  <c r="G11" i="27"/>
  <c r="S24" i="27"/>
  <c r="U24" i="27" s="1"/>
  <c r="I27" i="27"/>
  <c r="G28" i="27"/>
  <c r="S30" i="27"/>
  <c r="U30" i="27" s="1"/>
  <c r="I33" i="27"/>
  <c r="G34" i="27"/>
  <c r="T39" i="27"/>
  <c r="R40" i="27"/>
  <c r="H43" i="27"/>
  <c r="J43" i="27" s="1"/>
  <c r="T45" i="27"/>
  <c r="R46" i="27"/>
  <c r="F56" i="27"/>
  <c r="F62" i="27"/>
  <c r="J62" i="27" s="1"/>
  <c r="J64" i="27"/>
  <c r="F68" i="27"/>
  <c r="J68" i="27" s="1"/>
  <c r="F74" i="27"/>
  <c r="F71" i="27"/>
  <c r="I71" i="27" s="1"/>
  <c r="R8" i="27"/>
  <c r="I57" i="27"/>
  <c r="C66" i="27"/>
  <c r="E67" i="27"/>
  <c r="C72" i="27"/>
  <c r="E73" i="27"/>
  <c r="C78" i="27"/>
  <c r="G13" i="27"/>
  <c r="R26" i="27"/>
  <c r="R32" i="27"/>
  <c r="G39" i="27"/>
  <c r="G45" i="27"/>
  <c r="C59" i="27"/>
  <c r="E60" i="27"/>
  <c r="C65" i="27"/>
  <c r="E66" i="27"/>
  <c r="C71" i="27"/>
  <c r="E72" i="27"/>
  <c r="C77" i="27"/>
  <c r="E78" i="27"/>
  <c r="S26" i="27"/>
  <c r="S32" i="27"/>
  <c r="H39" i="27"/>
  <c r="H45" i="27"/>
  <c r="F60" i="27"/>
  <c r="F66" i="27"/>
  <c r="J66" i="27" s="1"/>
  <c r="F72" i="27"/>
  <c r="J72" i="27" s="1"/>
  <c r="F78" i="27"/>
  <c r="T26" i="27"/>
  <c r="T32" i="27"/>
  <c r="I39" i="27"/>
  <c r="I45" i="27"/>
  <c r="C58" i="27"/>
  <c r="E59" i="27"/>
  <c r="C64" i="27"/>
  <c r="E65" i="27"/>
  <c r="I67" i="27"/>
  <c r="K67" i="27" s="1"/>
  <c r="C70" i="27"/>
  <c r="E71" i="27"/>
  <c r="C76" i="27"/>
  <c r="E77" i="27"/>
  <c r="F59" i="27"/>
  <c r="G5" i="27"/>
  <c r="R22" i="27"/>
  <c r="H25" i="27"/>
  <c r="J25" i="27" s="1"/>
  <c r="R28" i="27"/>
  <c r="H31" i="27"/>
  <c r="J31" i="27" s="1"/>
  <c r="R34" i="27"/>
  <c r="G41" i="27"/>
  <c r="S43" i="27"/>
  <c r="U43" i="27" s="1"/>
  <c r="I54" i="27"/>
  <c r="C57" i="27"/>
  <c r="C63" i="27"/>
  <c r="C69" i="27"/>
  <c r="C75" i="27"/>
  <c r="F77" i="27"/>
  <c r="H5" i="27"/>
  <c r="J5" i="27" s="1"/>
  <c r="S22" i="27"/>
  <c r="S28" i="27"/>
  <c r="S34" i="27"/>
  <c r="U34" i="27" s="1"/>
  <c r="R35" i="27"/>
  <c r="H41" i="27"/>
  <c r="J54" i="27"/>
  <c r="T22" i="27"/>
  <c r="T28" i="27"/>
  <c r="I41" i="27"/>
  <c r="I65" i="27"/>
  <c r="R10" i="27"/>
  <c r="L70" i="13"/>
  <c r="E70" i="13" s="1"/>
  <c r="I49" i="13"/>
  <c r="I55" i="13"/>
  <c r="K65" i="13"/>
  <c r="E24" i="13"/>
  <c r="G30" i="13"/>
  <c r="E37" i="13"/>
  <c r="E43" i="13"/>
  <c r="G62" i="13"/>
  <c r="C72" i="13"/>
  <c r="G24" i="13"/>
  <c r="L40" i="13"/>
  <c r="K40" i="13" s="1"/>
  <c r="G43" i="13"/>
  <c r="C53" i="13"/>
  <c r="K62" i="13"/>
  <c r="I66" i="13"/>
  <c r="C69" i="13"/>
  <c r="K24" i="13"/>
  <c r="C31" i="13"/>
  <c r="C38" i="13"/>
  <c r="C41" i="13"/>
  <c r="K43" i="13"/>
  <c r="E53" i="13"/>
  <c r="E69" i="13"/>
  <c r="G31" i="13"/>
  <c r="E38" i="13"/>
  <c r="E41" i="13"/>
  <c r="G53" i="13"/>
  <c r="I57" i="13"/>
  <c r="C63" i="13"/>
  <c r="C67" i="13"/>
  <c r="G69" i="13"/>
  <c r="K31" i="13"/>
  <c r="E35" i="13"/>
  <c r="G41" i="13"/>
  <c r="E44" i="13"/>
  <c r="C47" i="13"/>
  <c r="C60" i="13"/>
  <c r="E67" i="13"/>
  <c r="K69" i="13"/>
  <c r="C74" i="13"/>
  <c r="C26" i="13"/>
  <c r="I35" i="13"/>
  <c r="G44" i="13"/>
  <c r="I47" i="13"/>
  <c r="E51" i="13"/>
  <c r="L52" i="13"/>
  <c r="E52" i="13" s="1"/>
  <c r="E60" i="13"/>
  <c r="I5" i="13"/>
  <c r="K5" i="13"/>
  <c r="I6" i="13"/>
  <c r="L84" i="13"/>
  <c r="I7" i="13"/>
  <c r="C11" i="13"/>
  <c r="K7" i="13"/>
  <c r="E11" i="13"/>
  <c r="G11" i="13"/>
  <c r="I11" i="13"/>
  <c r="I9" i="13"/>
  <c r="K19" i="13"/>
  <c r="G21" i="13"/>
  <c r="K21" i="13"/>
  <c r="C17" i="13"/>
  <c r="K17" i="13"/>
  <c r="I20" i="13"/>
  <c r="G17" i="13"/>
  <c r="I21" i="13"/>
  <c r="I18" i="13"/>
  <c r="C6" i="13"/>
  <c r="C8" i="13"/>
  <c r="B76" i="13"/>
  <c r="D76" i="13"/>
  <c r="E6" i="13"/>
  <c r="E8" i="13"/>
  <c r="L85" i="13"/>
  <c r="G6" i="13"/>
  <c r="G8" i="13"/>
  <c r="F76" i="13"/>
  <c r="I8" i="13"/>
  <c r="J76" i="13"/>
  <c r="L4" i="13"/>
  <c r="K4" i="13" s="1"/>
  <c r="C5" i="13"/>
  <c r="C7" i="13"/>
  <c r="C9" i="13"/>
  <c r="E5" i="13"/>
  <c r="E7" i="13"/>
  <c r="E9" i="13"/>
  <c r="L83" i="13"/>
  <c r="H76" i="13"/>
  <c r="I15" i="13"/>
  <c r="E18" i="13"/>
  <c r="L28" i="13"/>
  <c r="C28" i="13" s="1"/>
  <c r="I30" i="13"/>
  <c r="E32" i="13"/>
  <c r="I44" i="13"/>
  <c r="E47" i="13"/>
  <c r="E55" i="13"/>
  <c r="I61" i="13"/>
  <c r="E63" i="13"/>
  <c r="I75" i="13"/>
  <c r="D87" i="13"/>
  <c r="E87" i="13" s="1"/>
  <c r="I73" i="13"/>
  <c r="B87" i="13"/>
  <c r="C85" i="13" s="1"/>
  <c r="K73" i="13"/>
  <c r="K15" i="13"/>
  <c r="G18" i="13"/>
  <c r="C20" i="13"/>
  <c r="L22" i="13"/>
  <c r="K22" i="13" s="1"/>
  <c r="K30" i="13"/>
  <c r="G32" i="13"/>
  <c r="C35" i="13"/>
  <c r="K44" i="13"/>
  <c r="G47" i="13"/>
  <c r="C49" i="13"/>
  <c r="I53" i="13"/>
  <c r="G55" i="13"/>
  <c r="C57" i="13"/>
  <c r="G63" i="13"/>
  <c r="C66" i="13"/>
  <c r="K75" i="13"/>
  <c r="I63" i="13"/>
  <c r="F87" i="13"/>
  <c r="G86" i="13" s="1"/>
  <c r="L10" i="13"/>
  <c r="I10" i="13" s="1"/>
  <c r="K18" i="13"/>
  <c r="G20" i="13"/>
  <c r="C23" i="13"/>
  <c r="G35" i="13"/>
  <c r="K47" i="13"/>
  <c r="G49" i="13"/>
  <c r="C51" i="13"/>
  <c r="G57" i="13"/>
  <c r="G66" i="13"/>
  <c r="I72" i="13"/>
  <c r="L64" i="13"/>
  <c r="E64" i="13" s="1"/>
  <c r="K72" i="13"/>
  <c r="H87" i="13"/>
  <c r="L34" i="13"/>
  <c r="L16" i="13"/>
  <c r="E16" i="13" s="1"/>
  <c r="E17" i="13"/>
  <c r="K20" i="13"/>
  <c r="G23" i="13"/>
  <c r="C25" i="13"/>
  <c r="E31" i="13"/>
  <c r="C39" i="13"/>
  <c r="E45" i="13"/>
  <c r="G51" i="13"/>
  <c r="C54" i="13"/>
  <c r="G60" i="13"/>
  <c r="E62" i="13"/>
  <c r="G68" i="13"/>
  <c r="C71" i="13"/>
  <c r="I74" i="13"/>
  <c r="C19" i="13"/>
  <c r="E25" i="13"/>
  <c r="C33" i="13"/>
  <c r="E39" i="13"/>
  <c r="C48" i="13"/>
  <c r="C56" i="13"/>
  <c r="C65" i="13"/>
  <c r="E71" i="13"/>
  <c r="K74" i="13"/>
  <c r="J87" i="13"/>
  <c r="I17" i="13"/>
  <c r="E19" i="13"/>
  <c r="G25" i="13"/>
  <c r="C27" i="13"/>
  <c r="E33" i="13"/>
  <c r="G39" i="13"/>
  <c r="C42" i="13"/>
  <c r="E48" i="13"/>
  <c r="E56" i="13"/>
  <c r="E65" i="13"/>
  <c r="G71" i="13"/>
  <c r="C73" i="13"/>
  <c r="G19" i="13"/>
  <c r="C21" i="13"/>
  <c r="E27" i="13"/>
  <c r="G33" i="13"/>
  <c r="I39" i="13"/>
  <c r="E42" i="13"/>
  <c r="G48" i="13"/>
  <c r="G56" i="13"/>
  <c r="G65" i="13"/>
  <c r="I71" i="13"/>
  <c r="E73" i="13"/>
  <c r="L82" i="13"/>
  <c r="L86" i="13"/>
  <c r="G12" i="5"/>
  <c r="K11" i="5"/>
  <c r="J12" i="5"/>
  <c r="K12" i="5"/>
  <c r="K6" i="5"/>
  <c r="J9" i="5"/>
  <c r="K9" i="5"/>
  <c r="K7" i="5"/>
  <c r="K4" i="5"/>
  <c r="K8" i="5"/>
  <c r="G9" i="5"/>
  <c r="Q16" i="28"/>
  <c r="S16" i="28" s="1"/>
  <c r="R5" i="28"/>
  <c r="R6" i="28"/>
  <c r="R7" i="28"/>
  <c r="R8" i="28"/>
  <c r="R9" i="28"/>
  <c r="R10" i="28"/>
  <c r="R11" i="28"/>
  <c r="R12" i="28"/>
  <c r="R13" i="28"/>
  <c r="R14" i="28"/>
  <c r="R15" i="28"/>
  <c r="S5" i="28"/>
  <c r="S6" i="28"/>
  <c r="S7" i="28"/>
  <c r="S8" i="28"/>
  <c r="S9" i="28"/>
  <c r="S10" i="28"/>
  <c r="S11" i="28"/>
  <c r="S12" i="28"/>
  <c r="S13" i="28"/>
  <c r="S14" i="28"/>
  <c r="S15" i="28"/>
  <c r="F16" i="28"/>
  <c r="I16" i="28" s="1"/>
  <c r="G5" i="28"/>
  <c r="G6" i="28"/>
  <c r="G7" i="28"/>
  <c r="G8" i="28"/>
  <c r="G9" i="28"/>
  <c r="G10" i="28"/>
  <c r="G11" i="28"/>
  <c r="G12" i="28"/>
  <c r="G13" i="28"/>
  <c r="G14" i="28"/>
  <c r="G15" i="28"/>
  <c r="H5" i="28"/>
  <c r="H6" i="28"/>
  <c r="H7" i="28"/>
  <c r="H8" i="28"/>
  <c r="H9" i="28"/>
  <c r="H10" i="28"/>
  <c r="H11" i="28"/>
  <c r="H12" i="28"/>
  <c r="H13" i="28"/>
  <c r="H14" i="28"/>
  <c r="H15" i="28"/>
  <c r="H9" i="27"/>
  <c r="H13" i="27"/>
  <c r="G15" i="27"/>
  <c r="H12" i="27"/>
  <c r="J12" i="27" s="1"/>
  <c r="I9" i="27"/>
  <c r="H11" i="27"/>
  <c r="J11" i="27" s="1"/>
  <c r="R12" i="27"/>
  <c r="T15" i="27"/>
  <c r="U15" i="27" s="1"/>
  <c r="S12" i="27"/>
  <c r="U12" i="27" s="1"/>
  <c r="T8" i="27"/>
  <c r="U8" i="27" s="1"/>
  <c r="N10" i="26"/>
  <c r="N12" i="26" s="1"/>
  <c r="P10" i="26"/>
  <c r="P12" i="26" s="1"/>
  <c r="J11" i="26"/>
  <c r="J12" i="26" s="1"/>
  <c r="K11" i="26"/>
  <c r="K12" i="26" s="1"/>
  <c r="M11" i="26"/>
  <c r="M12" i="26" s="1"/>
  <c r="E12" i="26"/>
  <c r="O10" i="26"/>
  <c r="O12" i="26" s="1"/>
  <c r="E4" i="26"/>
  <c r="R10" i="26"/>
  <c r="R12" i="26" s="1"/>
  <c r="S10" i="26"/>
  <c r="S12" i="26" s="1"/>
  <c r="E7" i="26"/>
  <c r="E10" i="26"/>
  <c r="T10" i="26"/>
  <c r="T12" i="26" s="1"/>
  <c r="Q11" i="26"/>
  <c r="Q12" i="26" s="1"/>
  <c r="U10" i="26"/>
  <c r="U12" i="26" s="1"/>
  <c r="E5" i="26"/>
  <c r="E11" i="26"/>
  <c r="AC3" i="22"/>
  <c r="AC4" i="22"/>
  <c r="C4" i="17"/>
  <c r="L10" i="17"/>
  <c r="L11" i="17" s="1"/>
  <c r="C23" i="17"/>
  <c r="C41" i="17"/>
  <c r="C44" i="17"/>
  <c r="E5" i="17"/>
  <c r="C38" i="17"/>
  <c r="M10" i="17"/>
  <c r="M11" i="17" s="1"/>
  <c r="C17" i="17"/>
  <c r="C53" i="17"/>
  <c r="C8" i="17"/>
  <c r="C11" i="17"/>
  <c r="C32" i="17"/>
  <c r="C47" i="17"/>
  <c r="C26" i="17"/>
  <c r="O9" i="17"/>
  <c r="O11" i="17" s="1"/>
  <c r="C20" i="17"/>
  <c r="C56" i="17"/>
  <c r="P9" i="17"/>
  <c r="P11" i="17" s="1"/>
  <c r="C35" i="17"/>
  <c r="C14" i="17"/>
  <c r="C50" i="17"/>
  <c r="R9" i="17"/>
  <c r="R11" i="17" s="1"/>
  <c r="C29" i="17"/>
  <c r="E83" i="12"/>
  <c r="E110" i="12"/>
  <c r="D126" i="12"/>
  <c r="D120" i="12"/>
  <c r="E108" i="12"/>
  <c r="E111" i="12"/>
  <c r="E112" i="12"/>
  <c r="B128" i="12"/>
  <c r="E101" i="12"/>
  <c r="E100" i="12"/>
  <c r="E102" i="12"/>
  <c r="L83" i="12"/>
  <c r="N67" i="12"/>
  <c r="O64" i="12" s="1"/>
  <c r="E107" i="12"/>
  <c r="N82" i="12"/>
  <c r="H83" i="12"/>
  <c r="G83" i="12"/>
  <c r="I83" i="12"/>
  <c r="J83" i="12"/>
  <c r="K83" i="12"/>
  <c r="M83" i="12"/>
  <c r="B83" i="12"/>
  <c r="F83" i="12"/>
  <c r="C83" i="12"/>
  <c r="D83" i="12"/>
  <c r="E126" i="12"/>
  <c r="O18" i="12"/>
  <c r="O26" i="12" s="1"/>
  <c r="E109" i="12"/>
  <c r="E118" i="12"/>
  <c r="E119" i="12"/>
  <c r="C128" i="12"/>
  <c r="D96" i="12"/>
  <c r="J72" i="16"/>
  <c r="D72" i="16"/>
  <c r="K72" i="16"/>
  <c r="M72" i="16"/>
  <c r="C72" i="16"/>
  <c r="L72" i="16"/>
  <c r="I72" i="16"/>
  <c r="R6" i="27"/>
  <c r="S6" i="27"/>
  <c r="U6" i="27" s="1"/>
  <c r="Q16" i="27"/>
  <c r="T16" i="27" s="1"/>
  <c r="H6" i="27"/>
  <c r="J6" i="27" s="1"/>
  <c r="G7" i="27"/>
  <c r="Q49" i="27"/>
  <c r="T49" i="27" s="1"/>
  <c r="I7" i="27"/>
  <c r="J7" i="27" s="1"/>
  <c r="G8" i="27"/>
  <c r="I13" i="27"/>
  <c r="G14" i="27"/>
  <c r="R5" i="27"/>
  <c r="H8" i="27"/>
  <c r="J8" i="27" s="1"/>
  <c r="R11" i="27"/>
  <c r="H14" i="27"/>
  <c r="J14" i="27" s="1"/>
  <c r="F16" i="27"/>
  <c r="B82" i="27" s="1"/>
  <c r="S5" i="27"/>
  <c r="U5" i="27" s="1"/>
  <c r="G10" i="27"/>
  <c r="R7" i="27"/>
  <c r="H10" i="27"/>
  <c r="R13" i="27"/>
  <c r="C49" i="27"/>
  <c r="S7" i="27"/>
  <c r="I10" i="27"/>
  <c r="S13" i="27"/>
  <c r="U13" i="27" s="1"/>
  <c r="D49" i="27"/>
  <c r="T7" i="27"/>
  <c r="R14" i="27"/>
  <c r="G6" i="27"/>
  <c r="G12" i="27"/>
  <c r="S14" i="27"/>
  <c r="U14" i="27" s="1"/>
  <c r="R15" i="27"/>
  <c r="L10" i="26"/>
  <c r="L12" i="26" s="1"/>
  <c r="V6" i="26"/>
  <c r="V10" i="26" s="1"/>
  <c r="M114" i="10"/>
  <c r="M115" i="10" s="1"/>
  <c r="N114" i="10"/>
  <c r="N115" i="10" s="1"/>
  <c r="D114" i="10"/>
  <c r="D115" i="10" s="1"/>
  <c r="C114" i="10"/>
  <c r="F115" i="10"/>
  <c r="E114" i="10"/>
  <c r="E115" i="10" s="1"/>
  <c r="H114" i="10"/>
  <c r="O105" i="10"/>
  <c r="I114" i="10"/>
  <c r="I115" i="10" s="1"/>
  <c r="Q21" i="18"/>
  <c r="N7" i="18"/>
  <c r="O7" i="18" s="1"/>
  <c r="S49" i="7"/>
  <c r="T40" i="7"/>
  <c r="T43" i="7"/>
  <c r="T46" i="7"/>
  <c r="T39" i="7"/>
  <c r="T42" i="7"/>
  <c r="T45" i="7"/>
  <c r="T48" i="7"/>
  <c r="T38" i="7"/>
  <c r="T41" i="7"/>
  <c r="T44" i="7"/>
  <c r="T47" i="7"/>
  <c r="E49" i="7"/>
  <c r="G10" i="4"/>
  <c r="G14" i="4"/>
  <c r="G13" i="4"/>
  <c r="G11" i="4"/>
  <c r="G9" i="4"/>
  <c r="F17" i="4"/>
  <c r="C26" i="24"/>
  <c r="E26" i="24"/>
  <c r="C25" i="24"/>
  <c r="E9" i="6"/>
  <c r="Z7" i="7"/>
  <c r="AA5" i="7"/>
  <c r="X7" i="7"/>
  <c r="AV7" i="6"/>
  <c r="AV4" i="6"/>
  <c r="F9" i="6"/>
  <c r="N8" i="6"/>
  <c r="O8" i="6" s="1"/>
  <c r="V10" i="17"/>
  <c r="V11" i="17" s="1"/>
  <c r="W10" i="17"/>
  <c r="W11" i="17" s="1"/>
  <c r="E13" i="17"/>
  <c r="E16" i="17"/>
  <c r="E19" i="17"/>
  <c r="E22" i="17"/>
  <c r="E25" i="17"/>
  <c r="E28" i="17"/>
  <c r="E31" i="17"/>
  <c r="E34" i="17"/>
  <c r="E37" i="17"/>
  <c r="E40" i="17"/>
  <c r="E43" i="17"/>
  <c r="E46" i="17"/>
  <c r="E49" i="17"/>
  <c r="E52" i="17"/>
  <c r="E55" i="17"/>
  <c r="X5" i="17"/>
  <c r="X10" i="17" s="1"/>
  <c r="N10" i="17"/>
  <c r="N11" i="17" s="1"/>
  <c r="C6" i="17"/>
  <c r="C9" i="17"/>
  <c r="E6" i="17"/>
  <c r="E9" i="17"/>
  <c r="E4" i="17"/>
  <c r="C12" i="17"/>
  <c r="C15" i="17"/>
  <c r="C18" i="17"/>
  <c r="C21" i="17"/>
  <c r="C24" i="17"/>
  <c r="C27" i="17"/>
  <c r="C30" i="17"/>
  <c r="C33" i="17"/>
  <c r="C36" i="17"/>
  <c r="C39" i="17"/>
  <c r="C42" i="17"/>
  <c r="C45" i="17"/>
  <c r="C48" i="17"/>
  <c r="C51" i="17"/>
  <c r="C54" i="17"/>
  <c r="C57" i="17"/>
  <c r="C7" i="17"/>
  <c r="E12" i="17"/>
  <c r="E15" i="17"/>
  <c r="E18" i="17"/>
  <c r="E21" i="17"/>
  <c r="E24" i="17"/>
  <c r="E27" i="17"/>
  <c r="E30" i="17"/>
  <c r="E33" i="17"/>
  <c r="E36" i="17"/>
  <c r="E39" i="17"/>
  <c r="E42" i="17"/>
  <c r="E45" i="17"/>
  <c r="E48" i="17"/>
  <c r="E51" i="17"/>
  <c r="E54" i="17"/>
  <c r="E57" i="17"/>
  <c r="C10" i="17"/>
  <c r="G37" i="26" l="1"/>
  <c r="G39" i="26"/>
  <c r="G38" i="26"/>
  <c r="G40" i="26"/>
  <c r="G33" i="26"/>
  <c r="G36" i="26"/>
  <c r="I76" i="27"/>
  <c r="O10" i="23"/>
  <c r="O9" i="23"/>
  <c r="O8" i="23"/>
  <c r="O36" i="12"/>
  <c r="G16" i="26"/>
  <c r="G28" i="26"/>
  <c r="G5" i="26"/>
  <c r="G17" i="26"/>
  <c r="G29" i="26"/>
  <c r="G6" i="26"/>
  <c r="G18" i="26"/>
  <c r="G13" i="26"/>
  <c r="G7" i="26"/>
  <c r="G19" i="26"/>
  <c r="G8" i="26"/>
  <c r="G20" i="26"/>
  <c r="G9" i="26"/>
  <c r="G21" i="26"/>
  <c r="G25" i="26"/>
  <c r="G10" i="26"/>
  <c r="G22" i="26"/>
  <c r="G23" i="26"/>
  <c r="G11" i="26"/>
  <c r="G12" i="26"/>
  <c r="G24" i="26"/>
  <c r="G14" i="26"/>
  <c r="G26" i="26"/>
  <c r="G15" i="26"/>
  <c r="G27" i="26"/>
  <c r="J46" i="27"/>
  <c r="I108" i="13"/>
  <c r="E108" i="13"/>
  <c r="O43" i="12"/>
  <c r="AA9" i="6"/>
  <c r="AK9" i="6"/>
  <c r="Y108" i="13"/>
  <c r="W108" i="13"/>
  <c r="AU9" i="33"/>
  <c r="W39" i="31"/>
  <c r="AF40" i="31"/>
  <c r="AM9" i="6"/>
  <c r="AU13" i="33"/>
  <c r="AU5" i="33"/>
  <c r="BD27" i="31"/>
  <c r="BT36" i="32"/>
  <c r="W9" i="6"/>
  <c r="Q43" i="31"/>
  <c r="S108" i="13"/>
  <c r="AK191" i="33"/>
  <c r="G4" i="26"/>
  <c r="E53" i="26"/>
  <c r="C53" i="26"/>
  <c r="M36" i="13"/>
  <c r="AG32" i="31"/>
  <c r="AT191" i="33"/>
  <c r="O4" i="16"/>
  <c r="O16" i="16"/>
  <c r="O5" i="16"/>
  <c r="O15" i="16"/>
  <c r="O6" i="16"/>
  <c r="O7" i="16"/>
  <c r="O8" i="16"/>
  <c r="O9" i="16"/>
  <c r="O10" i="16"/>
  <c r="O11" i="16"/>
  <c r="O12" i="16"/>
  <c r="O13" i="16"/>
  <c r="O14" i="16"/>
  <c r="U11" i="17"/>
  <c r="Q11" i="17"/>
  <c r="O6" i="23"/>
  <c r="T11" i="17"/>
  <c r="G108" i="13"/>
  <c r="I69" i="27"/>
  <c r="K64" i="27"/>
  <c r="E49" i="27"/>
  <c r="D82" i="27"/>
  <c r="S11" i="17"/>
  <c r="O114" i="10"/>
  <c r="O115" i="10" s="1"/>
  <c r="AG9" i="6"/>
  <c r="AE9" i="6"/>
  <c r="Y9" i="6"/>
  <c r="I15" i="33"/>
  <c r="I20" i="33"/>
  <c r="G7" i="33"/>
  <c r="G20" i="33"/>
  <c r="E13" i="33"/>
  <c r="E20" i="33"/>
  <c r="C16" i="33"/>
  <c r="C20" i="33"/>
  <c r="I19" i="33"/>
  <c r="I50" i="33"/>
  <c r="I105" i="33"/>
  <c r="I46" i="33"/>
  <c r="I104" i="33"/>
  <c r="I101" i="33"/>
  <c r="I111" i="33"/>
  <c r="AI191" i="33"/>
  <c r="I106" i="33"/>
  <c r="I115" i="33"/>
  <c r="I12" i="33"/>
  <c r="I185" i="33"/>
  <c r="I97" i="33"/>
  <c r="I13" i="33"/>
  <c r="I158" i="33"/>
  <c r="I112" i="33"/>
  <c r="I33" i="33"/>
  <c r="I102" i="33"/>
  <c r="I62" i="33"/>
  <c r="I107" i="33"/>
  <c r="I54" i="33"/>
  <c r="I110" i="33"/>
  <c r="I48" i="33"/>
  <c r="I149" i="33"/>
  <c r="I70" i="33"/>
  <c r="I53" i="33"/>
  <c r="I153" i="33"/>
  <c r="I190" i="33"/>
  <c r="I100" i="33"/>
  <c r="AE191" i="33"/>
  <c r="I10" i="33"/>
  <c r="I4" i="33"/>
  <c r="I162" i="33"/>
  <c r="I113" i="33"/>
  <c r="I178" i="33"/>
  <c r="I154" i="33"/>
  <c r="I116" i="33"/>
  <c r="I145" i="33"/>
  <c r="I159" i="33"/>
  <c r="I118" i="33"/>
  <c r="I42" i="33"/>
  <c r="W191" i="33"/>
  <c r="I6" i="33"/>
  <c r="I167" i="33"/>
  <c r="I117" i="33"/>
  <c r="I181" i="33"/>
  <c r="I83" i="33"/>
  <c r="I119" i="33"/>
  <c r="I88" i="33"/>
  <c r="I164" i="33"/>
  <c r="I121" i="33"/>
  <c r="I44" i="33"/>
  <c r="I23" i="33"/>
  <c r="I173" i="33"/>
  <c r="I120" i="33"/>
  <c r="I187" i="33"/>
  <c r="I166" i="33"/>
  <c r="I122" i="33"/>
  <c r="I183" i="33"/>
  <c r="I86" i="33"/>
  <c r="I124" i="33"/>
  <c r="I27" i="33"/>
  <c r="I8" i="33"/>
  <c r="I17" i="33"/>
  <c r="I176" i="33"/>
  <c r="I123" i="33"/>
  <c r="I99" i="33"/>
  <c r="I168" i="33"/>
  <c r="I125" i="33"/>
  <c r="I189" i="33"/>
  <c r="I16" i="33"/>
  <c r="I127" i="33"/>
  <c r="I18" i="33"/>
  <c r="I57" i="33"/>
  <c r="I25" i="33"/>
  <c r="I126" i="33"/>
  <c r="I34" i="33"/>
  <c r="I175" i="33"/>
  <c r="I128" i="33"/>
  <c r="I7" i="33"/>
  <c r="I11" i="33"/>
  <c r="I40" i="33"/>
  <c r="I142" i="33"/>
  <c r="I9" i="33"/>
  <c r="I108" i="33"/>
  <c r="I24" i="33"/>
  <c r="I129" i="33"/>
  <c r="I30" i="33"/>
  <c r="I14" i="33"/>
  <c r="I133" i="33"/>
  <c r="I37" i="33"/>
  <c r="I26" i="33"/>
  <c r="I136" i="33"/>
  <c r="I179" i="33"/>
  <c r="I5" i="33"/>
  <c r="I169" i="33"/>
  <c r="I75" i="33"/>
  <c r="I134" i="33"/>
  <c r="I29" i="33"/>
  <c r="I28" i="33"/>
  <c r="I137" i="33"/>
  <c r="I41" i="33"/>
  <c r="I146" i="33"/>
  <c r="I140" i="33"/>
  <c r="I182" i="33"/>
  <c r="I21" i="33"/>
  <c r="I95" i="33"/>
  <c r="I138" i="33"/>
  <c r="I71" i="33"/>
  <c r="I91" i="33"/>
  <c r="I43" i="33"/>
  <c r="I103" i="33"/>
  <c r="I93" i="33"/>
  <c r="I22" i="33"/>
  <c r="I188" i="33"/>
  <c r="I39" i="33"/>
  <c r="I98" i="33"/>
  <c r="I45" i="33"/>
  <c r="I55" i="33"/>
  <c r="I94" i="33"/>
  <c r="I31" i="33"/>
  <c r="I109" i="33"/>
  <c r="I96" i="33"/>
  <c r="M17" i="33"/>
  <c r="E4" i="33"/>
  <c r="AA191" i="33"/>
  <c r="M190" i="33"/>
  <c r="M33" i="33"/>
  <c r="M8" i="33"/>
  <c r="M107" i="33"/>
  <c r="M62" i="33"/>
  <c r="M102" i="33"/>
  <c r="M55" i="33"/>
  <c r="C8" i="33"/>
  <c r="M22" i="33"/>
  <c r="S191" i="33"/>
  <c r="C25" i="33"/>
  <c r="AC191" i="33"/>
  <c r="O7" i="33"/>
  <c r="U191" i="33"/>
  <c r="M149" i="33"/>
  <c r="Q191" i="33"/>
  <c r="G8" i="33"/>
  <c r="K191" i="33"/>
  <c r="Y191" i="33"/>
  <c r="AG191" i="33"/>
  <c r="P103" i="10"/>
  <c r="P88" i="10"/>
  <c r="I77" i="27"/>
  <c r="I79" i="27"/>
  <c r="G79" i="27"/>
  <c r="K69" i="27"/>
  <c r="J26" i="27"/>
  <c r="I58" i="27"/>
  <c r="K58" i="27" s="1"/>
  <c r="I75" i="27"/>
  <c r="K75" i="27" s="1"/>
  <c r="G58" i="27"/>
  <c r="G76" i="27"/>
  <c r="K57" i="27"/>
  <c r="U26" i="27"/>
  <c r="U44" i="27"/>
  <c r="P15" i="10"/>
  <c r="P60" i="10"/>
  <c r="J115" i="10"/>
  <c r="O3" i="23"/>
  <c r="G25" i="24"/>
  <c r="P37" i="10"/>
  <c r="P52" i="10"/>
  <c r="M12" i="13"/>
  <c r="I25" i="24"/>
  <c r="H25" i="24"/>
  <c r="CP12" i="32"/>
  <c r="CQ13" i="32" s="1"/>
  <c r="BI55" i="32"/>
  <c r="BK55" i="32" s="1"/>
  <c r="CG31" i="32"/>
  <c r="M14" i="13"/>
  <c r="G58" i="13"/>
  <c r="M15" i="13"/>
  <c r="H115" i="10"/>
  <c r="O49" i="12"/>
  <c r="N79" i="12"/>
  <c r="O51" i="12"/>
  <c r="O50" i="12"/>
  <c r="P49" i="10"/>
  <c r="P90" i="10"/>
  <c r="M4" i="33"/>
  <c r="M23" i="33"/>
  <c r="G6" i="33"/>
  <c r="C6" i="33"/>
  <c r="S9" i="6"/>
  <c r="G70" i="27"/>
  <c r="J79" i="27"/>
  <c r="K79" i="27" s="1"/>
  <c r="O21" i="33"/>
  <c r="O107" i="33"/>
  <c r="AF44" i="31"/>
  <c r="E176" i="33"/>
  <c r="E173" i="33"/>
  <c r="E167" i="33"/>
  <c r="E162" i="33"/>
  <c r="E158" i="33"/>
  <c r="E105" i="33"/>
  <c r="E185" i="33"/>
  <c r="E12" i="33"/>
  <c r="E10" i="33"/>
  <c r="E108" i="33"/>
  <c r="E39" i="33"/>
  <c r="E57" i="33"/>
  <c r="E21" i="33"/>
  <c r="E23" i="33"/>
  <c r="E188" i="33"/>
  <c r="E182" i="33"/>
  <c r="E179" i="33"/>
  <c r="E142" i="33"/>
  <c r="E18" i="33"/>
  <c r="E27" i="33"/>
  <c r="E44" i="33"/>
  <c r="E42" i="33"/>
  <c r="E33" i="33"/>
  <c r="E50" i="33"/>
  <c r="E169" i="33"/>
  <c r="E22" i="33"/>
  <c r="E140" i="33"/>
  <c r="E136" i="33"/>
  <c r="E40" i="33"/>
  <c r="E127" i="33"/>
  <c r="E124" i="33"/>
  <c r="E121" i="33"/>
  <c r="E118" i="33"/>
  <c r="E115" i="33"/>
  <c r="E111" i="33"/>
  <c r="E100" i="33"/>
  <c r="E96" i="33"/>
  <c r="E93" i="33"/>
  <c r="E146" i="33"/>
  <c r="E26" i="33"/>
  <c r="E11" i="33"/>
  <c r="E17" i="33"/>
  <c r="E16" i="33"/>
  <c r="E8" i="33"/>
  <c r="E86" i="33"/>
  <c r="E164" i="33"/>
  <c r="E159" i="33"/>
  <c r="E153" i="33"/>
  <c r="E70" i="33"/>
  <c r="E19" i="33"/>
  <c r="E109" i="33"/>
  <c r="E103" i="33"/>
  <c r="E41" i="33"/>
  <c r="E37" i="33"/>
  <c r="E189" i="33"/>
  <c r="E183" i="33"/>
  <c r="E88" i="33"/>
  <c r="E145" i="33"/>
  <c r="E48" i="33"/>
  <c r="E54" i="33"/>
  <c r="E62" i="33"/>
  <c r="E31" i="33"/>
  <c r="E43" i="33"/>
  <c r="E137" i="33"/>
  <c r="E133" i="33"/>
  <c r="E128" i="33"/>
  <c r="E125" i="33"/>
  <c r="E122" i="33"/>
  <c r="E119" i="33"/>
  <c r="E116" i="33"/>
  <c r="E112" i="33"/>
  <c r="E101" i="33"/>
  <c r="E97" i="33"/>
  <c r="E94" i="33"/>
  <c r="E91" i="33"/>
  <c r="E28" i="33"/>
  <c r="E14" i="33"/>
  <c r="E175" i="33"/>
  <c r="E168" i="33"/>
  <c r="E166" i="33"/>
  <c r="E83" i="33"/>
  <c r="E154" i="33"/>
  <c r="E106" i="33"/>
  <c r="E104" i="33"/>
  <c r="E190" i="33"/>
  <c r="E55" i="33"/>
  <c r="E71" i="33"/>
  <c r="E29" i="33"/>
  <c r="E30" i="33"/>
  <c r="E34" i="33"/>
  <c r="E99" i="33"/>
  <c r="E187" i="33"/>
  <c r="E181" i="33"/>
  <c r="E178" i="33"/>
  <c r="E53" i="33"/>
  <c r="E149" i="33"/>
  <c r="E46" i="33"/>
  <c r="E45" i="33"/>
  <c r="E138" i="33"/>
  <c r="E134" i="33"/>
  <c r="E129" i="33"/>
  <c r="E126" i="33"/>
  <c r="E123" i="33"/>
  <c r="E120" i="33"/>
  <c r="E117" i="33"/>
  <c r="E113" i="33"/>
  <c r="E110" i="33"/>
  <c r="E107" i="33"/>
  <c r="E102" i="33"/>
  <c r="E98" i="33"/>
  <c r="E95" i="33"/>
  <c r="E75" i="33"/>
  <c r="E24" i="33"/>
  <c r="E25" i="33"/>
  <c r="E6" i="33"/>
  <c r="E7" i="33"/>
  <c r="E9" i="33"/>
  <c r="M13" i="33"/>
  <c r="CS17" i="32"/>
  <c r="CS12" i="32"/>
  <c r="CQ12" i="32"/>
  <c r="CW8" i="32"/>
  <c r="J70" i="27"/>
  <c r="K70" i="27" s="1"/>
  <c r="U45" i="27"/>
  <c r="O169" i="33"/>
  <c r="AH43" i="31"/>
  <c r="AF43" i="31"/>
  <c r="AI42" i="31"/>
  <c r="E5" i="33"/>
  <c r="M61" i="13"/>
  <c r="J41" i="27"/>
  <c r="G64" i="27"/>
  <c r="G17" i="33"/>
  <c r="CA35" i="32"/>
  <c r="O18" i="33"/>
  <c r="M86" i="33"/>
  <c r="M164" i="33"/>
  <c r="M159" i="33"/>
  <c r="M153" i="33"/>
  <c r="M70" i="33"/>
  <c r="M7" i="33"/>
  <c r="M6" i="33"/>
  <c r="M189" i="33"/>
  <c r="M109" i="33"/>
  <c r="M41" i="33"/>
  <c r="M37" i="33"/>
  <c r="M183" i="33"/>
  <c r="M88" i="33"/>
  <c r="M145" i="33"/>
  <c r="M48" i="33"/>
  <c r="M54" i="33"/>
  <c r="M31" i="33"/>
  <c r="M43" i="33"/>
  <c r="M14" i="33"/>
  <c r="M137" i="33"/>
  <c r="M133" i="33"/>
  <c r="M128" i="33"/>
  <c r="M125" i="33"/>
  <c r="M122" i="33"/>
  <c r="M119" i="33"/>
  <c r="M116" i="33"/>
  <c r="M112" i="33"/>
  <c r="M106" i="33"/>
  <c r="M101" i="33"/>
  <c r="M97" i="33"/>
  <c r="M94" i="33"/>
  <c r="M91" i="33"/>
  <c r="M28" i="33"/>
  <c r="M175" i="33"/>
  <c r="M168" i="33"/>
  <c r="M166" i="33"/>
  <c r="M83" i="33"/>
  <c r="M154" i="33"/>
  <c r="M104" i="33"/>
  <c r="M71" i="33"/>
  <c r="M29" i="33"/>
  <c r="M30" i="33"/>
  <c r="M34" i="33"/>
  <c r="M99" i="33"/>
  <c r="M187" i="33"/>
  <c r="M181" i="33"/>
  <c r="M178" i="33"/>
  <c r="M53" i="33"/>
  <c r="M46" i="33"/>
  <c r="M45" i="33"/>
  <c r="M24" i="33"/>
  <c r="M25" i="33"/>
  <c r="M173" i="33"/>
  <c r="M138" i="33"/>
  <c r="M134" i="33"/>
  <c r="M129" i="33"/>
  <c r="M126" i="33"/>
  <c r="M123" i="33"/>
  <c r="M120" i="33"/>
  <c r="M117" i="33"/>
  <c r="M113" i="33"/>
  <c r="M110" i="33"/>
  <c r="M98" i="33"/>
  <c r="M95" i="33"/>
  <c r="M75" i="33"/>
  <c r="M39" i="33"/>
  <c r="M21" i="33"/>
  <c r="M169" i="33"/>
  <c r="M12" i="33"/>
  <c r="M9" i="33"/>
  <c r="M176" i="33"/>
  <c r="M167" i="33"/>
  <c r="M162" i="33"/>
  <c r="M158" i="33"/>
  <c r="M105" i="33"/>
  <c r="M185" i="33"/>
  <c r="M108" i="33"/>
  <c r="M57" i="33"/>
  <c r="M188" i="33"/>
  <c r="M182" i="33"/>
  <c r="M179" i="33"/>
  <c r="M142" i="33"/>
  <c r="M18" i="33"/>
  <c r="M27" i="33"/>
  <c r="M44" i="33"/>
  <c r="M42" i="33"/>
  <c r="M50" i="33"/>
  <c r="M140" i="33"/>
  <c r="M136" i="33"/>
  <c r="M40" i="33"/>
  <c r="M127" i="33"/>
  <c r="M124" i="33"/>
  <c r="M121" i="33"/>
  <c r="M118" i="33"/>
  <c r="M115" i="33"/>
  <c r="M111" i="33"/>
  <c r="M100" i="33"/>
  <c r="M96" i="33"/>
  <c r="M93" i="33"/>
  <c r="M146" i="33"/>
  <c r="M26" i="33"/>
  <c r="M11" i="33"/>
  <c r="M19" i="33"/>
  <c r="M16" i="33"/>
  <c r="M10" i="33"/>
  <c r="CS11" i="32"/>
  <c r="CP36" i="32"/>
  <c r="CQ11" i="32"/>
  <c r="CW7" i="32"/>
  <c r="CX7" i="32" s="1"/>
  <c r="C108" i="13"/>
  <c r="O65" i="12"/>
  <c r="J45" i="27"/>
  <c r="I63" i="27"/>
  <c r="K63" i="27" s="1"/>
  <c r="AF41" i="31"/>
  <c r="BK56" i="32"/>
  <c r="O189" i="33"/>
  <c r="O109" i="33"/>
  <c r="O41" i="33"/>
  <c r="O62" i="33"/>
  <c r="O37" i="33"/>
  <c r="O14" i="33"/>
  <c r="O183" i="33"/>
  <c r="O88" i="33"/>
  <c r="O145" i="33"/>
  <c r="O48" i="33"/>
  <c r="O54" i="33"/>
  <c r="O31" i="33"/>
  <c r="O43" i="33"/>
  <c r="O137" i="33"/>
  <c r="O133" i="33"/>
  <c r="O128" i="33"/>
  <c r="O125" i="33"/>
  <c r="O122" i="33"/>
  <c r="O119" i="33"/>
  <c r="O116" i="33"/>
  <c r="O112" i="33"/>
  <c r="O106" i="33"/>
  <c r="O101" i="33"/>
  <c r="O97" i="33"/>
  <c r="O94" i="33"/>
  <c r="O91" i="33"/>
  <c r="O28" i="33"/>
  <c r="O190" i="33"/>
  <c r="O175" i="33"/>
  <c r="O168" i="33"/>
  <c r="O166" i="33"/>
  <c r="O83" i="33"/>
  <c r="O154" i="33"/>
  <c r="O104" i="33"/>
  <c r="O149" i="33"/>
  <c r="O10" i="33"/>
  <c r="O71" i="33"/>
  <c r="O29" i="33"/>
  <c r="O30" i="33"/>
  <c r="O34" i="33"/>
  <c r="O99" i="33"/>
  <c r="O187" i="33"/>
  <c r="O181" i="33"/>
  <c r="O178" i="33"/>
  <c r="O102" i="33"/>
  <c r="O53" i="33"/>
  <c r="O46" i="33"/>
  <c r="O45" i="33"/>
  <c r="O24" i="33"/>
  <c r="O173" i="33"/>
  <c r="O138" i="33"/>
  <c r="O134" i="33"/>
  <c r="O129" i="33"/>
  <c r="O126" i="33"/>
  <c r="O123" i="33"/>
  <c r="O120" i="33"/>
  <c r="O117" i="33"/>
  <c r="O113" i="33"/>
  <c r="O110" i="33"/>
  <c r="O98" i="33"/>
  <c r="O95" i="33"/>
  <c r="O75" i="33"/>
  <c r="O39" i="33"/>
  <c r="O17" i="33"/>
  <c r="O176" i="33"/>
  <c r="O167" i="33"/>
  <c r="O162" i="33"/>
  <c r="O158" i="33"/>
  <c r="O105" i="33"/>
  <c r="O185" i="33"/>
  <c r="O23" i="33"/>
  <c r="O13" i="33"/>
  <c r="O15" i="33"/>
  <c r="O108" i="33"/>
  <c r="O57" i="33"/>
  <c r="O33" i="33"/>
  <c r="O22" i="33"/>
  <c r="O188" i="33"/>
  <c r="O182" i="33"/>
  <c r="O179" i="33"/>
  <c r="O142" i="33"/>
  <c r="O27" i="33"/>
  <c r="O44" i="33"/>
  <c r="O42" i="33"/>
  <c r="O50" i="33"/>
  <c r="O16" i="33"/>
  <c r="O140" i="33"/>
  <c r="O136" i="33"/>
  <c r="O40" i="33"/>
  <c r="O127" i="33"/>
  <c r="O124" i="33"/>
  <c r="O121" i="33"/>
  <c r="O118" i="33"/>
  <c r="O115" i="33"/>
  <c r="O111" i="33"/>
  <c r="O100" i="33"/>
  <c r="O96" i="33"/>
  <c r="O93" i="33"/>
  <c r="O146" i="33"/>
  <c r="O26" i="33"/>
  <c r="O11" i="33"/>
  <c r="O86" i="33"/>
  <c r="O164" i="33"/>
  <c r="O159" i="33"/>
  <c r="O153" i="33"/>
  <c r="O70" i="33"/>
  <c r="O103" i="33"/>
  <c r="O8" i="33"/>
  <c r="O9" i="33"/>
  <c r="O6" i="33"/>
  <c r="O19" i="33"/>
  <c r="O4" i="33"/>
  <c r="K108" i="13"/>
  <c r="G108" i="33"/>
  <c r="G39" i="33"/>
  <c r="G57" i="33"/>
  <c r="G21" i="33"/>
  <c r="G169" i="33"/>
  <c r="G23" i="33"/>
  <c r="G9" i="33"/>
  <c r="G188" i="33"/>
  <c r="G182" i="33"/>
  <c r="G179" i="33"/>
  <c r="G142" i="33"/>
  <c r="G18" i="33"/>
  <c r="G27" i="33"/>
  <c r="G44" i="33"/>
  <c r="G42" i="33"/>
  <c r="G33" i="33"/>
  <c r="G50" i="33"/>
  <c r="G22" i="33"/>
  <c r="G140" i="33"/>
  <c r="G136" i="33"/>
  <c r="G40" i="33"/>
  <c r="G127" i="33"/>
  <c r="G124" i="33"/>
  <c r="G121" i="33"/>
  <c r="G118" i="33"/>
  <c r="G115" i="33"/>
  <c r="G111" i="33"/>
  <c r="G100" i="33"/>
  <c r="G96" i="33"/>
  <c r="G93" i="33"/>
  <c r="G146" i="33"/>
  <c r="G26" i="33"/>
  <c r="G11" i="33"/>
  <c r="G13" i="33"/>
  <c r="G16" i="33"/>
  <c r="G15" i="33"/>
  <c r="G86" i="33"/>
  <c r="G164" i="33"/>
  <c r="G159" i="33"/>
  <c r="G153" i="33"/>
  <c r="G70" i="33"/>
  <c r="G19" i="33"/>
  <c r="G5" i="33"/>
  <c r="G109" i="33"/>
  <c r="G103" i="33"/>
  <c r="G41" i="33"/>
  <c r="G37" i="33"/>
  <c r="G189" i="33"/>
  <c r="G183" i="33"/>
  <c r="G88" i="33"/>
  <c r="G145" i="33"/>
  <c r="G48" i="33"/>
  <c r="G54" i="33"/>
  <c r="G62" i="33"/>
  <c r="G31" i="33"/>
  <c r="G43" i="33"/>
  <c r="G137" i="33"/>
  <c r="G133" i="33"/>
  <c r="G128" i="33"/>
  <c r="G125" i="33"/>
  <c r="G122" i="33"/>
  <c r="G119" i="33"/>
  <c r="G116" i="33"/>
  <c r="G112" i="33"/>
  <c r="G101" i="33"/>
  <c r="G97" i="33"/>
  <c r="G94" i="33"/>
  <c r="G91" i="33"/>
  <c r="G28" i="33"/>
  <c r="G14" i="33"/>
  <c r="G175" i="33"/>
  <c r="G168" i="33"/>
  <c r="G166" i="33"/>
  <c r="G83" i="33"/>
  <c r="G154" i="33"/>
  <c r="G106" i="33"/>
  <c r="G104" i="33"/>
  <c r="G190" i="33"/>
  <c r="G55" i="33"/>
  <c r="G71" i="33"/>
  <c r="G29" i="33"/>
  <c r="G30" i="33"/>
  <c r="G34" i="33"/>
  <c r="G99" i="33"/>
  <c r="G187" i="33"/>
  <c r="G181" i="33"/>
  <c r="G178" i="33"/>
  <c r="G53" i="33"/>
  <c r="G149" i="33"/>
  <c r="G46" i="33"/>
  <c r="G45" i="33"/>
  <c r="G138" i="33"/>
  <c r="G134" i="33"/>
  <c r="G129" i="33"/>
  <c r="G126" i="33"/>
  <c r="G123" i="33"/>
  <c r="G120" i="33"/>
  <c r="G117" i="33"/>
  <c r="G113" i="33"/>
  <c r="G110" i="33"/>
  <c r="G107" i="33"/>
  <c r="G102" i="33"/>
  <c r="G98" i="33"/>
  <c r="G95" i="33"/>
  <c r="G75" i="33"/>
  <c r="G24" i="33"/>
  <c r="G25" i="33"/>
  <c r="G176" i="33"/>
  <c r="G173" i="33"/>
  <c r="G167" i="33"/>
  <c r="G162" i="33"/>
  <c r="G158" i="33"/>
  <c r="G105" i="33"/>
  <c r="G185" i="33"/>
  <c r="G12" i="33"/>
  <c r="G4" i="33"/>
  <c r="G10" i="33"/>
  <c r="BJ26" i="31"/>
  <c r="C138" i="33"/>
  <c r="C134" i="33"/>
  <c r="C129" i="33"/>
  <c r="C126" i="33"/>
  <c r="C123" i="33"/>
  <c r="C120" i="33"/>
  <c r="C117" i="33"/>
  <c r="C113" i="33"/>
  <c r="C110" i="33"/>
  <c r="C107" i="33"/>
  <c r="C102" i="33"/>
  <c r="C98" i="33"/>
  <c r="C95" i="33"/>
  <c r="C75" i="33"/>
  <c r="C24" i="33"/>
  <c r="C176" i="33"/>
  <c r="C173" i="33"/>
  <c r="C167" i="33"/>
  <c r="C162" i="33"/>
  <c r="C158" i="33"/>
  <c r="C105" i="33"/>
  <c r="C185" i="33"/>
  <c r="C12" i="33"/>
  <c r="C108" i="33"/>
  <c r="C39" i="33"/>
  <c r="C57" i="33"/>
  <c r="C21" i="33"/>
  <c r="C23" i="33"/>
  <c r="C10" i="33"/>
  <c r="C188" i="33"/>
  <c r="C182" i="33"/>
  <c r="C179" i="33"/>
  <c r="C142" i="33"/>
  <c r="C18" i="33"/>
  <c r="C27" i="33"/>
  <c r="C44" i="33"/>
  <c r="C42" i="33"/>
  <c r="C33" i="33"/>
  <c r="C50" i="33"/>
  <c r="C169" i="33"/>
  <c r="C22" i="33"/>
  <c r="C140" i="33"/>
  <c r="C136" i="33"/>
  <c r="C40" i="33"/>
  <c r="C127" i="33"/>
  <c r="C124" i="33"/>
  <c r="C121" i="33"/>
  <c r="C118" i="33"/>
  <c r="C115" i="33"/>
  <c r="C111" i="33"/>
  <c r="C100" i="33"/>
  <c r="C96" i="33"/>
  <c r="C93" i="33"/>
  <c r="C146" i="33"/>
  <c r="C26" i="33"/>
  <c r="C11" i="33"/>
  <c r="C86" i="33"/>
  <c r="C164" i="33"/>
  <c r="C159" i="33"/>
  <c r="C153" i="33"/>
  <c r="C70" i="33"/>
  <c r="C19" i="33"/>
  <c r="C109" i="33"/>
  <c r="C103" i="33"/>
  <c r="C41" i="33"/>
  <c r="C37" i="33"/>
  <c r="C13" i="33"/>
  <c r="C189" i="33"/>
  <c r="C183" i="33"/>
  <c r="C88" i="33"/>
  <c r="C145" i="33"/>
  <c r="C48" i="33"/>
  <c r="C54" i="33"/>
  <c r="C62" i="33"/>
  <c r="C31" i="33"/>
  <c r="C43" i="33"/>
  <c r="C137" i="33"/>
  <c r="C133" i="33"/>
  <c r="C128" i="33"/>
  <c r="C125" i="33"/>
  <c r="C122" i="33"/>
  <c r="C119" i="33"/>
  <c r="C116" i="33"/>
  <c r="C112" i="33"/>
  <c r="C101" i="33"/>
  <c r="C97" i="33"/>
  <c r="C94" i="33"/>
  <c r="C91" i="33"/>
  <c r="C28" i="33"/>
  <c r="C14" i="33"/>
  <c r="C7" i="33"/>
  <c r="C175" i="33"/>
  <c r="C168" i="33"/>
  <c r="C166" i="33"/>
  <c r="C83" i="33"/>
  <c r="C154" i="33"/>
  <c r="C106" i="33"/>
  <c r="C104" i="33"/>
  <c r="C190" i="33"/>
  <c r="C55" i="33"/>
  <c r="C71" i="33"/>
  <c r="C29" i="33"/>
  <c r="C30" i="33"/>
  <c r="C34" i="33"/>
  <c r="C99" i="33"/>
  <c r="C187" i="33"/>
  <c r="C181" i="33"/>
  <c r="C178" i="33"/>
  <c r="C53" i="33"/>
  <c r="C149" i="33"/>
  <c r="C46" i="33"/>
  <c r="C45" i="33"/>
  <c r="C4" i="33"/>
  <c r="C5" i="33"/>
  <c r="C15" i="33"/>
  <c r="C17" i="33"/>
  <c r="O25" i="33"/>
  <c r="O55" i="33"/>
  <c r="O108" i="13"/>
  <c r="E15" i="33"/>
  <c r="M5" i="33"/>
  <c r="AF45" i="31"/>
  <c r="K65" i="27"/>
  <c r="G75" i="27"/>
  <c r="M103" i="33"/>
  <c r="O5" i="33"/>
  <c r="C9" i="33"/>
  <c r="U9" i="6"/>
  <c r="M54" i="13"/>
  <c r="C46" i="13"/>
  <c r="M45" i="13"/>
  <c r="E46" i="13"/>
  <c r="M50" i="13"/>
  <c r="G46" i="13"/>
  <c r="M13" i="13"/>
  <c r="I46" i="13"/>
  <c r="M67" i="13"/>
  <c r="E58" i="13"/>
  <c r="C58" i="13"/>
  <c r="K58" i="13"/>
  <c r="M7" i="13"/>
  <c r="M59" i="13"/>
  <c r="AC7" i="22"/>
  <c r="P4" i="21"/>
  <c r="P20" i="10"/>
  <c r="P32" i="10"/>
  <c r="P8" i="10"/>
  <c r="P21" i="10"/>
  <c r="P33" i="10"/>
  <c r="P46" i="10"/>
  <c r="P61" i="10"/>
  <c r="P73" i="10"/>
  <c r="P85" i="10"/>
  <c r="P99" i="10"/>
  <c r="P70" i="10"/>
  <c r="P97" i="10"/>
  <c r="P9" i="10"/>
  <c r="P22" i="10"/>
  <c r="P34" i="10"/>
  <c r="P47" i="10"/>
  <c r="P62" i="10"/>
  <c r="P74" i="10"/>
  <c r="P86" i="10"/>
  <c r="P100" i="10"/>
  <c r="P10" i="10"/>
  <c r="P23" i="10"/>
  <c r="P35" i="10"/>
  <c r="P48" i="10"/>
  <c r="P63" i="10"/>
  <c r="P75" i="10"/>
  <c r="P87" i="10"/>
  <c r="P101" i="10"/>
  <c r="P82" i="10"/>
  <c r="P83" i="10"/>
  <c r="P84" i="10"/>
  <c r="P11" i="10"/>
  <c r="P24" i="10"/>
  <c r="P36" i="10"/>
  <c r="P50" i="10"/>
  <c r="P64" i="10"/>
  <c r="P76" i="10"/>
  <c r="P89" i="10"/>
  <c r="P102" i="10"/>
  <c r="P31" i="10"/>
  <c r="P98" i="10"/>
  <c r="P12" i="10"/>
  <c r="P25" i="10"/>
  <c r="P38" i="10"/>
  <c r="P51" i="10"/>
  <c r="P65" i="10"/>
  <c r="P77" i="10"/>
  <c r="P91" i="10"/>
  <c r="P104" i="10"/>
  <c r="P19" i="10"/>
  <c r="P13" i="10"/>
  <c r="P26" i="10"/>
  <c r="P39" i="10"/>
  <c r="P53" i="10"/>
  <c r="P66" i="10"/>
  <c r="P78" i="10"/>
  <c r="P92" i="10"/>
  <c r="P43" i="10"/>
  <c r="P44" i="10"/>
  <c r="P45" i="10"/>
  <c r="P14" i="10"/>
  <c r="P27" i="10"/>
  <c r="P40" i="10"/>
  <c r="P54" i="10"/>
  <c r="P67" i="10"/>
  <c r="P79" i="10"/>
  <c r="P93" i="10"/>
  <c r="P30" i="10"/>
  <c r="P58" i="10"/>
  <c r="P59" i="10"/>
  <c r="P16" i="10"/>
  <c r="P28" i="10"/>
  <c r="P41" i="10"/>
  <c r="P55" i="10"/>
  <c r="P68" i="10"/>
  <c r="P80" i="10"/>
  <c r="P94" i="10"/>
  <c r="P57" i="10"/>
  <c r="P71" i="10"/>
  <c r="P17" i="10"/>
  <c r="P29" i="10"/>
  <c r="P42" i="10"/>
  <c r="P56" i="10"/>
  <c r="P69" i="10"/>
  <c r="P81" i="10"/>
  <c r="P95" i="10"/>
  <c r="P18" i="10"/>
  <c r="P96" i="10"/>
  <c r="P72" i="10"/>
  <c r="E103" i="12"/>
  <c r="M24" i="13"/>
  <c r="I70" i="13"/>
  <c r="M72" i="13"/>
  <c r="M20" i="13"/>
  <c r="G70" i="13"/>
  <c r="K70" i="13"/>
  <c r="M29" i="13"/>
  <c r="M56" i="13"/>
  <c r="C70" i="13"/>
  <c r="M38" i="13"/>
  <c r="M68" i="13"/>
  <c r="M47" i="13"/>
  <c r="M43" i="13"/>
  <c r="C52" i="13"/>
  <c r="M66" i="13"/>
  <c r="M55" i="13"/>
  <c r="G40" i="13"/>
  <c r="M63" i="13"/>
  <c r="K52" i="13"/>
  <c r="I52" i="13"/>
  <c r="M26" i="13"/>
  <c r="I64" i="13"/>
  <c r="M75" i="13"/>
  <c r="O70" i="12"/>
  <c r="O72" i="12" s="1"/>
  <c r="O55" i="12"/>
  <c r="O40" i="12"/>
  <c r="V11" i="26"/>
  <c r="V12" i="26" s="1"/>
  <c r="O41" i="21"/>
  <c r="O42" i="21" s="1"/>
  <c r="Q3" i="22"/>
  <c r="Q321" i="22" s="1"/>
  <c r="O3" i="18"/>
  <c r="O4" i="18"/>
  <c r="O5" i="18"/>
  <c r="O6" i="18"/>
  <c r="Z8" i="7"/>
  <c r="H16" i="27"/>
  <c r="I61" i="27"/>
  <c r="K61" i="27" s="1"/>
  <c r="H55" i="27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U38" i="27"/>
  <c r="I55" i="27"/>
  <c r="K55" i="27" s="1"/>
  <c r="G55" i="27"/>
  <c r="J73" i="27"/>
  <c r="K73" i="27" s="1"/>
  <c r="J38" i="27"/>
  <c r="G67" i="27"/>
  <c r="J22" i="27"/>
  <c r="I60" i="27"/>
  <c r="G60" i="27"/>
  <c r="J59" i="27"/>
  <c r="G59" i="27"/>
  <c r="G74" i="27"/>
  <c r="J60" i="27"/>
  <c r="I59" i="27"/>
  <c r="J39" i="27"/>
  <c r="G68" i="27"/>
  <c r="G69" i="27"/>
  <c r="J71" i="27"/>
  <c r="K71" i="27" s="1"/>
  <c r="G71" i="27"/>
  <c r="K54" i="27"/>
  <c r="U32" i="27"/>
  <c r="G61" i="27"/>
  <c r="G62" i="27"/>
  <c r="I78" i="27"/>
  <c r="G78" i="27"/>
  <c r="I68" i="27"/>
  <c r="K68" i="27" s="1"/>
  <c r="I62" i="27"/>
  <c r="K62" i="27" s="1"/>
  <c r="G56" i="27"/>
  <c r="U39" i="27"/>
  <c r="I56" i="27"/>
  <c r="G63" i="27"/>
  <c r="G57" i="27"/>
  <c r="U28" i="27"/>
  <c r="I72" i="27"/>
  <c r="K72" i="27" s="1"/>
  <c r="G72" i="27"/>
  <c r="J33" i="27"/>
  <c r="J56" i="27"/>
  <c r="J77" i="27"/>
  <c r="G77" i="27"/>
  <c r="J13" i="27"/>
  <c r="U22" i="27"/>
  <c r="K76" i="27"/>
  <c r="J74" i="27"/>
  <c r="I74" i="27"/>
  <c r="I66" i="27"/>
  <c r="K66" i="27" s="1"/>
  <c r="G66" i="27"/>
  <c r="G73" i="27"/>
  <c r="J27" i="27"/>
  <c r="J78" i="27"/>
  <c r="M37" i="13"/>
  <c r="M31" i="13"/>
  <c r="M30" i="13"/>
  <c r="C64" i="13"/>
  <c r="G52" i="13"/>
  <c r="I40" i="13"/>
  <c r="M74" i="13"/>
  <c r="E40" i="13"/>
  <c r="M44" i="13"/>
  <c r="I28" i="13"/>
  <c r="C40" i="13"/>
  <c r="M51" i="13"/>
  <c r="M53" i="13"/>
  <c r="M62" i="13"/>
  <c r="M32" i="13"/>
  <c r="E28" i="13"/>
  <c r="K64" i="13"/>
  <c r="M69" i="13"/>
  <c r="M41" i="13"/>
  <c r="M60" i="13"/>
  <c r="G64" i="13"/>
  <c r="M11" i="13"/>
  <c r="E4" i="13"/>
  <c r="M9" i="13"/>
  <c r="M21" i="13"/>
  <c r="I87" i="13"/>
  <c r="M18" i="13"/>
  <c r="K86" i="13"/>
  <c r="K87" i="13"/>
  <c r="I83" i="13"/>
  <c r="E84" i="13"/>
  <c r="M5" i="13"/>
  <c r="M8" i="13"/>
  <c r="K85" i="13"/>
  <c r="M6" i="13"/>
  <c r="C4" i="13"/>
  <c r="K84" i="13"/>
  <c r="I4" i="13"/>
  <c r="I85" i="13"/>
  <c r="E82" i="13"/>
  <c r="G4" i="13"/>
  <c r="E83" i="13"/>
  <c r="M25" i="13"/>
  <c r="L87" i="13"/>
  <c r="M86" i="13" s="1"/>
  <c r="M57" i="13"/>
  <c r="M73" i="13"/>
  <c r="M71" i="13"/>
  <c r="C16" i="13"/>
  <c r="M17" i="13"/>
  <c r="K28" i="13"/>
  <c r="I16" i="13"/>
  <c r="M19" i="13"/>
  <c r="M23" i="13"/>
  <c r="E85" i="13"/>
  <c r="G82" i="13"/>
  <c r="G84" i="13"/>
  <c r="K16" i="13"/>
  <c r="G16" i="13"/>
  <c r="M65" i="13"/>
  <c r="I34" i="13"/>
  <c r="G34" i="13"/>
  <c r="E34" i="13"/>
  <c r="C34" i="13"/>
  <c r="K34" i="13"/>
  <c r="M49" i="13"/>
  <c r="K82" i="13"/>
  <c r="C82" i="13"/>
  <c r="C84" i="13"/>
  <c r="C86" i="13"/>
  <c r="G83" i="13"/>
  <c r="M42" i="13"/>
  <c r="M48" i="13"/>
  <c r="E10" i="13"/>
  <c r="C10" i="13"/>
  <c r="K10" i="13"/>
  <c r="G10" i="13"/>
  <c r="L76" i="13"/>
  <c r="I76" i="13" s="1"/>
  <c r="E78" i="13" s="1"/>
  <c r="E129" i="13" s="1"/>
  <c r="G85" i="13"/>
  <c r="G28" i="13"/>
  <c r="C83" i="13"/>
  <c r="M39" i="13"/>
  <c r="M35" i="13"/>
  <c r="E86" i="13"/>
  <c r="G22" i="13"/>
  <c r="E22" i="13"/>
  <c r="C22" i="13"/>
  <c r="I22" i="13"/>
  <c r="M27" i="13"/>
  <c r="M33" i="13"/>
  <c r="I82" i="13"/>
  <c r="I84" i="13"/>
  <c r="I86" i="13"/>
  <c r="K83" i="13"/>
  <c r="T16" i="28"/>
  <c r="H16" i="28"/>
  <c r="I16" i="27"/>
  <c r="J10" i="27"/>
  <c r="S16" i="27"/>
  <c r="U16" i="27" s="1"/>
  <c r="J9" i="27"/>
  <c r="O60" i="12"/>
  <c r="O57" i="12"/>
  <c r="O61" i="12"/>
  <c r="N80" i="12"/>
  <c r="O41" i="12"/>
  <c r="O42" i="12"/>
  <c r="E120" i="12"/>
  <c r="E113" i="12"/>
  <c r="D128" i="12"/>
  <c r="O59" i="12"/>
  <c r="O66" i="12"/>
  <c r="N81" i="12"/>
  <c r="N74" i="12"/>
  <c r="O39" i="12"/>
  <c r="O58" i="12"/>
  <c r="N78" i="12"/>
  <c r="O3" i="16"/>
  <c r="S49" i="27"/>
  <c r="U49" i="27" s="1"/>
  <c r="F49" i="27"/>
  <c r="G49" i="27" s="1"/>
  <c r="U7" i="27"/>
  <c r="C115" i="10"/>
  <c r="P6" i="10"/>
  <c r="P4" i="10"/>
  <c r="P5" i="10"/>
  <c r="P7" i="10"/>
  <c r="P3" i="21"/>
  <c r="O7" i="23"/>
  <c r="O5" i="23"/>
  <c r="O4" i="23"/>
  <c r="T53" i="7"/>
  <c r="U49" i="7"/>
  <c r="T49" i="7"/>
  <c r="O3" i="9"/>
  <c r="O25" i="9" s="1"/>
  <c r="O3" i="8"/>
  <c r="O79" i="8" s="1"/>
  <c r="O5" i="6"/>
  <c r="AV9" i="6"/>
  <c r="AW4" i="6" s="1"/>
  <c r="O6" i="6"/>
  <c r="O4" i="6"/>
  <c r="O7" i="6"/>
  <c r="O3" i="6"/>
  <c r="X9" i="17"/>
  <c r="X11" i="17" s="1"/>
  <c r="G53" i="26" l="1"/>
  <c r="O44" i="12"/>
  <c r="O70" i="16"/>
  <c r="O11" i="23"/>
  <c r="AU40" i="33"/>
  <c r="AU184" i="33"/>
  <c r="AU65" i="33"/>
  <c r="AU66" i="33"/>
  <c r="AU163" i="33"/>
  <c r="AU32" i="33"/>
  <c r="AU57" i="33"/>
  <c r="AU27" i="33"/>
  <c r="AU131" i="33"/>
  <c r="AU183" i="33"/>
  <c r="AU144" i="33"/>
  <c r="AU49" i="33"/>
  <c r="AU52" i="33"/>
  <c r="AU30" i="33"/>
  <c r="AU77" i="33"/>
  <c r="AU31" i="33"/>
  <c r="AU175" i="33"/>
  <c r="AU44" i="33"/>
  <c r="AU69" i="33"/>
  <c r="AU158" i="33"/>
  <c r="AU118" i="33"/>
  <c r="AU99" i="33"/>
  <c r="AU143" i="33"/>
  <c r="AU156" i="33"/>
  <c r="AU61" i="33"/>
  <c r="AU74" i="33"/>
  <c r="AU139" i="33"/>
  <c r="AU64" i="33"/>
  <c r="AU78" i="33"/>
  <c r="AU89" i="33"/>
  <c r="AU138" i="33"/>
  <c r="AU43" i="33"/>
  <c r="AU187" i="33"/>
  <c r="AU68" i="33"/>
  <c r="AU81" i="33"/>
  <c r="AU130" i="33"/>
  <c r="AU11" i="33"/>
  <c r="AU155" i="33"/>
  <c r="AU168" i="33"/>
  <c r="AU73" i="33"/>
  <c r="AU134" i="33"/>
  <c r="AU76" i="33"/>
  <c r="AU114" i="33"/>
  <c r="AU101" i="33"/>
  <c r="AU174" i="33"/>
  <c r="AU20" i="33"/>
  <c r="AU92" i="33"/>
  <c r="AU93" i="33"/>
  <c r="AU135" i="33"/>
  <c r="AU142" i="33"/>
  <c r="AU167" i="33"/>
  <c r="AU36" i="33"/>
  <c r="AU180" i="33"/>
  <c r="AU85" i="33"/>
  <c r="AU88" i="33"/>
  <c r="AU150" i="33"/>
  <c r="AU113" i="33"/>
  <c r="AU111" i="33"/>
  <c r="AU67" i="33"/>
  <c r="AU56" i="33"/>
  <c r="AU116" i="33"/>
  <c r="AU105" i="33"/>
  <c r="AU154" i="33"/>
  <c r="AU35" i="33"/>
  <c r="AU179" i="33"/>
  <c r="AU48" i="33"/>
  <c r="AU97" i="33"/>
  <c r="AU75" i="33"/>
  <c r="AU100" i="33"/>
  <c r="AU186" i="33"/>
  <c r="AU125" i="33"/>
  <c r="AU79" i="33"/>
  <c r="AU80" i="33"/>
  <c r="AU140" i="33"/>
  <c r="AU117" i="33"/>
  <c r="AU166" i="33"/>
  <c r="AU47" i="33"/>
  <c r="AU191" i="33"/>
  <c r="AU60" i="33"/>
  <c r="AU26" i="33"/>
  <c r="AU109" i="33"/>
  <c r="AU159" i="33"/>
  <c r="AU112" i="33"/>
  <c r="AU123" i="33"/>
  <c r="AU137" i="33"/>
  <c r="AU42" i="33"/>
  <c r="AU91" i="33"/>
  <c r="AU104" i="33"/>
  <c r="AU164" i="33"/>
  <c r="AU129" i="33"/>
  <c r="AU34" i="33"/>
  <c r="AU178" i="33"/>
  <c r="AU59" i="33"/>
  <c r="AU38" i="33"/>
  <c r="AU72" i="33"/>
  <c r="AU146" i="33"/>
  <c r="AU121" i="33"/>
  <c r="AU124" i="33"/>
  <c r="AU54" i="33"/>
  <c r="AU128" i="33"/>
  <c r="AU188" i="33"/>
  <c r="AU141" i="33"/>
  <c r="AU46" i="33"/>
  <c r="AU71" i="33"/>
  <c r="AU86" i="33"/>
  <c r="AU84" i="33"/>
  <c r="AU63" i="33"/>
  <c r="AU133" i="33"/>
  <c r="AU136" i="33"/>
  <c r="AU161" i="33"/>
  <c r="AU90" i="33"/>
  <c r="AU115" i="33"/>
  <c r="AU152" i="33"/>
  <c r="AU153" i="33"/>
  <c r="AU58" i="33"/>
  <c r="AU50" i="33"/>
  <c r="AU83" i="33"/>
  <c r="AU110" i="33"/>
  <c r="AU96" i="33"/>
  <c r="AU171" i="33"/>
  <c r="AU145" i="33"/>
  <c r="AU41" i="33"/>
  <c r="AU162" i="33"/>
  <c r="AU82" i="33"/>
  <c r="AU51" i="33"/>
  <c r="AU148" i="33"/>
  <c r="AU29" i="33"/>
  <c r="AU126" i="33"/>
  <c r="AU127" i="33"/>
  <c r="AU176" i="33"/>
  <c r="AU165" i="33"/>
  <c r="AU70" i="33"/>
  <c r="AU98" i="33"/>
  <c r="AU95" i="33"/>
  <c r="AU182" i="33"/>
  <c r="AU108" i="33"/>
  <c r="AU157" i="33"/>
  <c r="AU160" i="33"/>
  <c r="AU185" i="33"/>
  <c r="AU147" i="33"/>
  <c r="AU177" i="33"/>
  <c r="AU120" i="33"/>
  <c r="AU28" i="33"/>
  <c r="AU172" i="33"/>
  <c r="AU53" i="33"/>
  <c r="AU151" i="33"/>
  <c r="AU45" i="33"/>
  <c r="AU94" i="33"/>
  <c r="AU170" i="33"/>
  <c r="AU119" i="33"/>
  <c r="AU87" i="33"/>
  <c r="AU132" i="33"/>
  <c r="AU37" i="33"/>
  <c r="AU181" i="33"/>
  <c r="AU122" i="33"/>
  <c r="AU173" i="33"/>
  <c r="AU6" i="33"/>
  <c r="AU102" i="33"/>
  <c r="AU55" i="33"/>
  <c r="AU8" i="33"/>
  <c r="AU33" i="33"/>
  <c r="AU16" i="33"/>
  <c r="AU189" i="33"/>
  <c r="AU12" i="33"/>
  <c r="AU19" i="33"/>
  <c r="AU25" i="33"/>
  <c r="AU24" i="33"/>
  <c r="AU169" i="33"/>
  <c r="AU21" i="33"/>
  <c r="AU39" i="33"/>
  <c r="AU22" i="33"/>
  <c r="AU23" i="33"/>
  <c r="AU103" i="33"/>
  <c r="AU62" i="33"/>
  <c r="AU149" i="33"/>
  <c r="AU18" i="33"/>
  <c r="AU107" i="33"/>
  <c r="AU106" i="33"/>
  <c r="AU190" i="33"/>
  <c r="AU7" i="33"/>
  <c r="AU4" i="33"/>
  <c r="AU10" i="33"/>
  <c r="AU14" i="33"/>
  <c r="AU15" i="33"/>
  <c r="AU17" i="33"/>
  <c r="O67" i="12"/>
  <c r="K77" i="27"/>
  <c r="F82" i="27"/>
  <c r="J82" i="27" s="1"/>
  <c r="E82" i="27"/>
  <c r="D83" i="27"/>
  <c r="B83" i="27"/>
  <c r="C82" i="27"/>
  <c r="I191" i="33"/>
  <c r="E191" i="33"/>
  <c r="K59" i="27"/>
  <c r="P34" i="21"/>
  <c r="M46" i="13"/>
  <c r="M70" i="13"/>
  <c r="O191" i="33"/>
  <c r="G191" i="33"/>
  <c r="C191" i="33"/>
  <c r="M58" i="13"/>
  <c r="CX8" i="32"/>
  <c r="M191" i="33"/>
  <c r="M64" i="13"/>
  <c r="M52" i="13"/>
  <c r="P41" i="21"/>
  <c r="P113" i="10"/>
  <c r="J16" i="27"/>
  <c r="M40" i="13"/>
  <c r="M28" i="13"/>
  <c r="N83" i="12"/>
  <c r="O82" i="12" s="1"/>
  <c r="AW7" i="6"/>
  <c r="K56" i="27"/>
  <c r="K60" i="27"/>
  <c r="K74" i="27"/>
  <c r="K78" i="27"/>
  <c r="M4" i="13"/>
  <c r="C87" i="13"/>
  <c r="M16" i="13"/>
  <c r="G87" i="13"/>
  <c r="G129" i="13"/>
  <c r="G76" i="13"/>
  <c r="D78" i="13" s="1"/>
  <c r="D129" i="13" s="1"/>
  <c r="K76" i="13"/>
  <c r="F78" i="13" s="1"/>
  <c r="F129" i="13" s="1"/>
  <c r="C76" i="13"/>
  <c r="E76" i="13"/>
  <c r="C78" i="13" s="1"/>
  <c r="C129" i="13" s="1"/>
  <c r="M83" i="13"/>
  <c r="M85" i="13"/>
  <c r="M84" i="13"/>
  <c r="M22" i="13"/>
  <c r="M34" i="13"/>
  <c r="M82" i="13"/>
  <c r="M10" i="13"/>
  <c r="P114" i="10"/>
  <c r="P105" i="10"/>
  <c r="P40" i="21"/>
  <c r="AW8" i="6"/>
  <c r="AW5" i="6"/>
  <c r="AW6" i="6"/>
  <c r="I82" i="27" l="1"/>
  <c r="K82" i="27" s="1"/>
  <c r="G82" i="27"/>
  <c r="F83" i="27"/>
  <c r="H82" i="27"/>
  <c r="P42" i="21"/>
  <c r="O79" i="12"/>
  <c r="O80" i="12"/>
  <c r="P115" i="10"/>
  <c r="O78" i="12"/>
  <c r="O81" i="12"/>
  <c r="B78" i="13"/>
  <c r="M76" i="13"/>
  <c r="M87" i="13"/>
  <c r="AW9" i="6"/>
  <c r="O83" i="12" l="1"/>
  <c r="G78" i="13"/>
  <c r="B129" i="13"/>
</calcChain>
</file>

<file path=xl/sharedStrings.xml><?xml version="1.0" encoding="utf-8"?>
<sst xmlns="http://schemas.openxmlformats.org/spreadsheetml/2006/main" count="11594" uniqueCount="2546">
  <si>
    <t>º</t>
  </si>
  <si>
    <t>*Observación: En base a los datos del sistema SOFIA proveído por la Dirección Nacional de Aduanas.</t>
  </si>
  <si>
    <t>Uso exclusivo de las empresas asociadas de CADAM</t>
  </si>
  <si>
    <t>Elaborado por el departamento de estadística - CADAM</t>
  </si>
  <si>
    <t>DESCRIPCIÓN</t>
  </si>
  <si>
    <t>PÁGINA</t>
  </si>
  <si>
    <t>Cuadro 1</t>
  </si>
  <si>
    <t>Cuadro 2</t>
  </si>
  <si>
    <t>Cuadro 3</t>
  </si>
  <si>
    <t>Cuadro 4</t>
  </si>
  <si>
    <t>Cuadro 5</t>
  </si>
  <si>
    <t>Cuadro 6</t>
  </si>
  <si>
    <t>Cuadro 7</t>
  </si>
  <si>
    <t>Cuadro 8</t>
  </si>
  <si>
    <t>Cuadro 9</t>
  </si>
  <si>
    <t>Cuadro 10</t>
  </si>
  <si>
    <t>Cuadro 11</t>
  </si>
  <si>
    <t>Cuadro 12</t>
  </si>
  <si>
    <t>Cuadro 13</t>
  </si>
  <si>
    <t>Cuadro 14</t>
  </si>
  <si>
    <t>Cuadro 15</t>
  </si>
  <si>
    <t>Cuadro 16</t>
  </si>
  <si>
    <t>Cuadro 17</t>
  </si>
  <si>
    <t>Cuadro 18</t>
  </si>
  <si>
    <t>Cuadro 19</t>
  </si>
  <si>
    <t>Cuadro 20</t>
  </si>
  <si>
    <t>Cuadro 21</t>
  </si>
  <si>
    <t>Cuadro 22</t>
  </si>
  <si>
    <t>Cuadro 23</t>
  </si>
  <si>
    <t>Cuadro 24</t>
  </si>
  <si>
    <t>Importacion de vehículos y camiones okm y usados, por año.</t>
  </si>
  <si>
    <t>Cuadro 25</t>
  </si>
  <si>
    <t>Cuadro 26</t>
  </si>
  <si>
    <t>Cuadro 27</t>
  </si>
  <si>
    <t>Cuadro 28</t>
  </si>
  <si>
    <t>Cuadro 29</t>
  </si>
  <si>
    <t>Total</t>
  </si>
  <si>
    <t>Var. %</t>
  </si>
  <si>
    <t>Vehículos 0km</t>
  </si>
  <si>
    <t>Camiones 0km</t>
  </si>
  <si>
    <t>Tractores</t>
  </si>
  <si>
    <t>Cosechadoras</t>
  </si>
  <si>
    <t>Pulverizadoras</t>
  </si>
  <si>
    <t>Maq. Viales e industriales</t>
  </si>
  <si>
    <t>Elaboracion: CADAM. Fuente: Penta Transaction.</t>
  </si>
  <si>
    <t>Total Vehiculos y Camiones</t>
  </si>
  <si>
    <t>Elaboracion: CADAM. Fuente: DNA</t>
  </si>
  <si>
    <t>Elaboración: CADAM. Fuente: DNA</t>
  </si>
  <si>
    <t>Año</t>
  </si>
  <si>
    <t>Vehículos</t>
  </si>
  <si>
    <t>Var %</t>
  </si>
  <si>
    <t>Camiones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</si>
  <si>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</si>
  <si>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</si>
  <si>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</si>
  <si>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</si>
  <si>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</si>
  <si>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</si>
  <si>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</si>
  <si>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</si>
  <si>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</si>
  <si>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</si>
  <si>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</si>
  <si>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</si>
  <si>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Fuente: CADAM</t>
  </si>
  <si>
    <t>Tipo</t>
  </si>
  <si>
    <t xml:space="preserve">Var % </t>
  </si>
  <si>
    <t xml:space="preserve">Acum Var % </t>
  </si>
  <si>
    <t>En %</t>
  </si>
  <si>
    <t>(a)</t>
  </si>
  <si>
    <t>( b)</t>
  </si>
  <si>
    <t>(b)/(a)</t>
  </si>
  <si>
    <t>('c)</t>
  </si>
  <si>
    <t>( d)</t>
  </si>
  <si>
    <t>(d)/('c)</t>
  </si>
  <si>
    <t>(e)</t>
  </si>
  <si>
    <t>(f)</t>
  </si>
  <si>
    <t>(f)/('e)</t>
  </si>
  <si>
    <t>%</t>
  </si>
  <si>
    <t>Automóvil</t>
  </si>
  <si>
    <t>Furgón</t>
  </si>
  <si>
    <t>Minibus</t>
  </si>
  <si>
    <t>Pick Up</t>
  </si>
  <si>
    <t>SUV</t>
  </si>
  <si>
    <t>Total vehículos</t>
  </si>
  <si>
    <t>Camión</t>
  </si>
  <si>
    <t>Omnibus</t>
  </si>
  <si>
    <t>Total camiones</t>
  </si>
  <si>
    <t>Tipo de vehículos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</si>
  <si>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</si>
  <si>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</si>
  <si>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</si>
  <si>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</si>
  <si>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</si>
  <si>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</si>
  <si>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</si>
  <si>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</si>
  <si>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</si>
  <si>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</si>
  <si>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</si>
  <si>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</si>
  <si>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Unidades</t>
  </si>
  <si>
    <t>Crec, % mes</t>
  </si>
  <si>
    <t>Cuadro 16: Importación de camiones,  variación mensual, 2019-2020</t>
  </si>
  <si>
    <t>Variación mensual autos y camiones 2020</t>
  </si>
  <si>
    <t>MESES</t>
  </si>
  <si>
    <t>var. % 2021</t>
  </si>
  <si>
    <t>var. % 2022</t>
  </si>
  <si>
    <t>Meses</t>
  </si>
  <si>
    <t>var. % 2019</t>
  </si>
  <si>
    <t>var. % 2020</t>
  </si>
  <si>
    <t>Var % 2020/2019</t>
  </si>
  <si>
    <t>-</t>
  </si>
  <si>
    <t>Proyección</t>
  </si>
  <si>
    <t>Cuadro 4C: Importación de vehículos y camiones  variación mensual, 2018-2019</t>
  </si>
  <si>
    <t>var. % 2018</t>
  </si>
  <si>
    <t>Var. % 2019/2018</t>
  </si>
  <si>
    <t>MARCA</t>
  </si>
  <si>
    <t>% Acum</t>
  </si>
  <si>
    <t>AUDI</t>
  </si>
  <si>
    <t>CHEVROLET</t>
  </si>
  <si>
    <t>BAIC</t>
  </si>
  <si>
    <t>TOYOTA</t>
  </si>
  <si>
    <t>BMW</t>
  </si>
  <si>
    <t>VOLKSWAGEN</t>
  </si>
  <si>
    <t>BYD</t>
  </si>
  <si>
    <t>KIA</t>
  </si>
  <si>
    <t>CHANGAN</t>
  </si>
  <si>
    <t>HYUNDAI</t>
  </si>
  <si>
    <t>CHERY</t>
  </si>
  <si>
    <t>PEUGEOT</t>
  </si>
  <si>
    <t>GEELY</t>
  </si>
  <si>
    <t>CITROEN</t>
  </si>
  <si>
    <t>NISSAN</t>
  </si>
  <si>
    <t>DFSK</t>
  </si>
  <si>
    <t>MAZDA</t>
  </si>
  <si>
    <t>DODGE</t>
  </si>
  <si>
    <t>FIAT</t>
  </si>
  <si>
    <t>FORD</t>
  </si>
  <si>
    <t>JEEP</t>
  </si>
  <si>
    <t>FOTON</t>
  </si>
  <si>
    <t>RENAULT</t>
  </si>
  <si>
    <t>GAC</t>
  </si>
  <si>
    <t>ISUZU</t>
  </si>
  <si>
    <t>GREAT WALL</t>
  </si>
  <si>
    <t>MERCEDES BENZ</t>
  </si>
  <si>
    <t>HAVAL</t>
  </si>
  <si>
    <t>HONDA</t>
  </si>
  <si>
    <t>SUZUKI</t>
  </si>
  <si>
    <t>IVECO</t>
  </si>
  <si>
    <t>MITSUBISHI</t>
  </si>
  <si>
    <t>JETOUR</t>
  </si>
  <si>
    <t>JIM</t>
  </si>
  <si>
    <t>VOLVO</t>
  </si>
  <si>
    <t>JMC</t>
  </si>
  <si>
    <t>KARRY</t>
  </si>
  <si>
    <t>RAM</t>
  </si>
  <si>
    <t>LAND ROVER</t>
  </si>
  <si>
    <t>SSANGYONG</t>
  </si>
  <si>
    <t>LEXUS</t>
  </si>
  <si>
    <t>MAHINDRA</t>
  </si>
  <si>
    <t>MG</t>
  </si>
  <si>
    <t>MASERATI</t>
  </si>
  <si>
    <t>MINI</t>
  </si>
  <si>
    <t>MAXUS</t>
  </si>
  <si>
    <t>PORSCHE</t>
  </si>
  <si>
    <t>SUBARU</t>
  </si>
  <si>
    <t>TATA</t>
  </si>
  <si>
    <t>TESLA</t>
  </si>
  <si>
    <t>UAZ</t>
  </si>
  <si>
    <t>MARCAS</t>
  </si>
  <si>
    <t>Part. en total</t>
  </si>
  <si>
    <t xml:space="preserve">Var. Unid. </t>
  </si>
  <si>
    <t>Chevrolet</t>
  </si>
  <si>
    <t>Toyota</t>
  </si>
  <si>
    <t>VW</t>
  </si>
  <si>
    <t>Kia</t>
  </si>
  <si>
    <t>Hyundai</t>
  </si>
  <si>
    <t>Peugeot</t>
  </si>
  <si>
    <t>Geely</t>
  </si>
  <si>
    <t>Nissan</t>
  </si>
  <si>
    <t>Fiat</t>
  </si>
  <si>
    <t>Citroen</t>
  </si>
  <si>
    <t>Jeep</t>
  </si>
  <si>
    <t>Renault</t>
  </si>
  <si>
    <t>Ford</t>
  </si>
  <si>
    <t>Changan</t>
  </si>
  <si>
    <t>Suzuki</t>
  </si>
  <si>
    <t>Honda</t>
  </si>
  <si>
    <t>Ssangyong</t>
  </si>
  <si>
    <t>Jetour</t>
  </si>
  <si>
    <t>Dodge</t>
  </si>
  <si>
    <t>Karry</t>
  </si>
  <si>
    <t>Haval</t>
  </si>
  <si>
    <t>Maserati</t>
  </si>
  <si>
    <t>Tata</t>
  </si>
  <si>
    <t>Tesla</t>
  </si>
  <si>
    <t>Jaguar</t>
  </si>
  <si>
    <t>Seres</t>
  </si>
  <si>
    <t>ZNA</t>
  </si>
  <si>
    <t>Procedencia</t>
  </si>
  <si>
    <t>Set</t>
  </si>
  <si>
    <t>ALEMANIA</t>
  </si>
  <si>
    <t>BRASIL</t>
  </si>
  <si>
    <t>ARGENTINA</t>
  </si>
  <si>
    <t>CHINA</t>
  </si>
  <si>
    <t>COREA DEL SUR</t>
  </si>
  <si>
    <t>INDIA</t>
  </si>
  <si>
    <t>JAPON</t>
  </si>
  <si>
    <t>TAILANDIA</t>
  </si>
  <si>
    <t>MEXICO</t>
  </si>
  <si>
    <t>ESLOVAQUIA</t>
  </si>
  <si>
    <t>INDONESIA</t>
  </si>
  <si>
    <t>FRANCIA</t>
  </si>
  <si>
    <t>HUNGRIA</t>
  </si>
  <si>
    <t>Empresa</t>
  </si>
  <si>
    <t>Marcas</t>
  </si>
  <si>
    <t>0  Km,      % del total</t>
  </si>
  <si>
    <t>Ranking</t>
  </si>
  <si>
    <t>Marca</t>
  </si>
  <si>
    <t>Prestigio Automotores S.A.</t>
  </si>
  <si>
    <t>Toyotoshi S.A.</t>
  </si>
  <si>
    <t>Diesa S.A.</t>
  </si>
  <si>
    <t>Imp. Casual</t>
  </si>
  <si>
    <t>Automotor S.A.</t>
  </si>
  <si>
    <t>CATHAY S.A.</t>
  </si>
  <si>
    <t>Tema Automotores S.A.</t>
  </si>
  <si>
    <t>Perfecta Automotores S.A.</t>
  </si>
  <si>
    <t>Garden Automotores S.A.</t>
  </si>
  <si>
    <t>Chacomer Automotores S.A.</t>
  </si>
  <si>
    <t>BRILLIANCE</t>
  </si>
  <si>
    <t>De la Sobera Hnos.</t>
  </si>
  <si>
    <t>Automaq SAECA</t>
  </si>
  <si>
    <t>GOROSTIAGA AUTOMOVILES SA</t>
  </si>
  <si>
    <t>Tape Logistica S.A.</t>
  </si>
  <si>
    <t xml:space="preserve">ACISA </t>
  </si>
  <si>
    <t>Divisa Automotores S.A.</t>
  </si>
  <si>
    <t>Tape Ruvicha SAECA</t>
  </si>
  <si>
    <t>IMP.CASUAL</t>
  </si>
  <si>
    <t>Cuevas Hnos S.A.</t>
  </si>
  <si>
    <t>GARDEN MPY S.A.</t>
  </si>
  <si>
    <t>Condor SACI</t>
  </si>
  <si>
    <t>M.BENZ</t>
  </si>
  <si>
    <t>SANTA ROSA PARAGUAY S.A.</t>
  </si>
  <si>
    <t>CENSU S.A.</t>
  </si>
  <si>
    <t>DLS MOTORS S.A.</t>
  </si>
  <si>
    <t>Gmc</t>
  </si>
  <si>
    <t>Vicar S.A.</t>
  </si>
  <si>
    <t>PARAGUAY MOTOR S.A.</t>
  </si>
  <si>
    <t>Motormarket S.A.</t>
  </si>
  <si>
    <t>JAC</t>
  </si>
  <si>
    <t>Nipon Automotores  S.A.</t>
  </si>
  <si>
    <t>Jim</t>
  </si>
  <si>
    <t xml:space="preserve">MINI </t>
  </si>
  <si>
    <t>AUTO LOGIC S.A.</t>
  </si>
  <si>
    <t>ACE SAC</t>
  </si>
  <si>
    <t>Lincoln</t>
  </si>
  <si>
    <t>Luxgen</t>
  </si>
  <si>
    <t>MULTIMARCA MOTOR JP S.A.</t>
  </si>
  <si>
    <t>RIEDER Y CIA. SACI</t>
  </si>
  <si>
    <t xml:space="preserve">Tokio Motors </t>
  </si>
  <si>
    <t>DE LA SOBERA HNOS. SAIC</t>
  </si>
  <si>
    <t>IVONNE MARGOTT BOSCH</t>
  </si>
  <si>
    <t>CADAM</t>
  </si>
  <si>
    <t>No CADAM</t>
  </si>
  <si>
    <t>Cuadro 5 B: Importación de vehiculos y camiones CADAM - NO CADAM, 2011-2020, en %</t>
  </si>
  <si>
    <t xml:space="preserve">Valor CIF US$ </t>
  </si>
  <si>
    <t>Reemplazar acumulado por mes</t>
  </si>
  <si>
    <t>Modelo</t>
  </si>
  <si>
    <t>Max</t>
  </si>
  <si>
    <t>Min</t>
  </si>
  <si>
    <t>Q3</t>
  </si>
  <si>
    <t>SUV mediano C</t>
  </si>
  <si>
    <t>Hilux</t>
  </si>
  <si>
    <t>Pick up mediano</t>
  </si>
  <si>
    <t>RS Q3</t>
  </si>
  <si>
    <t>Gol</t>
  </si>
  <si>
    <t>Auto mediano B</t>
  </si>
  <si>
    <t>ETRON 50</t>
  </si>
  <si>
    <t>Onix</t>
  </si>
  <si>
    <t>ETRON 55</t>
  </si>
  <si>
    <t>HB20</t>
  </si>
  <si>
    <t>auto mediano B</t>
  </si>
  <si>
    <t>R8</t>
  </si>
  <si>
    <t>Auto deportivo</t>
  </si>
  <si>
    <t>S10</t>
  </si>
  <si>
    <t>Q8</t>
  </si>
  <si>
    <t>SUV grande F</t>
  </si>
  <si>
    <t xml:space="preserve">Tracker   </t>
  </si>
  <si>
    <t>SUV mediano B</t>
  </si>
  <si>
    <t>Q5</t>
  </si>
  <si>
    <t>SUV mediano D</t>
  </si>
  <si>
    <t>Sportage</t>
  </si>
  <si>
    <t>Q2</t>
  </si>
  <si>
    <t>Kicks</t>
  </si>
  <si>
    <t>suv mediano B</t>
  </si>
  <si>
    <t xml:space="preserve">Q7   </t>
  </si>
  <si>
    <t>Geely Emgrand</t>
  </si>
  <si>
    <t>Emgrand</t>
  </si>
  <si>
    <t>SUV grande D</t>
  </si>
  <si>
    <t xml:space="preserve">A4  </t>
  </si>
  <si>
    <t>Auto mediano C</t>
  </si>
  <si>
    <t>SUV Mediano C</t>
  </si>
  <si>
    <t>A5</t>
  </si>
  <si>
    <t>Amarok</t>
  </si>
  <si>
    <t>A6</t>
  </si>
  <si>
    <t>Auto grande E</t>
  </si>
  <si>
    <t>Soluto</t>
  </si>
  <si>
    <t>A8</t>
  </si>
  <si>
    <t>Auto grande F</t>
  </si>
  <si>
    <t>Fortuner</t>
  </si>
  <si>
    <t>SUV Grande D</t>
  </si>
  <si>
    <t>SQ5</t>
  </si>
  <si>
    <t>C4  cactus</t>
  </si>
  <si>
    <t>E TRON GT RS</t>
  </si>
  <si>
    <t>HB20X</t>
  </si>
  <si>
    <t xml:space="preserve">E-tron </t>
  </si>
  <si>
    <t>Kia Seltos</t>
  </si>
  <si>
    <t>Seltos</t>
  </si>
  <si>
    <t>SUV Mediano B</t>
  </si>
  <si>
    <t>Q7 E-tron</t>
  </si>
  <si>
    <t>Sonet</t>
  </si>
  <si>
    <t>BJ40</t>
  </si>
  <si>
    <t>Saveiro</t>
  </si>
  <si>
    <t>Pick up pequeño</t>
  </si>
  <si>
    <t>D20</t>
  </si>
  <si>
    <t>Strada</t>
  </si>
  <si>
    <t>EC3</t>
  </si>
  <si>
    <t>City car</t>
  </si>
  <si>
    <t>Tucson</t>
  </si>
  <si>
    <t>X25</t>
  </si>
  <si>
    <t>Creta</t>
  </si>
  <si>
    <t>X35</t>
  </si>
  <si>
    <t>BT50</t>
  </si>
  <si>
    <t>EX5</t>
  </si>
  <si>
    <t>Corolla Cross</t>
  </si>
  <si>
    <t>X55</t>
  </si>
  <si>
    <t>RAV4</t>
  </si>
  <si>
    <t>X75</t>
  </si>
  <si>
    <t>D-MAX</t>
  </si>
  <si>
    <t>I3S</t>
  </si>
  <si>
    <t>Picanto</t>
  </si>
  <si>
    <t>I4</t>
  </si>
  <si>
    <t>Chevrolet Silverado</t>
  </si>
  <si>
    <t>Sorento</t>
  </si>
  <si>
    <t>SUV grande E</t>
  </si>
  <si>
    <t>I8</t>
  </si>
  <si>
    <t xml:space="preserve">Etios   </t>
  </si>
  <si>
    <t>X5</t>
  </si>
  <si>
    <t>X6</t>
  </si>
  <si>
    <t>Compass</t>
  </si>
  <si>
    <t>X1</t>
  </si>
  <si>
    <t>HB20S</t>
  </si>
  <si>
    <t>X2</t>
  </si>
  <si>
    <t>T-Cross</t>
  </si>
  <si>
    <t xml:space="preserve">X3  </t>
  </si>
  <si>
    <t>Traiblazer</t>
  </si>
  <si>
    <t>SUV GRANDE E</t>
  </si>
  <si>
    <t>X4</t>
  </si>
  <si>
    <t>Raize</t>
  </si>
  <si>
    <t>Coolray</t>
  </si>
  <si>
    <t>SUV mediano c</t>
  </si>
  <si>
    <t>X7</t>
  </si>
  <si>
    <t>Rush</t>
  </si>
  <si>
    <t>Taos</t>
  </si>
  <si>
    <t>Renegade</t>
  </si>
  <si>
    <t>Voyage</t>
  </si>
  <si>
    <t>228I</t>
  </si>
  <si>
    <t>Kwid</t>
  </si>
  <si>
    <t xml:space="preserve">Ranger  </t>
  </si>
  <si>
    <t>CX5</t>
  </si>
  <si>
    <t xml:space="preserve">Frontier   </t>
  </si>
  <si>
    <t>Rio</t>
  </si>
  <si>
    <t xml:space="preserve">Carnival   </t>
  </si>
  <si>
    <t>Land Cruiser</t>
  </si>
  <si>
    <t xml:space="preserve">Silverado  </t>
  </si>
  <si>
    <t>Pick up grande</t>
  </si>
  <si>
    <t>AZKARRA GF</t>
  </si>
  <si>
    <t>M2</t>
  </si>
  <si>
    <t>CX30</t>
  </si>
  <si>
    <t>M3</t>
  </si>
  <si>
    <t>Raptor</t>
  </si>
  <si>
    <t>M4</t>
  </si>
  <si>
    <t>Duster</t>
  </si>
  <si>
    <t>M5</t>
  </si>
  <si>
    <t>M340I</t>
  </si>
  <si>
    <t>L200 Triton</t>
  </si>
  <si>
    <t>M440I</t>
  </si>
  <si>
    <t>Versa</t>
  </si>
  <si>
    <t>auto mediano C</t>
  </si>
  <si>
    <t>M550I XDRIVE LIMOUSINE</t>
  </si>
  <si>
    <t>Fiorino</t>
  </si>
  <si>
    <t>Furgon Pequeño</t>
  </si>
  <si>
    <t>M850</t>
  </si>
  <si>
    <t>Corolla</t>
  </si>
  <si>
    <t>M8</t>
  </si>
  <si>
    <t xml:space="preserve">Berlingo   </t>
  </si>
  <si>
    <t>Furgon mediano</t>
  </si>
  <si>
    <t>Territory</t>
  </si>
  <si>
    <t>Z4</t>
  </si>
  <si>
    <t xml:space="preserve">HRV  </t>
  </si>
  <si>
    <t>V3</t>
  </si>
  <si>
    <t>Boarding</t>
  </si>
  <si>
    <t>V6</t>
  </si>
  <si>
    <t>Partner</t>
  </si>
  <si>
    <t>S-Presso</t>
  </si>
  <si>
    <t>EV300</t>
  </si>
  <si>
    <t>Pulse</t>
  </si>
  <si>
    <t>Song</t>
  </si>
  <si>
    <t>Jimny</t>
  </si>
  <si>
    <t>Grand Cherokee</t>
  </si>
  <si>
    <t>E2</t>
  </si>
  <si>
    <t>T3</t>
  </si>
  <si>
    <t>Oroch</t>
  </si>
  <si>
    <t>Alsvin</t>
  </si>
  <si>
    <t>City</t>
  </si>
  <si>
    <t>CS15</t>
  </si>
  <si>
    <t xml:space="preserve">Sprinter </t>
  </si>
  <si>
    <t>Furgon Grande</t>
  </si>
  <si>
    <t>CS35</t>
  </si>
  <si>
    <t>Swift</t>
  </si>
  <si>
    <t>NEW CS35 PLUS</t>
  </si>
  <si>
    <t>UNI-T</t>
  </si>
  <si>
    <t>SC6471CB5</t>
  </si>
  <si>
    <t>Hunter</t>
  </si>
  <si>
    <t>Staria</t>
  </si>
  <si>
    <t>T2</t>
  </si>
  <si>
    <t>QQ</t>
  </si>
  <si>
    <t>T8</t>
  </si>
  <si>
    <t xml:space="preserve">CRV  </t>
  </si>
  <si>
    <t>Arrizo</t>
  </si>
  <si>
    <t>Montero</t>
  </si>
  <si>
    <t>Polo</t>
  </si>
  <si>
    <t>T4</t>
  </si>
  <si>
    <t>Virtus</t>
  </si>
  <si>
    <t>Camaro</t>
  </si>
  <si>
    <t>Ram 2500</t>
  </si>
  <si>
    <t>Colorado</t>
  </si>
  <si>
    <t>Corvette</t>
  </si>
  <si>
    <t xml:space="preserve">Santa Fe  </t>
  </si>
  <si>
    <t>SUV Grande E</t>
  </si>
  <si>
    <t>Cruze</t>
  </si>
  <si>
    <t>PLUS</t>
  </si>
  <si>
    <t>High country año 2020</t>
  </si>
  <si>
    <t xml:space="preserve">Xtrail   </t>
  </si>
  <si>
    <t>Kangoo Expres</t>
  </si>
  <si>
    <t>ZS</t>
  </si>
  <si>
    <t>Suburban</t>
  </si>
  <si>
    <t>Montana</t>
  </si>
  <si>
    <t>X70</t>
  </si>
  <si>
    <t>Spin</t>
  </si>
  <si>
    <t>Auto Familiar</t>
  </si>
  <si>
    <t>Argo</t>
  </si>
  <si>
    <t xml:space="preserve">C5 aircross </t>
  </si>
  <si>
    <t>XC40</t>
  </si>
  <si>
    <t>Vehículo</t>
  </si>
  <si>
    <t>Nivus</t>
  </si>
  <si>
    <t>Durango</t>
  </si>
  <si>
    <t>Toro</t>
  </si>
  <si>
    <t>No ident.</t>
  </si>
  <si>
    <t>Bronco</t>
  </si>
  <si>
    <t>Suv mediano C</t>
  </si>
  <si>
    <t>CHARGER SXT</t>
  </si>
  <si>
    <t>Countryman</t>
  </si>
  <si>
    <t>Ducato</t>
  </si>
  <si>
    <t>Endurance</t>
  </si>
  <si>
    <t>Pick-up</t>
  </si>
  <si>
    <t>MU-X</t>
  </si>
  <si>
    <t>ASX</t>
  </si>
  <si>
    <t>SSANYONG</t>
  </si>
  <si>
    <t>Rexton</t>
  </si>
  <si>
    <t>Siena</t>
  </si>
  <si>
    <t xml:space="preserve">XC60  </t>
  </si>
  <si>
    <t>Landtrek</t>
  </si>
  <si>
    <t>Cronos</t>
  </si>
  <si>
    <t>CLASSIC</t>
  </si>
  <si>
    <t xml:space="preserve">Cayenne  </t>
  </si>
  <si>
    <t>Master</t>
  </si>
  <si>
    <t>Prado</t>
  </si>
  <si>
    <t>Ecosport</t>
  </si>
  <si>
    <t>Tiguan</t>
  </si>
  <si>
    <t>Expedition</t>
  </si>
  <si>
    <t>Explorer</t>
  </si>
  <si>
    <t>Everest</t>
  </si>
  <si>
    <t>GS4</t>
  </si>
  <si>
    <t>KA</t>
  </si>
  <si>
    <t>Kona</t>
  </si>
  <si>
    <t xml:space="preserve">Fiesta  </t>
  </si>
  <si>
    <t>RX450</t>
  </si>
  <si>
    <t>F150</t>
  </si>
  <si>
    <t>SUV Mediano D</t>
  </si>
  <si>
    <t>F150 Raptor</t>
  </si>
  <si>
    <t>Baleno</t>
  </si>
  <si>
    <t>F250</t>
  </si>
  <si>
    <t>Focus</t>
  </si>
  <si>
    <t>Macan</t>
  </si>
  <si>
    <t>Captur</t>
  </si>
  <si>
    <t>Rexton Pick up</t>
  </si>
  <si>
    <t>Wingle</t>
  </si>
  <si>
    <t xml:space="preserve">Tunland </t>
  </si>
  <si>
    <t>Mini Cooper</t>
  </si>
  <si>
    <t>Korando</t>
  </si>
  <si>
    <t>GS3</t>
  </si>
  <si>
    <t>Touareg</t>
  </si>
  <si>
    <t>SUV Mediano E</t>
  </si>
  <si>
    <t>GS5</t>
  </si>
  <si>
    <t>Teramont</t>
  </si>
  <si>
    <t>GS8</t>
  </si>
  <si>
    <t>COMMANDER OVERLAND</t>
  </si>
  <si>
    <t>Ignis</t>
  </si>
  <si>
    <t>GX3</t>
  </si>
  <si>
    <t>SIERRA</t>
  </si>
  <si>
    <t>Venue</t>
  </si>
  <si>
    <t xml:space="preserve">Patrol   </t>
  </si>
  <si>
    <t>Ram 1500</t>
  </si>
  <si>
    <t>Poer</t>
  </si>
  <si>
    <t>Citroen Berlingo</t>
  </si>
  <si>
    <t>auto mediano D</t>
  </si>
  <si>
    <t xml:space="preserve">XC90  </t>
  </si>
  <si>
    <t>Civic</t>
  </si>
  <si>
    <t>WRV</t>
  </si>
  <si>
    <t>Pilot</t>
  </si>
  <si>
    <t>UX250</t>
  </si>
  <si>
    <t xml:space="preserve">Accord  </t>
  </si>
  <si>
    <t>Odyssey</t>
  </si>
  <si>
    <t>T90</t>
  </si>
  <si>
    <t>Ridgeline</t>
  </si>
  <si>
    <t>County</t>
  </si>
  <si>
    <t xml:space="preserve">H1  </t>
  </si>
  <si>
    <t>DAILY</t>
  </si>
  <si>
    <t>I20</t>
  </si>
  <si>
    <t>Range Rover</t>
  </si>
  <si>
    <t>GLB 220D</t>
  </si>
  <si>
    <t>Works</t>
  </si>
  <si>
    <t>Tivoli</t>
  </si>
  <si>
    <t xml:space="preserve">Forester </t>
  </si>
  <si>
    <t>Ioniq</t>
  </si>
  <si>
    <t>Auto mediano c</t>
  </si>
  <si>
    <t>H350</t>
  </si>
  <si>
    <t>Palisade</t>
  </si>
  <si>
    <t>SUV Grande F</t>
  </si>
  <si>
    <t>Wrangler  Rubicon</t>
  </si>
  <si>
    <t>Q22L</t>
  </si>
  <si>
    <t>P250 Prestige</t>
  </si>
  <si>
    <t>RX5</t>
  </si>
  <si>
    <t>207DI</t>
  </si>
  <si>
    <t>Gladiator Rubicon</t>
  </si>
  <si>
    <t>Wrangler  Sahara</t>
  </si>
  <si>
    <t>Q22B</t>
  </si>
  <si>
    <t>Q22E</t>
  </si>
  <si>
    <t>Pick-up 2500</t>
  </si>
  <si>
    <t>Vigus</t>
  </si>
  <si>
    <t>Cerato</t>
  </si>
  <si>
    <t>Niro</t>
  </si>
  <si>
    <t>KING LONG</t>
  </si>
  <si>
    <t>KING GO</t>
  </si>
  <si>
    <t>LADA</t>
  </si>
  <si>
    <t>Autovaz</t>
  </si>
  <si>
    <t>Suv mediano B</t>
  </si>
  <si>
    <t>Defender</t>
  </si>
  <si>
    <t>Evoque</t>
  </si>
  <si>
    <t>Sentra</t>
  </si>
  <si>
    <t>Boxer</t>
  </si>
  <si>
    <t>Discovery</t>
  </si>
  <si>
    <t>XV</t>
  </si>
  <si>
    <t>IS300</t>
  </si>
  <si>
    <t xml:space="preserve">Hiace  </t>
  </si>
  <si>
    <t>LX450</t>
  </si>
  <si>
    <t>LX500D</t>
  </si>
  <si>
    <t>Navigator</t>
  </si>
  <si>
    <t>U6 año 2018</t>
  </si>
  <si>
    <t>M7</t>
  </si>
  <si>
    <t>S5</t>
  </si>
  <si>
    <t>S3I año 2019</t>
  </si>
  <si>
    <t>U5 año 2018</t>
  </si>
  <si>
    <t>auto mediano E</t>
  </si>
  <si>
    <t>S580</t>
  </si>
  <si>
    <t>G 63</t>
  </si>
  <si>
    <t>Taycan</t>
  </si>
  <si>
    <t>Ace Commuter</t>
  </si>
  <si>
    <t>C-HR</t>
  </si>
  <si>
    <t>Tundra</t>
  </si>
  <si>
    <t>E450</t>
  </si>
  <si>
    <t>Vito</t>
  </si>
  <si>
    <t>S63</t>
  </si>
  <si>
    <t xml:space="preserve">Ghibli s año 2020  </t>
  </si>
  <si>
    <t xml:space="preserve">Quattroporte S año 2020 </t>
  </si>
  <si>
    <t>T60</t>
  </si>
  <si>
    <t>MODEL 3</t>
  </si>
  <si>
    <t>4RUNNER</t>
  </si>
  <si>
    <t>Qashqai</t>
  </si>
  <si>
    <t>March</t>
  </si>
  <si>
    <t>Murano</t>
  </si>
  <si>
    <t>No Identif. Nuevo</t>
  </si>
  <si>
    <t>Boxster</t>
  </si>
  <si>
    <t>Cayman</t>
  </si>
  <si>
    <t>Panamera</t>
  </si>
  <si>
    <t>Auto mediano D</t>
  </si>
  <si>
    <t>PROMASTER 2020</t>
  </si>
  <si>
    <t>Ram 3500</t>
  </si>
  <si>
    <t>Koleos</t>
  </si>
  <si>
    <t>Stepway</t>
  </si>
  <si>
    <t>SERES</t>
  </si>
  <si>
    <t>Eléctrico</t>
  </si>
  <si>
    <t>WRX</t>
  </si>
  <si>
    <t>STI6MT</t>
  </si>
  <si>
    <t>Alto</t>
  </si>
  <si>
    <t>Xenon</t>
  </si>
  <si>
    <t>Super Ace</t>
  </si>
  <si>
    <t>SX4</t>
  </si>
  <si>
    <t>Tacoma</t>
  </si>
  <si>
    <t xml:space="preserve">Prius  </t>
  </si>
  <si>
    <t>Supra</t>
  </si>
  <si>
    <t>S90</t>
  </si>
  <si>
    <t>Auto Grande E</t>
  </si>
  <si>
    <t>Golf</t>
  </si>
  <si>
    <t>Auto Mediano B</t>
  </si>
  <si>
    <t>Beetle</t>
  </si>
  <si>
    <t>Vento</t>
  </si>
  <si>
    <t>Rich</t>
  </si>
  <si>
    <t>Referencias</t>
  </si>
  <si>
    <t>Segmento</t>
  </si>
  <si>
    <t>Modelos. Ejemplos</t>
  </si>
  <si>
    <t>Capacidad de carga o pasajeros</t>
  </si>
  <si>
    <t>Dimensiones</t>
  </si>
  <si>
    <t xml:space="preserve">Tipo </t>
  </si>
  <si>
    <t>Challenger, mustang, slk 200, slk 350</t>
  </si>
  <si>
    <t>2 pasajeros</t>
  </si>
  <si>
    <t xml:space="preserve"> peugeot 3008, citroen c8</t>
  </si>
  <si>
    <t>7 adultos</t>
  </si>
  <si>
    <t>4,85 mts</t>
  </si>
  <si>
    <t>Auto grande D</t>
  </si>
  <si>
    <t xml:space="preserve">kia optima, </t>
  </si>
  <si>
    <t>5 adultos</t>
  </si>
  <si>
    <t>Auto grande F (lujo)</t>
  </si>
  <si>
    <t>audi A8 BMW serie 7</t>
  </si>
  <si>
    <t>5 mts</t>
  </si>
  <si>
    <t>Fiat palio, VW gol, Chevrolet Onix, Kia Rio</t>
  </si>
  <si>
    <t xml:space="preserve">4 adultos 1 niño </t>
  </si>
  <si>
    <t>3,75 mts</t>
  </si>
  <si>
    <t>Toyota corolla,  nissan sentra</t>
  </si>
  <si>
    <t xml:space="preserve">5 adultos 2 niño </t>
  </si>
  <si>
    <t>4,30 a 4,50 mts</t>
  </si>
  <si>
    <t>Audi a4, citroen c5</t>
  </si>
  <si>
    <t>Auto mediano E</t>
  </si>
  <si>
    <t>Mercedes E500</t>
  </si>
  <si>
    <t>4,95 mts</t>
  </si>
  <si>
    <t>Suzuki celerio, chevrolet spark, Hyundai I10, Kia Picanto</t>
  </si>
  <si>
    <t>4 adultos</t>
  </si>
  <si>
    <t>3mts</t>
  </si>
  <si>
    <t>Auto pequeño</t>
  </si>
  <si>
    <t>3,56 mts</t>
  </si>
  <si>
    <t>Ford e350, Renault master, sprinter</t>
  </si>
  <si>
    <t>3800 kg</t>
  </si>
  <si>
    <t>5,50 mts</t>
  </si>
  <si>
    <t>620 kg</t>
  </si>
  <si>
    <t>4,30mts</t>
  </si>
  <si>
    <t>Renault Kangoo</t>
  </si>
  <si>
    <t>550 kg</t>
  </si>
  <si>
    <t>4 mts</t>
  </si>
  <si>
    <t>Mercedes Sprinter</t>
  </si>
  <si>
    <t>20 pasajeros</t>
  </si>
  <si>
    <t>Dodge Ram, Ford F150, Toyota Tundra</t>
  </si>
  <si>
    <t>de 1000 a 3500 kg</t>
  </si>
  <si>
    <t>Toyota Hilux. Nissan Frontier, Isuzu D-MAX</t>
  </si>
  <si>
    <t>1,5 toneladas</t>
  </si>
  <si>
    <t>VW saveiro, ford courrier, Chev montana</t>
  </si>
  <si>
    <t>de 700 a 750 kg</t>
  </si>
  <si>
    <t>Hyundai Santa Fe, Toyota Fortuner</t>
  </si>
  <si>
    <t>4,5 mts</t>
  </si>
  <si>
    <t>Ford Explorer, Toyota Land Cruiser</t>
  </si>
  <si>
    <t>7 pasajeros</t>
  </si>
  <si>
    <t>4,8 mts</t>
  </si>
  <si>
    <t>Automóviles</t>
  </si>
  <si>
    <t>Toyota Rav 4, Captiva, Nissan Murano</t>
  </si>
  <si>
    <t xml:space="preserve">5 adultos 2 niños </t>
  </si>
  <si>
    <t>4,50 mts</t>
  </si>
  <si>
    <t>Varios</t>
  </si>
  <si>
    <t>Otros automoviles</t>
  </si>
  <si>
    <t>Automoviles</t>
  </si>
  <si>
    <t>Total pick up</t>
  </si>
  <si>
    <t>Furgon</t>
  </si>
  <si>
    <t>Total Furgon</t>
  </si>
  <si>
    <t>Total varios</t>
  </si>
  <si>
    <t>Meses/Tipo de vehiculos</t>
  </si>
  <si>
    <t>Nafta</t>
  </si>
  <si>
    <t>Diesel</t>
  </si>
  <si>
    <t>Flex</t>
  </si>
  <si>
    <t>Híbrido</t>
  </si>
  <si>
    <t>Unid.</t>
  </si>
  <si>
    <t xml:space="preserve">   Automovil</t>
  </si>
  <si>
    <t xml:space="preserve">   Furgon</t>
  </si>
  <si>
    <t xml:space="preserve">   Mnibus</t>
  </si>
  <si>
    <t xml:space="preserve">   Pick Up</t>
  </si>
  <si>
    <t xml:space="preserve">   SUV</t>
  </si>
  <si>
    <t>Setiembre</t>
  </si>
  <si>
    <t>TOTAL</t>
  </si>
  <si>
    <t>Importacion de Vehiculos Flex por marca y año, 2010-2022</t>
  </si>
  <si>
    <t>Total de importación de vehículos por tipo de combustibles y movilidad por año, en %</t>
  </si>
  <si>
    <t>Años</t>
  </si>
  <si>
    <t>Set-11</t>
  </si>
  <si>
    <t>set-12</t>
  </si>
  <si>
    <t>Automovil</t>
  </si>
  <si>
    <t>0 Km</t>
  </si>
  <si>
    <t xml:space="preserve">% Var. </t>
  </si>
  <si>
    <t>Usados</t>
  </si>
  <si>
    <t>% Part. 0km en total</t>
  </si>
  <si>
    <t>% Part. Usados en total</t>
  </si>
  <si>
    <t>ASTON MARTIN</t>
  </si>
  <si>
    <t>CADILLAC</t>
  </si>
  <si>
    <t>CHRYSLER</t>
  </si>
  <si>
    <t>DAIHATSU</t>
  </si>
  <si>
    <t>FERRARI</t>
  </si>
  <si>
    <t>GMC</t>
  </si>
  <si>
    <t>HUMMER</t>
  </si>
  <si>
    <t>JAGUAR</t>
  </si>
  <si>
    <t>LINCOLN</t>
  </si>
  <si>
    <t>SKODA</t>
  </si>
  <si>
    <t>PLUTUS</t>
  </si>
  <si>
    <t>Variacion mes</t>
  </si>
  <si>
    <t>Otros</t>
  </si>
  <si>
    <t>0  Km</t>
  </si>
  <si>
    <t>Usados,  % del total</t>
  </si>
  <si>
    <t>partic. En % por marca</t>
  </si>
  <si>
    <t>0km</t>
  </si>
  <si>
    <t>Chasis c/Cabina</t>
  </si>
  <si>
    <t>Tractocamión</t>
  </si>
  <si>
    <t xml:space="preserve"> </t>
  </si>
  <si>
    <t xml:space="preserve"> Importación de camiones por tipo</t>
  </si>
  <si>
    <t>Cuadro 16: Importación de camiones,  variación mensual, 2021-2022</t>
  </si>
  <si>
    <t>Var % 2022/2021</t>
  </si>
  <si>
    <t>AGRALE</t>
  </si>
  <si>
    <t>HINO</t>
  </si>
  <si>
    <t>SINOTRUK</t>
  </si>
  <si>
    <t>LIEBHERR</t>
  </si>
  <si>
    <t>MASCARELLO/SCANIA</t>
  </si>
  <si>
    <t>SCANIA</t>
  </si>
  <si>
    <t>Scania</t>
  </si>
  <si>
    <t>Shacman</t>
  </si>
  <si>
    <t>Cantidad</t>
  </si>
  <si>
    <t>Cathay S.A.</t>
  </si>
  <si>
    <t>Chacomer Automotores SA</t>
  </si>
  <si>
    <t>REIMPEX S.R.L.</t>
  </si>
  <si>
    <t>Grove</t>
  </si>
  <si>
    <t>Auto Market S.A.</t>
  </si>
  <si>
    <t>DIESA SA</t>
  </si>
  <si>
    <t>JBC</t>
  </si>
  <si>
    <t>Rieder &amp; Cia.</t>
  </si>
  <si>
    <t>MAN</t>
  </si>
  <si>
    <t>MARCOPOLO</t>
  </si>
  <si>
    <t>NO CADAM</t>
  </si>
  <si>
    <t>Tipo camión</t>
  </si>
  <si>
    <t>Especificacion</t>
  </si>
  <si>
    <t>grande</t>
  </si>
  <si>
    <t>K2700</t>
  </si>
  <si>
    <t>Chico</t>
  </si>
  <si>
    <t xml:space="preserve">hasta 5 ton. </t>
  </si>
  <si>
    <t>QKR55</t>
  </si>
  <si>
    <t>mediano</t>
  </si>
  <si>
    <t>Mediano</t>
  </si>
  <si>
    <t>de 5 a 11 ton</t>
  </si>
  <si>
    <t>A8700</t>
  </si>
  <si>
    <t>H100</t>
  </si>
  <si>
    <t>Grande</t>
  </si>
  <si>
    <t>de 12 a 16 ton</t>
  </si>
  <si>
    <t>Mini truck</t>
  </si>
  <si>
    <t>chico</t>
  </si>
  <si>
    <t xml:space="preserve">Howo </t>
  </si>
  <si>
    <t>Ómnibus</t>
  </si>
  <si>
    <t>K07S</t>
  </si>
  <si>
    <t>HD72</t>
  </si>
  <si>
    <t>DONGFENG</t>
  </si>
  <si>
    <t>EQ5310</t>
  </si>
  <si>
    <t>QLR77L</t>
  </si>
  <si>
    <t xml:space="preserve">F4000  </t>
  </si>
  <si>
    <t>T7</t>
  </si>
  <si>
    <t>Aumark</t>
  </si>
  <si>
    <t>NPR71L</t>
  </si>
  <si>
    <t>Camion</t>
  </si>
  <si>
    <t>Bj1040</t>
  </si>
  <si>
    <t>Fuso</t>
  </si>
  <si>
    <t>BJ1088</t>
  </si>
  <si>
    <t>XZU720L</t>
  </si>
  <si>
    <t>BJ2037</t>
  </si>
  <si>
    <t>BJ1128</t>
  </si>
  <si>
    <t>GMK6300</t>
  </si>
  <si>
    <t>1418/48</t>
  </si>
  <si>
    <t>XZU600L</t>
  </si>
  <si>
    <t>XZU710L</t>
  </si>
  <si>
    <t>NQR71</t>
  </si>
  <si>
    <t>1725/48</t>
  </si>
  <si>
    <t>FC9</t>
  </si>
  <si>
    <t>WU720</t>
  </si>
  <si>
    <t>QMR77</t>
  </si>
  <si>
    <t>NHR</t>
  </si>
  <si>
    <t>HD78</t>
  </si>
  <si>
    <t>HD55</t>
  </si>
  <si>
    <t>HD40</t>
  </si>
  <si>
    <t>HD45</t>
  </si>
  <si>
    <t>Tector</t>
  </si>
  <si>
    <t>HD60</t>
  </si>
  <si>
    <t>INTRA V10 AC</t>
  </si>
  <si>
    <t>HD65</t>
  </si>
  <si>
    <t>NKR66L</t>
  </si>
  <si>
    <t>HD270</t>
  </si>
  <si>
    <t>Bus</t>
  </si>
  <si>
    <t>R410</t>
  </si>
  <si>
    <t>FRR90SL</t>
  </si>
  <si>
    <t>600S</t>
  </si>
  <si>
    <t>NLR85L</t>
  </si>
  <si>
    <t>Hova</t>
  </si>
  <si>
    <t>CYZ51</t>
  </si>
  <si>
    <t>SFC 407/31</t>
  </si>
  <si>
    <t>LPT613</t>
  </si>
  <si>
    <t>NPR75l</t>
  </si>
  <si>
    <t>N800</t>
  </si>
  <si>
    <t>170E</t>
  </si>
  <si>
    <t>915C/37</t>
  </si>
  <si>
    <t>Axor 2544</t>
  </si>
  <si>
    <t>800 s</t>
  </si>
  <si>
    <t>H5</t>
  </si>
  <si>
    <t>Dragon X6 bomberos</t>
  </si>
  <si>
    <t>Homan</t>
  </si>
  <si>
    <t>Mascarello</t>
  </si>
  <si>
    <t>MH</t>
  </si>
  <si>
    <t>N720</t>
  </si>
  <si>
    <t>Stralis</t>
  </si>
  <si>
    <t>LTM</t>
  </si>
  <si>
    <t>Atego 2730</t>
  </si>
  <si>
    <t>2425/48</t>
  </si>
  <si>
    <t>G460</t>
  </si>
  <si>
    <t>K360</t>
  </si>
  <si>
    <t>T5</t>
  </si>
  <si>
    <t>LPT709</t>
  </si>
  <si>
    <t>TGS 28440</t>
  </si>
  <si>
    <t>ROMA R6</t>
  </si>
  <si>
    <t>915E</t>
  </si>
  <si>
    <t>Atego 1725</t>
  </si>
  <si>
    <t>2428/48</t>
  </si>
  <si>
    <t>G410</t>
  </si>
  <si>
    <t>R460</t>
  </si>
  <si>
    <t>1635 s/45</t>
  </si>
  <si>
    <t>P360</t>
  </si>
  <si>
    <t>R420</t>
  </si>
  <si>
    <t>R480</t>
  </si>
  <si>
    <t>915C/44</t>
  </si>
  <si>
    <t>VM330</t>
  </si>
  <si>
    <t>LO915/48</t>
  </si>
  <si>
    <t>1721/59</t>
  </si>
  <si>
    <t>1722/59</t>
  </si>
  <si>
    <t>1723/59</t>
  </si>
  <si>
    <t>2036 S/36</t>
  </si>
  <si>
    <t>Torino</t>
  </si>
  <si>
    <t>Granvia</t>
  </si>
  <si>
    <t>omnibus</t>
  </si>
  <si>
    <t>Volare</t>
  </si>
  <si>
    <t>Paradiso</t>
  </si>
  <si>
    <t>Muller</t>
  </si>
  <si>
    <t>A7</t>
  </si>
  <si>
    <t>Camion regador</t>
  </si>
  <si>
    <t>CDW1040</t>
  </si>
  <si>
    <t>ZZ3048</t>
  </si>
  <si>
    <t>CDW3080</t>
  </si>
  <si>
    <t>CDW3163</t>
  </si>
  <si>
    <t>ZZ1048</t>
  </si>
  <si>
    <t>STAR</t>
  </si>
  <si>
    <t>LPT407</t>
  </si>
  <si>
    <t>ROMA M4</t>
  </si>
  <si>
    <t>B270</t>
  </si>
  <si>
    <t>VM270</t>
  </si>
  <si>
    <t>YUTONG</t>
  </si>
  <si>
    <t>ZK6125</t>
  </si>
  <si>
    <t>Fuente: OCIT</t>
  </si>
  <si>
    <t xml:space="preserve">Marca  </t>
  </si>
  <si>
    <t xml:space="preserve">Marca </t>
  </si>
  <si>
    <t>Partic. En % por marca</t>
  </si>
  <si>
    <t>Vehículos % del total</t>
  </si>
  <si>
    <t>Camiones % del total</t>
  </si>
  <si>
    <t>% mes</t>
  </si>
  <si>
    <t>Cuadro 24 B: Importación de vehículos 0km y usados, por año</t>
  </si>
  <si>
    <t>Cuadro 24 C: Importación de camiones  0km y usados, por año</t>
  </si>
  <si>
    <t>Crecimiento del parque automotor</t>
  </si>
  <si>
    <t>Nuevos</t>
  </si>
  <si>
    <t>Acum</t>
  </si>
  <si>
    <t>Valor  CIF de Importaciones U$S</t>
  </si>
  <si>
    <t>U$S</t>
  </si>
  <si>
    <t>Cant</t>
  </si>
  <si>
    <t>cant.</t>
  </si>
  <si>
    <t>total</t>
  </si>
  <si>
    <t>Empresas</t>
  </si>
  <si>
    <t>CHACOMER AUTOMOTORES S.A.</t>
  </si>
  <si>
    <t>ALEX S.A.</t>
  </si>
  <si>
    <t>Partida Arancelaria</t>
  </si>
  <si>
    <t>Unidades Nuevas</t>
  </si>
  <si>
    <t xml:space="preserve"> CIF NUEVOS</t>
  </si>
  <si>
    <t>8701.10.00.000Y</t>
  </si>
  <si>
    <t>8701.20.00.000M Tracto camion</t>
  </si>
  <si>
    <t>8701.20.00.900L Tracto camion</t>
  </si>
  <si>
    <t>8702.10.00.000R  'Diesel desde 10 pasajeros</t>
  </si>
  <si>
    <t>8702.10.00.100X 'Diesel desde 10 pasajeros</t>
  </si>
  <si>
    <t>8702.10.00.900Q 'Diesel desde 12 pasajeros</t>
  </si>
  <si>
    <t>8702.20.00.000F Ómnibus diesel motor eléctrico/Híbrido</t>
  </si>
  <si>
    <t>8702.30.00.000V Diesel desde 10 pasajeros</t>
  </si>
  <si>
    <t>8702.40.90.000X</t>
  </si>
  <si>
    <t>8702.90.00.000E Diesel desde 10 pasajeros</t>
  </si>
  <si>
    <t>8702.90.10.000P Diesel desde 10 pasajeros</t>
  </si>
  <si>
    <t>8702.90.90.000T Diesel de carga/ o pasajeros</t>
  </si>
  <si>
    <t>8702.90.90.900R 'Diesel desde 12 pasajeros</t>
  </si>
  <si>
    <t>8703.10.00.100Q Electrico/Híbrido</t>
  </si>
  <si>
    <t>8703.10.00.900J Vehiculo eléctrico Hibrido</t>
  </si>
  <si>
    <t>8703.21.00.100R Motor Naftero menor a 1.000 cc Flex</t>
  </si>
  <si>
    <t>8703.21.00.200X Motor Naftero menor a 1.000 cc</t>
  </si>
  <si>
    <t>8703.21.00.900K Motor Naftero menor a 1.000 cc</t>
  </si>
  <si>
    <t>8703.22.10.100N Motor Naftero de 1.000 a 1500 cc Flex</t>
  </si>
  <si>
    <t>8703.22.10.200U Eléctrico, híbrido automovil 5 personas</t>
  </si>
  <si>
    <t>8703.22.10.900G Motor Naftero de 1.000 a 1500 cc Naftero</t>
  </si>
  <si>
    <t>8703.22.90.100R Motor naftero de 1500 a 3000 cc Flex</t>
  </si>
  <si>
    <t>8703.22.90.900K Motor Naftero de 1000 a 1500 cc - los demas</t>
  </si>
  <si>
    <t>8703.23.10.100A Motor naftero de 1500 a 3000 cc Flex</t>
  </si>
  <si>
    <t>8703.23.10.200F Eléctrico, híbrido (SUV mediano)</t>
  </si>
  <si>
    <t>8703.23.10.900U Motor naftero de 1500 a 3000 cc naftero</t>
  </si>
  <si>
    <t>8703.23.90.100D Motor naftero de 1500 a 3000 cc Flex los demas</t>
  </si>
  <si>
    <t>8703.23.90.200J Eléctrico, híbrido</t>
  </si>
  <si>
    <t>8703.23.90.900X Motor naftero de 1500 a 3000 cc naftero los demas</t>
  </si>
  <si>
    <t>8703.24.10.100M Motor naftero de mas de 3000 cc Flex</t>
  </si>
  <si>
    <t>8703.24.10.200T Eléctrico, híbrido</t>
  </si>
  <si>
    <t>8703.24.10.900F Motor naftero de mas de 3000 cc naftero</t>
  </si>
  <si>
    <t>8703.24.90.100Q Motor naftero de mas de 3000 cc Los demas Flex</t>
  </si>
  <si>
    <t>8703.24.90.200W Motor eléctrico de 4.969 cc</t>
  </si>
  <si>
    <t>8703.24.90.900J Motor naftero de más de 3000 cc Los demas Naftero</t>
  </si>
  <si>
    <t>8703.31.10.000K Capacidad para el transporte de personas sentadas inferior o igual a 6</t>
  </si>
  <si>
    <t>8703.31.10.100Q Motor Diesel de 1.000 cc</t>
  </si>
  <si>
    <t>8703.31.10.900J Motor Diesel igual o menor a 1.500 cc</t>
  </si>
  <si>
    <t>8703.31.90.000N Motor Diesel igual o menor a 1.500 cc Los demas</t>
  </si>
  <si>
    <t>8703.31.90.900M Motor Diesel de 1500 cc.</t>
  </si>
  <si>
    <t>8703.32.10.000X Motor Diesel de 1.500 a 2.500 cc</t>
  </si>
  <si>
    <t>8703.32.10.100C Motor Diesel Los demás</t>
  </si>
  <si>
    <t>8703.32.10.900W Motor Diesel con capacidad p/ 6 personas</t>
  </si>
  <si>
    <t>8703.32.90.000A Motor Diesel de 1.500 a 2.500 cc Los demás</t>
  </si>
  <si>
    <t>8703.32.90.100F Motor Diesel</t>
  </si>
  <si>
    <t>8703.32.90.900Z Motor Diesel de 1.500 a 2.500 cc Los demás</t>
  </si>
  <si>
    <t>8703.33.10.000J Motor Diesel más de 2.500 cc</t>
  </si>
  <si>
    <t>8703.33.10.100P Motor Diesel Los demás</t>
  </si>
  <si>
    <t>8703.33.10.900H Motor Diesel de mas de 2.500 cc</t>
  </si>
  <si>
    <t>8703.33.90.000M Motor Diesel más de 2.500 cc Los demás(Land Cruiser, Jeep, Touareg, Fortuner, Trailblazer)</t>
  </si>
  <si>
    <t>8703.33.90.900L Motor Diesel de mas de 2.500 cc</t>
  </si>
  <si>
    <t xml:space="preserve">8703.40.00.000C Motor Naftero, Eléctrico </t>
  </si>
  <si>
    <t>8703.60.00.000F Motor Electrico</t>
  </si>
  <si>
    <t>8703.70.00.000V</t>
  </si>
  <si>
    <t>8703.80.00.000J Motor Electrico</t>
  </si>
  <si>
    <t>8703.90.00.000Y Motor Diesel de 3000 cc</t>
  </si>
  <si>
    <t>8703.90.00.100D Motor eléctrico</t>
  </si>
  <si>
    <t>8703.90.00.900X Motor Diesel de 3000 cc</t>
  </si>
  <si>
    <t>8704.10.10.000N Motor Diesel (camiones pesados)</t>
  </si>
  <si>
    <t>8704.10.90.000R Motor Diesel (camiones pesados) Volquete</t>
  </si>
  <si>
    <t>8704.21.10.000P Diesel hasta 5 Tons. Chasis con motor y cabina</t>
  </si>
  <si>
    <t>8704.21.10.100V Motor Eléctrico (Camión)</t>
  </si>
  <si>
    <t>8704.21.10.900N Diesel hasta 5 Tons. Chasis con motor y cabina</t>
  </si>
  <si>
    <t>8704.21.20.000Z Diesel hasta 5 Tons. Caja Basculante</t>
  </si>
  <si>
    <t>8704.21.20.900Y Diesel los demas</t>
  </si>
  <si>
    <t>8704.21.30.000J Diesel hasta 5 Tons. Frigorifico o isotermicos</t>
  </si>
  <si>
    <t>8704.21.30.900H Diesel hasta 5 Tons. Frigorifico o isotermicos</t>
  </si>
  <si>
    <t>8704.21.90.000T Diesel hasta 5 Tons. Los demás Camionetas</t>
  </si>
  <si>
    <t>8704.21.90.100Y Motor eléctrico</t>
  </si>
  <si>
    <t>8704.21.90.900R Diesel Hasta 5 tons. (Entra pick up)</t>
  </si>
  <si>
    <t>8704.22.10.000B Diesel 5-20 tons. Chasis con motor y cabina</t>
  </si>
  <si>
    <t>8704.22.10.100G Diesel 5-20 tons. Los demás</t>
  </si>
  <si>
    <t>8704.22.10.900A Diesel 5 - 20 Tons</t>
  </si>
  <si>
    <t>8704.22.20.000L Diesel 5- 20 Tons. Los demás</t>
  </si>
  <si>
    <t>8704.22.20.900K Diesel 5 - 20 Tons</t>
  </si>
  <si>
    <t>8704.22.30.000W Diesel Frigorifico o isotermicos</t>
  </si>
  <si>
    <t>8704.22.30.900V Diesel 5 - 20 Tons. Frigorifico o isotermicos</t>
  </si>
  <si>
    <t>8704.22.90.000E Diesel 5 - 20 Tons.</t>
  </si>
  <si>
    <t>8704.22.90.900D Diesel 5 - 20 Tons. Los demas</t>
  </si>
  <si>
    <t>8704.23.10.000N Diesel + 20 Tons.</t>
  </si>
  <si>
    <t>8704.23.10.900M Diesel + 20 Tons. Chasis con motor y cabina</t>
  </si>
  <si>
    <t>8704.23.20.000Y Diesel + 20 Tons. Los demás</t>
  </si>
  <si>
    <t>8704.23.20.900X Diesel Caja Basculante</t>
  </si>
  <si>
    <t>8704.23.30.000H Diesel Frigorifico o isotermicos</t>
  </si>
  <si>
    <t>8704.23.30.100N</t>
  </si>
  <si>
    <t>8704.23.30.900G Diesel + 20 Tons. Frigorifico</t>
  </si>
  <si>
    <t>8704.23.90.000R Diesel + 20 Tons.</t>
  </si>
  <si>
    <t>8704.23.90.900Q Diesel + 20 Tons. Los demás</t>
  </si>
  <si>
    <t>8704.31.10.000D Diesel - Los demás</t>
  </si>
  <si>
    <t>8704.31.10.900C Naftero hasta 5 Tons.</t>
  </si>
  <si>
    <t>8704.31.20.900M Naftero hasta 5 Tons. Con caja basculante</t>
  </si>
  <si>
    <t>8704.31.30.900X Naftero hasta 5 Tons. Frigorifico isotermicos</t>
  </si>
  <si>
    <t>8704.31.90.000G Naftero hasta 5 Tons. Los demás camiones y utilitarios</t>
  </si>
  <si>
    <t>8704.31.90.100M Naftero Los demás</t>
  </si>
  <si>
    <t>8704.31.90.900F Nafteros inferior a 5 Tons. Los demas Flex</t>
  </si>
  <si>
    <t>8704.32.10.000Q Naftero Los demás</t>
  </si>
  <si>
    <t>8704.32.10.900P Naftero Los demás</t>
  </si>
  <si>
    <t>8704.32.20.900Z Naftero Los demás</t>
  </si>
  <si>
    <t>8704.32.30.900J Naftero Los demás</t>
  </si>
  <si>
    <t>8704.32.90.000U Naftero Los demás</t>
  </si>
  <si>
    <t>8704.32.90.900T Diesel hasta 5 tons. Los demás.</t>
  </si>
  <si>
    <t>8704.90.00.000R Diesel Volquete</t>
  </si>
  <si>
    <t>8704.90.00.100X Motor eléctrico/híbrido</t>
  </si>
  <si>
    <t>8704.90.00.900Q Diesel los demas</t>
  </si>
  <si>
    <t>8705.10.10.000G Camión grúa</t>
  </si>
  <si>
    <t>8705.10.90.000K Camión grúa - Los demás</t>
  </si>
  <si>
    <t>8705.20.00.000L Camión grúa</t>
  </si>
  <si>
    <t>8705.30.00.000A Camión de bombero, Cisterna</t>
  </si>
  <si>
    <t>8705.40.00.000P Camión Hormigonero</t>
  </si>
  <si>
    <t>8705.90.10.000V Camion vibrador</t>
  </si>
  <si>
    <t>8705.90.90.000Y Diesel los demas camiones especiales</t>
  </si>
  <si>
    <t>8705.90.90.900X Camión con sistema de elevación - Los demás</t>
  </si>
  <si>
    <t>Cuadro 28:  Ranking de empresas importadoras  asociadas a CADAM, DNA, 2017</t>
  </si>
  <si>
    <t>Cuadro 28:  Ranking de empresas importadoras  asociadas a CADAM, DNA, 2016</t>
  </si>
  <si>
    <t>Cuadro 28:  Ranking de empresas importadoras  asociadas a CADAM, DNA, 2015</t>
  </si>
  <si>
    <t>Cuadro 28:  Ranking de empresas importadoras  asociadas a CADAM, DNA, 2014</t>
  </si>
  <si>
    <t>Cuadro 28 :  Ranking de empresas importadoras  asociadas a CADAM, DNA, 2013</t>
  </si>
  <si>
    <t>Cuadro 28 :  Ranking de empresas importadoras  asociadas a CADAM, DNA, 2012,</t>
  </si>
  <si>
    <t>Cuadro 28:  Ranking de empresas importadoras  asociadas a CADAM, DNA, 2011,</t>
  </si>
  <si>
    <t>Cuadro 28:  Ranking de empresas importadoras  asociadas a CADAM, DNA, 2010,</t>
  </si>
  <si>
    <t>Cuadro 28 :  Ranking de empresas importadoras asociadas a CADAM, DNA, 2009</t>
  </si>
  <si>
    <t>En el ranking</t>
  </si>
  <si>
    <t>RUC IMPORTADOR</t>
  </si>
  <si>
    <t>IMPORTADOR</t>
  </si>
  <si>
    <t>TOTAL FOB DÓLAR</t>
  </si>
  <si>
    <t>RUC</t>
  </si>
  <si>
    <t>EMPRESA</t>
  </si>
  <si>
    <t>U$S FOB</t>
  </si>
  <si>
    <t>POSICION</t>
  </si>
  <si>
    <t>RANKING</t>
  </si>
  <si>
    <t>800245768</t>
  </si>
  <si>
    <t>GARDEN AUTOMOTORES SA</t>
  </si>
  <si>
    <t>Ciabay S.A.</t>
  </si>
  <si>
    <t>COMERCIAL E INDUSTRIAL AMAMBAY SA (CIABAY SA)</t>
  </si>
  <si>
    <t xml:space="preserve">AUTOMOTOR SA   </t>
  </si>
  <si>
    <t xml:space="preserve">COMERCIAL E INDUSTRIAL AMAMBAY SA (CIABAY SA)   </t>
  </si>
  <si>
    <t>CIABAY S.A.</t>
  </si>
  <si>
    <t>800013409</t>
  </si>
  <si>
    <t>AUTOMOTOR SA</t>
  </si>
  <si>
    <t>TOYOTOSHI SA</t>
  </si>
  <si>
    <t>TOYOTOSHI S.A.</t>
  </si>
  <si>
    <t xml:space="preserve">TOYOTOSHI SA   </t>
  </si>
  <si>
    <t xml:space="preserve">KUROSU Y CIA SA   </t>
  </si>
  <si>
    <t>800031288</t>
  </si>
  <si>
    <t>800207556</t>
  </si>
  <si>
    <t>AUTO MARKET SA</t>
  </si>
  <si>
    <t>Automaq</t>
  </si>
  <si>
    <t>AUTOMOTOR S.A.</t>
  </si>
  <si>
    <t xml:space="preserve"> KUROSU Y CIA.</t>
  </si>
  <si>
    <t>800014359</t>
  </si>
  <si>
    <t>800133668</t>
  </si>
  <si>
    <t>AUTOMOTORES Y MAQUINARIA SAECA</t>
  </si>
  <si>
    <t>Toyotoshi SA</t>
  </si>
  <si>
    <t xml:space="preserve">AUTO MARKET SA   </t>
  </si>
  <si>
    <t xml:space="preserve">DE LA SOBERA HNOS. SAIC EMISORA DE CAPITAL ABIERTO   </t>
  </si>
  <si>
    <t xml:space="preserve">AUTOMOTORES Y MAQUINARIA S.A.E.C.A  </t>
  </si>
  <si>
    <t>DE LA SOBERA HNOS</t>
  </si>
  <si>
    <t xml:space="preserve">DIESA SA   </t>
  </si>
  <si>
    <t>CONDOR SACI</t>
  </si>
  <si>
    <t>800025148</t>
  </si>
  <si>
    <t>800078411</t>
  </si>
  <si>
    <t>Automarket</t>
  </si>
  <si>
    <t>DE LA SOBERA HNOS SAIC EMISORA DE CAPITAL ABIERTO</t>
  </si>
  <si>
    <t xml:space="preserve">AUTOMOTORES Y MAQUINARIA SA EMISORA DE CAPITAL ABIERTO   </t>
  </si>
  <si>
    <t xml:space="preserve">RIEDER Y CIA. SACI   </t>
  </si>
  <si>
    <t>RIEDER Y CIA</t>
  </si>
  <si>
    <t>800142560</t>
  </si>
  <si>
    <t>DE LA SOBERA HNOS. SAIC EMISORA DE CAPITAL ABIERTO</t>
  </si>
  <si>
    <t>SACI H. PETERSEN</t>
  </si>
  <si>
    <t>De la Sobera</t>
  </si>
  <si>
    <t>AUTO MARKET S.A.</t>
  </si>
  <si>
    <t>800024656</t>
  </si>
  <si>
    <t>CUEVAS HERMANOS SA</t>
  </si>
  <si>
    <t>TAPE RUVICHA SA EMISORA DE CAPITAL ABIERTO</t>
  </si>
  <si>
    <t xml:space="preserve">CONDOR SACI   </t>
  </si>
  <si>
    <t xml:space="preserve">DIESA S.A   </t>
  </si>
  <si>
    <t xml:space="preserve">SACI H. PETERSEN   </t>
  </si>
  <si>
    <t>S.A.C.I.PETERSEN</t>
  </si>
  <si>
    <t>800021266</t>
  </si>
  <si>
    <t>SACI H. Petersen</t>
  </si>
  <si>
    <t xml:space="preserve">TAPE RUVICHA SA EMISORA DE CAPITAL ABIERTO   </t>
  </si>
  <si>
    <t>AUTOMAQ SAECA</t>
  </si>
  <si>
    <t>800145526</t>
  </si>
  <si>
    <t>800291530</t>
  </si>
  <si>
    <t>SAMBARIE SRL COMERCIAL E INDUSTRIAL</t>
  </si>
  <si>
    <t>Perfecta Automotores</t>
  </si>
  <si>
    <t xml:space="preserve">PERFECTA AUTOMOTORES SA   </t>
  </si>
  <si>
    <t xml:space="preserve">TAPE RUVICHA </t>
  </si>
  <si>
    <t>800127390</t>
  </si>
  <si>
    <t>TEMA AUTOMOTORES SA</t>
  </si>
  <si>
    <t>800136640</t>
  </si>
  <si>
    <t>CENSU SA</t>
  </si>
  <si>
    <t>800026128</t>
  </si>
  <si>
    <t>Rieder &amp; Cia</t>
  </si>
  <si>
    <t>PERFECTA AUTOMOTORES SA</t>
  </si>
  <si>
    <t>CUEVAS HNOS</t>
  </si>
  <si>
    <t>800150058</t>
  </si>
  <si>
    <t>Tracto Agro vial</t>
  </si>
  <si>
    <t>TRACTO AGRO VIAL SA</t>
  </si>
  <si>
    <t xml:space="preserve">CUEVAS HERMANOS SA   </t>
  </si>
  <si>
    <t xml:space="preserve">DIVISA AUTOMOTORES SA   </t>
  </si>
  <si>
    <t>PERFECTA AUTOMOTORES</t>
  </si>
  <si>
    <t>800002440</t>
  </si>
  <si>
    <t>AUTOMOTORES COMERCIAL    INDUSTRIAL SA</t>
  </si>
  <si>
    <t>CENSU</t>
  </si>
  <si>
    <t xml:space="preserve">CENSU SA   </t>
  </si>
  <si>
    <t>DIESA S.A.</t>
  </si>
  <si>
    <t>800670957</t>
  </si>
  <si>
    <t>CATHAY SOCIEDAD ANONIMA</t>
  </si>
  <si>
    <t>CUEVAS hnos. S.A.</t>
  </si>
  <si>
    <t>DIVISA AUTOMOTORES SA</t>
  </si>
  <si>
    <t xml:space="preserve">MOTORMARKET SA   </t>
  </si>
  <si>
    <t>800196279</t>
  </si>
  <si>
    <t>EUROCAR SA</t>
  </si>
  <si>
    <t>800275870</t>
  </si>
  <si>
    <t>TRACTO AGRO VIAL  SA</t>
  </si>
  <si>
    <t>Divisa S.A.</t>
  </si>
  <si>
    <t>MOTORMARKET SA</t>
  </si>
  <si>
    <t xml:space="preserve">REIMPEX SRL   </t>
  </si>
  <si>
    <t>DIVISA AUTOMOTORES S.A.</t>
  </si>
  <si>
    <t>800605276</t>
  </si>
  <si>
    <t>CHACOMER AUTOMOTORES SOCIEDAD ANONIMA</t>
  </si>
  <si>
    <t>800213599</t>
  </si>
  <si>
    <t>Motormarket</t>
  </si>
  <si>
    <t xml:space="preserve">CENCAR SA   </t>
  </si>
  <si>
    <t>CHISPA S.A.</t>
  </si>
  <si>
    <t>Campos del mañana</t>
  </si>
  <si>
    <t>AUTOMOTORES COMERCIAL INDUSTRIAL SA</t>
  </si>
  <si>
    <t xml:space="preserve">AUTOMOTORES COMERCIAL    INDUSTRIAL SA   </t>
  </si>
  <si>
    <t xml:space="preserve">CHISPA SA   </t>
  </si>
  <si>
    <t>AUTOMOTORES COMERCIAL  INDUSTRIAL SA</t>
  </si>
  <si>
    <t>ACISA</t>
  </si>
  <si>
    <t>CENCAR SA</t>
  </si>
  <si>
    <t>MOTORMARKET S.A.</t>
  </si>
  <si>
    <t>800918665</t>
  </si>
  <si>
    <t>800040902</t>
  </si>
  <si>
    <t>CHISPA SA</t>
  </si>
  <si>
    <t>A.M. REGUERA SOCIEDAD ANONIMA</t>
  </si>
  <si>
    <t>CENCAR S.A.</t>
  </si>
  <si>
    <t>ASIANA MOTORS S.A.</t>
  </si>
  <si>
    <t>VICAR S.A.</t>
  </si>
  <si>
    <t>800014332</t>
  </si>
  <si>
    <t>VICAR SA</t>
  </si>
  <si>
    <t>Chispa S.A.</t>
  </si>
  <si>
    <t>CAMPOS DEL MAÑANA S.A. (CMSA)</t>
  </si>
  <si>
    <t xml:space="preserve">CAMPOS DEL MA?ANA S.A. (CMSA)   </t>
  </si>
  <si>
    <t xml:space="preserve">CAMPOS DEL MAÑANA S.A. (CMSA)   </t>
  </si>
  <si>
    <t xml:space="preserve">VICAR SA   </t>
  </si>
  <si>
    <t>800685172</t>
  </si>
  <si>
    <t>Asiana Motors S.A.</t>
  </si>
  <si>
    <t>ACE  SAC</t>
  </si>
  <si>
    <t>CHACOMER Automotores S.A.</t>
  </si>
  <si>
    <t xml:space="preserve">CHACOMER AUTOMOTORES SOCIEDAD ANONIMA   </t>
  </si>
  <si>
    <t xml:space="preserve">AUTO LOGIC S.A.   </t>
  </si>
  <si>
    <t>800018877</t>
  </si>
  <si>
    <t>NIPON AUTOMOTORES SA</t>
  </si>
  <si>
    <t>800322703</t>
  </si>
  <si>
    <t xml:space="preserve">ACE  SAC   </t>
  </si>
  <si>
    <t xml:space="preserve">DIMAC S.A.   </t>
  </si>
  <si>
    <t>800869273</t>
  </si>
  <si>
    <t>PRESTIGIO GROUP SOCIEDAD ANONIMA</t>
  </si>
  <si>
    <t>REIMPEX SRL</t>
  </si>
  <si>
    <t>Datos: DNA.Ranking de Importadores, 2009</t>
  </si>
  <si>
    <t>800269012</t>
  </si>
  <si>
    <t>ZQ SOCIEDAD ANONIMA COMERCIAL E INDUSTRIAL</t>
  </si>
  <si>
    <t>800170571</t>
  </si>
  <si>
    <t>Reimpex S.R.L.</t>
  </si>
  <si>
    <t xml:space="preserve">CAMAQ S.A   </t>
  </si>
  <si>
    <t>Datos: DNA.Ranking de Importadores, 2010</t>
  </si>
  <si>
    <t>800486005</t>
  </si>
  <si>
    <t>Camaq</t>
  </si>
  <si>
    <t xml:space="preserve">TAPE LOGISTICA S.A.   </t>
  </si>
  <si>
    <t>TAPE LOGISTICA S.A.</t>
  </si>
  <si>
    <t>800904273</t>
  </si>
  <si>
    <t>800039181</t>
  </si>
  <si>
    <t>Auto Logic</t>
  </si>
  <si>
    <t>CAMAQ S.A</t>
  </si>
  <si>
    <t>CAMAQ S.A.</t>
  </si>
  <si>
    <t>800567382</t>
  </si>
  <si>
    <t>CAMPOS DEL MA?ANA S.A. (CMSA)</t>
  </si>
  <si>
    <t xml:space="preserve">Tape Logistica </t>
  </si>
  <si>
    <t>Datos: DNA.Ranking de Importadores, 2012</t>
  </si>
  <si>
    <t>800403231</t>
  </si>
  <si>
    <t>SOLFRIO SA</t>
  </si>
  <si>
    <t>Datos: DNA.Ranking de Importadores, 2011</t>
  </si>
  <si>
    <t>800051971</t>
  </si>
  <si>
    <t>TOKYO MOTORS SA</t>
  </si>
  <si>
    <t>800100573</t>
  </si>
  <si>
    <t>GOLDEN ARROW S.A.</t>
  </si>
  <si>
    <t>Datos: DNA.Ranking de Importadores, 2014</t>
  </si>
  <si>
    <t>Datos: DNA.Ranking de Importadores, 2013</t>
  </si>
  <si>
    <t>800571380</t>
  </si>
  <si>
    <t>800027680</t>
  </si>
  <si>
    <t>Tc promedio 2014  Gs. por U$S   4475,5</t>
  </si>
  <si>
    <t>800518438</t>
  </si>
  <si>
    <t>Datos: DNA.Ranking de Importadores, 2015</t>
  </si>
  <si>
    <t>800120353</t>
  </si>
  <si>
    <t>GARDEN SA</t>
  </si>
  <si>
    <t>Tc promedio 2015  Gs. por U$S  5247, 41</t>
  </si>
  <si>
    <t>Nro. de empresas</t>
  </si>
  <si>
    <t>Importaciones empresas asociadas a CADAM - U$S</t>
  </si>
  <si>
    <t>Var  En %</t>
  </si>
  <si>
    <t>Total Impor U$S FOB</t>
  </si>
  <si>
    <t>miles de Dolares FOB</t>
  </si>
  <si>
    <t>Total socias cadam</t>
  </si>
  <si>
    <t>Total importadores</t>
  </si>
  <si>
    <t>Datos: DNA.Ranking de Importadores, 2018</t>
  </si>
  <si>
    <t>800015800</t>
  </si>
  <si>
    <t>CREDICAR SA</t>
  </si>
  <si>
    <t>Datos: DNA.Ranking de Importadores, 2016</t>
  </si>
  <si>
    <t>Datos: DNA.Ranking de Importadores, 2019</t>
  </si>
  <si>
    <t xml:space="preserve">TC Promedio 2016 </t>
  </si>
  <si>
    <t xml:space="preserve">millones de Gs. </t>
  </si>
  <si>
    <t>Datos: DNA.Ranking de Importadores, 2017</t>
  </si>
  <si>
    <t>Centro Agricola de implmentos S.A.</t>
  </si>
  <si>
    <t>Tracto Repuesto</t>
  </si>
  <si>
    <t>Censu</t>
  </si>
  <si>
    <t>TC promedio 2017</t>
  </si>
  <si>
    <t>Eurocar SA</t>
  </si>
  <si>
    <t>TC promedio 2018</t>
  </si>
  <si>
    <t>CASAS TRUCK S.A:</t>
  </si>
  <si>
    <t>Tema Automotores SA</t>
  </si>
  <si>
    <t>COMERCIO DE TRACTORES E IMPLEMENTOS DEL PARAGUAY(COTRIPAR)SA</t>
  </si>
  <si>
    <t>GARDEN AUTOLIDER S.A</t>
  </si>
  <si>
    <t>TRACTOPAR SRL</t>
  </si>
  <si>
    <t>Prestigio Autmotores</t>
  </si>
  <si>
    <t>NIPON Automotores</t>
  </si>
  <si>
    <t>DISTRIBUIDORA DE MAQUINARIAS AGRICOLAS SA (DIMASA)</t>
  </si>
  <si>
    <t>Garden MPY</t>
  </si>
  <si>
    <t>HUTTEMANN HERRERA RAUL III</t>
  </si>
  <si>
    <t>SALOMON MORINIGO OSVALDO CESAR</t>
  </si>
  <si>
    <t>CARROS VIA CHILE SA</t>
  </si>
  <si>
    <t>AUTOMOVILES VIA IQUIQUE SRL</t>
  </si>
  <si>
    <t>B Y V CAR ' S AUTOMOVILES SOCIEDAD ANONIMA</t>
  </si>
  <si>
    <t>promedio</t>
  </si>
  <si>
    <t>Casas track</t>
  </si>
  <si>
    <t>Cuadro 29: Ranking de contribuyentes asociadas a CADAM con mayores aportes al Fisco, 2017</t>
  </si>
  <si>
    <t>Cuadro 29: Ranking de contribuyentes asociadas a CADAM con mayores aportes al Fisco, 2016</t>
  </si>
  <si>
    <t>Cuadro 29: Ranking de contribuyentes asociadas a CADAM con mayores aportes al Fisco, 2015</t>
  </si>
  <si>
    <t>Cuadro 29: Ranking de contribuyentes asociadas a CADAM con mayores aportes al Fisco, 2014</t>
  </si>
  <si>
    <t>Cuadro 29: Ranking de contribuyentes asociadas a CADAM con mayores aportes al Fisco, 2013</t>
  </si>
  <si>
    <t>Cuadro 29: Ranking de contribuyentes asociadas a CADAM con mayores aportes al Fisco, Imp. A la renta, 2012</t>
  </si>
  <si>
    <t>Cuadro 29: Ranking de contribuyentes asociadas a CADAM con mayores aportes al Fisco, Imp. A la renta, 2011</t>
  </si>
  <si>
    <t>Cuadro 29: Ranking de contribuyentes asociadas a CADAM con mayores aportes al Fisco, 2009</t>
  </si>
  <si>
    <t>Cuadro 29: Ranking de contribuyentes asociadas a CADAM con mayores aportes al Fisco, 2010</t>
  </si>
  <si>
    <t>Cuadro 29 : Ranking de contribuyentes asociadas a CADAM con mayores aportes al Fisco, 2010</t>
  </si>
  <si>
    <t>Puesto en el Ranking</t>
  </si>
  <si>
    <t xml:space="preserve">   EMPRESA</t>
  </si>
  <si>
    <t>Gs.</t>
  </si>
  <si>
    <t>Monto</t>
  </si>
  <si>
    <t>Total Gs.</t>
  </si>
  <si>
    <t>Puesto</t>
  </si>
  <si>
    <t>IRACIS  - IMAGRO</t>
  </si>
  <si>
    <t>IVA - ISC</t>
  </si>
  <si>
    <t>Contribución Gs.</t>
  </si>
  <si>
    <t>Nombre o Razón Social</t>
  </si>
  <si>
    <t>Asociados</t>
  </si>
  <si>
    <t>Var %. Anual</t>
  </si>
  <si>
    <t>Ingresos Tributarios Total. Gs.</t>
  </si>
  <si>
    <t>Participación CADAM %.</t>
  </si>
  <si>
    <t>TC promedio</t>
  </si>
  <si>
    <t>Contribución U$S.</t>
  </si>
  <si>
    <t>Contribución %</t>
  </si>
  <si>
    <t>GARDEN AUTOMOTORES S.A.</t>
  </si>
  <si>
    <t>GARDEN AUTOMOTORES</t>
  </si>
  <si>
    <t>KUROSU</t>
  </si>
  <si>
    <t>CUEVAS HNOS. S.A.</t>
  </si>
  <si>
    <t>GARDEN S.A.</t>
  </si>
  <si>
    <t>Condor S.A.C.I.</t>
  </si>
  <si>
    <t>Kurosu y Cía S.A.</t>
  </si>
  <si>
    <t>AUTOMARKET SA</t>
  </si>
  <si>
    <t>Garden S.A.</t>
  </si>
  <si>
    <t>AUTOMOTORES Y MAQUINARIAS SAECA</t>
  </si>
  <si>
    <t>COMERCIAL E INDUSTRIAL AMAMBAY S.A.</t>
  </si>
  <si>
    <t>Censu S.A.</t>
  </si>
  <si>
    <t>De la Sobera Hnos. SAICECA</t>
  </si>
  <si>
    <t>Cuevas Hnos. S.A.</t>
  </si>
  <si>
    <t>DIESA S.A</t>
  </si>
  <si>
    <t>CONDOR S.A.C.I.</t>
  </si>
  <si>
    <t>DE LA SOBERA HNOS.</t>
  </si>
  <si>
    <t>Automarket S.A.</t>
  </si>
  <si>
    <t>CUEVAS HNOS.</t>
  </si>
  <si>
    <t>Rieder y Cía S.A.C.I.</t>
  </si>
  <si>
    <t>AUTOMAQ S.A.E.C.A.</t>
  </si>
  <si>
    <t>De la Sobera Hnos. S.A.</t>
  </si>
  <si>
    <t>Automotores y Maquinarias S.A.</t>
  </si>
  <si>
    <t>SAMBARIE SRL</t>
  </si>
  <si>
    <t>CUEVAS HERMANOS S.A.</t>
  </si>
  <si>
    <t>RIEDER Y CIA SACI</t>
  </si>
  <si>
    <t>TEMA AUTOMOTORES S.A.</t>
  </si>
  <si>
    <t>CUEVAS HNOS S.A.</t>
  </si>
  <si>
    <t>Automaq S.A.</t>
  </si>
  <si>
    <t>CATHAY SA</t>
  </si>
  <si>
    <t>TAPE RUVICHA SAECA</t>
  </si>
  <si>
    <t>Rieder &amp; Cia. SACI</t>
  </si>
  <si>
    <t>S.A.C.I. H. PETERSEN</t>
  </si>
  <si>
    <t>S.A.C.I. H. Petersen</t>
  </si>
  <si>
    <t>RIEDER &amp; CIA SACI</t>
  </si>
  <si>
    <t>DE LA SOBERA HNOS SAICECA</t>
  </si>
  <si>
    <t>PERFECTA AUTOMOTORES S.A.</t>
  </si>
  <si>
    <t xml:space="preserve">Fuente: Ministerio de Hacienda. SET. </t>
  </si>
  <si>
    <t>GARDEN MPY</t>
  </si>
  <si>
    <t>TEMA</t>
  </si>
  <si>
    <t>RIEDER Y CIA. S.A.C.I.</t>
  </si>
  <si>
    <t>EUROCAR S.A.</t>
  </si>
  <si>
    <t>SACI H.PETERSEN</t>
  </si>
  <si>
    <t>Tape Ruvichá S.A.</t>
  </si>
  <si>
    <t>DE LA SOBERA HNOS. SAICECA</t>
  </si>
  <si>
    <t>TRACO AGRO VIAL</t>
  </si>
  <si>
    <t>Tema Autmotores S.A.</t>
  </si>
  <si>
    <t>ACE</t>
  </si>
  <si>
    <t>PLUSCAR S.A.</t>
  </si>
  <si>
    <t>NIPON AUTOMOTORES</t>
  </si>
  <si>
    <t>AUTO LOGIC</t>
  </si>
  <si>
    <t>Cencar S.A.</t>
  </si>
  <si>
    <t>Automotores Comercial Industrial S.A</t>
  </si>
  <si>
    <t>CHACOMER AUT</t>
  </si>
  <si>
    <t>CAMAQ</t>
  </si>
  <si>
    <t>TRACTO AGRO</t>
  </si>
  <si>
    <t>Total empresas CADAM</t>
  </si>
  <si>
    <t>AUTOMOTORES COMERCIAL INDUSTRIAL S.A.</t>
  </si>
  <si>
    <t>CAMPOS DEL MAÑANA</t>
  </si>
  <si>
    <t>CHISPA</t>
  </si>
  <si>
    <t>Reimpex S.A.</t>
  </si>
  <si>
    <t>VICAR</t>
  </si>
  <si>
    <t>Total 500 principales contribuyentes</t>
  </si>
  <si>
    <t xml:space="preserve">Recaudación SET 2019, en millones de Gs. </t>
  </si>
  <si>
    <t>ACISA S.A.</t>
  </si>
  <si>
    <t>Total 500 principales</t>
  </si>
  <si>
    <t>Del total recaudado en el 2019</t>
  </si>
  <si>
    <t>Del total recaudado en el 2018</t>
  </si>
  <si>
    <t xml:space="preserve">Recaudación SET 2020, en millones de Gs. </t>
  </si>
  <si>
    <t>Fuente: Subsecretaria de Estado de Tributacion</t>
  </si>
  <si>
    <t>Recaudación SET 2018</t>
  </si>
  <si>
    <t>Total Asociadas</t>
  </si>
  <si>
    <t>CENCAR</t>
  </si>
  <si>
    <t>Ace S.A.</t>
  </si>
  <si>
    <t>Del total recaudado en el 2020</t>
  </si>
  <si>
    <t>Total 500 mayores aportantes</t>
  </si>
  <si>
    <t>CHACOMER AUTOMOTORES</t>
  </si>
  <si>
    <t>CHACOMER AUTOMOTORES  S.A.</t>
  </si>
  <si>
    <t>Autologic S.A.</t>
  </si>
  <si>
    <t>Aportes totales CADAM</t>
  </si>
  <si>
    <t>Recaudación Total SET</t>
  </si>
  <si>
    <t>CAMPOS DEL MAÑANA (CMSA)</t>
  </si>
  <si>
    <t>Campos del Mañana</t>
  </si>
  <si>
    <t>REIMPEX</t>
  </si>
  <si>
    <t>Dimac S.A.</t>
  </si>
  <si>
    <t xml:space="preserve">TC </t>
  </si>
  <si>
    <t>Recaudación total SET</t>
  </si>
  <si>
    <t>TAPE LOGISTICA</t>
  </si>
  <si>
    <t>Total - CADAM</t>
  </si>
  <si>
    <t>Total - Recaudación</t>
  </si>
  <si>
    <t>Otros aportantes del rubro 2018</t>
  </si>
  <si>
    <t>Otros aportantes del rubro 2017</t>
  </si>
  <si>
    <t>Otros aportantes del rubro 2016</t>
  </si>
  <si>
    <t>% de aportes empresas Asoc. CADAM</t>
  </si>
  <si>
    <t>CHACOMER SAE</t>
  </si>
  <si>
    <t>Otros aportantes del rubro 2015</t>
  </si>
  <si>
    <t>Total CADAM</t>
  </si>
  <si>
    <t>Fuente: Ministerio de Hacienda. SET.  Calculos: CADAM.</t>
  </si>
  <si>
    <t>T de cambio</t>
  </si>
  <si>
    <t>,</t>
  </si>
  <si>
    <t>GOROSTIAGA AUTOMOVILES</t>
  </si>
  <si>
    <t>En millones de Guaraníes</t>
  </si>
  <si>
    <t>Aporte total en dolares</t>
  </si>
  <si>
    <t>AGRO SILO SANTA CATALINA</t>
  </si>
  <si>
    <t>Gorostiaga Automoviles</t>
  </si>
  <si>
    <t>Importadora Audi S.A.</t>
  </si>
  <si>
    <t>CREDICAR S.A.</t>
  </si>
  <si>
    <t>Fuente: Ministerio de Hacienda. SET, en millones de Gs. Calculos: CADAM.</t>
  </si>
  <si>
    <t>Reguera Gonzalez Atilio Manuel</t>
  </si>
  <si>
    <t>KUROSU Y CIA S.A.</t>
  </si>
  <si>
    <t>EUROCAR</t>
  </si>
  <si>
    <t>Otros aportantes del rubro</t>
  </si>
  <si>
    <t>GOROSTIAGA AUTOMOVILES S.A.</t>
  </si>
  <si>
    <t>AGRO SILO STA. CATALINA</t>
  </si>
  <si>
    <t>CHACOMER SAECA</t>
  </si>
  <si>
    <t>KUROSU Y CIA SA</t>
  </si>
  <si>
    <t>Historial</t>
  </si>
  <si>
    <t>Ranking de contribuyentes asociadas a CADAM con mayores aportes al Fisco,  2012</t>
  </si>
  <si>
    <t>Gs. aporte</t>
  </si>
  <si>
    <t>% del total</t>
  </si>
  <si>
    <t xml:space="preserve">En total 20 empresas de 37 socias de CADAM se encuentran entre los mayores aportantes al fisco en el año 2017 </t>
  </si>
  <si>
    <t>Con un aporte del 1,56% del total de recaudación de la SET</t>
  </si>
  <si>
    <t>Así tambien las empresas asociadas a CADAM ocupan el 6,9 % del total en el Ranking de importadores</t>
  </si>
  <si>
    <t xml:space="preserve">Total - CADAM - Gs. </t>
  </si>
  <si>
    <t xml:space="preserve">Total - CADAM - U$S </t>
  </si>
  <si>
    <t>LUXGEN</t>
  </si>
  <si>
    <t>YOUJIA</t>
  </si>
  <si>
    <t>ADMIRAL</t>
  </si>
  <si>
    <t>ALFA ROMEO</t>
  </si>
  <si>
    <t>AMERICAR</t>
  </si>
  <si>
    <t>AUTOSTAR</t>
  </si>
  <si>
    <t>BAW</t>
  </si>
  <si>
    <t>BEIJING</t>
  </si>
  <si>
    <t>CFMOTO</t>
  </si>
  <si>
    <t>CHANA</t>
  </si>
  <si>
    <t>CHANGE</t>
  </si>
  <si>
    <t>CHERY PASS.</t>
  </si>
  <si>
    <t>CNJ</t>
  </si>
  <si>
    <t>DADI</t>
  </si>
  <si>
    <t>DANDONG</t>
  </si>
  <si>
    <t>DFM</t>
  </si>
  <si>
    <t>EFFA</t>
  </si>
  <si>
    <t>FAW</t>
  </si>
  <si>
    <t>FLYBO</t>
  </si>
  <si>
    <t>FUDI</t>
  </si>
  <si>
    <t>FUQUI</t>
  </si>
  <si>
    <t>GEM</t>
  </si>
  <si>
    <t>GONOW</t>
  </si>
  <si>
    <t>GRAND</t>
  </si>
  <si>
    <t>GREENWHEEL</t>
  </si>
  <si>
    <t>GUANGSUM</t>
  </si>
  <si>
    <t>HAFEI</t>
  </si>
  <si>
    <t>HAIMA</t>
  </si>
  <si>
    <t>HAISE</t>
  </si>
  <si>
    <t>HAMMERHEAD</t>
  </si>
  <si>
    <t>HIGER</t>
  </si>
  <si>
    <t>INFINITY</t>
  </si>
  <si>
    <t>INVICTA</t>
  </si>
  <si>
    <t>JIANGNAN</t>
  </si>
  <si>
    <t>JIN BEI</t>
  </si>
  <si>
    <t>JMCG</t>
  </si>
  <si>
    <t>JONWAY</t>
  </si>
  <si>
    <t>KAWASAKI</t>
  </si>
  <si>
    <t>KINGSTAR</t>
  </si>
  <si>
    <t>LAMBORGHINI</t>
  </si>
  <si>
    <t>LIFAN</t>
  </si>
  <si>
    <t>MEIYA</t>
  </si>
  <si>
    <t>MENGZHIXING</t>
  </si>
  <si>
    <t>OLLIN</t>
  </si>
  <si>
    <t>RADAM</t>
  </si>
  <si>
    <t>SAITO</t>
  </si>
  <si>
    <t>SG AUTOM.</t>
  </si>
  <si>
    <t>SHIFENG</t>
  </si>
  <si>
    <t>SHUGUANG</t>
  </si>
  <si>
    <t xml:space="preserve">SMA  </t>
  </si>
  <si>
    <t>TAYO</t>
  </si>
  <si>
    <t>TCV</t>
  </si>
  <si>
    <t>TOMBERLIN</t>
  </si>
  <si>
    <t>TRUMPCHI</t>
  </si>
  <si>
    <t>V5</t>
  </si>
  <si>
    <t>VIEW</t>
  </si>
  <si>
    <t>WULING</t>
  </si>
  <si>
    <t>WUZHENG</t>
  </si>
  <si>
    <t>XINGYUE</t>
  </si>
  <si>
    <t>XINKAI</t>
  </si>
  <si>
    <t>ZHONGTONG</t>
  </si>
  <si>
    <t>ZOTYE</t>
  </si>
  <si>
    <t>ZXAUTO</t>
  </si>
  <si>
    <t>M235I</t>
  </si>
  <si>
    <t>NEW CS55 PLUS</t>
  </si>
  <si>
    <t>ML350</t>
  </si>
  <si>
    <t>DD1022E</t>
  </si>
  <si>
    <t>Furgon pequeño</t>
  </si>
  <si>
    <t>Furgon grande</t>
  </si>
  <si>
    <t>Total SUV</t>
  </si>
  <si>
    <t>SY1040</t>
  </si>
  <si>
    <t>P310</t>
  </si>
  <si>
    <t>E-DELIVERY</t>
  </si>
  <si>
    <t>Axor 3131</t>
  </si>
  <si>
    <t>Mitsubishi Fuso</t>
  </si>
  <si>
    <t>VOLVO/MASCARELLO</t>
  </si>
  <si>
    <t>A3</t>
  </si>
  <si>
    <t>K05S</t>
  </si>
  <si>
    <t>X90</t>
  </si>
  <si>
    <t>LAND CRUISER 70</t>
  </si>
  <si>
    <t>LAND CRUISER 79</t>
  </si>
  <si>
    <t>K01S</t>
  </si>
  <si>
    <t>TECTOR 260E30</t>
  </si>
  <si>
    <t>5,6 TON.</t>
  </si>
  <si>
    <t>R500</t>
  </si>
  <si>
    <t>PRIMA 4438</t>
  </si>
  <si>
    <t>B270F ROMA</t>
  </si>
  <si>
    <t>Rodomaq</t>
  </si>
  <si>
    <t>MERCOTEC S.A.E</t>
  </si>
  <si>
    <t>IDICON S.A.</t>
  </si>
  <si>
    <t>MEYER DE LEON KATIA SOFIA</t>
  </si>
  <si>
    <t>EU5</t>
  </si>
  <si>
    <t>I4 EDRIVE40</t>
  </si>
  <si>
    <t>FORLAND</t>
  </si>
  <si>
    <t>PICKMAN</t>
  </si>
  <si>
    <t>QUANTUM</t>
  </si>
  <si>
    <t>INDUSTRIAS QUANTUM MOTORS S.A.</t>
  </si>
  <si>
    <t>Sany</t>
  </si>
  <si>
    <t>DAILY VETRATO 50 170</t>
  </si>
  <si>
    <t>E4</t>
  </si>
  <si>
    <t>BJ10</t>
  </si>
  <si>
    <t>I301</t>
  </si>
  <si>
    <t>DAILY 30130 CITY</t>
  </si>
  <si>
    <t>Range Rover Sport</t>
  </si>
  <si>
    <t>Range Rover Velar</t>
  </si>
  <si>
    <t>KY</t>
  </si>
  <si>
    <t>Outback</t>
  </si>
  <si>
    <t>BJ1030V6JB5DA</t>
  </si>
  <si>
    <t>BJ1065VDJD6F1</t>
  </si>
  <si>
    <t>TECTOR 310E28</t>
  </si>
  <si>
    <t>Bj1044</t>
  </si>
  <si>
    <t>BJ1065</t>
  </si>
  <si>
    <t>Carens</t>
  </si>
  <si>
    <t>var. % 2023</t>
  </si>
  <si>
    <t>NETA V</t>
  </si>
  <si>
    <t>AX7</t>
  </si>
  <si>
    <t>GS</t>
  </si>
  <si>
    <t>ZNA RICH</t>
  </si>
  <si>
    <t>ARKANA E-TECH HYBRID</t>
  </si>
  <si>
    <t>MODEL X</t>
  </si>
  <si>
    <t>C40</t>
  </si>
  <si>
    <t>NETA</t>
  </si>
  <si>
    <t>LUDONG</t>
  </si>
  <si>
    <t>XCMG</t>
  </si>
  <si>
    <t>F650</t>
  </si>
  <si>
    <t>TECTOR  240E</t>
  </si>
  <si>
    <t>F3000</t>
  </si>
  <si>
    <t>L3000</t>
  </si>
  <si>
    <t>X3000</t>
  </si>
  <si>
    <t>Daily   45</t>
  </si>
  <si>
    <t>Daily   55</t>
  </si>
  <si>
    <t>Ranking de empresas importadoras asociadas a CADAM,  DNA, 2009 al 2019</t>
  </si>
  <si>
    <t>Ranking de contribuyentes asociadas a CADAM con mayores aportes al Fisco, 2009-2012, 2013, 2014,2015,2016,2017,2018,2019,2020</t>
  </si>
  <si>
    <t>Da Silva Automotores SACI</t>
  </si>
  <si>
    <t>EX3 R600</t>
  </si>
  <si>
    <t>GX460</t>
  </si>
  <si>
    <t>RX350H</t>
  </si>
  <si>
    <t>RX500H</t>
  </si>
  <si>
    <t>AMG GLA 35 4MATIC</t>
  </si>
  <si>
    <t>Okavango</t>
  </si>
  <si>
    <t>REINO UNIDO</t>
  </si>
  <si>
    <t>IVECO/MASCARELLO</t>
  </si>
  <si>
    <t>GRAN MICRO S2</t>
  </si>
  <si>
    <t>Cuadro 27:  Ranking de empresas importadoras  asociadas a CADAM, DNA, 2019</t>
  </si>
  <si>
    <t>Cuadro 27:  Ranking de empresas importadoras  asociadas a CADAM, DNA, 2018</t>
  </si>
  <si>
    <t>Cuadro 28: Ranking de contribuyentes asociadas a CADAM con mayores aportes al Fisco, 2020</t>
  </si>
  <si>
    <t>Cuadro 28: Ranking de contribuyentes asociadas a CADAM con mayores aportes al Fisco, 2019</t>
  </si>
  <si>
    <t>Cuadro 28: Ranking de contribuyentes asociadas a CADAM con mayores aportes al Fisco, 2018</t>
  </si>
  <si>
    <t>CARMOTOR S.A.</t>
  </si>
  <si>
    <t>RODOMAQ SOCIEDAD ANONIMA</t>
  </si>
  <si>
    <t>Chevrolet S10</t>
  </si>
  <si>
    <t>DAYUN</t>
  </si>
  <si>
    <t>POCCO</t>
  </si>
  <si>
    <t>RSQ8</t>
  </si>
  <si>
    <t>S1</t>
  </si>
  <si>
    <t>E11K</t>
  </si>
  <si>
    <t>EX1 PRO</t>
  </si>
  <si>
    <t>S60</t>
  </si>
  <si>
    <t>CH1021DC21</t>
  </si>
  <si>
    <t>CH1021EC21</t>
  </si>
  <si>
    <t>740I</t>
  </si>
  <si>
    <t>Grand Cherokee Limited</t>
  </si>
  <si>
    <t>MIMEI</t>
  </si>
  <si>
    <t>Suv grande D</t>
  </si>
  <si>
    <t>MERCEDES BENZ/TRIEL-HT</t>
  </si>
  <si>
    <t>ATEGO 2430 48</t>
  </si>
  <si>
    <t>LCK6122EVG5</t>
  </si>
  <si>
    <t>OF1723 59</t>
  </si>
  <si>
    <t>Kia K2700</t>
  </si>
  <si>
    <t>LEVANTE GT HYBRID</t>
  </si>
  <si>
    <t>MOKE</t>
  </si>
  <si>
    <t>STAR MACHINERY</t>
  </si>
  <si>
    <t>IX1 XDRIVE30</t>
  </si>
  <si>
    <t>F TYPE</t>
  </si>
  <si>
    <t>D60</t>
  </si>
  <si>
    <t>EV30 FURGON</t>
  </si>
  <si>
    <t>EV90 FURGON</t>
  </si>
  <si>
    <t>G10</t>
  </si>
  <si>
    <t>V90</t>
  </si>
  <si>
    <t>G500</t>
  </si>
  <si>
    <t>CRUISER</t>
  </si>
  <si>
    <t>Clio V</t>
  </si>
  <si>
    <t>Chevrolet Tracker</t>
  </si>
  <si>
    <t>2 TON DC</t>
  </si>
  <si>
    <t>CANTER</t>
  </si>
  <si>
    <t>DY35</t>
  </si>
  <si>
    <t>UNI - K</t>
  </si>
  <si>
    <t>BESTUNE</t>
  </si>
  <si>
    <t>T55</t>
  </si>
  <si>
    <t>T77</t>
  </si>
  <si>
    <t>IX XDRIVE50</t>
  </si>
  <si>
    <t>IX3 M SPORT</t>
  </si>
  <si>
    <t>EUNIQ6</t>
  </si>
  <si>
    <t>SEQUOIA</t>
  </si>
  <si>
    <t>Transit</t>
  </si>
  <si>
    <t>MNV</t>
  </si>
  <si>
    <t>Dashing</t>
  </si>
  <si>
    <t>Xtrail  Epower</t>
  </si>
  <si>
    <t>CONQUER N801 EV</t>
  </si>
  <si>
    <t>SX3255DT384C</t>
  </si>
  <si>
    <t>BJ1030</t>
  </si>
  <si>
    <t>YEMA AUTO</t>
  </si>
  <si>
    <t>RODARIA PARAGUAY S.A.</t>
  </si>
  <si>
    <t>Q8 ETRON</t>
  </si>
  <si>
    <t>I7</t>
  </si>
  <si>
    <t>CS55</t>
  </si>
  <si>
    <t>LS500H</t>
  </si>
  <si>
    <t>GRECALE</t>
  </si>
  <si>
    <t>CX60</t>
  </si>
  <si>
    <t>LETIN MENGO</t>
  </si>
  <si>
    <t>S-Cross</t>
  </si>
  <si>
    <t>MARCOPOLO/VOLVO</t>
  </si>
  <si>
    <t>PARADISO 1800</t>
  </si>
  <si>
    <t>ATEGO 3030 48</t>
  </si>
  <si>
    <t>Daily   70</t>
  </si>
  <si>
    <t>BENBEN E STAR</t>
  </si>
  <si>
    <t>Polo Track</t>
  </si>
  <si>
    <t>AXOR 2035</t>
  </si>
  <si>
    <t>Paradiso 1800</t>
  </si>
  <si>
    <t>PALKE S.A.</t>
  </si>
  <si>
    <t>VOLPY SA</t>
  </si>
  <si>
    <t>Agrale</t>
  </si>
  <si>
    <t>XM</t>
  </si>
  <si>
    <t>EMKOO</t>
  </si>
  <si>
    <t>Civic Type R</t>
  </si>
  <si>
    <t>Ipace</t>
  </si>
  <si>
    <t>Corolla GLI</t>
  </si>
  <si>
    <t>VOLARE WL</t>
  </si>
  <si>
    <t>SX5</t>
  </si>
  <si>
    <t>ómnibus</t>
  </si>
  <si>
    <t>K410C</t>
  </si>
  <si>
    <t>Paradiso 1050</t>
  </si>
  <si>
    <t>SUNYU</t>
  </si>
  <si>
    <t>AMERICAN AUTOMOTORES S A</t>
  </si>
  <si>
    <t>PCTRONIC S.A.</t>
  </si>
  <si>
    <t>EQA 350 4MATIC</t>
  </si>
  <si>
    <t>SYA1</t>
  </si>
  <si>
    <t>MACARON</t>
  </si>
  <si>
    <t>EX8</t>
  </si>
  <si>
    <t>STC1600T7</t>
  </si>
  <si>
    <t>FH440</t>
  </si>
  <si>
    <t>AIGLE</t>
  </si>
  <si>
    <t>EX1 NANO BOX</t>
  </si>
  <si>
    <t>BJ5039</t>
  </si>
  <si>
    <t>BJ6609</t>
  </si>
  <si>
    <t>ORA</t>
  </si>
  <si>
    <t>LAMINATED</t>
  </si>
  <si>
    <t>ZRV</t>
  </si>
  <si>
    <t>MC20</t>
  </si>
  <si>
    <t>BZ4X</t>
  </si>
  <si>
    <t>HIGHLANDER</t>
  </si>
  <si>
    <t>Agya</t>
  </si>
  <si>
    <t>Yaris Cross</t>
  </si>
  <si>
    <t>KLQ6126 ELECT</t>
  </si>
  <si>
    <t>FM</t>
  </si>
  <si>
    <t>LPT111</t>
  </si>
  <si>
    <t>I5 EDRIVE40 LIMOUSINE</t>
  </si>
  <si>
    <t>C63 AMG</t>
  </si>
  <si>
    <t>EQS 450 4MATIC</t>
  </si>
  <si>
    <t>GLS 450 D 4MATIC</t>
  </si>
  <si>
    <t>MIRAGE</t>
  </si>
  <si>
    <t>MODEL Y</t>
  </si>
  <si>
    <t>CROWN XLE</t>
  </si>
  <si>
    <t>BRV</t>
  </si>
  <si>
    <t>EX6</t>
  </si>
  <si>
    <t>JINGPENG</t>
  </si>
  <si>
    <t>COMMANDER LIMITED</t>
  </si>
  <si>
    <t>GRAND CHEROKEE TRAILHAWK 4XE</t>
  </si>
  <si>
    <t>AMY</t>
  </si>
  <si>
    <t>JC01</t>
  </si>
  <si>
    <t>GLC 300 4MATIC</t>
  </si>
  <si>
    <t>LZW1021SEN6</t>
  </si>
  <si>
    <t>EMZOOM</t>
  </si>
  <si>
    <t>SHANGHAI DZ</t>
  </si>
  <si>
    <t>LY230L</t>
  </si>
  <si>
    <t>EX10</t>
  </si>
  <si>
    <t>LD96001201J</t>
  </si>
  <si>
    <t>XCT12L55</t>
  </si>
  <si>
    <t>Axor 3344</t>
  </si>
  <si>
    <t>var. % 2024</t>
  </si>
  <si>
    <t>Var. % 2024/2023</t>
  </si>
  <si>
    <t>Cuadro 4B: Importación de vehículos variación mensual, 2023-2024</t>
  </si>
  <si>
    <t>GWM</t>
  </si>
  <si>
    <t>IX2 XDRIVE30</t>
  </si>
  <si>
    <t>X1 M35I XDRIVE</t>
  </si>
  <si>
    <t>GEOMETRY</t>
  </si>
  <si>
    <t>EV9 GTLINE</t>
  </si>
  <si>
    <t>K3</t>
  </si>
  <si>
    <t>Yuan PLUS EV</t>
  </si>
  <si>
    <t>Yuan PLUS</t>
  </si>
  <si>
    <t>Carrara</t>
  </si>
  <si>
    <t>Toyota RAV4</t>
  </si>
  <si>
    <t>Changan NEW CS35 PLUS</t>
  </si>
  <si>
    <t>Changan NEW CS55 PLUS</t>
  </si>
  <si>
    <t>Nissan Xtrail  Epower</t>
  </si>
  <si>
    <t>M. Benz tipo GLC220</t>
  </si>
  <si>
    <t>Nissan Qashqai</t>
  </si>
  <si>
    <t>Honda HRV</t>
  </si>
  <si>
    <t>Jetour X70</t>
  </si>
  <si>
    <t>Citroen C4  cactus</t>
  </si>
  <si>
    <t>Hyundai Venue</t>
  </si>
  <si>
    <t>M. Benz tipo GLE300</t>
  </si>
  <si>
    <t>Jetour Dashing</t>
  </si>
  <si>
    <t>Maxus T60</t>
  </si>
  <si>
    <t>M. Benz tipo GLE450</t>
  </si>
  <si>
    <t>Honda Civic</t>
  </si>
  <si>
    <t>Jeep Grand Cherokee Limited</t>
  </si>
  <si>
    <t>Renault Kwid</t>
  </si>
  <si>
    <t>Toyota Corolla</t>
  </si>
  <si>
    <t>Vw Tiguan</t>
  </si>
  <si>
    <t>Vw Touareg</t>
  </si>
  <si>
    <t>Gac GS3</t>
  </si>
  <si>
    <t>Chevrolet Traiblazer</t>
  </si>
  <si>
    <t>Hyundai HB20S</t>
  </si>
  <si>
    <t>Hyundai Staria</t>
  </si>
  <si>
    <t>Lexus NX350</t>
  </si>
  <si>
    <t>Chery T2</t>
  </si>
  <si>
    <t>Ram Ram 2500</t>
  </si>
  <si>
    <t>Vw Amarok</t>
  </si>
  <si>
    <t>Haval H6 HEV</t>
  </si>
  <si>
    <t>Bmw X6</t>
  </si>
  <si>
    <t>Ford F150</t>
  </si>
  <si>
    <t>Kia EV9 GTLINE</t>
  </si>
  <si>
    <t>M. Benz tipo GLE53</t>
  </si>
  <si>
    <t>Mitsubishi MIRAGE</t>
  </si>
  <si>
    <t>Porsche Cayenne</t>
  </si>
  <si>
    <t>Ram Ram 1500</t>
  </si>
  <si>
    <t>Renault ARKANA E-TECH HYBRID</t>
  </si>
  <si>
    <t>Bmw X4</t>
  </si>
  <si>
    <t>Dodge Durango</t>
  </si>
  <si>
    <t>Ford Bronco</t>
  </si>
  <si>
    <t>M. Benz tipo GLA200</t>
  </si>
  <si>
    <t>Maxus G10</t>
  </si>
  <si>
    <t>Renault Oroch</t>
  </si>
  <si>
    <t>Bmw X5</t>
  </si>
  <si>
    <t>Bmw X1</t>
  </si>
  <si>
    <t>Changan CS15</t>
  </si>
  <si>
    <t>Citroen C3</t>
  </si>
  <si>
    <t>Gac EMKOO</t>
  </si>
  <si>
    <t>Gac EMZOOM</t>
  </si>
  <si>
    <t>Great Wall Wingle</t>
  </si>
  <si>
    <t>Haval H6</t>
  </si>
  <si>
    <t>Haval JOLION GWM</t>
  </si>
  <si>
    <t>Honda BRV</t>
  </si>
  <si>
    <t>Kia Carnival</t>
  </si>
  <si>
    <t>Lexus UX250</t>
  </si>
  <si>
    <t>M. Benz tipo GLC200</t>
  </si>
  <si>
    <t>M. Benz Sprinter</t>
  </si>
  <si>
    <t>Maxus T90</t>
  </si>
  <si>
    <t>Peugeot 5008</t>
  </si>
  <si>
    <t>Subaru Crosstreck</t>
  </si>
  <si>
    <t>Vw Teramont</t>
  </si>
  <si>
    <t>Audi Q5</t>
  </si>
  <si>
    <t>Bmw IX2 XDRIVE30</t>
  </si>
  <si>
    <t>Changan Hunter</t>
  </si>
  <si>
    <t>Chery T7</t>
  </si>
  <si>
    <t>Geely GEOMETRY</t>
  </si>
  <si>
    <t>Great Wall Poer</t>
  </si>
  <si>
    <t>Great Wall ORA</t>
  </si>
  <si>
    <t>Hyundai County</t>
  </si>
  <si>
    <t>Land Rover Defender</t>
  </si>
  <si>
    <t>M. Benz tipo C220</t>
  </si>
  <si>
    <t>Peugeot 208</t>
  </si>
  <si>
    <t>Subaru Forester</t>
  </si>
  <si>
    <t>Toyota Hiace</t>
  </si>
  <si>
    <t>Audi Q3</t>
  </si>
  <si>
    <t>Audi R8</t>
  </si>
  <si>
    <t>Audi A4</t>
  </si>
  <si>
    <t>Bmw X1 M35I XDRIVE</t>
  </si>
  <si>
    <t>Bmw X3</t>
  </si>
  <si>
    <t>Bmw 218</t>
  </si>
  <si>
    <t>Byd Yuan PLUS</t>
  </si>
  <si>
    <t>Byd Yuan PLUS EV</t>
  </si>
  <si>
    <t>Changan BENBEN E STAR</t>
  </si>
  <si>
    <t>Dodge CHARGER SXT</t>
  </si>
  <si>
    <t>Jeep Wrangler  Sahara</t>
  </si>
  <si>
    <t>Land Rover Range Rover</t>
  </si>
  <si>
    <t>Lexus RX450</t>
  </si>
  <si>
    <t>M. Benz GLS 450 D 4MATIC</t>
  </si>
  <si>
    <t>Nissan Frontier</t>
  </si>
  <si>
    <t>Nissan Patrol</t>
  </si>
  <si>
    <t>Porsche Carrara</t>
  </si>
  <si>
    <t>Renault Kangoo Expres</t>
  </si>
  <si>
    <t>Toyota BZ4X</t>
  </si>
  <si>
    <t>Cuadro 5 A: Importación de automotores CADAM - NO CADAM, 2024</t>
  </si>
  <si>
    <t>NPS75</t>
  </si>
  <si>
    <t>PRO</t>
  </si>
  <si>
    <t>CX90</t>
  </si>
  <si>
    <t>S 500 4MATIC</t>
  </si>
  <si>
    <t>RAMPAGE</t>
  </si>
  <si>
    <t>GRAND HIGHLANDER</t>
  </si>
  <si>
    <t>Seres 500</t>
  </si>
  <si>
    <t>Honda Civic FHEV Brand new</t>
  </si>
  <si>
    <t>AUTOMALL SOCIEDAD ANONIMA</t>
  </si>
  <si>
    <t>OPEL</t>
  </si>
  <si>
    <t>TECTOR 27 320</t>
  </si>
  <si>
    <t>2436 30</t>
  </si>
  <si>
    <t>SITONG</t>
  </si>
  <si>
    <t>BASCULAS OESTE SRL</t>
  </si>
  <si>
    <t>EMPOW</t>
  </si>
  <si>
    <t>LBX H</t>
  </si>
  <si>
    <t>RZ450E</t>
  </si>
  <si>
    <t>Stargazer</t>
  </si>
  <si>
    <t>EQA 260</t>
  </si>
  <si>
    <t>Clio ZEN</t>
  </si>
  <si>
    <t>TECTOR 170E28</t>
  </si>
  <si>
    <t>STSQ16D</t>
  </si>
  <si>
    <t>BJ1166</t>
  </si>
  <si>
    <t>LEAPMOTOR</t>
  </si>
  <si>
    <t>RADAR</t>
  </si>
  <si>
    <t>IVECO / CAIO</t>
  </si>
  <si>
    <t>BJ1037EVMAA</t>
  </si>
  <si>
    <t>T03 LUXURY</t>
  </si>
  <si>
    <t>RD6 ELECTRIC VEHICLE</t>
  </si>
  <si>
    <t>BUS 170S28 FRETAMENTO</t>
  </si>
  <si>
    <t>Shacman SX3255DT384C</t>
  </si>
  <si>
    <t>HYUNDAI EX</t>
  </si>
  <si>
    <t>HINO FC</t>
  </si>
  <si>
    <t>HINO XZU600L</t>
  </si>
  <si>
    <t>ISUZU NPR71L</t>
  </si>
  <si>
    <t>M.BENZ 915E</t>
  </si>
  <si>
    <t>C3 aircross</t>
  </si>
  <si>
    <t>BAOJUN</t>
  </si>
  <si>
    <t>KAIYUN</t>
  </si>
  <si>
    <t>KGM SSANGYONG</t>
  </si>
  <si>
    <t>LZN7007EVC2MBMA</t>
  </si>
  <si>
    <t>DAILY 30160 VAN</t>
  </si>
  <si>
    <t>DAILY 55170</t>
  </si>
  <si>
    <t>XLV</t>
  </si>
  <si>
    <t>C11</t>
  </si>
  <si>
    <t>EQE 350</t>
  </si>
  <si>
    <t>Traveler</t>
  </si>
  <si>
    <t>Musso grand</t>
  </si>
  <si>
    <t>Torres</t>
  </si>
  <si>
    <t>Kardian</t>
  </si>
  <si>
    <t>Ace</t>
  </si>
  <si>
    <t>CARMOTOR PARAGUAY S.A.</t>
  </si>
  <si>
    <t>AIDA DINGDANBAO</t>
  </si>
  <si>
    <t>SHANDONG</t>
  </si>
  <si>
    <t>Shandong</t>
  </si>
  <si>
    <t>SERTEC SRL</t>
  </si>
  <si>
    <t>Tugua Tupi Guaraní S.A. Import. Export</t>
  </si>
  <si>
    <t>STSQ12D</t>
  </si>
  <si>
    <t>EX9</t>
  </si>
  <si>
    <t>J2P</t>
  </si>
  <si>
    <t>VOLARE FLY 8</t>
  </si>
  <si>
    <t>JIANGSU</t>
  </si>
  <si>
    <t>SMART</t>
  </si>
  <si>
    <t>TONINA S.A.</t>
  </si>
  <si>
    <t>DOSZETAS SA</t>
  </si>
  <si>
    <t>ETRON GT RS</t>
  </si>
  <si>
    <t>330E LIMOUSINE</t>
  </si>
  <si>
    <t>CGC7000BEV2J5</t>
  </si>
  <si>
    <t>MUSTANG MACH-E GT</t>
  </si>
  <si>
    <t>BJ1036</t>
  </si>
  <si>
    <t>NEW GRAND I10</t>
  </si>
  <si>
    <t>RWD</t>
  </si>
  <si>
    <t>UX300H</t>
  </si>
  <si>
    <t>FABIA RS RALLY2</t>
  </si>
  <si>
    <t>3 BRABUS</t>
  </si>
  <si>
    <t>BINGO</t>
  </si>
  <si>
    <t>Crosstrek</t>
  </si>
  <si>
    <t>CLW</t>
  </si>
  <si>
    <t>GOTZE INGENIERIA S A</t>
  </si>
  <si>
    <t>CLW5200CLGT3</t>
  </si>
  <si>
    <t>HOWO TX350</t>
  </si>
  <si>
    <t>EE.UU.</t>
  </si>
  <si>
    <t>M201</t>
  </si>
  <si>
    <t>M201 FURGON</t>
  </si>
  <si>
    <t>KK1121D10</t>
  </si>
  <si>
    <t>KGM</t>
  </si>
  <si>
    <t>Shark</t>
  </si>
  <si>
    <t>Seagull</t>
  </si>
  <si>
    <t>Fastback</t>
  </si>
  <si>
    <t>C200</t>
  </si>
  <si>
    <t>A200</t>
  </si>
  <si>
    <t>C220</t>
  </si>
  <si>
    <t>CLA200</t>
  </si>
  <si>
    <t>E220</t>
  </si>
  <si>
    <t>E350</t>
  </si>
  <si>
    <t>E400</t>
  </si>
  <si>
    <t>G400</t>
  </si>
  <si>
    <t>GLA200</t>
  </si>
  <si>
    <t>GLA220</t>
  </si>
  <si>
    <t xml:space="preserve">GLB200 </t>
  </si>
  <si>
    <t>GLC200</t>
  </si>
  <si>
    <t>GLC220</t>
  </si>
  <si>
    <t>GLE300</t>
  </si>
  <si>
    <t>GLE400</t>
  </si>
  <si>
    <t>GLE450</t>
  </si>
  <si>
    <t>GLE53</t>
  </si>
  <si>
    <t>GLS350</t>
  </si>
  <si>
    <t>GLS400</t>
  </si>
  <si>
    <t>HAVAL H6 HEV</t>
  </si>
  <si>
    <t>HAVAL H6</t>
  </si>
  <si>
    <t>HAVAL Jolion</t>
  </si>
  <si>
    <t>AIMIX</t>
  </si>
  <si>
    <t>BARMON</t>
  </si>
  <si>
    <t>GANDYS S.A</t>
  </si>
  <si>
    <t>DAX S.A.</t>
  </si>
  <si>
    <t>AS3.5</t>
  </si>
  <si>
    <t>LTGDS23.F</t>
  </si>
  <si>
    <t>EX11</t>
  </si>
  <si>
    <t>TRAVIZ</t>
  </si>
  <si>
    <t>N°</t>
  </si>
  <si>
    <t>NOMBRE O RAZÓN SOCIAL</t>
  </si>
  <si>
    <t>AGRO SILO SANTA CATALINA S.A.</t>
  </si>
  <si>
    <t xml:space="preserve">TOYOTOSHI S.A </t>
  </si>
  <si>
    <t>GARDEN AUTOMOTORES S.A</t>
  </si>
  <si>
    <t>AUTO MARKET S.A</t>
  </si>
  <si>
    <t>AUTOMOTOR S.A</t>
  </si>
  <si>
    <t xml:space="preserve">TEMA AUTOMOTORES S.A </t>
  </si>
  <si>
    <t xml:space="preserve">TAPE RUVICHA S.A </t>
  </si>
  <si>
    <t xml:space="preserve">CUEVAS HERMANOS S.A </t>
  </si>
  <si>
    <t>GARDEN S.A</t>
  </si>
  <si>
    <t>CONDOR S.A.C.I</t>
  </si>
  <si>
    <t>DE LA SOBERA S.A</t>
  </si>
  <si>
    <t>PERFECTA AUTOMOTORES S.A</t>
  </si>
  <si>
    <t>RIEDER &amp; CIA S.A.C.I</t>
  </si>
  <si>
    <t>REIMPEX S.R.L</t>
  </si>
  <si>
    <t>NIPON AUTOMOTORES S.A.</t>
  </si>
  <si>
    <t>AUTOMOTORES COMERCIAL INDURSTRIAL S.A.</t>
  </si>
  <si>
    <t xml:space="preserve">Recaudación SET 2023, en millones de Gs. </t>
  </si>
  <si>
    <t>Ranking de contribuyentes asociadas a CADAM con mayores aportes al Fisco, 2023</t>
  </si>
  <si>
    <t>Toyotoshi S.A</t>
  </si>
  <si>
    <t>Garden Automotores S.A</t>
  </si>
  <si>
    <t>Auto Market S.A</t>
  </si>
  <si>
    <t>Automotores y Maquinarias S.A.E.C.A</t>
  </si>
  <si>
    <t xml:space="preserve">Cuevas Hermanos S.A </t>
  </si>
  <si>
    <t>Automotor S.A</t>
  </si>
  <si>
    <t>Rieder &amp; Cia S.A.C.I</t>
  </si>
  <si>
    <t>Diesa S.A</t>
  </si>
  <si>
    <t xml:space="preserve">De La Sobera S.A </t>
  </si>
  <si>
    <t>Tema Automotores S.A</t>
  </si>
  <si>
    <t>Comercial E Industrial Amambay (Ciabay S.A)</t>
  </si>
  <si>
    <t>Perfecta Automotores S.A</t>
  </si>
  <si>
    <t>Condor S.A.C.I</t>
  </si>
  <si>
    <t>Cathay Sociedad Anónima Emisora</t>
  </si>
  <si>
    <t>Garden S.A</t>
  </si>
  <si>
    <t>Tape Ruvicha S.A Emisora de Capital Abierto</t>
  </si>
  <si>
    <t>Garden MPY S.A</t>
  </si>
  <si>
    <t>Automotores Comercial Industrial S.A (ACISA)</t>
  </si>
  <si>
    <t>Rodomaq Sociedad Anónima</t>
  </si>
  <si>
    <t>Censu S.A</t>
  </si>
  <si>
    <t>Reimpex S.R.L</t>
  </si>
  <si>
    <t>Chacomer Automotores Sociedad Anónima</t>
  </si>
  <si>
    <t>Tracto Agro Vial S.A.E</t>
  </si>
  <si>
    <t>Ranking de contribuyentes asociadas a CADAM con mayores aportes al Fisco, 2022</t>
  </si>
  <si>
    <t xml:space="preserve">Recaudación SET 2022, en millones de Gs. </t>
  </si>
  <si>
    <t>Del total recaudado en el 2022</t>
  </si>
  <si>
    <t>Del total recaudado en el 2023</t>
  </si>
  <si>
    <t>HAVAL JOLION</t>
  </si>
  <si>
    <t>H6</t>
  </si>
  <si>
    <t>GOLD PARTNER</t>
  </si>
  <si>
    <t>KAIYI</t>
  </si>
  <si>
    <t>IX XDRIVE40</t>
  </si>
  <si>
    <t>IX1 EDRIVE20</t>
  </si>
  <si>
    <t>X3</t>
  </si>
  <si>
    <t>YIXUAN</t>
  </si>
  <si>
    <t>BJ6549B1DAAZ2</t>
  </si>
  <si>
    <t>YUKON DENALI</t>
  </si>
  <si>
    <t>HXDCDC300W</t>
  </si>
  <si>
    <t>K3 CROSS</t>
  </si>
  <si>
    <t>MG ONE</t>
  </si>
  <si>
    <t>GTR</t>
  </si>
  <si>
    <t>T 7</t>
  </si>
  <si>
    <t>PHR54</t>
  </si>
  <si>
    <t>BIRMING PARAGUAY S.A.</t>
  </si>
  <si>
    <t>EL RETIRO SA</t>
  </si>
  <si>
    <t>XIAOMI</t>
  </si>
  <si>
    <t>STARRAY</t>
  </si>
  <si>
    <t>TX500H</t>
  </si>
  <si>
    <t>EX30</t>
  </si>
  <si>
    <t>SU7 MAX</t>
  </si>
  <si>
    <t>SANY</t>
  </si>
  <si>
    <t>ACTROS 2548 LS 36</t>
  </si>
  <si>
    <t>MAI BA</t>
  </si>
  <si>
    <t>Imp. casual</t>
  </si>
  <si>
    <t>ELECTROPATCO SOCIEDAD DE RESPONSABILIDAD LIMITADA</t>
  </si>
  <si>
    <t>DOLPHIN MINI</t>
  </si>
  <si>
    <t>D4H13</t>
  </si>
  <si>
    <t>PATHFINDER</t>
  </si>
  <si>
    <t>ARKANA</t>
  </si>
  <si>
    <t>Fronx</t>
  </si>
  <si>
    <t>no ident.</t>
  </si>
  <si>
    <t>HENGWANG</t>
  </si>
  <si>
    <t>ZOOMLION</t>
  </si>
  <si>
    <t>INGENIERIA DE TOPOGRAFIA Y CAMINOS SA (T &amp; C SA)</t>
  </si>
  <si>
    <t>PREFORTE PY S.A.</t>
  </si>
  <si>
    <t>HW3000L</t>
  </si>
  <si>
    <t>HW5000L</t>
  </si>
  <si>
    <t>TECTOR 17 300</t>
  </si>
  <si>
    <t>SYG5286THB 38</t>
  </si>
  <si>
    <t>SY308C8</t>
  </si>
  <si>
    <t>XCT1301</t>
  </si>
  <si>
    <t>XCT75L6</t>
  </si>
  <si>
    <t>ZTC1000V562</t>
  </si>
  <si>
    <t>MD201</t>
  </si>
  <si>
    <t>MS201</t>
  </si>
  <si>
    <t>ZEEKR</t>
  </si>
  <si>
    <t>KGM MOBILITY</t>
  </si>
  <si>
    <t>BJ60</t>
  </si>
  <si>
    <t>B70S ARES</t>
  </si>
  <si>
    <t>HAVAL RAPTOR HI3</t>
  </si>
  <si>
    <t>DAILY 50 170 VET</t>
  </si>
  <si>
    <t>E30X LUXURY</t>
  </si>
  <si>
    <t>JS4</t>
  </si>
  <si>
    <t>JS8</t>
  </si>
  <si>
    <t>T9</t>
  </si>
  <si>
    <t>FULL</t>
  </si>
  <si>
    <t>EV5</t>
  </si>
  <si>
    <t>718 SPYDER RS</t>
  </si>
  <si>
    <t>NEXUS</t>
  </si>
  <si>
    <t>T99</t>
  </si>
  <si>
    <t>DAILY 45 180 VAN</t>
  </si>
  <si>
    <t>Eclipse Cross</t>
  </si>
  <si>
    <t>XL7</t>
  </si>
  <si>
    <t>SMART 110E</t>
  </si>
  <si>
    <t>SWAY AS440</t>
  </si>
  <si>
    <t>ITAIPU BINACIONAL</t>
  </si>
  <si>
    <t>RIDDARA</t>
  </si>
  <si>
    <t>Q6</t>
  </si>
  <si>
    <t>BJ5048XXYAB</t>
  </si>
  <si>
    <t>M6</t>
  </si>
  <si>
    <t>SUNRAY</t>
  </si>
  <si>
    <t>AMG SL 55 4MATIC</t>
  </si>
  <si>
    <t>ZB1030</t>
  </si>
  <si>
    <t>Yaris GR</t>
  </si>
  <si>
    <t>ELF</t>
  </si>
  <si>
    <t>D8A22</t>
  </si>
  <si>
    <t>D8BS0</t>
  </si>
  <si>
    <t>B380R</t>
  </si>
  <si>
    <t>Santa Rosa Paraguay S.A.</t>
  </si>
  <si>
    <t>AUSTRIA</t>
  </si>
  <si>
    <t>Man</t>
  </si>
  <si>
    <t>Etiquetas de fila</t>
  </si>
  <si>
    <t>LATAMMO</t>
  </si>
  <si>
    <t>ZHIDOU</t>
  </si>
  <si>
    <t>8701.20.00.900L</t>
  </si>
  <si>
    <t>8701.21.00.000Z</t>
  </si>
  <si>
    <t>8702.10.00.000R</t>
  </si>
  <si>
    <t>8702.90.00.000E</t>
  </si>
  <si>
    <t>8703.10.00.100Q</t>
  </si>
  <si>
    <t>8703.21.00.100R</t>
  </si>
  <si>
    <t>8703.21.00.900K</t>
  </si>
  <si>
    <t>8703.22.10.100N</t>
  </si>
  <si>
    <t>8703.22.10.900G</t>
  </si>
  <si>
    <t>8703.22.90.100R</t>
  </si>
  <si>
    <t>8703.22.90.900K</t>
  </si>
  <si>
    <t>8703.23.10.100A</t>
  </si>
  <si>
    <t>8703.23.10.900U</t>
  </si>
  <si>
    <t>8703.23.90.100D</t>
  </si>
  <si>
    <t>8703.23.90.900X</t>
  </si>
  <si>
    <t>8703.24.10.900F</t>
  </si>
  <si>
    <t>8703.24.90.900J</t>
  </si>
  <si>
    <t>8703.31.10.000K</t>
  </si>
  <si>
    <t>8703.31.90.000N</t>
  </si>
  <si>
    <t>8703.32.10.000X</t>
  </si>
  <si>
    <t>8703.32.90.000A</t>
  </si>
  <si>
    <t>8703.33.10.000J</t>
  </si>
  <si>
    <t>8703.33.90.000M</t>
  </si>
  <si>
    <t>8703.40.00.000C</t>
  </si>
  <si>
    <t>8703.50.00.000R</t>
  </si>
  <si>
    <t>8703.60.00.000F</t>
  </si>
  <si>
    <t>8703.80.00.000J</t>
  </si>
  <si>
    <t>8703.90.00.000Y</t>
  </si>
  <si>
    <t>8704.10.10.000N</t>
  </si>
  <si>
    <t>8704.10.90.000R</t>
  </si>
  <si>
    <t>8704.21.10.000P</t>
  </si>
  <si>
    <t>8704.21.10.900N</t>
  </si>
  <si>
    <t>8704.21.20.000Z</t>
  </si>
  <si>
    <t>8704.21.20.900Y</t>
  </si>
  <si>
    <t>8704.21.30.000J</t>
  </si>
  <si>
    <t>8704.21.30.900H</t>
  </si>
  <si>
    <t>8704.21.90.000T</t>
  </si>
  <si>
    <t>8704.21.90.900R</t>
  </si>
  <si>
    <t>8704.22.10.000B</t>
  </si>
  <si>
    <t>8704.22.10.900A</t>
  </si>
  <si>
    <t>8704.22.20.000L</t>
  </si>
  <si>
    <t>8704.22.20.900K</t>
  </si>
  <si>
    <t>8704.22.30.000W</t>
  </si>
  <si>
    <t>8704.22.30.900V</t>
  </si>
  <si>
    <t>8704.22.90.000E</t>
  </si>
  <si>
    <t>8704.22.90.100K</t>
  </si>
  <si>
    <t>8704.22.90.900D</t>
  </si>
  <si>
    <t>8704.23.10.000N</t>
  </si>
  <si>
    <t>8704.23.10.900M</t>
  </si>
  <si>
    <t>8704.23.20.000Y</t>
  </si>
  <si>
    <t>8704.23.20.900X</t>
  </si>
  <si>
    <t>8704.23.90.000R</t>
  </si>
  <si>
    <t>8704.23.90.900Q</t>
  </si>
  <si>
    <t>8704.31.10.000D</t>
  </si>
  <si>
    <t>8704.31.10.900C</t>
  </si>
  <si>
    <t>8704.31.20.900M</t>
  </si>
  <si>
    <t>8704.31.30.000Y</t>
  </si>
  <si>
    <t>8704.31.30.900X</t>
  </si>
  <si>
    <t>8704.31.90.000G</t>
  </si>
  <si>
    <t>8704.31.90.100M</t>
  </si>
  <si>
    <t>8704.31.90.900F</t>
  </si>
  <si>
    <t>8704.41.00.000H</t>
  </si>
  <si>
    <t>8704.51.00.000X</t>
  </si>
  <si>
    <t>8704.60.00.000Z</t>
  </si>
  <si>
    <t>8704.90.00.100X</t>
  </si>
  <si>
    <t>8705.10.10.000G</t>
  </si>
  <si>
    <t>8705.10.20.000R</t>
  </si>
  <si>
    <t>8705.10.30.000B</t>
  </si>
  <si>
    <t>8705.10.90.000K</t>
  </si>
  <si>
    <t>8705.30.00.000A</t>
  </si>
  <si>
    <t>8705.40.00.000P</t>
  </si>
  <si>
    <t>8705.90.90.900X</t>
  </si>
  <si>
    <t>Total general</t>
  </si>
  <si>
    <t>Cuadro 26: Importación de automoviles y camiones, por partida arancelaria, 2012-2024</t>
  </si>
  <si>
    <t>Cuadro 29: Importación de vehículos por marca y año, 2003-2024</t>
  </si>
  <si>
    <t>Importación de automoviles y camiones, por partida arancelaria: 2012, 2013, 2014,2015,2016,2017,2018,2019,2020,2021,2022,2023,2024</t>
  </si>
  <si>
    <t>Importación de vehículos 0Km por marca 2003-2024</t>
  </si>
  <si>
    <t>Acum 2025</t>
  </si>
  <si>
    <t>GREATWALL</t>
  </si>
  <si>
    <t>*No se disponen datos del importador</t>
  </si>
  <si>
    <t>BJ30</t>
  </si>
  <si>
    <t>DEEPAL G 318</t>
  </si>
  <si>
    <t>C3</t>
  </si>
  <si>
    <t>BJ1108EVJA2</t>
  </si>
  <si>
    <t>JS1 EV</t>
  </si>
  <si>
    <t>NX350H</t>
  </si>
  <si>
    <t>AMG GLC 43 4MATIC</t>
  </si>
  <si>
    <t>Mobi</t>
  </si>
  <si>
    <t xml:space="preserve">CYBERSTER </t>
  </si>
  <si>
    <t>MG HS</t>
  </si>
  <si>
    <t>MG EHS</t>
  </si>
  <si>
    <t>MG4 64</t>
  </si>
  <si>
    <t>ACEMAN</t>
  </si>
  <si>
    <t>NETA X</t>
  </si>
  <si>
    <t>Grand Vitara</t>
  </si>
  <si>
    <t>Corolla Altis</t>
  </si>
  <si>
    <t>Levin</t>
  </si>
  <si>
    <t>Cuadro 14C: Importación de vehículos 0 km y usados totales , por mes,  en %, 2025</t>
  </si>
  <si>
    <t>SQMG</t>
  </si>
  <si>
    <t>Cuadro 18: Importación de camiones por empresa y marca, 2025</t>
  </si>
  <si>
    <t>*No se disponen datos de los importadores</t>
  </si>
  <si>
    <t>Cuadro 18 B: Importación de camiones, empresas asociadas a CADAM y no asociadas, 2025</t>
  </si>
  <si>
    <t>TECTOR 17 210</t>
  </si>
  <si>
    <t>JBC3.5C</t>
  </si>
  <si>
    <t>BJ4189</t>
  </si>
  <si>
    <t>Atego 2430/54</t>
  </si>
  <si>
    <t>Campione invictus DD</t>
  </si>
  <si>
    <t>Iveco TECTOR 17 210</t>
  </si>
  <si>
    <t>Vw 6160</t>
  </si>
  <si>
    <t>Cuadro 23 C: Participación de mercado por marca, camiones 0 km y usados,  en %, 2025</t>
  </si>
  <si>
    <t>SUECIA</t>
  </si>
  <si>
    <t>G580</t>
  </si>
  <si>
    <t>M135 XDRIVE</t>
  </si>
  <si>
    <t>GLE63</t>
  </si>
  <si>
    <t>G450</t>
  </si>
  <si>
    <t>Kia Soluto</t>
  </si>
  <si>
    <t>Kia Sportage</t>
  </si>
  <si>
    <t>HUBEI</t>
  </si>
  <si>
    <t>CAMION</t>
  </si>
  <si>
    <t>B4X06</t>
  </si>
  <si>
    <t>Isuzu QMR77</t>
  </si>
  <si>
    <t>Tang</t>
  </si>
  <si>
    <t>NX450H+</t>
  </si>
  <si>
    <t>001 SPORT</t>
  </si>
  <si>
    <t xml:space="preserve">YUAN PRO </t>
  </si>
  <si>
    <t xml:space="preserve">Land Cruiser 300 </t>
  </si>
  <si>
    <t>X</t>
  </si>
  <si>
    <t>Celerio</t>
  </si>
  <si>
    <t>BUICK</t>
  </si>
  <si>
    <t>DAF</t>
  </si>
  <si>
    <t>VOLARE</t>
  </si>
  <si>
    <t>FTSXF480D</t>
  </si>
  <si>
    <t>FLY 10</t>
  </si>
  <si>
    <t>Fiat Strada</t>
  </si>
  <si>
    <t>Kia Sonet</t>
  </si>
  <si>
    <t>LYNK &amp; CO</t>
  </si>
  <si>
    <t>XPENG</t>
  </si>
  <si>
    <t>LX700H</t>
  </si>
  <si>
    <t>01</t>
  </si>
  <si>
    <t>JCW</t>
  </si>
  <si>
    <t>G9</t>
  </si>
  <si>
    <t>ESCALADE</t>
  </si>
  <si>
    <t>GRAND AVENUE</t>
  </si>
  <si>
    <t>Lotus</t>
  </si>
  <si>
    <t>Emira</t>
  </si>
  <si>
    <t>MASTER</t>
  </si>
  <si>
    <t>B330R</t>
  </si>
  <si>
    <t>MB120NSE</t>
  </si>
  <si>
    <t>PEGASO</t>
  </si>
  <si>
    <t>C10</t>
  </si>
  <si>
    <t>C16</t>
  </si>
  <si>
    <t>03+</t>
  </si>
  <si>
    <t>06</t>
  </si>
  <si>
    <t>09</t>
  </si>
  <si>
    <t>4X4 XR</t>
  </si>
  <si>
    <t>M60</t>
  </si>
  <si>
    <t>Suzuki Fronx</t>
  </si>
  <si>
    <t>TECTOR 150E21</t>
  </si>
  <si>
    <t>TECTOR 31 280</t>
  </si>
  <si>
    <t>LPT1116</t>
  </si>
  <si>
    <t>XGA3250D5WC</t>
  </si>
  <si>
    <t>AION</t>
  </si>
  <si>
    <t>LI XIANG</t>
  </si>
  <si>
    <t>SUDAFRICA</t>
  </si>
  <si>
    <t>HIPER HT</t>
  </si>
  <si>
    <t>E5</t>
  </si>
  <si>
    <t>VELITE 6</t>
  </si>
  <si>
    <t>LUMIN</t>
  </si>
  <si>
    <t>SHANHAI T2</t>
  </si>
  <si>
    <t>EV70</t>
  </si>
  <si>
    <t>LXA6520SHEVY05</t>
  </si>
  <si>
    <t>EX90</t>
  </si>
  <si>
    <t>MUSTANG</t>
  </si>
  <si>
    <t>COMMANDER</t>
  </si>
  <si>
    <t>T1</t>
  </si>
  <si>
    <t>TLD</t>
  </si>
  <si>
    <t>EQ1040TT2DJ</t>
  </si>
  <si>
    <t>GT11</t>
  </si>
  <si>
    <t>GT8</t>
  </si>
  <si>
    <t>DAILY 60 180 CS</t>
  </si>
  <si>
    <t>LSP-900-V</t>
  </si>
  <si>
    <t>Accelo 916/39</t>
  </si>
  <si>
    <t>G420</t>
  </si>
  <si>
    <t>AIMA</t>
  </si>
  <si>
    <t>FREIGHTLINER</t>
  </si>
  <si>
    <t>A08</t>
  </si>
  <si>
    <t>S2RV 106CAB</t>
  </si>
  <si>
    <t>EX40</t>
  </si>
  <si>
    <t>001 FLAGSHIP</t>
  </si>
  <si>
    <t>YUAN UP</t>
  </si>
  <si>
    <t>SCION</t>
  </si>
  <si>
    <t>XCT35</t>
  </si>
  <si>
    <t>JMEV</t>
  </si>
  <si>
    <t>SOUEAST</t>
  </si>
  <si>
    <t>RT</t>
  </si>
  <si>
    <t>YPLUS</t>
  </si>
  <si>
    <t>E9</t>
  </si>
  <si>
    <t>PANDA KNIGHT</t>
  </si>
  <si>
    <t>RIDDARA RD6</t>
  </si>
  <si>
    <t>EV3</t>
  </si>
  <si>
    <t>TERA</t>
  </si>
  <si>
    <t>BASALT</t>
  </si>
  <si>
    <t>Maverick Lariat</t>
  </si>
  <si>
    <t>DAILY 55180</t>
  </si>
  <si>
    <t>Yaris GR RALLY2</t>
  </si>
  <si>
    <t>ID.6 CROZZ</t>
  </si>
  <si>
    <t>YUANCHENG</t>
  </si>
  <si>
    <t>GT9</t>
  </si>
  <si>
    <t>XINGZHI H8E</t>
  </si>
  <si>
    <t>SEALION 7 AWD</t>
  </si>
  <si>
    <t>SPARK EUV T</t>
  </si>
  <si>
    <t>MARS 7 EXPLORER EDITION</t>
  </si>
  <si>
    <t>E30X STANDARD</t>
  </si>
  <si>
    <t>AMG GT 43</t>
  </si>
  <si>
    <t>COASTER</t>
  </si>
  <si>
    <t>REFINE</t>
  </si>
  <si>
    <t>Tasman</t>
  </si>
  <si>
    <t>S09</t>
  </si>
  <si>
    <t>S07</t>
  </si>
  <si>
    <t>Atlas Cross Sport</t>
  </si>
  <si>
    <t>CNHTC</t>
  </si>
  <si>
    <t>MARCOPOLO/MERCEDES</t>
  </si>
  <si>
    <t>ZZ3257V3847B1</t>
  </si>
  <si>
    <t>BUS 15 SEATS E4</t>
  </si>
  <si>
    <t>O-500RSDD 2742/30</t>
  </si>
  <si>
    <t>OF-1730/59//VIAGGIO 1050</t>
  </si>
  <si>
    <t>SYM5335JQZ25C</t>
  </si>
  <si>
    <t>DEEPAL</t>
  </si>
  <si>
    <t>S05 REEV</t>
  </si>
  <si>
    <t>S07 REEV</t>
  </si>
  <si>
    <t>55S18HA8</t>
  </si>
  <si>
    <t>URUS SE</t>
  </si>
  <si>
    <t>EC40</t>
  </si>
  <si>
    <t>EX30 CROSS COUNTRY</t>
  </si>
  <si>
    <t>H9</t>
  </si>
  <si>
    <t>DASWELL</t>
  </si>
  <si>
    <t>RUNHORSE</t>
  </si>
  <si>
    <t>YCD4J22T-125</t>
  </si>
  <si>
    <t>TEV</t>
  </si>
  <si>
    <t>SY39 RZ5-165</t>
  </si>
  <si>
    <t>Atego 2433/54</t>
  </si>
  <si>
    <t>B430R</t>
  </si>
  <si>
    <t>DAEWOO</t>
  </si>
  <si>
    <t>Ranking de contribuyentes asociadas a CADAM con mayores aportes al Fisco, 2024</t>
  </si>
  <si>
    <t>TAPE RUVICHA S.A.E.C.A.</t>
  </si>
  <si>
    <t>TARGET INTERNATIONAL TRADING S.A.</t>
  </si>
  <si>
    <t xml:space="preserve">Recaudación DNIT 2024, en millones de Gs. </t>
  </si>
  <si>
    <t>Del total recaudado en el 2024</t>
  </si>
  <si>
    <t>Var. % 2025</t>
  </si>
  <si>
    <t>Var. % 2026</t>
  </si>
  <si>
    <t>Var. % 2026/2025</t>
  </si>
  <si>
    <t>Cuadro 4: Importación de vehículos variación mensual, 2025-2026</t>
  </si>
  <si>
    <t>Var % 2026/2025</t>
  </si>
  <si>
    <t>Cuadro 5A: Importación de vehículos por marca y mes</t>
  </si>
  <si>
    <t>Grafico 5A:   Variación de importacipon de vehículos, por marca, 2026</t>
  </si>
  <si>
    <t>EMIRATOS ARABES UNIDOS</t>
  </si>
  <si>
    <t>Cuadro 5: Importación de vehículos por marca y mes, 2026</t>
  </si>
  <si>
    <t>Grafico 5:   Ranking de principales marcas importadas, 2026</t>
  </si>
  <si>
    <t>Cuadro 6: Importación de vehículos por país de procedencia y mes, 2026</t>
  </si>
  <si>
    <t>Acum 2026</t>
  </si>
  <si>
    <t>Cuadro 2: Importación de automotores por tipo,variacion 2025 - 2026</t>
  </si>
  <si>
    <t>Cuadro 3: Importación de vehículos por tipo  y mes, 2026</t>
  </si>
  <si>
    <t>Cuadro 8: Importación de vehículos por modelo, por mes y valor CIF de importación, 2026</t>
  </si>
  <si>
    <t>AHC7000BEVL0L</t>
  </si>
  <si>
    <t>Q4</t>
  </si>
  <si>
    <t>750E XDRIVE LIMOUSINE</t>
  </si>
  <si>
    <t>LEOPARD 5</t>
  </si>
  <si>
    <t>M7 PRO 1.5 T A/T G COMFORT 2WD</t>
  </si>
  <si>
    <t>G318 LUXURY</t>
  </si>
  <si>
    <t>FARIZON V7E</t>
  </si>
  <si>
    <t>S11</t>
  </si>
  <si>
    <t>S6</t>
  </si>
  <si>
    <t>TERRON 9</t>
  </si>
  <si>
    <t>V90 FURGON L3H2 MT</t>
  </si>
  <si>
    <t>V90 MINIBUS 16 ASIENTOS AT</t>
  </si>
  <si>
    <t>LAND CRUISER I-FORCE MAX</t>
  </si>
  <si>
    <t>LAND CRUISER VX</t>
  </si>
  <si>
    <t>RS6</t>
  </si>
  <si>
    <t xml:space="preserve">QIN PLUS DM-I 2026 </t>
  </si>
  <si>
    <t>Captiva EV</t>
  </si>
  <si>
    <t>Cityray</t>
  </si>
  <si>
    <t>TANK 300</t>
  </si>
  <si>
    <t>TANK 400</t>
  </si>
  <si>
    <t>TANK 500</t>
  </si>
  <si>
    <t xml:space="preserve">E:NS1 </t>
  </si>
  <si>
    <t>ENP2</t>
  </si>
  <si>
    <t>X50</t>
  </si>
  <si>
    <t>XUV 3XO</t>
  </si>
  <si>
    <t>S06</t>
  </si>
  <si>
    <t>Cuadro 9: Importación de vehículos por tipo, 2026</t>
  </si>
  <si>
    <t>Cuadro 9A: Importación de vehiculos por segmento, 2026</t>
  </si>
  <si>
    <t>Cuadro 9A: Importación de vehiculos por segmento. Crecimiento, 2025-2026</t>
  </si>
  <si>
    <t>Crecimiento 2026/2025</t>
  </si>
  <si>
    <t>Part. % 2026</t>
  </si>
  <si>
    <t>Cuadro 10A: Importaciones por tipo de combustibles y movilidad, por mes, 2026</t>
  </si>
  <si>
    <t>Cuadro 10B: Importaciones por tipo vehículo y de combustibles y movilidad, por mes, 2026</t>
  </si>
  <si>
    <t>Cuadro 12: Importación de vehículos 0km y usados por año, 1998-2026</t>
  </si>
  <si>
    <t>Cuadro 13A: Importación de vehículos usados por marca y mes, 2026</t>
  </si>
  <si>
    <t xml:space="preserve"> Importación de vehículos y camiones 0km, por mes, unidades, 2026</t>
  </si>
  <si>
    <t xml:space="preserve"> Importación de vehículos y camiones usados,  por mes, unidades, 2026</t>
  </si>
  <si>
    <t>Cuadro 14B: Importación de vehículos 0 km y usados totales , por mes, unidades, 2026</t>
  </si>
  <si>
    <t>Cuadro 15D: Participación de mercado por marca, vehículos 0 km y usados, en%, 2026</t>
  </si>
  <si>
    <t>Cuadro 14 A: Importación de vehículos 0 km y usados, por marca, unidades y %, 2026</t>
  </si>
  <si>
    <t>Cuadro 15: Importación de camiones por tipo  y mes, 2026</t>
  </si>
  <si>
    <t>Cuadro 16: Importación de camiones,  variación mensual, 2025-2026</t>
  </si>
  <si>
    <t>KALMAR</t>
  </si>
  <si>
    <t>Cuadro 17: Importación de camiones por marca y mes, 2026</t>
  </si>
  <si>
    <t>VAR % 2026/2025</t>
  </si>
  <si>
    <t>Cuadro 21: Importación de camiones 0km y usados por año, 1998-2026</t>
  </si>
  <si>
    <t>Cuadro 22: Importación de camiones usados por marca y mes, 2026</t>
  </si>
  <si>
    <t>Cuadro 23 A: Importación de camiones 0 km y usados totales , por mes, unidades, 2026</t>
  </si>
  <si>
    <t>Cuadro 23 B: Importación de camiones 0 km y usados totales , por mes,  en %, 2026</t>
  </si>
  <si>
    <t>Cuadro 23: Importación de camiones 0 km y usados, por marca, unidades y %, 2026</t>
  </si>
  <si>
    <t>Valor CIF de importación de automotores, en millones de U$S. 2025- 2026</t>
  </si>
  <si>
    <t>Importación de automotores, en unidades, 2025-2026</t>
  </si>
  <si>
    <t>Valor CIF de importaciones de automotores, en millones de U$S, por año, 2010-2025</t>
  </si>
  <si>
    <t>Var.% 2025/2024</t>
  </si>
  <si>
    <t>Importación de automotores, en unidades, por año, 2010-2025</t>
  </si>
  <si>
    <t>Cuadro 1: Importaciones de automoviles y camiones 0km, mensual 2026</t>
  </si>
  <si>
    <t>Parque Automotor : vehículos y camiones 0km, mensual 2020 y anual  1998-2026</t>
  </si>
  <si>
    <t>Cuadro 1A:Importaciones de vehículos y camiones 0km, 1998-2026</t>
  </si>
  <si>
    <t>Cuadro 25: Valor CIF de Importación de vehículos y camiones 0km, por mes, 2026</t>
  </si>
  <si>
    <t>Cuadro 25 A: Importación de vehículos y camiones 0km, por mes, unidades, 2026</t>
  </si>
  <si>
    <t>Cuadro 20: Importación de camiones por pais de procedencia y mes, 2026</t>
  </si>
  <si>
    <t>Cuadro 19: Importación de camiones por modelo y tipo, 2026</t>
  </si>
  <si>
    <t>GRAN MIDI</t>
  </si>
  <si>
    <t>OTTAWA T2 4X2</t>
  </si>
  <si>
    <t>ATEGO 1726/48 4X2</t>
  </si>
  <si>
    <t>XCT40BR</t>
  </si>
  <si>
    <t>Foton BJ1128</t>
  </si>
  <si>
    <t>Cuadro 8A: Ranking de Importación de automotores por modelo, 2026</t>
  </si>
  <si>
    <t>Fiat Pulse</t>
  </si>
  <si>
    <t>Toyota Corolla Cross</t>
  </si>
  <si>
    <t>Cuadro 12C: % de participación por tipo de vehículo, 2008-2025</t>
  </si>
  <si>
    <t>Part. en total % 2026</t>
  </si>
  <si>
    <t>Cuadro 7: Importación de vehículos por empresa y marca, 2024</t>
  </si>
  <si>
    <t>Parque Automotor : vehículos y camiones 0km, mensual 2014 y anual  1998-2026</t>
  </si>
  <si>
    <t>Importación de vehículos por tipo,variacion 2022-2026</t>
  </si>
  <si>
    <t>Importación de vehículos por tipo y mes, 2026</t>
  </si>
  <si>
    <t>Importación de vehículos variación mensual, 2025-2026</t>
  </si>
  <si>
    <t>Importación de vehículos por marca y mes, 2026</t>
  </si>
  <si>
    <t>Importación de vehículos por pais de procedencia y mes, 2026</t>
  </si>
  <si>
    <t>Importación de vehículos por Marca y empresa, 2026</t>
  </si>
  <si>
    <t>Importación de vehículos por modelo, por mes y valor Cif U$S de importación, 2026</t>
  </si>
  <si>
    <t>Importación de vehículos por tipo, 2026</t>
  </si>
  <si>
    <t>Importaciones por tipos de vehículos y tipos de combustibles, por mes, 2026</t>
  </si>
  <si>
    <t>Importación de vehículos por tipo y mes. Serie 2008-2026</t>
  </si>
  <si>
    <t>Importación de vehículos 0km y usados por año, 1998-2026</t>
  </si>
  <si>
    <t>Importación de vehículos usados por marca y mes, 2026</t>
  </si>
  <si>
    <t>Importación de vehículos 0 km y usados, por marca, unidades y %, 2026</t>
  </si>
  <si>
    <t>Importación de camiones por tipo  y mes, 2026</t>
  </si>
  <si>
    <t>Importación de camiones,  variación mensual, 2025-2026</t>
  </si>
  <si>
    <t>Importación de camiones por marca y mes, 2026</t>
  </si>
  <si>
    <t>Importación de camiones por empresa y marca, 2026</t>
  </si>
  <si>
    <t>Importacion de camiones por modelo,tipo, combustible y mes 2026</t>
  </si>
  <si>
    <t>Importación de camiones por pais de procedencia y mes, 2026</t>
  </si>
  <si>
    <t>Importación de camiones 0km y usados por año, 1998-2026</t>
  </si>
  <si>
    <t>Importación de camiones usados por marca y mes, 2026</t>
  </si>
  <si>
    <t>Importación de camiones 0 km y usados, por marca, unidades y %, 2026</t>
  </si>
  <si>
    <t>Valor CIF de Importación de vehículos y camiones, 0km,  por mes, 2026</t>
  </si>
  <si>
    <t>Cuadro 11A: Importación de vehículos por tipo y mes  2008-2026, unidades</t>
  </si>
  <si>
    <t>Cuadro 11B: Variación mensual de importación de vehículos, por tipo y mes  2008-2026, en %</t>
  </si>
  <si>
    <t>Cuadro 3 A: Importación de vehículos por tipo, 2011- 2026</t>
  </si>
  <si>
    <t>Acum %</t>
  </si>
  <si>
    <t>GEELY RADAR</t>
  </si>
  <si>
    <t>CANADA</t>
  </si>
  <si>
    <t>ESTADOS UNIDOS DE AMERICA</t>
  </si>
  <si>
    <t>HORIZON EV 2026 PILOT</t>
  </si>
  <si>
    <t>LEOPARD 8</t>
  </si>
  <si>
    <t>NANO 06 401 AIR</t>
  </si>
  <si>
    <t>REFRIGERADO 4.2 TON EV</t>
  </si>
  <si>
    <t>RZ500E</t>
  </si>
  <si>
    <t>NEW CS75</t>
  </si>
  <si>
    <t>Furgón grande</t>
  </si>
  <si>
    <t>PONTIAC</t>
  </si>
  <si>
    <t>SEAT</t>
  </si>
  <si>
    <t>ESPA\A</t>
  </si>
  <si>
    <t>POLONIA</t>
  </si>
  <si>
    <t>LD123 CHASIS 3.2T</t>
  </si>
  <si>
    <t>LD250 CARGO BOX 2.5T</t>
  </si>
  <si>
    <t>X200 CABINA SIMPLE</t>
  </si>
  <si>
    <t>X200 DOBLE CABINA</t>
  </si>
  <si>
    <t>Auman</t>
  </si>
  <si>
    <t>Gran Midi</t>
  </si>
  <si>
    <t>Hyundai Creta</t>
  </si>
  <si>
    <t>Toyota Hilux</t>
  </si>
  <si>
    <t>Hyundai HB20</t>
  </si>
  <si>
    <t>AVATR</t>
  </si>
  <si>
    <t>FARIZON</t>
  </si>
  <si>
    <t>SAIC MAXUS</t>
  </si>
  <si>
    <t>IZUZU</t>
  </si>
  <si>
    <t>BELGICA</t>
  </si>
  <si>
    <t>GRANDIN</t>
  </si>
  <si>
    <t>INFINITI</t>
  </si>
  <si>
    <t>MONACO</t>
  </si>
  <si>
    <t>SAUR</t>
  </si>
  <si>
    <t>AVATR 11</t>
  </si>
  <si>
    <t>IX1 25L</t>
  </si>
  <si>
    <t>IX1 EDRIVE25LX DESIGN</t>
  </si>
  <si>
    <t>DEEPAL S07</t>
  </si>
  <si>
    <t>M60 FURGON</t>
  </si>
  <si>
    <t>V6E-SSTA</t>
  </si>
  <si>
    <t>G700 PHEV EXCLUSIVE</t>
  </si>
  <si>
    <t>LMH</t>
  </si>
  <si>
    <t>KAIT</t>
  </si>
  <si>
    <t>DANA V1</t>
  </si>
  <si>
    <t>BZ5</t>
  </si>
  <si>
    <t>SGMW</t>
  </si>
  <si>
    <t>ATTO 8</t>
  </si>
  <si>
    <t>SE PICK UP</t>
  </si>
  <si>
    <t>Frontlander</t>
  </si>
  <si>
    <t>YU7</t>
  </si>
  <si>
    <t>Vw Saveiro</t>
  </si>
  <si>
    <t>YUCHAI</t>
  </si>
  <si>
    <t>F1E</t>
  </si>
  <si>
    <t>H9E-8T</t>
  </si>
  <si>
    <t>LE112 CHASIS 7.5T</t>
  </si>
  <si>
    <t>LE420 CARGO BOX 5.5T</t>
  </si>
  <si>
    <t>LE551 CARGO BOX 7.5T</t>
  </si>
  <si>
    <t>LE760 CARGO BOX 4.5T</t>
  </si>
  <si>
    <t>FH480</t>
  </si>
  <si>
    <t>XCT120BRI</t>
  </si>
  <si>
    <t>YCD4J22T-115</t>
  </si>
  <si>
    <t>Isuzu NQR71</t>
  </si>
  <si>
    <t>Sinotruk Howo</t>
  </si>
  <si>
    <t>FANGCHENGBAO</t>
  </si>
  <si>
    <t>ICAUR</t>
  </si>
  <si>
    <t>VOYAH DREAMER</t>
  </si>
  <si>
    <t>DISCOVERY</t>
  </si>
  <si>
    <t>LANCIA</t>
  </si>
  <si>
    <t>SBARU</t>
  </si>
  <si>
    <t>LOTUS</t>
  </si>
  <si>
    <t>07</t>
  </si>
  <si>
    <t>IX1</t>
  </si>
  <si>
    <t>HIMLA</t>
  </si>
  <si>
    <t>QCJ6460AHBEV4</t>
  </si>
  <si>
    <t>03T</t>
  </si>
  <si>
    <t>V23</t>
  </si>
  <si>
    <t>KYX7 HYBRID</t>
  </si>
  <si>
    <t>M1 MIKA</t>
  </si>
  <si>
    <t>S2 SEAGULL</t>
  </si>
  <si>
    <t>AMG GT 63 S E PERFORMANCE</t>
  </si>
  <si>
    <t>BOREAL ICONIC</t>
  </si>
  <si>
    <t>BOLDEN S6</t>
  </si>
  <si>
    <t>S08 1.5 PHEV GLS</t>
  </si>
  <si>
    <t>BZ3X 520 PRO</t>
  </si>
  <si>
    <t>LAND CRUISER GR SPORT</t>
  </si>
  <si>
    <t>EV MAX GROUND CLEARENCE</t>
  </si>
  <si>
    <t xml:space="preserve">RICH </t>
  </si>
  <si>
    <t>RX9</t>
  </si>
  <si>
    <t>GTM64606</t>
  </si>
  <si>
    <t>MG ZS</t>
  </si>
  <si>
    <t>Nissan Kicks</t>
  </si>
  <si>
    <t>Vw T-Cross</t>
  </si>
  <si>
    <t>Vw TERA</t>
  </si>
  <si>
    <t>DOGDE</t>
  </si>
  <si>
    <t>KOBELCO</t>
  </si>
  <si>
    <t>SCANIA/RANDON</t>
  </si>
  <si>
    <t>CLW5250DFCT3</t>
  </si>
  <si>
    <t>ACCELO 1416/46 6X2</t>
  </si>
  <si>
    <t>ATEGO 2429/48 6X2</t>
  </si>
  <si>
    <t>SYM5330THB1E</t>
  </si>
  <si>
    <t>Tiger 3.4</t>
  </si>
  <si>
    <t>Tiger 3.8</t>
  </si>
  <si>
    <t>Tiger 5.9</t>
  </si>
  <si>
    <t>Tiger 6.7</t>
  </si>
  <si>
    <t>Isuzu NPR71L</t>
  </si>
  <si>
    <t>Foton BJ1030</t>
  </si>
  <si>
    <t>ARCFOX</t>
  </si>
  <si>
    <t>DEEPAL SO5</t>
  </si>
  <si>
    <t>GOTOGO</t>
  </si>
  <si>
    <t>LMT</t>
  </si>
  <si>
    <t xml:space="preserve">CITROEN </t>
  </si>
  <si>
    <t xml:space="preserve">FOTON </t>
  </si>
  <si>
    <t>ITALIA</t>
  </si>
  <si>
    <t>YEP PLUS</t>
  </si>
  <si>
    <t>V27</t>
  </si>
  <si>
    <t>L80</t>
  </si>
  <si>
    <t>BOREAL EVOLUTION</t>
  </si>
  <si>
    <t>S17</t>
  </si>
  <si>
    <t>JOLION PRO</t>
  </si>
  <si>
    <t>NEW OUTLANDER</t>
  </si>
  <si>
    <t>VITARA ACROSS</t>
  </si>
  <si>
    <t>GOTEGO</t>
  </si>
  <si>
    <t>FEST</t>
  </si>
  <si>
    <t>LIBRE</t>
  </si>
  <si>
    <t>ROVER</t>
  </si>
  <si>
    <t>SAMSUNG</t>
  </si>
  <si>
    <t>SPORTAGE</t>
  </si>
  <si>
    <t>Chevrolet Onix</t>
  </si>
  <si>
    <t>CHUFENG</t>
  </si>
  <si>
    <t>GROVE</t>
  </si>
  <si>
    <t>HQG5080TQZBEVQC</t>
  </si>
  <si>
    <t>OF-1723/59 // GRAN VIA</t>
  </si>
  <si>
    <t>Hyundai h100</t>
  </si>
  <si>
    <t>Foton BJ1088</t>
  </si>
  <si>
    <t>Mitsubishi Canter</t>
  </si>
  <si>
    <t>YUFENG</t>
  </si>
  <si>
    <t>CADILAC</t>
  </si>
  <si>
    <t>MCLAREN</t>
  </si>
  <si>
    <t>SONIC</t>
  </si>
  <si>
    <t>296 GTS</t>
  </si>
  <si>
    <t>LS350</t>
  </si>
  <si>
    <t>Q8TI</t>
  </si>
  <si>
    <t>AMG G 63</t>
  </si>
  <si>
    <t>MG3 HEV COM</t>
  </si>
  <si>
    <t>HSE7000BEVG5C</t>
  </si>
  <si>
    <t>F550</t>
  </si>
  <si>
    <t>X5 PLUS</t>
  </si>
  <si>
    <t>Geely Coolray</t>
  </si>
  <si>
    <t>Fiat Fiorino</t>
  </si>
  <si>
    <t>Suzuki Jimny</t>
  </si>
  <si>
    <t>HENGTOP</t>
  </si>
  <si>
    <t>EEUU</t>
  </si>
  <si>
    <t>ESPAÑA</t>
  </si>
  <si>
    <t>UD</t>
  </si>
  <si>
    <t>HT-6T</t>
  </si>
  <si>
    <t>LE79P CHASIS 6.0T</t>
  </si>
  <si>
    <t>T325 2 TON E2</t>
  </si>
  <si>
    <t>Daily   35180</t>
  </si>
  <si>
    <t>Isuzu QLR77L</t>
  </si>
  <si>
    <t>Hyundai EX6</t>
  </si>
  <si>
    <t>Jun 2025</t>
  </si>
  <si>
    <t>Jun 2026</t>
  </si>
  <si>
    <t>Junio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</si>
</sst>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164" formatCode="0.0%"/>
    <numFmt numFmtId="165" formatCode="_-* #,##0.00\ _€_-;\-* #,##0.00\ _€_-;_-* &quot;-&quot;??\ _€_-;_-@"/>
    <numFmt numFmtId="166" formatCode="_-* #,##0\ _€_-;\-* #,##0\ _€_-;_-* &quot;-&quot;??\ _€_-;_-@"/>
    <numFmt numFmtId="167" formatCode="_ * #,##0_ ;_ * \-#,##0_ ;_ * &quot;-&quot;??_ ;_ @_ "/>
    <numFmt numFmtId="168" formatCode="#,##0.0"/>
    <numFmt numFmtId="169" formatCode="_(* #,##0_);_(* \(#,##0\);_(* &quot;-&quot;??_);_(@_)"/>
    <numFmt numFmtId="170" formatCode="_-* #,##0.0\ _€_-;\-* #,##0.0\ _€_-;_-* &quot;-&quot;??\ _€_-;_-@"/>
    <numFmt numFmtId="171" formatCode="_-* #,##0.000\ _€_-;\-* #,##0.000\ _€_-;_-* &quot;-&quot;??\ _€_-;_-@"/>
    <numFmt numFmtId="172" formatCode="_ * #,##0.000_ ;_ * \-#,##0.000_ ;_ * &quot;-&quot;???_ ;_ @_ "/>
  </numFmts>
  <fonts count="1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rgb="FF00206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6"/>
      <color rgb="FF1F497D"/>
      <name val="Calibri"/>
      <family val="2"/>
    </font>
    <font>
      <b/>
      <sz val="14"/>
      <color rgb="FFFFFFFF"/>
      <name val="Arial"/>
      <family val="2"/>
    </font>
    <font>
      <b/>
      <sz val="18"/>
      <color rgb="FFFFFFFF"/>
      <name val="Arial"/>
      <family val="2"/>
    </font>
    <font>
      <sz val="11"/>
      <color rgb="FF000000"/>
      <name val="Arial"/>
      <family val="2"/>
    </font>
    <font>
      <b/>
      <sz val="14"/>
      <color rgb="FF366092"/>
      <name val="Arial"/>
      <family val="2"/>
    </font>
    <font>
      <u/>
      <sz val="16"/>
      <color theme="10"/>
      <name val="Calibri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</font>
    <font>
      <b/>
      <sz val="9"/>
      <color theme="0"/>
      <name val="Arial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</font>
    <font>
      <sz val="9"/>
      <color rgb="FF000000"/>
      <name val="Arial"/>
      <family val="2"/>
    </font>
    <font>
      <sz val="9"/>
      <color theme="1"/>
      <name val="Calibri"/>
      <family val="2"/>
    </font>
    <font>
      <b/>
      <sz val="8"/>
      <color rgb="FF000000"/>
      <name val="Arial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sz val="8"/>
      <color theme="1"/>
      <name val="Calibri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11"/>
      <color rgb="FFFF0000"/>
      <name val="Calibri"/>
      <family val="2"/>
    </font>
    <font>
      <b/>
      <sz val="9"/>
      <color theme="1"/>
      <name val="Calibri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8"/>
      <color theme="1"/>
      <name val="Calibri"/>
      <family val="2"/>
    </font>
    <font>
      <sz val="8"/>
      <color rgb="FF000000"/>
      <name val="Arial"/>
      <family val="2"/>
    </font>
    <font>
      <b/>
      <sz val="8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</font>
    <font>
      <sz val="8"/>
      <name val="Calibri"/>
      <family val="2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FFFF"/>
      <name val="Montserrat Medium"/>
      <family val="3"/>
    </font>
    <font>
      <sz val="9"/>
      <color theme="1"/>
      <name val="Montserrat Medium"/>
      <family val="3"/>
    </font>
    <font>
      <b/>
      <sz val="9"/>
      <color theme="1"/>
      <name val="Montserrat Medium"/>
      <family val="3"/>
    </font>
    <font>
      <b/>
      <sz val="10"/>
      <color theme="1"/>
      <name val="Montserrat Medium"/>
      <family val="3"/>
    </font>
    <font>
      <sz val="1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10"/>
      <name val="Calibri"/>
      <family val="2"/>
      <scheme val="major"/>
    </font>
    <font>
      <sz val="10"/>
      <color theme="1"/>
      <name val="Calibri"/>
      <family val="2"/>
      <scheme val="major"/>
    </font>
    <font>
      <sz val="10"/>
      <color rgb="FFFF0000"/>
      <name val="Calibri"/>
      <family val="2"/>
      <scheme val="major"/>
    </font>
    <font>
      <b/>
      <sz val="10"/>
      <color rgb="FFFF0000"/>
      <name val="Calibri"/>
      <family val="2"/>
      <scheme val="major"/>
    </font>
    <font>
      <b/>
      <sz val="10"/>
      <name val="Calibri"/>
      <family val="2"/>
      <scheme val="major"/>
    </font>
    <font>
      <b/>
      <sz val="11"/>
      <color rgb="FFFFFFFF"/>
      <name val="Calibri"/>
      <family val="2"/>
      <scheme val="major"/>
    </font>
    <font>
      <b/>
      <sz val="11"/>
      <color rgb="FF000000"/>
      <name val="Calibri"/>
      <family val="2"/>
      <scheme val="major"/>
    </font>
    <font>
      <b/>
      <sz val="11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color rgb="FFFFFFFF"/>
      <name val="Calibri"/>
      <family val="2"/>
      <scheme val="major"/>
    </font>
    <font>
      <sz val="10"/>
      <color rgb="FFFFFFFF"/>
      <name val="Calibri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ajor"/>
    </font>
    <font>
      <sz val="10"/>
      <color rgb="FF000000"/>
      <name val="Calibri"/>
      <family val="2"/>
      <scheme val="major"/>
    </font>
    <font>
      <b/>
      <sz val="9"/>
      <color rgb="FFFFFFFF"/>
      <name val="Calibri"/>
      <family val="2"/>
      <scheme val="major"/>
    </font>
    <font>
      <b/>
      <sz val="9"/>
      <color rgb="FF000000"/>
      <name val="Calibri"/>
      <family val="2"/>
      <scheme val="major"/>
    </font>
    <font>
      <sz val="9"/>
      <color rgb="FF000000"/>
      <name val="Calibri"/>
      <family val="2"/>
      <scheme val="major"/>
    </font>
    <font>
      <sz val="9"/>
      <color rgb="FFFFFFFF"/>
      <name val="Calibri"/>
      <family val="2"/>
      <scheme val="major"/>
    </font>
    <font>
      <sz val="9"/>
      <color theme="1"/>
      <name val="Calibri"/>
      <family val="2"/>
      <scheme val="major"/>
    </font>
    <font>
      <sz val="9"/>
      <name val="Calibri"/>
      <family val="2"/>
      <scheme val="major"/>
    </font>
    <font>
      <b/>
      <sz val="9"/>
      <color theme="1"/>
      <name val="Calibri"/>
      <family val="2"/>
      <scheme val="major"/>
    </font>
    <font>
      <b/>
      <sz val="10"/>
      <color rgb="FF00000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rgb="FF000000"/>
      <name val="Calibri"/>
      <family val="2"/>
      <scheme val="major"/>
    </font>
    <font>
      <b/>
      <sz val="11"/>
      <color theme="0"/>
      <name val="Calibri"/>
      <family val="2"/>
      <scheme val="major"/>
    </font>
    <font>
      <sz val="11"/>
      <color theme="0"/>
      <name val="Calibri"/>
      <family val="2"/>
      <scheme val="major"/>
    </font>
    <font>
      <b/>
      <sz val="8"/>
      <color rgb="FF000000"/>
      <name val="Calibri"/>
      <family val="2"/>
      <scheme val="major"/>
    </font>
    <font>
      <b/>
      <i/>
      <sz val="9"/>
      <color rgb="FF1F497D"/>
      <name val="Calibri"/>
      <family val="2"/>
      <scheme val="major"/>
    </font>
    <font>
      <b/>
      <sz val="8"/>
      <color rgb="FFFFFFFF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FFCC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ajor"/>
    </font>
    <font>
      <b/>
      <sz val="9"/>
      <color rgb="FFFF0000"/>
      <name val="Calibri"/>
      <family val="2"/>
      <scheme val="major"/>
    </font>
    <font>
      <b/>
      <sz val="11"/>
      <color rgb="FFFF0000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8"/>
      <color theme="1"/>
      <name val="Calibri"/>
      <family val="2"/>
      <scheme val="major"/>
    </font>
    <font>
      <b/>
      <i/>
      <sz val="8"/>
      <color rgb="FFFF0000"/>
      <name val="Calibri"/>
      <family val="2"/>
      <scheme val="major"/>
    </font>
    <font>
      <sz val="8"/>
      <color theme="1"/>
      <name val="Calibri"/>
      <family val="2"/>
      <scheme val="major"/>
    </font>
    <font>
      <sz val="11"/>
      <color rgb="FFFF0000"/>
      <name val="Calibri"/>
      <family val="2"/>
      <scheme val="major"/>
    </font>
    <font>
      <b/>
      <sz val="11"/>
      <color theme="1"/>
      <name val="Calibri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8DB3E2"/>
        <bgColor rgb="FF8DB3E2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95B3D7"/>
        <bgColor rgb="FF95B3D7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ABF8F"/>
        <bgColor rgb="FFFABF8F"/>
      </patternFill>
    </fill>
    <fill>
      <patternFill patternType="solid">
        <fgColor rgb="FF99CCFF"/>
        <bgColor rgb="FF99CCFF"/>
      </patternFill>
    </fill>
    <fill>
      <patternFill patternType="solid">
        <fgColor rgb="FF003366"/>
        <bgColor rgb="FF003366"/>
      </patternFill>
    </fill>
    <fill>
      <patternFill patternType="solid">
        <fgColor rgb="FFC6D9F0"/>
        <bgColor rgb="FFC6D9F0"/>
      </patternFill>
    </fill>
    <fill>
      <patternFill patternType="solid">
        <fgColor theme="4"/>
        <bgColor theme="4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FFCC00"/>
        <bgColor rgb="FFFFCC00"/>
      </patternFill>
    </fill>
    <fill>
      <patternFill patternType="solid">
        <fgColor rgb="FFB6DDE8"/>
        <bgColor rgb="FFB6DDE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theme="0" tint="-4.9989318521683403E-2"/>
        <bgColor rgb="FF99CCFF"/>
      </patternFill>
    </fill>
    <fill>
      <patternFill patternType="solid">
        <fgColor theme="0" tint="-0.249977111117893"/>
        <bgColor rgb="FF99CC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BFBFBF"/>
      </patternFill>
    </fill>
    <fill>
      <patternFill patternType="solid">
        <fgColor rgb="FFF2F2F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rgb="FF1F497D"/>
      </patternFill>
    </fill>
    <fill>
      <patternFill patternType="solid">
        <fgColor theme="4" tint="0.39997558519241921"/>
        <bgColor rgb="FFBFBFBF"/>
      </patternFill>
    </fill>
    <fill>
      <patternFill patternType="solid">
        <fgColor theme="4" tint="0.39997558519241921"/>
        <b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rgb="FF1F497D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rgb="FF8DB3E2"/>
      </patternFill>
    </fill>
    <fill>
      <patternFill patternType="solid">
        <fgColor theme="4" tint="0.59999389629810485"/>
        <bgColor rgb="FF8DB3E2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BFBFBF"/>
      </patternFill>
    </fill>
    <fill>
      <patternFill patternType="solid">
        <fgColor theme="4" tint="0.79998168889431442"/>
        <bgColor rgb="FFBFBFBF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 tint="-0.14999847407452621"/>
        <bgColor rgb="FF1F497D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rgb="FF1F497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rgb="FF8DB3E2"/>
      </patternFill>
    </fill>
    <fill>
      <patternFill patternType="solid">
        <fgColor theme="4" tint="0.79998168889431442"/>
        <bgColor rgb="FF1F497D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rgb="FF99CCFF"/>
      </patternFill>
    </fill>
    <fill>
      <patternFill patternType="solid">
        <fgColor theme="4" tint="0.79998168889431442"/>
        <bgColor rgb="FF548DD4"/>
      </patternFill>
    </fill>
    <fill>
      <patternFill patternType="solid">
        <fgColor theme="4" tint="0.79998168889431442"/>
        <bgColor rgb="FF99CCFF"/>
      </patternFill>
    </fill>
    <fill>
      <patternFill patternType="solid">
        <fgColor theme="4" tint="0.79998168889431442"/>
        <bgColor rgb="FFC0C0C0"/>
      </patternFill>
    </fill>
    <fill>
      <patternFill patternType="solid">
        <fgColor theme="0"/>
        <bgColor rgb="FFCCFFFF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39997558519241921"/>
        <bgColor rgb="FF99CCFF"/>
      </patternFill>
    </fill>
    <fill>
      <patternFill patternType="solid">
        <fgColor theme="4" tint="0.79998168889431442"/>
        <bgColor rgb="FFCCFFFF"/>
      </patternFill>
    </fill>
    <fill>
      <patternFill patternType="solid">
        <fgColor theme="4" tint="0.59999389629810485"/>
        <bgColor rgb="FF99CCFF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969696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rgb="FFA5A5A5"/>
      </patternFill>
    </fill>
    <fill>
      <patternFill patternType="solid">
        <fgColor theme="0"/>
        <bgColor rgb="FF969696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4.9989318521683403E-2"/>
        <bgColor rgb="FFC0C0C0"/>
      </patternFill>
    </fill>
    <fill>
      <patternFill patternType="solid">
        <fgColor theme="4" tint="0.59999389629810485"/>
        <bgColor rgb="FF548DD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59999389629810485"/>
        <bgColor rgb="FFFFCC99"/>
      </patternFill>
    </fill>
    <fill>
      <patternFill patternType="solid">
        <fgColor theme="4" tint="0.59999389629810485"/>
        <bgColor rgb="FFFABF8F"/>
      </patternFill>
    </fill>
  </fills>
  <borders count="7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FF1F497D"/>
      </right>
      <top/>
      <bottom style="dotted">
        <color rgb="FF1F497D"/>
      </bottom>
      <diagonal/>
    </border>
    <border>
      <left style="dotted">
        <color rgb="FF1F497D"/>
      </left>
      <right style="dotted">
        <color rgb="FF1F497D"/>
      </right>
      <top/>
      <bottom/>
      <diagonal/>
    </border>
    <border>
      <left style="dotted">
        <color rgb="FF1F497D"/>
      </left>
      <right style="dotted">
        <color rgb="FF1F497D"/>
      </right>
      <top/>
      <bottom style="dotted">
        <color rgb="FF1F497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4"/>
      </right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1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51" fillId="30" borderId="59" applyNumberFormat="0" applyAlignment="0" applyProtection="0"/>
  </cellStyleXfs>
  <cellXfs count="1116">
    <xf numFmtId="0" fontId="0" fillId="0" borderId="0" xfId="0"/>
    <xf numFmtId="49" fontId="2" fillId="2" borderId="4" xfId="0" applyNumberFormat="1" applyFont="1" applyFill="1" applyBorder="1"/>
    <xf numFmtId="0" fontId="4" fillId="2" borderId="4" xfId="0" applyFont="1" applyFill="1" applyBorder="1"/>
    <xf numFmtId="0" fontId="5" fillId="2" borderId="4" xfId="0" applyFont="1" applyFill="1" applyBorder="1"/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0" borderId="0" xfId="0" applyFont="1"/>
    <xf numFmtId="0" fontId="9" fillId="0" borderId="10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1" fillId="0" borderId="0" xfId="0" applyFont="1"/>
    <xf numFmtId="164" fontId="4" fillId="0" borderId="0" xfId="0" applyNumberFormat="1" applyFont="1"/>
    <xf numFmtId="3" fontId="4" fillId="0" borderId="0" xfId="0" applyNumberFormat="1" applyFont="1"/>
    <xf numFmtId="166" fontId="4" fillId="0" borderId="0" xfId="0" applyNumberFormat="1" applyFont="1"/>
    <xf numFmtId="0" fontId="23" fillId="3" borderId="4" xfId="0" applyFont="1" applyFill="1" applyBorder="1"/>
    <xf numFmtId="166" fontId="24" fillId="5" borderId="4" xfId="0" applyNumberFormat="1" applyFont="1" applyFill="1" applyBorder="1" applyAlignment="1">
      <alignment horizontal="right"/>
    </xf>
    <xf numFmtId="164" fontId="24" fillId="5" borderId="4" xfId="0" applyNumberFormat="1" applyFont="1" applyFill="1" applyBorder="1" applyAlignment="1">
      <alignment horizontal="right"/>
    </xf>
    <xf numFmtId="164" fontId="25" fillId="5" borderId="4" xfId="0" applyNumberFormat="1" applyFont="1" applyFill="1" applyBorder="1" applyAlignment="1">
      <alignment horizontal="right"/>
    </xf>
    <xf numFmtId="166" fontId="24" fillId="6" borderId="4" xfId="0" applyNumberFormat="1" applyFont="1" applyFill="1" applyBorder="1" applyAlignment="1">
      <alignment horizontal="right"/>
    </xf>
    <xf numFmtId="164" fontId="24" fillId="6" borderId="4" xfId="0" applyNumberFormat="1" applyFont="1" applyFill="1" applyBorder="1" applyAlignment="1">
      <alignment horizontal="right"/>
    </xf>
    <xf numFmtId="164" fontId="25" fillId="6" borderId="4" xfId="0" applyNumberFormat="1" applyFont="1" applyFill="1" applyBorder="1" applyAlignment="1">
      <alignment horizontal="right"/>
    </xf>
    <xf numFmtId="0" fontId="23" fillId="3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4" fillId="0" borderId="0" xfId="0" applyFont="1"/>
    <xf numFmtId="4" fontId="4" fillId="0" borderId="0" xfId="0" applyNumberFormat="1" applyFont="1"/>
    <xf numFmtId="10" fontId="4" fillId="0" borderId="0" xfId="0" applyNumberFormat="1" applyFont="1"/>
    <xf numFmtId="164" fontId="24" fillId="0" borderId="0" xfId="0" applyNumberFormat="1" applyFont="1" applyAlignment="1">
      <alignment horizontal="right"/>
    </xf>
    <xf numFmtId="0" fontId="26" fillId="6" borderId="4" xfId="0" applyFont="1" applyFill="1" applyBorder="1"/>
    <xf numFmtId="0" fontId="4" fillId="5" borderId="4" xfId="0" applyFont="1" applyFill="1" applyBorder="1"/>
    <xf numFmtId="164" fontId="31" fillId="0" borderId="0" xfId="0" applyNumberFormat="1" applyFont="1"/>
    <xf numFmtId="164" fontId="26" fillId="0" borderId="0" xfId="0" applyNumberFormat="1" applyFont="1"/>
    <xf numFmtId="0" fontId="17" fillId="3" borderId="4" xfId="0" applyFont="1" applyFill="1" applyBorder="1"/>
    <xf numFmtId="0" fontId="26" fillId="0" borderId="0" xfId="0" applyFont="1"/>
    <xf numFmtId="0" fontId="25" fillId="0" borderId="0" xfId="0" applyFont="1"/>
    <xf numFmtId="166" fontId="24" fillId="0" borderId="0" xfId="0" applyNumberFormat="1" applyFont="1" applyAlignment="1">
      <alignment horizontal="right"/>
    </xf>
    <xf numFmtId="0" fontId="20" fillId="0" borderId="0" xfId="0" applyFont="1"/>
    <xf numFmtId="166" fontId="20" fillId="0" borderId="0" xfId="0" applyNumberFormat="1" applyFont="1"/>
    <xf numFmtId="0" fontId="36" fillId="0" borderId="0" xfId="0" applyFont="1"/>
    <xf numFmtId="0" fontId="30" fillId="3" borderId="4" xfId="0" applyFont="1" applyFill="1" applyBorder="1" applyAlignment="1">
      <alignment horizontal="center"/>
    </xf>
    <xf numFmtId="0" fontId="16" fillId="3" borderId="4" xfId="0" applyFont="1" applyFill="1" applyBorder="1"/>
    <xf numFmtId="0" fontId="30" fillId="3" borderId="4" xfId="0" applyFont="1" applyFill="1" applyBorder="1"/>
    <xf numFmtId="0" fontId="12" fillId="8" borderId="4" xfId="0" applyFont="1" applyFill="1" applyBorder="1"/>
    <xf numFmtId="0" fontId="4" fillId="8" borderId="4" xfId="0" applyFont="1" applyFill="1" applyBorder="1"/>
    <xf numFmtId="0" fontId="38" fillId="3" borderId="4" xfId="0" applyFont="1" applyFill="1" applyBorder="1" applyAlignment="1">
      <alignment horizontal="center" vertical="center"/>
    </xf>
    <xf numFmtId="4" fontId="38" fillId="3" borderId="4" xfId="0" applyNumberFormat="1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4" fillId="5" borderId="4" xfId="0" applyFont="1" applyFill="1" applyBorder="1" applyAlignment="1">
      <alignment horizontal="center"/>
    </xf>
    <xf numFmtId="170" fontId="4" fillId="5" borderId="4" xfId="0" applyNumberFormat="1" applyFont="1" applyFill="1" applyBorder="1"/>
    <xf numFmtId="0" fontId="37" fillId="5" borderId="4" xfId="0" applyFont="1" applyFill="1" applyBorder="1"/>
    <xf numFmtId="4" fontId="37" fillId="5" borderId="4" xfId="0" applyNumberFormat="1" applyFont="1" applyFill="1" applyBorder="1"/>
    <xf numFmtId="166" fontId="24" fillId="5" borderId="4" xfId="0" applyNumberFormat="1" applyFont="1" applyFill="1" applyBorder="1" applyAlignment="1">
      <alignment horizontal="left"/>
    </xf>
    <xf numFmtId="4" fontId="4" fillId="5" borderId="4" xfId="0" applyNumberFormat="1" applyFont="1" applyFill="1" applyBorder="1"/>
    <xf numFmtId="164" fontId="4" fillId="5" borderId="4" xfId="0" applyNumberFormat="1" applyFont="1" applyFill="1" applyBorder="1"/>
    <xf numFmtId="164" fontId="26" fillId="5" borderId="4" xfId="0" applyNumberFormat="1" applyFont="1" applyFill="1" applyBorder="1"/>
    <xf numFmtId="0" fontId="4" fillId="6" borderId="4" xfId="0" applyFont="1" applyFill="1" applyBorder="1"/>
    <xf numFmtId="0" fontId="4" fillId="6" borderId="4" xfId="0" applyFont="1" applyFill="1" applyBorder="1" applyAlignment="1">
      <alignment horizontal="center"/>
    </xf>
    <xf numFmtId="170" fontId="4" fillId="6" borderId="4" xfId="0" applyNumberFormat="1" applyFont="1" applyFill="1" applyBorder="1"/>
    <xf numFmtId="0" fontId="37" fillId="6" borderId="4" xfId="0" applyFont="1" applyFill="1" applyBorder="1"/>
    <xf numFmtId="4" fontId="37" fillId="6" borderId="4" xfId="0" applyNumberFormat="1" applyFont="1" applyFill="1" applyBorder="1"/>
    <xf numFmtId="166" fontId="24" fillId="6" borderId="4" xfId="0" applyNumberFormat="1" applyFont="1" applyFill="1" applyBorder="1" applyAlignment="1">
      <alignment horizontal="left"/>
    </xf>
    <xf numFmtId="4" fontId="4" fillId="6" borderId="4" xfId="0" applyNumberFormat="1" applyFont="1" applyFill="1" applyBorder="1"/>
    <xf numFmtId="164" fontId="4" fillId="6" borderId="4" xfId="0" applyNumberFormat="1" applyFont="1" applyFill="1" applyBorder="1"/>
    <xf numFmtId="164" fontId="26" fillId="6" borderId="4" xfId="0" applyNumberFormat="1" applyFont="1" applyFill="1" applyBorder="1"/>
    <xf numFmtId="4" fontId="39" fillId="5" borderId="4" xfId="0" applyNumberFormat="1" applyFont="1" applyFill="1" applyBorder="1"/>
    <xf numFmtId="0" fontId="31" fillId="0" borderId="0" xfId="0" applyFont="1"/>
    <xf numFmtId="166" fontId="25" fillId="5" borderId="4" xfId="0" applyNumberFormat="1" applyFont="1" applyFill="1" applyBorder="1" applyAlignment="1">
      <alignment horizontal="right"/>
    </xf>
    <xf numFmtId="166" fontId="25" fillId="5" borderId="4" xfId="0" applyNumberFormat="1" applyFont="1" applyFill="1" applyBorder="1" applyAlignment="1">
      <alignment horizontal="left"/>
    </xf>
    <xf numFmtId="4" fontId="39" fillId="6" borderId="4" xfId="0" applyNumberFormat="1" applyFont="1" applyFill="1" applyBorder="1"/>
    <xf numFmtId="0" fontId="4" fillId="13" borderId="4" xfId="0" applyFont="1" applyFill="1" applyBorder="1"/>
    <xf numFmtId="4" fontId="26" fillId="13" borderId="4" xfId="0" applyNumberFormat="1" applyFont="1" applyFill="1" applyBorder="1"/>
    <xf numFmtId="164" fontId="4" fillId="13" borderId="4" xfId="0" applyNumberFormat="1" applyFont="1" applyFill="1" applyBorder="1"/>
    <xf numFmtId="0" fontId="26" fillId="13" borderId="4" xfId="0" applyFont="1" applyFill="1" applyBorder="1"/>
    <xf numFmtId="164" fontId="26" fillId="13" borderId="4" xfId="0" applyNumberFormat="1" applyFont="1" applyFill="1" applyBorder="1"/>
    <xf numFmtId="4" fontId="28" fillId="0" borderId="0" xfId="0" applyNumberFormat="1" applyFont="1"/>
    <xf numFmtId="166" fontId="25" fillId="13" borderId="4" xfId="0" applyNumberFormat="1" applyFont="1" applyFill="1" applyBorder="1" applyAlignment="1">
      <alignment horizontal="right"/>
    </xf>
    <xf numFmtId="165" fontId="4" fillId="0" borderId="0" xfId="0" applyNumberFormat="1" applyFont="1"/>
    <xf numFmtId="0" fontId="33" fillId="0" borderId="41" xfId="0" applyFont="1" applyBorder="1" applyAlignment="1">
      <alignment horizontal="center"/>
    </xf>
    <xf numFmtId="0" fontId="40" fillId="0" borderId="41" xfId="0" applyFont="1" applyBorder="1"/>
    <xf numFmtId="0" fontId="33" fillId="0" borderId="41" xfId="0" applyFont="1" applyBorder="1"/>
    <xf numFmtId="0" fontId="28" fillId="0" borderId="41" xfId="0" applyFont="1" applyBorder="1"/>
    <xf numFmtId="166" fontId="31" fillId="0" borderId="0" xfId="0" applyNumberFormat="1" applyFont="1"/>
    <xf numFmtId="0" fontId="4" fillId="6" borderId="41" xfId="0" applyFont="1" applyFill="1" applyBorder="1"/>
    <xf numFmtId="0" fontId="35" fillId="10" borderId="4" xfId="0" applyFont="1" applyFill="1" applyBorder="1"/>
    <xf numFmtId="4" fontId="35" fillId="10" borderId="4" xfId="0" applyNumberFormat="1" applyFont="1" applyFill="1" applyBorder="1"/>
    <xf numFmtId="164" fontId="35" fillId="10" borderId="4" xfId="0" applyNumberFormat="1" applyFont="1" applyFill="1" applyBorder="1" applyAlignment="1">
      <alignment horizontal="right"/>
    </xf>
    <xf numFmtId="0" fontId="33" fillId="0" borderId="41" xfId="0" applyFont="1" applyBorder="1" applyAlignment="1">
      <alignment horizontal="left"/>
    </xf>
    <xf numFmtId="166" fontId="33" fillId="0" borderId="41" xfId="0" applyNumberFormat="1" applyFont="1" applyBorder="1"/>
    <xf numFmtId="3" fontId="4" fillId="0" borderId="42" xfId="0" applyNumberFormat="1" applyFont="1" applyBorder="1" applyAlignment="1">
      <alignment horizontal="right" vertical="center"/>
    </xf>
    <xf numFmtId="0" fontId="4" fillId="0" borderId="41" xfId="0" applyFont="1" applyBorder="1"/>
    <xf numFmtId="170" fontId="4" fillId="0" borderId="0" xfId="0" applyNumberFormat="1" applyFont="1"/>
    <xf numFmtId="4" fontId="4" fillId="10" borderId="4" xfId="0" applyNumberFormat="1" applyFont="1" applyFill="1" applyBorder="1"/>
    <xf numFmtId="164" fontId="26" fillId="9" borderId="4" xfId="0" applyNumberFormat="1" applyFont="1" applyFill="1" applyBorder="1"/>
    <xf numFmtId="164" fontId="33" fillId="0" borderId="41" xfId="0" applyNumberFormat="1" applyFont="1" applyBorder="1"/>
    <xf numFmtId="166" fontId="40" fillId="0" borderId="41" xfId="0" applyNumberFormat="1" applyFont="1" applyBorder="1"/>
    <xf numFmtId="166" fontId="25" fillId="0" borderId="0" xfId="0" applyNumberFormat="1" applyFont="1"/>
    <xf numFmtId="166" fontId="25" fillId="13" borderId="4" xfId="0" applyNumberFormat="1" applyFont="1" applyFill="1" applyBorder="1"/>
    <xf numFmtId="166" fontId="36" fillId="0" borderId="41" xfId="0" applyNumberFormat="1" applyFont="1" applyBorder="1"/>
    <xf numFmtId="10" fontId="28" fillId="0" borderId="41" xfId="0" applyNumberFormat="1" applyFont="1" applyBorder="1"/>
    <xf numFmtId="4" fontId="40" fillId="0" borderId="41" xfId="0" applyNumberFormat="1" applyFont="1" applyBorder="1"/>
    <xf numFmtId="166" fontId="24" fillId="18" borderId="4" xfId="0" applyNumberFormat="1" applyFont="1" applyFill="1" applyBorder="1" applyAlignment="1">
      <alignment horizontal="left"/>
    </xf>
    <xf numFmtId="0" fontId="17" fillId="0" borderId="0" xfId="0" applyFont="1"/>
    <xf numFmtId="0" fontId="12" fillId="8" borderId="4" xfId="0" applyFont="1" applyFill="1" applyBorder="1" applyAlignment="1">
      <alignment horizontal="left"/>
    </xf>
    <xf numFmtId="0" fontId="12" fillId="20" borderId="4" xfId="0" applyFont="1" applyFill="1" applyBorder="1"/>
    <xf numFmtId="0" fontId="12" fillId="20" borderId="4" xfId="0" applyFont="1" applyFill="1" applyBorder="1" applyAlignment="1">
      <alignment horizontal="center"/>
    </xf>
    <xf numFmtId="0" fontId="41" fillId="3" borderId="4" xfId="0" applyFont="1" applyFill="1" applyBorder="1"/>
    <xf numFmtId="0" fontId="30" fillId="3" borderId="4" xfId="0" applyFont="1" applyFill="1" applyBorder="1" applyAlignment="1">
      <alignment horizontal="center" wrapText="1"/>
    </xf>
    <xf numFmtId="0" fontId="34" fillId="3" borderId="4" xfId="0" applyFont="1" applyFill="1" applyBorder="1"/>
    <xf numFmtId="0" fontId="34" fillId="3" borderId="4" xfId="0" applyFont="1" applyFill="1" applyBorder="1" applyAlignment="1">
      <alignment horizontal="center"/>
    </xf>
    <xf numFmtId="0" fontId="38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 wrapText="1"/>
    </xf>
    <xf numFmtId="0" fontId="41" fillId="3" borderId="4" xfId="0" applyFont="1" applyFill="1" applyBorder="1" applyAlignment="1">
      <alignment horizontal="center"/>
    </xf>
    <xf numFmtId="166" fontId="41" fillId="3" borderId="4" xfId="0" applyNumberFormat="1" applyFont="1" applyFill="1" applyBorder="1"/>
    <xf numFmtId="0" fontId="16" fillId="3" borderId="4" xfId="0" applyFont="1" applyFill="1" applyBorder="1" applyAlignment="1">
      <alignment horizontal="center"/>
    </xf>
    <xf numFmtId="3" fontId="4" fillId="5" borderId="4" xfId="0" applyNumberFormat="1" applyFont="1" applyFill="1" applyBorder="1"/>
    <xf numFmtId="169" fontId="26" fillId="6" borderId="4" xfId="0" applyNumberFormat="1" applyFont="1" applyFill="1" applyBorder="1"/>
    <xf numFmtId="169" fontId="26" fillId="5" borderId="4" xfId="0" applyNumberFormat="1" applyFont="1" applyFill="1" applyBorder="1"/>
    <xf numFmtId="3" fontId="18" fillId="5" borderId="4" xfId="0" applyNumberFormat="1" applyFont="1" applyFill="1" applyBorder="1"/>
    <xf numFmtId="0" fontId="20" fillId="5" borderId="4" xfId="0" applyFont="1" applyFill="1" applyBorder="1" applyAlignment="1">
      <alignment horizontal="center"/>
    </xf>
    <xf numFmtId="3" fontId="20" fillId="5" borderId="4" xfId="0" applyNumberFormat="1" applyFont="1" applyFill="1" applyBorder="1" applyAlignment="1">
      <alignment horizontal="center"/>
    </xf>
    <xf numFmtId="0" fontId="13" fillId="3" borderId="4" xfId="0" applyFont="1" applyFill="1" applyBorder="1" applyAlignment="1">
      <alignment horizontal="left"/>
    </xf>
    <xf numFmtId="166" fontId="14" fillId="5" borderId="4" xfId="0" applyNumberFormat="1" applyFont="1" applyFill="1" applyBorder="1" applyAlignment="1">
      <alignment horizontal="right"/>
    </xf>
    <xf numFmtId="164" fontId="14" fillId="5" borderId="4" xfId="0" applyNumberFormat="1" applyFont="1" applyFill="1" applyBorder="1" applyAlignment="1">
      <alignment horizontal="right"/>
    </xf>
    <xf numFmtId="3" fontId="4" fillId="6" borderId="4" xfId="0" applyNumberFormat="1" applyFont="1" applyFill="1" applyBorder="1"/>
    <xf numFmtId="3" fontId="18" fillId="6" borderId="4" xfId="0" applyNumberFormat="1" applyFont="1" applyFill="1" applyBorder="1"/>
    <xf numFmtId="0" fontId="20" fillId="6" borderId="4" xfId="0" applyFont="1" applyFill="1" applyBorder="1" applyAlignment="1">
      <alignment horizontal="center"/>
    </xf>
    <xf numFmtId="3" fontId="20" fillId="6" borderId="4" xfId="0" applyNumberFormat="1" applyFont="1" applyFill="1" applyBorder="1" applyAlignment="1">
      <alignment horizontal="center"/>
    </xf>
    <xf numFmtId="166" fontId="14" fillId="6" borderId="4" xfId="0" applyNumberFormat="1" applyFont="1" applyFill="1" applyBorder="1" applyAlignment="1">
      <alignment horizontal="right"/>
    </xf>
    <xf numFmtId="164" fontId="14" fillId="6" borderId="4" xfId="0" applyNumberFormat="1" applyFont="1" applyFill="1" applyBorder="1" applyAlignment="1">
      <alignment horizontal="right"/>
    </xf>
    <xf numFmtId="164" fontId="15" fillId="5" borderId="4" xfId="0" applyNumberFormat="1" applyFont="1" applyFill="1" applyBorder="1" applyAlignment="1">
      <alignment horizontal="center"/>
    </xf>
    <xf numFmtId="164" fontId="15" fillId="6" borderId="4" xfId="0" applyNumberFormat="1" applyFont="1" applyFill="1" applyBorder="1" applyAlignment="1">
      <alignment horizontal="center"/>
    </xf>
    <xf numFmtId="164" fontId="14" fillId="6" borderId="4" xfId="0" applyNumberFormat="1" applyFont="1" applyFill="1" applyBorder="1" applyAlignment="1">
      <alignment horizontal="center"/>
    </xf>
    <xf numFmtId="164" fontId="20" fillId="0" borderId="0" xfId="0" applyNumberFormat="1" applyFont="1"/>
    <xf numFmtId="3" fontId="20" fillId="0" borderId="0" xfId="0" applyNumberFormat="1" applyFont="1"/>
    <xf numFmtId="3" fontId="36" fillId="5" borderId="4" xfId="0" applyNumberFormat="1" applyFont="1" applyFill="1" applyBorder="1"/>
    <xf numFmtId="166" fontId="15" fillId="5" borderId="4" xfId="0" applyNumberFormat="1" applyFont="1" applyFill="1" applyBorder="1" applyAlignment="1">
      <alignment horizontal="right"/>
    </xf>
    <xf numFmtId="3" fontId="26" fillId="6" borderId="4" xfId="0" applyNumberFormat="1" applyFont="1" applyFill="1" applyBorder="1"/>
    <xf numFmtId="169" fontId="26" fillId="5" borderId="4" xfId="0" applyNumberFormat="1" applyFont="1" applyFill="1" applyBorder="1" applyAlignment="1">
      <alignment horizontal="right"/>
    </xf>
    <xf numFmtId="0" fontId="22" fillId="6" borderId="4" xfId="0" applyFont="1" applyFill="1" applyBorder="1"/>
    <xf numFmtId="166" fontId="22" fillId="6" borderId="4" xfId="0" applyNumberFormat="1" applyFont="1" applyFill="1" applyBorder="1"/>
    <xf numFmtId="10" fontId="22" fillId="6" borderId="4" xfId="0" applyNumberFormat="1" applyFont="1" applyFill="1" applyBorder="1"/>
    <xf numFmtId="169" fontId="26" fillId="6" borderId="4" xfId="0" applyNumberFormat="1" applyFont="1" applyFill="1" applyBorder="1" applyAlignment="1">
      <alignment horizontal="right"/>
    </xf>
    <xf numFmtId="0" fontId="20" fillId="6" borderId="4" xfId="0" applyFont="1" applyFill="1" applyBorder="1"/>
    <xf numFmtId="0" fontId="20" fillId="4" borderId="4" xfId="0" applyFont="1" applyFill="1" applyBorder="1"/>
    <xf numFmtId="0" fontId="42" fillId="4" borderId="4" xfId="0" applyFont="1" applyFill="1" applyBorder="1"/>
    <xf numFmtId="10" fontId="42" fillId="4" borderId="4" xfId="0" applyNumberFormat="1" applyFont="1" applyFill="1" applyBorder="1"/>
    <xf numFmtId="166" fontId="26" fillId="6" borderId="4" xfId="0" applyNumberFormat="1" applyFont="1" applyFill="1" applyBorder="1"/>
    <xf numFmtId="0" fontId="20" fillId="5" borderId="4" xfId="0" applyFont="1" applyFill="1" applyBorder="1"/>
    <xf numFmtId="0" fontId="22" fillId="5" borderId="4" xfId="0" applyFont="1" applyFill="1" applyBorder="1"/>
    <xf numFmtId="169" fontId="30" fillId="3" borderId="4" xfId="0" applyNumberFormat="1" applyFont="1" applyFill="1" applyBorder="1"/>
    <xf numFmtId="0" fontId="20" fillId="7" borderId="4" xfId="0" applyFont="1" applyFill="1" applyBorder="1"/>
    <xf numFmtId="0" fontId="42" fillId="7" borderId="4" xfId="0" applyFont="1" applyFill="1" applyBorder="1"/>
    <xf numFmtId="164" fontId="42" fillId="7" borderId="4" xfId="0" applyNumberFormat="1" applyFont="1" applyFill="1" applyBorder="1"/>
    <xf numFmtId="0" fontId="29" fillId="0" borderId="0" xfId="0" applyFont="1"/>
    <xf numFmtId="10" fontId="20" fillId="0" borderId="0" xfId="0" applyNumberFormat="1" applyFont="1"/>
    <xf numFmtId="10" fontId="22" fillId="0" borderId="0" xfId="0" applyNumberFormat="1" applyFont="1" applyAlignment="1">
      <alignment horizontal="left"/>
    </xf>
    <xf numFmtId="0" fontId="22" fillId="11" borderId="4" xfId="0" applyFont="1" applyFill="1" applyBorder="1"/>
    <xf numFmtId="0" fontId="20" fillId="11" borderId="4" xfId="0" applyFont="1" applyFill="1" applyBorder="1"/>
    <xf numFmtId="3" fontId="15" fillId="6" borderId="4" xfId="0" applyNumberFormat="1" applyFont="1" applyFill="1" applyBorder="1"/>
    <xf numFmtId="0" fontId="43" fillId="0" borderId="0" xfId="0" applyFont="1"/>
    <xf numFmtId="0" fontId="15" fillId="6" borderId="4" xfId="0" applyFont="1" applyFill="1" applyBorder="1"/>
    <xf numFmtId="10" fontId="21" fillId="0" borderId="0" xfId="0" applyNumberFormat="1" applyFont="1" applyAlignment="1">
      <alignment horizontal="left"/>
    </xf>
    <xf numFmtId="0" fontId="15" fillId="10" borderId="4" xfId="0" applyFont="1" applyFill="1" applyBorder="1"/>
    <xf numFmtId="166" fontId="15" fillId="10" borderId="4" xfId="0" applyNumberFormat="1" applyFont="1" applyFill="1" applyBorder="1" applyAlignment="1">
      <alignment horizontal="right"/>
    </xf>
    <xf numFmtId="0" fontId="22" fillId="10" borderId="4" xfId="0" applyFont="1" applyFill="1" applyBorder="1"/>
    <xf numFmtId="10" fontId="22" fillId="10" borderId="4" xfId="0" applyNumberFormat="1" applyFont="1" applyFill="1" applyBorder="1" applyAlignment="1">
      <alignment horizontal="center"/>
    </xf>
    <xf numFmtId="0" fontId="22" fillId="10" borderId="4" xfId="0" applyFont="1" applyFill="1" applyBorder="1" applyAlignment="1">
      <alignment horizontal="center"/>
    </xf>
    <xf numFmtId="0" fontId="26" fillId="5" borderId="4" xfId="0" applyFont="1" applyFill="1" applyBorder="1" applyAlignment="1">
      <alignment horizontal="center"/>
    </xf>
    <xf numFmtId="166" fontId="37" fillId="5" borderId="4" xfId="0" applyNumberFormat="1" applyFont="1" applyFill="1" applyBorder="1" applyAlignment="1">
      <alignment horizontal="left"/>
    </xf>
    <xf numFmtId="0" fontId="34" fillId="3" borderId="44" xfId="0" applyFont="1" applyFill="1" applyBorder="1"/>
    <xf numFmtId="0" fontId="22" fillId="0" borderId="0" xfId="0" applyFont="1"/>
    <xf numFmtId="3" fontId="15" fillId="10" borderId="4" xfId="0" applyNumberFormat="1" applyFont="1" applyFill="1" applyBorder="1"/>
    <xf numFmtId="166" fontId="22" fillId="10" borderId="4" xfId="0" applyNumberFormat="1" applyFont="1" applyFill="1" applyBorder="1"/>
    <xf numFmtId="170" fontId="22" fillId="10" borderId="4" xfId="0" applyNumberFormat="1" applyFont="1" applyFill="1" applyBorder="1"/>
    <xf numFmtId="9" fontId="20" fillId="0" borderId="0" xfId="0" applyNumberFormat="1" applyFont="1"/>
    <xf numFmtId="166" fontId="37" fillId="6" borderId="4" xfId="0" applyNumberFormat="1" applyFont="1" applyFill="1" applyBorder="1" applyAlignment="1">
      <alignment horizontal="left"/>
    </xf>
    <xf numFmtId="3" fontId="36" fillId="6" borderId="4" xfId="0" applyNumberFormat="1" applyFont="1" applyFill="1" applyBorder="1"/>
    <xf numFmtId="0" fontId="20" fillId="0" borderId="41" xfId="0" applyFont="1" applyBorder="1" applyAlignment="1">
      <alignment horizontal="center"/>
    </xf>
    <xf numFmtId="0" fontId="20" fillId="0" borderId="41" xfId="0" applyFont="1" applyBorder="1"/>
    <xf numFmtId="166" fontId="20" fillId="0" borderId="41" xfId="0" applyNumberFormat="1" applyFont="1" applyBorder="1"/>
    <xf numFmtId="0" fontId="4" fillId="5" borderId="4" xfId="0" applyFont="1" applyFill="1" applyBorder="1" applyAlignment="1">
      <alignment horizontal="right"/>
    </xf>
    <xf numFmtId="0" fontId="20" fillId="0" borderId="51" xfId="0" applyFont="1" applyBorder="1"/>
    <xf numFmtId="0" fontId="20" fillId="0" borderId="52" xfId="0" applyFont="1" applyBorder="1" applyAlignment="1">
      <alignment horizontal="center"/>
    </xf>
    <xf numFmtId="3" fontId="20" fillId="0" borderId="53" xfId="0" applyNumberFormat="1" applyFont="1" applyBorder="1" applyAlignment="1">
      <alignment horizontal="center"/>
    </xf>
    <xf numFmtId="0" fontId="20" fillId="0" borderId="52" xfId="0" applyFont="1" applyBorder="1"/>
    <xf numFmtId="3" fontId="20" fillId="0" borderId="53" xfId="0" applyNumberFormat="1" applyFont="1" applyBorder="1"/>
    <xf numFmtId="0" fontId="20" fillId="0" borderId="54" xfId="0" applyFont="1" applyBorder="1"/>
    <xf numFmtId="0" fontId="20" fillId="0" borderId="0" xfId="0" applyFont="1" applyAlignment="1">
      <alignment horizontal="center"/>
    </xf>
    <xf numFmtId="3" fontId="20" fillId="0" borderId="55" xfId="0" applyNumberFormat="1" applyFont="1" applyBorder="1" applyAlignment="1">
      <alignment horizontal="center"/>
    </xf>
    <xf numFmtId="3" fontId="20" fillId="0" borderId="55" xfId="0" applyNumberFormat="1" applyFont="1" applyBorder="1"/>
    <xf numFmtId="169" fontId="20" fillId="0" borderId="0" xfId="0" applyNumberFormat="1" applyFont="1"/>
    <xf numFmtId="0" fontId="26" fillId="0" borderId="41" xfId="0" applyFont="1" applyBorder="1" applyAlignment="1">
      <alignment horizontal="center"/>
    </xf>
    <xf numFmtId="3" fontId="4" fillId="0" borderId="41" xfId="0" applyNumberFormat="1" applyFont="1" applyBorder="1"/>
    <xf numFmtId="10" fontId="4" fillId="0" borderId="41" xfId="0" applyNumberFormat="1" applyFont="1" applyBorder="1"/>
    <xf numFmtId="0" fontId="20" fillId="0" borderId="56" xfId="0" applyFont="1" applyBorder="1"/>
    <xf numFmtId="0" fontId="20" fillId="0" borderId="57" xfId="0" applyFont="1" applyBorder="1"/>
    <xf numFmtId="3" fontId="20" fillId="0" borderId="58" xfId="0" applyNumberFormat="1" applyFont="1" applyBorder="1"/>
    <xf numFmtId="0" fontId="20" fillId="0" borderId="57" xfId="0" applyFont="1" applyBorder="1" applyAlignment="1">
      <alignment horizontal="center"/>
    </xf>
    <xf numFmtId="3" fontId="20" fillId="0" borderId="58" xfId="0" applyNumberFormat="1" applyFont="1" applyBorder="1" applyAlignment="1">
      <alignment horizontal="center"/>
    </xf>
    <xf numFmtId="166" fontId="44" fillId="0" borderId="0" xfId="0" applyNumberFormat="1" applyFont="1"/>
    <xf numFmtId="10" fontId="22" fillId="0" borderId="0" xfId="0" applyNumberFormat="1" applyFont="1"/>
    <xf numFmtId="171" fontId="15" fillId="5" borderId="4" xfId="0" applyNumberFormat="1" applyFont="1" applyFill="1" applyBorder="1" applyAlignment="1">
      <alignment horizontal="right"/>
    </xf>
    <xf numFmtId="0" fontId="45" fillId="3" borderId="4" xfId="0" applyFont="1" applyFill="1" applyBorder="1" applyAlignment="1">
      <alignment horizontal="center"/>
    </xf>
    <xf numFmtId="3" fontId="24" fillId="21" borderId="4" xfId="0" applyNumberFormat="1" applyFont="1" applyFill="1" applyBorder="1"/>
    <xf numFmtId="164" fontId="24" fillId="21" borderId="4" xfId="0" applyNumberFormat="1" applyFont="1" applyFill="1" applyBorder="1"/>
    <xf numFmtId="3" fontId="4" fillId="21" borderId="4" xfId="0" applyNumberFormat="1" applyFont="1" applyFill="1" applyBorder="1"/>
    <xf numFmtId="164" fontId="4" fillId="21" borderId="4" xfId="0" applyNumberFormat="1" applyFont="1" applyFill="1" applyBorder="1"/>
    <xf numFmtId="3" fontId="23" fillId="3" borderId="4" xfId="0" applyNumberFormat="1" applyFont="1" applyFill="1" applyBorder="1" applyAlignment="1">
      <alignment horizontal="center"/>
    </xf>
    <xf numFmtId="10" fontId="23" fillId="3" borderId="4" xfId="0" applyNumberFormat="1" applyFont="1" applyFill="1" applyBorder="1" applyAlignment="1">
      <alignment horizontal="center"/>
    </xf>
    <xf numFmtId="3" fontId="28" fillId="21" borderId="4" xfId="0" applyNumberFormat="1" applyFont="1" applyFill="1" applyBorder="1"/>
    <xf numFmtId="3" fontId="24" fillId="21" borderId="4" xfId="0" applyNumberFormat="1" applyFont="1" applyFill="1" applyBorder="1" applyAlignment="1">
      <alignment horizontal="right"/>
    </xf>
    <xf numFmtId="0" fontId="23" fillId="3" borderId="43" xfId="0" applyFont="1" applyFill="1" applyBorder="1"/>
    <xf numFmtId="164" fontId="25" fillId="5" borderId="43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43" xfId="0" applyBorder="1"/>
    <xf numFmtId="0" fontId="52" fillId="31" borderId="59" xfId="3" applyFont="1" applyFill="1"/>
    <xf numFmtId="0" fontId="0" fillId="32" borderId="0" xfId="0" applyFill="1"/>
    <xf numFmtId="0" fontId="53" fillId="32" borderId="0" xfId="0" applyFont="1" applyFill="1"/>
    <xf numFmtId="0" fontId="50" fillId="32" borderId="59" xfId="3" applyFont="1" applyFill="1"/>
    <xf numFmtId="0" fontId="17" fillId="0" borderId="43" xfId="0" applyFont="1" applyBorder="1" applyAlignment="1">
      <alignment horizontal="center"/>
    </xf>
    <xf numFmtId="0" fontId="52" fillId="31" borderId="61" xfId="3" applyFont="1" applyFill="1" applyBorder="1"/>
    <xf numFmtId="3" fontId="52" fillId="31" borderId="61" xfId="3" applyNumberFormat="1" applyFont="1" applyFill="1" applyBorder="1"/>
    <xf numFmtId="3" fontId="50" fillId="32" borderId="61" xfId="3" applyNumberFormat="1" applyFont="1" applyFill="1" applyBorder="1"/>
    <xf numFmtId="164" fontId="53" fillId="32" borderId="43" xfId="2" applyNumberFormat="1" applyFont="1" applyFill="1" applyBorder="1"/>
    <xf numFmtId="0" fontId="52" fillId="31" borderId="62" xfId="3" applyFont="1" applyFill="1" applyBorder="1"/>
    <xf numFmtId="0" fontId="52" fillId="0" borderId="43" xfId="3" applyFont="1" applyFill="1" applyBorder="1"/>
    <xf numFmtId="3" fontId="52" fillId="0" borderId="43" xfId="3" applyNumberFormat="1" applyFont="1" applyFill="1" applyBorder="1"/>
    <xf numFmtId="3" fontId="50" fillId="0" borderId="43" xfId="3" applyNumberFormat="1" applyFont="1" applyFill="1" applyBorder="1"/>
    <xf numFmtId="164" fontId="53" fillId="0" borderId="43" xfId="2" applyNumberFormat="1" applyFont="1" applyFill="1" applyBorder="1"/>
    <xf numFmtId="41" fontId="52" fillId="31" borderId="62" xfId="1" applyFont="1" applyFill="1" applyBorder="1"/>
    <xf numFmtId="164" fontId="4" fillId="21" borderId="43" xfId="0" applyNumberFormat="1" applyFont="1" applyFill="1" applyBorder="1"/>
    <xf numFmtId="0" fontId="17" fillId="3" borderId="43" xfId="0" applyFont="1" applyFill="1" applyBorder="1"/>
    <xf numFmtId="3" fontId="24" fillId="21" borderId="43" xfId="0" applyNumberFormat="1" applyFont="1" applyFill="1" applyBorder="1"/>
    <xf numFmtId="164" fontId="24" fillId="21" borderId="43" xfId="0" applyNumberFormat="1" applyFont="1" applyFill="1" applyBorder="1"/>
    <xf numFmtId="3" fontId="24" fillId="21" borderId="43" xfId="0" applyNumberFormat="1" applyFont="1" applyFill="1" applyBorder="1" applyAlignment="1">
      <alignment horizontal="right"/>
    </xf>
    <xf numFmtId="3" fontId="4" fillId="21" borderId="43" xfId="0" applyNumberFormat="1" applyFont="1" applyFill="1" applyBorder="1"/>
    <xf numFmtId="3" fontId="28" fillId="21" borderId="43" xfId="0" applyNumberFormat="1" applyFont="1" applyFill="1" applyBorder="1"/>
    <xf numFmtId="41" fontId="4" fillId="21" borderId="43" xfId="1" applyFont="1" applyFill="1" applyBorder="1"/>
    <xf numFmtId="0" fontId="54" fillId="0" borderId="0" xfId="0" applyFont="1"/>
    <xf numFmtId="0" fontId="55" fillId="3" borderId="4" xfId="0" applyFont="1" applyFill="1" applyBorder="1"/>
    <xf numFmtId="3" fontId="57" fillId="36" borderId="0" xfId="0" applyNumberFormat="1" applyFont="1" applyFill="1"/>
    <xf numFmtId="3" fontId="57" fillId="36" borderId="63" xfId="0" applyNumberFormat="1" applyFont="1" applyFill="1" applyBorder="1"/>
    <xf numFmtId="0" fontId="45" fillId="3" borderId="4" xfId="0" applyFont="1" applyFill="1" applyBorder="1" applyAlignment="1">
      <alignment horizontal="left"/>
    </xf>
    <xf numFmtId="169" fontId="36" fillId="5" borderId="4" xfId="0" applyNumberFormat="1" applyFont="1" applyFill="1" applyBorder="1"/>
    <xf numFmtId="0" fontId="45" fillId="3" borderId="43" xfId="0" applyFont="1" applyFill="1" applyBorder="1" applyAlignment="1">
      <alignment horizontal="left"/>
    </xf>
    <xf numFmtId="0" fontId="45" fillId="3" borderId="4" xfId="0" applyFont="1" applyFill="1" applyBorder="1"/>
    <xf numFmtId="169" fontId="43" fillId="8" borderId="4" xfId="0" applyNumberFormat="1" applyFont="1" applyFill="1" applyBorder="1"/>
    <xf numFmtId="3" fontId="57" fillId="36" borderId="64" xfId="0" applyNumberFormat="1" applyFont="1" applyFill="1" applyBorder="1" applyAlignment="1">
      <alignment horizontal="left"/>
    </xf>
    <xf numFmtId="166" fontId="27" fillId="0" borderId="43" xfId="0" applyNumberFormat="1" applyFont="1" applyBorder="1"/>
    <xf numFmtId="0" fontId="27" fillId="0" borderId="43" xfId="0" applyFont="1" applyBorder="1"/>
    <xf numFmtId="0" fontId="64" fillId="0" borderId="0" xfId="0" applyFont="1"/>
    <xf numFmtId="0" fontId="65" fillId="0" borderId="36" xfId="0" applyFont="1" applyBorder="1"/>
    <xf numFmtId="0" fontId="67" fillId="0" borderId="36" xfId="0" applyFont="1" applyBorder="1"/>
    <xf numFmtId="0" fontId="67" fillId="0" borderId="43" xfId="0" applyFont="1" applyBorder="1"/>
    <xf numFmtId="41" fontId="67" fillId="0" borderId="43" xfId="1" applyFont="1" applyBorder="1"/>
    <xf numFmtId="0" fontId="67" fillId="0" borderId="26" xfId="0" applyFont="1" applyBorder="1"/>
    <xf numFmtId="0" fontId="71" fillId="3" borderId="43" xfId="0" applyFont="1" applyFill="1" applyBorder="1"/>
    <xf numFmtId="3" fontId="63" fillId="39" borderId="43" xfId="0" applyNumberFormat="1" applyFont="1" applyFill="1" applyBorder="1" applyAlignment="1">
      <alignment horizontal="center"/>
    </xf>
    <xf numFmtId="164" fontId="25" fillId="4" borderId="43" xfId="0" applyNumberFormat="1" applyFont="1" applyFill="1" applyBorder="1" applyAlignment="1">
      <alignment horizontal="right"/>
    </xf>
    <xf numFmtId="0" fontId="70" fillId="41" borderId="43" xfId="0" applyFont="1" applyFill="1" applyBorder="1" applyAlignment="1">
      <alignment horizontal="left"/>
    </xf>
    <xf numFmtId="3" fontId="70" fillId="41" borderId="43" xfId="0" applyNumberFormat="1" applyFont="1" applyFill="1" applyBorder="1" applyAlignment="1">
      <alignment horizontal="left"/>
    </xf>
    <xf numFmtId="164" fontId="70" fillId="41" borderId="43" xfId="0" applyNumberFormat="1" applyFont="1" applyFill="1" applyBorder="1" applyAlignment="1">
      <alignment horizontal="left"/>
    </xf>
    <xf numFmtId="0" fontId="70" fillId="42" borderId="43" xfId="0" applyFont="1" applyFill="1" applyBorder="1" applyAlignment="1">
      <alignment horizontal="left"/>
    </xf>
    <xf numFmtId="164" fontId="70" fillId="42" borderId="43" xfId="0" applyNumberFormat="1" applyFont="1" applyFill="1" applyBorder="1" applyAlignment="1">
      <alignment horizontal="left"/>
    </xf>
    <xf numFmtId="0" fontId="70" fillId="37" borderId="43" xfId="0" applyFont="1" applyFill="1" applyBorder="1" applyAlignment="1">
      <alignment horizontal="left"/>
    </xf>
    <xf numFmtId="3" fontId="73" fillId="39" borderId="43" xfId="0" applyNumberFormat="1" applyFont="1" applyFill="1" applyBorder="1" applyAlignment="1">
      <alignment horizontal="center"/>
    </xf>
    <xf numFmtId="164" fontId="73" fillId="39" borderId="43" xfId="0" applyNumberFormat="1" applyFont="1" applyFill="1" applyBorder="1" applyAlignment="1">
      <alignment horizontal="center"/>
    </xf>
    <xf numFmtId="0" fontId="74" fillId="0" borderId="20" xfId="0" applyFont="1" applyBorder="1"/>
    <xf numFmtId="3" fontId="67" fillId="44" borderId="43" xfId="0" applyNumberFormat="1" applyFont="1" applyFill="1" applyBorder="1" applyAlignment="1">
      <alignment horizontal="center"/>
    </xf>
    <xf numFmtId="164" fontId="67" fillId="44" borderId="43" xfId="0" applyNumberFormat="1" applyFont="1" applyFill="1" applyBorder="1" applyAlignment="1">
      <alignment horizontal="center"/>
    </xf>
    <xf numFmtId="3" fontId="67" fillId="45" borderId="43" xfId="0" applyNumberFormat="1" applyFont="1" applyFill="1" applyBorder="1" applyAlignment="1">
      <alignment horizontal="center"/>
    </xf>
    <xf numFmtId="164" fontId="69" fillId="44" borderId="43" xfId="0" applyNumberFormat="1" applyFont="1" applyFill="1" applyBorder="1" applyAlignment="1">
      <alignment horizontal="center"/>
    </xf>
    <xf numFmtId="164" fontId="70" fillId="44" borderId="43" xfId="0" applyNumberFormat="1" applyFont="1" applyFill="1" applyBorder="1" applyAlignment="1">
      <alignment horizontal="center"/>
    </xf>
    <xf numFmtId="3" fontId="65" fillId="45" borderId="43" xfId="0" applyNumberFormat="1" applyFont="1" applyFill="1" applyBorder="1" applyAlignment="1">
      <alignment horizontal="center"/>
    </xf>
    <xf numFmtId="3" fontId="65" fillId="46" borderId="43" xfId="0" applyNumberFormat="1" applyFont="1" applyFill="1" applyBorder="1" applyAlignment="1">
      <alignment horizontal="center"/>
    </xf>
    <xf numFmtId="164" fontId="70" fillId="46" borderId="43" xfId="0" applyNumberFormat="1" applyFont="1" applyFill="1" applyBorder="1" applyAlignment="1">
      <alignment horizontal="center"/>
    </xf>
    <xf numFmtId="164" fontId="65" fillId="46" borderId="43" xfId="0" applyNumberFormat="1" applyFont="1" applyFill="1" applyBorder="1" applyAlignment="1">
      <alignment horizontal="center"/>
    </xf>
    <xf numFmtId="3" fontId="65" fillId="44" borderId="43" xfId="0" applyNumberFormat="1" applyFont="1" applyFill="1" applyBorder="1" applyAlignment="1">
      <alignment horizontal="center"/>
    </xf>
    <xf numFmtId="0" fontId="75" fillId="3" borderId="43" xfId="0" applyFont="1" applyFill="1" applyBorder="1" applyAlignment="1">
      <alignment vertical="center"/>
    </xf>
    <xf numFmtId="17" fontId="76" fillId="3" borderId="43" xfId="0" applyNumberFormat="1" applyFont="1" applyFill="1" applyBorder="1" applyAlignment="1">
      <alignment horizontal="center" vertical="center"/>
    </xf>
    <xf numFmtId="0" fontId="75" fillId="3" borderId="43" xfId="0" applyFont="1" applyFill="1" applyBorder="1"/>
    <xf numFmtId="164" fontId="77" fillId="44" borderId="43" xfId="0" applyNumberFormat="1" applyFont="1" applyFill="1" applyBorder="1" applyAlignment="1">
      <alignment horizontal="center"/>
    </xf>
    <xf numFmtId="164" fontId="77" fillId="45" borderId="43" xfId="0" applyNumberFormat="1" applyFont="1" applyFill="1" applyBorder="1" applyAlignment="1">
      <alignment horizontal="center"/>
    </xf>
    <xf numFmtId="164" fontId="78" fillId="41" borderId="43" xfId="0" applyNumberFormat="1" applyFont="1" applyFill="1" applyBorder="1" applyAlignment="1">
      <alignment horizontal="center"/>
    </xf>
    <xf numFmtId="164" fontId="25" fillId="6" borderId="43" xfId="0" applyNumberFormat="1" applyFont="1" applyFill="1" applyBorder="1" applyAlignment="1">
      <alignment horizontal="right"/>
    </xf>
    <xf numFmtId="0" fontId="67" fillId="0" borderId="0" xfId="0" applyFont="1"/>
    <xf numFmtId="0" fontId="71" fillId="3" borderId="43" xfId="0" applyFont="1" applyFill="1" applyBorder="1" applyAlignment="1">
      <alignment horizontal="center" vertical="center" wrapText="1"/>
    </xf>
    <xf numFmtId="0" fontId="76" fillId="3" borderId="43" xfId="0" applyFont="1" applyFill="1" applyBorder="1" applyAlignment="1">
      <alignment horizontal="left"/>
    </xf>
    <xf numFmtId="0" fontId="76" fillId="3" borderId="43" xfId="0" quotePrefix="1" applyFont="1" applyFill="1" applyBorder="1" applyAlignment="1">
      <alignment horizontal="left"/>
    </xf>
    <xf numFmtId="0" fontId="79" fillId="3" borderId="43" xfId="0" quotePrefix="1" applyFont="1" applyFill="1" applyBorder="1" applyAlignment="1">
      <alignment horizontal="left"/>
    </xf>
    <xf numFmtId="0" fontId="81" fillId="3" borderId="43" xfId="0" applyFont="1" applyFill="1" applyBorder="1"/>
    <xf numFmtId="0" fontId="79" fillId="3" borderId="43" xfId="0" applyFont="1" applyFill="1" applyBorder="1"/>
    <xf numFmtId="0" fontId="79" fillId="3" borderId="43" xfId="0" applyFont="1" applyFill="1" applyBorder="1" applyAlignment="1">
      <alignment horizontal="center"/>
    </xf>
    <xf numFmtId="0" fontId="81" fillId="3" borderId="43" xfId="0" applyFont="1" applyFill="1" applyBorder="1" applyAlignment="1">
      <alignment horizontal="center"/>
    </xf>
    <xf numFmtId="0" fontId="84" fillId="3" borderId="43" xfId="0" applyFont="1" applyFill="1" applyBorder="1"/>
    <xf numFmtId="0" fontId="82" fillId="0" borderId="43" xfId="0" applyFont="1" applyBorder="1"/>
    <xf numFmtId="0" fontId="81" fillId="3" borderId="43" xfId="0" applyFont="1" applyFill="1" applyBorder="1" applyAlignment="1">
      <alignment horizontal="right"/>
    </xf>
    <xf numFmtId="3" fontId="81" fillId="3" borderId="43" xfId="0" applyNumberFormat="1" applyFont="1" applyFill="1" applyBorder="1" applyAlignment="1">
      <alignment horizontal="right"/>
    </xf>
    <xf numFmtId="0" fontId="81" fillId="3" borderId="43" xfId="0" applyFont="1" applyFill="1" applyBorder="1" applyAlignment="1">
      <alignment horizontal="left"/>
    </xf>
    <xf numFmtId="3" fontId="81" fillId="3" borderId="43" xfId="0" applyNumberFormat="1" applyFont="1" applyFill="1" applyBorder="1" applyAlignment="1">
      <alignment horizontal="left"/>
    </xf>
    <xf numFmtId="3" fontId="87" fillId="25" borderId="43" xfId="0" applyNumberFormat="1" applyFont="1" applyFill="1" applyBorder="1" applyAlignment="1">
      <alignment horizontal="center"/>
    </xf>
    <xf numFmtId="3" fontId="87" fillId="13" borderId="43" xfId="0" applyNumberFormat="1" applyFont="1" applyFill="1" applyBorder="1" applyAlignment="1">
      <alignment horizontal="center"/>
    </xf>
    <xf numFmtId="0" fontId="64" fillId="0" borderId="43" xfId="0" applyFont="1" applyBorder="1"/>
    <xf numFmtId="0" fontId="64" fillId="24" borderId="43" xfId="0" applyFont="1" applyFill="1" applyBorder="1" applyAlignment="1">
      <alignment horizontal="left"/>
    </xf>
    <xf numFmtId="0" fontId="64" fillId="29" borderId="43" xfId="0" applyFont="1" applyFill="1" applyBorder="1" applyAlignment="1">
      <alignment horizontal="left"/>
    </xf>
    <xf numFmtId="3" fontId="85" fillId="47" borderId="43" xfId="0" applyNumberFormat="1" applyFont="1" applyFill="1" applyBorder="1" applyAlignment="1">
      <alignment horizontal="center"/>
    </xf>
    <xf numFmtId="3" fontId="83" fillId="47" borderId="43" xfId="0" applyNumberFormat="1" applyFont="1" applyFill="1" applyBorder="1" applyAlignment="1">
      <alignment horizontal="center"/>
    </xf>
    <xf numFmtId="0" fontId="81" fillId="48" borderId="43" xfId="0" applyFont="1" applyFill="1" applyBorder="1" applyAlignment="1">
      <alignment horizontal="left"/>
    </xf>
    <xf numFmtId="3" fontId="81" fillId="48" borderId="43" xfId="0" applyNumberFormat="1" applyFont="1" applyFill="1" applyBorder="1" applyAlignment="1">
      <alignment horizontal="left"/>
    </xf>
    <xf numFmtId="3" fontId="85" fillId="47" borderId="43" xfId="0" applyNumberFormat="1" applyFont="1" applyFill="1" applyBorder="1" applyAlignment="1">
      <alignment horizontal="right"/>
    </xf>
    <xf numFmtId="3" fontId="83" fillId="47" borderId="43" xfId="0" applyNumberFormat="1" applyFont="1" applyFill="1" applyBorder="1" applyAlignment="1">
      <alignment horizontal="right"/>
    </xf>
    <xf numFmtId="3" fontId="86" fillId="47" borderId="43" xfId="0" applyNumberFormat="1" applyFont="1" applyFill="1" applyBorder="1" applyAlignment="1">
      <alignment horizontal="center"/>
    </xf>
    <xf numFmtId="41" fontId="64" fillId="49" borderId="43" xfId="1" applyFont="1" applyFill="1" applyBorder="1" applyAlignment="1">
      <alignment horizontal="center"/>
    </xf>
    <xf numFmtId="0" fontId="74" fillId="49" borderId="43" xfId="0" applyFont="1" applyFill="1" applyBorder="1"/>
    <xf numFmtId="0" fontId="79" fillId="3" borderId="43" xfId="0" applyFont="1" applyFill="1" applyBorder="1" applyAlignment="1">
      <alignment horizontal="center" vertical="center" wrapText="1"/>
    </xf>
    <xf numFmtId="0" fontId="82" fillId="4" borderId="43" xfId="0" applyFont="1" applyFill="1" applyBorder="1" applyAlignment="1">
      <alignment horizontal="left"/>
    </xf>
    <xf numFmtId="0" fontId="83" fillId="0" borderId="0" xfId="0" applyFont="1"/>
    <xf numFmtId="0" fontId="85" fillId="0" borderId="0" xfId="0" applyFont="1"/>
    <xf numFmtId="0" fontId="82" fillId="0" borderId="0" xfId="0" applyFont="1"/>
    <xf numFmtId="0" fontId="64" fillId="0" borderId="0" xfId="0" applyFont="1" applyAlignment="1">
      <alignment horizontal="left"/>
    </xf>
    <xf numFmtId="164" fontId="74" fillId="6" borderId="43" xfId="0" applyNumberFormat="1" applyFont="1" applyFill="1" applyBorder="1" applyAlignment="1">
      <alignment horizontal="center"/>
    </xf>
    <xf numFmtId="0" fontId="64" fillId="39" borderId="43" xfId="0" applyFont="1" applyFill="1" applyBorder="1"/>
    <xf numFmtId="0" fontId="74" fillId="0" borderId="63" xfId="0" applyFont="1" applyBorder="1" applyAlignment="1">
      <alignment horizontal="left"/>
    </xf>
    <xf numFmtId="0" fontId="74" fillId="0" borderId="63" xfId="0" applyFont="1" applyBorder="1"/>
    <xf numFmtId="0" fontId="64" fillId="0" borderId="0" xfId="0" applyFont="1" applyAlignment="1">
      <alignment horizontal="left" indent="1"/>
    </xf>
    <xf numFmtId="0" fontId="81" fillId="0" borderId="43" xfId="0" applyFont="1" applyBorder="1"/>
    <xf numFmtId="41" fontId="74" fillId="6" borderId="43" xfId="1" applyFont="1" applyFill="1" applyBorder="1"/>
    <xf numFmtId="164" fontId="64" fillId="0" borderId="43" xfId="0" applyNumberFormat="1" applyFont="1" applyBorder="1"/>
    <xf numFmtId="164" fontId="74" fillId="4" borderId="43" xfId="0" applyNumberFormat="1" applyFont="1" applyFill="1" applyBorder="1"/>
    <xf numFmtId="0" fontId="65" fillId="0" borderId="20" xfId="0" applyFont="1" applyBorder="1"/>
    <xf numFmtId="0" fontId="74" fillId="0" borderId="43" xfId="0" applyFont="1" applyBorder="1"/>
    <xf numFmtId="0" fontId="82" fillId="50" borderId="43" xfId="0" applyFont="1" applyFill="1" applyBorder="1" applyAlignment="1">
      <alignment horizontal="left"/>
    </xf>
    <xf numFmtId="3" fontId="64" fillId="44" borderId="43" xfId="0" applyNumberFormat="1" applyFont="1" applyFill="1" applyBorder="1"/>
    <xf numFmtId="3" fontId="74" fillId="45" borderId="43" xfId="0" applyNumberFormat="1" applyFont="1" applyFill="1" applyBorder="1"/>
    <xf numFmtId="164" fontId="74" fillId="45" borderId="43" xfId="0" applyNumberFormat="1" applyFont="1" applyFill="1" applyBorder="1"/>
    <xf numFmtId="17" fontId="71" fillId="3" borderId="43" xfId="0" applyNumberFormat="1" applyFont="1" applyFill="1" applyBorder="1" applyAlignment="1">
      <alignment horizontal="center"/>
    </xf>
    <xf numFmtId="0" fontId="92" fillId="0" borderId="0" xfId="0" applyFont="1"/>
    <xf numFmtId="10" fontId="64" fillId="0" borderId="0" xfId="0" applyNumberFormat="1" applyFont="1"/>
    <xf numFmtId="3" fontId="81" fillId="3" borderId="4" xfId="0" applyNumberFormat="1" applyFont="1" applyFill="1" applyBorder="1" applyAlignment="1">
      <alignment horizontal="left"/>
    </xf>
    <xf numFmtId="0" fontId="81" fillId="3" borderId="4" xfId="0" applyFont="1" applyFill="1" applyBorder="1" applyAlignment="1">
      <alignment horizontal="left"/>
    </xf>
    <xf numFmtId="3" fontId="85" fillId="45" borderId="43" xfId="0" applyNumberFormat="1" applyFont="1" applyFill="1" applyBorder="1" applyAlignment="1">
      <alignment horizontal="center"/>
    </xf>
    <xf numFmtId="3" fontId="83" fillId="12" borderId="43" xfId="0" applyNumberFormat="1" applyFont="1" applyFill="1" applyBorder="1" applyAlignment="1">
      <alignment horizontal="center"/>
    </xf>
    <xf numFmtId="3" fontId="83" fillId="12" borderId="4" xfId="0" applyNumberFormat="1" applyFont="1" applyFill="1" applyBorder="1" applyAlignment="1">
      <alignment horizontal="center"/>
    </xf>
    <xf numFmtId="41" fontId="64" fillId="0" borderId="0" xfId="0" applyNumberFormat="1" applyFont="1"/>
    <xf numFmtId="3" fontId="85" fillId="0" borderId="0" xfId="0" applyNumberFormat="1" applyFont="1" applyAlignment="1">
      <alignment horizontal="right"/>
    </xf>
    <xf numFmtId="0" fontId="63" fillId="0" borderId="0" xfId="0" applyFont="1"/>
    <xf numFmtId="3" fontId="85" fillId="12" borderId="25" xfId="0" applyNumberFormat="1" applyFont="1" applyFill="1" applyBorder="1" applyAlignment="1">
      <alignment horizontal="center"/>
    </xf>
    <xf numFmtId="3" fontId="85" fillId="12" borderId="16" xfId="0" applyNumberFormat="1" applyFont="1" applyFill="1" applyBorder="1" applyAlignment="1">
      <alignment horizontal="center"/>
    </xf>
    <xf numFmtId="0" fontId="64" fillId="0" borderId="0" xfId="0" applyFont="1" applyAlignment="1">
      <alignment horizontal="right"/>
    </xf>
    <xf numFmtId="3" fontId="83" fillId="12" borderId="16" xfId="0" applyNumberFormat="1" applyFont="1" applyFill="1" applyBorder="1" applyAlignment="1">
      <alignment horizontal="center"/>
    </xf>
    <xf numFmtId="0" fontId="94" fillId="0" borderId="39" xfId="0" applyFont="1" applyBorder="1" applyAlignment="1">
      <alignment horizontal="left"/>
    </xf>
    <xf numFmtId="3" fontId="79" fillId="3" borderId="43" xfId="0" applyNumberFormat="1" applyFont="1" applyFill="1" applyBorder="1" applyAlignment="1">
      <alignment horizontal="right"/>
    </xf>
    <xf numFmtId="0" fontId="79" fillId="0" borderId="43" xfId="0" applyFont="1" applyBorder="1"/>
    <xf numFmtId="0" fontId="65" fillId="0" borderId="43" xfId="0" applyFont="1" applyBorder="1"/>
    <xf numFmtId="0" fontId="83" fillId="0" borderId="0" xfId="0" applyFont="1" applyAlignment="1">
      <alignment horizontal="center"/>
    </xf>
    <xf numFmtId="0" fontId="79" fillId="3" borderId="27" xfId="0" applyFont="1" applyFill="1" applyBorder="1" applyAlignment="1">
      <alignment horizontal="center"/>
    </xf>
    <xf numFmtId="0" fontId="79" fillId="3" borderId="28" xfId="0" applyFont="1" applyFill="1" applyBorder="1" applyAlignment="1">
      <alignment horizontal="center"/>
    </xf>
    <xf numFmtId="3" fontId="85" fillId="44" borderId="43" xfId="0" applyNumberFormat="1" applyFont="1" applyFill="1" applyBorder="1" applyAlignment="1">
      <alignment horizontal="center"/>
    </xf>
    <xf numFmtId="3" fontId="87" fillId="45" borderId="43" xfId="0" applyNumberFormat="1" applyFont="1" applyFill="1" applyBorder="1" applyAlignment="1">
      <alignment horizontal="center"/>
    </xf>
    <xf numFmtId="164" fontId="87" fillId="45" borderId="43" xfId="0" applyNumberFormat="1" applyFont="1" applyFill="1" applyBorder="1" applyAlignment="1">
      <alignment horizontal="center"/>
    </xf>
    <xf numFmtId="3" fontId="83" fillId="0" borderId="0" xfId="0" applyNumberFormat="1" applyFont="1"/>
    <xf numFmtId="3" fontId="85" fillId="5" borderId="43" xfId="0" applyNumberFormat="1" applyFont="1" applyFill="1" applyBorder="1" applyAlignment="1">
      <alignment horizontal="center"/>
    </xf>
    <xf numFmtId="3" fontId="87" fillId="4" borderId="43" xfId="0" applyNumberFormat="1" applyFont="1" applyFill="1" applyBorder="1" applyAlignment="1">
      <alignment horizontal="center"/>
    </xf>
    <xf numFmtId="0" fontId="83" fillId="0" borderId="43" xfId="0" applyFont="1" applyBorder="1"/>
    <xf numFmtId="0" fontId="82" fillId="0" borderId="43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3" fillId="0" borderId="35" xfId="0" applyFont="1" applyBorder="1"/>
    <xf numFmtId="0" fontId="83" fillId="0" borderId="36" xfId="0" applyFont="1" applyBorder="1"/>
    <xf numFmtId="17" fontId="79" fillId="3" borderId="43" xfId="0" applyNumberFormat="1" applyFont="1" applyFill="1" applyBorder="1" applyAlignment="1">
      <alignment horizontal="center" vertical="center" wrapText="1"/>
    </xf>
    <xf numFmtId="164" fontId="87" fillId="6" borderId="43" xfId="0" applyNumberFormat="1" applyFont="1" applyFill="1" applyBorder="1" applyAlignment="1">
      <alignment horizontal="right"/>
    </xf>
    <xf numFmtId="3" fontId="85" fillId="6" borderId="43" xfId="0" applyNumberFormat="1" applyFont="1" applyFill="1" applyBorder="1" applyAlignment="1">
      <alignment horizontal="center"/>
    </xf>
    <xf numFmtId="164" fontId="87" fillId="4" borderId="43" xfId="2" applyNumberFormat="1" applyFont="1" applyFill="1" applyBorder="1" applyAlignment="1">
      <alignment horizontal="center"/>
    </xf>
    <xf numFmtId="9" fontId="87" fillId="4" borderId="43" xfId="2" applyFont="1" applyFill="1" applyBorder="1" applyAlignment="1">
      <alignment horizontal="center"/>
    </xf>
    <xf numFmtId="3" fontId="80" fillId="44" borderId="43" xfId="0" applyNumberFormat="1" applyFont="1" applyFill="1" applyBorder="1" applyAlignment="1">
      <alignment horizontal="center"/>
    </xf>
    <xf numFmtId="166" fontId="67" fillId="44" borderId="43" xfId="0" applyNumberFormat="1" applyFont="1" applyFill="1" applyBorder="1" applyAlignment="1">
      <alignment horizontal="center"/>
    </xf>
    <xf numFmtId="164" fontId="67" fillId="44" borderId="43" xfId="0" applyNumberFormat="1" applyFont="1" applyFill="1" applyBorder="1" applyAlignment="1">
      <alignment horizontal="right"/>
    </xf>
    <xf numFmtId="3" fontId="80" fillId="45" borderId="43" xfId="0" applyNumberFormat="1" applyFont="1" applyFill="1" applyBorder="1" applyAlignment="1">
      <alignment horizontal="center"/>
    </xf>
    <xf numFmtId="164" fontId="67" fillId="45" borderId="43" xfId="0" applyNumberFormat="1" applyFont="1" applyFill="1" applyBorder="1" applyAlignment="1">
      <alignment horizontal="right"/>
    </xf>
    <xf numFmtId="166" fontId="67" fillId="45" borderId="43" xfId="0" applyNumberFormat="1" applyFont="1" applyFill="1" applyBorder="1" applyAlignment="1">
      <alignment horizontal="right"/>
    </xf>
    <xf numFmtId="166" fontId="67" fillId="44" borderId="43" xfId="0" applyNumberFormat="1" applyFont="1" applyFill="1" applyBorder="1" applyAlignment="1">
      <alignment horizontal="right"/>
    </xf>
    <xf numFmtId="0" fontId="65" fillId="41" borderId="43" xfId="0" quotePrefix="1" applyFont="1" applyFill="1" applyBorder="1" applyAlignment="1">
      <alignment horizontal="left"/>
    </xf>
    <xf numFmtId="3" fontId="65" fillId="41" borderId="43" xfId="0" applyNumberFormat="1" applyFont="1" applyFill="1" applyBorder="1" applyAlignment="1">
      <alignment horizontal="center"/>
    </xf>
    <xf numFmtId="9" fontId="65" fillId="41" borderId="43" xfId="0" applyNumberFormat="1" applyFont="1" applyFill="1" applyBorder="1" applyAlignment="1">
      <alignment horizontal="center"/>
    </xf>
    <xf numFmtId="0" fontId="87" fillId="41" borderId="43" xfId="0" applyFont="1" applyFill="1" applyBorder="1"/>
    <xf numFmtId="3" fontId="87" fillId="41" borderId="43" xfId="0" applyNumberFormat="1" applyFont="1" applyFill="1" applyBorder="1" applyAlignment="1">
      <alignment horizontal="center"/>
    </xf>
    <xf numFmtId="9" fontId="87" fillId="41" borderId="43" xfId="0" applyNumberFormat="1" applyFont="1" applyFill="1" applyBorder="1" applyAlignment="1">
      <alignment horizontal="center"/>
    </xf>
    <xf numFmtId="0" fontId="82" fillId="55" borderId="4" xfId="0" applyFont="1" applyFill="1" applyBorder="1"/>
    <xf numFmtId="3" fontId="82" fillId="55" borderId="4" xfId="0" applyNumberFormat="1" applyFont="1" applyFill="1" applyBorder="1" applyAlignment="1">
      <alignment horizontal="center"/>
    </xf>
    <xf numFmtId="9" fontId="87" fillId="41" borderId="16" xfId="0" applyNumberFormat="1" applyFont="1" applyFill="1" applyBorder="1" applyAlignment="1">
      <alignment horizontal="center"/>
    </xf>
    <xf numFmtId="3" fontId="85" fillId="44" borderId="34" xfId="0" applyNumberFormat="1" applyFont="1" applyFill="1" applyBorder="1" applyAlignment="1">
      <alignment horizontal="center"/>
    </xf>
    <xf numFmtId="164" fontId="87" fillId="56" borderId="34" xfId="0" applyNumberFormat="1" applyFont="1" applyFill="1" applyBorder="1" applyAlignment="1">
      <alignment horizontal="right"/>
    </xf>
    <xf numFmtId="3" fontId="85" fillId="44" borderId="38" xfId="0" applyNumberFormat="1" applyFont="1" applyFill="1" applyBorder="1" applyAlignment="1">
      <alignment horizontal="center"/>
    </xf>
    <xf numFmtId="164" fontId="87" fillId="29" borderId="43" xfId="0" applyNumberFormat="1" applyFont="1" applyFill="1" applyBorder="1" applyAlignment="1">
      <alignment horizontal="center" vertical="center" wrapText="1"/>
    </xf>
    <xf numFmtId="164" fontId="87" fillId="29" borderId="43" xfId="0" applyNumberFormat="1" applyFont="1" applyFill="1" applyBorder="1" applyAlignment="1">
      <alignment horizontal="right"/>
    </xf>
    <xf numFmtId="3" fontId="85" fillId="29" borderId="43" xfId="0" applyNumberFormat="1" applyFont="1" applyFill="1" applyBorder="1" applyAlignment="1">
      <alignment horizontal="center"/>
    </xf>
    <xf numFmtId="0" fontId="82" fillId="41" borderId="43" xfId="0" applyFont="1" applyFill="1" applyBorder="1"/>
    <xf numFmtId="0" fontId="82" fillId="52" borderId="4" xfId="0" applyFont="1" applyFill="1" applyBorder="1"/>
    <xf numFmtId="0" fontId="82" fillId="41" borderId="43" xfId="0" applyFont="1" applyFill="1" applyBorder="1" applyAlignment="1">
      <alignment horizontal="center"/>
    </xf>
    <xf numFmtId="0" fontId="82" fillId="41" borderId="43" xfId="0" applyFont="1" applyFill="1" applyBorder="1" applyAlignment="1">
      <alignment horizontal="left"/>
    </xf>
    <xf numFmtId="0" fontId="87" fillId="46" borderId="43" xfId="0" applyFont="1" applyFill="1" applyBorder="1"/>
    <xf numFmtId="0" fontId="65" fillId="46" borderId="43" xfId="0" applyFont="1" applyFill="1" applyBorder="1"/>
    <xf numFmtId="3" fontId="87" fillId="46" borderId="43" xfId="0" applyNumberFormat="1" applyFont="1" applyFill="1" applyBorder="1" applyAlignment="1">
      <alignment horizontal="center"/>
    </xf>
    <xf numFmtId="0" fontId="4" fillId="0" borderId="43" xfId="0" applyFont="1" applyBorder="1" applyAlignment="1">
      <alignment horizontal="left"/>
    </xf>
    <xf numFmtId="0" fontId="74" fillId="6" borderId="43" xfId="0" applyFont="1" applyFill="1" applyBorder="1"/>
    <xf numFmtId="0" fontId="91" fillId="3" borderId="43" xfId="0" applyFont="1" applyFill="1" applyBorder="1"/>
    <xf numFmtId="0" fontId="92" fillId="3" borderId="43" xfId="0" applyFont="1" applyFill="1" applyBorder="1"/>
    <xf numFmtId="0" fontId="83" fillId="5" borderId="43" xfId="0" applyFont="1" applyFill="1" applyBorder="1" applyAlignment="1">
      <alignment horizontal="left"/>
    </xf>
    <xf numFmtId="0" fontId="64" fillId="5" borderId="43" xfId="0" applyFont="1" applyFill="1" applyBorder="1"/>
    <xf numFmtId="3" fontId="64" fillId="57" borderId="43" xfId="0" applyNumberFormat="1" applyFont="1" applyFill="1" applyBorder="1" applyAlignment="1">
      <alignment horizontal="center"/>
    </xf>
    <xf numFmtId="3" fontId="74" fillId="58" borderId="43" xfId="0" applyNumberFormat="1" applyFont="1" applyFill="1" applyBorder="1"/>
    <xf numFmtId="164" fontId="72" fillId="58" borderId="43" xfId="0" applyNumberFormat="1" applyFont="1" applyFill="1" applyBorder="1"/>
    <xf numFmtId="0" fontId="64" fillId="0" borderId="43" xfId="0" applyFont="1" applyBorder="1" applyAlignment="1">
      <alignment horizontal="left"/>
    </xf>
    <xf numFmtId="18" fontId="64" fillId="5" borderId="43" xfId="0" applyNumberFormat="1" applyFont="1" applyFill="1" applyBorder="1"/>
    <xf numFmtId="0" fontId="82" fillId="59" borderId="43" xfId="0" applyFont="1" applyFill="1" applyBorder="1" applyAlignment="1">
      <alignment horizontal="left"/>
    </xf>
    <xf numFmtId="3" fontId="82" fillId="41" borderId="43" xfId="0" applyNumberFormat="1" applyFont="1" applyFill="1" applyBorder="1" applyAlignment="1">
      <alignment horizontal="center"/>
    </xf>
    <xf numFmtId="10" fontId="72" fillId="41" borderId="43" xfId="0" applyNumberFormat="1" applyFont="1" applyFill="1" applyBorder="1"/>
    <xf numFmtId="164" fontId="64" fillId="0" borderId="43" xfId="2" applyNumberFormat="1" applyFont="1" applyBorder="1"/>
    <xf numFmtId="3" fontId="72" fillId="58" borderId="43" xfId="0" applyNumberFormat="1" applyFont="1" applyFill="1" applyBorder="1"/>
    <xf numFmtId="10" fontId="72" fillId="58" borderId="43" xfId="0" applyNumberFormat="1" applyFont="1" applyFill="1" applyBorder="1"/>
    <xf numFmtId="4" fontId="72" fillId="41" borderId="43" xfId="0" applyNumberFormat="1" applyFont="1" applyFill="1" applyBorder="1"/>
    <xf numFmtId="4" fontId="72" fillId="58" borderId="43" xfId="0" applyNumberFormat="1" applyFont="1" applyFill="1" applyBorder="1"/>
    <xf numFmtId="4" fontId="72" fillId="41" borderId="43" xfId="0" applyNumberFormat="1" applyFont="1" applyFill="1" applyBorder="1" applyAlignment="1">
      <alignment horizontal="center"/>
    </xf>
    <xf numFmtId="0" fontId="87" fillId="0" borderId="43" xfId="0" applyFont="1" applyBorder="1" applyAlignment="1">
      <alignment horizontal="left"/>
    </xf>
    <xf numFmtId="3" fontId="74" fillId="0" borderId="43" xfId="0" applyNumberFormat="1" applyFont="1" applyBorder="1"/>
    <xf numFmtId="3" fontId="72" fillId="41" borderId="43" xfId="0" applyNumberFormat="1" applyFont="1" applyFill="1" applyBorder="1"/>
    <xf numFmtId="164" fontId="72" fillId="0" borderId="43" xfId="0" applyNumberFormat="1" applyFont="1" applyBorder="1"/>
    <xf numFmtId="3" fontId="74" fillId="41" borderId="43" xfId="0" applyNumberFormat="1" applyFont="1" applyFill="1" applyBorder="1" applyAlignment="1">
      <alignment horizontal="center"/>
    </xf>
    <xf numFmtId="3" fontId="74" fillId="41" borderId="43" xfId="0" applyNumberFormat="1" applyFont="1" applyFill="1" applyBorder="1"/>
    <xf numFmtId="0" fontId="93" fillId="41" borderId="43" xfId="0" applyFont="1" applyFill="1" applyBorder="1" applyAlignment="1">
      <alignment horizontal="left"/>
    </xf>
    <xf numFmtId="3" fontId="90" fillId="58" borderId="43" xfId="0" applyNumberFormat="1" applyFont="1" applyFill="1" applyBorder="1"/>
    <xf numFmtId="0" fontId="87" fillId="41" borderId="43" xfId="0" applyFont="1" applyFill="1" applyBorder="1" applyAlignment="1">
      <alignment horizontal="left"/>
    </xf>
    <xf numFmtId="164" fontId="74" fillId="41" borderId="43" xfId="0" applyNumberFormat="1" applyFont="1" applyFill="1" applyBorder="1"/>
    <xf numFmtId="0" fontId="82" fillId="61" borderId="43" xfId="0" applyFont="1" applyFill="1" applyBorder="1" applyAlignment="1">
      <alignment horizontal="left"/>
    </xf>
    <xf numFmtId="164" fontId="88" fillId="41" borderId="43" xfId="0" applyNumberFormat="1" applyFont="1" applyFill="1" applyBorder="1" applyAlignment="1">
      <alignment horizontal="center"/>
    </xf>
    <xf numFmtId="164" fontId="82" fillId="41" borderId="43" xfId="0" applyNumberFormat="1" applyFont="1" applyFill="1" applyBorder="1" applyAlignment="1">
      <alignment horizontal="center"/>
    </xf>
    <xf numFmtId="0" fontId="21" fillId="0" borderId="43" xfId="0" applyFont="1" applyBorder="1"/>
    <xf numFmtId="0" fontId="32" fillId="0" borderId="43" xfId="0" applyFont="1" applyBorder="1"/>
    <xf numFmtId="0" fontId="24" fillId="0" borderId="43" xfId="0" applyFont="1" applyBorder="1"/>
    <xf numFmtId="3" fontId="24" fillId="0" borderId="43" xfId="0" applyNumberFormat="1" applyFont="1" applyBorder="1"/>
    <xf numFmtId="3" fontId="32" fillId="0" borderId="43" xfId="0" applyNumberFormat="1" applyFont="1" applyBorder="1"/>
    <xf numFmtId="0" fontId="0" fillId="0" borderId="43" xfId="0" applyBorder="1" applyAlignment="1">
      <alignment horizontal="left"/>
    </xf>
    <xf numFmtId="10" fontId="32" fillId="0" borderId="43" xfId="0" applyNumberFormat="1" applyFont="1" applyBorder="1"/>
    <xf numFmtId="0" fontId="33" fillId="11" borderId="43" xfId="0" applyFont="1" applyFill="1" applyBorder="1"/>
    <xf numFmtId="164" fontId="33" fillId="11" borderId="43" xfId="0" applyNumberFormat="1" applyFont="1" applyFill="1" applyBorder="1"/>
    <xf numFmtId="164" fontId="33" fillId="11" borderId="43" xfId="0" applyNumberFormat="1" applyFont="1" applyFill="1" applyBorder="1" applyAlignment="1">
      <alignment horizontal="center"/>
    </xf>
    <xf numFmtId="0" fontId="33" fillId="0" borderId="43" xfId="0" applyFont="1" applyBorder="1" applyAlignment="1">
      <alignment horizontal="center"/>
    </xf>
    <xf numFmtId="0" fontId="32" fillId="0" borderId="43" xfId="0" applyFont="1" applyBorder="1" applyAlignment="1">
      <alignment horizontal="center"/>
    </xf>
    <xf numFmtId="41" fontId="32" fillId="0" borderId="43" xfId="1" applyFont="1" applyBorder="1"/>
    <xf numFmtId="41" fontId="33" fillId="0" borderId="43" xfId="1" applyFont="1" applyBorder="1" applyAlignment="1">
      <alignment horizontal="center"/>
    </xf>
    <xf numFmtId="164" fontId="33" fillId="0" borderId="43" xfId="2" applyNumberFormat="1" applyFont="1" applyBorder="1" applyAlignment="1">
      <alignment horizontal="center"/>
    </xf>
    <xf numFmtId="3" fontId="24" fillId="67" borderId="43" xfId="0" applyNumberFormat="1" applyFont="1" applyFill="1" applyBorder="1" applyAlignment="1">
      <alignment horizontal="center"/>
    </xf>
    <xf numFmtId="0" fontId="12" fillId="68" borderId="43" xfId="0" applyFont="1" applyFill="1" applyBorder="1" applyAlignment="1">
      <alignment horizontal="center"/>
    </xf>
    <xf numFmtId="0" fontId="12" fillId="68" borderId="43" xfId="0" applyFont="1" applyFill="1" applyBorder="1" applyAlignment="1">
      <alignment horizontal="left"/>
    </xf>
    <xf numFmtId="3" fontId="12" fillId="68" borderId="43" xfId="0" applyNumberFormat="1" applyFont="1" applyFill="1" applyBorder="1" applyAlignment="1">
      <alignment horizontal="center"/>
    </xf>
    <xf numFmtId="10" fontId="12" fillId="68" borderId="43" xfId="0" applyNumberFormat="1" applyFont="1" applyFill="1" applyBorder="1" applyAlignment="1">
      <alignment horizontal="center"/>
    </xf>
    <xf numFmtId="3" fontId="12" fillId="68" borderId="43" xfId="0" applyNumberFormat="1" applyFont="1" applyFill="1" applyBorder="1" applyAlignment="1">
      <alignment horizontal="right"/>
    </xf>
    <xf numFmtId="9" fontId="12" fillId="68" borderId="43" xfId="0" applyNumberFormat="1" applyFont="1" applyFill="1" applyBorder="1" applyAlignment="1">
      <alignment horizontal="right"/>
    </xf>
    <xf numFmtId="0" fontId="20" fillId="68" borderId="43" xfId="0" applyFont="1" applyFill="1" applyBorder="1" applyAlignment="1">
      <alignment horizontal="center"/>
    </xf>
    <xf numFmtId="164" fontId="27" fillId="69" borderId="43" xfId="0" applyNumberFormat="1" applyFont="1" applyFill="1" applyBorder="1" applyAlignment="1">
      <alignment horizontal="center"/>
    </xf>
    <xf numFmtId="0" fontId="27" fillId="71" borderId="43" xfId="0" applyFont="1" applyFill="1" applyBorder="1" applyAlignment="1">
      <alignment horizontal="left"/>
    </xf>
    <xf numFmtId="164" fontId="27" fillId="71" borderId="43" xfId="0" applyNumberFormat="1" applyFont="1" applyFill="1" applyBorder="1" applyAlignment="1">
      <alignment horizontal="center"/>
    </xf>
    <xf numFmtId="0" fontId="32" fillId="56" borderId="43" xfId="0" applyFont="1" applyFill="1" applyBorder="1"/>
    <xf numFmtId="164" fontId="32" fillId="56" borderId="43" xfId="0" applyNumberFormat="1" applyFont="1" applyFill="1" applyBorder="1"/>
    <xf numFmtId="1" fontId="79" fillId="3" borderId="43" xfId="0" applyNumberFormat="1" applyFont="1" applyFill="1" applyBorder="1" applyAlignment="1">
      <alignment horizontal="center"/>
    </xf>
    <xf numFmtId="3" fontId="79" fillId="3" borderId="43" xfId="0" applyNumberFormat="1" applyFont="1" applyFill="1" applyBorder="1"/>
    <xf numFmtId="167" fontId="90" fillId="50" borderId="43" xfId="0" applyNumberFormat="1" applyFont="1" applyFill="1" applyBorder="1"/>
    <xf numFmtId="3" fontId="87" fillId="50" borderId="43" xfId="0" applyNumberFormat="1" applyFont="1" applyFill="1" applyBorder="1" applyAlignment="1">
      <alignment horizontal="right"/>
    </xf>
    <xf numFmtId="164" fontId="90" fillId="50" borderId="43" xfId="0" applyNumberFormat="1" applyFont="1" applyFill="1" applyBorder="1"/>
    <xf numFmtId="10" fontId="87" fillId="50" borderId="43" xfId="0" applyNumberFormat="1" applyFont="1" applyFill="1" applyBorder="1" applyAlignment="1">
      <alignment horizontal="right"/>
    </xf>
    <xf numFmtId="3" fontId="64" fillId="0" borderId="43" xfId="0" applyNumberFormat="1" applyFont="1" applyBorder="1"/>
    <xf numFmtId="3" fontId="65" fillId="4" borderId="43" xfId="0" applyNumberFormat="1" applyFont="1" applyFill="1" applyBorder="1"/>
    <xf numFmtId="3" fontId="87" fillId="4" borderId="43" xfId="0" applyNumberFormat="1" applyFont="1" applyFill="1" applyBorder="1" applyAlignment="1">
      <alignment horizontal="right"/>
    </xf>
    <xf numFmtId="3" fontId="79" fillId="3" borderId="43" xfId="0" applyNumberFormat="1" applyFont="1" applyFill="1" applyBorder="1" applyAlignment="1">
      <alignment horizontal="center"/>
    </xf>
    <xf numFmtId="164" fontId="87" fillId="50" borderId="43" xfId="0" applyNumberFormat="1" applyFont="1" applyFill="1" applyBorder="1" applyAlignment="1">
      <alignment horizontal="right"/>
    </xf>
    <xf numFmtId="164" fontId="87" fillId="4" borderId="43" xfId="0" applyNumberFormat="1" applyFont="1" applyFill="1" applyBorder="1" applyAlignment="1">
      <alignment horizontal="right"/>
    </xf>
    <xf numFmtId="0" fontId="64" fillId="4" borderId="43" xfId="0" applyFont="1" applyFill="1" applyBorder="1"/>
    <xf numFmtId="0" fontId="74" fillId="41" borderId="43" xfId="0" applyFont="1" applyFill="1" applyBorder="1"/>
    <xf numFmtId="167" fontId="74" fillId="41" borderId="43" xfId="0" applyNumberFormat="1" applyFont="1" applyFill="1" applyBorder="1"/>
    <xf numFmtId="10" fontId="74" fillId="41" borderId="43" xfId="0" applyNumberFormat="1" applyFont="1" applyFill="1" applyBorder="1"/>
    <xf numFmtId="0" fontId="13" fillId="3" borderId="43" xfId="0" applyFont="1" applyFill="1" applyBorder="1"/>
    <xf numFmtId="0" fontId="15" fillId="4" borderId="43" xfId="0" applyFont="1" applyFill="1" applyBorder="1"/>
    <xf numFmtId="166" fontId="25" fillId="4" borderId="43" xfId="0" applyNumberFormat="1" applyFont="1" applyFill="1" applyBorder="1" applyAlignment="1">
      <alignment horizontal="right"/>
    </xf>
    <xf numFmtId="9" fontId="27" fillId="0" borderId="43" xfId="0" applyNumberFormat="1" applyFont="1" applyBorder="1"/>
    <xf numFmtId="0" fontId="59" fillId="3" borderId="43" xfId="0" applyFont="1" applyFill="1" applyBorder="1"/>
    <xf numFmtId="0" fontId="27" fillId="9" borderId="43" xfId="0" applyFont="1" applyFill="1" applyBorder="1"/>
    <xf numFmtId="166" fontId="24" fillId="5" borderId="43" xfId="0" applyNumberFormat="1" applyFont="1" applyFill="1" applyBorder="1" applyAlignment="1">
      <alignment horizontal="right"/>
    </xf>
    <xf numFmtId="164" fontId="24" fillId="5" borderId="43" xfId="0" applyNumberFormat="1" applyFont="1" applyFill="1" applyBorder="1" applyAlignment="1">
      <alignment horizontal="right"/>
    </xf>
    <xf numFmtId="166" fontId="24" fillId="6" borderId="43" xfId="0" applyNumberFormat="1" applyFont="1" applyFill="1" applyBorder="1" applyAlignment="1">
      <alignment horizontal="right"/>
    </xf>
    <xf numFmtId="164" fontId="24" fillId="6" borderId="43" xfId="0" applyNumberFormat="1" applyFont="1" applyFill="1" applyBorder="1" applyAlignment="1">
      <alignment horizontal="right"/>
    </xf>
    <xf numFmtId="164" fontId="24" fillId="4" borderId="43" xfId="0" applyNumberFormat="1" applyFont="1" applyFill="1" applyBorder="1" applyAlignment="1">
      <alignment horizontal="right"/>
    </xf>
    <xf numFmtId="166" fontId="60" fillId="44" borderId="43" xfId="0" applyNumberFormat="1" applyFont="1" applyFill="1" applyBorder="1" applyAlignment="1">
      <alignment horizontal="right"/>
    </xf>
    <xf numFmtId="164" fontId="60" fillId="44" borderId="43" xfId="0" applyNumberFormat="1" applyFont="1" applyFill="1" applyBorder="1" applyAlignment="1">
      <alignment horizontal="right"/>
    </xf>
    <xf numFmtId="164" fontId="61" fillId="44" borderId="43" xfId="0" applyNumberFormat="1" applyFont="1" applyFill="1" applyBorder="1" applyAlignment="1">
      <alignment horizontal="right"/>
    </xf>
    <xf numFmtId="166" fontId="60" fillId="45" borderId="43" xfId="0" applyNumberFormat="1" applyFont="1" applyFill="1" applyBorder="1" applyAlignment="1">
      <alignment horizontal="right"/>
    </xf>
    <xf numFmtId="164" fontId="60" fillId="45" borderId="43" xfId="0" applyNumberFormat="1" applyFont="1" applyFill="1" applyBorder="1" applyAlignment="1">
      <alignment horizontal="right"/>
    </xf>
    <xf numFmtId="164" fontId="61" fillId="45" borderId="43" xfId="0" applyNumberFormat="1" applyFont="1" applyFill="1" applyBorder="1" applyAlignment="1">
      <alignment horizontal="right"/>
    </xf>
    <xf numFmtId="0" fontId="62" fillId="41" borderId="43" xfId="0" applyFont="1" applyFill="1" applyBorder="1"/>
    <xf numFmtId="166" fontId="61" fillId="41" borderId="43" xfId="0" applyNumberFormat="1" applyFont="1" applyFill="1" applyBorder="1" applyAlignment="1">
      <alignment horizontal="right"/>
    </xf>
    <xf numFmtId="164" fontId="60" fillId="41" borderId="43" xfId="0" applyNumberFormat="1" applyFont="1" applyFill="1" applyBorder="1" applyAlignment="1">
      <alignment horizontal="right"/>
    </xf>
    <xf numFmtId="164" fontId="61" fillId="41" borderId="43" xfId="0" applyNumberFormat="1" applyFont="1" applyFill="1" applyBorder="1" applyAlignment="1">
      <alignment horizontal="right"/>
    </xf>
    <xf numFmtId="0" fontId="88" fillId="0" borderId="43" xfId="0" applyFont="1" applyBorder="1" applyAlignment="1">
      <alignment horizontal="left"/>
    </xf>
    <xf numFmtId="0" fontId="79" fillId="0" borderId="43" xfId="0" applyFont="1" applyBorder="1" applyAlignment="1">
      <alignment horizontal="center"/>
    </xf>
    <xf numFmtId="0" fontId="85" fillId="0" borderId="43" xfId="0" applyFont="1" applyBorder="1" applyAlignment="1">
      <alignment horizontal="center" vertical="center" wrapText="1"/>
    </xf>
    <xf numFmtId="0" fontId="89" fillId="3" borderId="43" xfId="0" applyFont="1" applyFill="1" applyBorder="1" applyAlignment="1">
      <alignment horizontal="center" wrapText="1"/>
    </xf>
    <xf numFmtId="0" fontId="89" fillId="3" borderId="43" xfId="0" applyFont="1" applyFill="1" applyBorder="1" applyAlignment="1">
      <alignment horizontal="center" vertical="center"/>
    </xf>
    <xf numFmtId="9" fontId="74" fillId="0" borderId="43" xfId="0" applyNumberFormat="1" applyFont="1" applyBorder="1" applyAlignment="1">
      <alignment horizontal="right"/>
    </xf>
    <xf numFmtId="0" fontId="85" fillId="0" borderId="43" xfId="0" applyFont="1" applyBorder="1"/>
    <xf numFmtId="0" fontId="90" fillId="0" borderId="43" xfId="0" applyFont="1" applyBorder="1"/>
    <xf numFmtId="0" fontId="87" fillId="0" borderId="43" xfId="0" applyFont="1" applyBorder="1"/>
    <xf numFmtId="166" fontId="85" fillId="0" borderId="43" xfId="0" applyNumberFormat="1" applyFont="1" applyBorder="1" applyAlignment="1">
      <alignment horizontal="right"/>
    </xf>
    <xf numFmtId="0" fontId="80" fillId="0" borderId="43" xfId="0" applyFont="1" applyBorder="1"/>
    <xf numFmtId="166" fontId="64" fillId="24" borderId="43" xfId="0" applyNumberFormat="1" applyFont="1" applyFill="1" applyBorder="1"/>
    <xf numFmtId="166" fontId="64" fillId="45" borderId="43" xfId="0" applyNumberFormat="1" applyFont="1" applyFill="1" applyBorder="1" applyAlignment="1">
      <alignment horizontal="center"/>
    </xf>
    <xf numFmtId="166" fontId="74" fillId="41" borderId="43" xfId="0" applyNumberFormat="1" applyFont="1" applyFill="1" applyBorder="1" applyAlignment="1">
      <alignment horizontal="right"/>
    </xf>
    <xf numFmtId="9" fontId="74" fillId="41" borderId="43" xfId="0" applyNumberFormat="1" applyFont="1" applyFill="1" applyBorder="1" applyAlignment="1">
      <alignment horizontal="right"/>
    </xf>
    <xf numFmtId="0" fontId="64" fillId="44" borderId="43" xfId="0" applyFont="1" applyFill="1" applyBorder="1" applyAlignment="1">
      <alignment horizontal="right"/>
    </xf>
    <xf numFmtId="164" fontId="74" fillId="45" borderId="43" xfId="0" applyNumberFormat="1" applyFont="1" applyFill="1" applyBorder="1" applyAlignment="1">
      <alignment horizontal="right"/>
    </xf>
    <xf numFmtId="0" fontId="82" fillId="52" borderId="43" xfId="0" applyFont="1" applyFill="1" applyBorder="1"/>
    <xf numFmtId="166" fontId="82" fillId="52" borderId="43" xfId="0" applyNumberFormat="1" applyFont="1" applyFill="1" applyBorder="1"/>
    <xf numFmtId="164" fontId="74" fillId="46" borderId="43" xfId="0" applyNumberFormat="1" applyFont="1" applyFill="1" applyBorder="1" applyAlignment="1">
      <alignment horizontal="center"/>
    </xf>
    <xf numFmtId="164" fontId="74" fillId="46" borderId="43" xfId="0" applyNumberFormat="1" applyFont="1" applyFill="1" applyBorder="1"/>
    <xf numFmtId="164" fontId="74" fillId="29" borderId="43" xfId="0" applyNumberFormat="1" applyFont="1" applyFill="1" applyBorder="1" applyAlignment="1">
      <alignment horizontal="center"/>
    </xf>
    <xf numFmtId="164" fontId="74" fillId="29" borderId="43" xfId="0" applyNumberFormat="1" applyFont="1" applyFill="1" applyBorder="1"/>
    <xf numFmtId="3" fontId="85" fillId="44" borderId="43" xfId="0" applyNumberFormat="1" applyFont="1" applyFill="1" applyBorder="1" applyAlignment="1">
      <alignment horizontal="right"/>
    </xf>
    <xf numFmtId="166" fontId="87" fillId="44" borderId="43" xfId="0" applyNumberFormat="1" applyFont="1" applyFill="1" applyBorder="1" applyAlignment="1">
      <alignment horizontal="right"/>
    </xf>
    <xf numFmtId="164" fontId="87" fillId="44" borderId="43" xfId="0" applyNumberFormat="1" applyFont="1" applyFill="1" applyBorder="1" applyAlignment="1">
      <alignment horizontal="right"/>
    </xf>
    <xf numFmtId="3" fontId="85" fillId="45" borderId="43" xfId="0" applyNumberFormat="1" applyFont="1" applyFill="1" applyBorder="1" applyAlignment="1">
      <alignment horizontal="right"/>
    </xf>
    <xf numFmtId="166" fontId="87" fillId="45" borderId="43" xfId="0" applyNumberFormat="1" applyFont="1" applyFill="1" applyBorder="1" applyAlignment="1">
      <alignment horizontal="right"/>
    </xf>
    <xf numFmtId="164" fontId="87" fillId="45" borderId="43" xfId="0" applyNumberFormat="1" applyFont="1" applyFill="1" applyBorder="1" applyAlignment="1">
      <alignment horizontal="right"/>
    </xf>
    <xf numFmtId="3" fontId="85" fillId="5" borderId="43" xfId="0" applyNumberFormat="1" applyFont="1" applyFill="1" applyBorder="1" applyAlignment="1">
      <alignment horizontal="right"/>
    </xf>
    <xf numFmtId="166" fontId="87" fillId="5" borderId="43" xfId="0" applyNumberFormat="1" applyFont="1" applyFill="1" applyBorder="1" applyAlignment="1">
      <alignment horizontal="right"/>
    </xf>
    <xf numFmtId="164" fontId="87" fillId="5" borderId="43" xfId="0" applyNumberFormat="1" applyFont="1" applyFill="1" applyBorder="1" applyAlignment="1">
      <alignment horizontal="right"/>
    </xf>
    <xf numFmtId="3" fontId="85" fillId="6" borderId="43" xfId="0" applyNumberFormat="1" applyFont="1" applyFill="1" applyBorder="1" applyAlignment="1">
      <alignment horizontal="right"/>
    </xf>
    <xf numFmtId="166" fontId="87" fillId="6" borderId="43" xfId="0" applyNumberFormat="1" applyFont="1" applyFill="1" applyBorder="1" applyAlignment="1">
      <alignment horizontal="right"/>
    </xf>
    <xf numFmtId="0" fontId="65" fillId="41" borderId="43" xfId="0" applyFont="1" applyFill="1" applyBorder="1"/>
    <xf numFmtId="166" fontId="87" fillId="41" borderId="43" xfId="0" applyNumberFormat="1" applyFont="1" applyFill="1" applyBorder="1" applyAlignment="1">
      <alignment horizontal="right"/>
    </xf>
    <xf numFmtId="164" fontId="87" fillId="41" borderId="43" xfId="0" applyNumberFormat="1" applyFont="1" applyFill="1" applyBorder="1" applyAlignment="1">
      <alignment horizontal="right"/>
    </xf>
    <xf numFmtId="166" fontId="64" fillId="0" borderId="43" xfId="0" applyNumberFormat="1" applyFont="1" applyBorder="1"/>
    <xf numFmtId="166" fontId="65" fillId="41" borderId="43" xfId="0" applyNumberFormat="1" applyFont="1" applyFill="1" applyBorder="1" applyAlignment="1">
      <alignment horizontal="right"/>
    </xf>
    <xf numFmtId="0" fontId="87" fillId="0" borderId="43" xfId="0" applyFont="1" applyBorder="1" applyAlignment="1">
      <alignment vertical="center" wrapText="1"/>
    </xf>
    <xf numFmtId="164" fontId="74" fillId="40" borderId="43" xfId="2" applyNumberFormat="1" applyFont="1" applyFill="1" applyBorder="1"/>
    <xf numFmtId="0" fontId="91" fillId="3" borderId="43" xfId="0" applyFont="1" applyFill="1" applyBorder="1" applyAlignment="1">
      <alignment horizontal="center"/>
    </xf>
    <xf numFmtId="0" fontId="91" fillId="3" borderId="43" xfId="0" applyFont="1" applyFill="1" applyBorder="1" applyAlignment="1">
      <alignment horizontal="left"/>
    </xf>
    <xf numFmtId="0" fontId="68" fillId="0" borderId="43" xfId="0" applyFont="1" applyBorder="1"/>
    <xf numFmtId="3" fontId="64" fillId="57" borderId="43" xfId="0" applyNumberFormat="1" applyFont="1" applyFill="1" applyBorder="1"/>
    <xf numFmtId="2" fontId="74" fillId="57" borderId="43" xfId="0" applyNumberFormat="1" applyFont="1" applyFill="1" applyBorder="1"/>
    <xf numFmtId="0" fontId="74" fillId="46" borderId="43" xfId="0" applyFont="1" applyFill="1" applyBorder="1" applyAlignment="1">
      <alignment horizontal="left"/>
    </xf>
    <xf numFmtId="3" fontId="74" fillId="46" borderId="43" xfId="0" applyNumberFormat="1" applyFont="1" applyFill="1" applyBorder="1"/>
    <xf numFmtId="2" fontId="74" fillId="46" borderId="43" xfId="0" applyNumberFormat="1" applyFont="1" applyFill="1" applyBorder="1"/>
    <xf numFmtId="0" fontId="64" fillId="46" borderId="43" xfId="0" applyFont="1" applyFill="1" applyBorder="1" applyAlignment="1">
      <alignment horizontal="left"/>
    </xf>
    <xf numFmtId="0" fontId="64" fillId="46" borderId="43" xfId="0" applyFont="1" applyFill="1" applyBorder="1"/>
    <xf numFmtId="0" fontId="81" fillId="15" borderId="43" xfId="0" applyFont="1" applyFill="1" applyBorder="1"/>
    <xf numFmtId="0" fontId="81" fillId="15" borderId="43" xfId="0" applyFont="1" applyFill="1" applyBorder="1" applyAlignment="1">
      <alignment horizontal="center"/>
    </xf>
    <xf numFmtId="0" fontId="81" fillId="15" borderId="43" xfId="0" applyFont="1" applyFill="1" applyBorder="1" applyAlignment="1">
      <alignment horizontal="left"/>
    </xf>
    <xf numFmtId="0" fontId="79" fillId="15" borderId="43" xfId="0" applyFont="1" applyFill="1" applyBorder="1" applyAlignment="1">
      <alignment horizontal="center"/>
    </xf>
    <xf numFmtId="166" fontId="85" fillId="45" borderId="43" xfId="0" applyNumberFormat="1" applyFont="1" applyFill="1" applyBorder="1"/>
    <xf numFmtId="166" fontId="87" fillId="45" borderId="43" xfId="0" applyNumberFormat="1" applyFont="1" applyFill="1" applyBorder="1"/>
    <xf numFmtId="164" fontId="87" fillId="45" borderId="43" xfId="0" applyNumberFormat="1" applyFont="1" applyFill="1" applyBorder="1"/>
    <xf numFmtId="166" fontId="87" fillId="41" borderId="43" xfId="0" applyNumberFormat="1" applyFont="1" applyFill="1" applyBorder="1"/>
    <xf numFmtId="164" fontId="87" fillId="41" borderId="43" xfId="0" applyNumberFormat="1" applyFont="1" applyFill="1" applyBorder="1"/>
    <xf numFmtId="0" fontId="1" fillId="0" borderId="0" xfId="0" applyFont="1"/>
    <xf numFmtId="0" fontId="98" fillId="41" borderId="43" xfId="0" applyFont="1" applyFill="1" applyBorder="1" applyAlignment="1">
      <alignment horizontal="center"/>
    </xf>
    <xf numFmtId="0" fontId="1" fillId="0" borderId="43" xfId="0" applyFont="1" applyBorder="1"/>
    <xf numFmtId="164" fontId="1" fillId="0" borderId="43" xfId="0" applyNumberFormat="1" applyFont="1" applyBorder="1"/>
    <xf numFmtId="164" fontId="99" fillId="0" borderId="43" xfId="0" applyNumberFormat="1" applyFont="1" applyBorder="1"/>
    <xf numFmtId="41" fontId="1" fillId="0" borderId="43" xfId="0" applyNumberFormat="1" applyFont="1" applyBorder="1"/>
    <xf numFmtId="3" fontId="97" fillId="3" borderId="43" xfId="0" applyNumberFormat="1" applyFont="1" applyFill="1" applyBorder="1" applyAlignment="1">
      <alignment vertical="center" wrapText="1"/>
    </xf>
    <xf numFmtId="165" fontId="77" fillId="5" borderId="43" xfId="0" applyNumberFormat="1" applyFont="1" applyFill="1" applyBorder="1" applyAlignment="1">
      <alignment horizontal="right"/>
    </xf>
    <xf numFmtId="164" fontId="78" fillId="5" borderId="43" xfId="0" applyNumberFormat="1" applyFont="1" applyFill="1" applyBorder="1" applyAlignment="1">
      <alignment horizontal="right"/>
    </xf>
    <xf numFmtId="3" fontId="100" fillId="38" borderId="43" xfId="0" applyNumberFormat="1" applyFont="1" applyFill="1" applyBorder="1" applyAlignment="1">
      <alignment vertical="center" wrapText="1"/>
    </xf>
    <xf numFmtId="171" fontId="77" fillId="44" borderId="43" xfId="0" applyNumberFormat="1" applyFont="1" applyFill="1" applyBorder="1" applyAlignment="1">
      <alignment horizontal="right"/>
    </xf>
    <xf numFmtId="3" fontId="1" fillId="0" borderId="43" xfId="0" applyNumberFormat="1" applyFont="1" applyBorder="1"/>
    <xf numFmtId="165" fontId="77" fillId="6" borderId="43" xfId="0" applyNumberFormat="1" applyFont="1" applyFill="1" applyBorder="1" applyAlignment="1">
      <alignment horizontal="right"/>
    </xf>
    <xf numFmtId="164" fontId="78" fillId="6" borderId="43" xfId="0" applyNumberFormat="1" applyFont="1" applyFill="1" applyBorder="1" applyAlignment="1">
      <alignment horizontal="right"/>
    </xf>
    <xf numFmtId="171" fontId="77" fillId="45" borderId="43" xfId="0" applyNumberFormat="1" applyFont="1" applyFill="1" applyBorder="1" applyAlignment="1">
      <alignment horizontal="right"/>
    </xf>
    <xf numFmtId="3" fontId="100" fillId="3" borderId="43" xfId="0" applyNumberFormat="1" applyFont="1" applyFill="1" applyBorder="1" applyAlignment="1">
      <alignment vertical="center" wrapText="1"/>
    </xf>
    <xf numFmtId="164" fontId="77" fillId="5" borderId="43" xfId="0" applyNumberFormat="1" applyFont="1" applyFill="1" applyBorder="1" applyAlignment="1">
      <alignment horizontal="center"/>
    </xf>
    <xf numFmtId="164" fontId="77" fillId="6" borderId="43" xfId="0" applyNumberFormat="1" applyFont="1" applyFill="1" applyBorder="1" applyAlignment="1">
      <alignment horizontal="center"/>
    </xf>
    <xf numFmtId="4" fontId="78" fillId="41" borderId="43" xfId="0" applyNumberFormat="1" applyFont="1" applyFill="1" applyBorder="1" applyAlignment="1">
      <alignment vertical="center" wrapText="1"/>
    </xf>
    <xf numFmtId="165" fontId="78" fillId="41" borderId="43" xfId="0" applyNumberFormat="1" applyFont="1" applyFill="1" applyBorder="1" applyAlignment="1">
      <alignment horizontal="right"/>
    </xf>
    <xf numFmtId="164" fontId="78" fillId="41" borderId="43" xfId="0" applyNumberFormat="1" applyFont="1" applyFill="1" applyBorder="1" applyAlignment="1">
      <alignment horizontal="right"/>
    </xf>
    <xf numFmtId="4" fontId="77" fillId="41" borderId="43" xfId="0" applyNumberFormat="1" applyFont="1" applyFill="1" applyBorder="1" applyAlignment="1">
      <alignment vertical="center" wrapText="1"/>
    </xf>
    <xf numFmtId="171" fontId="77" fillId="41" borderId="43" xfId="0" applyNumberFormat="1" applyFont="1" applyFill="1" applyBorder="1" applyAlignment="1">
      <alignment horizontal="right"/>
    </xf>
    <xf numFmtId="164" fontId="77" fillId="41" borderId="43" xfId="0" applyNumberFormat="1" applyFont="1" applyFill="1" applyBorder="1" applyAlignment="1">
      <alignment horizontal="center"/>
    </xf>
    <xf numFmtId="0" fontId="101" fillId="0" borderId="43" xfId="0" applyFont="1" applyBorder="1"/>
    <xf numFmtId="0" fontId="1" fillId="0" borderId="43" xfId="0" applyFont="1" applyBorder="1" applyAlignment="1">
      <alignment horizontal="center"/>
    </xf>
    <xf numFmtId="0" fontId="96" fillId="0" borderId="43" xfId="0" applyFont="1" applyBorder="1"/>
    <xf numFmtId="3" fontId="102" fillId="0" borderId="43" xfId="0" applyNumberFormat="1" applyFont="1" applyBorder="1" applyAlignment="1">
      <alignment horizontal="right"/>
    </xf>
    <xf numFmtId="166" fontId="77" fillId="5" borderId="43" xfId="0" applyNumberFormat="1" applyFont="1" applyFill="1" applyBorder="1" applyAlignment="1">
      <alignment horizontal="right"/>
    </xf>
    <xf numFmtId="166" fontId="77" fillId="44" borderId="43" xfId="0" applyNumberFormat="1" applyFont="1" applyFill="1" applyBorder="1" applyAlignment="1">
      <alignment horizontal="right"/>
    </xf>
    <xf numFmtId="166" fontId="77" fillId="6" borderId="43" xfId="0" applyNumberFormat="1" applyFont="1" applyFill="1" applyBorder="1" applyAlignment="1">
      <alignment horizontal="right"/>
    </xf>
    <xf numFmtId="166" fontId="77" fillId="45" borderId="43" xfId="0" applyNumberFormat="1" applyFont="1" applyFill="1" applyBorder="1" applyAlignment="1">
      <alignment horizontal="right"/>
    </xf>
    <xf numFmtId="166" fontId="1" fillId="0" borderId="43" xfId="0" applyNumberFormat="1" applyFont="1" applyBorder="1"/>
    <xf numFmtId="4" fontId="57" fillId="41" borderId="43" xfId="0" applyNumberFormat="1" applyFont="1" applyFill="1" applyBorder="1" applyAlignment="1">
      <alignment vertical="center" wrapText="1"/>
    </xf>
    <xf numFmtId="166" fontId="78" fillId="41" borderId="43" xfId="0" applyNumberFormat="1" applyFont="1" applyFill="1" applyBorder="1" applyAlignment="1">
      <alignment horizontal="right"/>
    </xf>
    <xf numFmtId="166" fontId="77" fillId="41" borderId="43" xfId="0" applyNumberFormat="1" applyFont="1" applyFill="1" applyBorder="1" applyAlignment="1">
      <alignment horizontal="right"/>
    </xf>
    <xf numFmtId="0" fontId="53" fillId="0" borderId="43" xfId="0" applyFont="1" applyBorder="1"/>
    <xf numFmtId="3" fontId="53" fillId="0" borderId="43" xfId="0" applyNumberFormat="1" applyFont="1" applyBorder="1"/>
    <xf numFmtId="3" fontId="97" fillId="3" borderId="43" xfId="0" applyNumberFormat="1" applyFont="1" applyFill="1" applyBorder="1" applyAlignment="1">
      <alignment horizontal="center" vertical="center" wrapText="1"/>
    </xf>
    <xf numFmtId="3" fontId="97" fillId="38" borderId="43" xfId="0" applyNumberFormat="1" applyFont="1" applyFill="1" applyBorder="1" applyAlignment="1">
      <alignment horizontal="center" vertical="center" wrapText="1"/>
    </xf>
    <xf numFmtId="49" fontId="97" fillId="38" borderId="43" xfId="0" applyNumberFormat="1" applyFont="1" applyFill="1" applyBorder="1" applyAlignment="1">
      <alignment horizontal="center" vertical="center" wrapText="1"/>
    </xf>
    <xf numFmtId="10" fontId="81" fillId="3" borderId="43" xfId="0" applyNumberFormat="1" applyFont="1" applyFill="1" applyBorder="1" applyAlignment="1">
      <alignment horizontal="center"/>
    </xf>
    <xf numFmtId="0" fontId="103" fillId="3" borderId="43" xfId="0" applyFont="1" applyFill="1" applyBorder="1" applyAlignment="1">
      <alignment horizontal="center"/>
    </xf>
    <xf numFmtId="0" fontId="103" fillId="3" borderId="43" xfId="0" applyFont="1" applyFill="1" applyBorder="1"/>
    <xf numFmtId="3" fontId="98" fillId="58" borderId="43" xfId="0" applyNumberFormat="1" applyFont="1" applyFill="1" applyBorder="1" applyAlignment="1">
      <alignment horizontal="right"/>
    </xf>
    <xf numFmtId="164" fontId="98" fillId="58" borderId="43" xfId="0" applyNumberFormat="1" applyFont="1" applyFill="1" applyBorder="1" applyAlignment="1">
      <alignment horizontal="right"/>
    </xf>
    <xf numFmtId="0" fontId="104" fillId="3" borderId="43" xfId="0" applyFont="1" applyFill="1" applyBorder="1"/>
    <xf numFmtId="3" fontId="98" fillId="44" borderId="43" xfId="0" applyNumberFormat="1" applyFont="1" applyFill="1" applyBorder="1" applyAlignment="1">
      <alignment horizontal="right"/>
    </xf>
    <xf numFmtId="164" fontId="98" fillId="44" borderId="43" xfId="0" applyNumberFormat="1" applyFont="1" applyFill="1" applyBorder="1" applyAlignment="1">
      <alignment horizontal="right"/>
    </xf>
    <xf numFmtId="3" fontId="98" fillId="45" borderId="43" xfId="0" applyNumberFormat="1" applyFont="1" applyFill="1" applyBorder="1" applyAlignment="1">
      <alignment horizontal="right"/>
    </xf>
    <xf numFmtId="164" fontId="98" fillId="45" borderId="43" xfId="0" applyNumberFormat="1" applyFont="1" applyFill="1" applyBorder="1" applyAlignment="1">
      <alignment horizontal="right"/>
    </xf>
    <xf numFmtId="3" fontId="98" fillId="14" borderId="43" xfId="0" applyNumberFormat="1" applyFont="1" applyFill="1" applyBorder="1" applyAlignment="1">
      <alignment horizontal="right"/>
    </xf>
    <xf numFmtId="164" fontId="98" fillId="14" borderId="43" xfId="0" applyNumberFormat="1" applyFont="1" applyFill="1" applyBorder="1" applyAlignment="1">
      <alignment horizontal="right"/>
    </xf>
    <xf numFmtId="3" fontId="98" fillId="5" borderId="43" xfId="0" applyNumberFormat="1" applyFont="1" applyFill="1" applyBorder="1" applyAlignment="1">
      <alignment horizontal="right"/>
    </xf>
    <xf numFmtId="164" fontId="98" fillId="5" borderId="43" xfId="0" applyNumberFormat="1" applyFont="1" applyFill="1" applyBorder="1" applyAlignment="1">
      <alignment horizontal="right"/>
    </xf>
    <xf numFmtId="3" fontId="98" fillId="6" borderId="43" xfId="0" applyNumberFormat="1" applyFont="1" applyFill="1" applyBorder="1" applyAlignment="1">
      <alignment horizontal="right"/>
    </xf>
    <xf numFmtId="164" fontId="98" fillId="6" borderId="43" xfId="0" applyNumberFormat="1" applyFont="1" applyFill="1" applyBorder="1" applyAlignment="1">
      <alignment horizontal="right"/>
    </xf>
    <xf numFmtId="41" fontId="98" fillId="14" borderId="43" xfId="1" applyFont="1" applyFill="1" applyBorder="1" applyAlignment="1">
      <alignment horizontal="right"/>
    </xf>
    <xf numFmtId="3" fontId="98" fillId="23" borderId="43" xfId="0" applyNumberFormat="1" applyFont="1" applyFill="1" applyBorder="1" applyAlignment="1">
      <alignment horizontal="right"/>
    </xf>
    <xf numFmtId="41" fontId="98" fillId="5" borderId="43" xfId="1" applyFont="1" applyFill="1" applyBorder="1" applyAlignment="1">
      <alignment horizontal="right"/>
    </xf>
    <xf numFmtId="41" fontId="98" fillId="6" borderId="43" xfId="1" applyFont="1" applyFill="1" applyBorder="1" applyAlignment="1">
      <alignment horizontal="right"/>
    </xf>
    <xf numFmtId="3" fontId="98" fillId="26" borderId="43" xfId="0" applyNumberFormat="1" applyFont="1" applyFill="1" applyBorder="1" applyAlignment="1">
      <alignment horizontal="right"/>
    </xf>
    <xf numFmtId="3" fontId="98" fillId="27" borderId="43" xfId="0" applyNumberFormat="1" applyFont="1" applyFill="1" applyBorder="1" applyAlignment="1">
      <alignment horizontal="right"/>
    </xf>
    <xf numFmtId="0" fontId="105" fillId="46" borderId="43" xfId="0" applyFont="1" applyFill="1" applyBorder="1"/>
    <xf numFmtId="3" fontId="105" fillId="46" borderId="43" xfId="0" applyNumberFormat="1" applyFont="1" applyFill="1" applyBorder="1" applyAlignment="1">
      <alignment horizontal="right"/>
    </xf>
    <xf numFmtId="164" fontId="105" fillId="46" borderId="43" xfId="0" applyNumberFormat="1" applyFont="1" applyFill="1" applyBorder="1" applyAlignment="1">
      <alignment horizontal="right"/>
    </xf>
    <xf numFmtId="164" fontId="106" fillId="0" borderId="43" xfId="0" applyNumberFormat="1" applyFont="1" applyBorder="1"/>
    <xf numFmtId="164" fontId="47" fillId="0" borderId="43" xfId="0" applyNumberFormat="1" applyFont="1" applyBorder="1"/>
    <xf numFmtId="0" fontId="102" fillId="3" borderId="43" xfId="0" applyFont="1" applyFill="1" applyBorder="1"/>
    <xf numFmtId="0" fontId="105" fillId="41" borderId="43" xfId="0" applyFont="1" applyFill="1" applyBorder="1"/>
    <xf numFmtId="3" fontId="105" fillId="41" borderId="43" xfId="0" applyNumberFormat="1" applyFont="1" applyFill="1" applyBorder="1" applyAlignment="1">
      <alignment horizontal="right"/>
    </xf>
    <xf numFmtId="9" fontId="105" fillId="41" borderId="43" xfId="0" applyNumberFormat="1" applyFont="1" applyFill="1" applyBorder="1" applyAlignment="1">
      <alignment horizontal="right"/>
    </xf>
    <xf numFmtId="164" fontId="105" fillId="41" borderId="43" xfId="0" applyNumberFormat="1" applyFont="1" applyFill="1" applyBorder="1" applyAlignment="1">
      <alignment horizontal="right"/>
    </xf>
    <xf numFmtId="0" fontId="78" fillId="52" borderId="20" xfId="0" applyFont="1" applyFill="1" applyBorder="1"/>
    <xf numFmtId="0" fontId="1" fillId="52" borderId="43" xfId="0" applyFont="1" applyFill="1" applyBorder="1"/>
    <xf numFmtId="0" fontId="102" fillId="15" borderId="16" xfId="0" applyFont="1" applyFill="1" applyBorder="1" applyAlignment="1">
      <alignment horizontal="left"/>
    </xf>
    <xf numFmtId="0" fontId="102" fillId="15" borderId="16" xfId="0" applyFont="1" applyFill="1" applyBorder="1" applyAlignment="1">
      <alignment horizontal="center"/>
    </xf>
    <xf numFmtId="0" fontId="102" fillId="15" borderId="21" xfId="0" applyFont="1" applyFill="1" applyBorder="1" applyAlignment="1">
      <alignment horizontal="center"/>
    </xf>
    <xf numFmtId="3" fontId="1" fillId="16" borderId="16" xfId="0" applyNumberFormat="1" applyFont="1" applyFill="1" applyBorder="1" applyAlignment="1">
      <alignment horizontal="right"/>
    </xf>
    <xf numFmtId="4" fontId="78" fillId="16" borderId="16" xfId="0" applyNumberFormat="1" applyFont="1" applyFill="1" applyBorder="1" applyAlignment="1">
      <alignment horizontal="right"/>
    </xf>
    <xf numFmtId="164" fontId="47" fillId="16" borderId="16" xfId="0" applyNumberFormat="1" applyFont="1" applyFill="1" applyBorder="1"/>
    <xf numFmtId="164" fontId="47" fillId="16" borderId="21" xfId="0" applyNumberFormat="1" applyFont="1" applyFill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3" fontId="1" fillId="17" borderId="16" xfId="0" applyNumberFormat="1" applyFont="1" applyFill="1" applyBorder="1" applyAlignment="1">
      <alignment horizontal="right"/>
    </xf>
    <xf numFmtId="4" fontId="78" fillId="17" borderId="16" xfId="0" applyNumberFormat="1" applyFont="1" applyFill="1" applyBorder="1" applyAlignment="1">
      <alignment horizontal="right"/>
    </xf>
    <xf numFmtId="164" fontId="47" fillId="8" borderId="16" xfId="0" applyNumberFormat="1" applyFont="1" applyFill="1" applyBorder="1"/>
    <xf numFmtId="164" fontId="47" fillId="8" borderId="21" xfId="0" applyNumberFormat="1" applyFont="1" applyFill="1" applyBorder="1"/>
    <xf numFmtId="0" fontId="105" fillId="4" borderId="16" xfId="0" applyFont="1" applyFill="1" applyBorder="1" applyAlignment="1">
      <alignment horizontal="left"/>
    </xf>
    <xf numFmtId="3" fontId="105" fillId="4" borderId="16" xfId="0" applyNumberFormat="1" applyFont="1" applyFill="1" applyBorder="1"/>
    <xf numFmtId="168" fontId="105" fillId="4" borderId="16" xfId="0" applyNumberFormat="1" applyFont="1" applyFill="1" applyBorder="1"/>
    <xf numFmtId="9" fontId="105" fillId="4" borderId="16" xfId="0" applyNumberFormat="1" applyFont="1" applyFill="1" applyBorder="1"/>
    <xf numFmtId="3" fontId="105" fillId="4" borderId="34" xfId="0" applyNumberFormat="1" applyFont="1" applyFill="1" applyBorder="1"/>
    <xf numFmtId="0" fontId="78" fillId="0" borderId="23" xfId="0" applyFont="1" applyBorder="1"/>
    <xf numFmtId="0" fontId="1" fillId="0" borderId="43" xfId="0" applyFont="1" applyBorder="1" applyAlignment="1">
      <alignment horizontal="left"/>
    </xf>
    <xf numFmtId="0" fontId="47" fillId="0" borderId="43" xfId="0" applyFont="1" applyBorder="1" applyAlignment="1">
      <alignment horizontal="center"/>
    </xf>
    <xf numFmtId="164" fontId="1" fillId="39" borderId="43" xfId="0" applyNumberFormat="1" applyFont="1" applyFill="1" applyBorder="1"/>
    <xf numFmtId="164" fontId="1" fillId="39" borderId="43" xfId="0" applyNumberFormat="1" applyFont="1" applyFill="1" applyBorder="1" applyAlignment="1">
      <alignment horizontal="center"/>
    </xf>
    <xf numFmtId="166" fontId="78" fillId="39" borderId="43" xfId="0" applyNumberFormat="1" applyFont="1" applyFill="1" applyBorder="1"/>
    <xf numFmtId="0" fontId="47" fillId="0" borderId="43" xfId="0" applyFont="1" applyBorder="1"/>
    <xf numFmtId="17" fontId="107" fillId="3" borderId="43" xfId="0" applyNumberFormat="1" applyFont="1" applyFill="1" applyBorder="1" applyAlignment="1">
      <alignment horizontal="left"/>
    </xf>
    <xf numFmtId="3" fontId="108" fillId="62" borderId="43" xfId="0" applyNumberFormat="1" applyFont="1" applyFill="1" applyBorder="1" applyAlignment="1">
      <alignment horizontal="right"/>
    </xf>
    <xf numFmtId="3" fontId="105" fillId="60" borderId="43" xfId="0" applyNumberFormat="1" applyFont="1" applyFill="1" applyBorder="1" applyAlignment="1">
      <alignment horizontal="right"/>
    </xf>
    <xf numFmtId="164" fontId="108" fillId="62" borderId="43" xfId="0" applyNumberFormat="1" applyFont="1" applyFill="1" applyBorder="1" applyAlignment="1">
      <alignment horizontal="right"/>
    </xf>
    <xf numFmtId="164" fontId="105" fillId="60" borderId="43" xfId="0" applyNumberFormat="1" applyFont="1" applyFill="1" applyBorder="1" applyAlignment="1">
      <alignment horizontal="right"/>
    </xf>
    <xf numFmtId="3" fontId="105" fillId="58" borderId="43" xfId="0" applyNumberFormat="1" applyFont="1" applyFill="1" applyBorder="1" applyAlignment="1">
      <alignment horizontal="right"/>
    </xf>
    <xf numFmtId="164" fontId="105" fillId="58" borderId="43" xfId="0" applyNumberFormat="1" applyFont="1" applyFill="1" applyBorder="1" applyAlignment="1">
      <alignment horizontal="right"/>
    </xf>
    <xf numFmtId="164" fontId="105" fillId="62" borderId="43" xfId="0" applyNumberFormat="1" applyFont="1" applyFill="1" applyBorder="1" applyAlignment="1">
      <alignment horizontal="right"/>
    </xf>
    <xf numFmtId="17" fontId="103" fillId="3" borderId="43" xfId="0" applyNumberFormat="1" applyFont="1" applyFill="1" applyBorder="1" applyAlignment="1">
      <alignment horizontal="left"/>
    </xf>
    <xf numFmtId="3" fontId="105" fillId="63" borderId="43" xfId="0" applyNumberFormat="1" applyFont="1" applyFill="1" applyBorder="1" applyAlignment="1">
      <alignment horizontal="right"/>
    </xf>
    <xf numFmtId="0" fontId="103" fillId="3" borderId="43" xfId="0" applyFont="1" applyFill="1" applyBorder="1" applyAlignment="1">
      <alignment horizontal="left"/>
    </xf>
    <xf numFmtId="166" fontId="106" fillId="64" borderId="43" xfId="0" applyNumberFormat="1" applyFont="1" applyFill="1" applyBorder="1" applyAlignment="1">
      <alignment horizontal="right"/>
    </xf>
    <xf numFmtId="164" fontId="106" fillId="64" borderId="43" xfId="0" applyNumberFormat="1" applyFont="1" applyFill="1" applyBorder="1" applyAlignment="1">
      <alignment horizontal="right"/>
    </xf>
    <xf numFmtId="0" fontId="106" fillId="64" borderId="43" xfId="0" applyFont="1" applyFill="1" applyBorder="1" applyAlignment="1">
      <alignment horizontal="right"/>
    </xf>
    <xf numFmtId="0" fontId="78" fillId="0" borderId="43" xfId="0" applyFont="1" applyBorder="1"/>
    <xf numFmtId="0" fontId="105" fillId="0" borderId="43" xfId="0" applyFont="1" applyBorder="1"/>
    <xf numFmtId="0" fontId="103" fillId="0" borderId="43" xfId="0" applyFont="1" applyBorder="1"/>
    <xf numFmtId="3" fontId="108" fillId="0" borderId="43" xfId="0" applyNumberFormat="1" applyFont="1" applyBorder="1" applyAlignment="1">
      <alignment horizontal="right"/>
    </xf>
    <xf numFmtId="14" fontId="1" fillId="0" borderId="43" xfId="0" applyNumberFormat="1" applyFont="1" applyBorder="1"/>
    <xf numFmtId="0" fontId="63" fillId="0" borderId="43" xfId="0" applyFont="1" applyBorder="1"/>
    <xf numFmtId="0" fontId="95" fillId="3" borderId="43" xfId="0" applyFont="1" applyFill="1" applyBorder="1" applyAlignment="1">
      <alignment horizontal="center" vertical="center" wrapText="1"/>
    </xf>
    <xf numFmtId="0" fontId="70" fillId="51" borderId="26" xfId="0" applyFont="1" applyFill="1" applyBorder="1" applyAlignment="1">
      <alignment horizontal="left"/>
    </xf>
    <xf numFmtId="3" fontId="66" fillId="44" borderId="37" xfId="0" applyNumberFormat="1" applyFont="1" applyFill="1" applyBorder="1" applyAlignment="1">
      <alignment horizontal="right"/>
    </xf>
    <xf numFmtId="164" fontId="66" fillId="44" borderId="37" xfId="0" applyNumberFormat="1" applyFont="1" applyFill="1" applyBorder="1" applyAlignment="1">
      <alignment horizontal="right"/>
    </xf>
    <xf numFmtId="166" fontId="66" fillId="44" borderId="37" xfId="0" applyNumberFormat="1" applyFont="1" applyFill="1" applyBorder="1" applyAlignment="1">
      <alignment horizontal="right"/>
    </xf>
    <xf numFmtId="0" fontId="70" fillId="51" borderId="22" xfId="0" applyFont="1" applyFill="1" applyBorder="1" applyAlignment="1">
      <alignment horizontal="left"/>
    </xf>
    <xf numFmtId="3" fontId="66" fillId="45" borderId="16" xfId="0" applyNumberFormat="1" applyFont="1" applyFill="1" applyBorder="1" applyAlignment="1">
      <alignment horizontal="right"/>
    </xf>
    <xf numFmtId="164" fontId="66" fillId="45" borderId="16" xfId="0" applyNumberFormat="1" applyFont="1" applyFill="1" applyBorder="1" applyAlignment="1">
      <alignment horizontal="right"/>
    </xf>
    <xf numFmtId="166" fontId="66" fillId="45" borderId="16" xfId="0" applyNumberFormat="1" applyFont="1" applyFill="1" applyBorder="1" applyAlignment="1">
      <alignment horizontal="right"/>
    </xf>
    <xf numFmtId="3" fontId="66" fillId="44" borderId="16" xfId="0" applyNumberFormat="1" applyFont="1" applyFill="1" applyBorder="1" applyAlignment="1">
      <alignment horizontal="right"/>
    </xf>
    <xf numFmtId="164" fontId="66" fillId="44" borderId="16" xfId="0" applyNumberFormat="1" applyFont="1" applyFill="1" applyBorder="1" applyAlignment="1">
      <alignment horizontal="right"/>
    </xf>
    <xf numFmtId="166" fontId="66" fillId="44" borderId="16" xfId="0" applyNumberFormat="1" applyFont="1" applyFill="1" applyBorder="1" applyAlignment="1">
      <alignment horizontal="right"/>
    </xf>
    <xf numFmtId="3" fontId="66" fillId="45" borderId="16" xfId="0" applyNumberFormat="1" applyFont="1" applyFill="1" applyBorder="1" applyAlignment="1">
      <alignment horizontal="center"/>
    </xf>
    <xf numFmtId="164" fontId="70" fillId="44" borderId="16" xfId="0" applyNumberFormat="1" applyFont="1" applyFill="1" applyBorder="1" applyAlignment="1">
      <alignment horizontal="right"/>
    </xf>
    <xf numFmtId="0" fontId="70" fillId="51" borderId="27" xfId="0" applyFont="1" applyFill="1" applyBorder="1" applyAlignment="1">
      <alignment horizontal="left"/>
    </xf>
    <xf numFmtId="3" fontId="66" fillId="45" borderId="28" xfId="0" applyNumberFormat="1" applyFont="1" applyFill="1" applyBorder="1" applyAlignment="1">
      <alignment horizontal="right"/>
    </xf>
    <xf numFmtId="166" fontId="66" fillId="45" borderId="28" xfId="0" applyNumberFormat="1" applyFont="1" applyFill="1" applyBorder="1" applyAlignment="1">
      <alignment horizontal="right"/>
    </xf>
    <xf numFmtId="0" fontId="70" fillId="0" borderId="0" xfId="0" applyFont="1"/>
    <xf numFmtId="0" fontId="66" fillId="0" borderId="0" xfId="0" applyFont="1"/>
    <xf numFmtId="3" fontId="67" fillId="0" borderId="0" xfId="0" applyNumberFormat="1" applyFont="1"/>
    <xf numFmtId="164" fontId="67" fillId="0" borderId="0" xfId="0" applyNumberFormat="1" applyFont="1"/>
    <xf numFmtId="41" fontId="64" fillId="0" borderId="0" xfId="1" applyFont="1"/>
    <xf numFmtId="3" fontId="87" fillId="5" borderId="37" xfId="0" applyNumberFormat="1" applyFont="1" applyFill="1" applyBorder="1" applyAlignment="1">
      <alignment horizontal="right"/>
    </xf>
    <xf numFmtId="164" fontId="87" fillId="5" borderId="37" xfId="0" applyNumberFormat="1" applyFont="1" applyFill="1" applyBorder="1" applyAlignment="1">
      <alignment horizontal="right"/>
    </xf>
    <xf numFmtId="10" fontId="87" fillId="5" borderId="37" xfId="0" applyNumberFormat="1" applyFont="1" applyFill="1" applyBorder="1" applyAlignment="1">
      <alignment horizontal="right"/>
    </xf>
    <xf numFmtId="3" fontId="87" fillId="6" borderId="16" xfId="0" applyNumberFormat="1" applyFont="1" applyFill="1" applyBorder="1" applyAlignment="1">
      <alignment horizontal="right"/>
    </xf>
    <xf numFmtId="164" fontId="87" fillId="6" borderId="16" xfId="0" applyNumberFormat="1" applyFont="1" applyFill="1" applyBorder="1" applyAlignment="1">
      <alignment horizontal="right"/>
    </xf>
    <xf numFmtId="10" fontId="87" fillId="6" borderId="16" xfId="0" applyNumberFormat="1" applyFont="1" applyFill="1" applyBorder="1" applyAlignment="1">
      <alignment horizontal="right"/>
    </xf>
    <xf numFmtId="3" fontId="87" fillId="5" borderId="16" xfId="0" applyNumberFormat="1" applyFont="1" applyFill="1" applyBorder="1" applyAlignment="1">
      <alignment horizontal="right"/>
    </xf>
    <xf numFmtId="164" fontId="87" fillId="5" borderId="16" xfId="0" applyNumberFormat="1" applyFont="1" applyFill="1" applyBorder="1" applyAlignment="1">
      <alignment horizontal="right"/>
    </xf>
    <xf numFmtId="10" fontId="87" fillId="5" borderId="16" xfId="0" applyNumberFormat="1" applyFont="1" applyFill="1" applyBorder="1" applyAlignment="1">
      <alignment horizontal="right"/>
    </xf>
    <xf numFmtId="0" fontId="87" fillId="41" borderId="16" xfId="0" applyFont="1" applyFill="1" applyBorder="1"/>
    <xf numFmtId="3" fontId="87" fillId="41" borderId="16" xfId="0" applyNumberFormat="1" applyFont="1" applyFill="1" applyBorder="1" applyAlignment="1">
      <alignment horizontal="right"/>
    </xf>
    <xf numFmtId="164" fontId="87" fillId="41" borderId="16" xfId="0" applyNumberFormat="1" applyFont="1" applyFill="1" applyBorder="1" applyAlignment="1">
      <alignment horizontal="right"/>
    </xf>
    <xf numFmtId="9" fontId="87" fillId="41" borderId="16" xfId="0" applyNumberFormat="1" applyFont="1" applyFill="1" applyBorder="1" applyAlignment="1">
      <alignment horizontal="right"/>
    </xf>
    <xf numFmtId="0" fontId="65" fillId="0" borderId="23" xfId="0" applyFont="1" applyBorder="1"/>
    <xf numFmtId="3" fontId="109" fillId="0" borderId="43" xfId="0" applyNumberFormat="1" applyFont="1" applyBorder="1" applyAlignment="1">
      <alignment horizontal="right"/>
    </xf>
    <xf numFmtId="164" fontId="109" fillId="0" borderId="43" xfId="0" applyNumberFormat="1" applyFont="1" applyBorder="1" applyAlignment="1">
      <alignment horizontal="right"/>
    </xf>
    <xf numFmtId="9" fontId="109" fillId="0" borderId="43" xfId="0" applyNumberFormat="1" applyFont="1" applyBorder="1" applyAlignment="1">
      <alignment horizontal="right"/>
    </xf>
    <xf numFmtId="166" fontId="67" fillId="39" borderId="43" xfId="0" applyNumberFormat="1" applyFont="1" applyFill="1" applyBorder="1" applyAlignment="1">
      <alignment horizontal="center" vertical="center"/>
    </xf>
    <xf numFmtId="164" fontId="67" fillId="39" borderId="43" xfId="0" applyNumberFormat="1" applyFont="1" applyFill="1" applyBorder="1" applyAlignment="1">
      <alignment horizontal="center"/>
    </xf>
    <xf numFmtId="166" fontId="67" fillId="39" borderId="43" xfId="0" applyNumberFormat="1" applyFont="1" applyFill="1" applyBorder="1" applyAlignment="1">
      <alignment horizontal="center"/>
    </xf>
    <xf numFmtId="0" fontId="79" fillId="3" borderId="4" xfId="0" applyFont="1" applyFill="1" applyBorder="1"/>
    <xf numFmtId="166" fontId="85" fillId="5" borderId="4" xfId="0" applyNumberFormat="1" applyFont="1" applyFill="1" applyBorder="1" applyAlignment="1">
      <alignment horizontal="right"/>
    </xf>
    <xf numFmtId="164" fontId="85" fillId="5" borderId="4" xfId="0" applyNumberFormat="1" applyFont="1" applyFill="1" applyBorder="1" applyAlignment="1">
      <alignment horizontal="right"/>
    </xf>
    <xf numFmtId="164" fontId="87" fillId="5" borderId="4" xfId="0" applyNumberFormat="1" applyFont="1" applyFill="1" applyBorder="1" applyAlignment="1">
      <alignment horizontal="right"/>
    </xf>
    <xf numFmtId="166" fontId="83" fillId="5" borderId="4" xfId="0" applyNumberFormat="1" applyFont="1" applyFill="1" applyBorder="1"/>
    <xf numFmtId="0" fontId="83" fillId="5" borderId="4" xfId="0" applyFont="1" applyFill="1" applyBorder="1"/>
    <xf numFmtId="0" fontId="82" fillId="5" borderId="4" xfId="0" applyFont="1" applyFill="1" applyBorder="1"/>
    <xf numFmtId="166" fontId="85" fillId="6" borderId="4" xfId="0" applyNumberFormat="1" applyFont="1" applyFill="1" applyBorder="1" applyAlignment="1">
      <alignment horizontal="right"/>
    </xf>
    <xf numFmtId="164" fontId="85" fillId="6" borderId="4" xfId="0" applyNumberFormat="1" applyFont="1" applyFill="1" applyBorder="1" applyAlignment="1">
      <alignment horizontal="right"/>
    </xf>
    <xf numFmtId="164" fontId="87" fillId="6" borderId="4" xfId="0" applyNumberFormat="1" applyFont="1" applyFill="1" applyBorder="1" applyAlignment="1">
      <alignment horizontal="right"/>
    </xf>
    <xf numFmtId="164" fontId="82" fillId="5" borderId="4" xfId="0" applyNumberFormat="1" applyFont="1" applyFill="1" applyBorder="1"/>
    <xf numFmtId="164" fontId="110" fillId="5" borderId="4" xfId="0" applyNumberFormat="1" applyFont="1" applyFill="1" applyBorder="1"/>
    <xf numFmtId="0" fontId="82" fillId="7" borderId="4" xfId="0" applyFont="1" applyFill="1" applyBorder="1"/>
    <xf numFmtId="166" fontId="82" fillId="7" borderId="4" xfId="0" applyNumberFormat="1" applyFont="1" applyFill="1" applyBorder="1"/>
    <xf numFmtId="164" fontId="82" fillId="0" borderId="0" xfId="0" applyNumberFormat="1" applyFont="1"/>
    <xf numFmtId="166" fontId="83" fillId="0" borderId="0" xfId="0" applyNumberFormat="1" applyFont="1"/>
    <xf numFmtId="166" fontId="67" fillId="45" borderId="43" xfId="0" applyNumberFormat="1" applyFont="1" applyFill="1" applyBorder="1" applyAlignment="1">
      <alignment horizontal="center"/>
    </xf>
    <xf numFmtId="164" fontId="67" fillId="45" borderId="43" xfId="0" applyNumberFormat="1" applyFont="1" applyFill="1" applyBorder="1" applyAlignment="1">
      <alignment horizontal="center"/>
    </xf>
    <xf numFmtId="164" fontId="65" fillId="41" borderId="43" xfId="0" applyNumberFormat="1" applyFont="1" applyFill="1" applyBorder="1" applyAlignment="1">
      <alignment horizontal="center"/>
    </xf>
    <xf numFmtId="0" fontId="65" fillId="4" borderId="29" xfId="0" applyFont="1" applyFill="1" applyBorder="1"/>
    <xf numFmtId="166" fontId="87" fillId="4" borderId="33" xfId="0" applyNumberFormat="1" applyFont="1" applyFill="1" applyBorder="1" applyAlignment="1">
      <alignment horizontal="right"/>
    </xf>
    <xf numFmtId="164" fontId="85" fillId="4" borderId="33" xfId="0" applyNumberFormat="1" applyFont="1" applyFill="1" applyBorder="1" applyAlignment="1">
      <alignment horizontal="right"/>
    </xf>
    <xf numFmtId="164" fontId="87" fillId="4" borderId="30" xfId="0" applyNumberFormat="1" applyFont="1" applyFill="1" applyBorder="1" applyAlignment="1">
      <alignment horizontal="right"/>
    </xf>
    <xf numFmtId="9" fontId="83" fillId="0" borderId="0" xfId="0" applyNumberFormat="1" applyFont="1"/>
    <xf numFmtId="166" fontId="83" fillId="0" borderId="43" xfId="0" applyNumberFormat="1" applyFont="1" applyBorder="1"/>
    <xf numFmtId="164" fontId="83" fillId="0" borderId="0" xfId="0" applyNumberFormat="1" applyFont="1"/>
    <xf numFmtId="0" fontId="83" fillId="9" borderId="4" xfId="0" applyFont="1" applyFill="1" applyBorder="1"/>
    <xf numFmtId="166" fontId="85" fillId="5" borderId="16" xfId="0" applyNumberFormat="1" applyFont="1" applyFill="1" applyBorder="1" applyAlignment="1">
      <alignment horizontal="center"/>
    </xf>
    <xf numFmtId="166" fontId="85" fillId="5" borderId="4" xfId="0" applyNumberFormat="1" applyFont="1" applyFill="1" applyBorder="1" applyAlignment="1">
      <alignment horizontal="center"/>
    </xf>
    <xf numFmtId="166" fontId="85" fillId="6" borderId="16" xfId="0" applyNumberFormat="1" applyFont="1" applyFill="1" applyBorder="1" applyAlignment="1">
      <alignment horizontal="center"/>
    </xf>
    <xf numFmtId="166" fontId="85" fillId="6" borderId="4" xfId="0" applyNumberFormat="1" applyFont="1" applyFill="1" applyBorder="1" applyAlignment="1">
      <alignment horizontal="center"/>
    </xf>
    <xf numFmtId="164" fontId="85" fillId="6" borderId="4" xfId="0" applyNumberFormat="1" applyFont="1" applyFill="1" applyBorder="1" applyAlignment="1">
      <alignment horizontal="center"/>
    </xf>
    <xf numFmtId="164" fontId="85" fillId="5" borderId="4" xfId="0" applyNumberFormat="1" applyFont="1" applyFill="1" applyBorder="1" applyAlignment="1">
      <alignment horizontal="center"/>
    </xf>
    <xf numFmtId="166" fontId="85" fillId="9" borderId="4" xfId="0" applyNumberFormat="1" applyFont="1" applyFill="1" applyBorder="1" applyAlignment="1">
      <alignment horizontal="center"/>
    </xf>
    <xf numFmtId="0" fontId="87" fillId="4" borderId="29" xfId="0" applyFont="1" applyFill="1" applyBorder="1" applyAlignment="1">
      <alignment horizontal="left"/>
    </xf>
    <xf numFmtId="3" fontId="87" fillId="4" borderId="33" xfId="0" applyNumberFormat="1" applyFont="1" applyFill="1" applyBorder="1" applyAlignment="1">
      <alignment horizontal="center"/>
    </xf>
    <xf numFmtId="164" fontId="87" fillId="4" borderId="33" xfId="0" applyNumberFormat="1" applyFont="1" applyFill="1" applyBorder="1" applyAlignment="1">
      <alignment horizontal="center"/>
    </xf>
    <xf numFmtId="0" fontId="81" fillId="3" borderId="4" xfId="0" applyFont="1" applyFill="1" applyBorder="1" applyAlignment="1">
      <alignment horizontal="center"/>
    </xf>
    <xf numFmtId="3" fontId="79" fillId="3" borderId="43" xfId="0" applyNumberFormat="1" applyFont="1" applyFill="1" applyBorder="1" applyAlignment="1">
      <alignment horizontal="center" vertical="center" wrapText="1"/>
    </xf>
    <xf numFmtId="3" fontId="83" fillId="44" borderId="43" xfId="0" applyNumberFormat="1" applyFont="1" applyFill="1" applyBorder="1" applyAlignment="1">
      <alignment horizontal="right"/>
    </xf>
    <xf numFmtId="164" fontId="83" fillId="44" borderId="43" xfId="0" applyNumberFormat="1" applyFont="1" applyFill="1" applyBorder="1" applyAlignment="1">
      <alignment horizontal="right"/>
    </xf>
    <xf numFmtId="3" fontId="82" fillId="44" borderId="43" xfId="0" applyNumberFormat="1" applyFont="1" applyFill="1" applyBorder="1" applyAlignment="1">
      <alignment horizontal="right"/>
    </xf>
    <xf numFmtId="164" fontId="82" fillId="44" borderId="43" xfId="0" applyNumberFormat="1" applyFont="1" applyFill="1" applyBorder="1" applyAlignment="1">
      <alignment horizontal="right"/>
    </xf>
    <xf numFmtId="166" fontId="85" fillId="44" borderId="43" xfId="0" applyNumberFormat="1" applyFont="1" applyFill="1" applyBorder="1" applyAlignment="1">
      <alignment horizontal="right"/>
    </xf>
    <xf numFmtId="3" fontId="83" fillId="45" borderId="43" xfId="0" applyNumberFormat="1" applyFont="1" applyFill="1" applyBorder="1" applyAlignment="1">
      <alignment horizontal="right"/>
    </xf>
    <xf numFmtId="164" fontId="83" fillId="45" borderId="43" xfId="0" applyNumberFormat="1" applyFont="1" applyFill="1" applyBorder="1" applyAlignment="1">
      <alignment horizontal="right"/>
    </xf>
    <xf numFmtId="3" fontId="82" fillId="45" borderId="43" xfId="0" applyNumberFormat="1" applyFont="1" applyFill="1" applyBorder="1" applyAlignment="1">
      <alignment horizontal="right"/>
    </xf>
    <xf numFmtId="164" fontId="82" fillId="45" borderId="43" xfId="0" applyNumberFormat="1" applyFont="1" applyFill="1" applyBorder="1" applyAlignment="1">
      <alignment horizontal="right"/>
    </xf>
    <xf numFmtId="166" fontId="85" fillId="45" borderId="43" xfId="0" applyNumberFormat="1" applyFont="1" applyFill="1" applyBorder="1" applyAlignment="1">
      <alignment horizontal="right"/>
    </xf>
    <xf numFmtId="3" fontId="83" fillId="5" borderId="43" xfId="0" applyNumberFormat="1" applyFont="1" applyFill="1" applyBorder="1" applyAlignment="1">
      <alignment horizontal="right"/>
    </xf>
    <xf numFmtId="164" fontId="83" fillId="5" borderId="43" xfId="0" applyNumberFormat="1" applyFont="1" applyFill="1" applyBorder="1" applyAlignment="1">
      <alignment horizontal="right"/>
    </xf>
    <xf numFmtId="3" fontId="82" fillId="5" borderId="43" xfId="0" applyNumberFormat="1" applyFont="1" applyFill="1" applyBorder="1" applyAlignment="1">
      <alignment horizontal="right"/>
    </xf>
    <xf numFmtId="164" fontId="82" fillId="5" borderId="43" xfId="0" applyNumberFormat="1" applyFont="1" applyFill="1" applyBorder="1" applyAlignment="1">
      <alignment horizontal="right"/>
    </xf>
    <xf numFmtId="166" fontId="85" fillId="5" borderId="43" xfId="0" applyNumberFormat="1" applyFont="1" applyFill="1" applyBorder="1" applyAlignment="1">
      <alignment horizontal="right"/>
    </xf>
    <xf numFmtId="3" fontId="83" fillId="6" borderId="43" xfId="0" applyNumberFormat="1" applyFont="1" applyFill="1" applyBorder="1" applyAlignment="1">
      <alignment horizontal="right"/>
    </xf>
    <xf numFmtId="164" fontId="83" fillId="6" borderId="43" xfId="0" applyNumberFormat="1" applyFont="1" applyFill="1" applyBorder="1" applyAlignment="1">
      <alignment horizontal="right"/>
    </xf>
    <xf numFmtId="3" fontId="82" fillId="6" borderId="43" xfId="0" applyNumberFormat="1" applyFont="1" applyFill="1" applyBorder="1" applyAlignment="1">
      <alignment horizontal="right"/>
    </xf>
    <xf numFmtId="164" fontId="82" fillId="6" borderId="43" xfId="0" applyNumberFormat="1" applyFont="1" applyFill="1" applyBorder="1" applyAlignment="1">
      <alignment horizontal="right"/>
    </xf>
    <xf numFmtId="166" fontId="85" fillId="6" borderId="43" xfId="0" applyNumberFormat="1" applyFont="1" applyFill="1" applyBorder="1" applyAlignment="1">
      <alignment horizontal="right"/>
    </xf>
    <xf numFmtId="3" fontId="79" fillId="3" borderId="43" xfId="0" applyNumberFormat="1" applyFont="1" applyFill="1" applyBorder="1" applyAlignment="1">
      <alignment horizontal="left"/>
    </xf>
    <xf numFmtId="3" fontId="82" fillId="41" borderId="43" xfId="0" applyNumberFormat="1" applyFont="1" applyFill="1" applyBorder="1" applyAlignment="1">
      <alignment horizontal="right"/>
    </xf>
    <xf numFmtId="164" fontId="82" fillId="41" borderId="43" xfId="0" applyNumberFormat="1" applyFont="1" applyFill="1" applyBorder="1" applyAlignment="1">
      <alignment horizontal="right"/>
    </xf>
    <xf numFmtId="171" fontId="64" fillId="0" borderId="43" xfId="0" applyNumberFormat="1" applyFont="1" applyBorder="1"/>
    <xf numFmtId="167" fontId="90" fillId="0" borderId="43" xfId="0" applyNumberFormat="1" applyFont="1" applyBorder="1"/>
    <xf numFmtId="164" fontId="85" fillId="44" borderId="43" xfId="0" applyNumberFormat="1" applyFont="1" applyFill="1" applyBorder="1" applyAlignment="1">
      <alignment horizontal="right"/>
    </xf>
    <xf numFmtId="164" fontId="85" fillId="45" borderId="43" xfId="0" applyNumberFormat="1" applyFont="1" applyFill="1" applyBorder="1" applyAlignment="1">
      <alignment horizontal="right"/>
    </xf>
    <xf numFmtId="3" fontId="65" fillId="41" borderId="43" xfId="0" applyNumberFormat="1" applyFont="1" applyFill="1" applyBorder="1" applyAlignment="1">
      <alignment horizontal="left"/>
    </xf>
    <xf numFmtId="3" fontId="87" fillId="41" borderId="43" xfId="0" applyNumberFormat="1" applyFont="1" applyFill="1" applyBorder="1" applyAlignment="1">
      <alignment horizontal="right"/>
    </xf>
    <xf numFmtId="3" fontId="79" fillId="54" borderId="43" xfId="0" applyNumberFormat="1" applyFont="1" applyFill="1" applyBorder="1" applyAlignment="1">
      <alignment horizontal="left"/>
    </xf>
    <xf numFmtId="164" fontId="85" fillId="41" borderId="43" xfId="0" applyNumberFormat="1" applyFont="1" applyFill="1" applyBorder="1" applyAlignment="1">
      <alignment horizontal="right"/>
    </xf>
    <xf numFmtId="0" fontId="71" fillId="3" borderId="43" xfId="0" applyFont="1" applyFill="1" applyBorder="1" applyAlignment="1">
      <alignment horizontal="left"/>
    </xf>
    <xf numFmtId="0" fontId="71" fillId="54" borderId="43" xfId="0" applyFont="1" applyFill="1" applyBorder="1" applyAlignment="1">
      <alignment horizontal="left"/>
    </xf>
    <xf numFmtId="166" fontId="64" fillId="41" borderId="43" xfId="0" applyNumberFormat="1" applyFont="1" applyFill="1" applyBorder="1"/>
    <xf numFmtId="9" fontId="64" fillId="41" borderId="43" xfId="0" applyNumberFormat="1" applyFont="1" applyFill="1" applyBorder="1"/>
    <xf numFmtId="3" fontId="64" fillId="41" borderId="43" xfId="0" applyNumberFormat="1" applyFont="1" applyFill="1" applyBorder="1"/>
    <xf numFmtId="164" fontId="64" fillId="41" borderId="43" xfId="0" applyNumberFormat="1" applyFont="1" applyFill="1" applyBorder="1"/>
    <xf numFmtId="0" fontId="64" fillId="41" borderId="43" xfId="0" applyFont="1" applyFill="1" applyBorder="1"/>
    <xf numFmtId="166" fontId="85" fillId="41" borderId="43" xfId="0" applyNumberFormat="1" applyFont="1" applyFill="1" applyBorder="1" applyAlignment="1">
      <alignment horizontal="right"/>
    </xf>
    <xf numFmtId="164" fontId="83" fillId="41" borderId="43" xfId="0" applyNumberFormat="1" applyFont="1" applyFill="1" applyBorder="1" applyAlignment="1">
      <alignment horizontal="right"/>
    </xf>
    <xf numFmtId="3" fontId="83" fillId="44" borderId="43" xfId="0" applyNumberFormat="1" applyFont="1" applyFill="1" applyBorder="1" applyAlignment="1">
      <alignment horizontal="center"/>
    </xf>
    <xf numFmtId="164" fontId="83" fillId="44" borderId="43" xfId="0" applyNumberFormat="1" applyFont="1" applyFill="1" applyBorder="1" applyAlignment="1">
      <alignment horizontal="center"/>
    </xf>
    <xf numFmtId="166" fontId="85" fillId="44" borderId="43" xfId="0" applyNumberFormat="1" applyFont="1" applyFill="1" applyBorder="1" applyAlignment="1">
      <alignment horizontal="center"/>
    </xf>
    <xf numFmtId="3" fontId="82" fillId="44" borderId="43" xfId="0" applyNumberFormat="1" applyFont="1" applyFill="1" applyBorder="1" applyAlignment="1">
      <alignment horizontal="center"/>
    </xf>
    <xf numFmtId="164" fontId="82" fillId="44" borderId="43" xfId="0" applyNumberFormat="1" applyFont="1" applyFill="1" applyBorder="1" applyAlignment="1">
      <alignment horizontal="center"/>
    </xf>
    <xf numFmtId="3" fontId="83" fillId="45" borderId="43" xfId="0" applyNumberFormat="1" applyFont="1" applyFill="1" applyBorder="1" applyAlignment="1">
      <alignment horizontal="center"/>
    </xf>
    <xf numFmtId="164" fontId="83" fillId="45" borderId="43" xfId="0" applyNumberFormat="1" applyFont="1" applyFill="1" applyBorder="1" applyAlignment="1">
      <alignment horizontal="center"/>
    </xf>
    <xf numFmtId="166" fontId="85" fillId="45" borderId="43" xfId="0" applyNumberFormat="1" applyFont="1" applyFill="1" applyBorder="1" applyAlignment="1">
      <alignment horizontal="center"/>
    </xf>
    <xf numFmtId="3" fontId="82" fillId="45" borderId="43" xfId="0" applyNumberFormat="1" applyFont="1" applyFill="1" applyBorder="1" applyAlignment="1">
      <alignment horizontal="center"/>
    </xf>
    <xf numFmtId="164" fontId="82" fillId="45" borderId="43" xfId="0" applyNumberFormat="1" applyFont="1" applyFill="1" applyBorder="1" applyAlignment="1">
      <alignment horizontal="center"/>
    </xf>
    <xf numFmtId="166" fontId="74" fillId="41" borderId="43" xfId="0" applyNumberFormat="1" applyFont="1" applyFill="1" applyBorder="1" applyAlignment="1">
      <alignment horizontal="center"/>
    </xf>
    <xf numFmtId="0" fontId="64" fillId="52" borderId="43" xfId="0" applyFont="1" applyFill="1" applyBorder="1"/>
    <xf numFmtId="166" fontId="85" fillId="50" borderId="43" xfId="0" applyNumberFormat="1" applyFont="1" applyFill="1" applyBorder="1" applyAlignment="1">
      <alignment horizontal="center"/>
    </xf>
    <xf numFmtId="164" fontId="85" fillId="50" borderId="43" xfId="0" applyNumberFormat="1" applyFont="1" applyFill="1" applyBorder="1"/>
    <xf numFmtId="166" fontId="87" fillId="50" borderId="43" xfId="0" applyNumberFormat="1" applyFont="1" applyFill="1" applyBorder="1"/>
    <xf numFmtId="10" fontId="87" fillId="50" borderId="43" xfId="0" applyNumberFormat="1" applyFont="1" applyFill="1" applyBorder="1"/>
    <xf numFmtId="0" fontId="83" fillId="41" borderId="43" xfId="0" applyFont="1" applyFill="1" applyBorder="1"/>
    <xf numFmtId="164" fontId="87" fillId="50" borderId="43" xfId="0" applyNumberFormat="1" applyFont="1" applyFill="1" applyBorder="1"/>
    <xf numFmtId="164" fontId="82" fillId="43" borderId="43" xfId="0" applyNumberFormat="1" applyFont="1" applyFill="1" applyBorder="1"/>
    <xf numFmtId="166" fontId="82" fillId="41" borderId="43" xfId="0" applyNumberFormat="1" applyFont="1" applyFill="1" applyBorder="1"/>
    <xf numFmtId="164" fontId="82" fillId="41" borderId="43" xfId="0" applyNumberFormat="1" applyFont="1" applyFill="1" applyBorder="1"/>
    <xf numFmtId="164" fontId="82" fillId="52" borderId="43" xfId="0" applyNumberFormat="1" applyFont="1" applyFill="1" applyBorder="1"/>
    <xf numFmtId="0" fontId="88" fillId="68" borderId="43" xfId="0" applyFont="1" applyFill="1" applyBorder="1" applyAlignment="1">
      <alignment horizontal="left"/>
    </xf>
    <xf numFmtId="0" fontId="88" fillId="68" borderId="43" xfId="0" applyFont="1" applyFill="1" applyBorder="1" applyAlignment="1">
      <alignment horizontal="center"/>
    </xf>
    <xf numFmtId="3" fontId="88" fillId="68" borderId="43" xfId="0" applyNumberFormat="1" applyFont="1" applyFill="1" applyBorder="1" applyAlignment="1">
      <alignment horizontal="center"/>
    </xf>
    <xf numFmtId="0" fontId="88" fillId="70" borderId="43" xfId="0" applyFont="1" applyFill="1" applyBorder="1" applyAlignment="1">
      <alignment horizontal="center"/>
    </xf>
    <xf numFmtId="0" fontId="88" fillId="0" borderId="43" xfId="0" applyFont="1" applyBorder="1" applyAlignment="1">
      <alignment horizontal="center"/>
    </xf>
    <xf numFmtId="0" fontId="80" fillId="68" borderId="43" xfId="0" applyFont="1" applyFill="1" applyBorder="1" applyAlignment="1">
      <alignment horizontal="left"/>
    </xf>
    <xf numFmtId="3" fontId="67" fillId="73" borderId="43" xfId="0" applyNumberFormat="1" applyFont="1" applyFill="1" applyBorder="1"/>
    <xf numFmtId="3" fontId="88" fillId="68" borderId="43" xfId="0" applyNumberFormat="1" applyFont="1" applyFill="1" applyBorder="1" applyAlignment="1">
      <alignment horizontal="right"/>
    </xf>
    <xf numFmtId="4" fontId="88" fillId="68" borderId="43" xfId="0" applyNumberFormat="1" applyFont="1" applyFill="1" applyBorder="1" applyAlignment="1">
      <alignment horizontal="center"/>
    </xf>
    <xf numFmtId="4" fontId="88" fillId="69" borderId="43" xfId="0" applyNumberFormat="1" applyFont="1" applyFill="1" applyBorder="1" applyAlignment="1">
      <alignment horizontal="center"/>
    </xf>
    <xf numFmtId="0" fontId="88" fillId="70" borderId="43" xfId="0" applyFont="1" applyFill="1" applyBorder="1" applyAlignment="1">
      <alignment horizontal="left"/>
    </xf>
    <xf numFmtId="4" fontId="74" fillId="70" borderId="43" xfId="0" applyNumberFormat="1" applyFont="1" applyFill="1" applyBorder="1"/>
    <xf numFmtId="0" fontId="74" fillId="70" borderId="43" xfId="0" applyFont="1" applyFill="1" applyBorder="1"/>
    <xf numFmtId="3" fontId="88" fillId="0" borderId="43" xfId="0" applyNumberFormat="1" applyFont="1" applyBorder="1" applyAlignment="1">
      <alignment horizontal="right"/>
    </xf>
    <xf numFmtId="9" fontId="85" fillId="44" borderId="43" xfId="2" applyFont="1" applyFill="1" applyBorder="1" applyAlignment="1">
      <alignment horizontal="right"/>
    </xf>
    <xf numFmtId="164" fontId="85" fillId="44" borderId="43" xfId="2" applyNumberFormat="1" applyFont="1" applyFill="1" applyBorder="1" applyAlignment="1">
      <alignment horizontal="right"/>
    </xf>
    <xf numFmtId="166" fontId="87" fillId="72" borderId="43" xfId="0" applyNumberFormat="1" applyFont="1" applyFill="1" applyBorder="1" applyAlignment="1">
      <alignment horizontal="right"/>
    </xf>
    <xf numFmtId="164" fontId="85" fillId="72" borderId="43" xfId="0" applyNumberFormat="1" applyFont="1" applyFill="1" applyBorder="1" applyAlignment="1">
      <alignment horizontal="right"/>
    </xf>
    <xf numFmtId="164" fontId="85" fillId="45" borderId="43" xfId="2" applyNumberFormat="1" applyFont="1" applyFill="1" applyBorder="1" applyAlignment="1">
      <alignment horizontal="right"/>
    </xf>
    <xf numFmtId="166" fontId="87" fillId="49" borderId="43" xfId="0" applyNumberFormat="1" applyFont="1" applyFill="1" applyBorder="1" applyAlignment="1">
      <alignment horizontal="right"/>
    </xf>
    <xf numFmtId="164" fontId="87" fillId="49" borderId="43" xfId="2" applyNumberFormat="1" applyFont="1" applyFill="1" applyBorder="1" applyAlignment="1">
      <alignment horizontal="right"/>
    </xf>
    <xf numFmtId="164" fontId="85" fillId="49" borderId="43" xfId="0" applyNumberFormat="1" applyFont="1" applyFill="1" applyBorder="1" applyAlignment="1">
      <alignment horizontal="right"/>
    </xf>
    <xf numFmtId="164" fontId="87" fillId="72" borderId="43" xfId="2" applyNumberFormat="1" applyFont="1" applyFill="1" applyBorder="1" applyAlignment="1">
      <alignment horizontal="right"/>
    </xf>
    <xf numFmtId="3" fontId="83" fillId="18" borderId="43" xfId="0" applyNumberFormat="1" applyFont="1" applyFill="1" applyBorder="1" applyAlignment="1">
      <alignment horizontal="right"/>
    </xf>
    <xf numFmtId="3" fontId="82" fillId="14" borderId="43" xfId="0" applyNumberFormat="1" applyFont="1" applyFill="1" applyBorder="1" applyAlignment="1">
      <alignment horizontal="right"/>
    </xf>
    <xf numFmtId="164" fontId="82" fillId="14" borderId="43" xfId="0" applyNumberFormat="1" applyFont="1" applyFill="1" applyBorder="1" applyAlignment="1">
      <alignment horizontal="right"/>
    </xf>
    <xf numFmtId="164" fontId="83" fillId="18" borderId="43" xfId="0" applyNumberFormat="1" applyFont="1" applyFill="1" applyBorder="1" applyAlignment="1">
      <alignment horizontal="right"/>
    </xf>
    <xf numFmtId="3" fontId="82" fillId="18" borderId="43" xfId="0" applyNumberFormat="1" applyFont="1" applyFill="1" applyBorder="1" applyAlignment="1">
      <alignment horizontal="right"/>
    </xf>
    <xf numFmtId="164" fontId="82" fillId="18" borderId="43" xfId="0" applyNumberFormat="1" applyFont="1" applyFill="1" applyBorder="1" applyAlignment="1">
      <alignment horizontal="right"/>
    </xf>
    <xf numFmtId="0" fontId="111" fillId="0" borderId="0" xfId="0" applyFont="1"/>
    <xf numFmtId="0" fontId="79" fillId="3" borderId="16" xfId="0" applyFont="1" applyFill="1" applyBorder="1"/>
    <xf numFmtId="0" fontId="95" fillId="3" borderId="16" xfId="0" applyFont="1" applyFill="1" applyBorder="1"/>
    <xf numFmtId="0" fontId="79" fillId="3" borderId="16" xfId="0" applyFont="1" applyFill="1" applyBorder="1" applyAlignment="1">
      <alignment horizontal="center"/>
    </xf>
    <xf numFmtId="166" fontId="85" fillId="5" borderId="16" xfId="0" applyNumberFormat="1" applyFont="1" applyFill="1" applyBorder="1" applyAlignment="1">
      <alignment horizontal="left"/>
    </xf>
    <xf numFmtId="166" fontId="74" fillId="6" borderId="16" xfId="0" applyNumberFormat="1" applyFont="1" applyFill="1" applyBorder="1" applyAlignment="1">
      <alignment horizontal="center"/>
    </xf>
    <xf numFmtId="164" fontId="74" fillId="6" borderId="16" xfId="0" applyNumberFormat="1" applyFont="1" applyFill="1" applyBorder="1"/>
    <xf numFmtId="166" fontId="85" fillId="23" borderId="16" xfId="0" applyNumberFormat="1" applyFont="1" applyFill="1" applyBorder="1" applyAlignment="1">
      <alignment horizontal="left"/>
    </xf>
    <xf numFmtId="0" fontId="64" fillId="0" borderId="16" xfId="0" applyFont="1" applyBorder="1"/>
    <xf numFmtId="0" fontId="63" fillId="0" borderId="16" xfId="0" applyFont="1" applyBorder="1"/>
    <xf numFmtId="0" fontId="112" fillId="3" borderId="16" xfId="0" applyFont="1" applyFill="1" applyBorder="1" applyAlignment="1">
      <alignment vertical="center"/>
    </xf>
    <xf numFmtId="0" fontId="113" fillId="4" borderId="16" xfId="0" applyFont="1" applyFill="1" applyBorder="1"/>
    <xf numFmtId="166" fontId="87" fillId="4" borderId="16" xfId="0" applyNumberFormat="1" applyFont="1" applyFill="1" applyBorder="1"/>
    <xf numFmtId="3" fontId="114" fillId="0" borderId="38" xfId="0" applyNumberFormat="1" applyFont="1" applyBorder="1" applyAlignment="1">
      <alignment horizontal="left"/>
    </xf>
    <xf numFmtId="0" fontId="64" fillId="0" borderId="0" xfId="0" applyFont="1" applyAlignment="1">
      <alignment horizontal="center"/>
    </xf>
    <xf numFmtId="0" fontId="79" fillId="0" borderId="0" xfId="0" applyFont="1"/>
    <xf numFmtId="0" fontId="73" fillId="22" borderId="0" xfId="0" applyFont="1" applyFill="1"/>
    <xf numFmtId="0" fontId="74" fillId="22" borderId="0" xfId="0" applyFont="1" applyFill="1"/>
    <xf numFmtId="41" fontId="74" fillId="22" borderId="0" xfId="1" applyFont="1" applyFill="1"/>
    <xf numFmtId="164" fontId="73" fillId="22" borderId="0" xfId="0" applyNumberFormat="1" applyFont="1" applyFill="1"/>
    <xf numFmtId="0" fontId="115" fillId="0" borderId="0" xfId="0" applyFont="1"/>
    <xf numFmtId="0" fontId="112" fillId="3" borderId="4" xfId="0" applyFont="1" applyFill="1" applyBorder="1" applyAlignment="1">
      <alignment vertical="center"/>
    </xf>
    <xf numFmtId="0" fontId="95" fillId="3" borderId="4" xfId="0" applyFont="1" applyFill="1" applyBorder="1"/>
    <xf numFmtId="0" fontId="91" fillId="3" borderId="4" xfId="0" applyFont="1" applyFill="1" applyBorder="1" applyAlignment="1">
      <alignment horizontal="center"/>
    </xf>
    <xf numFmtId="166" fontId="115" fillId="5" borderId="4" xfId="0" applyNumberFormat="1" applyFont="1" applyFill="1" applyBorder="1"/>
    <xf numFmtId="166" fontId="85" fillId="5" borderId="4" xfId="0" applyNumberFormat="1" applyFont="1" applyFill="1" applyBorder="1"/>
    <xf numFmtId="4" fontId="74" fillId="5" borderId="4" xfId="0" applyNumberFormat="1" applyFont="1" applyFill="1" applyBorder="1"/>
    <xf numFmtId="166" fontId="115" fillId="6" borderId="4" xfId="0" applyNumberFormat="1" applyFont="1" applyFill="1" applyBorder="1"/>
    <xf numFmtId="166" fontId="85" fillId="6" borderId="4" xfId="0" applyNumberFormat="1" applyFont="1" applyFill="1" applyBorder="1"/>
    <xf numFmtId="4" fontId="74" fillId="6" borderId="4" xfId="0" applyNumberFormat="1" applyFont="1" applyFill="1" applyBorder="1"/>
    <xf numFmtId="0" fontId="87" fillId="4" borderId="29" xfId="0" applyFont="1" applyFill="1" applyBorder="1" applyAlignment="1">
      <alignment vertical="center"/>
    </xf>
    <xf numFmtId="166" fontId="113" fillId="4" borderId="33" xfId="0" applyNumberFormat="1" applyFont="1" applyFill="1" applyBorder="1"/>
    <xf numFmtId="166" fontId="87" fillId="4" borderId="33" xfId="0" applyNumberFormat="1" applyFont="1" applyFill="1" applyBorder="1"/>
    <xf numFmtId="166" fontId="87" fillId="4" borderId="33" xfId="0" applyNumberFormat="1" applyFont="1" applyFill="1" applyBorder="1" applyAlignment="1">
      <alignment horizontal="center"/>
    </xf>
    <xf numFmtId="4" fontId="74" fillId="4" borderId="30" xfId="0" applyNumberFormat="1" applyFont="1" applyFill="1" applyBorder="1"/>
    <xf numFmtId="0" fontId="79" fillId="3" borderId="4" xfId="0" applyFont="1" applyFill="1" applyBorder="1" applyAlignment="1">
      <alignment horizontal="center"/>
    </xf>
    <xf numFmtId="164" fontId="87" fillId="45" borderId="43" xfId="2" applyNumberFormat="1" applyFont="1" applyFill="1" applyBorder="1" applyAlignment="1">
      <alignment horizontal="center"/>
    </xf>
    <xf numFmtId="164" fontId="87" fillId="44" borderId="4" xfId="0" applyNumberFormat="1" applyFont="1" applyFill="1" applyBorder="1" applyAlignment="1">
      <alignment horizontal="right"/>
    </xf>
    <xf numFmtId="164" fontId="87" fillId="11" borderId="4" xfId="0" applyNumberFormat="1" applyFont="1" applyFill="1" applyBorder="1" applyAlignment="1">
      <alignment horizontal="right"/>
    </xf>
    <xf numFmtId="164" fontId="87" fillId="11" borderId="43" xfId="0" applyNumberFormat="1" applyFont="1" applyFill="1" applyBorder="1" applyAlignment="1">
      <alignment horizontal="right"/>
    </xf>
    <xf numFmtId="0" fontId="67" fillId="0" borderId="0" xfId="0" applyFont="1" applyAlignment="1">
      <alignment horizontal="right"/>
    </xf>
    <xf numFmtId="167" fontId="65" fillId="41" borderId="4" xfId="0" applyNumberFormat="1" applyFont="1" applyFill="1" applyBorder="1" applyAlignment="1">
      <alignment horizontal="left"/>
    </xf>
    <xf numFmtId="10" fontId="87" fillId="41" borderId="4" xfId="0" applyNumberFormat="1" applyFont="1" applyFill="1" applyBorder="1" applyAlignment="1">
      <alignment horizontal="right"/>
    </xf>
    <xf numFmtId="0" fontId="83" fillId="4" borderId="4" xfId="0" applyFont="1" applyFill="1" applyBorder="1"/>
    <xf numFmtId="3" fontId="65" fillId="0" borderId="0" xfId="0" applyNumberFormat="1" applyFont="1"/>
    <xf numFmtId="167" fontId="65" fillId="0" borderId="0" xfId="0" applyNumberFormat="1" applyFont="1" applyAlignment="1">
      <alignment horizontal="right"/>
    </xf>
    <xf numFmtId="167" fontId="64" fillId="0" borderId="0" xfId="0" applyNumberFormat="1" applyFont="1"/>
    <xf numFmtId="3" fontId="85" fillId="0" borderId="43" xfId="0" applyNumberFormat="1" applyFont="1" applyBorder="1" applyAlignment="1">
      <alignment horizontal="right"/>
    </xf>
    <xf numFmtId="0" fontId="116" fillId="0" borderId="43" xfId="0" applyFont="1" applyBorder="1"/>
    <xf numFmtId="4" fontId="64" fillId="0" borderId="43" xfId="0" applyNumberFormat="1" applyFont="1" applyBorder="1"/>
    <xf numFmtId="4" fontId="79" fillId="3" borderId="43" xfId="0" applyNumberFormat="1" applyFont="1" applyFill="1" applyBorder="1" applyAlignment="1">
      <alignment horizontal="center"/>
    </xf>
    <xf numFmtId="3" fontId="113" fillId="6" borderId="43" xfId="0" applyNumberFormat="1" applyFont="1" applyFill="1" applyBorder="1" applyAlignment="1">
      <alignment horizontal="left"/>
    </xf>
    <xf numFmtId="3" fontId="83" fillId="5" borderId="43" xfId="0" applyNumberFormat="1" applyFont="1" applyFill="1" applyBorder="1" applyAlignment="1">
      <alignment horizontal="center"/>
    </xf>
    <xf numFmtId="3" fontId="83" fillId="23" borderId="43" xfId="0" applyNumberFormat="1" applyFont="1" applyFill="1" applyBorder="1" applyAlignment="1">
      <alignment horizontal="center"/>
    </xf>
    <xf numFmtId="3" fontId="85" fillId="0" borderId="43" xfId="0" applyNumberFormat="1" applyFont="1" applyBorder="1" applyAlignment="1">
      <alignment horizontal="left"/>
    </xf>
    <xf numFmtId="3" fontId="95" fillId="3" borderId="43" xfId="0" applyNumberFormat="1" applyFont="1" applyFill="1" applyBorder="1"/>
    <xf numFmtId="164" fontId="74" fillId="28" borderId="43" xfId="2" applyNumberFormat="1" applyFont="1" applyFill="1" applyBorder="1"/>
    <xf numFmtId="10" fontId="64" fillId="0" borderId="43" xfId="0" applyNumberFormat="1" applyFont="1" applyBorder="1"/>
    <xf numFmtId="3" fontId="83" fillId="6" borderId="43" xfId="0" applyNumberFormat="1" applyFont="1" applyFill="1" applyBorder="1" applyAlignment="1">
      <alignment horizontal="center"/>
    </xf>
    <xf numFmtId="0" fontId="95" fillId="3" borderId="43" xfId="0" applyFont="1" applyFill="1" applyBorder="1"/>
    <xf numFmtId="0" fontId="95" fillId="33" borderId="43" xfId="0" applyFont="1" applyFill="1" applyBorder="1"/>
    <xf numFmtId="3" fontId="113" fillId="34" borderId="43" xfId="0" applyNumberFormat="1" applyFont="1" applyFill="1" applyBorder="1" applyAlignment="1">
      <alignment horizontal="left"/>
    </xf>
    <xf numFmtId="3" fontId="82" fillId="35" borderId="43" xfId="0" applyNumberFormat="1" applyFont="1" applyFill="1" applyBorder="1" applyAlignment="1">
      <alignment horizontal="center"/>
    </xf>
    <xf numFmtId="9" fontId="87" fillId="22" borderId="43" xfId="2" applyFont="1" applyFill="1" applyBorder="1" applyAlignment="1">
      <alignment horizontal="left"/>
    </xf>
    <xf numFmtId="3" fontId="82" fillId="4" borderId="43" xfId="0" applyNumberFormat="1" applyFont="1" applyFill="1" applyBorder="1"/>
    <xf numFmtId="9" fontId="87" fillId="4" borderId="43" xfId="0" applyNumberFormat="1" applyFont="1" applyFill="1" applyBorder="1" applyAlignment="1">
      <alignment horizontal="right"/>
    </xf>
    <xf numFmtId="3" fontId="114" fillId="0" borderId="43" xfId="0" applyNumberFormat="1" applyFont="1" applyBorder="1" applyAlignment="1">
      <alignment horizontal="left"/>
    </xf>
    <xf numFmtId="3" fontId="82" fillId="6" borderId="43" xfId="0" applyNumberFormat="1" applyFont="1" applyFill="1" applyBorder="1" applyAlignment="1">
      <alignment horizontal="center"/>
    </xf>
    <xf numFmtId="4" fontId="87" fillId="6" borderId="43" xfId="0" applyNumberFormat="1" applyFont="1" applyFill="1" applyBorder="1" applyAlignment="1">
      <alignment horizontal="center"/>
    </xf>
    <xf numFmtId="3" fontId="82" fillId="6" borderId="43" xfId="0" applyNumberFormat="1" applyFont="1" applyFill="1" applyBorder="1"/>
    <xf numFmtId="3" fontId="83" fillId="6" borderId="43" xfId="0" applyNumberFormat="1" applyFont="1" applyFill="1" applyBorder="1"/>
    <xf numFmtId="0" fontId="74" fillId="0" borderId="43" xfId="0" applyFont="1" applyBorder="1" applyAlignment="1">
      <alignment horizontal="left"/>
    </xf>
    <xf numFmtId="164" fontId="85" fillId="0" borderId="43" xfId="0" applyNumberFormat="1" applyFont="1" applyBorder="1" applyAlignment="1">
      <alignment horizontal="right"/>
    </xf>
    <xf numFmtId="0" fontId="65" fillId="6" borderId="43" xfId="0" applyFont="1" applyFill="1" applyBorder="1" applyAlignment="1">
      <alignment horizontal="center"/>
    </xf>
    <xf numFmtId="0" fontId="65" fillId="0" borderId="43" xfId="0" applyFont="1" applyBorder="1" applyAlignment="1">
      <alignment horizontal="center"/>
    </xf>
    <xf numFmtId="164" fontId="82" fillId="6" borderId="43" xfId="0" applyNumberFormat="1" applyFont="1" applyFill="1" applyBorder="1"/>
    <xf numFmtId="164" fontId="83" fillId="6" borderId="43" xfId="0" applyNumberFormat="1" applyFont="1" applyFill="1" applyBorder="1"/>
    <xf numFmtId="0" fontId="97" fillId="3" borderId="43" xfId="0" applyFont="1" applyFill="1" applyBorder="1" applyAlignment="1">
      <alignment horizontal="center" vertical="center"/>
    </xf>
    <xf numFmtId="0" fontId="21" fillId="0" borderId="20" xfId="0" applyFont="1" applyBorder="1"/>
    <xf numFmtId="0" fontId="19" fillId="3" borderId="43" xfId="0" applyFont="1" applyFill="1" applyBorder="1" applyAlignment="1">
      <alignment horizontal="left"/>
    </xf>
    <xf numFmtId="3" fontId="27" fillId="65" borderId="43" xfId="0" applyNumberFormat="1" applyFont="1" applyFill="1" applyBorder="1" applyAlignment="1">
      <alignment horizontal="right"/>
    </xf>
    <xf numFmtId="3" fontId="12" fillId="66" borderId="43" xfId="0" applyNumberFormat="1" applyFont="1" applyFill="1" applyBorder="1" applyAlignment="1">
      <alignment horizontal="right"/>
    </xf>
    <xf numFmtId="164" fontId="12" fillId="66" borderId="43" xfId="0" applyNumberFormat="1" applyFont="1" applyFill="1" applyBorder="1" applyAlignment="1">
      <alignment horizontal="right"/>
    </xf>
    <xf numFmtId="164" fontId="27" fillId="65" borderId="43" xfId="0" applyNumberFormat="1" applyFont="1" applyFill="1" applyBorder="1" applyAlignment="1">
      <alignment horizontal="right"/>
    </xf>
    <xf numFmtId="169" fontId="43" fillId="8" borderId="4" xfId="0" applyNumberFormat="1" applyFont="1" applyFill="1" applyBorder="1" applyAlignment="1">
      <alignment wrapText="1"/>
    </xf>
    <xf numFmtId="0" fontId="54" fillId="0" borderId="0" xfId="0" applyFont="1" applyAlignment="1">
      <alignment wrapText="1"/>
    </xf>
    <xf numFmtId="0" fontId="36" fillId="0" borderId="0" xfId="0" applyFont="1" applyAlignment="1">
      <alignment wrapText="1"/>
    </xf>
    <xf numFmtId="169" fontId="36" fillId="44" borderId="4" xfId="0" applyNumberFormat="1" applyFont="1" applyFill="1" applyBorder="1" applyAlignment="1">
      <alignment wrapText="1"/>
    </xf>
    <xf numFmtId="169" fontId="36" fillId="44" borderId="4" xfId="0" applyNumberFormat="1" applyFont="1" applyFill="1" applyBorder="1"/>
    <xf numFmtId="3" fontId="57" fillId="75" borderId="43" xfId="0" applyNumberFormat="1" applyFont="1" applyFill="1" applyBorder="1"/>
    <xf numFmtId="169" fontId="36" fillId="56" borderId="4" xfId="0" applyNumberFormat="1" applyFont="1" applyFill="1" applyBorder="1" applyAlignment="1">
      <alignment wrapText="1"/>
    </xf>
    <xf numFmtId="169" fontId="36" fillId="56" borderId="4" xfId="0" applyNumberFormat="1" applyFont="1" applyFill="1" applyBorder="1"/>
    <xf numFmtId="0" fontId="50" fillId="31" borderId="43" xfId="3" applyFont="1" applyFill="1" applyBorder="1"/>
    <xf numFmtId="0" fontId="50" fillId="22" borderId="43" xfId="3" applyFont="1" applyFill="1" applyBorder="1"/>
    <xf numFmtId="0" fontId="50" fillId="22" borderId="43" xfId="3" applyFont="1" applyFill="1" applyBorder="1" applyAlignment="1">
      <alignment horizontal="center"/>
    </xf>
    <xf numFmtId="41" fontId="50" fillId="22" borderId="43" xfId="1" applyFont="1" applyFill="1" applyBorder="1"/>
    <xf numFmtId="0" fontId="0" fillId="37" borderId="70" xfId="0" applyFill="1" applyBorder="1"/>
    <xf numFmtId="0" fontId="47" fillId="37" borderId="70" xfId="0" applyFont="1" applyFill="1" applyBorder="1"/>
    <xf numFmtId="41" fontId="47" fillId="37" borderId="70" xfId="0" applyNumberFormat="1" applyFont="1" applyFill="1" applyBorder="1"/>
    <xf numFmtId="0" fontId="0" fillId="37" borderId="65" xfId="0" applyFill="1" applyBorder="1"/>
    <xf numFmtId="0" fontId="47" fillId="37" borderId="65" xfId="0" applyFont="1" applyFill="1" applyBorder="1"/>
    <xf numFmtId="41" fontId="47" fillId="37" borderId="65" xfId="0" applyNumberFormat="1" applyFont="1" applyFill="1" applyBorder="1"/>
    <xf numFmtId="164" fontId="53" fillId="37" borderId="65" xfId="2" applyNumberFormat="1" applyFont="1" applyFill="1" applyBorder="1"/>
    <xf numFmtId="3" fontId="26" fillId="77" borderId="4" xfId="0" applyNumberFormat="1" applyFont="1" applyFill="1" applyBorder="1"/>
    <xf numFmtId="164" fontId="25" fillId="77" borderId="4" xfId="0" applyNumberFormat="1" applyFont="1" applyFill="1" applyBorder="1"/>
    <xf numFmtId="164" fontId="26" fillId="77" borderId="4" xfId="0" applyNumberFormat="1" applyFont="1" applyFill="1" applyBorder="1"/>
    <xf numFmtId="172" fontId="64" fillId="0" borderId="43" xfId="0" applyNumberFormat="1" applyFont="1" applyBorder="1"/>
    <xf numFmtId="164" fontId="78" fillId="44" borderId="43" xfId="0" applyNumberFormat="1" applyFont="1" applyFill="1" applyBorder="1" applyAlignment="1">
      <alignment horizontal="right"/>
    </xf>
    <xf numFmtId="164" fontId="78" fillId="45" borderId="43" xfId="0" applyNumberFormat="1" applyFont="1" applyFill="1" applyBorder="1" applyAlignment="1">
      <alignment horizontal="right"/>
    </xf>
    <xf numFmtId="165" fontId="77" fillId="44" borderId="43" xfId="0" applyNumberFormat="1" applyFont="1" applyFill="1" applyBorder="1" applyAlignment="1">
      <alignment horizontal="right"/>
    </xf>
    <xf numFmtId="165" fontId="77" fillId="45" borderId="43" xfId="0" applyNumberFormat="1" applyFont="1" applyFill="1" applyBorder="1" applyAlignment="1">
      <alignment horizontal="right"/>
    </xf>
    <xf numFmtId="3" fontId="85" fillId="12" borderId="43" xfId="0" applyNumberFormat="1" applyFont="1" applyFill="1" applyBorder="1" applyAlignment="1">
      <alignment horizontal="center"/>
    </xf>
    <xf numFmtId="2" fontId="1" fillId="0" borderId="43" xfId="0" applyNumberFormat="1" applyFont="1" applyBorder="1"/>
    <xf numFmtId="164" fontId="70" fillId="45" borderId="43" xfId="0" applyNumberFormat="1" applyFont="1" applyFill="1" applyBorder="1" applyAlignment="1">
      <alignment horizontal="center"/>
    </xf>
    <xf numFmtId="3" fontId="70" fillId="59" borderId="43" xfId="0" applyNumberFormat="1" applyFont="1" applyFill="1" applyBorder="1"/>
    <xf numFmtId="10" fontId="73" fillId="59" borderId="43" xfId="0" applyNumberFormat="1" applyFont="1" applyFill="1" applyBorder="1"/>
    <xf numFmtId="0" fontId="117" fillId="0" borderId="0" xfId="0" applyFont="1"/>
    <xf numFmtId="164" fontId="65" fillId="44" borderId="43" xfId="0" applyNumberFormat="1" applyFont="1" applyFill="1" applyBorder="1" applyAlignment="1">
      <alignment horizontal="center"/>
    </xf>
    <xf numFmtId="0" fontId="86" fillId="52" borderId="43" xfId="0" applyFont="1" applyFill="1" applyBorder="1" applyAlignment="1">
      <alignment horizontal="left"/>
    </xf>
    <xf numFmtId="10" fontId="87" fillId="45" borderId="43" xfId="2" applyNumberFormat="1" applyFont="1" applyFill="1" applyBorder="1" applyAlignment="1">
      <alignment horizontal="center"/>
    </xf>
    <xf numFmtId="0" fontId="73" fillId="54" borderId="43" xfId="0" applyFont="1" applyFill="1" applyBorder="1" applyAlignment="1">
      <alignment horizontal="left"/>
    </xf>
    <xf numFmtId="171" fontId="77" fillId="5" borderId="43" xfId="0" applyNumberFormat="1" applyFont="1" applyFill="1" applyBorder="1" applyAlignment="1">
      <alignment horizontal="right"/>
    </xf>
    <xf numFmtId="171" fontId="77" fillId="6" borderId="43" xfId="0" applyNumberFormat="1" applyFont="1" applyFill="1" applyBorder="1" applyAlignment="1">
      <alignment horizontal="right"/>
    </xf>
    <xf numFmtId="9" fontId="87" fillId="46" borderId="43" xfId="2" applyFont="1" applyFill="1" applyBorder="1" applyAlignment="1">
      <alignment horizontal="center"/>
    </xf>
    <xf numFmtId="164" fontId="69" fillId="45" borderId="43" xfId="0" applyNumberFormat="1" applyFont="1" applyFill="1" applyBorder="1" applyAlignment="1">
      <alignment horizontal="center"/>
    </xf>
    <xf numFmtId="0" fontId="74" fillId="0" borderId="0" xfId="0" applyFont="1"/>
    <xf numFmtId="41" fontId="74" fillId="0" borderId="0" xfId="1" applyFont="1"/>
    <xf numFmtId="0" fontId="117" fillId="0" borderId="63" xfId="0" applyFont="1" applyBorder="1" applyAlignment="1">
      <alignment horizontal="left"/>
    </xf>
    <xf numFmtId="0" fontId="117" fillId="0" borderId="63" xfId="0" applyFont="1" applyBorder="1"/>
    <xf numFmtId="0" fontId="0" fillId="0" borderId="0" xfId="0" applyAlignment="1">
      <alignment horizontal="left" indent="1"/>
    </xf>
    <xf numFmtId="0" fontId="117" fillId="0" borderId="43" xfId="0" applyFont="1" applyBorder="1" applyAlignment="1">
      <alignment horizontal="left"/>
    </xf>
    <xf numFmtId="0" fontId="117" fillId="0" borderId="43" xfId="0" applyFont="1" applyBorder="1"/>
    <xf numFmtId="164" fontId="74" fillId="52" borderId="43" xfId="2" applyNumberFormat="1" applyFont="1" applyFill="1" applyBorder="1"/>
    <xf numFmtId="0" fontId="74" fillId="52" borderId="43" xfId="0" applyFont="1" applyFill="1" applyBorder="1"/>
    <xf numFmtId="41" fontId="74" fillId="52" borderId="43" xfId="1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98" fillId="41" borderId="43" xfId="0" applyFont="1" applyFill="1" applyBorder="1" applyAlignment="1">
      <alignment horizontal="center"/>
    </xf>
    <xf numFmtId="0" fontId="49" fillId="52" borderId="43" xfId="0" applyFont="1" applyFill="1" applyBorder="1" applyAlignment="1">
      <alignment horizontal="center"/>
    </xf>
    <xf numFmtId="0" fontId="98" fillId="41" borderId="43" xfId="0" applyFont="1" applyFill="1" applyBorder="1" applyAlignment="1">
      <alignment horizontal="left"/>
    </xf>
    <xf numFmtId="0" fontId="98" fillId="41" borderId="43" xfId="0" applyFont="1" applyFill="1" applyBorder="1" applyAlignment="1">
      <alignment horizontal="center" wrapText="1"/>
    </xf>
    <xf numFmtId="0" fontId="71" fillId="3" borderId="43" xfId="0" applyFont="1" applyFill="1" applyBorder="1" applyAlignment="1">
      <alignment horizontal="center" vertical="center" wrapText="1"/>
    </xf>
    <xf numFmtId="0" fontId="79" fillId="3" borderId="17" xfId="0" applyFont="1" applyFill="1" applyBorder="1" applyAlignment="1">
      <alignment horizontal="center"/>
    </xf>
    <xf numFmtId="0" fontId="63" fillId="0" borderId="18" xfId="0" applyFont="1" applyBorder="1"/>
    <xf numFmtId="0" fontId="63" fillId="0" borderId="19" xfId="0" applyFont="1" applyBorder="1"/>
    <xf numFmtId="0" fontId="65" fillId="41" borderId="43" xfId="0" applyFont="1" applyFill="1" applyBorder="1" applyAlignment="1">
      <alignment horizontal="left"/>
    </xf>
    <xf numFmtId="0" fontId="73" fillId="52" borderId="43" xfId="0" applyFont="1" applyFill="1" applyBorder="1" applyAlignment="1">
      <alignment horizontal="left"/>
    </xf>
    <xf numFmtId="0" fontId="89" fillId="53" borderId="43" xfId="0" applyFont="1" applyFill="1" applyBorder="1" applyAlignment="1">
      <alignment horizontal="center"/>
    </xf>
    <xf numFmtId="0" fontId="91" fillId="31" borderId="43" xfId="0" applyFont="1" applyFill="1" applyBorder="1"/>
    <xf numFmtId="0" fontId="72" fillId="41" borderId="66" xfId="0" applyFont="1" applyFill="1" applyBorder="1" applyAlignment="1">
      <alignment horizontal="center"/>
    </xf>
    <xf numFmtId="0" fontId="63" fillId="52" borderId="67" xfId="0" applyFont="1" applyFill="1" applyBorder="1"/>
    <xf numFmtId="0" fontId="63" fillId="52" borderId="68" xfId="0" applyFont="1" applyFill="1" applyBorder="1"/>
    <xf numFmtId="0" fontId="71" fillId="3" borderId="43" xfId="0" applyFont="1" applyFill="1" applyBorder="1" applyAlignment="1">
      <alignment horizontal="center" vertical="center"/>
    </xf>
    <xf numFmtId="0" fontId="95" fillId="3" borderId="43" xfId="0" applyFont="1" applyFill="1" applyBorder="1" applyAlignment="1">
      <alignment horizontal="center" vertical="center" wrapText="1"/>
    </xf>
    <xf numFmtId="0" fontId="63" fillId="0" borderId="43" xfId="0" applyFont="1" applyBorder="1"/>
    <xf numFmtId="0" fontId="82" fillId="41" borderId="17" xfId="0" applyFont="1" applyFill="1" applyBorder="1" applyAlignment="1">
      <alignment horizontal="left"/>
    </xf>
    <xf numFmtId="0" fontId="72" fillId="41" borderId="17" xfId="0" applyFont="1" applyFill="1" applyBorder="1" applyAlignment="1">
      <alignment horizontal="left"/>
    </xf>
    <xf numFmtId="0" fontId="63" fillId="52" borderId="18" xfId="0" applyFont="1" applyFill="1" applyBorder="1"/>
    <xf numFmtId="0" fontId="63" fillId="52" borderId="19" xfId="0" applyFont="1" applyFill="1" applyBorder="1"/>
    <xf numFmtId="0" fontId="81" fillId="3" borderId="43" xfId="0" applyFont="1" applyFill="1" applyBorder="1" applyAlignment="1">
      <alignment horizontal="center" vertical="center" wrapText="1"/>
    </xf>
    <xf numFmtId="0" fontId="81" fillId="3" borderId="13" xfId="0" applyFont="1" applyFill="1" applyBorder="1" applyAlignment="1">
      <alignment horizontal="center" vertical="center" wrapText="1"/>
    </xf>
    <xf numFmtId="0" fontId="63" fillId="0" borderId="15" xfId="0" applyFont="1" applyBorder="1"/>
    <xf numFmtId="0" fontId="79" fillId="3" borderId="43" xfId="0" applyFont="1" applyFill="1" applyBorder="1" applyAlignment="1">
      <alignment horizontal="center" vertical="center" wrapText="1"/>
    </xf>
    <xf numFmtId="0" fontId="66" fillId="0" borderId="43" xfId="0" applyFont="1" applyBorder="1"/>
    <xf numFmtId="0" fontId="82" fillId="4" borderId="17" xfId="0" applyFont="1" applyFill="1" applyBorder="1" applyAlignment="1">
      <alignment horizontal="center"/>
    </xf>
    <xf numFmtId="0" fontId="79" fillId="3" borderId="31" xfId="0" applyFont="1" applyFill="1" applyBorder="1" applyAlignment="1">
      <alignment horizontal="center" vertical="center" wrapText="1"/>
    </xf>
    <xf numFmtId="0" fontId="63" fillId="0" borderId="32" xfId="0" applyFont="1" applyBorder="1"/>
    <xf numFmtId="0" fontId="72" fillId="41" borderId="17" xfId="0" applyFont="1" applyFill="1" applyBorder="1" applyAlignment="1">
      <alignment horizontal="center"/>
    </xf>
    <xf numFmtId="0" fontId="82" fillId="8" borderId="17" xfId="0" applyFont="1" applyFill="1" applyBorder="1" applyAlignment="1">
      <alignment horizontal="center"/>
    </xf>
    <xf numFmtId="0" fontId="81" fillId="3" borderId="31" xfId="0" applyFont="1" applyFill="1" applyBorder="1" applyAlignment="1">
      <alignment horizontal="center" vertical="center" wrapText="1"/>
    </xf>
    <xf numFmtId="0" fontId="82" fillId="4" borderId="17" xfId="0" applyFont="1" applyFill="1" applyBorder="1" applyAlignment="1">
      <alignment horizontal="left"/>
    </xf>
    <xf numFmtId="0" fontId="63" fillId="52" borderId="18" xfId="0" applyFont="1" applyFill="1" applyBorder="1" applyAlignment="1">
      <alignment horizontal="left"/>
    </xf>
    <xf numFmtId="0" fontId="63" fillId="52" borderId="19" xfId="0" applyFont="1" applyFill="1" applyBorder="1" applyAlignment="1">
      <alignment horizontal="left"/>
    </xf>
    <xf numFmtId="0" fontId="82" fillId="41" borderId="43" xfId="0" applyFont="1" applyFill="1" applyBorder="1" applyAlignment="1">
      <alignment horizontal="left"/>
    </xf>
    <xf numFmtId="0" fontId="82" fillId="41" borderId="4" xfId="0" applyFont="1" applyFill="1" applyBorder="1" applyAlignment="1">
      <alignment horizontal="left"/>
    </xf>
    <xf numFmtId="0" fontId="63" fillId="52" borderId="43" xfId="0" applyFont="1" applyFill="1" applyBorder="1"/>
    <xf numFmtId="0" fontId="81" fillId="3" borderId="43" xfId="0" applyFont="1" applyFill="1" applyBorder="1" applyAlignment="1">
      <alignment horizontal="center" vertical="center"/>
    </xf>
    <xf numFmtId="0" fontId="82" fillId="41" borderId="43" xfId="0" applyFont="1" applyFill="1" applyBorder="1" applyAlignment="1">
      <alignment horizontal="center"/>
    </xf>
    <xf numFmtId="0" fontId="73" fillId="0" borderId="43" xfId="0" applyFont="1" applyBorder="1"/>
    <xf numFmtId="17" fontId="81" fillId="3" borderId="40" xfId="0" applyNumberFormat="1" applyFont="1" applyFill="1" applyBorder="1" applyAlignment="1">
      <alignment horizontal="center"/>
    </xf>
    <xf numFmtId="0" fontId="63" fillId="0" borderId="25" xfId="0" applyFont="1" applyBorder="1"/>
    <xf numFmtId="17" fontId="81" fillId="3" borderId="23" xfId="0" applyNumberFormat="1" applyFont="1" applyFill="1" applyBorder="1" applyAlignment="1">
      <alignment horizontal="center"/>
    </xf>
    <xf numFmtId="0" fontId="82" fillId="41" borderId="69" xfId="0" applyFont="1" applyFill="1" applyBorder="1" applyAlignment="1">
      <alignment horizontal="left"/>
    </xf>
    <xf numFmtId="0" fontId="86" fillId="52" borderId="14" xfId="0" applyFont="1" applyFill="1" applyBorder="1" applyAlignment="1">
      <alignment horizontal="left"/>
    </xf>
    <xf numFmtId="17" fontId="81" fillId="3" borderId="43" xfId="0" applyNumberFormat="1" applyFont="1" applyFill="1" applyBorder="1" applyAlignment="1">
      <alignment horizontal="center"/>
    </xf>
    <xf numFmtId="0" fontId="81" fillId="3" borderId="43" xfId="0" applyFont="1" applyFill="1" applyBorder="1" applyAlignment="1">
      <alignment horizontal="center"/>
    </xf>
    <xf numFmtId="0" fontId="81" fillId="3" borderId="17" xfId="0" applyFont="1" applyFill="1" applyBorder="1" applyAlignment="1">
      <alignment horizontal="center"/>
    </xf>
    <xf numFmtId="0" fontId="49" fillId="52" borderId="43" xfId="0" applyFont="1" applyFill="1" applyBorder="1"/>
    <xf numFmtId="0" fontId="103" fillId="3" borderId="43" xfId="0" applyFont="1" applyFill="1" applyBorder="1" applyAlignment="1">
      <alignment horizontal="center"/>
    </xf>
    <xf numFmtId="0" fontId="49" fillId="0" borderId="43" xfId="0" applyFont="1" applyBorder="1"/>
    <xf numFmtId="0" fontId="78" fillId="4" borderId="23" xfId="0" applyFont="1" applyFill="1" applyBorder="1" applyAlignment="1">
      <alignment horizontal="center"/>
    </xf>
    <xf numFmtId="0" fontId="49" fillId="0" borderId="24" xfId="0" applyFont="1" applyBorder="1"/>
    <xf numFmtId="0" fontId="49" fillId="0" borderId="40" xfId="0" applyFont="1" applyBorder="1"/>
    <xf numFmtId="0" fontId="49" fillId="52" borderId="43" xfId="0" applyFont="1" applyFill="1" applyBorder="1" applyAlignment="1">
      <alignment horizontal="left"/>
    </xf>
    <xf numFmtId="0" fontId="103" fillId="3" borderId="43" xfId="0" applyFont="1" applyFill="1" applyBorder="1" applyAlignment="1">
      <alignment horizontal="center" vertical="center" wrapText="1"/>
    </xf>
    <xf numFmtId="0" fontId="98" fillId="4" borderId="43" xfId="0" applyFont="1" applyFill="1" applyBorder="1" applyAlignment="1">
      <alignment horizontal="left"/>
    </xf>
    <xf numFmtId="0" fontId="19" fillId="3" borderId="43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12" fillId="41" borderId="43" xfId="0" applyFont="1" applyFill="1" applyBorder="1" applyAlignment="1">
      <alignment horizontal="left"/>
    </xf>
    <xf numFmtId="0" fontId="3" fillId="52" borderId="43" xfId="0" applyFont="1" applyFill="1" applyBorder="1" applyAlignment="1">
      <alignment horizontal="left"/>
    </xf>
    <xf numFmtId="0" fontId="12" fillId="6" borderId="43" xfId="0" applyFont="1" applyFill="1" applyBorder="1" applyAlignment="1">
      <alignment horizontal="center"/>
    </xf>
    <xf numFmtId="0" fontId="82" fillId="4" borderId="43" xfId="0" applyFont="1" applyFill="1" applyBorder="1" applyAlignment="1">
      <alignment horizontal="left"/>
    </xf>
    <xf numFmtId="0" fontId="82" fillId="4" borderId="43" xfId="0" applyFont="1" applyFill="1" applyBorder="1" applyAlignment="1">
      <alignment horizontal="center"/>
    </xf>
    <xf numFmtId="0" fontId="12" fillId="41" borderId="43" xfId="0" applyFont="1" applyFill="1" applyBorder="1" applyAlignment="1">
      <alignment horizontal="center"/>
    </xf>
    <xf numFmtId="0" fontId="3" fillId="52" borderId="43" xfId="0" applyFont="1" applyFill="1" applyBorder="1"/>
    <xf numFmtId="0" fontId="12" fillId="4" borderId="43" xfId="0" applyFont="1" applyFill="1" applyBorder="1" applyAlignment="1">
      <alignment horizontal="center"/>
    </xf>
    <xf numFmtId="0" fontId="13" fillId="3" borderId="43" xfId="0" applyFont="1" applyFill="1" applyBorder="1" applyAlignment="1">
      <alignment horizontal="center" vertical="center" wrapText="1"/>
    </xf>
    <xf numFmtId="0" fontId="88" fillId="41" borderId="43" xfId="0" applyFont="1" applyFill="1" applyBorder="1" applyAlignment="1">
      <alignment horizontal="center"/>
    </xf>
    <xf numFmtId="0" fontId="91" fillId="3" borderId="43" xfId="0" applyFont="1" applyFill="1" applyBorder="1" applyAlignment="1">
      <alignment horizontal="center" vertical="center"/>
    </xf>
    <xf numFmtId="17" fontId="91" fillId="3" borderId="43" xfId="0" applyNumberFormat="1" applyFont="1" applyFill="1" applyBorder="1" applyAlignment="1">
      <alignment horizontal="center" vertical="center"/>
    </xf>
    <xf numFmtId="0" fontId="91" fillId="3" borderId="43" xfId="0" applyFont="1" applyFill="1" applyBorder="1" applyAlignment="1">
      <alignment horizontal="center" vertical="center" wrapText="1"/>
    </xf>
    <xf numFmtId="17" fontId="71" fillId="3" borderId="43" xfId="0" applyNumberFormat="1" applyFont="1" applyFill="1" applyBorder="1" applyAlignment="1">
      <alignment horizontal="center" vertical="center" wrapText="1"/>
    </xf>
    <xf numFmtId="0" fontId="82" fillId="4" borderId="23" xfId="0" applyFont="1" applyFill="1" applyBorder="1" applyAlignment="1">
      <alignment horizontal="center"/>
    </xf>
    <xf numFmtId="0" fontId="63" fillId="0" borderId="24" xfId="0" applyFont="1" applyBorder="1"/>
    <xf numFmtId="0" fontId="74" fillId="4" borderId="23" xfId="0" applyFont="1" applyFill="1" applyBorder="1" applyAlignment="1">
      <alignment horizontal="center"/>
    </xf>
    <xf numFmtId="0" fontId="63" fillId="52" borderId="43" xfId="0" applyFont="1" applyFill="1" applyBorder="1" applyAlignment="1">
      <alignment horizontal="left"/>
    </xf>
    <xf numFmtId="0" fontId="82" fillId="67" borderId="43" xfId="0" applyFont="1" applyFill="1" applyBorder="1" applyAlignment="1">
      <alignment horizontal="left"/>
    </xf>
    <xf numFmtId="0" fontId="63" fillId="40" borderId="43" xfId="0" applyFont="1" applyFill="1" applyBorder="1"/>
    <xf numFmtId="3" fontId="79" fillId="3" borderId="43" xfId="0" applyNumberFormat="1" applyFont="1" applyFill="1" applyBorder="1" applyAlignment="1">
      <alignment horizontal="center" vertical="center" wrapText="1"/>
    </xf>
    <xf numFmtId="0" fontId="45" fillId="3" borderId="31" xfId="0" applyFont="1" applyFill="1" applyBorder="1" applyAlignment="1">
      <alignment horizontal="center" vertical="center" wrapText="1"/>
    </xf>
    <xf numFmtId="0" fontId="56" fillId="0" borderId="32" xfId="0" applyFont="1" applyBorder="1"/>
    <xf numFmtId="0" fontId="45" fillId="3" borderId="17" xfId="0" applyFont="1" applyFill="1" applyBorder="1" applyAlignment="1">
      <alignment horizontal="center"/>
    </xf>
    <xf numFmtId="0" fontId="56" fillId="0" borderId="19" xfId="0" applyFont="1" applyBorder="1"/>
    <xf numFmtId="0" fontId="45" fillId="3" borderId="31" xfId="0" applyFont="1" applyFill="1" applyBorder="1" applyAlignment="1">
      <alignment horizontal="center" vertical="center"/>
    </xf>
    <xf numFmtId="0" fontId="56" fillId="0" borderId="32" xfId="0" applyFont="1" applyBorder="1" applyAlignment="1">
      <alignment wrapText="1"/>
    </xf>
    <xf numFmtId="0" fontId="29" fillId="74" borderId="17" xfId="0" applyFont="1" applyFill="1" applyBorder="1" applyAlignment="1">
      <alignment horizontal="left"/>
    </xf>
    <xf numFmtId="166" fontId="25" fillId="13" borderId="17" xfId="0" applyNumberFormat="1" applyFont="1" applyFill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12" fillId="19" borderId="17" xfId="0" applyFont="1" applyFill="1" applyBorder="1" applyAlignment="1">
      <alignment horizontal="center"/>
    </xf>
    <xf numFmtId="0" fontId="12" fillId="8" borderId="17" xfId="0" applyFont="1" applyFill="1" applyBorder="1" applyAlignment="1">
      <alignment horizontal="center"/>
    </xf>
    <xf numFmtId="0" fontId="12" fillId="8" borderId="17" xfId="0" applyFont="1" applyFill="1" applyBorder="1" applyAlignment="1">
      <alignment horizontal="left"/>
    </xf>
    <xf numFmtId="0" fontId="17" fillId="8" borderId="60" xfId="0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0" fontId="13" fillId="3" borderId="31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12" fillId="20" borderId="17" xfId="0" applyFont="1" applyFill="1" applyBorder="1" applyAlignment="1">
      <alignment horizontal="center"/>
    </xf>
    <xf numFmtId="0" fontId="26" fillId="6" borderId="17" xfId="0" applyFont="1" applyFill="1" applyBorder="1" applyAlignment="1">
      <alignment horizontal="left"/>
    </xf>
    <xf numFmtId="0" fontId="17" fillId="8" borderId="43" xfId="0" applyFont="1" applyFill="1" applyBorder="1" applyAlignment="1">
      <alignment horizontal="center"/>
    </xf>
    <xf numFmtId="0" fontId="34" fillId="3" borderId="48" xfId="0" applyFont="1" applyFill="1" applyBorder="1" applyAlignment="1">
      <alignment horizontal="center"/>
    </xf>
    <xf numFmtId="0" fontId="3" fillId="0" borderId="49" xfId="0" applyFont="1" applyBorder="1"/>
    <xf numFmtId="0" fontId="3" fillId="0" borderId="50" xfId="0" applyFont="1" applyBorder="1"/>
    <xf numFmtId="0" fontId="34" fillId="3" borderId="17" xfId="0" applyFont="1" applyFill="1" applyBorder="1" applyAlignment="1">
      <alignment horizontal="center"/>
    </xf>
    <xf numFmtId="0" fontId="34" fillId="3" borderId="17" xfId="0" applyFont="1" applyFill="1" applyBorder="1" applyAlignment="1">
      <alignment horizontal="left"/>
    </xf>
    <xf numFmtId="0" fontId="34" fillId="3" borderId="45" xfId="0" applyFont="1" applyFill="1" applyBorder="1" applyAlignment="1">
      <alignment horizontal="center"/>
    </xf>
    <xf numFmtId="0" fontId="3" fillId="0" borderId="46" xfId="0" applyFont="1" applyBorder="1"/>
    <xf numFmtId="0" fontId="3" fillId="0" borderId="47" xfId="0" applyFont="1" applyBorder="1"/>
    <xf numFmtId="0" fontId="17" fillId="8" borderId="17" xfId="0" applyFont="1" applyFill="1" applyBorder="1" applyAlignment="1">
      <alignment horizontal="center"/>
    </xf>
    <xf numFmtId="0" fontId="26" fillId="6" borderId="31" xfId="0" applyFont="1" applyFill="1" applyBorder="1" applyAlignment="1">
      <alignment horizontal="center" vertical="center" wrapText="1"/>
    </xf>
    <xf numFmtId="0" fontId="20" fillId="0" borderId="45" xfId="0" applyFont="1" applyBorder="1" applyAlignment="1">
      <alignment horizontal="center"/>
    </xf>
    <xf numFmtId="0" fontId="30" fillId="3" borderId="17" xfId="0" applyFont="1" applyFill="1" applyBorder="1" applyAlignment="1">
      <alignment horizontal="center"/>
    </xf>
    <xf numFmtId="0" fontId="12" fillId="76" borderId="17" xfId="0" applyFont="1" applyFill="1" applyBorder="1" applyAlignment="1">
      <alignment horizontal="left"/>
    </xf>
    <xf numFmtId="0" fontId="3" fillId="37" borderId="18" xfId="0" applyFont="1" applyFill="1" applyBorder="1"/>
    <xf numFmtId="0" fontId="3" fillId="37" borderId="43" xfId="0" applyFont="1" applyFill="1" applyBorder="1"/>
    <xf numFmtId="0" fontId="3" fillId="37" borderId="19" xfId="0" applyFont="1" applyFill="1" applyBorder="1"/>
  </cellXfs>
  <cellStyles count="4">
    <cellStyle name="Millares [0]" xfId="1" builtinId="6"/>
    <cellStyle name="Normal" xfId="0" builtinId="0"/>
    <cellStyle name="Porcentaje" xfId="2" builtinId="5"/>
    <cellStyle name="Salida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737583218230882E-2"/>
          <c:y val="4.8726467331118496E-2"/>
          <c:w val="0.93648307405876441"/>
          <c:h val="0.82545600404600583"/>
        </c:manualLayout>
      </c:layout>
      <c:barChart>
        <c:barDir val="col"/>
        <c:grouping val="clustered"/>
        <c:varyColors val="1"/>
        <c:ser>
          <c:idx val="1"/>
          <c:order val="0"/>
          <c:tx>
            <c:strRef>
              <c:f>Resumen!$A$20</c:f>
              <c:strCache>
                <c:ptCount val="1"/>
                <c:pt idx="0">
                  <c:v>Total Vehiculos y Camiones</c:v>
                </c:pt>
              </c:strCache>
            </c:strRef>
          </c:tx>
          <c:spPr>
            <a:solidFill>
              <a:srgbClr val="93A9CF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Resumen!$B$13:$Q$13</c:f>
              <c:numCache>
                <c:formatCode>#,##0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Resumen!$B$20:$Q$20</c:f>
              <c:numCache>
                <c:formatCode>_-* #,##0\ _€_-;\-* #,##0\ _€_-;_-* "-"??\ _€_-;_-@</c:formatCode>
                <c:ptCount val="16"/>
                <c:pt idx="0">
                  <c:v>22029</c:v>
                </c:pt>
                <c:pt idx="1">
                  <c:v>31807</c:v>
                </c:pt>
                <c:pt idx="2">
                  <c:v>31602</c:v>
                </c:pt>
                <c:pt idx="3">
                  <c:v>31120</c:v>
                </c:pt>
                <c:pt idx="4">
                  <c:v>34161</c:v>
                </c:pt>
                <c:pt idx="5">
                  <c:v>28345</c:v>
                </c:pt>
                <c:pt idx="6">
                  <c:v>22819</c:v>
                </c:pt>
                <c:pt idx="7">
                  <c:v>30361</c:v>
                </c:pt>
                <c:pt idx="8">
                  <c:v>38399</c:v>
                </c:pt>
                <c:pt idx="9">
                  <c:v>30735</c:v>
                </c:pt>
                <c:pt idx="10">
                  <c:v>23479</c:v>
                </c:pt>
                <c:pt idx="11">
                  <c:v>29731</c:v>
                </c:pt>
                <c:pt idx="12">
                  <c:v>35748</c:v>
                </c:pt>
                <c:pt idx="13">
                  <c:v>31397</c:v>
                </c:pt>
                <c:pt idx="14">
                  <c:v>36718</c:v>
                </c:pt>
                <c:pt idx="15">
                  <c:v>40952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D684-4E56-8758-9C53D3770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1644048"/>
        <c:axId val="1351646768"/>
      </c:barChart>
      <c:catAx>
        <c:axId val="135164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351646768"/>
        <c:crosses val="autoZero"/>
        <c:auto val="1"/>
        <c:lblAlgn val="ctr"/>
        <c:lblOffset val="100"/>
        <c:noMultiLvlLbl val="1"/>
      </c:catAx>
      <c:valAx>
        <c:axId val="13516467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\ _€_-;\-* #,##0\ _€_-;_-* &quot;-&quot;??\ _€_-;_-@" sourceLinked="1"/>
        <c:majorTickMark val="out"/>
        <c:minorTickMark val="none"/>
        <c:tickLblPos val="nextTo"/>
        <c:crossAx val="135164404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BE-4A33-96D9-81D47C3B64AD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3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BE-4A33-96D9-81D47C3B64AD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BE-4A33-96D9-81D47C3B64AD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4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BE-4A33-96D9-81D47C3B64AD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4BE-4A33-96D9-81D47C3B64AD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4BE-4A33-96D9-81D47C3B64AD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shade val="6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4BE-4A33-96D9-81D47C3B64AD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shade val="6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4BE-4A33-96D9-81D47C3B64AD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4BE-4A33-96D9-81D47C3B64AD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4BE-4A33-96D9-81D47C3B64AD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shade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4BE-4A33-96D9-81D47C3B64AD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>
                  <a:shade val="8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4BE-4A33-96D9-81D47C3B64AD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shade val="9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F4BE-4A33-96D9-81D47C3B64AD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1">
                  <a:shade val="9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F4BE-4A33-96D9-81D47C3B64AD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>
                  <a:tint val="9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4BE-4A33-96D9-81D47C3B64AD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1">
                  <a:tint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4BE-4A33-96D9-81D47C3B64AD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1">
                  <a:tint val="8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F4BE-4A33-96D9-81D47C3B64AD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1">
                  <a:tint val="8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4BE-4A33-96D9-81D47C3B64AD}"/>
              </c:ext>
            </c:extLst>
          </c:dPt>
          <c:dPt>
            <c:idx val="18"/>
            <c:invertIfNegative val="1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F4BE-4A33-96D9-81D47C3B64AD}"/>
              </c:ext>
            </c:extLst>
          </c:dPt>
          <c:dPt>
            <c:idx val="19"/>
            <c:invertIfNegative val="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F4BE-4A33-96D9-81D47C3B64AD}"/>
              </c:ext>
            </c:extLst>
          </c:dPt>
          <c:dPt>
            <c:idx val="20"/>
            <c:invertIfNegative val="1"/>
            <c:bubble3D val="0"/>
            <c:spPr>
              <a:solidFill>
                <a:schemeClr val="accent1">
                  <a:tint val="6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F4BE-4A33-96D9-81D47C3B64AD}"/>
              </c:ext>
            </c:extLst>
          </c:dPt>
          <c:dPt>
            <c:idx val="21"/>
            <c:invertIfNegative val="1"/>
            <c:bubble3D val="0"/>
            <c:spPr>
              <a:solidFill>
                <a:schemeClr val="accent1">
                  <a:tint val="6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F4BE-4A33-96D9-81D47C3B64AD}"/>
              </c:ext>
            </c:extLst>
          </c:dPt>
          <c:dPt>
            <c:idx val="22"/>
            <c:invertIfNegative val="1"/>
            <c:bubble3D val="0"/>
            <c:spPr>
              <a:solidFill>
                <a:schemeClr val="accent1">
                  <a:tint val="5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F4BE-4A33-96D9-81D47C3B64AD}"/>
              </c:ext>
            </c:extLst>
          </c:dPt>
          <c:dPt>
            <c:idx val="23"/>
            <c:invertIfNegative val="1"/>
            <c:bubble3D val="0"/>
            <c:spPr>
              <a:solidFill>
                <a:schemeClr val="accent1">
                  <a:tint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F4BE-4A33-96D9-81D47C3B64AD}"/>
              </c:ext>
            </c:extLst>
          </c:dPt>
          <c:dPt>
            <c:idx val="24"/>
            <c:invertIfNegative val="1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F4BE-4A33-96D9-81D47C3B64AD}"/>
              </c:ext>
            </c:extLst>
          </c:dPt>
          <c:dPt>
            <c:idx val="25"/>
            <c:invertIfNegative val="1"/>
            <c:bubble3D val="0"/>
            <c:spPr>
              <a:solidFill>
                <a:schemeClr val="accent1">
                  <a:tint val="4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F4BE-4A33-96D9-81D47C3B64AD}"/>
              </c:ext>
            </c:extLst>
          </c:dPt>
          <c:dPt>
            <c:idx val="26"/>
            <c:invertIfNegative val="1"/>
            <c:bubble3D val="0"/>
            <c:spPr>
              <a:solidFill>
                <a:schemeClr val="accent1">
                  <a:tint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F4BE-4A33-96D9-81D47C3B64AD}"/>
              </c:ext>
            </c:extLst>
          </c:dPt>
          <c:dPt>
            <c:idx val="27"/>
            <c:invertIfNegative val="1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F4BE-4A33-96D9-81D47C3B64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'1'!$A$23:$A$50</c:f>
              <c:numCache>
                <c:formatCode>General</c:formatCode>
                <c:ptCount val="28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</c:numCache>
            </c:numRef>
          </c:cat>
          <c:val>
            <c:numRef>
              <c:f>'1'!$B$23:$B$50</c:f>
              <c:numCache>
                <c:formatCode>#,##0</c:formatCode>
                <c:ptCount val="28"/>
                <c:pt idx="0">
                  <c:v>15259</c:v>
                </c:pt>
                <c:pt idx="1">
                  <c:v>9666</c:v>
                </c:pt>
                <c:pt idx="2">
                  <c:v>6780</c:v>
                </c:pt>
                <c:pt idx="3">
                  <c:v>6559</c:v>
                </c:pt>
                <c:pt idx="4">
                  <c:v>2842</c:v>
                </c:pt>
                <c:pt idx="5">
                  <c:v>3209</c:v>
                </c:pt>
                <c:pt idx="6">
                  <c:v>5720</c:v>
                </c:pt>
                <c:pt idx="7">
                  <c:v>6710</c:v>
                </c:pt>
                <c:pt idx="8">
                  <c:v>8417</c:v>
                </c:pt>
                <c:pt idx="9">
                  <c:v>11898</c:v>
                </c:pt>
                <c:pt idx="10">
                  <c:v>20266</c:v>
                </c:pt>
                <c:pt idx="11">
                  <c:v>12160</c:v>
                </c:pt>
                <c:pt idx="12">
                  <c:v>20215</c:v>
                </c:pt>
                <c:pt idx="13">
                  <c:v>29392</c:v>
                </c:pt>
                <c:pt idx="14">
                  <c:v>28887</c:v>
                </c:pt>
                <c:pt idx="15">
                  <c:v>28190</c:v>
                </c:pt>
                <c:pt idx="16">
                  <c:v>30691</c:v>
                </c:pt>
                <c:pt idx="17">
                  <c:v>24559</c:v>
                </c:pt>
                <c:pt idx="18">
                  <c:v>20802</c:v>
                </c:pt>
                <c:pt idx="19">
                  <c:v>27851</c:v>
                </c:pt>
                <c:pt idx="20">
                  <c:v>35890</c:v>
                </c:pt>
                <c:pt idx="21">
                  <c:v>28437</c:v>
                </c:pt>
                <c:pt idx="22">
                  <c:v>22000</c:v>
                </c:pt>
                <c:pt idx="23">
                  <c:v>27910</c:v>
                </c:pt>
                <c:pt idx="24">
                  <c:v>34185</c:v>
                </c:pt>
                <c:pt idx="25">
                  <c:v>29720</c:v>
                </c:pt>
                <c:pt idx="26">
                  <c:v>34705</c:v>
                </c:pt>
                <c:pt idx="27">
                  <c:v>38611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D-4523-A937-3EB3786DE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1651120"/>
        <c:axId val="1351642960"/>
      </c:barChart>
      <c:catAx>
        <c:axId val="135165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351642960"/>
        <c:crosses val="autoZero"/>
        <c:auto val="1"/>
        <c:lblAlgn val="ctr"/>
        <c:lblOffset val="100"/>
        <c:noMultiLvlLbl val="1"/>
      </c:catAx>
      <c:valAx>
        <c:axId val="135164296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#,##0" sourceLinked="1"/>
        <c:majorTickMark val="out"/>
        <c:minorTickMark val="none"/>
        <c:tickLblPos val="nextTo"/>
        <c:crossAx val="135165112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3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EB8-4B29-8439-342FB4387882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3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EB8-4B29-8439-342FB4387882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EB8-4B29-8439-342FB4387882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4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EB8-4B29-8439-342FB4387882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EB8-4B29-8439-342FB4387882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EB8-4B29-8439-342FB4387882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shade val="6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EB8-4B29-8439-342FB4387882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shade val="6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EB8-4B29-8439-342FB4387882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EB8-4B29-8439-342FB4387882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shade val="7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EB8-4B29-8439-342FB4387882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shade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EB8-4B29-8439-342FB4387882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>
                  <a:shade val="8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EB8-4B29-8439-342FB4387882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shade val="9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EB8-4B29-8439-342FB4387882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1">
                  <a:shade val="9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EB8-4B29-8439-342FB4387882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>
                  <a:tint val="9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5EB8-4B29-8439-342FB4387882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1">
                  <a:tint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5EB8-4B29-8439-342FB4387882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1">
                  <a:tint val="8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5EB8-4B29-8439-342FB4387882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1">
                  <a:tint val="8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5EB8-4B29-8439-342FB4387882}"/>
              </c:ext>
            </c:extLst>
          </c:dPt>
          <c:dPt>
            <c:idx val="18"/>
            <c:invertIfNegative val="1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5EB8-4B29-8439-342FB4387882}"/>
              </c:ext>
            </c:extLst>
          </c:dPt>
          <c:dPt>
            <c:idx val="19"/>
            <c:invertIfNegative val="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5EB8-4B29-8439-342FB4387882}"/>
              </c:ext>
            </c:extLst>
          </c:dPt>
          <c:dPt>
            <c:idx val="20"/>
            <c:invertIfNegative val="1"/>
            <c:bubble3D val="0"/>
            <c:spPr>
              <a:solidFill>
                <a:schemeClr val="accent1">
                  <a:tint val="6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5EB8-4B29-8439-342FB4387882}"/>
              </c:ext>
            </c:extLst>
          </c:dPt>
          <c:dPt>
            <c:idx val="21"/>
            <c:invertIfNegative val="1"/>
            <c:bubble3D val="0"/>
            <c:spPr>
              <a:solidFill>
                <a:schemeClr val="accent1">
                  <a:tint val="6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5EB8-4B29-8439-342FB4387882}"/>
              </c:ext>
            </c:extLst>
          </c:dPt>
          <c:dPt>
            <c:idx val="22"/>
            <c:invertIfNegative val="1"/>
            <c:bubble3D val="0"/>
            <c:spPr>
              <a:solidFill>
                <a:schemeClr val="accent1">
                  <a:tint val="5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5EB8-4B29-8439-342FB4387882}"/>
              </c:ext>
            </c:extLst>
          </c:dPt>
          <c:dPt>
            <c:idx val="23"/>
            <c:invertIfNegative val="1"/>
            <c:bubble3D val="0"/>
            <c:spPr>
              <a:solidFill>
                <a:schemeClr val="accent1">
                  <a:tint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5EB8-4B29-8439-342FB4387882}"/>
              </c:ext>
            </c:extLst>
          </c:dPt>
          <c:dPt>
            <c:idx val="24"/>
            <c:invertIfNegative val="1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5EB8-4B29-8439-342FB4387882}"/>
              </c:ext>
            </c:extLst>
          </c:dPt>
          <c:dPt>
            <c:idx val="25"/>
            <c:invertIfNegative val="1"/>
            <c:bubble3D val="0"/>
            <c:spPr>
              <a:solidFill>
                <a:schemeClr val="accent1">
                  <a:tint val="4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5EB8-4B29-8439-342FB4387882}"/>
              </c:ext>
            </c:extLst>
          </c:dPt>
          <c:dPt>
            <c:idx val="26"/>
            <c:invertIfNegative val="1"/>
            <c:bubble3D val="0"/>
            <c:spPr>
              <a:solidFill>
                <a:schemeClr val="accent1">
                  <a:tint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5EB8-4B29-8439-342FB4387882}"/>
              </c:ext>
            </c:extLst>
          </c:dPt>
          <c:dPt>
            <c:idx val="27"/>
            <c:invertIfNegative val="1"/>
            <c:bubble3D val="0"/>
            <c:spPr>
              <a:solidFill>
                <a:schemeClr val="accent1">
                  <a:tint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5EB8-4B29-8439-342FB43878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'1'!$A$23:$A$50</c:f>
              <c:numCache>
                <c:formatCode>General</c:formatCode>
                <c:ptCount val="28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</c:numCache>
            </c:numRef>
          </c:cat>
          <c:val>
            <c:numRef>
              <c:f>'1'!$D$23:$D$50</c:f>
              <c:numCache>
                <c:formatCode>_-* #,##0\ _€_-;\-* #,##0\ _€_-;_-* "-"??\ _€_-;_-@</c:formatCode>
                <c:ptCount val="28"/>
                <c:pt idx="0">
                  <c:v>1152</c:v>
                </c:pt>
                <c:pt idx="1">
                  <c:v>887</c:v>
                </c:pt>
                <c:pt idx="2">
                  <c:v>524</c:v>
                </c:pt>
                <c:pt idx="3">
                  <c:v>427</c:v>
                </c:pt>
                <c:pt idx="4">
                  <c:v>192</c:v>
                </c:pt>
                <c:pt idx="5">
                  <c:v>53</c:v>
                </c:pt>
                <c:pt idx="6">
                  <c:v>234</c:v>
                </c:pt>
                <c:pt idx="7">
                  <c:v>399</c:v>
                </c:pt>
                <c:pt idx="8">
                  <c:v>566</c:v>
                </c:pt>
                <c:pt idx="9">
                  <c:v>1007</c:v>
                </c:pt>
                <c:pt idx="10">
                  <c:v>2048</c:v>
                </c:pt>
                <c:pt idx="11">
                  <c:v>1570</c:v>
                </c:pt>
                <c:pt idx="12">
                  <c:v>1814</c:v>
                </c:pt>
                <c:pt idx="13">
                  <c:v>2450</c:v>
                </c:pt>
                <c:pt idx="14">
                  <c:v>2715</c:v>
                </c:pt>
                <c:pt idx="15" formatCode="#,##0">
                  <c:v>2930</c:v>
                </c:pt>
                <c:pt idx="16">
                  <c:v>3470</c:v>
                </c:pt>
                <c:pt idx="17">
                  <c:v>3786</c:v>
                </c:pt>
                <c:pt idx="18">
                  <c:v>2017</c:v>
                </c:pt>
                <c:pt idx="19">
                  <c:v>2510</c:v>
                </c:pt>
                <c:pt idx="20">
                  <c:v>2509</c:v>
                </c:pt>
                <c:pt idx="21">
                  <c:v>2298</c:v>
                </c:pt>
                <c:pt idx="22">
                  <c:v>1479</c:v>
                </c:pt>
                <c:pt idx="23">
                  <c:v>1821</c:v>
                </c:pt>
                <c:pt idx="24">
                  <c:v>1563</c:v>
                </c:pt>
                <c:pt idx="25">
                  <c:v>1677</c:v>
                </c:pt>
                <c:pt idx="26">
                  <c:v>2013</c:v>
                </c:pt>
                <c:pt idx="27">
                  <c:v>2341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C-40D7-B7EA-49B0B1C95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1654928"/>
        <c:axId val="1351652752"/>
      </c:barChart>
      <c:catAx>
        <c:axId val="135165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351652752"/>
        <c:crosses val="autoZero"/>
        <c:auto val="1"/>
        <c:lblAlgn val="ctr"/>
        <c:lblOffset val="100"/>
        <c:noMultiLvlLbl val="1"/>
      </c:catAx>
      <c:valAx>
        <c:axId val="135165275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_-* #,##0\ _€_-;\-* #,##0\ _€_-;_-* &quot;-&quot;??\ _€_-;_-@" sourceLinked="1"/>
        <c:majorTickMark val="out"/>
        <c:minorTickMark val="none"/>
        <c:tickLblPos val="nextTo"/>
        <c:crossAx val="135165492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'1'!$A$29:$A$50</c:f>
              <c:numCache>
                <c:formatCode>General</c:formatCod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numCache>
            </c:numRef>
          </c:cat>
          <c:val>
            <c:numRef>
              <c:f>'1'!$E$29:$E$50</c:f>
              <c:numCache>
                <c:formatCode>0.0%</c:formatCode>
                <c:ptCount val="22"/>
                <c:pt idx="0">
                  <c:v>3.4150943396226419</c:v>
                </c:pt>
                <c:pt idx="1">
                  <c:v>0.70512820512820507</c:v>
                </c:pt>
                <c:pt idx="2">
                  <c:v>0.418546365914787</c:v>
                </c:pt>
                <c:pt idx="3">
                  <c:v>0.77915194346289751</c:v>
                </c:pt>
                <c:pt idx="4">
                  <c:v>1.0337636544190665</c:v>
                </c:pt>
                <c:pt idx="5">
                  <c:v>-0.2333984375</c:v>
                </c:pt>
                <c:pt idx="6">
                  <c:v>0.15541401273885347</c:v>
                </c:pt>
                <c:pt idx="7">
                  <c:v>0.35060639470782795</c:v>
                </c:pt>
                <c:pt idx="8">
                  <c:v>0.10816326530612241</c:v>
                </c:pt>
                <c:pt idx="9">
                  <c:v>7.9189686924493463E-2</c:v>
                </c:pt>
                <c:pt idx="10">
                  <c:v>0.1843003412969284</c:v>
                </c:pt>
                <c:pt idx="11">
                  <c:v>9.1066282420749323E-2</c:v>
                </c:pt>
                <c:pt idx="12">
                  <c:v>-0.46724775488642367</c:v>
                </c:pt>
                <c:pt idx="13">
                  <c:v>0.24442240951908767</c:v>
                </c:pt>
                <c:pt idx="14">
                  <c:v>-3.9840637450194727E-4</c:v>
                </c:pt>
                <c:pt idx="15">
                  <c:v>-8.4097249900358717E-2</c:v>
                </c:pt>
                <c:pt idx="16">
                  <c:v>-0.35639686684073102</c:v>
                </c:pt>
                <c:pt idx="17">
                  <c:v>0.2312373225152129</c:v>
                </c:pt>
                <c:pt idx="18">
                  <c:v>-0.14168039538714994</c:v>
                </c:pt>
                <c:pt idx="19">
                  <c:v>7.2936660268714038E-2</c:v>
                </c:pt>
                <c:pt idx="20">
                  <c:v>0.20035778175313057</c:v>
                </c:pt>
                <c:pt idx="21">
                  <c:v>0.16294088425235964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25-4611-B50F-70533965F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648944"/>
        <c:axId val="1351641328"/>
      </c:lineChart>
      <c:catAx>
        <c:axId val="1351648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351641328"/>
        <c:crosses val="autoZero"/>
        <c:auto val="1"/>
        <c:lblAlgn val="ctr"/>
        <c:lblOffset val="100"/>
        <c:noMultiLvlLbl val="1"/>
      </c:catAx>
      <c:valAx>
        <c:axId val="1351641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35164894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dLbl>
              <c:idx val="13"/>
              <c:layout>
                <c:manualLayout>
                  <c:x val="-5.5961070559610707E-2"/>
                  <c:y val="4.51977401129943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44-4384-8F40-0F084130B772}"/>
                </c:ext>
              </c:extLst>
            </c:dLbl>
            <c:dLbl>
              <c:idx val="14"/>
              <c:layout>
                <c:manualLayout>
                  <c:x val="-1.9464720194647202E-2"/>
                  <c:y val="-2.71186440677966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44-4384-8F40-0F084130B772}"/>
                </c:ext>
              </c:extLst>
            </c:dLbl>
            <c:dLbl>
              <c:idx val="15"/>
              <c:layout>
                <c:manualLayout>
                  <c:x val="-2.4330900243309003E-3"/>
                  <c:y val="-9.03954802259887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44-4384-8F40-0F084130B7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'1'!$A$23:$A$50</c:f>
              <c:numCache>
                <c:formatCode>General</c:formatCode>
                <c:ptCount val="28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</c:numCache>
            </c:numRef>
          </c:cat>
          <c:val>
            <c:numRef>
              <c:f>'1'!$F$23:$F$50</c:f>
              <c:numCache>
                <c:formatCode>_-* #,##0\ _€_-;\-* #,##0\ _€_-;_-* "-"??\ _€_-;_-@</c:formatCode>
                <c:ptCount val="28"/>
                <c:pt idx="0">
                  <c:v>16411</c:v>
                </c:pt>
                <c:pt idx="1">
                  <c:v>10553</c:v>
                </c:pt>
                <c:pt idx="2">
                  <c:v>7304</c:v>
                </c:pt>
                <c:pt idx="3">
                  <c:v>6986</c:v>
                </c:pt>
                <c:pt idx="4">
                  <c:v>3034</c:v>
                </c:pt>
                <c:pt idx="5">
                  <c:v>3262</c:v>
                </c:pt>
                <c:pt idx="6">
                  <c:v>5954</c:v>
                </c:pt>
                <c:pt idx="7">
                  <c:v>7109</c:v>
                </c:pt>
                <c:pt idx="8">
                  <c:v>8983</c:v>
                </c:pt>
                <c:pt idx="9">
                  <c:v>12905</c:v>
                </c:pt>
                <c:pt idx="10">
                  <c:v>22314</c:v>
                </c:pt>
                <c:pt idx="11">
                  <c:v>13730</c:v>
                </c:pt>
                <c:pt idx="12">
                  <c:v>22029</c:v>
                </c:pt>
                <c:pt idx="13">
                  <c:v>31842</c:v>
                </c:pt>
                <c:pt idx="14">
                  <c:v>31602</c:v>
                </c:pt>
                <c:pt idx="15">
                  <c:v>31120</c:v>
                </c:pt>
                <c:pt idx="16">
                  <c:v>34161</c:v>
                </c:pt>
                <c:pt idx="17">
                  <c:v>28345</c:v>
                </c:pt>
                <c:pt idx="18">
                  <c:v>22819</c:v>
                </c:pt>
                <c:pt idx="19">
                  <c:v>30361</c:v>
                </c:pt>
                <c:pt idx="20">
                  <c:v>38399</c:v>
                </c:pt>
                <c:pt idx="21">
                  <c:v>30735</c:v>
                </c:pt>
                <c:pt idx="22">
                  <c:v>23479</c:v>
                </c:pt>
                <c:pt idx="23">
                  <c:v>29731</c:v>
                </c:pt>
                <c:pt idx="24">
                  <c:v>35748</c:v>
                </c:pt>
                <c:pt idx="25">
                  <c:v>31397</c:v>
                </c:pt>
                <c:pt idx="26">
                  <c:v>36718</c:v>
                </c:pt>
                <c:pt idx="27">
                  <c:v>40952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16-4607-8973-5859F968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1644592"/>
        <c:axId val="1351655472"/>
      </c:barChart>
      <c:catAx>
        <c:axId val="1351644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351655472"/>
        <c:crosses val="autoZero"/>
        <c:auto val="1"/>
        <c:lblAlgn val="ctr"/>
        <c:lblOffset val="100"/>
        <c:noMultiLvlLbl val="1"/>
      </c:catAx>
      <c:valAx>
        <c:axId val="1351655472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_-* #,##0\ _€_-;\-* #,##0\ _€_-;_-* &quot;-&quot;??\ _€_-;_-@" sourceLinked="1"/>
        <c:majorTickMark val="out"/>
        <c:minorTickMark val="none"/>
        <c:tickLblPos val="nextTo"/>
        <c:crossAx val="13516445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2.5418833044482957E-2"/>
          <c:y val="0.1900180480147558"/>
          <c:w val="0.94916233391103411"/>
          <c:h val="0.74818752568529678"/>
        </c:manualLayout>
      </c:layout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'1'!$A$24:$A$50</c:f>
              <c:numCache>
                <c:formatCode>General</c:formatCod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numCache>
            </c:numRef>
          </c:cat>
          <c:val>
            <c:numRef>
              <c:f>'1'!$G$24:$G$50</c:f>
              <c:numCache>
                <c:formatCode>0.0%</c:formatCode>
                <c:ptCount val="27"/>
                <c:pt idx="0">
                  <c:v>-0.35695570044482361</c:v>
                </c:pt>
                <c:pt idx="1">
                  <c:v>-0.30787453804605325</c:v>
                </c:pt>
                <c:pt idx="2">
                  <c:v>-4.3537787513691084E-2</c:v>
                </c:pt>
                <c:pt idx="3">
                  <c:v>-0.56570283423990841</c:v>
                </c:pt>
                <c:pt idx="4">
                  <c:v>7.5148319050758028E-2</c:v>
                </c:pt>
                <c:pt idx="5">
                  <c:v>0.82526057633353767</c:v>
                </c:pt>
                <c:pt idx="6">
                  <c:v>0.19398723547195162</c:v>
                </c:pt>
                <c:pt idx="7">
                  <c:v>0.26360950907300595</c:v>
                </c:pt>
                <c:pt idx="8">
                  <c:v>0.43660247133474339</c:v>
                </c:pt>
                <c:pt idx="9">
                  <c:v>0.72909724912824481</c:v>
                </c:pt>
                <c:pt idx="10">
                  <c:v>-0.38469122523975974</c:v>
                </c:pt>
                <c:pt idx="11">
                  <c:v>0.60444282592862342</c:v>
                </c:pt>
                <c:pt idx="12">
                  <c:v>0.44545825956693452</c:v>
                </c:pt>
                <c:pt idx="13">
                  <c:v>-7.5372149990577952E-3</c:v>
                </c:pt>
                <c:pt idx="14">
                  <c:v>-1.5252199227897001E-2</c:v>
                </c:pt>
                <c:pt idx="15">
                  <c:v>9.7718508997429288E-2</c:v>
                </c:pt>
                <c:pt idx="16">
                  <c:v>-0.17025262726500978</c:v>
                </c:pt>
                <c:pt idx="17">
                  <c:v>-0.1949550185217851</c:v>
                </c:pt>
                <c:pt idx="18">
                  <c:v>0.33051404531311634</c:v>
                </c:pt>
                <c:pt idx="19">
                  <c:v>0.26474753795988271</c:v>
                </c:pt>
                <c:pt idx="20">
                  <c:v>-0.19958853095132689</c:v>
                </c:pt>
                <c:pt idx="21">
                  <c:v>-0.23608264193915729</c:v>
                </c:pt>
                <c:pt idx="22">
                  <c:v>0.26628050598407094</c:v>
                </c:pt>
                <c:pt idx="23">
                  <c:v>0.20238135279674418</c:v>
                </c:pt>
                <c:pt idx="24">
                  <c:v>-0.12171310283092762</c:v>
                </c:pt>
                <c:pt idx="25">
                  <c:v>0.16947479058508774</c:v>
                </c:pt>
                <c:pt idx="26">
                  <c:v>0.11531129146467678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1F-4287-A59F-2E532CAEC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642416"/>
        <c:axId val="1351648400"/>
      </c:lineChart>
      <c:catAx>
        <c:axId val="1351642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800" b="1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351648400"/>
        <c:crosses val="autoZero"/>
        <c:auto val="1"/>
        <c:lblAlgn val="ctr"/>
        <c:lblOffset val="100"/>
        <c:noMultiLvlLbl val="1"/>
      </c:catAx>
      <c:valAx>
        <c:axId val="1351648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35164241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3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AD-4807-A26C-024910980E96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AD-4807-A26C-024910980E96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5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AD-4807-A26C-024910980E96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5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102-4B85-A541-BD3E75F6C9A7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6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02-4B85-A541-BD3E75F6C9A7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shade val="7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AD-4807-A26C-024910980E96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shade val="8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7AD-4807-A26C-024910980E96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shade val="8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7AD-4807-A26C-024910980E96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shade val="9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7AD-4807-A26C-024910980E96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tint val="9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7AD-4807-A26C-024910980E96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tint val="8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7AD-4807-A26C-024910980E96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>
                  <a:tint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7AD-4807-A26C-024910980E96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tint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7AD-4807-A26C-024910980E96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1">
                  <a:tint val="6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7AD-4807-A26C-024910980E96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>
                  <a:tint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7AD-4807-A26C-024910980E96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1">
                  <a:tint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37AD-4807-A26C-024910980E96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1">
                  <a:tint val="4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37AD-4807-A26C-024910980E96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1">
                  <a:tint val="3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37AD-4807-A26C-024910980E96}"/>
              </c:ext>
            </c:extLst>
          </c:dPt>
          <c:dLbls>
            <c:dLbl>
              <c:idx val="3"/>
              <c:layout>
                <c:manualLayout>
                  <c:x val="-2.7538726333907037E-2"/>
                  <c:y val="-2.87769784172662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02-4B85-A541-BD3E75F6C9A7}"/>
                </c:ext>
              </c:extLst>
            </c:dLbl>
            <c:dLbl>
              <c:idx val="4"/>
              <c:layout>
                <c:manualLayout>
                  <c:x val="0"/>
                  <c:y val="-2.39808153477218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02-4B85-A541-BD3E75F6C9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'1'!$A$33:$A$50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'1'!$F$33:$F$50</c:f>
              <c:numCache>
                <c:formatCode>_-* #,##0\ _€_-;\-* #,##0\ _€_-;_-* "-"??\ _€_-;_-@</c:formatCode>
                <c:ptCount val="18"/>
                <c:pt idx="0">
                  <c:v>22314</c:v>
                </c:pt>
                <c:pt idx="1">
                  <c:v>13730</c:v>
                </c:pt>
                <c:pt idx="2">
                  <c:v>22029</c:v>
                </c:pt>
                <c:pt idx="3">
                  <c:v>31842</c:v>
                </c:pt>
                <c:pt idx="4">
                  <c:v>31602</c:v>
                </c:pt>
                <c:pt idx="5">
                  <c:v>31120</c:v>
                </c:pt>
                <c:pt idx="6">
                  <c:v>34161</c:v>
                </c:pt>
                <c:pt idx="7">
                  <c:v>28345</c:v>
                </c:pt>
                <c:pt idx="8">
                  <c:v>22819</c:v>
                </c:pt>
                <c:pt idx="9">
                  <c:v>30361</c:v>
                </c:pt>
                <c:pt idx="10">
                  <c:v>38399</c:v>
                </c:pt>
                <c:pt idx="11">
                  <c:v>30735</c:v>
                </c:pt>
                <c:pt idx="12">
                  <c:v>23479</c:v>
                </c:pt>
                <c:pt idx="13">
                  <c:v>29731</c:v>
                </c:pt>
                <c:pt idx="14">
                  <c:v>35748</c:v>
                </c:pt>
                <c:pt idx="15">
                  <c:v>31397</c:v>
                </c:pt>
                <c:pt idx="16">
                  <c:v>36718</c:v>
                </c:pt>
                <c:pt idx="17">
                  <c:v>40952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6-4D46-A8F5-D2C1C9D4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1656016"/>
        <c:axId val="1351639696"/>
      </c:barChart>
      <c:catAx>
        <c:axId val="135165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351639696"/>
        <c:crosses val="autoZero"/>
        <c:auto val="1"/>
        <c:lblAlgn val="ctr"/>
        <c:lblOffset val="100"/>
        <c:noMultiLvlLbl val="1"/>
      </c:catAx>
      <c:valAx>
        <c:axId val="135163969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_-* #,##0\ _€_-;\-* #,##0\ _€_-;_-* &quot;-&quot;??\ _€_-;_-@" sourceLinked="1"/>
        <c:majorTickMark val="out"/>
        <c:minorTickMark val="none"/>
        <c:tickLblPos val="nextTo"/>
        <c:crossAx val="135165601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E8-4B32-A078-EED54BADC9AD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4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E8-4B32-A078-EED54BADC9AD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E8-4B32-A078-EED54BADC9AD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6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FE8-4B32-A078-EED54BADC9AD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7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FE8-4B32-A078-EED54BADC9AD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shade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FE8-4B32-A078-EED54BADC9AD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shade val="8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FE8-4B32-A078-EED54BADC9AD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FE8-4B32-A078-EED54BADC9AD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FE8-4B32-A078-EED54BADC9AD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tint val="8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FE8-4B32-A078-EED54BADC9AD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tint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FE8-4B32-A078-EED54BADC9AD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>
                  <a:tint val="7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FE8-4B32-A078-EED54BADC9AD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tint val="6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FE8-4B32-A078-EED54BADC9AD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1">
                  <a:tint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FE8-4B32-A078-EED54BADC9AD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>
                  <a:tint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FE8-4B32-A078-EED54BADC9AD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FE8-4B32-A078-EED54BADC9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'1'!$A$35:$A$50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'1'!$F$35:$F$50</c:f>
              <c:numCache>
                <c:formatCode>_-* #,##0\ _€_-;\-* #,##0\ _€_-;_-* "-"??\ _€_-;_-@</c:formatCode>
                <c:ptCount val="16"/>
                <c:pt idx="0">
                  <c:v>22029</c:v>
                </c:pt>
                <c:pt idx="1">
                  <c:v>31842</c:v>
                </c:pt>
                <c:pt idx="2">
                  <c:v>31602</c:v>
                </c:pt>
                <c:pt idx="3">
                  <c:v>31120</c:v>
                </c:pt>
                <c:pt idx="4">
                  <c:v>34161</c:v>
                </c:pt>
                <c:pt idx="5">
                  <c:v>28345</c:v>
                </c:pt>
                <c:pt idx="6">
                  <c:v>22819</c:v>
                </c:pt>
                <c:pt idx="7">
                  <c:v>30361</c:v>
                </c:pt>
                <c:pt idx="8">
                  <c:v>38399</c:v>
                </c:pt>
                <c:pt idx="9">
                  <c:v>30735</c:v>
                </c:pt>
                <c:pt idx="10">
                  <c:v>23479</c:v>
                </c:pt>
                <c:pt idx="11">
                  <c:v>29731</c:v>
                </c:pt>
                <c:pt idx="12">
                  <c:v>35748</c:v>
                </c:pt>
                <c:pt idx="13">
                  <c:v>31397</c:v>
                </c:pt>
                <c:pt idx="14">
                  <c:v>36718</c:v>
                </c:pt>
                <c:pt idx="15">
                  <c:v>40952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C-4807-A422-1BF9ED51C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1657104"/>
        <c:axId val="1351640784"/>
      </c:barChart>
      <c:catAx>
        <c:axId val="135165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351640784"/>
        <c:crosses val="autoZero"/>
        <c:auto val="1"/>
        <c:lblAlgn val="ctr"/>
        <c:lblOffset val="100"/>
        <c:noMultiLvlLbl val="1"/>
      </c:catAx>
      <c:valAx>
        <c:axId val="1351640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_-* #,##0\ _€_-;\-* #,##0\ _€_-;_-* &quot;-&quot;??\ _€_-;_-@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3516571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'1'!$A$27:$A$50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'1'!$C$27:$C$50</c:f>
              <c:numCache>
                <c:formatCode>0.0%</c:formatCode>
                <c:ptCount val="24"/>
                <c:pt idx="0">
                  <c:v>-0.56670224119530421</c:v>
                </c:pt>
                <c:pt idx="1">
                  <c:v>0.12913441238564394</c:v>
                </c:pt>
                <c:pt idx="2">
                  <c:v>0.78248675599875361</c:v>
                </c:pt>
                <c:pt idx="3">
                  <c:v>0.17307692307692313</c:v>
                </c:pt>
                <c:pt idx="4">
                  <c:v>0.25439642324888223</c:v>
                </c:pt>
                <c:pt idx="5">
                  <c:v>0.41356777949388146</c:v>
                </c:pt>
                <c:pt idx="6">
                  <c:v>0.70331148092116313</c:v>
                </c:pt>
                <c:pt idx="7">
                  <c:v>-0.39998026250863516</c:v>
                </c:pt>
                <c:pt idx="8">
                  <c:v>0.66241776315789469</c:v>
                </c:pt>
                <c:pt idx="9">
                  <c:v>0.45396982438783073</c:v>
                </c:pt>
                <c:pt idx="10">
                  <c:v>-1.7181545998911307E-2</c:v>
                </c:pt>
                <c:pt idx="11">
                  <c:v>-2.4128500709661771E-2</c:v>
                </c:pt>
                <c:pt idx="12">
                  <c:v>8.8719404043987149E-2</c:v>
                </c:pt>
                <c:pt idx="13">
                  <c:v>-0.19979798638037205</c:v>
                </c:pt>
                <c:pt idx="14">
                  <c:v>-0.15297854147155832</c:v>
                </c:pt>
                <c:pt idx="15">
                  <c:v>0.3388616479184694</c:v>
                </c:pt>
                <c:pt idx="16">
                  <c:v>0.28864313669168062</c:v>
                </c:pt>
                <c:pt idx="17">
                  <c:v>-0.20766230147673448</c:v>
                </c:pt>
                <c:pt idx="18">
                  <c:v>-0.22636002391250831</c:v>
                </c:pt>
                <c:pt idx="19">
                  <c:v>0.26863636363636356</c:v>
                </c:pt>
                <c:pt idx="20">
                  <c:v>0.22482981010390546</c:v>
                </c:pt>
                <c:pt idx="21">
                  <c:v>-0.13061284188971767</c:v>
                </c:pt>
                <c:pt idx="22">
                  <c:v>0.16773216689098258</c:v>
                </c:pt>
                <c:pt idx="23">
                  <c:v>0.11254862411756239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1-45B2-817C-015F5658F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667984"/>
        <c:axId val="1351657648"/>
      </c:lineChart>
      <c:catAx>
        <c:axId val="1351667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351657648"/>
        <c:crosses val="autoZero"/>
        <c:auto val="1"/>
        <c:lblAlgn val="ctr"/>
        <c:lblOffset val="100"/>
        <c:noMultiLvlLbl val="1"/>
      </c:catAx>
      <c:valAx>
        <c:axId val="13516576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35166798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980332839866402"/>
          <c:y val="8.5373844997999784E-2"/>
          <c:w val="0.74969126134437558"/>
          <c:h val="0.9146261550020001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3BA-4C9A-8D32-34DBE95F7E1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3BA-4C9A-8D32-34DBE95F7E1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3BA-4C9A-8D32-34DBE95F7E1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3BA-4C9A-8D32-34DBE95F7E1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33BA-4C9A-8D32-34DBE95F7E1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1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33BA-4C9A-8D32-34DBE95F7E1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33BA-4C9A-8D32-34DBE95F7E15}"/>
              </c:ext>
            </c:extLst>
          </c:dPt>
          <c:dLbls>
            <c:dLbl>
              <c:idx val="0"/>
              <c:layout>
                <c:manualLayout>
                  <c:x val="-0.12280532345463706"/>
                  <c:y val="-1.2266694913428578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BA-4C9A-8D32-34DBE95F7E15}"/>
                </c:ext>
              </c:extLst>
            </c:dLbl>
            <c:dLbl>
              <c:idx val="1"/>
              <c:layout>
                <c:manualLayout>
                  <c:x val="-3.343472457330577E-2"/>
                  <c:y val="-0.1295823937694346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Y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650616223671322"/>
                      <c:h val="9.103252087986267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3BA-4C9A-8D32-34DBE95F7E15}"/>
                </c:ext>
              </c:extLst>
            </c:dLbl>
            <c:dLbl>
              <c:idx val="2"/>
              <c:layout>
                <c:manualLayout>
                  <c:x val="5.1873397016201786E-3"/>
                  <c:y val="2.997822246479325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BA-4C9A-8D32-34DBE95F7E15}"/>
                </c:ext>
              </c:extLst>
            </c:dLbl>
            <c:dLbl>
              <c:idx val="3"/>
              <c:layout>
                <c:manualLayout>
                  <c:x val="-1.358223200207952E-4"/>
                  <c:y val="0.2225599465705320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BA-4C9A-8D32-34DBE95F7E15}"/>
                </c:ext>
              </c:extLst>
            </c:dLbl>
            <c:dLbl>
              <c:idx val="4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Y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33BA-4C9A-8D32-34DBE95F7E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'2'!$A$4:$A$8</c:f>
              <c:strCache>
                <c:ptCount val="5"/>
                <c:pt idx="0">
                  <c:v>Automóvil</c:v>
                </c:pt>
                <c:pt idx="1">
                  <c:v>Furgón</c:v>
                </c:pt>
                <c:pt idx="2">
                  <c:v>Minibus</c:v>
                </c:pt>
                <c:pt idx="3">
                  <c:v>Pick Up</c:v>
                </c:pt>
                <c:pt idx="4">
                  <c:v>SUV</c:v>
                </c:pt>
              </c:strCache>
            </c:strRef>
          </c:cat>
          <c:val>
            <c:numRef>
              <c:f>'2'!$K$4:$K$8</c:f>
              <c:numCache>
                <c:formatCode>0.0%</c:formatCode>
                <c:ptCount val="5"/>
                <c:pt idx="0">
                  <c:v>0.12392398220152202</c:v>
                </c:pt>
                <c:pt idx="1">
                  <c:v>1.7715307522767912E-2</c:v>
                </c:pt>
                <c:pt idx="2">
                  <c:v>5.8635172786626194E-3</c:v>
                </c:pt>
                <c:pt idx="3">
                  <c:v>0.22102549174533206</c:v>
                </c:pt>
                <c:pt idx="4">
                  <c:v>0.63147170125171537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3BA-4C9A-8D32-34DBE95F7E1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6.4568263712798626E-2"/>
          <c:y val="1.0548523206751058E-3"/>
          <c:w val="0.89762113472176042"/>
          <c:h val="0.78164677741603028"/>
        </c:manualLayout>
      </c:layout>
      <c:barChart>
        <c:barDir val="col"/>
        <c:grouping val="clustered"/>
        <c:varyColors val="1"/>
        <c:ser>
          <c:idx val="0"/>
          <c:order val="0"/>
          <c:tx>
            <c:v>Automóvil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'3'!$B$2:$J$2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'3'!$B$3:$J$3</c:f>
              <c:numCache>
                <c:formatCode>#,##0</c:formatCode>
                <c:ptCount val="6"/>
                <c:pt idx="0">
                  <c:v>437</c:v>
                </c:pt>
                <c:pt idx="1">
                  <c:v>371</c:v>
                </c:pt>
                <c:pt idx="2">
                  <c:v>419</c:v>
                </c:pt>
                <c:pt idx="3">
                  <c:v>454</c:v>
                </c:pt>
                <c:pt idx="4">
                  <c:v>555</c:v>
                </c:pt>
                <c:pt idx="5">
                  <c:v>744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52B-40CA-8910-1C8C983EE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1669616"/>
        <c:axId val="1351663088"/>
      </c:barChart>
      <c:catAx>
        <c:axId val="1351669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2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351663088"/>
        <c:crosses val="autoZero"/>
        <c:auto val="1"/>
        <c:lblAlgn val="ctr"/>
        <c:lblOffset val="100"/>
        <c:noMultiLvlLbl val="1"/>
      </c:catAx>
      <c:valAx>
        <c:axId val="1351663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35166961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6.4568263712798626E-2"/>
          <c:y val="1.0548523206751058E-3"/>
          <c:w val="0.89762113472176042"/>
          <c:h val="0.78164677741603028"/>
        </c:manualLayout>
      </c:layout>
      <c:barChart>
        <c:barDir val="col"/>
        <c:grouping val="clustered"/>
        <c:varyColors val="1"/>
        <c:ser>
          <c:idx val="0"/>
          <c:order val="0"/>
          <c:tx>
            <c:v>Furgón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'3'!$B$2:$J$2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'3'!$B$4:$M$4</c:f>
              <c:numCache>
                <c:formatCode>#,##0</c:formatCode>
                <c:ptCount val="6"/>
                <c:pt idx="0">
                  <c:v>63</c:v>
                </c:pt>
                <c:pt idx="1">
                  <c:v>48</c:v>
                </c:pt>
                <c:pt idx="2">
                  <c:v>34</c:v>
                </c:pt>
                <c:pt idx="3">
                  <c:v>129</c:v>
                </c:pt>
                <c:pt idx="4">
                  <c:v>31</c:v>
                </c:pt>
                <c:pt idx="5">
                  <c:v>121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8B-4BEA-922C-BA77B9C7C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1664720"/>
        <c:axId val="1351663632"/>
      </c:barChart>
      <c:catAx>
        <c:axId val="1351664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2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351663632"/>
        <c:crosses val="autoZero"/>
        <c:auto val="1"/>
        <c:lblAlgn val="ctr"/>
        <c:lblOffset val="100"/>
        <c:noMultiLvlLbl val="1"/>
      </c:catAx>
      <c:valAx>
        <c:axId val="1351663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35166472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6.4568263712798626E-2"/>
          <c:y val="1.0548523206751058E-3"/>
          <c:w val="0.89762113472176042"/>
          <c:h val="0.78164677741603028"/>
        </c:manualLayout>
      </c:layout>
      <c:barChart>
        <c:barDir val="col"/>
        <c:grouping val="clustered"/>
        <c:varyColors val="1"/>
        <c:ser>
          <c:idx val="0"/>
          <c:order val="0"/>
          <c:tx>
            <c:v>Minibus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'3'!$B$2:$J$2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'3'!$B$5:$J$5</c:f>
              <c:numCache>
                <c:formatCode>#,##0</c:formatCode>
                <c:ptCount val="6"/>
                <c:pt idx="0">
                  <c:v>46</c:v>
                </c:pt>
                <c:pt idx="1">
                  <c:v>26</c:v>
                </c:pt>
                <c:pt idx="2">
                  <c:v>35</c:v>
                </c:pt>
                <c:pt idx="3">
                  <c:v>14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EE-4614-9DA8-7A4229730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1670704"/>
        <c:axId val="1351667440"/>
      </c:barChart>
      <c:catAx>
        <c:axId val="1351670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2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351667440"/>
        <c:crosses val="autoZero"/>
        <c:auto val="1"/>
        <c:lblAlgn val="ctr"/>
        <c:lblOffset val="100"/>
        <c:noMultiLvlLbl val="1"/>
      </c:catAx>
      <c:valAx>
        <c:axId val="1351667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35167070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6.4568263712798626E-2"/>
          <c:y val="1.0548523206751058E-3"/>
          <c:w val="0.89762113472176042"/>
          <c:h val="0.78164677741603028"/>
        </c:manualLayout>
      </c:layout>
      <c:barChart>
        <c:barDir val="col"/>
        <c:grouping val="clustered"/>
        <c:varyColors val="1"/>
        <c:ser>
          <c:idx val="0"/>
          <c:order val="0"/>
          <c:tx>
            <c:v>Pick Up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'3'!$B$2:$J$2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'3'!$B$6:$J$6</c:f>
              <c:numCache>
                <c:formatCode>#,##0</c:formatCode>
                <c:ptCount val="6"/>
                <c:pt idx="0">
                  <c:v>557</c:v>
                </c:pt>
                <c:pt idx="1">
                  <c:v>627</c:v>
                </c:pt>
                <c:pt idx="2">
                  <c:v>938</c:v>
                </c:pt>
                <c:pt idx="3">
                  <c:v>1303</c:v>
                </c:pt>
                <c:pt idx="4">
                  <c:v>1157</c:v>
                </c:pt>
                <c:pt idx="5">
                  <c:v>733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477-4569-AE5C-D49AADB21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1659824"/>
        <c:axId val="1351671248"/>
      </c:barChart>
      <c:catAx>
        <c:axId val="135165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2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351671248"/>
        <c:crosses val="autoZero"/>
        <c:auto val="1"/>
        <c:lblAlgn val="ctr"/>
        <c:lblOffset val="100"/>
        <c:noMultiLvlLbl val="1"/>
      </c:catAx>
      <c:valAx>
        <c:axId val="1351671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35165982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6.4568263712798626E-2"/>
          <c:y val="1.0548523206751058E-3"/>
          <c:w val="0.89762113472176042"/>
          <c:h val="0.78164677741603028"/>
        </c:manualLayout>
      </c:layout>
      <c:barChart>
        <c:barDir val="col"/>
        <c:grouping val="clustered"/>
        <c:varyColors val="1"/>
        <c:ser>
          <c:idx val="0"/>
          <c:order val="0"/>
          <c:tx>
            <c:v>SUV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'3'!$B$2:$J$2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'3'!$B$7:$M$7</c:f>
              <c:numCache>
                <c:formatCode>#,##0</c:formatCode>
                <c:ptCount val="6"/>
                <c:pt idx="0">
                  <c:v>2102</c:v>
                </c:pt>
                <c:pt idx="1">
                  <c:v>2247</c:v>
                </c:pt>
                <c:pt idx="2">
                  <c:v>2612</c:v>
                </c:pt>
                <c:pt idx="3">
                  <c:v>2724</c:v>
                </c:pt>
                <c:pt idx="4">
                  <c:v>2588</c:v>
                </c:pt>
                <c:pt idx="5">
                  <c:v>2912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542-46BE-A649-A8F6F9A11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1665808"/>
        <c:axId val="1351666352"/>
      </c:barChart>
      <c:catAx>
        <c:axId val="1351665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2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351666352"/>
        <c:crosses val="autoZero"/>
        <c:auto val="1"/>
        <c:lblAlgn val="ctr"/>
        <c:lblOffset val="100"/>
        <c:noMultiLvlLbl val="1"/>
      </c:catAx>
      <c:valAx>
        <c:axId val="1351666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35166580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1690232222029253E-3"/>
          <c:y val="4.4330286062488247E-2"/>
          <c:w val="0.9619717213335649"/>
          <c:h val="0.8860078358393158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624-43E4-B8AC-2364E4B9A16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C50-4D77-A45A-14F0B86AE11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C50-4D77-A45A-14F0B86AE11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624-43E4-B8AC-2364E4B9A16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1624-43E4-B8AC-2364E4B9A16E}"/>
              </c:ext>
            </c:extLst>
          </c:dPt>
          <c:dLbls>
            <c:dLbl>
              <c:idx val="0"/>
              <c:layout>
                <c:manualLayout>
                  <c:x val="7.1043022281207263E-2"/>
                  <c:y val="5.014988852186778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24-43E4-B8AC-2364E4B9A16E}"/>
                </c:ext>
              </c:extLst>
            </c:dLbl>
            <c:dLbl>
              <c:idx val="1"/>
              <c:layout>
                <c:manualLayout>
                  <c:x val="9.3610168385108675E-2"/>
                  <c:y val="1.654164875554559E-2"/>
                </c:manualLayout>
              </c:layout>
              <c:tx>
                <c:rich>
                  <a:bodyPr/>
                  <a:lstStyle/>
                  <a:p>
                    <a:fld id="{832C9DF7-1107-4671-BF5D-AA14CBCDCE62}" type="CATEGORYNAME">
                      <a:rPr lang="en-US" b="1"/>
                      <a:pPr/>
                      <a:t>[NOMBRE DE CATEGORÍA]</a:t>
                    </a:fld>
                    <a:r>
                      <a:rPr lang="en-US" b="1"/>
                      <a:t>; </a:t>
                    </a:r>
                    <a:fld id="{59704241-4F75-4F61-AA6A-2FFB45A8B596}" type="VALUE">
                      <a:rPr lang="en-US" b="1"/>
                      <a:pPr/>
                      <a:t>[VALOR]</a:t>
                    </a:fld>
                    <a:endParaRPr lang="en-US" b="1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C50-4D77-A45A-14F0B86AE116}"/>
                </c:ext>
              </c:extLst>
            </c:dLbl>
            <c:dLbl>
              <c:idx val="2"/>
              <c:layout>
                <c:manualLayout>
                  <c:x val="4.6198886533749033E-2"/>
                  <c:y val="0.2060494810714945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50-4D77-A45A-14F0B86AE116}"/>
                </c:ext>
              </c:extLst>
            </c:dLbl>
            <c:dLbl>
              <c:idx val="3"/>
              <c:layout>
                <c:manualLayout>
                  <c:x val="-1.1248001711056332E-3"/>
                  <c:y val="6.372915188099612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24-43E4-B8AC-2364E4B9A16E}"/>
                </c:ext>
              </c:extLst>
            </c:dLbl>
            <c:dLbl>
              <c:idx val="4"/>
              <c:layout>
                <c:manualLayout>
                  <c:x val="-5.6798843940145956E-2"/>
                  <c:y val="-0.11410215196537474"/>
                </c:manualLayout>
              </c:layout>
              <c:tx>
                <c:rich>
                  <a:bodyPr/>
                  <a:lstStyle/>
                  <a:p>
                    <a:fld id="{A88EA50C-13C6-4CFB-AF0F-DBF05126B359}" type="CATEGORYNAME">
                      <a:rPr lang="en-US" b="1"/>
                      <a:pPr/>
                      <a:t>[NOMBRE DE CATEGORÍA]</a:t>
                    </a:fld>
                    <a:r>
                      <a:rPr lang="en-US" b="1"/>
                      <a:t>; </a:t>
                    </a:r>
                    <a:fld id="{6A26045F-CE36-40D6-8985-DF94D7423CC0}" type="VALUE">
                      <a:rPr lang="en-US" b="1"/>
                      <a:pPr/>
                      <a:t>[VALOR]</a:t>
                    </a:fld>
                    <a:endParaRPr lang="en-US" b="1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624-43E4-B8AC-2364E4B9A1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'3'!$A$3:$A$7</c:f>
              <c:strCache>
                <c:ptCount val="5"/>
                <c:pt idx="0">
                  <c:v>Automóvil</c:v>
                </c:pt>
                <c:pt idx="1">
                  <c:v>Furgón</c:v>
                </c:pt>
                <c:pt idx="2">
                  <c:v>Minibus</c:v>
                </c:pt>
                <c:pt idx="3">
                  <c:v>Pick Up</c:v>
                </c:pt>
                <c:pt idx="4">
                  <c:v>SUV</c:v>
                </c:pt>
              </c:strCache>
            </c:strRef>
          </c:cat>
          <c:val>
            <c:numRef>
              <c:f>'3'!$O$3:$O$7</c:f>
              <c:numCache>
                <c:formatCode>0.0%</c:formatCode>
                <c:ptCount val="5"/>
                <c:pt idx="0">
                  <c:v>0.12392398220152202</c:v>
                </c:pt>
                <c:pt idx="1">
                  <c:v>1.7715307522767912E-2</c:v>
                </c:pt>
                <c:pt idx="2">
                  <c:v>5.8635172786626194E-3</c:v>
                </c:pt>
                <c:pt idx="3">
                  <c:v>0.22102549174533206</c:v>
                </c:pt>
                <c:pt idx="4">
                  <c:v>0.63147170125171537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4-43E4-B8AC-2364E4B9A16E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62633703045184E-2"/>
          <c:y val="6.3708809983657702E-2"/>
          <c:w val="0.95269306390464636"/>
          <c:h val="0.5733384836329421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'4'!$B$2:$B$3</c:f>
              <c:strCache>
                <c:ptCount val="2"/>
                <c:pt idx="0">
                  <c:v>2025</c:v>
                </c:pt>
              </c:strCache>
            </c:strRef>
          </c:tx>
          <c:spPr>
            <a:solidFill>
              <a:srgbClr val="93A9CF"/>
            </a:solidFill>
            <a:ln>
              <a:noFill/>
            </a:ln>
            <a:effectLst/>
          </c:spPr>
          <c:invertIfNegative val="1"/>
          <c:dLbls>
            <c:dLbl>
              <c:idx val="0"/>
              <c:layout>
                <c:manualLayout>
                  <c:x val="-2.2727272727272728E-2"/>
                  <c:y val="-2.525223353656858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29-4C3F-93C6-DE4AD64EA7E3}"/>
                </c:ext>
              </c:extLst>
            </c:dLbl>
            <c:dLbl>
              <c:idx val="1"/>
              <c:layout>
                <c:manualLayout>
                  <c:x val="-2.5726860109337162E-2"/>
                  <c:y val="1.77421343343577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29-4C3F-93C6-DE4AD64EA7E3}"/>
                </c:ext>
              </c:extLst>
            </c:dLbl>
            <c:dLbl>
              <c:idx val="2"/>
              <c:layout>
                <c:manualLayout>
                  <c:x val="-1.6924493554327808E-2"/>
                  <c:y val="-8.15494131652858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29-4C3F-93C6-DE4AD64EA7E3}"/>
                </c:ext>
              </c:extLst>
            </c:dLbl>
            <c:dLbl>
              <c:idx val="4"/>
              <c:layout>
                <c:manualLayout>
                  <c:x val="-1.3698612259102971E-2"/>
                  <c:y val="-4.892964789917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29-4C3F-93C6-DE4AD64EA7E3}"/>
                </c:ext>
              </c:extLst>
            </c:dLbl>
            <c:dLbl>
              <c:idx val="5"/>
              <c:layout>
                <c:manualLayout>
                  <c:x val="-1.657458563535911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29-4C3F-93C6-DE4AD64EA7E3}"/>
                </c:ext>
              </c:extLst>
            </c:dLbl>
            <c:dLbl>
              <c:idx val="7"/>
              <c:layout>
                <c:manualLayout>
                  <c:x val="-1.841620626151026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29-4C3F-93C6-DE4AD64EA7E3}"/>
                </c:ext>
              </c:extLst>
            </c:dLbl>
            <c:dLbl>
              <c:idx val="9"/>
              <c:layout>
                <c:manualLayout>
                  <c:x val="-1.289134438305709E-2"/>
                  <c:y val="-1.6309882633057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29-4C3F-93C6-DE4AD64EA7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900" b="0" i="0" u="none" strike="noStrike" kern="1200" baseline="0">
                    <a:solidFill>
                      <a:srgbClr val="000000"/>
                    </a:solidFill>
                    <a:latin typeface="Montserrat Medium" panose="00000600000000000000" pitchFamily="50" charset="0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'4'!$A$4:$A$15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'4'!$B$4:$B$15</c:f>
              <c:numCache>
                <c:formatCode>_-* #,##0\ _€_-;\-* #,##0\ _€_-;_-* "-"??\ _€_-;_-@</c:formatCode>
                <c:ptCount val="6"/>
                <c:pt idx="0">
                  <c:v>2649</c:v>
                </c:pt>
                <c:pt idx="1">
                  <c:v>2457</c:v>
                </c:pt>
                <c:pt idx="2">
                  <c:v>2913</c:v>
                </c:pt>
                <c:pt idx="3">
                  <c:v>2537</c:v>
                </c:pt>
                <c:pt idx="4">
                  <c:v>2940</c:v>
                </c:pt>
                <c:pt idx="5">
                  <c:v>3354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BE53-40F3-B853-94D0E8BE9315}"/>
            </c:ext>
          </c:extLst>
        </c:ser>
        <c:ser>
          <c:idx val="1"/>
          <c:order val="1"/>
          <c:tx>
            <c:strRef>
              <c:f>'4'!$D$2:$D$3</c:f>
              <c:strCache>
                <c:ptCount val="2"/>
                <c:pt idx="0">
                  <c:v>2026</c:v>
                </c:pt>
              </c:strCache>
            </c:strRef>
          </c:tx>
          <c:spPr>
            <a:solidFill>
              <a:srgbClr val="4572A7"/>
            </a:solidFill>
            <a:ln>
              <a:noFill/>
            </a:ln>
            <a:effectLst/>
          </c:spPr>
          <c:invertIfNegative val="1"/>
          <c:dLbls>
            <c:dLbl>
              <c:idx val="0"/>
              <c:layout>
                <c:manualLayout>
                  <c:x val="-4.8969707515842285E-3"/>
                  <c:y val="-3.737638259226154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D29-4C3F-93C6-DE4AD64EA7E3}"/>
                </c:ext>
              </c:extLst>
            </c:dLbl>
            <c:dLbl>
              <c:idx val="1"/>
              <c:layout>
                <c:manualLayout>
                  <c:x val="-8.8484795754125269E-4"/>
                  <c:y val="1.77421343343576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29-4C3F-93C6-DE4AD64EA7E3}"/>
                </c:ext>
              </c:extLst>
            </c:dLbl>
            <c:dLbl>
              <c:idx val="2"/>
              <c:layout>
                <c:manualLayout>
                  <c:x val="1.1739823958469247E-2"/>
                  <c:y val="3.554462807688504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29-4C3F-93C6-DE4AD64EA7E3}"/>
                </c:ext>
              </c:extLst>
            </c:dLbl>
            <c:dLbl>
              <c:idx val="3"/>
              <c:layout>
                <c:manualLayout>
                  <c:x val="1.262626262626253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29-4C3F-93C6-DE4AD64EA7E3}"/>
                </c:ext>
              </c:extLst>
            </c:dLbl>
            <c:dLbl>
              <c:idx val="4"/>
              <c:layout>
                <c:manualLayout>
                  <c:x val="1.5835182204434389E-2"/>
                  <c:y val="-1.8955101590020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29-4C3F-93C6-DE4AD64EA7E3}"/>
                </c:ext>
              </c:extLst>
            </c:dLbl>
            <c:dLbl>
              <c:idx val="6"/>
              <c:layout>
                <c:manualLayout>
                  <c:x val="0"/>
                  <c:y val="-3.26197652661143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29-4C3F-93C6-DE4AD64EA7E3}"/>
                </c:ext>
              </c:extLst>
            </c:dLbl>
            <c:dLbl>
              <c:idx val="7"/>
              <c:layout>
                <c:manualLayout>
                  <c:x val="0"/>
                  <c:y val="-2.85422946078500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29-4C3F-93C6-DE4AD64EA7E3}"/>
                </c:ext>
              </c:extLst>
            </c:dLbl>
            <c:dLbl>
              <c:idx val="8"/>
              <c:layout>
                <c:manualLayout>
                  <c:x val="4.2603790548280911E-4"/>
                  <c:y val="-3.26197652661143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D29-4C3F-93C6-DE4AD64EA7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900" b="0" i="0" u="none" strike="noStrike" kern="1200" baseline="0">
                    <a:solidFill>
                      <a:srgbClr val="000000"/>
                    </a:solidFill>
                    <a:latin typeface="Montserrat Medium" panose="00000600000000000000" pitchFamily="50" charset="0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'4'!$A$4:$A$15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'4'!$D$4:$D$15</c:f>
              <c:numCache>
                <c:formatCode>_-* #,##0\ _€_-;\-* #,##0\ _€_-;_-* "-"??\ _€_-;_-@</c:formatCode>
                <c:ptCount val="6"/>
                <c:pt idx="0">
                  <c:v>3205</c:v>
                </c:pt>
                <c:pt idx="1">
                  <c:v>3319</c:v>
                </c:pt>
                <c:pt idx="2">
                  <c:v>4038</c:v>
                </c:pt>
                <c:pt idx="3">
                  <c:v>4624</c:v>
                </c:pt>
                <c:pt idx="4">
                  <c:v>4341</c:v>
                </c:pt>
                <c:pt idx="5">
                  <c:v>4520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BE53-40F3-B853-94D0E8BE9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544208"/>
        <c:axId val="1428538768"/>
      </c:barChart>
      <c:catAx>
        <c:axId val="1428544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200" b="1" i="0" u="none" strike="noStrike" kern="1200" baseline="0">
                <a:solidFill>
                  <a:srgbClr val="000000"/>
                </a:solidFill>
                <a:latin typeface="Montserrat" panose="00000500000000000000" pitchFamily="50" charset="0"/>
                <a:ea typeface="+mn-ea"/>
                <a:cs typeface="+mn-cs"/>
              </a:defRPr>
            </a:pPr>
            <a:endParaRPr lang="es-PY"/>
          </a:p>
        </c:txPr>
        <c:crossAx val="1428538768"/>
        <c:crosses val="autoZero"/>
        <c:auto val="1"/>
        <c:lblAlgn val="ctr"/>
        <c:lblOffset val="100"/>
        <c:noMultiLvlLbl val="1"/>
      </c:catAx>
      <c:valAx>
        <c:axId val="14285387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\ _€_-;\-* #,##0\ _€_-;_-* &quot;-&quot;??\ _€_-;_-@" sourceLinked="1"/>
        <c:majorTickMark val="out"/>
        <c:minorTickMark val="none"/>
        <c:tickLblPos val="nextTo"/>
        <c:crossAx val="14285442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0579710144929"/>
          <c:y val="0.88054607508532412"/>
          <c:w val="0.20251892010766415"/>
          <c:h val="0.227677513762107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000" b="1" i="0" u="none" strike="noStrike" kern="1200" baseline="0">
              <a:solidFill>
                <a:srgbClr val="000000"/>
              </a:solidFill>
              <a:latin typeface="Montserrat Medium" panose="00000600000000000000" pitchFamily="50" charset="0"/>
              <a:ea typeface="+mn-ea"/>
              <a:cs typeface="+mn-cs"/>
            </a:defRPr>
          </a:pPr>
          <a:endParaRPr lang="es-PY"/>
        </a:p>
      </c:txPr>
    </c:legend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PY" sz="1800" b="1" i="0">
                <a:solidFill>
                  <a:srgbClr val="000000"/>
                </a:solidFill>
                <a:latin typeface="Calibri"/>
              </a:rPr>
              <a:t>Var.%  2026/2025</a:t>
            </a:r>
          </a:p>
        </c:rich>
      </c:tx>
      <c:layout>
        <c:manualLayout>
          <c:xMode val="edge"/>
          <c:yMode val="edge"/>
          <c:x val="0.32643712079011156"/>
          <c:y val="4.0868454661558105E-2"/>
        </c:manualLayout>
      </c:layout>
      <c:overlay val="0"/>
    </c:title>
    <c:autoTitleDeleted val="0"/>
    <c:plotArea>
      <c:layout>
        <c:manualLayout>
          <c:xMode val="edge"/>
          <c:yMode val="edge"/>
          <c:x val="1.0416666666666666E-2"/>
          <c:y val="0.18402777777777779"/>
          <c:w val="0.93958333333333333"/>
          <c:h val="0.6875"/>
        </c:manualLayout>
      </c:layout>
      <c:lineChart>
        <c:grouping val="standard"/>
        <c:varyColors val="0"/>
        <c:ser>
          <c:idx val="0"/>
          <c:order val="0"/>
          <c:tx>
            <c:v>Var. % 2022/2021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'4'!$A$4:$A$15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'4'!$F$4:$F$15</c:f>
              <c:numCache>
                <c:formatCode>0.0%</c:formatCode>
                <c:ptCount val="6"/>
                <c:pt idx="0">
                  <c:v>0.20989052472631187</c:v>
                </c:pt>
                <c:pt idx="1">
                  <c:v>0.35083435083435077</c:v>
                </c:pt>
                <c:pt idx="2">
                  <c:v>0.38619979402677651</c:v>
                </c:pt>
                <c:pt idx="3">
                  <c:v>0.82262514781237672</c:v>
                </c:pt>
                <c:pt idx="4">
                  <c:v>0.47653061224489801</c:v>
                </c:pt>
                <c:pt idx="5">
                  <c:v>0.34764460345855697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E-43C9-A8AD-5019DCE26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8546384"/>
        <c:axId val="1428536048"/>
      </c:lineChart>
      <c:catAx>
        <c:axId val="142854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28536048"/>
        <c:crosses val="autoZero"/>
        <c:auto val="1"/>
        <c:lblAlgn val="ctr"/>
        <c:lblOffset val="100"/>
        <c:noMultiLvlLbl val="1"/>
      </c:catAx>
      <c:valAx>
        <c:axId val="1428536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2854638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86735804365918"/>
          <c:y val="2.7409940198296918E-2"/>
          <c:w val="0.76983160687003682"/>
          <c:h val="0.9448277029887393"/>
        </c:manualLayout>
      </c:layout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635-4078-B773-157AD90579AA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138-4C00-8683-CC41A0348E62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D76-4109-89A5-D60C4B15FA86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515-44DD-9A4C-E6D4CE45587F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8FA-4CE5-828D-A67B76BC5C5E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B8D-4B7C-83D7-18282B296D10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F7E-4710-8035-55700259077C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FA-4CE5-828D-A67B76BC5C5E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7E-4710-8035-55700259077C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138-4C00-8683-CC41A0348E62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35-4078-B773-157AD90579AA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8D-4B7C-83D7-18282B296D10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E6E-4A37-85DF-B99D62F338FF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F7E-4710-8035-55700259077C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54-4062-8B23-EADC17DC7FC2}"/>
              </c:ext>
            </c:extLst>
          </c:dPt>
          <c:dLbls>
            <c:dLbl>
              <c:idx val="0"/>
              <c:layout>
                <c:manualLayout>
                  <c:x val="5.6869793449731828E-3"/>
                  <c:y val="1.95616247229272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635-4078-B773-157AD90579AA}"/>
                </c:ext>
              </c:extLst>
            </c:dLbl>
            <c:dLbl>
              <c:idx val="1"/>
              <c:layout>
                <c:manualLayout>
                  <c:x val="-1.889251648421996E-3"/>
                  <c:y val="2.7403524332366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38-4C00-8683-CC41A0348E62}"/>
                </c:ext>
              </c:extLst>
            </c:dLbl>
            <c:dLbl>
              <c:idx val="2"/>
              <c:layout>
                <c:manualLayout>
                  <c:x val="-5.1638179373919724E-3"/>
                  <c:y val="1.56955411092721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76-4109-89A5-D60C4B15FA86}"/>
                </c:ext>
              </c:extLst>
            </c:dLbl>
            <c:dLbl>
              <c:idx val="3"/>
              <c:layout>
                <c:manualLayout>
                  <c:x val="-5.4175789001984507E-3"/>
                  <c:y val="3.52386575753198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15-44DD-9A4C-E6D4CE45587F}"/>
                </c:ext>
              </c:extLst>
            </c:dLbl>
            <c:dLbl>
              <c:idx val="4"/>
              <c:layout>
                <c:manualLayout>
                  <c:x val="7.4750656167979004E-3"/>
                  <c:y val="3.79236002573345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FA-4CE5-828D-A67B76BC5C5E}"/>
                </c:ext>
              </c:extLst>
            </c:dLbl>
            <c:dLbl>
              <c:idx val="5"/>
              <c:layout>
                <c:manualLayout>
                  <c:x val="-4.957173036297292E-3"/>
                  <c:y val="1.7497816175783898E-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8D-4B7C-83D7-18282B296D10}"/>
                </c:ext>
              </c:extLst>
            </c:dLbl>
            <c:dLbl>
              <c:idx val="6"/>
              <c:layout>
                <c:manualLayout>
                  <c:x val="8.5312470269574506E-3"/>
                  <c:y val="3.91206964232110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F7E-4710-8035-55700259077C}"/>
                </c:ext>
              </c:extLst>
            </c:dLbl>
            <c:dLbl>
              <c:idx val="7"/>
              <c:layout>
                <c:manualLayout>
                  <c:x val="0.13155854298700467"/>
                  <c:y val="1.444347515183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FA-4CE5-828D-A67B76BC5C5E}"/>
                </c:ext>
              </c:extLst>
            </c:dLbl>
            <c:dLbl>
              <c:idx val="8"/>
              <c:layout>
                <c:manualLayout>
                  <c:x val="1.6085991157335049E-2"/>
                  <c:y val="2.34848915164083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89549811708319"/>
                      <c:h val="3.83292725464216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F7E-4710-8035-55700259077C}"/>
                </c:ext>
              </c:extLst>
            </c:dLbl>
            <c:dLbl>
              <c:idx val="9"/>
              <c:layout>
                <c:manualLayout>
                  <c:x val="7.7718711990269515E-2"/>
                  <c:y val="4.94021676683518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38-4C00-8683-CC41A0348E62}"/>
                </c:ext>
              </c:extLst>
            </c:dLbl>
            <c:dLbl>
              <c:idx val="10"/>
              <c:layout>
                <c:manualLayout>
                  <c:x val="1.2915946482298872E-3"/>
                  <c:y val="1.95664468876148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35-4078-B773-157AD90579AA}"/>
                </c:ext>
              </c:extLst>
            </c:dLbl>
            <c:dLbl>
              <c:idx val="11"/>
              <c:layout>
                <c:manualLayout>
                  <c:x val="8.5209653671339869E-2"/>
                  <c:y val="1.95664468876148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8D-4B7C-83D7-18282B296D10}"/>
                </c:ext>
              </c:extLst>
            </c:dLbl>
            <c:dLbl>
              <c:idx val="12"/>
              <c:layout>
                <c:manualLayout>
                  <c:x val="-2.4064247403857127E-3"/>
                  <c:y val="3.52212722860024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6E-4A37-85DF-B99D62F338FF}"/>
                </c:ext>
              </c:extLst>
            </c:dLbl>
            <c:dLbl>
              <c:idx val="13"/>
              <c:layout>
                <c:manualLayout>
                  <c:x val="0.11607733179694002"/>
                  <c:y val="1.17371462500527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7E-4710-8035-55700259077C}"/>
                </c:ext>
              </c:extLst>
            </c:dLbl>
            <c:dLbl>
              <c:idx val="14"/>
              <c:layout>
                <c:manualLayout>
                  <c:x val="2.0709159002756002E-2"/>
                  <c:y val="-2.34514390526064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809568640876412"/>
                      <c:h val="2.89436162144612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154-4062-8B23-EADC17DC7FC2}"/>
                </c:ext>
              </c:extLst>
            </c:dLbl>
            <c:dLbl>
              <c:idx val="15"/>
              <c:layout>
                <c:manualLayout>
                  <c:x val="-0.19331889483963757"/>
                  <c:y val="1.9553420925023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F7E-4710-8035-55700259077C}"/>
                </c:ext>
              </c:extLst>
            </c:dLbl>
            <c:dLbl>
              <c:idx val="16"/>
              <c:layout>
                <c:manualLayout>
                  <c:x val="2.8429282160625444E-3"/>
                  <c:y val="1.539397018187975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6C-4BF0-83FF-85FE8BDBD868}"/>
                </c:ext>
              </c:extLst>
            </c:dLbl>
            <c:dLbl>
              <c:idx val="17"/>
              <c:layout>
                <c:manualLayout>
                  <c:x val="-0.14967278343938348"/>
                  <c:y val="3.0787940378096266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FA-4CE5-828D-A67B76BC5C5E}"/>
                </c:ext>
              </c:extLst>
            </c:dLbl>
            <c:dLbl>
              <c:idx val="18"/>
              <c:layout>
                <c:manualLayout>
                  <c:x val="2.5510244055312937E-3"/>
                  <c:y val="9.2363821091278541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FA-4CE5-828D-A67B76BC5C5E}"/>
                </c:ext>
              </c:extLst>
            </c:dLbl>
            <c:dLbl>
              <c:idx val="19"/>
              <c:layout>
                <c:manualLayout>
                  <c:x val="-2.8429282160625704E-3"/>
                  <c:y val="-1.95488027339691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8D-4B7C-83D7-18282B296D10}"/>
                </c:ext>
              </c:extLst>
            </c:dLbl>
            <c:dLbl>
              <c:idx val="20"/>
              <c:layout>
                <c:manualLayout>
                  <c:x val="-0.19616204690831557"/>
                  <c:y val="1.4336751943342161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6C-4BF0-83FF-85FE8BDBD868}"/>
                </c:ext>
              </c:extLst>
            </c:dLbl>
            <c:dLbl>
              <c:idx val="22"/>
              <c:layout>
                <c:manualLayout>
                  <c:x val="7.3916133617626167E-2"/>
                  <c:y val="1.4336751943342161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110-49FB-8D99-EA285B9BF5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'5'!$A$86:$A$100</c:f>
              <c:strCache>
                <c:ptCount val="15"/>
                <c:pt idx="0">
                  <c:v>TOYOTA</c:v>
                </c:pt>
                <c:pt idx="1">
                  <c:v>KIA</c:v>
                </c:pt>
                <c:pt idx="2">
                  <c:v>HYUNDAI</c:v>
                </c:pt>
                <c:pt idx="3">
                  <c:v>FIAT</c:v>
                </c:pt>
                <c:pt idx="4">
                  <c:v>CHEVROLET</c:v>
                </c:pt>
                <c:pt idx="5">
                  <c:v>VOLKSWAGEN</c:v>
                </c:pt>
                <c:pt idx="6">
                  <c:v>SUZUKI</c:v>
                </c:pt>
                <c:pt idx="7">
                  <c:v>NISSAN</c:v>
                </c:pt>
                <c:pt idx="8">
                  <c:v>CHERY</c:v>
                </c:pt>
                <c:pt idx="9">
                  <c:v>GEELY</c:v>
                </c:pt>
                <c:pt idx="10">
                  <c:v>JETOUR</c:v>
                </c:pt>
                <c:pt idx="11">
                  <c:v>MG</c:v>
                </c:pt>
                <c:pt idx="12">
                  <c:v>MAZDA</c:v>
                </c:pt>
                <c:pt idx="13">
                  <c:v>FORD</c:v>
                </c:pt>
                <c:pt idx="14">
                  <c:v>ISUZU</c:v>
                </c:pt>
              </c:strCache>
            </c:strRef>
          </c:cat>
          <c:val>
            <c:numRef>
              <c:f>'5'!$D$86:$D$100</c:f>
              <c:numCache>
                <c:formatCode>0.0%</c:formatCode>
                <c:ptCount val="15"/>
                <c:pt idx="0">
                  <c:v>0.50488145048814514</c:v>
                </c:pt>
                <c:pt idx="1">
                  <c:v>4.3137254901960853E-2</c:v>
                </c:pt>
                <c:pt idx="2">
                  <c:v>0.14169629253428129</c:v>
                </c:pt>
                <c:pt idx="3">
                  <c:v>0.79045307443365687</c:v>
                </c:pt>
                <c:pt idx="4">
                  <c:v>0.72624798711755223</c:v>
                </c:pt>
                <c:pt idx="5">
                  <c:v>0.25300171526586612</c:v>
                </c:pt>
                <c:pt idx="6">
                  <c:v>0.35822637106184363</c:v>
                </c:pt>
                <c:pt idx="7">
                  <c:v>8.4269662921348409E-2</c:v>
                </c:pt>
                <c:pt idx="8">
                  <c:v>2.218978102189781</c:v>
                </c:pt>
                <c:pt idx="9">
                  <c:v>0.50452079566003616</c:v>
                </c:pt>
                <c:pt idx="10">
                  <c:v>1.0747330960854091</c:v>
                </c:pt>
                <c:pt idx="11">
                  <c:v>3.2595419847328246</c:v>
                </c:pt>
                <c:pt idx="12">
                  <c:v>5.7692307692307709E-2</c:v>
                </c:pt>
                <c:pt idx="13">
                  <c:v>0.18443804034582123</c:v>
                </c:pt>
                <c:pt idx="14">
                  <c:v>0.88700564971751406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5-4078-B773-157AD9057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544752"/>
        <c:axId val="1428540400"/>
      </c:barChart>
      <c:catAx>
        <c:axId val="142854475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28540400"/>
        <c:crosses val="autoZero"/>
        <c:auto val="1"/>
        <c:lblAlgn val="ctr"/>
        <c:lblOffset val="100"/>
        <c:noMultiLvlLbl val="1"/>
      </c:catAx>
      <c:valAx>
        <c:axId val="142854040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out"/>
        <c:minorTickMark val="none"/>
        <c:tickLblPos val="nextTo"/>
        <c:crossAx val="1428544752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81-4DEA-9574-6FE73B3AF14D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81-4DEA-9574-6FE73B3AF14D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F81-4DEA-9574-6FE73B3AF14D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F81-4DEA-9574-6FE73B3AF14D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7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F81-4DEA-9574-6FE73B3AF14D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F81-4DEA-9574-6FE73B3AF14D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F81-4DEA-9574-6FE73B3AF14D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F81-4DEA-9574-6FE73B3AF14D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F81-4DEA-9574-6FE73B3AF14D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F81-4DEA-9574-6FE73B3AF14D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tint val="7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F81-4DEA-9574-6FE73B3AF14D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F81-4DEA-9574-6FE73B3AF14D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F81-4DEA-9574-6FE73B3AF14D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F81-4DEA-9574-6FE73B3AF14D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F81-4DEA-9574-6FE73B3AF14D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2F4D-4395-8AC3-B93A021D22DA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1">
                  <a:tint val="3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2707-4052-B4E6-DF5837603B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'5'!$Q$3:$Q$19</c:f>
              <c:strCache>
                <c:ptCount val="17"/>
                <c:pt idx="0">
                  <c:v>TOYOTA</c:v>
                </c:pt>
                <c:pt idx="1">
                  <c:v>KIA</c:v>
                </c:pt>
                <c:pt idx="2">
                  <c:v>HYUNDAI</c:v>
                </c:pt>
                <c:pt idx="3">
                  <c:v>FIAT</c:v>
                </c:pt>
                <c:pt idx="4">
                  <c:v>CHEVROLET</c:v>
                </c:pt>
                <c:pt idx="5">
                  <c:v>VOLKSWAGEN</c:v>
                </c:pt>
                <c:pt idx="6">
                  <c:v>SUZUKI</c:v>
                </c:pt>
                <c:pt idx="7">
                  <c:v>NISSAN</c:v>
                </c:pt>
                <c:pt idx="8">
                  <c:v>CHERY</c:v>
                </c:pt>
                <c:pt idx="9">
                  <c:v>GEELY</c:v>
                </c:pt>
                <c:pt idx="10">
                  <c:v>JETOUR</c:v>
                </c:pt>
                <c:pt idx="11">
                  <c:v>MG</c:v>
                </c:pt>
                <c:pt idx="12">
                  <c:v>MAZDA</c:v>
                </c:pt>
                <c:pt idx="13">
                  <c:v>FORD</c:v>
                </c:pt>
                <c:pt idx="14">
                  <c:v>ISUZU</c:v>
                </c:pt>
                <c:pt idx="15">
                  <c:v>GREATWALL</c:v>
                </c:pt>
                <c:pt idx="16">
                  <c:v>JEEP</c:v>
                </c:pt>
              </c:strCache>
            </c:strRef>
          </c:cat>
          <c:val>
            <c:numRef>
              <c:f>'5'!$S$3:$S$19</c:f>
              <c:numCache>
                <c:formatCode>0.0%</c:formatCode>
                <c:ptCount val="17"/>
                <c:pt idx="0">
                  <c:v>0.13461138603568013</c:v>
                </c:pt>
                <c:pt idx="1">
                  <c:v>9.9555038050484462E-2</c:v>
                </c:pt>
                <c:pt idx="2">
                  <c:v>9.3483594627188429E-2</c:v>
                </c:pt>
                <c:pt idx="3">
                  <c:v>9.2028111614754438E-2</c:v>
                </c:pt>
                <c:pt idx="4">
                  <c:v>8.9158730818813162E-2</c:v>
                </c:pt>
                <c:pt idx="5">
                  <c:v>6.0756019461887141E-2</c:v>
                </c:pt>
                <c:pt idx="6">
                  <c:v>4.840520647066162E-2</c:v>
                </c:pt>
                <c:pt idx="7">
                  <c:v>4.0129745914251259E-2</c:v>
                </c:pt>
                <c:pt idx="8">
                  <c:v>3.6678171913336381E-2</c:v>
                </c:pt>
                <c:pt idx="9">
                  <c:v>3.4598910467002121E-2</c:v>
                </c:pt>
                <c:pt idx="10">
                  <c:v>2.4244188464257497E-2</c:v>
                </c:pt>
                <c:pt idx="11">
                  <c:v>2.3204557741090363E-2</c:v>
                </c:pt>
                <c:pt idx="12">
                  <c:v>1.8297500727741507E-2</c:v>
                </c:pt>
                <c:pt idx="13">
                  <c:v>1.7091529088867633E-2</c:v>
                </c:pt>
                <c:pt idx="14">
                  <c:v>1.3889466461512871E-2</c:v>
                </c:pt>
                <c:pt idx="15">
                  <c:v>1.3432028943319333E-2</c:v>
                </c:pt>
                <c:pt idx="16">
                  <c:v>1.2475568678005573E-2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B-435F-89B3-E8CF4E452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539856"/>
        <c:axId val="1428542032"/>
      </c:barChart>
      <c:catAx>
        <c:axId val="142853985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28542032"/>
        <c:crosses val="autoZero"/>
        <c:auto val="1"/>
        <c:lblAlgn val="ctr"/>
        <c:lblOffset val="100"/>
        <c:noMultiLvlLbl val="1"/>
      </c:catAx>
      <c:valAx>
        <c:axId val="14285420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out"/>
        <c:minorTickMark val="none"/>
        <c:tickLblPos val="nextTo"/>
        <c:crossAx val="1428539856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xMode val="edge"/>
          <c:yMode val="edge"/>
          <c:x val="9.6260588479071679E-2"/>
          <c:y val="0.10487804024496938"/>
          <c:w val="0.90373944810952689"/>
          <c:h val="0.8581865266841645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4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4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4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34A-413A-A59C-DE631733786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34A-413A-A59C-DE631733786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hade val="6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34A-413A-A59C-DE631733786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shade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34A-413A-A59C-DE631733786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shade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34A-413A-A59C-DE631733786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9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9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B34A-413A-A59C-DE631733786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tint val="8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8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8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B34A-413A-A59C-DE631733786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1">
                      <a:tint val="6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B34A-413A-A59C-DE631733786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1">
                      <a:tint val="5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B34A-413A-A59C-DE631733786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tint val="4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4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4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B34A-413A-A59C-DE631733786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1">
                      <a:tint val="4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4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4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4389-4EF1-AF5B-A69EA70271FF}"/>
              </c:ext>
            </c:extLst>
          </c:dPt>
          <c:dLbls>
            <c:dLbl>
              <c:idx val="6"/>
              <c:layout>
                <c:manualLayout>
                  <c:x val="-0.14035084617193619"/>
                  <c:y val="-2.693603645767790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34A-413A-A59C-DE6317337867}"/>
                </c:ext>
              </c:extLst>
            </c:dLbl>
            <c:dLbl>
              <c:idx val="7"/>
              <c:layout>
                <c:manualLayout>
                  <c:x val="2.0997375328083989E-3"/>
                  <c:y val="-4.761904761904761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34A-413A-A59C-DE6317337867}"/>
                </c:ext>
              </c:extLst>
            </c:dLbl>
            <c:dLbl>
              <c:idx val="8"/>
              <c:layout>
                <c:manualLayout>
                  <c:x val="8.6089238845144356E-2"/>
                  <c:y val="-4.365079365079364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34A-413A-A59C-DE6317337867}"/>
                </c:ext>
              </c:extLst>
            </c:dLbl>
            <c:dLbl>
              <c:idx val="9"/>
              <c:layout>
                <c:manualLayout>
                  <c:x val="0.439552327215952"/>
                  <c:y val="-2.777769922415731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34A-413A-A59C-DE6317337867}"/>
                </c:ext>
              </c:extLst>
            </c:dLbl>
            <c:dLbl>
              <c:idx val="10"/>
              <c:layout>
                <c:manualLayout>
                  <c:x val="0.1066666430906715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389-4EF1-AF5B-A69EA70271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'6'!$Q$3:$Q$12</c:f>
              <c:strCache>
                <c:ptCount val="10"/>
                <c:pt idx="0">
                  <c:v>BRASIL</c:v>
                </c:pt>
                <c:pt idx="1">
                  <c:v>CHINA</c:v>
                </c:pt>
                <c:pt idx="2">
                  <c:v>ARGENTINA</c:v>
                </c:pt>
                <c:pt idx="3">
                  <c:v>INDIA</c:v>
                </c:pt>
                <c:pt idx="4">
                  <c:v>COREA DEL SUR</c:v>
                </c:pt>
                <c:pt idx="5">
                  <c:v>JAPON</c:v>
                </c:pt>
                <c:pt idx="6">
                  <c:v>INDONESIA</c:v>
                </c:pt>
                <c:pt idx="7">
                  <c:v>TAILANDIA</c:v>
                </c:pt>
                <c:pt idx="8">
                  <c:v>MEXICO</c:v>
                </c:pt>
                <c:pt idx="9">
                  <c:v>EE.UU.</c:v>
                </c:pt>
              </c:strCache>
            </c:strRef>
          </c:cat>
          <c:val>
            <c:numRef>
              <c:f>'6'!$R$3:$R$12</c:f>
              <c:numCache>
                <c:formatCode>0.0%</c:formatCode>
                <c:ptCount val="10"/>
                <c:pt idx="0">
                  <c:v>0.36179149166216162</c:v>
                </c:pt>
                <c:pt idx="1">
                  <c:v>0.26531376055225186</c:v>
                </c:pt>
                <c:pt idx="2">
                  <c:v>7.1277082380338502E-2</c:v>
                </c:pt>
                <c:pt idx="3">
                  <c:v>7.1069156235705075E-2</c:v>
                </c:pt>
                <c:pt idx="4">
                  <c:v>5.9134195533746416E-2</c:v>
                </c:pt>
                <c:pt idx="5">
                  <c:v>4.2250592589512206E-2</c:v>
                </c:pt>
                <c:pt idx="6">
                  <c:v>3.7676217407576831E-2</c:v>
                </c:pt>
                <c:pt idx="7">
                  <c:v>2.919283070653304E-2</c:v>
                </c:pt>
                <c:pt idx="8">
                  <c:v>2.5450160103131367E-2</c:v>
                </c:pt>
                <c:pt idx="9">
                  <c:v>1.4305318750779722E-2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34A-413A-A59C-DE631733786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3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9A2-4295-9ABC-D6A91EEF7B01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CA-432E-B06A-28A9667F198A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5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CA-432E-B06A-28A9667F198A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CA-432E-B06A-28A9667F198A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BCA-432E-B06A-28A9667F198A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shade val="7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BCA-432E-B06A-28A9667F198A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shade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BCA-432E-B06A-28A9667F198A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BCA-432E-B06A-28A9667F198A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shade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BCA-432E-B06A-28A9667F198A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BCA-432E-B06A-28A9667F198A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tint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BCA-432E-B06A-28A9667F198A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BCA-432E-B06A-28A9667F198A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FBCA-432E-B06A-28A9667F198A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1">
                  <a:tint val="7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FBCA-432E-B06A-28A9667F198A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BCA-432E-B06A-28A9667F198A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BCA-432E-B06A-28A9667F198A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1">
                  <a:tint val="5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FBCA-432E-B06A-28A9667F198A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BCA-432E-B06A-28A9667F198A}"/>
              </c:ext>
            </c:extLst>
          </c:dPt>
          <c:dPt>
            <c:idx val="18"/>
            <c:invertIfNegative val="1"/>
            <c:bubble3D val="0"/>
            <c:spPr>
              <a:solidFill>
                <a:schemeClr val="accent1">
                  <a:tint val="3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FBCA-432E-B06A-28A9667F198A}"/>
              </c:ext>
            </c:extLst>
          </c:dPt>
          <c:dPt>
            <c:idx val="19"/>
            <c:invertIfNegative val="1"/>
            <c:bubble3D val="0"/>
            <c:spPr>
              <a:solidFill>
                <a:schemeClr val="accent1">
                  <a:tint val="3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A691-41E6-9DE4-3E2837DC7E5C}"/>
              </c:ext>
            </c:extLst>
          </c:dPt>
          <c:dPt>
            <c:idx val="20"/>
            <c:invertIfNegative val="1"/>
            <c:bubble3D val="0"/>
            <c:spPr>
              <a:solidFill>
                <a:schemeClr val="accent1">
                  <a:tint val="3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6B03-4FB5-85C2-61890A84E45F}"/>
              </c:ext>
            </c:extLst>
          </c:dPt>
          <c:dLbls>
            <c:dLbl>
              <c:idx val="0"/>
              <c:layout>
                <c:manualLayout>
                  <c:x val="-4.6276211135213408E-2"/>
                  <c:y val="-2.94113787247182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A2-4295-9ABC-D6A91EEF7B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'6'!$Q$3:$Q$23</c:f>
              <c:strCache>
                <c:ptCount val="21"/>
                <c:pt idx="0">
                  <c:v>BRASIL</c:v>
                </c:pt>
                <c:pt idx="1">
                  <c:v>CHINA</c:v>
                </c:pt>
                <c:pt idx="2">
                  <c:v>ARGENTINA</c:v>
                </c:pt>
                <c:pt idx="3">
                  <c:v>INDIA</c:v>
                </c:pt>
                <c:pt idx="4">
                  <c:v>COREA DEL SUR</c:v>
                </c:pt>
                <c:pt idx="5">
                  <c:v>JAPON</c:v>
                </c:pt>
                <c:pt idx="6">
                  <c:v>INDONESIA</c:v>
                </c:pt>
                <c:pt idx="7">
                  <c:v>TAILANDIA</c:v>
                </c:pt>
                <c:pt idx="8">
                  <c:v>MEXICO</c:v>
                </c:pt>
                <c:pt idx="9">
                  <c:v>EE.UU.</c:v>
                </c:pt>
                <c:pt idx="10">
                  <c:v>ALEMANIA</c:v>
                </c:pt>
                <c:pt idx="11">
                  <c:v>REINO UNIDO</c:v>
                </c:pt>
                <c:pt idx="12">
                  <c:v>SUECIA</c:v>
                </c:pt>
                <c:pt idx="13">
                  <c:v>ESLOVAQUIA</c:v>
                </c:pt>
                <c:pt idx="14">
                  <c:v>FRANCIA</c:v>
                </c:pt>
                <c:pt idx="15">
                  <c:v>SUDAFRICA</c:v>
                </c:pt>
                <c:pt idx="16">
                  <c:v>HUNGRIA</c:v>
                </c:pt>
                <c:pt idx="17">
                  <c:v>AUSTRIA</c:v>
                </c:pt>
                <c:pt idx="18">
                  <c:v>CANADA</c:v>
                </c:pt>
                <c:pt idx="19">
                  <c:v>BELGICA</c:v>
                </c:pt>
                <c:pt idx="20">
                  <c:v>EMIRATOS ARABES UNIDOS</c:v>
                </c:pt>
              </c:strCache>
            </c:strRef>
          </c:cat>
          <c:val>
            <c:numRef>
              <c:f>'6'!$R$3:$R$23</c:f>
              <c:numCache>
                <c:formatCode>0.0%</c:formatCode>
                <c:ptCount val="21"/>
                <c:pt idx="0">
                  <c:v>0.36179149166216162</c:v>
                </c:pt>
                <c:pt idx="1">
                  <c:v>0.26531376055225186</c:v>
                </c:pt>
                <c:pt idx="2">
                  <c:v>7.1277082380338502E-2</c:v>
                </c:pt>
                <c:pt idx="3">
                  <c:v>7.1069156235705075E-2</c:v>
                </c:pt>
                <c:pt idx="4">
                  <c:v>5.9134195533746416E-2</c:v>
                </c:pt>
                <c:pt idx="5">
                  <c:v>4.2250592589512206E-2</c:v>
                </c:pt>
                <c:pt idx="6">
                  <c:v>3.7676217407576831E-2</c:v>
                </c:pt>
                <c:pt idx="7">
                  <c:v>2.919283070653304E-2</c:v>
                </c:pt>
                <c:pt idx="8">
                  <c:v>2.5450160103131367E-2</c:v>
                </c:pt>
                <c:pt idx="9">
                  <c:v>1.4305318750779722E-2</c:v>
                </c:pt>
                <c:pt idx="10">
                  <c:v>1.0146795858111199E-2</c:v>
                </c:pt>
                <c:pt idx="11">
                  <c:v>4.6159604108620619E-3</c:v>
                </c:pt>
                <c:pt idx="12">
                  <c:v>2.7446251091612257E-3</c:v>
                </c:pt>
                <c:pt idx="13">
                  <c:v>1.9545057595542065E-3</c:v>
                </c:pt>
                <c:pt idx="14">
                  <c:v>1.1228011810205014E-3</c:v>
                </c:pt>
                <c:pt idx="15">
                  <c:v>4.990227471202229E-4</c:v>
                </c:pt>
                <c:pt idx="16">
                  <c:v>4.5743751819353766E-4</c:v>
                </c:pt>
                <c:pt idx="17">
                  <c:v>2.9109660248679669E-4</c:v>
                </c:pt>
                <c:pt idx="18">
                  <c:v>2.4951137356011145E-4</c:v>
                </c:pt>
                <c:pt idx="19">
                  <c:v>2.0792614463342621E-4</c:v>
                </c:pt>
                <c:pt idx="20">
                  <c:v>1.6634091570674097E-4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C-4FE4-857D-A9F496F29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549648"/>
        <c:axId val="1428543664"/>
      </c:barChart>
      <c:catAx>
        <c:axId val="142854964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28543664"/>
        <c:crosses val="autoZero"/>
        <c:auto val="1"/>
        <c:lblAlgn val="ctr"/>
        <c:lblOffset val="100"/>
        <c:noMultiLvlLbl val="1"/>
      </c:catAx>
      <c:valAx>
        <c:axId val="142854366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out"/>
        <c:minorTickMark val="none"/>
        <c:tickLblPos val="nextTo"/>
        <c:crossAx val="1428549648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384144943047165"/>
          <c:y val="1.5740740740740743E-2"/>
          <c:w val="0.62655072242183318"/>
          <c:h val="0.997685223557581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A22A-42F1-95E7-0598D34E245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A22A-42F1-95E7-0598D34E245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'7'!$A$113:$A$114</c:f>
              <c:strCache>
                <c:ptCount val="2"/>
                <c:pt idx="0">
                  <c:v>CADAM</c:v>
                </c:pt>
                <c:pt idx="1">
                  <c:v>No CADAM</c:v>
                </c:pt>
              </c:strCache>
            </c:strRef>
          </c:cat>
          <c:val>
            <c:numRef>
              <c:f>'7'!$P$113:$P$114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2A-42F1-95E7-0598D34E2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177003559486573"/>
          <c:y val="3.0634573304157548E-2"/>
          <c:w val="0.58908232361365787"/>
          <c:h val="0.93113779814722275"/>
        </c:manualLayout>
      </c:layout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3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39-4757-8A17-8FD15D46EF3A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39-4757-8A17-8FD15D46EF3A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39-4757-8A17-8FD15D46EF3A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5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939-4757-8A17-8FD15D46EF3A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6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939-4757-8A17-8FD15D46EF3A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939-4757-8A17-8FD15D46EF3A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939-4757-8A17-8FD15D46EF3A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shade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939-4757-8A17-8FD15D46EF3A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939-4757-8A17-8FD15D46EF3A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shade val="9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939-4757-8A17-8FD15D46EF3A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tint val="9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939-4757-8A17-8FD15D46EF3A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939-4757-8A17-8FD15D46EF3A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tint val="8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939-4757-8A17-8FD15D46EF3A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939-4757-8A17-8FD15D46EF3A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C939-4757-8A17-8FD15D46EF3A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1">
                  <a:tint val="6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C939-4757-8A17-8FD15D46EF3A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1">
                  <a:tint val="5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C939-4757-8A17-8FD15D46EF3A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C939-4757-8A17-8FD15D46EF3A}"/>
              </c:ext>
            </c:extLst>
          </c:dPt>
          <c:dPt>
            <c:idx val="18"/>
            <c:invertIfNegative val="1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C939-4757-8A17-8FD15D46EF3A}"/>
              </c:ext>
            </c:extLst>
          </c:dPt>
          <c:dPt>
            <c:idx val="19"/>
            <c:invertIfNegative val="1"/>
            <c:bubble3D val="0"/>
            <c:spPr>
              <a:solidFill>
                <a:schemeClr val="accent1">
                  <a:tint val="3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C939-4757-8A17-8FD15D46EF3A}"/>
              </c:ext>
            </c:extLst>
          </c:dPt>
          <c:dPt>
            <c:idx val="20"/>
            <c:invertIfNegative val="1"/>
            <c:bubble3D val="0"/>
            <c:spPr>
              <a:solidFill>
                <a:schemeClr val="accent1">
                  <a:tint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7579-414F-B264-FE02E54B967C}"/>
              </c:ext>
            </c:extLst>
          </c:dPt>
          <c:dPt>
            <c:idx val="21"/>
            <c:invertIfNegative val="1"/>
            <c:bubble3D val="0"/>
            <c:spPr>
              <a:solidFill>
                <a:schemeClr val="accent1">
                  <a:tint val="3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7579-414F-B264-FE02E54B96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'8'!$AQ$4:$AQ$24</c:f>
              <c:strCache>
                <c:ptCount val="21"/>
                <c:pt idx="0">
                  <c:v>Toyota Hilux</c:v>
                </c:pt>
                <c:pt idx="1">
                  <c:v>Fiat Strada</c:v>
                </c:pt>
                <c:pt idx="2">
                  <c:v>Chevrolet S10</c:v>
                </c:pt>
                <c:pt idx="3">
                  <c:v>Hyundai Creta</c:v>
                </c:pt>
                <c:pt idx="4">
                  <c:v>Kia Soluto</c:v>
                </c:pt>
                <c:pt idx="5">
                  <c:v>Kia Sonet</c:v>
                </c:pt>
                <c:pt idx="6">
                  <c:v>Kia Sportage</c:v>
                </c:pt>
                <c:pt idx="7">
                  <c:v>Hyundai HB20</c:v>
                </c:pt>
                <c:pt idx="8">
                  <c:v>Suzuki Fronx</c:v>
                </c:pt>
                <c:pt idx="9">
                  <c:v>Fiat Pulse</c:v>
                </c:pt>
                <c:pt idx="10">
                  <c:v>Toyota Corolla Cross</c:v>
                </c:pt>
                <c:pt idx="11">
                  <c:v>MG ZS</c:v>
                </c:pt>
                <c:pt idx="12">
                  <c:v>Vw Saveiro</c:v>
                </c:pt>
                <c:pt idx="13">
                  <c:v>Chevrolet Tracker</c:v>
                </c:pt>
                <c:pt idx="14">
                  <c:v>Chevrolet Onix</c:v>
                </c:pt>
                <c:pt idx="15">
                  <c:v>Geely Coolray</c:v>
                </c:pt>
                <c:pt idx="16">
                  <c:v>Nissan Kicks</c:v>
                </c:pt>
                <c:pt idx="17">
                  <c:v>Vw TERA</c:v>
                </c:pt>
                <c:pt idx="18">
                  <c:v>Fiat Fiorino</c:v>
                </c:pt>
                <c:pt idx="19">
                  <c:v>Vw T-Cross</c:v>
                </c:pt>
                <c:pt idx="20">
                  <c:v>Suzuki Jimny</c:v>
                </c:pt>
              </c:strCache>
            </c:strRef>
          </c:cat>
          <c:val>
            <c:numRef>
              <c:f>'8'!$AV$4:$AV$24</c:f>
              <c:numCache>
                <c:formatCode>0.0%</c:formatCode>
                <c:ptCount val="21"/>
                <c:pt idx="0">
                  <c:v>4.7323990518567803E-2</c:v>
                </c:pt>
                <c:pt idx="1">
                  <c:v>4.2999126710192542E-2</c:v>
                </c:pt>
                <c:pt idx="2">
                  <c:v>3.3018671767788083E-2</c:v>
                </c:pt>
                <c:pt idx="3">
                  <c:v>2.8610637501559445E-2</c:v>
                </c:pt>
                <c:pt idx="4">
                  <c:v>2.6947228344492036E-2</c:v>
                </c:pt>
                <c:pt idx="5">
                  <c:v>2.1957000873289806E-2</c:v>
                </c:pt>
                <c:pt idx="6">
                  <c:v>2.1125296294756103E-2</c:v>
                </c:pt>
                <c:pt idx="7">
                  <c:v>2.0792614463342622E-2</c:v>
                </c:pt>
                <c:pt idx="8">
                  <c:v>2.0792614463342622E-2</c:v>
                </c:pt>
                <c:pt idx="9">
                  <c:v>2.0293591716222397E-2</c:v>
                </c:pt>
                <c:pt idx="10">
                  <c:v>1.8339085956668191E-2</c:v>
                </c:pt>
                <c:pt idx="11">
                  <c:v>1.7881648438474652E-2</c:v>
                </c:pt>
                <c:pt idx="12">
                  <c:v>1.6966773402087579E-2</c:v>
                </c:pt>
                <c:pt idx="13">
                  <c:v>1.5719216534287022E-2</c:v>
                </c:pt>
                <c:pt idx="14">
                  <c:v>1.5137023329313428E-2</c:v>
                </c:pt>
                <c:pt idx="15">
                  <c:v>1.467958581111989E-2</c:v>
                </c:pt>
                <c:pt idx="16">
                  <c:v>1.4388489208633094E-2</c:v>
                </c:pt>
                <c:pt idx="17">
                  <c:v>1.4055807377219611E-2</c:v>
                </c:pt>
                <c:pt idx="18">
                  <c:v>1.4014222148292926E-2</c:v>
                </c:pt>
                <c:pt idx="19">
                  <c:v>1.3972636919366241E-2</c:v>
                </c:pt>
                <c:pt idx="20">
                  <c:v>1.3265688027612592E-2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1-4C8C-9B29-010A6AFAF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538224"/>
        <c:axId val="1428536592"/>
      </c:barChart>
      <c:catAx>
        <c:axId val="142853822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28536592"/>
        <c:crosses val="autoZero"/>
        <c:auto val="1"/>
        <c:lblAlgn val="ctr"/>
        <c:lblOffset val="100"/>
        <c:noMultiLvlLbl val="1"/>
      </c:catAx>
      <c:valAx>
        <c:axId val="142853659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out"/>
        <c:minorTickMark val="none"/>
        <c:tickLblPos val="nextTo"/>
        <c:crossAx val="1428538224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28-405E-AD31-B28C982CB12C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28-405E-AD31-B28C982CB12C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7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28-405E-AD31-B28C982CB12C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D28-405E-AD31-B28C982CB12C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D28-405E-AD31-B28C982CB12C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D28-405E-AD31-B28C982CB12C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tint val="7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D28-405E-AD31-B28C982CB12C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D28-405E-AD31-B28C982CB12C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D28-405E-AD31-B28C982CB12C}"/>
              </c:ext>
            </c:extLst>
          </c:dPt>
          <c:dLbls>
            <c:dLbl>
              <c:idx val="0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28-405E-AD31-B28C982CB1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'9'!$A$4:$A$11</c:f>
              <c:strCache>
                <c:ptCount val="8"/>
                <c:pt idx="0">
                  <c:v>SUV mediano B</c:v>
                </c:pt>
                <c:pt idx="1">
                  <c:v>SUV mediano C</c:v>
                </c:pt>
                <c:pt idx="2">
                  <c:v>Pick up mediano</c:v>
                </c:pt>
                <c:pt idx="3">
                  <c:v>Auto mediano B</c:v>
                </c:pt>
                <c:pt idx="4">
                  <c:v>Pick up pequeño</c:v>
                </c:pt>
                <c:pt idx="5">
                  <c:v>SUV grande D</c:v>
                </c:pt>
                <c:pt idx="6">
                  <c:v>SUV grande E</c:v>
                </c:pt>
                <c:pt idx="7">
                  <c:v>Furgon pequeño</c:v>
                </c:pt>
              </c:strCache>
            </c:strRef>
          </c:cat>
          <c:val>
            <c:numRef>
              <c:f>'9'!$O$4:$O$11</c:f>
              <c:numCache>
                <c:formatCode>0.0%</c:formatCode>
                <c:ptCount val="8"/>
                <c:pt idx="0">
                  <c:v>0.27150995966232794</c:v>
                </c:pt>
                <c:pt idx="1">
                  <c:v>0.23957250384663367</c:v>
                </c:pt>
                <c:pt idx="2">
                  <c:v>0.1391857612176155</c:v>
                </c:pt>
                <c:pt idx="3">
                  <c:v>0.12558739135858943</c:v>
                </c:pt>
                <c:pt idx="4">
                  <c:v>6.9946355054684578E-2</c:v>
                </c:pt>
                <c:pt idx="5">
                  <c:v>5.0858734977336048E-2</c:v>
                </c:pt>
                <c:pt idx="6">
                  <c:v>4.337339377053271E-2</c:v>
                </c:pt>
                <c:pt idx="7">
                  <c:v>1.5636046076433652E-2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0-4F9B-9031-8CA2A97B8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554000"/>
        <c:axId val="1428556176"/>
      </c:barChart>
      <c:catAx>
        <c:axId val="142855400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28556176"/>
        <c:crosses val="autoZero"/>
        <c:auto val="1"/>
        <c:lblAlgn val="ctr"/>
        <c:lblOffset val="100"/>
        <c:noMultiLvlLbl val="1"/>
      </c:catAx>
      <c:valAx>
        <c:axId val="14285561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out"/>
        <c:minorTickMark val="none"/>
        <c:tickLblPos val="nextTo"/>
        <c:crossAx val="1428554000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9551614979674974"/>
          <c:y val="0.16080438415642687"/>
          <c:w val="0.38887094711966635"/>
          <c:h val="0.76382113172238753"/>
        </c:manualLayout>
      </c:layout>
      <c:barChart>
        <c:barDir val="bar"/>
        <c:grouping val="clustered"/>
        <c:varyColors val="1"/>
        <c:ser>
          <c:idx val="0"/>
          <c:order val="0"/>
          <c:tx>
            <c:v>Automóviles</c:v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1A-4A13-BC0F-9EDF2B33E3D0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1A-4A13-BC0F-9EDF2B33E3D0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1A-4A13-BC0F-9EDF2B33E3D0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31A-4A13-BC0F-9EDF2B33E3D0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31A-4A13-BC0F-9EDF2B33E3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'9'!$A$36:$A$40</c:f>
              <c:strCache>
                <c:ptCount val="5"/>
                <c:pt idx="0">
                  <c:v>Auto mediano B</c:v>
                </c:pt>
                <c:pt idx="1">
                  <c:v>Auto mediano C</c:v>
                </c:pt>
                <c:pt idx="2">
                  <c:v>City car</c:v>
                </c:pt>
                <c:pt idx="3">
                  <c:v>Auto Familiar</c:v>
                </c:pt>
                <c:pt idx="4">
                  <c:v>Auto deportivo</c:v>
                </c:pt>
              </c:strCache>
            </c:strRef>
          </c:cat>
          <c:val>
            <c:numRef>
              <c:f>'9'!$O$36:$O$40</c:f>
              <c:numCache>
                <c:formatCode>0.00%</c:formatCode>
                <c:ptCount val="5"/>
                <c:pt idx="0">
                  <c:v>0.89640842980112789</c:v>
                </c:pt>
                <c:pt idx="1">
                  <c:v>4.3929949539922825E-2</c:v>
                </c:pt>
                <c:pt idx="2">
                  <c:v>3.591570198872069E-2</c:v>
                </c:pt>
                <c:pt idx="3">
                  <c:v>1.6028495102404273E-2</c:v>
                </c:pt>
                <c:pt idx="4">
                  <c:v>5.3428317008014248E-3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0-47A1-8F64-6F5B35FDD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555088"/>
        <c:axId val="1428556720"/>
      </c:barChart>
      <c:catAx>
        <c:axId val="142855508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28556720"/>
        <c:crosses val="autoZero"/>
        <c:auto val="1"/>
        <c:lblAlgn val="ctr"/>
        <c:lblOffset val="100"/>
        <c:noMultiLvlLbl val="1"/>
      </c:catAx>
      <c:valAx>
        <c:axId val="142855672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0%" sourceLinked="1"/>
        <c:majorTickMark val="out"/>
        <c:minorTickMark val="none"/>
        <c:tickLblPos val="nextTo"/>
        <c:crossAx val="1428555088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xMode val="edge"/>
          <c:yMode val="edge"/>
          <c:x val="0.2685953122935017"/>
          <c:y val="0.14743682039275588"/>
          <c:w val="0.69628169417623142"/>
          <c:h val="0.76923558465785669"/>
        </c:manualLayout>
      </c:layout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9C-4A7A-8DA3-0E4512E01E11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9C-4A7A-8DA3-0E4512E01E11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9C-4A7A-8DA3-0E4512E01E11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09C-4A7A-8DA3-0E4512E01E11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09C-4A7A-8DA3-0E4512E01E11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09C-4A7A-8DA3-0E4512E01E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'9'!$A$55:$A$60</c:f>
              <c:strCache>
                <c:ptCount val="6"/>
                <c:pt idx="0">
                  <c:v>SUV mediano B</c:v>
                </c:pt>
                <c:pt idx="1">
                  <c:v>SUV mediano C</c:v>
                </c:pt>
                <c:pt idx="2">
                  <c:v>SUV grande D</c:v>
                </c:pt>
                <c:pt idx="3">
                  <c:v>SUV grande E</c:v>
                </c:pt>
                <c:pt idx="4">
                  <c:v>SUV mediano D</c:v>
                </c:pt>
                <c:pt idx="5">
                  <c:v>SUV grande F</c:v>
                </c:pt>
              </c:strCache>
            </c:strRef>
          </c:cat>
          <c:val>
            <c:numRef>
              <c:f>'9'!$O$55:$O$60</c:f>
              <c:numCache>
                <c:formatCode>#,##0.00</c:formatCode>
                <c:ptCount val="6"/>
                <c:pt idx="0">
                  <c:v>44.043443065299513</c:v>
                </c:pt>
                <c:pt idx="1">
                  <c:v>38.862655153804639</c:v>
                </c:pt>
                <c:pt idx="2">
                  <c:v>8.2501349163518611</c:v>
                </c:pt>
                <c:pt idx="3">
                  <c:v>7.0358877495952505</c:v>
                </c:pt>
                <c:pt idx="4">
                  <c:v>1.4098758769562869</c:v>
                </c:pt>
                <c:pt idx="5">
                  <c:v>0.39800323799244464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C-472B-9C1C-A59392E56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541488"/>
        <c:axId val="1428558352"/>
      </c:barChart>
      <c:catAx>
        <c:axId val="142854148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28558352"/>
        <c:crosses val="autoZero"/>
        <c:auto val="1"/>
        <c:lblAlgn val="ctr"/>
        <c:lblOffset val="100"/>
        <c:noMultiLvlLbl val="1"/>
      </c:catAx>
      <c:valAx>
        <c:axId val="142855835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#,##0.00" sourceLinked="1"/>
        <c:majorTickMark val="out"/>
        <c:minorTickMark val="none"/>
        <c:tickLblPos val="nextTo"/>
        <c:crossAx val="1428541488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67127253133093467"/>
          <c:y val="0.17452547403537175"/>
          <c:w val="0.227020910465662"/>
          <c:h val="0.74353864645423995"/>
        </c:manualLayout>
      </c:layout>
      <c:barChart>
        <c:barDir val="bar"/>
        <c:grouping val="clustered"/>
        <c:varyColors val="1"/>
        <c:ser>
          <c:idx val="0"/>
          <c:order val="0"/>
          <c:tx>
            <c:v>Furgón</c:v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43-421A-9EA0-F4D0385E4382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43-421A-9EA0-F4D0385E4382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43-421A-9EA0-F4D0385E43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'9'!$A$64:$A$66</c:f>
              <c:strCache>
                <c:ptCount val="3"/>
                <c:pt idx="0">
                  <c:v>Furgon pequeño</c:v>
                </c:pt>
                <c:pt idx="1">
                  <c:v>Furgon Grande</c:v>
                </c:pt>
                <c:pt idx="2">
                  <c:v>Furgon mediano</c:v>
                </c:pt>
              </c:strCache>
            </c:strRef>
          </c:cat>
          <c:val>
            <c:numRef>
              <c:f>'9'!$O$64:$O$66</c:f>
              <c:numCache>
                <c:formatCode>#,##0.00</c:formatCode>
                <c:ptCount val="3"/>
                <c:pt idx="0">
                  <c:v>83.185840707964616</c:v>
                </c:pt>
                <c:pt idx="1">
                  <c:v>15.929203539823011</c:v>
                </c:pt>
                <c:pt idx="2">
                  <c:v>0.88495575221238942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0-408D-BF55-86227C66B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563792"/>
        <c:axId val="1428559440"/>
      </c:barChart>
      <c:catAx>
        <c:axId val="142856379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28559440"/>
        <c:crosses val="autoZero"/>
        <c:auto val="1"/>
        <c:lblAlgn val="ctr"/>
        <c:lblOffset val="100"/>
        <c:noMultiLvlLbl val="1"/>
      </c:catAx>
      <c:valAx>
        <c:axId val="142855944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#,##0.00" sourceLinked="1"/>
        <c:majorTickMark val="out"/>
        <c:minorTickMark val="none"/>
        <c:tickLblPos val="nextTo"/>
        <c:crossAx val="1428563792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0945199157797583"/>
          <c:y val="0.18823533919573923"/>
          <c:w val="0.38367454068241469"/>
          <c:h val="0.71764737437017456"/>
        </c:manualLayout>
      </c:layout>
      <c:barChart>
        <c:barDir val="bar"/>
        <c:grouping val="clustered"/>
        <c:varyColors val="1"/>
        <c:ser>
          <c:idx val="0"/>
          <c:order val="0"/>
          <c:tx>
            <c:v>Pick Up</c:v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86-4C4E-B838-A76D17798582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86-4C4E-B838-A76D17798582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86-4C4E-B838-A76D177985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'9'!$A$49:$A$51</c:f>
              <c:strCache>
                <c:ptCount val="3"/>
                <c:pt idx="0">
                  <c:v>Pick up mediano</c:v>
                </c:pt>
                <c:pt idx="1">
                  <c:v>Pick up pequeño</c:v>
                </c:pt>
                <c:pt idx="2">
                  <c:v>Pick up grande</c:v>
                </c:pt>
              </c:strCache>
            </c:strRef>
          </c:cat>
          <c:val>
            <c:numRef>
              <c:f>'9'!$O$49:$O$51</c:f>
              <c:numCache>
                <c:formatCode>0.00%</c:formatCode>
                <c:ptCount val="3"/>
                <c:pt idx="0">
                  <c:v>0.62913533834586466</c:v>
                </c:pt>
                <c:pt idx="1">
                  <c:v>0.31616541353383459</c:v>
                </c:pt>
                <c:pt idx="2">
                  <c:v>5.4699248120300754E-2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F-4B08-9630-E8D45FF58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561072"/>
        <c:axId val="1428560528"/>
      </c:barChart>
      <c:catAx>
        <c:axId val="142856107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28560528"/>
        <c:crosses val="autoZero"/>
        <c:auto val="1"/>
        <c:lblAlgn val="ctr"/>
        <c:lblOffset val="100"/>
        <c:noMultiLvlLbl val="1"/>
      </c:catAx>
      <c:valAx>
        <c:axId val="142856052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0%" sourceLinked="1"/>
        <c:majorTickMark val="out"/>
        <c:minorTickMark val="none"/>
        <c:tickLblPos val="nextTo"/>
        <c:crossAx val="1428561072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434047279926185"/>
          <c:y val="0.14814787686422917"/>
          <c:w val="0.52063386274667889"/>
          <c:h val="0.5911990071008566"/>
        </c:manualLayout>
      </c:layout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6E3-41A3-AE71-A512F9EC28A2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64D-4237-82B3-0016E280E365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0BE-46B2-8ECD-DDB9A369AF1C}"/>
              </c:ext>
            </c:extLst>
          </c:dPt>
          <c:dLbls>
            <c:dLbl>
              <c:idx val="0"/>
              <c:layout>
                <c:manualLayout>
                  <c:x val="-2.5333010848046724E-3"/>
                  <c:y val="2.0171315794827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E3-41A3-AE71-A512F9EC28A2}"/>
                </c:ext>
              </c:extLst>
            </c:dLbl>
            <c:dLbl>
              <c:idx val="1"/>
              <c:layout>
                <c:manualLayout>
                  <c:x val="1.4415475973500201E-2"/>
                  <c:y val="5.4437639739477011E-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4D-4237-82B3-0016E280E365}"/>
                </c:ext>
              </c:extLst>
            </c:dLbl>
            <c:dLbl>
              <c:idx val="2"/>
              <c:layout>
                <c:manualLayout>
                  <c:x val="5.8018018018016699E-3"/>
                  <c:y val="4.3658987071060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E-46B2-8ECD-DDB9A369A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'9'!$A$100:$A$102</c:f>
              <c:strCache>
                <c:ptCount val="3"/>
                <c:pt idx="0">
                  <c:v>Pick up mediano</c:v>
                </c:pt>
                <c:pt idx="1">
                  <c:v>Pick up pequeño</c:v>
                </c:pt>
                <c:pt idx="2">
                  <c:v>Pick up grande</c:v>
                </c:pt>
              </c:strCache>
            </c:strRef>
          </c:cat>
          <c:val>
            <c:numRef>
              <c:f>'9'!$D$100:$D$102</c:f>
              <c:numCache>
                <c:formatCode>0.0%</c:formatCode>
                <c:ptCount val="3"/>
                <c:pt idx="0">
                  <c:v>0.2282568807339449</c:v>
                </c:pt>
                <c:pt idx="1">
                  <c:v>0.9649532710280373</c:v>
                </c:pt>
                <c:pt idx="2">
                  <c:v>0.40579710144927539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9-4F7B-ACC8-CD404AB38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564880"/>
        <c:axId val="1428565424"/>
      </c:barChart>
      <c:catAx>
        <c:axId val="142856488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28565424"/>
        <c:crosses val="autoZero"/>
        <c:auto val="1"/>
        <c:lblAlgn val="ctr"/>
        <c:lblOffset val="100"/>
        <c:noMultiLvlLbl val="1"/>
      </c:catAx>
      <c:valAx>
        <c:axId val="142856542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out"/>
        <c:minorTickMark val="none"/>
        <c:tickLblPos val="nextTo"/>
        <c:crossAx val="1428564880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34743567021968"/>
          <c:y val="8.9552238805970144E-2"/>
          <c:w val="0.84049286443696147"/>
          <c:h val="0.62980060328279863"/>
        </c:manualLayout>
      </c:layout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901-424A-8F76-EF4CBEDA2E73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722-421B-9591-A58C18772F76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769-4D0B-962B-C9E64D799903}"/>
              </c:ext>
            </c:extLst>
          </c:dPt>
          <c:dLbls>
            <c:dLbl>
              <c:idx val="0"/>
              <c:layout>
                <c:manualLayout>
                  <c:x val="-0.16876087857438873"/>
                  <c:y val="2.746197821162765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lvl="0"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901-424A-8F76-EF4CBEDA2E73}"/>
                </c:ext>
              </c:extLst>
            </c:dLbl>
            <c:dLbl>
              <c:idx val="1"/>
              <c:layout>
                <c:manualLayout>
                  <c:x val="0.13809994007983731"/>
                  <c:y val="1.01108630077957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22-421B-9591-A58C18772F76}"/>
                </c:ext>
              </c:extLst>
            </c:dLbl>
            <c:dLbl>
              <c:idx val="2"/>
              <c:layout>
                <c:manualLayout>
                  <c:x val="0.15772303381691435"/>
                  <c:y val="2.0477925333960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69-4D0B-962B-C9E64D7999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'9'!$A$117:$A$119</c:f>
              <c:strCache>
                <c:ptCount val="3"/>
                <c:pt idx="0">
                  <c:v>Furgon pequeño</c:v>
                </c:pt>
                <c:pt idx="1">
                  <c:v>Furgon grande</c:v>
                </c:pt>
                <c:pt idx="2">
                  <c:v>Furgon mediano</c:v>
                </c:pt>
              </c:strCache>
            </c:strRef>
          </c:cat>
          <c:val>
            <c:numRef>
              <c:f>'9'!$D$117:$D$119</c:f>
              <c:numCache>
                <c:formatCode>0.0%</c:formatCode>
                <c:ptCount val="3"/>
                <c:pt idx="0">
                  <c:v>0.49800796812749004</c:v>
                </c:pt>
                <c:pt idx="1">
                  <c:v>-0.43307086614173229</c:v>
                </c:pt>
                <c:pt idx="2">
                  <c:v>-0.90697674418604657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C-4DD8-AC9A-A76C3CBCB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562704"/>
        <c:axId val="1469433712"/>
      </c:barChart>
      <c:catAx>
        <c:axId val="14285627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layout>
            <c:manualLayout>
              <c:xMode val="edge"/>
              <c:yMode val="edge"/>
              <c:x val="0.43859649122807015"/>
              <c:y val="0.40315032538740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69433712"/>
        <c:crosses val="autoZero"/>
        <c:auto val="1"/>
        <c:lblAlgn val="ctr"/>
        <c:lblOffset val="100"/>
        <c:noMultiLvlLbl val="1"/>
      </c:catAx>
      <c:valAx>
        <c:axId val="146943371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out"/>
        <c:minorTickMark val="none"/>
        <c:tickLblPos val="nextTo"/>
        <c:crossAx val="1428562704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882087695913495"/>
          <c:y val="9.0023020865408587E-2"/>
          <c:w val="0.41418362973276979"/>
          <c:h val="0.86487485153741261"/>
        </c:manualLayout>
      </c:layout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707-464F-AD72-E1F9D55C121A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BF9-4033-9AB1-D2F14A2AEB7F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F9-4033-9AB1-D2F14A2AEB7F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9A9-4111-8603-517951E41940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707-464F-AD72-E1F9D55C121A}"/>
              </c:ext>
            </c:extLst>
          </c:dPt>
          <c:dLbls>
            <c:dLbl>
              <c:idx val="0"/>
              <c:layout>
                <c:manualLayout>
                  <c:x val="6.7755734227611377E-3"/>
                  <c:y val="8.541151330011553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07-464F-AD72-E1F9D55C121A}"/>
                </c:ext>
              </c:extLst>
            </c:dLbl>
            <c:dLbl>
              <c:idx val="1"/>
              <c:layout>
                <c:manualLayout>
                  <c:x val="4.3773441363307825E-2"/>
                  <c:y val="4.85506261595956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F9-4033-9AB1-D2F14A2AEB7F}"/>
                </c:ext>
              </c:extLst>
            </c:dLbl>
            <c:dLbl>
              <c:idx val="2"/>
              <c:layout>
                <c:manualLayout>
                  <c:x val="4.6722963977328036E-3"/>
                  <c:y val="-9.334505298632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F9-4033-9AB1-D2F14A2AEB7F}"/>
                </c:ext>
              </c:extLst>
            </c:dLbl>
            <c:dLbl>
              <c:idx val="3"/>
              <c:layout>
                <c:manualLayout>
                  <c:x val="0.20907033359960439"/>
                  <c:y val="6.26830345191219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9A9-4111-8603-517951E41940}"/>
                </c:ext>
              </c:extLst>
            </c:dLbl>
            <c:dLbl>
              <c:idx val="4"/>
              <c:layout>
                <c:manualLayout>
                  <c:x val="4.0872608315264056E-3"/>
                  <c:y val="4.36279052947829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07-464F-AD72-E1F9D55C12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'9'!$A$88:$A$92</c:f>
              <c:strCache>
                <c:ptCount val="5"/>
                <c:pt idx="0">
                  <c:v>Auto mediano B</c:v>
                </c:pt>
                <c:pt idx="1">
                  <c:v>City car</c:v>
                </c:pt>
                <c:pt idx="2">
                  <c:v>Auto mediano C</c:v>
                </c:pt>
                <c:pt idx="3">
                  <c:v>Auto Familiar</c:v>
                </c:pt>
                <c:pt idx="4">
                  <c:v>Auto deportivo</c:v>
                </c:pt>
              </c:strCache>
            </c:strRef>
          </c:cat>
          <c:val>
            <c:numRef>
              <c:f>'9'!$D$88:$D$92</c:f>
              <c:numCache>
                <c:formatCode>0.0%</c:formatCode>
                <c:ptCount val="5"/>
                <c:pt idx="0">
                  <c:v>0.2118780096308186</c:v>
                </c:pt>
                <c:pt idx="1">
                  <c:v>-0.77255639097744355</c:v>
                </c:pt>
                <c:pt idx="2">
                  <c:v>0.34545454545454546</c:v>
                </c:pt>
                <c:pt idx="3">
                  <c:v>-0.38636363636363635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2-451F-9DEE-5FAA1B2FF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440784"/>
        <c:axId val="1469442416"/>
      </c:barChart>
      <c:catAx>
        <c:axId val="146944078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69442416"/>
        <c:crosses val="autoZero"/>
        <c:auto val="1"/>
        <c:lblAlgn val="ctr"/>
        <c:lblOffset val="100"/>
        <c:noMultiLvlLbl val="1"/>
      </c:catAx>
      <c:valAx>
        <c:axId val="146944241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out"/>
        <c:minorTickMark val="none"/>
        <c:tickLblPos val="nextTo"/>
        <c:crossAx val="1469440784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CF4-4270-BAEE-9C0B5EF8C26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5F2-48D2-BBC9-684E36D81E26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C9B-41F4-9CED-E7CC38234856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71C-4DF2-9D57-4B4D70B51472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401-410C-9C18-D93D06DC3AB4}"/>
              </c:ext>
            </c:extLst>
          </c:dPt>
          <c:dLbls>
            <c:dLbl>
              <c:idx val="0"/>
              <c:layout>
                <c:manualLayout>
                  <c:x val="3.4772614207537783E-3"/>
                  <c:y val="2.43549655482324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F4-4270-BAEE-9C0B5EF8C269}"/>
                </c:ext>
              </c:extLst>
            </c:dLbl>
            <c:dLbl>
              <c:idx val="1"/>
              <c:layout>
                <c:manualLayout>
                  <c:x val="3.3092106261283106E-3"/>
                  <c:y val="5.901798297784393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5F2-48D2-BBC9-684E36D81E26}"/>
                </c:ext>
              </c:extLst>
            </c:dLbl>
            <c:dLbl>
              <c:idx val="2"/>
              <c:layout>
                <c:manualLayout>
                  <c:x val="5.3100298878825118E-4"/>
                  <c:y val="7.67722984308043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9B-41F4-9CED-E7CC38234856}"/>
                </c:ext>
              </c:extLst>
            </c:dLbl>
            <c:dLbl>
              <c:idx val="3"/>
              <c:layout>
                <c:manualLayout>
                  <c:x val="8.0651768239959731E-4"/>
                  <c:y val="-6.28546740571524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1C-4DF2-9D57-4B4D70B514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'9'!$A$107:$A$111</c:f>
              <c:strCache>
                <c:ptCount val="5"/>
                <c:pt idx="0">
                  <c:v>SUV mediano C</c:v>
                </c:pt>
                <c:pt idx="1">
                  <c:v>SUV mediano B</c:v>
                </c:pt>
                <c:pt idx="2">
                  <c:v>SUV grande D</c:v>
                </c:pt>
                <c:pt idx="3">
                  <c:v>SUV grande E</c:v>
                </c:pt>
                <c:pt idx="4">
                  <c:v>SUV mediano D</c:v>
                </c:pt>
              </c:strCache>
            </c:strRef>
          </c:cat>
          <c:val>
            <c:numRef>
              <c:f>'9'!$D$107:$D$111</c:f>
              <c:numCache>
                <c:formatCode>0.0%</c:formatCode>
                <c:ptCount val="5"/>
                <c:pt idx="0">
                  <c:v>0.46404066073697581</c:v>
                </c:pt>
                <c:pt idx="1">
                  <c:v>0.8075858250276855</c:v>
                </c:pt>
                <c:pt idx="2">
                  <c:v>0.5639386189258313</c:v>
                </c:pt>
                <c:pt idx="3">
                  <c:v>0.35807291666666674</c:v>
                </c:pt>
                <c:pt idx="4">
                  <c:v>0.39333333333333331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A-4985-9EE1-1275D2E40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445680"/>
        <c:axId val="1469444592"/>
      </c:barChart>
      <c:catAx>
        <c:axId val="146944568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69444592"/>
        <c:crosses val="autoZero"/>
        <c:auto val="1"/>
        <c:lblAlgn val="ctr"/>
        <c:lblOffset val="100"/>
        <c:noMultiLvlLbl val="1"/>
      </c:catAx>
      <c:valAx>
        <c:axId val="146944459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out"/>
        <c:minorTickMark val="none"/>
        <c:tickLblPos val="nextTo"/>
        <c:crossAx val="1469445680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5.7581573896353176E-2"/>
          <c:y val="0.18137298314228886"/>
          <c:w val="0.91073045114643691"/>
          <c:h val="0.7279535379922181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3225-4ACE-A107-CD20CDFAF60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'10'!$B$77:$F$77</c:f>
              <c:strCache>
                <c:ptCount val="5"/>
                <c:pt idx="0">
                  <c:v>Nafta</c:v>
                </c:pt>
                <c:pt idx="1">
                  <c:v>Diesel</c:v>
                </c:pt>
                <c:pt idx="2">
                  <c:v>Flex</c:v>
                </c:pt>
                <c:pt idx="3">
                  <c:v>Híbrido</c:v>
                </c:pt>
                <c:pt idx="4">
                  <c:v>Eléctrico</c:v>
                </c:pt>
              </c:strCache>
            </c:strRef>
          </c:cat>
          <c:val>
            <c:numRef>
              <c:f>'10'!$B$78:$F$78</c:f>
              <c:numCache>
                <c:formatCode>0.0%</c:formatCode>
                <c:ptCount val="5"/>
                <c:pt idx="0">
                  <c:v>0.3831662993304778</c:v>
                </c:pt>
                <c:pt idx="1">
                  <c:v>0.20214579781261696</c:v>
                </c:pt>
                <c:pt idx="2">
                  <c:v>0.24502016883602945</c:v>
                </c:pt>
                <c:pt idx="3">
                  <c:v>0.1420135567846301</c:v>
                </c:pt>
                <c:pt idx="4">
                  <c:v>2.7654177236245685E-2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25-4ACE-A107-CD20CDFAF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7874002673023157"/>
          <c:w val="1"/>
          <c:h val="0.80168811159659781"/>
        </c:manualLayout>
      </c:layout>
      <c:pie3DChart>
        <c:varyColors val="1"/>
        <c:ser>
          <c:idx val="0"/>
          <c:order val="0"/>
          <c:tx>
            <c:strRef>
              <c:f>'10'!$A$129</c:f>
              <c:strCache>
                <c:ptCount val="1"/>
                <c:pt idx="0">
                  <c:v>2026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A22-43A0-A58C-919D819F330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A22-43A0-A58C-919D819F330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A22-43A0-A58C-919D819F330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557-4012-92C7-3FB61E23FD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1557-4012-92C7-3FB61E23FD57}"/>
              </c:ext>
            </c:extLst>
          </c:dPt>
          <c:dLbls>
            <c:dLbl>
              <c:idx val="0"/>
              <c:layout>
                <c:manualLayout>
                  <c:x val="-3.5493155948099077E-2"/>
                  <c:y val="-0.1428495474777533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22-43A0-A58C-919D819F3309}"/>
                </c:ext>
              </c:extLst>
            </c:dLbl>
            <c:dLbl>
              <c:idx val="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Y"/>
                </a:p>
              </c:txPr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A22-43A0-A58C-919D819F3309}"/>
                </c:ext>
              </c:extLst>
            </c:dLbl>
            <c:dLbl>
              <c:idx val="2"/>
              <c:layout>
                <c:manualLayout>
                  <c:x val="5.6620700190253889E-3"/>
                  <c:y val="-0.1218937856642277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22-43A0-A58C-919D819F3309}"/>
                </c:ext>
              </c:extLst>
            </c:dLbl>
            <c:dLbl>
              <c:idx val="3"/>
              <c:layout>
                <c:manualLayout>
                  <c:x val="-9.9757900632791267E-3"/>
                  <c:y val="-6.685293325571371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57-4012-92C7-3FB61E23FD57}"/>
                </c:ext>
              </c:extLst>
            </c:dLbl>
            <c:dLbl>
              <c:idx val="4"/>
              <c:layout>
                <c:manualLayout>
                  <c:x val="0.15543779249815995"/>
                  <c:y val="2.4576556223062204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57-4012-92C7-3FB61E23FD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'10'!$B$112:$F$112</c:f>
              <c:strCache>
                <c:ptCount val="5"/>
                <c:pt idx="0">
                  <c:v>Nafta</c:v>
                </c:pt>
                <c:pt idx="1">
                  <c:v>Diesel</c:v>
                </c:pt>
                <c:pt idx="2">
                  <c:v>Flex</c:v>
                </c:pt>
                <c:pt idx="3">
                  <c:v>Híbrido</c:v>
                </c:pt>
                <c:pt idx="4">
                  <c:v>Eléctrico</c:v>
                </c:pt>
              </c:strCache>
            </c:strRef>
          </c:cat>
          <c:val>
            <c:numRef>
              <c:f>'10'!$B$129:$F$129</c:f>
              <c:numCache>
                <c:formatCode>0.0%</c:formatCode>
                <c:ptCount val="5"/>
                <c:pt idx="0">
                  <c:v>0.3831662993304778</c:v>
                </c:pt>
                <c:pt idx="1">
                  <c:v>0.20214579781261696</c:v>
                </c:pt>
                <c:pt idx="2">
                  <c:v>0.24502016883602945</c:v>
                </c:pt>
                <c:pt idx="3">
                  <c:v>0.1420135567846301</c:v>
                </c:pt>
                <c:pt idx="4">
                  <c:v>2.7654177236245685E-2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7-4012-92C7-3FB61E23FD5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'11'!$A$170:$A$206</c:f>
              <c:numCache>
                <c:formatCode>mmm\-yy</c:formatCode>
                <c:ptCount val="37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</c:numCache>
            </c:numRef>
          </c:cat>
          <c:val>
            <c:numRef>
              <c:f>'11'!$B$170:$B$206</c:f>
              <c:numCache>
                <c:formatCode>#,##0</c:formatCode>
                <c:ptCount val="37"/>
                <c:pt idx="0">
                  <c:v>1091</c:v>
                </c:pt>
                <c:pt idx="1">
                  <c:v>526</c:v>
                </c:pt>
                <c:pt idx="2">
                  <c:v>531</c:v>
                </c:pt>
                <c:pt idx="3">
                  <c:v>1119</c:v>
                </c:pt>
                <c:pt idx="4">
                  <c:v>1177</c:v>
                </c:pt>
                <c:pt idx="5">
                  <c:v>682</c:v>
                </c:pt>
                <c:pt idx="6">
                  <c:v>1084</c:v>
                </c:pt>
                <c:pt idx="7">
                  <c:v>897</c:v>
                </c:pt>
                <c:pt idx="8">
                  <c:v>693</c:v>
                </c:pt>
                <c:pt idx="9">
                  <c:v>646</c:v>
                </c:pt>
                <c:pt idx="10">
                  <c:v>692</c:v>
                </c:pt>
                <c:pt idx="11">
                  <c:v>721</c:v>
                </c:pt>
                <c:pt idx="12">
                  <c:v>611</c:v>
                </c:pt>
                <c:pt idx="13">
                  <c:v>388</c:v>
                </c:pt>
                <c:pt idx="14">
                  <c:v>129</c:v>
                </c:pt>
                <c:pt idx="15">
                  <c:v>710</c:v>
                </c:pt>
                <c:pt idx="16">
                  <c:v>592</c:v>
                </c:pt>
                <c:pt idx="17">
                  <c:v>462</c:v>
                </c:pt>
                <c:pt idx="18">
                  <c:v>287</c:v>
                </c:pt>
                <c:pt idx="19">
                  <c:v>731</c:v>
                </c:pt>
                <c:pt idx="20">
                  <c:v>722</c:v>
                </c:pt>
                <c:pt idx="21">
                  <c:v>499</c:v>
                </c:pt>
                <c:pt idx="22">
                  <c:v>442</c:v>
                </c:pt>
                <c:pt idx="23">
                  <c:v>769</c:v>
                </c:pt>
                <c:pt idx="24">
                  <c:v>325</c:v>
                </c:pt>
                <c:pt idx="25">
                  <c:v>381</c:v>
                </c:pt>
                <c:pt idx="26">
                  <c:v>320</c:v>
                </c:pt>
                <c:pt idx="27">
                  <c:v>350</c:v>
                </c:pt>
                <c:pt idx="28">
                  <c:v>566</c:v>
                </c:pt>
                <c:pt idx="29">
                  <c:v>305</c:v>
                </c:pt>
                <c:pt idx="30">
                  <c:v>368</c:v>
                </c:pt>
                <c:pt idx="31">
                  <c:v>771</c:v>
                </c:pt>
                <c:pt idx="32">
                  <c:v>484</c:v>
                </c:pt>
                <c:pt idx="33">
                  <c:v>533</c:v>
                </c:pt>
                <c:pt idx="34">
                  <c:v>1018</c:v>
                </c:pt>
                <c:pt idx="35">
                  <c:v>441</c:v>
                </c:pt>
                <c:pt idx="36">
                  <c:v>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EE-4981-86A6-590202F18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29904"/>
        <c:axId val="1469441328"/>
      </c:lineChart>
      <c:dateAx>
        <c:axId val="1469429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41328"/>
        <c:crosses val="autoZero"/>
        <c:auto val="1"/>
        <c:lblOffset val="100"/>
        <c:baseTimeUnit val="months"/>
      </c:dateAx>
      <c:valAx>
        <c:axId val="1469441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2990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PY" b="1" i="0">
                <a:solidFill>
                  <a:srgbClr val="757575"/>
                </a:solidFill>
                <a:latin typeface="+mn-lt"/>
              </a:rPr>
              <a:t>Furgon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'11'!$A$170:$A$206</c:f>
              <c:numCache>
                <c:formatCode>mmm\-yy</c:formatCode>
                <c:ptCount val="37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</c:numCache>
            </c:numRef>
          </c:cat>
          <c:val>
            <c:numRef>
              <c:f>'11'!$C$170:$C$206</c:f>
              <c:numCache>
                <c:formatCode>#,##0</c:formatCode>
                <c:ptCount val="37"/>
                <c:pt idx="0">
                  <c:v>25</c:v>
                </c:pt>
                <c:pt idx="1">
                  <c:v>7</c:v>
                </c:pt>
                <c:pt idx="2">
                  <c:v>58</c:v>
                </c:pt>
                <c:pt idx="3">
                  <c:v>81</c:v>
                </c:pt>
                <c:pt idx="4">
                  <c:v>21</c:v>
                </c:pt>
                <c:pt idx="5">
                  <c:v>33</c:v>
                </c:pt>
                <c:pt idx="6">
                  <c:v>61</c:v>
                </c:pt>
                <c:pt idx="7">
                  <c:v>25</c:v>
                </c:pt>
                <c:pt idx="8">
                  <c:v>21</c:v>
                </c:pt>
                <c:pt idx="9">
                  <c:v>17</c:v>
                </c:pt>
                <c:pt idx="10">
                  <c:v>16</c:v>
                </c:pt>
                <c:pt idx="11">
                  <c:v>30</c:v>
                </c:pt>
                <c:pt idx="12">
                  <c:v>47</c:v>
                </c:pt>
                <c:pt idx="13">
                  <c:v>75</c:v>
                </c:pt>
                <c:pt idx="14">
                  <c:v>22</c:v>
                </c:pt>
                <c:pt idx="15">
                  <c:v>65</c:v>
                </c:pt>
                <c:pt idx="16">
                  <c:v>38</c:v>
                </c:pt>
                <c:pt idx="17">
                  <c:v>75</c:v>
                </c:pt>
                <c:pt idx="18">
                  <c:v>73</c:v>
                </c:pt>
                <c:pt idx="19">
                  <c:v>31</c:v>
                </c:pt>
                <c:pt idx="20">
                  <c:v>30</c:v>
                </c:pt>
                <c:pt idx="21">
                  <c:v>19</c:v>
                </c:pt>
                <c:pt idx="22">
                  <c:v>23</c:v>
                </c:pt>
                <c:pt idx="23">
                  <c:v>13</c:v>
                </c:pt>
                <c:pt idx="24">
                  <c:v>16</c:v>
                </c:pt>
                <c:pt idx="25">
                  <c:v>17</c:v>
                </c:pt>
                <c:pt idx="26">
                  <c:v>54</c:v>
                </c:pt>
                <c:pt idx="27">
                  <c:v>38</c:v>
                </c:pt>
                <c:pt idx="28">
                  <c:v>24</c:v>
                </c:pt>
                <c:pt idx="29">
                  <c:v>114</c:v>
                </c:pt>
                <c:pt idx="30">
                  <c:v>4</c:v>
                </c:pt>
                <c:pt idx="31">
                  <c:v>118</c:v>
                </c:pt>
                <c:pt idx="32">
                  <c:v>17</c:v>
                </c:pt>
                <c:pt idx="33">
                  <c:v>13</c:v>
                </c:pt>
                <c:pt idx="34">
                  <c:v>66</c:v>
                </c:pt>
                <c:pt idx="35">
                  <c:v>29</c:v>
                </c:pt>
                <c:pt idx="3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B-4763-96BF-3AD9DC025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46224"/>
        <c:axId val="1469434800"/>
      </c:lineChart>
      <c:dateAx>
        <c:axId val="1469446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34800"/>
        <c:crosses val="autoZero"/>
        <c:auto val="1"/>
        <c:lblOffset val="100"/>
        <c:baseTimeUnit val="months"/>
      </c:dateAx>
      <c:valAx>
        <c:axId val="1469434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4622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PY" b="1" i="0">
                <a:solidFill>
                  <a:srgbClr val="757575"/>
                </a:solidFill>
                <a:latin typeface="+mn-lt"/>
              </a:rPr>
              <a:t>Pick Up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'11'!$A$170:$A$206</c:f>
              <c:numCache>
                <c:formatCode>mmm\-yy</c:formatCode>
                <c:ptCount val="37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</c:numCache>
            </c:numRef>
          </c:cat>
          <c:val>
            <c:numRef>
              <c:f>'11'!$E$170:$E$206</c:f>
              <c:numCache>
                <c:formatCode>#,##0</c:formatCode>
                <c:ptCount val="37"/>
                <c:pt idx="0">
                  <c:v>792</c:v>
                </c:pt>
                <c:pt idx="1">
                  <c:v>433</c:v>
                </c:pt>
                <c:pt idx="2">
                  <c:v>568</c:v>
                </c:pt>
                <c:pt idx="3">
                  <c:v>687</c:v>
                </c:pt>
                <c:pt idx="4">
                  <c:v>424</c:v>
                </c:pt>
                <c:pt idx="5">
                  <c:v>764</c:v>
                </c:pt>
                <c:pt idx="6">
                  <c:v>675</c:v>
                </c:pt>
                <c:pt idx="7">
                  <c:v>888</c:v>
                </c:pt>
                <c:pt idx="8">
                  <c:v>923</c:v>
                </c:pt>
                <c:pt idx="9">
                  <c:v>736</c:v>
                </c:pt>
                <c:pt idx="10">
                  <c:v>482</c:v>
                </c:pt>
                <c:pt idx="11">
                  <c:v>793</c:v>
                </c:pt>
                <c:pt idx="12">
                  <c:v>624</c:v>
                </c:pt>
                <c:pt idx="13">
                  <c:v>396</c:v>
                </c:pt>
                <c:pt idx="14">
                  <c:v>873</c:v>
                </c:pt>
                <c:pt idx="15">
                  <c:v>768</c:v>
                </c:pt>
                <c:pt idx="16">
                  <c:v>730</c:v>
                </c:pt>
                <c:pt idx="17">
                  <c:v>908</c:v>
                </c:pt>
                <c:pt idx="18">
                  <c:v>855</c:v>
                </c:pt>
                <c:pt idx="19">
                  <c:v>672</c:v>
                </c:pt>
                <c:pt idx="20">
                  <c:v>670</c:v>
                </c:pt>
                <c:pt idx="21">
                  <c:v>655</c:v>
                </c:pt>
                <c:pt idx="22">
                  <c:v>712</c:v>
                </c:pt>
                <c:pt idx="23">
                  <c:v>306</c:v>
                </c:pt>
                <c:pt idx="24">
                  <c:v>747</c:v>
                </c:pt>
                <c:pt idx="25">
                  <c:v>379</c:v>
                </c:pt>
                <c:pt idx="26">
                  <c:v>615</c:v>
                </c:pt>
                <c:pt idx="27">
                  <c:v>679</c:v>
                </c:pt>
                <c:pt idx="28">
                  <c:v>766</c:v>
                </c:pt>
                <c:pt idx="29">
                  <c:v>739</c:v>
                </c:pt>
                <c:pt idx="30">
                  <c:v>857</c:v>
                </c:pt>
                <c:pt idx="31">
                  <c:v>805</c:v>
                </c:pt>
                <c:pt idx="32">
                  <c:v>884</c:v>
                </c:pt>
                <c:pt idx="33">
                  <c:v>685</c:v>
                </c:pt>
                <c:pt idx="34">
                  <c:v>887</c:v>
                </c:pt>
                <c:pt idx="35">
                  <c:v>1020</c:v>
                </c:pt>
                <c:pt idx="36">
                  <c:v>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A-4038-BD7E-15492551D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42960"/>
        <c:axId val="1469447312"/>
      </c:lineChart>
      <c:dateAx>
        <c:axId val="1469442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47312"/>
        <c:crosses val="autoZero"/>
        <c:auto val="1"/>
        <c:lblOffset val="100"/>
        <c:baseTimeUnit val="months"/>
      </c:dateAx>
      <c:valAx>
        <c:axId val="1469447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429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PY" b="1" i="0">
                <a:solidFill>
                  <a:srgbClr val="757575"/>
                </a:solidFill>
                <a:latin typeface="+mn-lt"/>
              </a:rPr>
              <a:t>SUV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'11'!$A$170:$A$206</c:f>
              <c:numCache>
                <c:formatCode>mmm\-yy</c:formatCode>
                <c:ptCount val="37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</c:numCache>
            </c:numRef>
          </c:cat>
          <c:val>
            <c:numRef>
              <c:f>'11'!$F$170:$F$206</c:f>
              <c:numCache>
                <c:formatCode>#,##0</c:formatCode>
                <c:ptCount val="37"/>
                <c:pt idx="0">
                  <c:v>960</c:v>
                </c:pt>
                <c:pt idx="1">
                  <c:v>982</c:v>
                </c:pt>
                <c:pt idx="2">
                  <c:v>1308</c:v>
                </c:pt>
                <c:pt idx="3">
                  <c:v>1164</c:v>
                </c:pt>
                <c:pt idx="4">
                  <c:v>1687</c:v>
                </c:pt>
                <c:pt idx="5">
                  <c:v>1059</c:v>
                </c:pt>
                <c:pt idx="6">
                  <c:v>1629</c:v>
                </c:pt>
                <c:pt idx="7">
                  <c:v>1264</c:v>
                </c:pt>
                <c:pt idx="8">
                  <c:v>1335</c:v>
                </c:pt>
                <c:pt idx="9">
                  <c:v>1486</c:v>
                </c:pt>
                <c:pt idx="10">
                  <c:v>1758</c:v>
                </c:pt>
                <c:pt idx="11">
                  <c:v>1199</c:v>
                </c:pt>
                <c:pt idx="12">
                  <c:v>1250</c:v>
                </c:pt>
                <c:pt idx="13">
                  <c:v>1075</c:v>
                </c:pt>
                <c:pt idx="14">
                  <c:v>1356</c:v>
                </c:pt>
                <c:pt idx="15">
                  <c:v>1197</c:v>
                </c:pt>
                <c:pt idx="16">
                  <c:v>965</c:v>
                </c:pt>
                <c:pt idx="17">
                  <c:v>1135</c:v>
                </c:pt>
                <c:pt idx="18">
                  <c:v>1268</c:v>
                </c:pt>
                <c:pt idx="19">
                  <c:v>1175</c:v>
                </c:pt>
                <c:pt idx="20">
                  <c:v>1243</c:v>
                </c:pt>
                <c:pt idx="21">
                  <c:v>1193</c:v>
                </c:pt>
                <c:pt idx="22">
                  <c:v>1359</c:v>
                </c:pt>
                <c:pt idx="23">
                  <c:v>1242</c:v>
                </c:pt>
                <c:pt idx="24">
                  <c:v>1433</c:v>
                </c:pt>
                <c:pt idx="25">
                  <c:v>1212</c:v>
                </c:pt>
                <c:pt idx="26">
                  <c:v>1218</c:v>
                </c:pt>
                <c:pt idx="27">
                  <c:v>1520</c:v>
                </c:pt>
                <c:pt idx="28">
                  <c:v>1598</c:v>
                </c:pt>
                <c:pt idx="29">
                  <c:v>1276</c:v>
                </c:pt>
                <c:pt idx="30">
                  <c:v>1099</c:v>
                </c:pt>
                <c:pt idx="31">
                  <c:v>1575</c:v>
                </c:pt>
                <c:pt idx="32">
                  <c:v>1571</c:v>
                </c:pt>
                <c:pt idx="33">
                  <c:v>1802</c:v>
                </c:pt>
                <c:pt idx="34">
                  <c:v>1433</c:v>
                </c:pt>
                <c:pt idx="35">
                  <c:v>1931</c:v>
                </c:pt>
                <c:pt idx="36">
                  <c:v>2242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3-4C30-A512-5E1D966DC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47856"/>
        <c:axId val="1469431536"/>
      </c:lineChart>
      <c:dateAx>
        <c:axId val="1469447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31536"/>
        <c:crosses val="autoZero"/>
        <c:auto val="1"/>
        <c:lblOffset val="100"/>
        <c:baseTimeUnit val="months"/>
      </c:dateAx>
      <c:valAx>
        <c:axId val="1469431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4785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PY" b="1" i="0">
                <a:solidFill>
                  <a:srgbClr val="757575"/>
                </a:solidFill>
                <a:latin typeface="+mn-lt"/>
              </a:rPr>
              <a:t>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'11'!$A$172:$A$206</c:f>
              <c:numCache>
                <c:formatCode>mmm\-yy</c:formatCode>
                <c:ptCount val="35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  <c:pt idx="24">
                  <c:v>45323</c:v>
                </c:pt>
                <c:pt idx="25">
                  <c:v>45352</c:v>
                </c:pt>
                <c:pt idx="26">
                  <c:v>45383</c:v>
                </c:pt>
                <c:pt idx="27">
                  <c:v>45413</c:v>
                </c:pt>
                <c:pt idx="28">
                  <c:v>45444</c:v>
                </c:pt>
                <c:pt idx="29">
                  <c:v>45474</c:v>
                </c:pt>
                <c:pt idx="30">
                  <c:v>45505</c:v>
                </c:pt>
                <c:pt idx="31">
                  <c:v>45536</c:v>
                </c:pt>
                <c:pt idx="32">
                  <c:v>45566</c:v>
                </c:pt>
                <c:pt idx="33">
                  <c:v>45597</c:v>
                </c:pt>
                <c:pt idx="34">
                  <c:v>45627</c:v>
                </c:pt>
              </c:numCache>
            </c:numRef>
          </c:cat>
          <c:val>
            <c:numRef>
              <c:f>'11'!$G$172:$G$206</c:f>
              <c:numCache>
                <c:formatCode>#,##0</c:formatCode>
                <c:ptCount val="35"/>
                <c:pt idx="0">
                  <c:v>2470</c:v>
                </c:pt>
                <c:pt idx="1">
                  <c:v>3061</c:v>
                </c:pt>
                <c:pt idx="2">
                  <c:v>3323</c:v>
                </c:pt>
                <c:pt idx="3">
                  <c:v>2548</c:v>
                </c:pt>
                <c:pt idx="4">
                  <c:v>3544</c:v>
                </c:pt>
                <c:pt idx="5">
                  <c:v>3074</c:v>
                </c:pt>
                <c:pt idx="6">
                  <c:v>3022</c:v>
                </c:pt>
                <c:pt idx="7">
                  <c:v>2894</c:v>
                </c:pt>
                <c:pt idx="8">
                  <c:v>2995</c:v>
                </c:pt>
                <c:pt idx="9">
                  <c:v>2751</c:v>
                </c:pt>
                <c:pt idx="10">
                  <c:v>2555</c:v>
                </c:pt>
                <c:pt idx="11">
                  <c:v>1939</c:v>
                </c:pt>
                <c:pt idx="12">
                  <c:v>2451</c:v>
                </c:pt>
                <c:pt idx="13">
                  <c:v>2752</c:v>
                </c:pt>
                <c:pt idx="14">
                  <c:v>2336</c:v>
                </c:pt>
                <c:pt idx="15">
                  <c:v>2590</c:v>
                </c:pt>
                <c:pt idx="16">
                  <c:v>2496</c:v>
                </c:pt>
                <c:pt idx="17">
                  <c:v>2619</c:v>
                </c:pt>
                <c:pt idx="18">
                  <c:v>2707</c:v>
                </c:pt>
                <c:pt idx="19">
                  <c:v>2373</c:v>
                </c:pt>
                <c:pt idx="20">
                  <c:v>2553</c:v>
                </c:pt>
                <c:pt idx="21">
                  <c:v>2346</c:v>
                </c:pt>
                <c:pt idx="22">
                  <c:v>2558</c:v>
                </c:pt>
                <c:pt idx="23">
                  <c:v>2037</c:v>
                </c:pt>
                <c:pt idx="24">
                  <c:v>2208</c:v>
                </c:pt>
                <c:pt idx="25">
                  <c:v>2631</c:v>
                </c:pt>
                <c:pt idx="26">
                  <c:v>2967</c:v>
                </c:pt>
                <c:pt idx="27">
                  <c:v>2456</c:v>
                </c:pt>
                <c:pt idx="28">
                  <c:v>2342</c:v>
                </c:pt>
                <c:pt idx="29">
                  <c:v>3289</c:v>
                </c:pt>
                <c:pt idx="30">
                  <c:v>2979</c:v>
                </c:pt>
                <c:pt idx="31">
                  <c:v>3075</c:v>
                </c:pt>
                <c:pt idx="32">
                  <c:v>3481</c:v>
                </c:pt>
                <c:pt idx="33">
                  <c:v>3436</c:v>
                </c:pt>
                <c:pt idx="34">
                  <c:v>3804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4D-4230-89E8-4C38A86C7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48400"/>
        <c:axId val="1469432080"/>
      </c:lineChart>
      <c:dateAx>
        <c:axId val="146944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32080"/>
        <c:crosses val="autoZero"/>
        <c:auto val="1"/>
        <c:lblOffset val="100"/>
        <c:baseTimeUnit val="months"/>
      </c:dateAx>
      <c:valAx>
        <c:axId val="1469432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4840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'11'!$A$170:$A$206</c:f>
              <c:numCache>
                <c:formatCode>mmm\-yy</c:formatCode>
                <c:ptCount val="37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</c:numCache>
            </c:numRef>
          </c:cat>
          <c:val>
            <c:numRef>
              <c:f>'11'!$D$170:$D$206</c:f>
              <c:numCache>
                <c:formatCode>#,##0</c:formatCode>
                <c:ptCount val="37"/>
                <c:pt idx="0">
                  <c:v>2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14</c:v>
                </c:pt>
                <c:pt idx="5">
                  <c:v>10</c:v>
                </c:pt>
                <c:pt idx="6">
                  <c:v>95</c:v>
                </c:pt>
                <c:pt idx="7">
                  <c:v>0</c:v>
                </c:pt>
                <c:pt idx="8">
                  <c:v>50</c:v>
                </c:pt>
                <c:pt idx="9">
                  <c:v>9</c:v>
                </c:pt>
                <c:pt idx="10">
                  <c:v>47</c:v>
                </c:pt>
                <c:pt idx="11">
                  <c:v>8</c:v>
                </c:pt>
                <c:pt idx="12">
                  <c:v>23</c:v>
                </c:pt>
                <c:pt idx="13">
                  <c:v>5</c:v>
                </c:pt>
                <c:pt idx="14">
                  <c:v>71</c:v>
                </c:pt>
                <c:pt idx="15">
                  <c:v>12</c:v>
                </c:pt>
                <c:pt idx="16">
                  <c:v>11</c:v>
                </c:pt>
                <c:pt idx="17">
                  <c:v>10</c:v>
                </c:pt>
                <c:pt idx="18">
                  <c:v>13</c:v>
                </c:pt>
                <c:pt idx="19">
                  <c:v>10</c:v>
                </c:pt>
                <c:pt idx="20">
                  <c:v>42</c:v>
                </c:pt>
                <c:pt idx="21">
                  <c:v>7</c:v>
                </c:pt>
                <c:pt idx="22">
                  <c:v>17</c:v>
                </c:pt>
                <c:pt idx="23">
                  <c:v>16</c:v>
                </c:pt>
                <c:pt idx="24">
                  <c:v>37</c:v>
                </c:pt>
                <c:pt idx="25">
                  <c:v>48</c:v>
                </c:pt>
                <c:pt idx="26">
                  <c:v>1</c:v>
                </c:pt>
                <c:pt idx="27">
                  <c:v>44</c:v>
                </c:pt>
                <c:pt idx="28">
                  <c:v>13</c:v>
                </c:pt>
                <c:pt idx="29">
                  <c:v>22</c:v>
                </c:pt>
                <c:pt idx="30">
                  <c:v>14</c:v>
                </c:pt>
                <c:pt idx="31">
                  <c:v>20</c:v>
                </c:pt>
                <c:pt idx="32">
                  <c:v>23</c:v>
                </c:pt>
                <c:pt idx="33">
                  <c:v>42</c:v>
                </c:pt>
                <c:pt idx="34">
                  <c:v>77</c:v>
                </c:pt>
                <c:pt idx="35">
                  <c:v>15</c:v>
                </c:pt>
                <c:pt idx="36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F7-4229-B2CB-F0427329C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53296"/>
        <c:axId val="1469449488"/>
      </c:lineChart>
      <c:dateAx>
        <c:axId val="1469453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49488"/>
        <c:crosses val="autoZero"/>
        <c:auto val="1"/>
        <c:lblOffset val="100"/>
        <c:baseTimeUnit val="months"/>
      </c:dateAx>
      <c:valAx>
        <c:axId val="1469449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5329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'11'!$A$170:$A$206</c:f>
              <c:numCache>
                <c:formatCode>mmm\-yy</c:formatCode>
                <c:ptCount val="37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</c:numCache>
            </c:numRef>
          </c:cat>
          <c:val>
            <c:numRef>
              <c:f>'11'!$E$170:$E$206</c:f>
              <c:numCache>
                <c:formatCode>#,##0</c:formatCode>
                <c:ptCount val="37"/>
                <c:pt idx="0">
                  <c:v>792</c:v>
                </c:pt>
                <c:pt idx="1">
                  <c:v>433</c:v>
                </c:pt>
                <c:pt idx="2">
                  <c:v>568</c:v>
                </c:pt>
                <c:pt idx="3">
                  <c:v>687</c:v>
                </c:pt>
                <c:pt idx="4">
                  <c:v>424</c:v>
                </c:pt>
                <c:pt idx="5">
                  <c:v>764</c:v>
                </c:pt>
                <c:pt idx="6">
                  <c:v>675</c:v>
                </c:pt>
                <c:pt idx="7">
                  <c:v>888</c:v>
                </c:pt>
                <c:pt idx="8">
                  <c:v>923</c:v>
                </c:pt>
                <c:pt idx="9">
                  <c:v>736</c:v>
                </c:pt>
                <c:pt idx="10">
                  <c:v>482</c:v>
                </c:pt>
                <c:pt idx="11">
                  <c:v>793</c:v>
                </c:pt>
                <c:pt idx="12">
                  <c:v>624</c:v>
                </c:pt>
                <c:pt idx="13">
                  <c:v>396</c:v>
                </c:pt>
                <c:pt idx="14">
                  <c:v>873</c:v>
                </c:pt>
                <c:pt idx="15">
                  <c:v>768</c:v>
                </c:pt>
                <c:pt idx="16">
                  <c:v>730</c:v>
                </c:pt>
                <c:pt idx="17">
                  <c:v>908</c:v>
                </c:pt>
                <c:pt idx="18">
                  <c:v>855</c:v>
                </c:pt>
                <c:pt idx="19">
                  <c:v>672</c:v>
                </c:pt>
                <c:pt idx="20">
                  <c:v>670</c:v>
                </c:pt>
                <c:pt idx="21">
                  <c:v>655</c:v>
                </c:pt>
                <c:pt idx="22">
                  <c:v>712</c:v>
                </c:pt>
                <c:pt idx="23">
                  <c:v>306</c:v>
                </c:pt>
                <c:pt idx="24">
                  <c:v>747</c:v>
                </c:pt>
                <c:pt idx="25">
                  <c:v>379</c:v>
                </c:pt>
                <c:pt idx="26">
                  <c:v>615</c:v>
                </c:pt>
                <c:pt idx="27">
                  <c:v>679</c:v>
                </c:pt>
                <c:pt idx="28">
                  <c:v>766</c:v>
                </c:pt>
                <c:pt idx="29">
                  <c:v>739</c:v>
                </c:pt>
                <c:pt idx="30">
                  <c:v>857</c:v>
                </c:pt>
                <c:pt idx="31">
                  <c:v>805</c:v>
                </c:pt>
                <c:pt idx="32">
                  <c:v>884</c:v>
                </c:pt>
                <c:pt idx="33">
                  <c:v>685</c:v>
                </c:pt>
                <c:pt idx="34">
                  <c:v>887</c:v>
                </c:pt>
                <c:pt idx="35">
                  <c:v>1020</c:v>
                </c:pt>
                <c:pt idx="36">
                  <c:v>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B5-4D4E-B3EF-0CEFEF7B5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37520"/>
        <c:axId val="1469459824"/>
      </c:lineChart>
      <c:dateAx>
        <c:axId val="1469437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59824"/>
        <c:crosses val="autoZero"/>
        <c:auto val="1"/>
        <c:lblOffset val="100"/>
        <c:baseTimeUnit val="months"/>
      </c:dateAx>
      <c:valAx>
        <c:axId val="1469459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3752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'11'!$A$190:$A$224</c:f>
              <c:numCache>
                <c:formatCode>mmm\-yy</c:formatCode>
                <c:ptCount val="35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45505</c:v>
                </c:pt>
                <c:pt idx="13">
                  <c:v>45536</c:v>
                </c:pt>
                <c:pt idx="14">
                  <c:v>45566</c:v>
                </c:pt>
                <c:pt idx="15">
                  <c:v>45597</c:v>
                </c:pt>
                <c:pt idx="16">
                  <c:v>45627</c:v>
                </c:pt>
                <c:pt idx="17">
                  <c:v>45658</c:v>
                </c:pt>
                <c:pt idx="18">
                  <c:v>45689</c:v>
                </c:pt>
                <c:pt idx="19">
                  <c:v>45717</c:v>
                </c:pt>
                <c:pt idx="20">
                  <c:v>45748</c:v>
                </c:pt>
                <c:pt idx="21">
                  <c:v>45778</c:v>
                </c:pt>
                <c:pt idx="22">
                  <c:v>45809</c:v>
                </c:pt>
                <c:pt idx="23">
                  <c:v>45839</c:v>
                </c:pt>
                <c:pt idx="24">
                  <c:v>45870</c:v>
                </c:pt>
                <c:pt idx="25">
                  <c:v>45901</c:v>
                </c:pt>
                <c:pt idx="26">
                  <c:v>45931</c:v>
                </c:pt>
                <c:pt idx="27">
                  <c:v>45962</c:v>
                </c:pt>
                <c:pt idx="28">
                  <c:v>45992</c:v>
                </c:pt>
                <c:pt idx="29">
                  <c:v>46023</c:v>
                </c:pt>
                <c:pt idx="30">
                  <c:v>46054</c:v>
                </c:pt>
                <c:pt idx="31">
                  <c:v>46082</c:v>
                </c:pt>
                <c:pt idx="32">
                  <c:v>46113</c:v>
                </c:pt>
                <c:pt idx="33">
                  <c:v>46143</c:v>
                </c:pt>
                <c:pt idx="34">
                  <c:v>46174</c:v>
                </c:pt>
              </c:numCache>
            </c:numRef>
          </c:cat>
          <c:val>
            <c:numRef>
              <c:f>'[1]11'!$B$170:$B$206</c:f>
              <c:numCache>
                <c:formatCode>General</c:formatCode>
                <c:ptCount val="37"/>
                <c:pt idx="0">
                  <c:v>1091</c:v>
                </c:pt>
                <c:pt idx="1">
                  <c:v>526</c:v>
                </c:pt>
                <c:pt idx="2">
                  <c:v>531</c:v>
                </c:pt>
                <c:pt idx="3">
                  <c:v>1119</c:v>
                </c:pt>
                <c:pt idx="4">
                  <c:v>1177</c:v>
                </c:pt>
                <c:pt idx="5">
                  <c:v>682</c:v>
                </c:pt>
                <c:pt idx="6">
                  <c:v>1084</c:v>
                </c:pt>
                <c:pt idx="7">
                  <c:v>897</c:v>
                </c:pt>
                <c:pt idx="8">
                  <c:v>693</c:v>
                </c:pt>
                <c:pt idx="9">
                  <c:v>646</c:v>
                </c:pt>
                <c:pt idx="10">
                  <c:v>692</c:v>
                </c:pt>
                <c:pt idx="11">
                  <c:v>721</c:v>
                </c:pt>
                <c:pt idx="12">
                  <c:v>611</c:v>
                </c:pt>
                <c:pt idx="13">
                  <c:v>388</c:v>
                </c:pt>
                <c:pt idx="14">
                  <c:v>129</c:v>
                </c:pt>
                <c:pt idx="15">
                  <c:v>710</c:v>
                </c:pt>
                <c:pt idx="16">
                  <c:v>592</c:v>
                </c:pt>
                <c:pt idx="17">
                  <c:v>462</c:v>
                </c:pt>
                <c:pt idx="18">
                  <c:v>287</c:v>
                </c:pt>
                <c:pt idx="19">
                  <c:v>731</c:v>
                </c:pt>
                <c:pt idx="20">
                  <c:v>722</c:v>
                </c:pt>
                <c:pt idx="21">
                  <c:v>499</c:v>
                </c:pt>
                <c:pt idx="22">
                  <c:v>442</c:v>
                </c:pt>
                <c:pt idx="23">
                  <c:v>769</c:v>
                </c:pt>
                <c:pt idx="24">
                  <c:v>325</c:v>
                </c:pt>
                <c:pt idx="25">
                  <c:v>381</c:v>
                </c:pt>
                <c:pt idx="26">
                  <c:v>320</c:v>
                </c:pt>
                <c:pt idx="27">
                  <c:v>350</c:v>
                </c:pt>
                <c:pt idx="28">
                  <c:v>566</c:v>
                </c:pt>
                <c:pt idx="29">
                  <c:v>305</c:v>
                </c:pt>
                <c:pt idx="30">
                  <c:v>368</c:v>
                </c:pt>
                <c:pt idx="31">
                  <c:v>771</c:v>
                </c:pt>
                <c:pt idx="32">
                  <c:v>484</c:v>
                </c:pt>
                <c:pt idx="33">
                  <c:v>533</c:v>
                </c:pt>
                <c:pt idx="34">
                  <c:v>1018</c:v>
                </c:pt>
                <c:pt idx="35">
                  <c:v>441</c:v>
                </c:pt>
                <c:pt idx="36">
                  <c:v>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1-4218-A5AC-889B3E58F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50032"/>
        <c:axId val="1469452752"/>
      </c:lineChart>
      <c:dateAx>
        <c:axId val="1469450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52752"/>
        <c:crosses val="autoZero"/>
        <c:auto val="1"/>
        <c:lblOffset val="100"/>
        <c:baseTimeUnit val="months"/>
      </c:dateAx>
      <c:valAx>
        <c:axId val="1469452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5003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PY" b="1" i="0">
                <a:solidFill>
                  <a:srgbClr val="757575"/>
                </a:solidFill>
                <a:latin typeface="+mn-lt"/>
              </a:rPr>
              <a:t>Furgon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'11'!$A$190:$A$224</c:f>
              <c:numCache>
                <c:formatCode>mmm\-yy</c:formatCode>
                <c:ptCount val="35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45505</c:v>
                </c:pt>
                <c:pt idx="13">
                  <c:v>45536</c:v>
                </c:pt>
                <c:pt idx="14">
                  <c:v>45566</c:v>
                </c:pt>
                <c:pt idx="15">
                  <c:v>45597</c:v>
                </c:pt>
                <c:pt idx="16">
                  <c:v>45627</c:v>
                </c:pt>
                <c:pt idx="17">
                  <c:v>45658</c:v>
                </c:pt>
                <c:pt idx="18">
                  <c:v>45689</c:v>
                </c:pt>
                <c:pt idx="19">
                  <c:v>45717</c:v>
                </c:pt>
                <c:pt idx="20">
                  <c:v>45748</c:v>
                </c:pt>
                <c:pt idx="21">
                  <c:v>45778</c:v>
                </c:pt>
                <c:pt idx="22">
                  <c:v>45809</c:v>
                </c:pt>
                <c:pt idx="23">
                  <c:v>45839</c:v>
                </c:pt>
                <c:pt idx="24">
                  <c:v>45870</c:v>
                </c:pt>
                <c:pt idx="25">
                  <c:v>45901</c:v>
                </c:pt>
                <c:pt idx="26">
                  <c:v>45931</c:v>
                </c:pt>
                <c:pt idx="27">
                  <c:v>45962</c:v>
                </c:pt>
                <c:pt idx="28">
                  <c:v>45992</c:v>
                </c:pt>
                <c:pt idx="29">
                  <c:v>46023</c:v>
                </c:pt>
                <c:pt idx="30">
                  <c:v>46054</c:v>
                </c:pt>
                <c:pt idx="31">
                  <c:v>46082</c:v>
                </c:pt>
                <c:pt idx="32">
                  <c:v>46113</c:v>
                </c:pt>
                <c:pt idx="33">
                  <c:v>46143</c:v>
                </c:pt>
                <c:pt idx="34">
                  <c:v>46174</c:v>
                </c:pt>
              </c:numCache>
            </c:numRef>
          </c:cat>
          <c:val>
            <c:numRef>
              <c:f>'[1]11'!$C$170:$C$206</c:f>
              <c:numCache>
                <c:formatCode>General</c:formatCode>
                <c:ptCount val="37"/>
                <c:pt idx="0">
                  <c:v>25</c:v>
                </c:pt>
                <c:pt idx="1">
                  <c:v>7</c:v>
                </c:pt>
                <c:pt idx="2">
                  <c:v>58</c:v>
                </c:pt>
                <c:pt idx="3">
                  <c:v>81</c:v>
                </c:pt>
                <c:pt idx="4">
                  <c:v>21</c:v>
                </c:pt>
                <c:pt idx="5">
                  <c:v>33</c:v>
                </c:pt>
                <c:pt idx="6">
                  <c:v>61</c:v>
                </c:pt>
                <c:pt idx="7">
                  <c:v>25</c:v>
                </c:pt>
                <c:pt idx="8">
                  <c:v>21</c:v>
                </c:pt>
                <c:pt idx="9">
                  <c:v>17</c:v>
                </c:pt>
                <c:pt idx="10">
                  <c:v>16</c:v>
                </c:pt>
                <c:pt idx="11">
                  <c:v>30</c:v>
                </c:pt>
                <c:pt idx="12">
                  <c:v>47</c:v>
                </c:pt>
                <c:pt idx="13">
                  <c:v>75</c:v>
                </c:pt>
                <c:pt idx="14">
                  <c:v>22</c:v>
                </c:pt>
                <c:pt idx="15">
                  <c:v>65</c:v>
                </c:pt>
                <c:pt idx="16">
                  <c:v>38</c:v>
                </c:pt>
                <c:pt idx="17">
                  <c:v>75</c:v>
                </c:pt>
                <c:pt idx="18">
                  <c:v>73</c:v>
                </c:pt>
                <c:pt idx="19">
                  <c:v>31</c:v>
                </c:pt>
                <c:pt idx="20">
                  <c:v>30</c:v>
                </c:pt>
                <c:pt idx="21">
                  <c:v>19</c:v>
                </c:pt>
                <c:pt idx="22">
                  <c:v>23</c:v>
                </c:pt>
                <c:pt idx="23">
                  <c:v>13</c:v>
                </c:pt>
                <c:pt idx="24">
                  <c:v>16</c:v>
                </c:pt>
                <c:pt idx="25">
                  <c:v>17</c:v>
                </c:pt>
                <c:pt idx="26">
                  <c:v>54</c:v>
                </c:pt>
                <c:pt idx="27">
                  <c:v>38</c:v>
                </c:pt>
                <c:pt idx="28">
                  <c:v>24</c:v>
                </c:pt>
                <c:pt idx="29">
                  <c:v>114</c:v>
                </c:pt>
                <c:pt idx="30">
                  <c:v>4</c:v>
                </c:pt>
                <c:pt idx="31">
                  <c:v>118</c:v>
                </c:pt>
                <c:pt idx="32">
                  <c:v>17</c:v>
                </c:pt>
                <c:pt idx="33">
                  <c:v>13</c:v>
                </c:pt>
                <c:pt idx="34">
                  <c:v>66</c:v>
                </c:pt>
                <c:pt idx="35">
                  <c:v>29</c:v>
                </c:pt>
                <c:pt idx="3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3-4E30-841D-21AFB6E25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50576"/>
        <c:axId val="1469451664"/>
      </c:lineChart>
      <c:dateAx>
        <c:axId val="1469450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51664"/>
        <c:crosses val="autoZero"/>
        <c:auto val="1"/>
        <c:lblOffset val="100"/>
        <c:baseTimeUnit val="months"/>
      </c:dateAx>
      <c:valAx>
        <c:axId val="1469451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5057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PY" b="1" i="0">
                <a:solidFill>
                  <a:srgbClr val="757575"/>
                </a:solidFill>
                <a:latin typeface="+mn-lt"/>
              </a:rPr>
              <a:t>Pick Up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'11'!$A$190:$A$224</c:f>
              <c:numCache>
                <c:formatCode>mmm\-yy</c:formatCode>
                <c:ptCount val="35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45505</c:v>
                </c:pt>
                <c:pt idx="13">
                  <c:v>45536</c:v>
                </c:pt>
                <c:pt idx="14">
                  <c:v>45566</c:v>
                </c:pt>
                <c:pt idx="15">
                  <c:v>45597</c:v>
                </c:pt>
                <c:pt idx="16">
                  <c:v>45627</c:v>
                </c:pt>
                <c:pt idx="17">
                  <c:v>45658</c:v>
                </c:pt>
                <c:pt idx="18">
                  <c:v>45689</c:v>
                </c:pt>
                <c:pt idx="19">
                  <c:v>45717</c:v>
                </c:pt>
                <c:pt idx="20">
                  <c:v>45748</c:v>
                </c:pt>
                <c:pt idx="21">
                  <c:v>45778</c:v>
                </c:pt>
                <c:pt idx="22">
                  <c:v>45809</c:v>
                </c:pt>
                <c:pt idx="23">
                  <c:v>45839</c:v>
                </c:pt>
                <c:pt idx="24">
                  <c:v>45870</c:v>
                </c:pt>
                <c:pt idx="25">
                  <c:v>45901</c:v>
                </c:pt>
                <c:pt idx="26">
                  <c:v>45931</c:v>
                </c:pt>
                <c:pt idx="27">
                  <c:v>45962</c:v>
                </c:pt>
                <c:pt idx="28">
                  <c:v>45992</c:v>
                </c:pt>
                <c:pt idx="29">
                  <c:v>46023</c:v>
                </c:pt>
                <c:pt idx="30">
                  <c:v>46054</c:v>
                </c:pt>
                <c:pt idx="31">
                  <c:v>46082</c:v>
                </c:pt>
                <c:pt idx="32">
                  <c:v>46113</c:v>
                </c:pt>
                <c:pt idx="33">
                  <c:v>46143</c:v>
                </c:pt>
                <c:pt idx="34">
                  <c:v>46174</c:v>
                </c:pt>
              </c:numCache>
            </c:numRef>
          </c:cat>
          <c:val>
            <c:numRef>
              <c:f>'[1]11'!$E$170:$E$206</c:f>
              <c:numCache>
                <c:formatCode>General</c:formatCode>
                <c:ptCount val="37"/>
                <c:pt idx="0">
                  <c:v>792</c:v>
                </c:pt>
                <c:pt idx="1">
                  <c:v>433</c:v>
                </c:pt>
                <c:pt idx="2">
                  <c:v>568</c:v>
                </c:pt>
                <c:pt idx="3">
                  <c:v>687</c:v>
                </c:pt>
                <c:pt idx="4">
                  <c:v>424</c:v>
                </c:pt>
                <c:pt idx="5">
                  <c:v>764</c:v>
                </c:pt>
                <c:pt idx="6">
                  <c:v>675</c:v>
                </c:pt>
                <c:pt idx="7">
                  <c:v>888</c:v>
                </c:pt>
                <c:pt idx="8">
                  <c:v>923</c:v>
                </c:pt>
                <c:pt idx="9">
                  <c:v>736</c:v>
                </c:pt>
                <c:pt idx="10">
                  <c:v>482</c:v>
                </c:pt>
                <c:pt idx="11">
                  <c:v>793</c:v>
                </c:pt>
                <c:pt idx="12">
                  <c:v>624</c:v>
                </c:pt>
                <c:pt idx="13">
                  <c:v>396</c:v>
                </c:pt>
                <c:pt idx="14">
                  <c:v>873</c:v>
                </c:pt>
                <c:pt idx="15">
                  <c:v>768</c:v>
                </c:pt>
                <c:pt idx="16">
                  <c:v>730</c:v>
                </c:pt>
                <c:pt idx="17">
                  <c:v>908</c:v>
                </c:pt>
                <c:pt idx="18">
                  <c:v>855</c:v>
                </c:pt>
                <c:pt idx="19">
                  <c:v>672</c:v>
                </c:pt>
                <c:pt idx="20">
                  <c:v>670</c:v>
                </c:pt>
                <c:pt idx="21">
                  <c:v>655</c:v>
                </c:pt>
                <c:pt idx="22">
                  <c:v>712</c:v>
                </c:pt>
                <c:pt idx="23">
                  <c:v>306</c:v>
                </c:pt>
                <c:pt idx="24">
                  <c:v>747</c:v>
                </c:pt>
                <c:pt idx="25">
                  <c:v>379</c:v>
                </c:pt>
                <c:pt idx="26">
                  <c:v>615</c:v>
                </c:pt>
                <c:pt idx="27">
                  <c:v>679</c:v>
                </c:pt>
                <c:pt idx="28">
                  <c:v>766</c:v>
                </c:pt>
                <c:pt idx="29">
                  <c:v>739</c:v>
                </c:pt>
                <c:pt idx="30">
                  <c:v>857</c:v>
                </c:pt>
                <c:pt idx="31">
                  <c:v>805</c:v>
                </c:pt>
                <c:pt idx="32">
                  <c:v>884</c:v>
                </c:pt>
                <c:pt idx="33">
                  <c:v>685</c:v>
                </c:pt>
                <c:pt idx="34">
                  <c:v>887</c:v>
                </c:pt>
                <c:pt idx="35">
                  <c:v>1020</c:v>
                </c:pt>
                <c:pt idx="36">
                  <c:v>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DA-4ED8-886E-C747E3517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56016"/>
        <c:axId val="1469457648"/>
      </c:lineChart>
      <c:dateAx>
        <c:axId val="1469456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57648"/>
        <c:crosses val="autoZero"/>
        <c:auto val="1"/>
        <c:lblOffset val="100"/>
        <c:baseTimeUnit val="months"/>
      </c:dateAx>
      <c:valAx>
        <c:axId val="1469457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5601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PY" b="1" i="0">
                <a:solidFill>
                  <a:srgbClr val="757575"/>
                </a:solidFill>
                <a:latin typeface="+mn-lt"/>
              </a:rPr>
              <a:t>SUV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'11'!$A$192:$A$224</c:f>
              <c:numCache>
                <c:formatCode>mmm\-yy</c:formatCode>
                <c:ptCount val="33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45748</c:v>
                </c:pt>
                <c:pt idx="19">
                  <c:v>45778</c:v>
                </c:pt>
                <c:pt idx="20">
                  <c:v>45809</c:v>
                </c:pt>
                <c:pt idx="21">
                  <c:v>45839</c:v>
                </c:pt>
                <c:pt idx="22">
                  <c:v>45870</c:v>
                </c:pt>
                <c:pt idx="23">
                  <c:v>45901</c:v>
                </c:pt>
                <c:pt idx="24">
                  <c:v>45931</c:v>
                </c:pt>
                <c:pt idx="25">
                  <c:v>45962</c:v>
                </c:pt>
                <c:pt idx="26">
                  <c:v>45992</c:v>
                </c:pt>
                <c:pt idx="27">
                  <c:v>46023</c:v>
                </c:pt>
                <c:pt idx="28">
                  <c:v>46054</c:v>
                </c:pt>
                <c:pt idx="29">
                  <c:v>46082</c:v>
                </c:pt>
                <c:pt idx="30">
                  <c:v>46113</c:v>
                </c:pt>
                <c:pt idx="31">
                  <c:v>46143</c:v>
                </c:pt>
                <c:pt idx="32">
                  <c:v>46174</c:v>
                </c:pt>
              </c:numCache>
            </c:numRef>
          </c:cat>
          <c:val>
            <c:numRef>
              <c:f>'[1]11'!$F$170:$F$206</c:f>
              <c:numCache>
                <c:formatCode>General</c:formatCode>
                <c:ptCount val="37"/>
                <c:pt idx="0">
                  <c:v>960</c:v>
                </c:pt>
                <c:pt idx="1">
                  <c:v>982</c:v>
                </c:pt>
                <c:pt idx="2">
                  <c:v>1308</c:v>
                </c:pt>
                <c:pt idx="3">
                  <c:v>1164</c:v>
                </c:pt>
                <c:pt idx="4">
                  <c:v>1687</c:v>
                </c:pt>
                <c:pt idx="5">
                  <c:v>1059</c:v>
                </c:pt>
                <c:pt idx="6">
                  <c:v>1629</c:v>
                </c:pt>
                <c:pt idx="7">
                  <c:v>1264</c:v>
                </c:pt>
                <c:pt idx="8">
                  <c:v>1335</c:v>
                </c:pt>
                <c:pt idx="9">
                  <c:v>1486</c:v>
                </c:pt>
                <c:pt idx="10">
                  <c:v>1758</c:v>
                </c:pt>
                <c:pt idx="11">
                  <c:v>1199</c:v>
                </c:pt>
                <c:pt idx="12">
                  <c:v>1250</c:v>
                </c:pt>
                <c:pt idx="13">
                  <c:v>1075</c:v>
                </c:pt>
                <c:pt idx="14">
                  <c:v>1356</c:v>
                </c:pt>
                <c:pt idx="15">
                  <c:v>1197</c:v>
                </c:pt>
                <c:pt idx="16">
                  <c:v>965</c:v>
                </c:pt>
                <c:pt idx="17">
                  <c:v>1135</c:v>
                </c:pt>
                <c:pt idx="18">
                  <c:v>1268</c:v>
                </c:pt>
                <c:pt idx="19">
                  <c:v>1175</c:v>
                </c:pt>
                <c:pt idx="20">
                  <c:v>1243</c:v>
                </c:pt>
                <c:pt idx="21">
                  <c:v>1193</c:v>
                </c:pt>
                <c:pt idx="22">
                  <c:v>1359</c:v>
                </c:pt>
                <c:pt idx="23">
                  <c:v>1242</c:v>
                </c:pt>
                <c:pt idx="24">
                  <c:v>1433</c:v>
                </c:pt>
                <c:pt idx="25">
                  <c:v>1212</c:v>
                </c:pt>
                <c:pt idx="26">
                  <c:v>1218</c:v>
                </c:pt>
                <c:pt idx="27">
                  <c:v>1520</c:v>
                </c:pt>
                <c:pt idx="28">
                  <c:v>1598</c:v>
                </c:pt>
                <c:pt idx="29">
                  <c:v>1276</c:v>
                </c:pt>
                <c:pt idx="30">
                  <c:v>1099</c:v>
                </c:pt>
                <c:pt idx="31">
                  <c:v>1575</c:v>
                </c:pt>
                <c:pt idx="32">
                  <c:v>1571</c:v>
                </c:pt>
                <c:pt idx="33">
                  <c:v>1802</c:v>
                </c:pt>
                <c:pt idx="34">
                  <c:v>1433</c:v>
                </c:pt>
                <c:pt idx="35">
                  <c:v>1931</c:v>
                </c:pt>
                <c:pt idx="36">
                  <c:v>2242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E-445A-A568-E7AB7C24D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59280"/>
        <c:axId val="1469409232"/>
      </c:lineChart>
      <c:dateAx>
        <c:axId val="146945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09232"/>
        <c:crosses val="autoZero"/>
        <c:auto val="1"/>
        <c:lblOffset val="100"/>
        <c:baseTimeUnit val="months"/>
      </c:dateAx>
      <c:valAx>
        <c:axId val="1469409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5928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PY" b="1" i="0">
                <a:solidFill>
                  <a:srgbClr val="757575"/>
                </a:solidFill>
                <a:latin typeface="+mn-lt"/>
              </a:rPr>
              <a:t>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'11'!$A$190:$A$224</c:f>
              <c:numCache>
                <c:formatCode>mmm\-yy</c:formatCode>
                <c:ptCount val="35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45505</c:v>
                </c:pt>
                <c:pt idx="13">
                  <c:v>45536</c:v>
                </c:pt>
                <c:pt idx="14">
                  <c:v>45566</c:v>
                </c:pt>
                <c:pt idx="15">
                  <c:v>45597</c:v>
                </c:pt>
                <c:pt idx="16">
                  <c:v>45627</c:v>
                </c:pt>
                <c:pt idx="17">
                  <c:v>45658</c:v>
                </c:pt>
                <c:pt idx="18">
                  <c:v>45689</c:v>
                </c:pt>
                <c:pt idx="19">
                  <c:v>45717</c:v>
                </c:pt>
                <c:pt idx="20">
                  <c:v>45748</c:v>
                </c:pt>
                <c:pt idx="21">
                  <c:v>45778</c:v>
                </c:pt>
                <c:pt idx="22">
                  <c:v>45809</c:v>
                </c:pt>
                <c:pt idx="23">
                  <c:v>45839</c:v>
                </c:pt>
                <c:pt idx="24">
                  <c:v>45870</c:v>
                </c:pt>
                <c:pt idx="25">
                  <c:v>45901</c:v>
                </c:pt>
                <c:pt idx="26">
                  <c:v>45931</c:v>
                </c:pt>
                <c:pt idx="27">
                  <c:v>45962</c:v>
                </c:pt>
                <c:pt idx="28">
                  <c:v>45992</c:v>
                </c:pt>
                <c:pt idx="29">
                  <c:v>46023</c:v>
                </c:pt>
                <c:pt idx="30">
                  <c:v>46054</c:v>
                </c:pt>
                <c:pt idx="31">
                  <c:v>46082</c:v>
                </c:pt>
                <c:pt idx="32">
                  <c:v>46113</c:v>
                </c:pt>
                <c:pt idx="33">
                  <c:v>46143</c:v>
                </c:pt>
                <c:pt idx="34">
                  <c:v>46174</c:v>
                </c:pt>
              </c:numCache>
            </c:numRef>
          </c:cat>
          <c:val>
            <c:numRef>
              <c:f>'[1]11'!$G$172:$G$206</c:f>
              <c:numCache>
                <c:formatCode>General</c:formatCode>
                <c:ptCount val="35"/>
                <c:pt idx="0">
                  <c:v>2470</c:v>
                </c:pt>
                <c:pt idx="1">
                  <c:v>3061</c:v>
                </c:pt>
                <c:pt idx="2">
                  <c:v>3323</c:v>
                </c:pt>
                <c:pt idx="3">
                  <c:v>2548</c:v>
                </c:pt>
                <c:pt idx="4">
                  <c:v>3544</c:v>
                </c:pt>
                <c:pt idx="5">
                  <c:v>3074</c:v>
                </c:pt>
                <c:pt idx="6">
                  <c:v>3022</c:v>
                </c:pt>
                <c:pt idx="7">
                  <c:v>2894</c:v>
                </c:pt>
                <c:pt idx="8">
                  <c:v>2995</c:v>
                </c:pt>
                <c:pt idx="9">
                  <c:v>2751</c:v>
                </c:pt>
                <c:pt idx="10">
                  <c:v>2555</c:v>
                </c:pt>
                <c:pt idx="11">
                  <c:v>1939</c:v>
                </c:pt>
                <c:pt idx="12">
                  <c:v>2451</c:v>
                </c:pt>
                <c:pt idx="13">
                  <c:v>2752</c:v>
                </c:pt>
                <c:pt idx="14">
                  <c:v>2336</c:v>
                </c:pt>
                <c:pt idx="15">
                  <c:v>2590</c:v>
                </c:pt>
                <c:pt idx="16">
                  <c:v>2496</c:v>
                </c:pt>
                <c:pt idx="17">
                  <c:v>2619</c:v>
                </c:pt>
                <c:pt idx="18">
                  <c:v>2707</c:v>
                </c:pt>
                <c:pt idx="19">
                  <c:v>2373</c:v>
                </c:pt>
                <c:pt idx="20">
                  <c:v>2553</c:v>
                </c:pt>
                <c:pt idx="21">
                  <c:v>2346</c:v>
                </c:pt>
                <c:pt idx="22">
                  <c:v>2558</c:v>
                </c:pt>
                <c:pt idx="23">
                  <c:v>2037</c:v>
                </c:pt>
                <c:pt idx="24">
                  <c:v>2208</c:v>
                </c:pt>
                <c:pt idx="25">
                  <c:v>2631</c:v>
                </c:pt>
                <c:pt idx="26">
                  <c:v>2967</c:v>
                </c:pt>
                <c:pt idx="27">
                  <c:v>2456</c:v>
                </c:pt>
                <c:pt idx="28">
                  <c:v>2342</c:v>
                </c:pt>
                <c:pt idx="29">
                  <c:v>3289</c:v>
                </c:pt>
                <c:pt idx="30">
                  <c:v>2979</c:v>
                </c:pt>
                <c:pt idx="31">
                  <c:v>3075</c:v>
                </c:pt>
                <c:pt idx="32">
                  <c:v>3481</c:v>
                </c:pt>
                <c:pt idx="33">
                  <c:v>3436</c:v>
                </c:pt>
                <c:pt idx="34">
                  <c:v>3804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6E-4DAA-8427-4A5FAB914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07600"/>
        <c:axId val="1469403792"/>
      </c:lineChart>
      <c:dateAx>
        <c:axId val="1469407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03792"/>
        <c:crosses val="autoZero"/>
        <c:auto val="1"/>
        <c:lblOffset val="100"/>
        <c:baseTimeUnit val="months"/>
      </c:dateAx>
      <c:valAx>
        <c:axId val="1469403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0760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'11'!$A$192:$A$224</c:f>
              <c:numCache>
                <c:formatCode>mmm\-yy</c:formatCode>
                <c:ptCount val="33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45748</c:v>
                </c:pt>
                <c:pt idx="19">
                  <c:v>45778</c:v>
                </c:pt>
                <c:pt idx="20">
                  <c:v>45809</c:v>
                </c:pt>
                <c:pt idx="21">
                  <c:v>45839</c:v>
                </c:pt>
                <c:pt idx="22">
                  <c:v>45870</c:v>
                </c:pt>
                <c:pt idx="23">
                  <c:v>45901</c:v>
                </c:pt>
                <c:pt idx="24">
                  <c:v>45931</c:v>
                </c:pt>
                <c:pt idx="25">
                  <c:v>45962</c:v>
                </c:pt>
                <c:pt idx="26">
                  <c:v>45992</c:v>
                </c:pt>
                <c:pt idx="27">
                  <c:v>46023</c:v>
                </c:pt>
                <c:pt idx="28">
                  <c:v>46054</c:v>
                </c:pt>
                <c:pt idx="29">
                  <c:v>46082</c:v>
                </c:pt>
                <c:pt idx="30">
                  <c:v>46113</c:v>
                </c:pt>
                <c:pt idx="31">
                  <c:v>46143</c:v>
                </c:pt>
                <c:pt idx="32">
                  <c:v>46174</c:v>
                </c:pt>
              </c:numCache>
            </c:numRef>
          </c:cat>
          <c:val>
            <c:numRef>
              <c:f>'[1]11'!$D$170:$D$206</c:f>
              <c:numCache>
                <c:formatCode>General</c:formatCode>
                <c:ptCount val="37"/>
                <c:pt idx="0">
                  <c:v>2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14</c:v>
                </c:pt>
                <c:pt idx="5">
                  <c:v>10</c:v>
                </c:pt>
                <c:pt idx="6">
                  <c:v>95</c:v>
                </c:pt>
                <c:pt idx="7">
                  <c:v>0</c:v>
                </c:pt>
                <c:pt idx="8">
                  <c:v>50</c:v>
                </c:pt>
                <c:pt idx="9">
                  <c:v>9</c:v>
                </c:pt>
                <c:pt idx="10">
                  <c:v>47</c:v>
                </c:pt>
                <c:pt idx="11">
                  <c:v>8</c:v>
                </c:pt>
                <c:pt idx="12">
                  <c:v>23</c:v>
                </c:pt>
                <c:pt idx="13">
                  <c:v>5</c:v>
                </c:pt>
                <c:pt idx="14">
                  <c:v>71</c:v>
                </c:pt>
                <c:pt idx="15">
                  <c:v>12</c:v>
                </c:pt>
                <c:pt idx="16">
                  <c:v>11</c:v>
                </c:pt>
                <c:pt idx="17">
                  <c:v>10</c:v>
                </c:pt>
                <c:pt idx="18">
                  <c:v>13</c:v>
                </c:pt>
                <c:pt idx="19">
                  <c:v>10</c:v>
                </c:pt>
                <c:pt idx="20">
                  <c:v>42</c:v>
                </c:pt>
                <c:pt idx="21">
                  <c:v>7</c:v>
                </c:pt>
                <c:pt idx="22">
                  <c:v>17</c:v>
                </c:pt>
                <c:pt idx="23">
                  <c:v>16</c:v>
                </c:pt>
                <c:pt idx="24">
                  <c:v>37</c:v>
                </c:pt>
                <c:pt idx="25">
                  <c:v>48</c:v>
                </c:pt>
                <c:pt idx="26">
                  <c:v>1</c:v>
                </c:pt>
                <c:pt idx="27">
                  <c:v>44</c:v>
                </c:pt>
                <c:pt idx="28">
                  <c:v>13</c:v>
                </c:pt>
                <c:pt idx="29">
                  <c:v>22</c:v>
                </c:pt>
                <c:pt idx="30">
                  <c:v>14</c:v>
                </c:pt>
                <c:pt idx="31">
                  <c:v>20</c:v>
                </c:pt>
                <c:pt idx="32">
                  <c:v>23</c:v>
                </c:pt>
                <c:pt idx="33">
                  <c:v>42</c:v>
                </c:pt>
                <c:pt idx="34">
                  <c:v>77</c:v>
                </c:pt>
                <c:pt idx="35">
                  <c:v>15</c:v>
                </c:pt>
                <c:pt idx="36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6B-4365-9323-51DE861ED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399984"/>
        <c:axId val="1469408688"/>
      </c:lineChart>
      <c:dateAx>
        <c:axId val="1469399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08688"/>
        <c:crosses val="autoZero"/>
        <c:auto val="1"/>
        <c:lblOffset val="100"/>
        <c:baseTimeUnit val="months"/>
      </c:dateAx>
      <c:valAx>
        <c:axId val="1469408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39998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'11'!$A$190:$A$224</c:f>
              <c:numCache>
                <c:formatCode>mmm\-yy</c:formatCode>
                <c:ptCount val="35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45505</c:v>
                </c:pt>
                <c:pt idx="13">
                  <c:v>45536</c:v>
                </c:pt>
                <c:pt idx="14">
                  <c:v>45566</c:v>
                </c:pt>
                <c:pt idx="15">
                  <c:v>45597</c:v>
                </c:pt>
                <c:pt idx="16">
                  <c:v>45627</c:v>
                </c:pt>
                <c:pt idx="17">
                  <c:v>45658</c:v>
                </c:pt>
                <c:pt idx="18">
                  <c:v>45689</c:v>
                </c:pt>
                <c:pt idx="19">
                  <c:v>45717</c:v>
                </c:pt>
                <c:pt idx="20">
                  <c:v>45748</c:v>
                </c:pt>
                <c:pt idx="21">
                  <c:v>45778</c:v>
                </c:pt>
                <c:pt idx="22">
                  <c:v>45809</c:v>
                </c:pt>
                <c:pt idx="23">
                  <c:v>45839</c:v>
                </c:pt>
                <c:pt idx="24">
                  <c:v>45870</c:v>
                </c:pt>
                <c:pt idx="25">
                  <c:v>45901</c:v>
                </c:pt>
                <c:pt idx="26">
                  <c:v>45931</c:v>
                </c:pt>
                <c:pt idx="27">
                  <c:v>45962</c:v>
                </c:pt>
                <c:pt idx="28">
                  <c:v>45992</c:v>
                </c:pt>
                <c:pt idx="29">
                  <c:v>46023</c:v>
                </c:pt>
                <c:pt idx="30">
                  <c:v>46054</c:v>
                </c:pt>
                <c:pt idx="31">
                  <c:v>46082</c:v>
                </c:pt>
                <c:pt idx="32">
                  <c:v>46113</c:v>
                </c:pt>
                <c:pt idx="33">
                  <c:v>46143</c:v>
                </c:pt>
                <c:pt idx="34">
                  <c:v>46174</c:v>
                </c:pt>
              </c:numCache>
            </c:numRef>
          </c:cat>
          <c:val>
            <c:numRef>
              <c:f>'[1]11'!$E$170:$E$206</c:f>
              <c:numCache>
                <c:formatCode>General</c:formatCode>
                <c:ptCount val="37"/>
                <c:pt idx="0">
                  <c:v>792</c:v>
                </c:pt>
                <c:pt idx="1">
                  <c:v>433</c:v>
                </c:pt>
                <c:pt idx="2">
                  <c:v>568</c:v>
                </c:pt>
                <c:pt idx="3">
                  <c:v>687</c:v>
                </c:pt>
                <c:pt idx="4">
                  <c:v>424</c:v>
                </c:pt>
                <c:pt idx="5">
                  <c:v>764</c:v>
                </c:pt>
                <c:pt idx="6">
                  <c:v>675</c:v>
                </c:pt>
                <c:pt idx="7">
                  <c:v>888</c:v>
                </c:pt>
                <c:pt idx="8">
                  <c:v>923</c:v>
                </c:pt>
                <c:pt idx="9">
                  <c:v>736</c:v>
                </c:pt>
                <c:pt idx="10">
                  <c:v>482</c:v>
                </c:pt>
                <c:pt idx="11">
                  <c:v>793</c:v>
                </c:pt>
                <c:pt idx="12">
                  <c:v>624</c:v>
                </c:pt>
                <c:pt idx="13">
                  <c:v>396</c:v>
                </c:pt>
                <c:pt idx="14">
                  <c:v>873</c:v>
                </c:pt>
                <c:pt idx="15">
                  <c:v>768</c:v>
                </c:pt>
                <c:pt idx="16">
                  <c:v>730</c:v>
                </c:pt>
                <c:pt idx="17">
                  <c:v>908</c:v>
                </c:pt>
                <c:pt idx="18">
                  <c:v>855</c:v>
                </c:pt>
                <c:pt idx="19">
                  <c:v>672</c:v>
                </c:pt>
                <c:pt idx="20">
                  <c:v>670</c:v>
                </c:pt>
                <c:pt idx="21">
                  <c:v>655</c:v>
                </c:pt>
                <c:pt idx="22">
                  <c:v>712</c:v>
                </c:pt>
                <c:pt idx="23">
                  <c:v>306</c:v>
                </c:pt>
                <c:pt idx="24">
                  <c:v>747</c:v>
                </c:pt>
                <c:pt idx="25">
                  <c:v>379</c:v>
                </c:pt>
                <c:pt idx="26">
                  <c:v>615</c:v>
                </c:pt>
                <c:pt idx="27">
                  <c:v>679</c:v>
                </c:pt>
                <c:pt idx="28">
                  <c:v>766</c:v>
                </c:pt>
                <c:pt idx="29">
                  <c:v>739</c:v>
                </c:pt>
                <c:pt idx="30">
                  <c:v>857</c:v>
                </c:pt>
                <c:pt idx="31">
                  <c:v>805</c:v>
                </c:pt>
                <c:pt idx="32">
                  <c:v>884</c:v>
                </c:pt>
                <c:pt idx="33">
                  <c:v>685</c:v>
                </c:pt>
                <c:pt idx="34">
                  <c:v>887</c:v>
                </c:pt>
                <c:pt idx="35">
                  <c:v>1020</c:v>
                </c:pt>
                <c:pt idx="36">
                  <c:v>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5-4DEF-B369-8CBBBF408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09776"/>
        <c:axId val="1469395088"/>
      </c:lineChart>
      <c:dateAx>
        <c:axId val="146940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395088"/>
        <c:crosses val="autoZero"/>
        <c:auto val="1"/>
        <c:lblOffset val="100"/>
        <c:baseTimeUnit val="months"/>
      </c:dateAx>
      <c:valAx>
        <c:axId val="1469395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0977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722222222222224E-2"/>
          <c:y val="0.11342592592592593"/>
          <c:w val="0.87222222222222212"/>
          <c:h val="0.8287037037037037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F2D-4385-ADED-5CCBBB1C918E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5DF-432A-A32E-D183C646992C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5DF-432A-A32E-D183C646992C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5DF-432A-A32E-D183C646992C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F2D-4385-ADED-5CCBBB1C918E}"/>
              </c:ext>
            </c:extLst>
          </c:dPt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Y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F2D-4385-ADED-5CCBBB1C91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'11'!$B$246:$F$246</c:f>
              <c:strCache>
                <c:ptCount val="5"/>
                <c:pt idx="0">
                  <c:v>Automovil</c:v>
                </c:pt>
                <c:pt idx="1">
                  <c:v>Furgon</c:v>
                </c:pt>
                <c:pt idx="2">
                  <c:v>Minibus</c:v>
                </c:pt>
                <c:pt idx="3">
                  <c:v>Pick Up</c:v>
                </c:pt>
                <c:pt idx="4">
                  <c:v>SUV</c:v>
                </c:pt>
              </c:strCache>
            </c:strRef>
          </c:cat>
          <c:val>
            <c:numRef>
              <c:f>'11'!$B$264:$F$264</c:f>
              <c:numCache>
                <c:formatCode>0.0%</c:formatCode>
                <c:ptCount val="5"/>
                <c:pt idx="0">
                  <c:v>0.15598135680994304</c:v>
                </c:pt>
                <c:pt idx="1">
                  <c:v>2.0662868979803212E-2</c:v>
                </c:pt>
                <c:pt idx="2">
                  <c:v>7.5867426204039362E-3</c:v>
                </c:pt>
                <c:pt idx="3">
                  <c:v>0.23767477990678404</c:v>
                </c:pt>
                <c:pt idx="4">
                  <c:v>0.57809425168306572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D-4385-ADED-5CCBBB1C9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6489532608107E-2"/>
          <c:y val="3.6414683292067242E-2"/>
          <c:w val="0.95599614436112812"/>
          <c:h val="0.79223543232733307"/>
        </c:manualLayout>
      </c:layout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59-4415-B131-7CCA655F3BF3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4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59-4415-B131-7CCA655F3BF3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59-4415-B131-7CCA655F3BF3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59-4415-B131-7CCA655F3BF3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5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D59-4415-B131-7CCA655F3BF3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D59-4415-B131-7CCA655F3BF3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D59-4415-B131-7CCA655F3BF3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D59-4415-B131-7CCA655F3BF3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D59-4415-B131-7CCA655F3BF3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shade val="8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D59-4415-B131-7CCA655F3BF3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shade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D59-4415-B131-7CCA655F3BF3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D59-4415-B131-7CCA655F3BF3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tint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D59-4415-B131-7CCA655F3BF3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1">
                  <a:tint val="8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D59-4415-B131-7CCA655F3BF3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D59-4415-B131-7CCA655F3BF3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3D59-4415-B131-7CCA655F3BF3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1">
                  <a:tint val="7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3D59-4415-B131-7CCA655F3BF3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3D59-4415-B131-7CCA655F3BF3}"/>
              </c:ext>
            </c:extLst>
          </c:dPt>
          <c:dPt>
            <c:idx val="18"/>
            <c:invertIfNegative val="1"/>
            <c:bubble3D val="0"/>
            <c:spPr>
              <a:solidFill>
                <a:schemeClr val="accent1">
                  <a:tint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3D59-4415-B131-7CCA655F3BF3}"/>
              </c:ext>
            </c:extLst>
          </c:dPt>
          <c:dPt>
            <c:idx val="19"/>
            <c:invertIfNegative val="1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3D59-4415-B131-7CCA655F3BF3}"/>
              </c:ext>
            </c:extLst>
          </c:dPt>
          <c:dPt>
            <c:idx val="20"/>
            <c:invertIfNegative val="1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3D59-4415-B131-7CCA655F3BF3}"/>
              </c:ext>
            </c:extLst>
          </c:dPt>
          <c:dPt>
            <c:idx val="21"/>
            <c:invertIfNegative val="1"/>
            <c:bubble3D val="0"/>
            <c:spPr>
              <a:solidFill>
                <a:schemeClr val="accent1">
                  <a:tint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3D59-4415-B131-7CCA655F3BF3}"/>
              </c:ext>
            </c:extLst>
          </c:dPt>
          <c:dPt>
            <c:idx val="22"/>
            <c:invertIfNegative val="1"/>
            <c:bubble3D val="0"/>
            <c:spPr>
              <a:solidFill>
                <a:schemeClr val="accent1">
                  <a:tint val="3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3D59-4415-B131-7CCA655F3B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'12'!$A$9:$A$31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'12'!$F$9:$F$31</c:f>
              <c:numCache>
                <c:formatCode>#,##0</c:formatCode>
                <c:ptCount val="23"/>
                <c:pt idx="0">
                  <c:v>6701</c:v>
                </c:pt>
                <c:pt idx="1">
                  <c:v>13489</c:v>
                </c:pt>
                <c:pt idx="2">
                  <c:v>16023</c:v>
                </c:pt>
                <c:pt idx="3">
                  <c:v>21421</c:v>
                </c:pt>
                <c:pt idx="4">
                  <c:v>32218</c:v>
                </c:pt>
                <c:pt idx="5">
                  <c:v>55429</c:v>
                </c:pt>
                <c:pt idx="6">
                  <c:v>43045</c:v>
                </c:pt>
                <c:pt idx="7">
                  <c:v>66640</c:v>
                </c:pt>
                <c:pt idx="8">
                  <c:v>81120</c:v>
                </c:pt>
                <c:pt idx="9">
                  <c:v>79030</c:v>
                </c:pt>
                <c:pt idx="10">
                  <c:v>86811</c:v>
                </c:pt>
                <c:pt idx="11">
                  <c:v>89952</c:v>
                </c:pt>
                <c:pt idx="12">
                  <c:v>77885</c:v>
                </c:pt>
                <c:pt idx="13">
                  <c:v>73830</c:v>
                </c:pt>
                <c:pt idx="14">
                  <c:v>90358</c:v>
                </c:pt>
                <c:pt idx="15">
                  <c:v>103962</c:v>
                </c:pt>
                <c:pt idx="16">
                  <c:v>79502</c:v>
                </c:pt>
                <c:pt idx="17">
                  <c:v>58723</c:v>
                </c:pt>
                <c:pt idx="18">
                  <c:v>71199</c:v>
                </c:pt>
                <c:pt idx="19">
                  <c:v>70509</c:v>
                </c:pt>
                <c:pt idx="20">
                  <c:v>65780</c:v>
                </c:pt>
                <c:pt idx="21">
                  <c:v>80290</c:v>
                </c:pt>
                <c:pt idx="22">
                  <c:v>95008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0-4479-B5E0-3A41214E1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402160"/>
        <c:axId val="1469411952"/>
      </c:barChart>
      <c:catAx>
        <c:axId val="146940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69411952"/>
        <c:crosses val="autoZero"/>
        <c:auto val="1"/>
        <c:lblAlgn val="ctr"/>
        <c:lblOffset val="100"/>
        <c:noMultiLvlLbl val="1"/>
      </c:catAx>
      <c:valAx>
        <c:axId val="146941195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#,##0" sourceLinked="1"/>
        <c:majorTickMark val="out"/>
        <c:minorTickMark val="none"/>
        <c:tickLblPos val="nextTo"/>
        <c:crossAx val="146940216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0287631848403959"/>
          <c:y val="7.8135850488568442E-2"/>
          <c:w val="0.76580253703380774"/>
          <c:h val="0.72693450969231255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'12'!$A$6:$A$31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'12'!$B$6:$B$31</c:f>
              <c:numCache>
                <c:formatCode>#,##0</c:formatCode>
                <c:ptCount val="26"/>
                <c:pt idx="0">
                  <c:v>6780</c:v>
                </c:pt>
                <c:pt idx="1">
                  <c:v>6559</c:v>
                </c:pt>
                <c:pt idx="2">
                  <c:v>2842</c:v>
                </c:pt>
                <c:pt idx="3">
                  <c:v>3209</c:v>
                </c:pt>
                <c:pt idx="4">
                  <c:v>5720</c:v>
                </c:pt>
                <c:pt idx="5">
                  <c:v>6710</c:v>
                </c:pt>
                <c:pt idx="6">
                  <c:v>8417</c:v>
                </c:pt>
                <c:pt idx="7">
                  <c:v>11898</c:v>
                </c:pt>
                <c:pt idx="8">
                  <c:v>20266</c:v>
                </c:pt>
                <c:pt idx="9">
                  <c:v>12160</c:v>
                </c:pt>
                <c:pt idx="10">
                  <c:v>20215</c:v>
                </c:pt>
                <c:pt idx="11">
                  <c:v>29392</c:v>
                </c:pt>
                <c:pt idx="12">
                  <c:v>28887</c:v>
                </c:pt>
                <c:pt idx="13">
                  <c:v>28190</c:v>
                </c:pt>
                <c:pt idx="14">
                  <c:v>30691</c:v>
                </c:pt>
                <c:pt idx="15">
                  <c:v>24559</c:v>
                </c:pt>
                <c:pt idx="16">
                  <c:v>20802</c:v>
                </c:pt>
                <c:pt idx="17">
                  <c:v>27851</c:v>
                </c:pt>
                <c:pt idx="18">
                  <c:v>35890</c:v>
                </c:pt>
                <c:pt idx="19">
                  <c:v>28437</c:v>
                </c:pt>
                <c:pt idx="20">
                  <c:v>22000</c:v>
                </c:pt>
                <c:pt idx="21">
                  <c:v>27910</c:v>
                </c:pt>
                <c:pt idx="22">
                  <c:v>34185</c:v>
                </c:pt>
                <c:pt idx="23">
                  <c:v>29720</c:v>
                </c:pt>
                <c:pt idx="24">
                  <c:v>34705</c:v>
                </c:pt>
                <c:pt idx="25">
                  <c:v>38611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FAD-447E-9D37-FACE67F0C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397264"/>
        <c:axId val="1469395632"/>
      </c:barChart>
      <c:catAx>
        <c:axId val="146939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69395632"/>
        <c:crosses val="autoZero"/>
        <c:auto val="1"/>
        <c:lblAlgn val="ctr"/>
        <c:lblOffset val="100"/>
        <c:noMultiLvlLbl val="1"/>
      </c:catAx>
      <c:valAx>
        <c:axId val="1469395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693972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2444143406805345E-2"/>
          <c:y val="5.2172172172172161E-2"/>
          <c:w val="0.9232884599102531"/>
          <c:h val="0.79632482876577348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'12'!$A$9:$A$31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'12'!$D$9:$D$31</c:f>
              <c:numCache>
                <c:formatCode>#,##0</c:formatCode>
                <c:ptCount val="23"/>
                <c:pt idx="0">
                  <c:v>3492</c:v>
                </c:pt>
                <c:pt idx="1">
                  <c:v>7769</c:v>
                </c:pt>
                <c:pt idx="2">
                  <c:v>9313</c:v>
                </c:pt>
                <c:pt idx="3">
                  <c:v>13004</c:v>
                </c:pt>
                <c:pt idx="4">
                  <c:v>20320</c:v>
                </c:pt>
                <c:pt idx="5">
                  <c:v>35163</c:v>
                </c:pt>
                <c:pt idx="6">
                  <c:v>30885</c:v>
                </c:pt>
                <c:pt idx="7">
                  <c:v>46425</c:v>
                </c:pt>
                <c:pt idx="8">
                  <c:v>51728</c:v>
                </c:pt>
                <c:pt idx="9">
                  <c:v>50143</c:v>
                </c:pt>
                <c:pt idx="10">
                  <c:v>58621</c:v>
                </c:pt>
                <c:pt idx="11">
                  <c:v>59261</c:v>
                </c:pt>
                <c:pt idx="12">
                  <c:v>53326</c:v>
                </c:pt>
                <c:pt idx="13">
                  <c:v>53028</c:v>
                </c:pt>
                <c:pt idx="14">
                  <c:v>62507</c:v>
                </c:pt>
                <c:pt idx="15">
                  <c:v>68072</c:v>
                </c:pt>
                <c:pt idx="16">
                  <c:v>51065</c:v>
                </c:pt>
                <c:pt idx="17">
                  <c:v>36723</c:v>
                </c:pt>
                <c:pt idx="18">
                  <c:v>43289</c:v>
                </c:pt>
                <c:pt idx="19">
                  <c:v>36324</c:v>
                </c:pt>
                <c:pt idx="20">
                  <c:v>36060</c:v>
                </c:pt>
                <c:pt idx="21">
                  <c:v>45585</c:v>
                </c:pt>
                <c:pt idx="22">
                  <c:v>56397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F8E-4FF3-978D-95F37DC4D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413584"/>
        <c:axId val="1469405968"/>
      </c:barChart>
      <c:catAx>
        <c:axId val="1469413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69405968"/>
        <c:crosses val="autoZero"/>
        <c:auto val="1"/>
        <c:lblAlgn val="ctr"/>
        <c:lblOffset val="100"/>
        <c:noMultiLvlLbl val="1"/>
      </c:catAx>
      <c:valAx>
        <c:axId val="1469405968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46941358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2.3210831721470024E-2"/>
          <c:y val="4.7235633452836906E-2"/>
          <c:w val="0.94326241134751776"/>
          <c:h val="0.7417732398809405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'12'!$A$7:$A$31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'12'!$H$7:$H$31</c:f>
              <c:numCache>
                <c:formatCode>0.0%</c:formatCode>
                <c:ptCount val="25"/>
                <c:pt idx="0">
                  <c:v>0.48998954131181832</c:v>
                </c:pt>
                <c:pt idx="1">
                  <c:v>0.42398925854095182</c:v>
                </c:pt>
                <c:pt idx="2">
                  <c:v>0.47888374869422473</c:v>
                </c:pt>
                <c:pt idx="3">
                  <c:v>0.42404922529468458</c:v>
                </c:pt>
                <c:pt idx="4">
                  <c:v>0.41877301379267301</c:v>
                </c:pt>
                <c:pt idx="5">
                  <c:v>0.39293216936650949</c:v>
                </c:pt>
                <c:pt idx="6">
                  <c:v>0.36929666645974302</c:v>
                </c:pt>
                <c:pt idx="7">
                  <c:v>0.36562088437460533</c:v>
                </c:pt>
                <c:pt idx="8">
                  <c:v>0.28249506330584273</c:v>
                </c:pt>
                <c:pt idx="9">
                  <c:v>0.30334633853541415</c:v>
                </c:pt>
                <c:pt idx="10">
                  <c:v>0.36232741617357</c:v>
                </c:pt>
                <c:pt idx="11">
                  <c:v>0.36551942300392254</c:v>
                </c:pt>
                <c:pt idx="12">
                  <c:v>0.32472843303268017</c:v>
                </c:pt>
                <c:pt idx="13">
                  <c:v>0.34119308075418003</c:v>
                </c:pt>
                <c:pt idx="14">
                  <c:v>0.31532387494382746</c:v>
                </c:pt>
                <c:pt idx="15">
                  <c:v>0.28175538399024785</c:v>
                </c:pt>
                <c:pt idx="16">
                  <c:v>0.30822948715111004</c:v>
                </c:pt>
                <c:pt idx="17">
                  <c:v>0.34522229276081645</c:v>
                </c:pt>
                <c:pt idx="18">
                  <c:v>0.35768911473925186</c:v>
                </c:pt>
                <c:pt idx="19">
                  <c:v>0.37464026020468982</c:v>
                </c:pt>
                <c:pt idx="20">
                  <c:v>0.39199988763887134</c:v>
                </c:pt>
                <c:pt idx="21">
                  <c:v>0.48483172360975196</c:v>
                </c:pt>
                <c:pt idx="22">
                  <c:v>0.4518090605047127</c:v>
                </c:pt>
                <c:pt idx="23">
                  <c:v>0.4322456096649645</c:v>
                </c:pt>
                <c:pt idx="24">
                  <c:v>0.40639735601212529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30-47B3-BB23-76336D4E7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397808"/>
        <c:axId val="1469401072"/>
      </c:barChart>
      <c:lineChart>
        <c:grouping val="standard"/>
        <c:varyColors val="0"/>
        <c:ser>
          <c:idx val="1"/>
          <c:order val="1"/>
          <c:spPr>
            <a:ln w="19050" cmpd="sng">
              <a:solidFill>
                <a:srgbClr val="993366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'12'!$A$7:$A$28</c:f>
              <c:numCache>
                <c:formatCode>General</c:formatCode>
                <c:ptCount val="2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</c:numCache>
            </c:numRef>
          </c:cat>
          <c:val>
            <c:numRef>
              <c:f>'12'!$I$7:$I$31</c:f>
              <c:numCache>
                <c:formatCode>0.0%</c:formatCode>
                <c:ptCount val="25"/>
                <c:pt idx="0">
                  <c:v>0.51001045868818173</c:v>
                </c:pt>
                <c:pt idx="1">
                  <c:v>0.57601074145904818</c:v>
                </c:pt>
                <c:pt idx="2">
                  <c:v>0.52111625130577521</c:v>
                </c:pt>
                <c:pt idx="3">
                  <c:v>0.57595077470531542</c:v>
                </c:pt>
                <c:pt idx="4">
                  <c:v>0.58122698620732693</c:v>
                </c:pt>
                <c:pt idx="5">
                  <c:v>0.60706783063349046</c:v>
                </c:pt>
                <c:pt idx="6">
                  <c:v>0.63070333354025698</c:v>
                </c:pt>
                <c:pt idx="7">
                  <c:v>0.63437911562539462</c:v>
                </c:pt>
                <c:pt idx="8">
                  <c:v>0.71750493669415727</c:v>
                </c:pt>
                <c:pt idx="9">
                  <c:v>0.69665366146458585</c:v>
                </c:pt>
                <c:pt idx="10">
                  <c:v>0.63767258382643</c:v>
                </c:pt>
                <c:pt idx="11">
                  <c:v>0.63448057699607741</c:v>
                </c:pt>
                <c:pt idx="12">
                  <c:v>0.67527156696731983</c:v>
                </c:pt>
                <c:pt idx="13">
                  <c:v>0.65880691924582002</c:v>
                </c:pt>
                <c:pt idx="14">
                  <c:v>0.68467612505617259</c:v>
                </c:pt>
                <c:pt idx="15">
                  <c:v>0.71824461600975209</c:v>
                </c:pt>
                <c:pt idx="16">
                  <c:v>0.69177051284889002</c:v>
                </c:pt>
                <c:pt idx="17">
                  <c:v>0.65477770723918349</c:v>
                </c:pt>
                <c:pt idx="18">
                  <c:v>0.6423108852607482</c:v>
                </c:pt>
                <c:pt idx="19">
                  <c:v>0.62535973979531023</c:v>
                </c:pt>
                <c:pt idx="20">
                  <c:v>0.60800011236112872</c:v>
                </c:pt>
                <c:pt idx="21">
                  <c:v>0.51516827639024809</c:v>
                </c:pt>
                <c:pt idx="22">
                  <c:v>0.5481909394952873</c:v>
                </c:pt>
                <c:pt idx="23">
                  <c:v>0.5677543903350355</c:v>
                </c:pt>
                <c:pt idx="24">
                  <c:v>0.59360264398787466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30-47B3-BB23-76336D4E7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397808"/>
        <c:axId val="1469401072"/>
      </c:lineChart>
      <c:catAx>
        <c:axId val="1469397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69401072"/>
        <c:crosses val="autoZero"/>
        <c:auto val="1"/>
        <c:lblAlgn val="ctr"/>
        <c:lblOffset val="100"/>
        <c:noMultiLvlLbl val="1"/>
      </c:catAx>
      <c:valAx>
        <c:axId val="1469401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39780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000000"/>
              </a:solidFill>
              <a:latin typeface="Calibri"/>
            </a:defRPr>
          </a:pPr>
          <a:endParaRPr lang="es-P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xMode val="edge"/>
          <c:yMode val="edge"/>
          <c:x val="0.18958371904239721"/>
          <c:y val="3.9164490861618793E-2"/>
          <c:w val="0.77916825188853345"/>
          <c:h val="0.92167101827676257"/>
        </c:manualLayout>
      </c:layout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EA-4BEA-8F79-FAA6A356270D}"/>
              </c:ext>
            </c:extLst>
          </c:dPt>
          <c:dPt>
            <c:idx val="1"/>
            <c:invertIfNegative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EA-4BEA-8F79-FAA6A356270D}"/>
              </c:ext>
            </c:extLst>
          </c:dPt>
          <c:dPt>
            <c:idx val="2"/>
            <c:invertIfNegative val="1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9EA-4BEA-8F79-FAA6A356270D}"/>
              </c:ext>
            </c:extLst>
          </c:dPt>
          <c:dPt>
            <c:idx val="3"/>
            <c:invertIfNegative val="1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9EA-4BEA-8F79-FAA6A356270D}"/>
              </c:ext>
            </c:extLst>
          </c:dPt>
          <c:dPt>
            <c:idx val="4"/>
            <c:invertIfNegative val="1"/>
            <c:bubble3D val="0"/>
            <c:spPr>
              <a:solidFill>
                <a:schemeClr val="dk1">
                  <a:tint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9EA-4BEA-8F79-FAA6A356270D}"/>
              </c:ext>
            </c:extLst>
          </c:dPt>
          <c:dPt>
            <c:idx val="5"/>
            <c:invertIfNegative val="1"/>
            <c:bubble3D val="0"/>
            <c:spPr>
              <a:solidFill>
                <a:schemeClr val="dk1">
                  <a:tint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9EA-4BEA-8F79-FAA6A356270D}"/>
              </c:ext>
            </c:extLst>
          </c:dPt>
          <c:dPt>
            <c:idx val="6"/>
            <c:invertIfNegative val="1"/>
            <c:bubble3D val="0"/>
            <c:spPr>
              <a:solidFill>
                <a:schemeClr val="dk1">
                  <a:tint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9EA-4BEA-8F79-FAA6A356270D}"/>
              </c:ext>
            </c:extLst>
          </c:dPt>
          <c:dPt>
            <c:idx val="7"/>
            <c:invertIfNegative val="1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9EA-4BEA-8F79-FAA6A356270D}"/>
              </c:ext>
            </c:extLst>
          </c:dPt>
          <c:dPt>
            <c:idx val="8"/>
            <c:invertIfNegative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9EA-4BEA-8F79-FAA6A356270D}"/>
              </c:ext>
            </c:extLst>
          </c:dPt>
          <c:dPt>
            <c:idx val="9"/>
            <c:invertIfNegative val="1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9EA-4BEA-8F79-FAA6A356270D}"/>
              </c:ext>
            </c:extLst>
          </c:dPt>
          <c:dPt>
            <c:idx val="10"/>
            <c:invertIfNegative val="1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9EA-4BEA-8F79-FAA6A356270D}"/>
              </c:ext>
            </c:extLst>
          </c:dPt>
          <c:dPt>
            <c:idx val="11"/>
            <c:invertIfNegative val="1"/>
            <c:bubble3D val="0"/>
            <c:spPr>
              <a:solidFill>
                <a:schemeClr val="dk1">
                  <a:tint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9EA-4BEA-8F79-FAA6A356270D}"/>
              </c:ext>
            </c:extLst>
          </c:dPt>
          <c:dPt>
            <c:idx val="12"/>
            <c:invertIfNegative val="1"/>
            <c:bubble3D val="0"/>
            <c:spPr>
              <a:solidFill>
                <a:schemeClr val="dk1">
                  <a:tint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9EA-4BEA-8F79-FAA6A356270D}"/>
              </c:ext>
            </c:extLst>
          </c:dPt>
          <c:dPt>
            <c:idx val="13"/>
            <c:invertIfNegative val="1"/>
            <c:bubble3D val="0"/>
            <c:spPr>
              <a:solidFill>
                <a:schemeClr val="dk1">
                  <a:tint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9EA-4BEA-8F79-FAA6A356270D}"/>
              </c:ext>
            </c:extLst>
          </c:dPt>
          <c:dPt>
            <c:idx val="14"/>
            <c:invertIfNegative val="1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A9EA-4BEA-8F79-FAA6A356270D}"/>
              </c:ext>
            </c:extLst>
          </c:dPt>
          <c:dPt>
            <c:idx val="15"/>
            <c:invertIfNegative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A9EA-4BEA-8F79-FAA6A356270D}"/>
              </c:ext>
            </c:extLst>
          </c:dPt>
          <c:dPt>
            <c:idx val="16"/>
            <c:invertIfNegative val="1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D28F-463B-924B-3E0BC06701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100" b="1" i="0" u="none" strike="noStrike" kern="1200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'13'!$R$3:$R$18</c:f>
              <c:strCache>
                <c:ptCount val="16"/>
                <c:pt idx="0">
                  <c:v>TOYOTA</c:v>
                </c:pt>
                <c:pt idx="1">
                  <c:v>KIA</c:v>
                </c:pt>
                <c:pt idx="2">
                  <c:v>HYUNDAI</c:v>
                </c:pt>
                <c:pt idx="3">
                  <c:v>MERCEDES BENZ</c:v>
                </c:pt>
                <c:pt idx="4">
                  <c:v>SUBARU</c:v>
                </c:pt>
                <c:pt idx="5">
                  <c:v>NISSAN</c:v>
                </c:pt>
                <c:pt idx="6">
                  <c:v>BMW</c:v>
                </c:pt>
                <c:pt idx="7">
                  <c:v>DAIHATSU</c:v>
                </c:pt>
                <c:pt idx="8">
                  <c:v>FORD</c:v>
                </c:pt>
                <c:pt idx="9">
                  <c:v>MAZDA</c:v>
                </c:pt>
                <c:pt idx="10">
                  <c:v>SUZUKI</c:v>
                </c:pt>
                <c:pt idx="11">
                  <c:v>DODGE</c:v>
                </c:pt>
                <c:pt idx="12">
                  <c:v>CHEVROLET</c:v>
                </c:pt>
                <c:pt idx="13">
                  <c:v>VOLKSWAGEN</c:v>
                </c:pt>
                <c:pt idx="14">
                  <c:v>MITSUBISHI</c:v>
                </c:pt>
                <c:pt idx="15">
                  <c:v>JEEP</c:v>
                </c:pt>
              </c:strCache>
            </c:strRef>
          </c:cat>
          <c:val>
            <c:numRef>
              <c:f>'13'!$S$3:$S$18</c:f>
              <c:numCache>
                <c:formatCode>0.0%</c:formatCode>
                <c:ptCount val="16"/>
                <c:pt idx="0">
                  <c:v>0.77056716228640265</c:v>
                </c:pt>
                <c:pt idx="1">
                  <c:v>0.118600006340551</c:v>
                </c:pt>
                <c:pt idx="2">
                  <c:v>4.0959959420473639E-2</c:v>
                </c:pt>
                <c:pt idx="3">
                  <c:v>1.1254478014139429E-2</c:v>
                </c:pt>
                <c:pt idx="4">
                  <c:v>1.0525314649843071E-2</c:v>
                </c:pt>
                <c:pt idx="5">
                  <c:v>7.450147417810608E-3</c:v>
                </c:pt>
                <c:pt idx="6">
                  <c:v>6.4039565038201823E-3</c:v>
                </c:pt>
                <c:pt idx="7">
                  <c:v>5.6113876295850107E-3</c:v>
                </c:pt>
                <c:pt idx="8">
                  <c:v>4.0579526360840761E-3</c:v>
                </c:pt>
                <c:pt idx="9">
                  <c:v>3.8360333512982279E-3</c:v>
                </c:pt>
                <c:pt idx="10">
                  <c:v>2.7264369273689885E-3</c:v>
                </c:pt>
                <c:pt idx="11">
                  <c:v>2.4094093776749199E-3</c:v>
                </c:pt>
                <c:pt idx="12">
                  <c:v>1.9338680531338173E-3</c:v>
                </c:pt>
                <c:pt idx="13">
                  <c:v>1.8387597882255969E-3</c:v>
                </c:pt>
                <c:pt idx="14">
                  <c:v>1.6168405034397489E-3</c:v>
                </c:pt>
                <c:pt idx="15">
                  <c:v>1.5534349935009352E-3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D-40B6-A4C9-DA1E4E326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407056"/>
        <c:axId val="1469402704"/>
      </c:barChart>
      <c:catAx>
        <c:axId val="146940705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69402704"/>
        <c:crosses val="autoZero"/>
        <c:auto val="1"/>
        <c:lblAlgn val="ctr"/>
        <c:lblOffset val="100"/>
        <c:noMultiLvlLbl val="1"/>
      </c:catAx>
      <c:valAx>
        <c:axId val="146940270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out"/>
        <c:minorTickMark val="none"/>
        <c:tickLblPos val="nextTo"/>
        <c:crossAx val="1469407056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50"/>
      <c:rotY val="0"/>
      <c:rAngAx val="1"/>
    </c:view3D>
    <c:floor>
      <c:thickness val="0"/>
      <c:spPr>
        <a:noFill/>
        <a:ln w="6350" cap="flat" cmpd="sng" algn="ctr">
          <a:solidFill>
            <a:schemeClr val="tx1">
              <a:tint val="75000"/>
            </a:schemeClr>
          </a:solidFill>
          <a:prstDash val="solid"/>
          <a:round/>
        </a:ln>
        <a:effectLst/>
        <a:sp3d contourW="6350">
          <a:contourClr>
            <a:schemeClr val="tx1">
              <a:tint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xMode val="edge"/>
          <c:yMode val="edge"/>
          <c:x val="0.13496959469579722"/>
          <c:y val="0.11458372186863158"/>
          <c:w val="0.72801781381369401"/>
          <c:h val="0.770835947116248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7418-4C45-BA0B-68609C14F838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7418-4C45-BA0B-68609C14F8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'14'!$K$9:$K$10</c:f>
              <c:strCache>
                <c:ptCount val="2"/>
                <c:pt idx="0">
                  <c:v>0km</c:v>
                </c:pt>
                <c:pt idx="1">
                  <c:v>Usados</c:v>
                </c:pt>
              </c:strCache>
            </c:strRef>
          </c:cat>
          <c:val>
            <c:numRef>
              <c:f>'14'!$X$9:$X$10</c:f>
              <c:numCache>
                <c:formatCode>0.0%</c:formatCode>
                <c:ptCount val="2"/>
                <c:pt idx="0">
                  <c:v>0.432577801762907</c:v>
                </c:pt>
                <c:pt idx="1">
                  <c:v>0.56742219823709306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18-4C45-BA0B-68609C14F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xMode val="edge"/>
          <c:yMode val="edge"/>
          <c:x val="0.18989936454262268"/>
          <c:y val="1.6184980234476745E-2"/>
          <c:w val="0.78383993023976151"/>
          <c:h val="0.96531846398486276"/>
        </c:manualLayout>
      </c:layout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C1-472E-88AB-A4975D138E73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4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C1-472E-88AB-A4975D138E73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C1-472E-88AB-A4975D138E73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3C1-472E-88AB-A4975D138E73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5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3C1-472E-88AB-A4975D138E73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3C1-472E-88AB-A4975D138E73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3C1-472E-88AB-A4975D138E73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3C1-472E-88AB-A4975D138E73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3C1-472E-88AB-A4975D138E73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shade val="8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3C1-472E-88AB-A4975D138E73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shade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3C1-472E-88AB-A4975D138E73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3C1-472E-88AB-A4975D138E73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tint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F3C1-472E-88AB-A4975D138E73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1">
                  <a:tint val="8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F3C1-472E-88AB-A4975D138E73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3C1-472E-88AB-A4975D138E73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3C1-472E-88AB-A4975D138E73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1">
                  <a:tint val="7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F3C1-472E-88AB-A4975D138E73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3C1-472E-88AB-A4975D138E73}"/>
              </c:ext>
            </c:extLst>
          </c:dPt>
          <c:dPt>
            <c:idx val="18"/>
            <c:invertIfNegative val="1"/>
            <c:bubble3D val="0"/>
            <c:spPr>
              <a:solidFill>
                <a:schemeClr val="accent1">
                  <a:tint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F3C1-472E-88AB-A4975D138E73}"/>
              </c:ext>
            </c:extLst>
          </c:dPt>
          <c:dPt>
            <c:idx val="19"/>
            <c:invertIfNegative val="1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F3C1-472E-88AB-A4975D138E73}"/>
              </c:ext>
            </c:extLst>
          </c:dPt>
          <c:dPt>
            <c:idx val="20"/>
            <c:invertIfNegative val="1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F3C1-472E-88AB-A4975D138E73}"/>
              </c:ext>
            </c:extLst>
          </c:dPt>
          <c:dPt>
            <c:idx val="21"/>
            <c:invertIfNegative val="1"/>
            <c:bubble3D val="0"/>
            <c:spPr>
              <a:solidFill>
                <a:schemeClr val="accent1">
                  <a:tint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F3C1-472E-88AB-A4975D138E73}"/>
              </c:ext>
            </c:extLst>
          </c:dPt>
          <c:dPt>
            <c:idx val="22"/>
            <c:invertIfNegative val="1"/>
            <c:bubble3D val="0"/>
            <c:spPr>
              <a:solidFill>
                <a:schemeClr val="accent1">
                  <a:tint val="3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F3C1-472E-88AB-A4975D138E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'14'!$I$16:$I$38</c:f>
              <c:strCache>
                <c:ptCount val="23"/>
                <c:pt idx="0">
                  <c:v>TOYOTA</c:v>
                </c:pt>
                <c:pt idx="1">
                  <c:v>KIA</c:v>
                </c:pt>
                <c:pt idx="2">
                  <c:v>HYUNDAI</c:v>
                </c:pt>
                <c:pt idx="3">
                  <c:v>FIAT</c:v>
                </c:pt>
                <c:pt idx="4">
                  <c:v>CHEVROLET</c:v>
                </c:pt>
                <c:pt idx="5">
                  <c:v>VOLKSWAGEN</c:v>
                </c:pt>
                <c:pt idx="6">
                  <c:v>SUZUKI</c:v>
                </c:pt>
                <c:pt idx="7">
                  <c:v>NISSAN</c:v>
                </c:pt>
                <c:pt idx="8">
                  <c:v>CHERY</c:v>
                </c:pt>
                <c:pt idx="9">
                  <c:v>GEELY</c:v>
                </c:pt>
                <c:pt idx="10">
                  <c:v>JETOUR</c:v>
                </c:pt>
                <c:pt idx="11">
                  <c:v>MERCEDES BENZ</c:v>
                </c:pt>
                <c:pt idx="12">
                  <c:v>MAZDA</c:v>
                </c:pt>
                <c:pt idx="13">
                  <c:v>MG</c:v>
                </c:pt>
                <c:pt idx="14">
                  <c:v>FORD</c:v>
                </c:pt>
                <c:pt idx="15">
                  <c:v>BMW</c:v>
                </c:pt>
                <c:pt idx="16">
                  <c:v>SUBARU</c:v>
                </c:pt>
                <c:pt idx="17">
                  <c:v>JEEP</c:v>
                </c:pt>
                <c:pt idx="18">
                  <c:v>ISUZU</c:v>
                </c:pt>
                <c:pt idx="19">
                  <c:v>GREATWALL</c:v>
                </c:pt>
                <c:pt idx="20">
                  <c:v>BYD</c:v>
                </c:pt>
                <c:pt idx="21">
                  <c:v>CHANGAN</c:v>
                </c:pt>
                <c:pt idx="22">
                  <c:v>MITSUBISHI</c:v>
                </c:pt>
              </c:strCache>
            </c:strRef>
          </c:cat>
          <c:val>
            <c:numRef>
              <c:f>'14'!$J$16:$J$38</c:f>
              <c:numCache>
                <c:formatCode>0.00%</c:formatCode>
                <c:ptCount val="23"/>
                <c:pt idx="0">
                  <c:v>0.49546681057744196</c:v>
                </c:pt>
                <c:pt idx="1">
                  <c:v>0.11036157582298975</c:v>
                </c:pt>
                <c:pt idx="2">
                  <c:v>6.3680518078791146E-2</c:v>
                </c:pt>
                <c:pt idx="3">
                  <c:v>3.9935240151106312E-2</c:v>
                </c:pt>
                <c:pt idx="4">
                  <c:v>3.9665407447382624E-2</c:v>
                </c:pt>
                <c:pt idx="5">
                  <c:v>2.7325058463752473E-2</c:v>
                </c:pt>
                <c:pt idx="6">
                  <c:v>2.2486058643640942E-2</c:v>
                </c:pt>
                <c:pt idx="7">
                  <c:v>2.1586616297895305E-2</c:v>
                </c:pt>
                <c:pt idx="8">
                  <c:v>1.586616297895305E-2</c:v>
                </c:pt>
                <c:pt idx="9">
                  <c:v>1.4966720633207411E-2</c:v>
                </c:pt>
                <c:pt idx="10">
                  <c:v>1.0505486598309048E-2</c:v>
                </c:pt>
                <c:pt idx="11">
                  <c:v>1.0163698506925707E-2</c:v>
                </c:pt>
                <c:pt idx="12">
                  <c:v>1.0091743119266056E-2</c:v>
                </c:pt>
                <c:pt idx="13">
                  <c:v>1.0037776578521318E-2</c:v>
                </c:pt>
                <c:pt idx="14">
                  <c:v>9.6779996402230617E-3</c:v>
                </c:pt>
                <c:pt idx="15">
                  <c:v>7.1055945313905381E-3</c:v>
                </c:pt>
                <c:pt idx="16">
                  <c:v>6.4400071955387659E-3</c:v>
                </c:pt>
                <c:pt idx="17">
                  <c:v>6.2781075733045512E-3</c:v>
                </c:pt>
                <c:pt idx="18">
                  <c:v>6.0622414103255985E-3</c:v>
                </c:pt>
                <c:pt idx="19">
                  <c:v>5.8103975535168193E-3</c:v>
                </c:pt>
                <c:pt idx="20">
                  <c:v>5.0548659830904836E-3</c:v>
                </c:pt>
                <c:pt idx="21">
                  <c:v>4.0834682496851951E-3</c:v>
                </c:pt>
                <c:pt idx="22">
                  <c:v>4.0115128620255439E-3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A-43AD-B811-413D86A7D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404336"/>
        <c:axId val="1469416848"/>
      </c:barChart>
      <c:catAx>
        <c:axId val="146940433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69416848"/>
        <c:crosses val="autoZero"/>
        <c:auto val="1"/>
        <c:lblAlgn val="ctr"/>
        <c:lblOffset val="100"/>
        <c:noMultiLvlLbl val="1"/>
      </c:catAx>
      <c:valAx>
        <c:axId val="146941684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0%" sourceLinked="1"/>
        <c:majorTickMark val="out"/>
        <c:minorTickMark val="none"/>
        <c:tickLblPos val="nextTo"/>
        <c:crossAx val="1469404336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800" b="1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s-PY" sz="1800" b="1" i="0">
                <a:solidFill>
                  <a:srgbClr val="000000"/>
                </a:solidFill>
                <a:latin typeface="Calibri"/>
              </a:rPr>
              <a:t>Total Camiones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800" b="1" i="0" u="none" strike="noStrike" kern="1200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s-PY"/>
        </a:p>
      </c:txPr>
    </c:title>
    <c:autoTitleDeleted val="0"/>
    <c:plotArea>
      <c:layout>
        <c:manualLayout>
          <c:xMode val="edge"/>
          <c:yMode val="edge"/>
          <c:x val="2.1113243761996168E-2"/>
          <c:y val="0.19444510377707178"/>
          <c:w val="0.90390130526613466"/>
          <c:h val="0.61805765129140666"/>
        </c:manualLayout>
      </c:layout>
      <c:barChart>
        <c:barDir val="col"/>
        <c:grouping val="clustered"/>
        <c:varyColors val="1"/>
        <c:ser>
          <c:idx val="0"/>
          <c:order val="0"/>
          <c:tx>
            <c:v>Total</c:v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50-4676-B177-AFFB78BE33F3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50-4676-B177-AFFB78BE33F3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50-4676-B177-AFFB78BE33F3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B50-4676-B177-AFFB78BE33F3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B50-4676-B177-AFFB78BE33F3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937-4F8F-A351-8C8A758C8F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'15'!$B$2:$M$2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'15'!$B$7:$M$7</c:f>
              <c:numCache>
                <c:formatCode>_-* #,##0\ _€_-;\-* #,##0\ _€_-;_-* "-"??\ _€_-;_-@</c:formatCode>
                <c:ptCount val="6"/>
                <c:pt idx="0">
                  <c:v>182</c:v>
                </c:pt>
                <c:pt idx="1">
                  <c:v>198</c:v>
                </c:pt>
                <c:pt idx="2">
                  <c:v>214</c:v>
                </c:pt>
                <c:pt idx="3">
                  <c:v>290</c:v>
                </c:pt>
                <c:pt idx="4">
                  <c:v>206</c:v>
                </c:pt>
                <c:pt idx="5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5-46BB-9294-2A85CA0AD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403248"/>
        <c:axId val="1469418480"/>
      </c:barChart>
      <c:catAx>
        <c:axId val="146940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200" b="1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69418480"/>
        <c:crosses val="autoZero"/>
        <c:auto val="1"/>
        <c:lblAlgn val="ctr"/>
        <c:lblOffset val="100"/>
        <c:noMultiLvlLbl val="1"/>
      </c:catAx>
      <c:valAx>
        <c:axId val="146941848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_-* #,##0\ _€_-;\-* #,##0\ _€_-;_-* &quot;-&quot;??\ _€_-;_-@" sourceLinked="1"/>
        <c:majorTickMark val="out"/>
        <c:minorTickMark val="none"/>
        <c:tickLblPos val="nextTo"/>
        <c:crossAx val="146940324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FEC-4902-AD2C-6C874CC0D4E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FEC-4902-AD2C-6C874CC0D4EE}"/>
              </c:ext>
            </c:extLst>
          </c:dPt>
          <c:dLbls>
            <c:dLbl>
              <c:idx val="0"/>
              <c:layout>
                <c:manualLayout>
                  <c:x val="0.26064377369495478"/>
                  <c:y val="-7.943839446862274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EC-4902-AD2C-6C874CC0D4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'15'!$A$3:$A$4</c:f>
              <c:strCache>
                <c:ptCount val="2"/>
                <c:pt idx="0">
                  <c:v>Camión</c:v>
                </c:pt>
                <c:pt idx="1">
                  <c:v>Omnibus</c:v>
                </c:pt>
              </c:strCache>
            </c:strRef>
          </c:cat>
          <c:val>
            <c:numRef>
              <c:f>'15'!$O$3:$O$4</c:f>
              <c:numCache>
                <c:formatCode>0.0%</c:formatCode>
                <c:ptCount val="2"/>
                <c:pt idx="0">
                  <c:v>0.94453004622496151</c:v>
                </c:pt>
                <c:pt idx="1">
                  <c:v>5.5469953775038522E-2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EC-4902-AD2C-6C874CC0D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xMode val="edge"/>
          <c:yMode val="edge"/>
          <c:x val="3.515625E-2"/>
          <c:y val="2.1739163400080377E-2"/>
          <c:w val="0.94140625"/>
          <c:h val="0.8260882092030540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'16'!$B$2:$B$3</c:f>
              <c:strCache>
                <c:ptCount val="2"/>
                <c:pt idx="0">
                  <c:v>2025</c:v>
                </c:pt>
              </c:strCache>
            </c:strRef>
          </c:tx>
          <c:spPr>
            <a:solidFill>
              <a:srgbClr val="93A9CF"/>
            </a:solidFill>
            <a:ln>
              <a:noFill/>
            </a:ln>
            <a:effectLst/>
          </c:spPr>
          <c:invertIfNegative val="1"/>
          <c:dLbls>
            <c:dLbl>
              <c:idx val="0"/>
              <c:layout>
                <c:manualLayout>
                  <c:x val="-1.6850976991782167E-2"/>
                  <c:y val="-3.917333664006151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7C-4833-AB24-F90CADB7946B}"/>
                </c:ext>
              </c:extLst>
            </c:dLbl>
            <c:dLbl>
              <c:idx val="4"/>
              <c:layout>
                <c:manualLayout>
                  <c:x val="-8.4210526315790495E-3"/>
                  <c:y val="-7.2463768115942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CB-48BD-88F8-03E9E9749B6C}"/>
                </c:ext>
              </c:extLst>
            </c:dLbl>
            <c:dLbl>
              <c:idx val="9"/>
              <c:layout>
                <c:manualLayout>
                  <c:x val="-7.597342066886819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3C-45E7-BD08-28EC848515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900" b="1" i="0" u="none" strike="noStrike" kern="1200" baseline="0">
                    <a:solidFill>
                      <a:srgbClr val="000000"/>
                    </a:solidFill>
                    <a:latin typeface="Montserrat" panose="00000500000000000000" pitchFamily="50" charset="0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'16'!$A$4:$A$15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'16'!$B$4:$B$15</c:f>
              <c:numCache>
                <c:formatCode>_-* #,##0\ _€_-;\-* #,##0\ _€_-;_-* "-"??\ _€_-;_-@</c:formatCode>
                <c:ptCount val="6"/>
                <c:pt idx="0">
                  <c:v>167</c:v>
                </c:pt>
                <c:pt idx="1">
                  <c:v>104</c:v>
                </c:pt>
                <c:pt idx="2">
                  <c:v>202</c:v>
                </c:pt>
                <c:pt idx="3">
                  <c:v>149</c:v>
                </c:pt>
                <c:pt idx="4">
                  <c:v>174</c:v>
                </c:pt>
                <c:pt idx="5">
                  <c:v>143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97D-4BA0-ADD0-B4EB4240E87E}"/>
            </c:ext>
          </c:extLst>
        </c:ser>
        <c:ser>
          <c:idx val="1"/>
          <c:order val="1"/>
          <c:tx>
            <c:strRef>
              <c:f>'16'!$D$2:$D$3</c:f>
              <c:strCache>
                <c:ptCount val="2"/>
                <c:pt idx="0">
                  <c:v>2026</c:v>
                </c:pt>
              </c:strCache>
            </c:strRef>
          </c:tx>
          <c:spPr>
            <a:solidFill>
              <a:srgbClr val="4572A7"/>
            </a:solidFill>
            <a:ln>
              <a:noFill/>
            </a:ln>
            <a:effectLst/>
          </c:spPr>
          <c:invertIfNegative val="1"/>
          <c:dLbls>
            <c:dLbl>
              <c:idx val="4"/>
              <c:layout>
                <c:manualLayout>
                  <c:x val="7.5973420668868199E-3"/>
                  <c:y val="7.66283524904214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3C-45E7-BD08-28EC84851550}"/>
                </c:ext>
              </c:extLst>
            </c:dLbl>
            <c:dLbl>
              <c:idx val="5"/>
              <c:layout>
                <c:manualLayout>
                  <c:x val="6.6115702479338841E-3"/>
                  <c:y val="-4.647179099505396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DB-4886-BC17-BBBF7780FDFB}"/>
                </c:ext>
              </c:extLst>
            </c:dLbl>
            <c:dLbl>
              <c:idx val="6"/>
              <c:layout>
                <c:manualLayout>
                  <c:x val="1.139601310033023E-2"/>
                  <c:y val="2.29885057471264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3C-45E7-BD08-28EC84851550}"/>
                </c:ext>
              </c:extLst>
            </c:dLbl>
            <c:dLbl>
              <c:idx val="11"/>
              <c:layout>
                <c:manualLayout>
                  <c:x val="1.763085399449019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DB-4886-BC17-BBBF7780FD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900" b="1" i="0" u="none" strike="noStrike" kern="1200" baseline="0">
                    <a:solidFill>
                      <a:srgbClr val="000000"/>
                    </a:solidFill>
                    <a:latin typeface="Montserrat" panose="00000500000000000000" pitchFamily="50" charset="0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'16'!$A$4:$A$15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'16'!$D$4:$D$15</c:f>
              <c:numCache>
                <c:formatCode>_-* #,##0\ _€_-;\-* #,##0\ _€_-;_-* "-"??\ _€_-;_-@</c:formatCode>
                <c:ptCount val="6"/>
                <c:pt idx="0">
                  <c:v>182</c:v>
                </c:pt>
                <c:pt idx="1">
                  <c:v>198</c:v>
                </c:pt>
                <c:pt idx="2">
                  <c:v>214</c:v>
                </c:pt>
                <c:pt idx="3">
                  <c:v>290</c:v>
                </c:pt>
                <c:pt idx="4">
                  <c:v>206</c:v>
                </c:pt>
                <c:pt idx="5">
                  <c:v>208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A97D-4BA0-ADD0-B4EB4240E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421200"/>
        <c:axId val="1469404880"/>
      </c:barChart>
      <c:catAx>
        <c:axId val="1469421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100" b="1" i="0" u="none" strike="noStrike" kern="1200" baseline="0">
                <a:solidFill>
                  <a:srgbClr val="000000"/>
                </a:solidFill>
                <a:latin typeface="Montserrat" panose="00000500000000000000" pitchFamily="50" charset="0"/>
                <a:ea typeface="+mn-ea"/>
                <a:cs typeface="+mn-cs"/>
              </a:defRPr>
            </a:pPr>
            <a:endParaRPr lang="es-PY"/>
          </a:p>
        </c:txPr>
        <c:crossAx val="1469404880"/>
        <c:crosses val="autoZero"/>
        <c:auto val="1"/>
        <c:lblAlgn val="ctr"/>
        <c:lblOffset val="100"/>
        <c:noMultiLvlLbl val="1"/>
      </c:catAx>
      <c:valAx>
        <c:axId val="146940488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\ _€_-;\-* #,##0\ _€_-;_-* &quot;-&quot;??\ _€_-;_-@" sourceLinked="1"/>
        <c:majorTickMark val="out"/>
        <c:minorTickMark val="none"/>
        <c:tickLblPos val="nextTo"/>
        <c:crossAx val="14694212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786058847907174"/>
          <c:y val="0.71524877325116964"/>
          <c:w val="0.26494642906478794"/>
          <c:h val="0.279647381033892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000" b="1" i="0" u="none" strike="noStrike" kern="1200" baseline="0">
              <a:solidFill>
                <a:srgbClr val="000000"/>
              </a:solidFill>
              <a:latin typeface="Montserrat" panose="00000500000000000000" pitchFamily="50" charset="0"/>
              <a:ea typeface="+mn-ea"/>
              <a:cs typeface="+mn-cs"/>
            </a:defRPr>
          </a:pPr>
          <a:endParaRPr lang="es-PY"/>
        </a:p>
      </c:txPr>
    </c:legend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2.9166666666666667E-2"/>
          <c:y val="0.25347222222222227"/>
          <c:w val="0.9375"/>
          <c:h val="0.59600541385318295"/>
        </c:manualLayout>
      </c:layout>
      <c:lineChart>
        <c:grouping val="standard"/>
        <c:varyColors val="0"/>
        <c:ser>
          <c:idx val="0"/>
          <c:order val="0"/>
          <c:tx>
            <c:v>var. % 2022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'16'!$A$4:$A$15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'16'!$E$4:$E$15</c:f>
              <c:numCache>
                <c:formatCode>0.0%</c:formatCode>
                <c:ptCount val="6"/>
                <c:pt idx="0">
                  <c:v>0</c:v>
                </c:pt>
                <c:pt idx="1">
                  <c:v>8.7912087912087822E-2</c:v>
                </c:pt>
                <c:pt idx="2">
                  <c:v>8.0808080808080884E-2</c:v>
                </c:pt>
                <c:pt idx="3">
                  <c:v>0.35514018691588789</c:v>
                </c:pt>
                <c:pt idx="4">
                  <c:v>-0.28965517241379313</c:v>
                </c:pt>
                <c:pt idx="5">
                  <c:v>9.7087378640776656E-3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F-4020-B3C6-1818DD21D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21744"/>
        <c:axId val="1469429360"/>
      </c:lineChart>
      <c:catAx>
        <c:axId val="146942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2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69429360"/>
        <c:crosses val="autoZero"/>
        <c:auto val="1"/>
        <c:lblAlgn val="ctr"/>
        <c:lblOffset val="100"/>
        <c:noMultiLvlLbl val="1"/>
      </c:catAx>
      <c:valAx>
        <c:axId val="1469429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2174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Calibri"/>
              </a:defRPr>
            </a:pPr>
            <a:r>
              <a:rPr lang="es-PY" sz="1400" b="1" i="0">
                <a:solidFill>
                  <a:srgbClr val="000000"/>
                </a:solidFill>
                <a:latin typeface="Calibri"/>
              </a:rPr>
              <a:t>Var % 2026/20255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0555555555555558E-2"/>
          <c:y val="0.15266221930592011"/>
          <c:w val="0.93888888888888899"/>
          <c:h val="0.68993037328667262"/>
        </c:manualLayout>
      </c:layout>
      <c:lineChart>
        <c:grouping val="standard"/>
        <c:varyColors val="0"/>
        <c:ser>
          <c:idx val="0"/>
          <c:order val="0"/>
          <c:tx>
            <c:strRef>
              <c:f>'16'!$F$2:$F$3</c:f>
              <c:strCache>
                <c:ptCount val="2"/>
                <c:pt idx="0">
                  <c:v>Var % 2026/2025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'16'!$A$4:$A$15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'16'!$F$4:$F$15</c:f>
              <c:numCache>
                <c:formatCode>0.0%</c:formatCode>
                <c:ptCount val="6"/>
                <c:pt idx="0">
                  <c:v>8.9820359281437057E-2</c:v>
                </c:pt>
                <c:pt idx="1">
                  <c:v>0.90384615384615374</c:v>
                </c:pt>
                <c:pt idx="2">
                  <c:v>5.9405940594059459E-2</c:v>
                </c:pt>
                <c:pt idx="3">
                  <c:v>0.94630872483221484</c:v>
                </c:pt>
                <c:pt idx="4">
                  <c:v>0.18390804597701149</c:v>
                </c:pt>
                <c:pt idx="5">
                  <c:v>0.45454545454545459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A-4E20-81D2-0043303FF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25552"/>
        <c:axId val="1469428272"/>
      </c:lineChart>
      <c:catAx>
        <c:axId val="1469425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2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69428272"/>
        <c:crosses val="autoZero"/>
        <c:auto val="1"/>
        <c:lblAlgn val="ctr"/>
        <c:lblOffset val="100"/>
        <c:noMultiLvlLbl val="1"/>
      </c:catAx>
      <c:valAx>
        <c:axId val="1469428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6942555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160835330366309"/>
          <c:y val="3.3148135774214681E-2"/>
          <c:w val="0.57145886112062083"/>
          <c:h val="0.91979125917445759"/>
        </c:manualLayout>
      </c:layout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C3-40B3-88C5-122FD986025D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C3-40B3-88C5-122FD986025D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C3-40B3-88C5-122FD986025D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C3-40B3-88C5-122FD986025D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BC3-40B3-88C5-122FD986025D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BC3-40B3-88C5-122FD986025D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BC3-40B3-88C5-122FD986025D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BC3-40B3-88C5-122FD986025D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tint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BC3-40B3-88C5-122FD986025D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BC3-40B3-88C5-122FD986025D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tint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BC3-40B3-88C5-122FD986025D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BC3-40B3-88C5-122FD986025D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tint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BC3-40B3-88C5-122FD986025D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1">
                  <a:tint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E0A0-4C20-8FBC-DC560A46E994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>
                  <a:tint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ACA-4488-83EC-70D26D6F9AFA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ACA-4488-83EC-70D26D6F9A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'17'!$R$3:$R$18</c:f>
              <c:strCache>
                <c:ptCount val="16"/>
                <c:pt idx="0">
                  <c:v>KIA</c:v>
                </c:pt>
                <c:pt idx="1">
                  <c:v>ISUZU</c:v>
                </c:pt>
                <c:pt idx="2">
                  <c:v>HYUNDAI</c:v>
                </c:pt>
                <c:pt idx="3">
                  <c:v>MITSUBISHI</c:v>
                </c:pt>
                <c:pt idx="4">
                  <c:v>FOTON</c:v>
                </c:pt>
                <c:pt idx="5">
                  <c:v>MERCEDES BENZ</c:v>
                </c:pt>
                <c:pt idx="6">
                  <c:v>JAC</c:v>
                </c:pt>
                <c:pt idx="7">
                  <c:v>HINO</c:v>
                </c:pt>
                <c:pt idx="8">
                  <c:v>SINOTRUK</c:v>
                </c:pt>
                <c:pt idx="9">
                  <c:v>VOLKSWAGEN</c:v>
                </c:pt>
                <c:pt idx="10">
                  <c:v>FAW</c:v>
                </c:pt>
                <c:pt idx="11">
                  <c:v>IVECO</c:v>
                </c:pt>
                <c:pt idx="12">
                  <c:v>TATA</c:v>
                </c:pt>
                <c:pt idx="13">
                  <c:v>FARIZON</c:v>
                </c:pt>
                <c:pt idx="14">
                  <c:v>JMC</c:v>
                </c:pt>
                <c:pt idx="15">
                  <c:v>SCANIA</c:v>
                </c:pt>
              </c:strCache>
            </c:strRef>
          </c:cat>
          <c:val>
            <c:numRef>
              <c:f>'17'!$T$3:$T$18</c:f>
              <c:numCache>
                <c:formatCode>0.0%</c:formatCode>
                <c:ptCount val="16"/>
                <c:pt idx="0">
                  <c:v>0.2288135593220339</c:v>
                </c:pt>
                <c:pt idx="1">
                  <c:v>0.12788906009244994</c:v>
                </c:pt>
                <c:pt idx="2">
                  <c:v>0.12557781201849</c:v>
                </c:pt>
                <c:pt idx="3">
                  <c:v>8.3204930662557783E-2</c:v>
                </c:pt>
                <c:pt idx="4">
                  <c:v>7.5500770416024654E-2</c:v>
                </c:pt>
                <c:pt idx="5">
                  <c:v>7.0878274268104779E-2</c:v>
                </c:pt>
                <c:pt idx="6">
                  <c:v>3.8520801232665637E-2</c:v>
                </c:pt>
                <c:pt idx="7">
                  <c:v>3.6979969183359017E-2</c:v>
                </c:pt>
                <c:pt idx="8">
                  <c:v>3.2357473035439135E-2</c:v>
                </c:pt>
                <c:pt idx="9">
                  <c:v>3.2357473035439135E-2</c:v>
                </c:pt>
                <c:pt idx="10">
                  <c:v>2.9275808936825885E-2</c:v>
                </c:pt>
                <c:pt idx="11">
                  <c:v>2.6964560862865947E-2</c:v>
                </c:pt>
                <c:pt idx="12">
                  <c:v>2.0030816640986132E-2</c:v>
                </c:pt>
                <c:pt idx="13">
                  <c:v>1.4637904468412942E-2</c:v>
                </c:pt>
                <c:pt idx="14">
                  <c:v>1.386748844375963E-2</c:v>
                </c:pt>
                <c:pt idx="15">
                  <c:v>8.4745762711864406E-3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E-4121-B3EE-3122EF48B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424464"/>
        <c:axId val="1469425008"/>
      </c:barChart>
      <c:catAx>
        <c:axId val="146942446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200" b="1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69425008"/>
        <c:crosses val="autoZero"/>
        <c:auto val="1"/>
        <c:lblAlgn val="ctr"/>
        <c:lblOffset val="100"/>
        <c:noMultiLvlLbl val="1"/>
      </c:catAx>
      <c:valAx>
        <c:axId val="146942500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out"/>
        <c:minorTickMark val="none"/>
        <c:tickLblPos val="nextTo"/>
        <c:crossAx val="1469424464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643347787035942"/>
          <c:y val="4.4782723924748975E-2"/>
          <c:w val="0.6491642618389144"/>
          <c:h val="0.95060379017269925"/>
        </c:manualLayout>
      </c:layout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814-4002-8D77-1A3789FDB53D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14-4002-8D77-1A3789FDB53D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7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65F-4701-A071-957EEF0DC468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5F-4701-A071-957EEF0DC468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814-4002-8D77-1A3789FDB53D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706-4D19-B165-C37C3DBB43A2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tint val="7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A3A-44CC-B92C-1917B8C87788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A1C-4D5A-B6CD-FEC8B969176E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06-4D19-B165-C37C3DBB43A2}"/>
              </c:ext>
            </c:extLst>
          </c:dPt>
          <c:dLbls>
            <c:dLbl>
              <c:idx val="0"/>
              <c:layout>
                <c:manualLayout>
                  <c:x val="6.4698847458424542E-3"/>
                  <c:y val="2.48525806291733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14-4002-8D77-1A3789FDB53D}"/>
                </c:ext>
              </c:extLst>
            </c:dLbl>
            <c:dLbl>
              <c:idx val="1"/>
              <c:layout>
                <c:manualLayout>
                  <c:x val="0.16162737851886605"/>
                  <c:y val="1.7806960087776441E-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14-4002-8D77-1A3789FDB53D}"/>
                </c:ext>
              </c:extLst>
            </c:dLbl>
            <c:dLbl>
              <c:idx val="2"/>
              <c:layout>
                <c:manualLayout>
                  <c:x val="0.18311962944715812"/>
                  <c:y val="2.6710440131664663E-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lvl="0"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5F-4701-A071-957EEF0DC468}"/>
                </c:ext>
              </c:extLst>
            </c:dLbl>
            <c:dLbl>
              <c:idx val="3"/>
              <c:layout>
                <c:manualLayout>
                  <c:x val="0.11831426469767209"/>
                  <c:y val="5.935653363283148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lvl="0"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5F-4701-A071-957EEF0DC468}"/>
                </c:ext>
              </c:extLst>
            </c:dLbl>
            <c:dLbl>
              <c:idx val="4"/>
              <c:layout>
                <c:manualLayout>
                  <c:x val="9.1653843780516587E-4"/>
                  <c:y val="6.60222723521131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14-4002-8D77-1A3789FDB53D}"/>
                </c:ext>
              </c:extLst>
            </c:dLbl>
            <c:dLbl>
              <c:idx val="5"/>
              <c:layout>
                <c:manualLayout>
                  <c:x val="-3.0223975254686517E-3"/>
                  <c:y val="3.59581880705825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06-4D19-B165-C37C3DBB43A2}"/>
                </c:ext>
              </c:extLst>
            </c:dLbl>
            <c:dLbl>
              <c:idx val="6"/>
              <c:layout>
                <c:manualLayout>
                  <c:x val="-0.24503947751187363"/>
                  <c:y val="7.541841162509582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lvl="0"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3A-44CC-B92C-1917B8C87788}"/>
                </c:ext>
              </c:extLst>
            </c:dLbl>
            <c:dLbl>
              <c:idx val="7"/>
              <c:layout>
                <c:manualLayout>
                  <c:x val="-0.26944344592986413"/>
                  <c:y val="9.93717407698378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1C-4D5A-B6CD-FEC8B969176E}"/>
                </c:ext>
              </c:extLst>
            </c:dLbl>
            <c:dLbl>
              <c:idx val="8"/>
              <c:layout>
                <c:manualLayout>
                  <c:x val="0.16538241911297297"/>
                  <c:y val="6.168924539742018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lvl="0"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06-4D19-B165-C37C3DBB43A2}"/>
                </c:ext>
              </c:extLst>
            </c:dLbl>
            <c:dLbl>
              <c:idx val="9"/>
              <c:layout>
                <c:manualLayout>
                  <c:x val="9.9655863446302062E-2"/>
                  <c:y val="2.398003958487365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E2-498B-97AC-9C164FFB21B5}"/>
                </c:ext>
              </c:extLst>
            </c:dLbl>
            <c:dLbl>
              <c:idx val="10"/>
              <c:layout>
                <c:manualLayout>
                  <c:x val="3.1810336969706685E-3"/>
                  <c:y val="3.59663823039963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020287697866154"/>
                      <c:h val="4.94981296763988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A3A-44CC-B92C-1917B8C87788}"/>
                </c:ext>
              </c:extLst>
            </c:dLbl>
            <c:dLbl>
              <c:idx val="11"/>
              <c:layout>
                <c:manualLayout>
                  <c:x val="0.16855522022078673"/>
                  <c:y val="3.7748092267391278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A3A-44CC-B92C-1917B8C87788}"/>
                </c:ext>
              </c:extLst>
            </c:dLbl>
            <c:dLbl>
              <c:idx val="12"/>
              <c:layout>
                <c:manualLayout>
                  <c:x val="3.3728523076829451E-3"/>
                  <c:y val="1.8874046129301182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F0-4552-9A04-2D0DEA19D044}"/>
                </c:ext>
              </c:extLst>
            </c:dLbl>
            <c:dLbl>
              <c:idx val="13"/>
              <c:layout>
                <c:manualLayout>
                  <c:x val="6.6785931432108731E-2"/>
                  <c:y val="7.191011575263750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F0-4552-9A04-2D0DEA19D0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'17'!$A$37:$A$45</c:f>
              <c:strCache>
                <c:ptCount val="9"/>
                <c:pt idx="0">
                  <c:v>KIA</c:v>
                </c:pt>
                <c:pt idx="1">
                  <c:v>ISUZU</c:v>
                </c:pt>
                <c:pt idx="2">
                  <c:v>HYUNDAI</c:v>
                </c:pt>
                <c:pt idx="3">
                  <c:v>MITSUBISHI</c:v>
                </c:pt>
                <c:pt idx="4">
                  <c:v>FOTON</c:v>
                </c:pt>
                <c:pt idx="5">
                  <c:v>MERCEDES BENZ</c:v>
                </c:pt>
                <c:pt idx="6">
                  <c:v>JAC</c:v>
                </c:pt>
                <c:pt idx="7">
                  <c:v>HINO</c:v>
                </c:pt>
                <c:pt idx="8">
                  <c:v>SINOTRUK</c:v>
                </c:pt>
              </c:strCache>
            </c:strRef>
          </c:cat>
          <c:val>
            <c:numRef>
              <c:f>'17'!$D$37:$D$45</c:f>
              <c:numCache>
                <c:formatCode>0.0%</c:formatCode>
                <c:ptCount val="9"/>
                <c:pt idx="0">
                  <c:v>1.4146341463414633</c:v>
                </c:pt>
                <c:pt idx="1">
                  <c:v>-0.20574162679425834</c:v>
                </c:pt>
                <c:pt idx="2">
                  <c:v>-6.0975609756097615E-3</c:v>
                </c:pt>
                <c:pt idx="3">
                  <c:v>0.83050847457627119</c:v>
                </c:pt>
                <c:pt idx="4">
                  <c:v>4.7647058823529411</c:v>
                </c:pt>
                <c:pt idx="5">
                  <c:v>0.50819672131147531</c:v>
                </c:pt>
                <c:pt idx="6">
                  <c:v>15.666666666666668</c:v>
                </c:pt>
                <c:pt idx="7">
                  <c:v>-0.17241379310344829</c:v>
                </c:pt>
                <c:pt idx="8">
                  <c:v>-0.47499999999999998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5-4FB9-819B-705011ECC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426640"/>
        <c:axId val="1475000288"/>
      </c:barChart>
      <c:catAx>
        <c:axId val="146942664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2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75000288"/>
        <c:crosses val="autoZero"/>
        <c:auto val="1"/>
        <c:lblAlgn val="ctr"/>
        <c:lblOffset val="100"/>
        <c:noMultiLvlLbl val="1"/>
      </c:catAx>
      <c:valAx>
        <c:axId val="147500028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out"/>
        <c:minorTickMark val="none"/>
        <c:tickLblPos val="nextTo"/>
        <c:crossAx val="1469426640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433698855127771"/>
          <c:y val="5.805482648002333E-2"/>
          <c:w val="0.34196427492599235"/>
          <c:h val="0.85486156972313943"/>
        </c:manualLayout>
      </c:layout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6D-4EDD-BAFD-D3D1A7767712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6D-4EDD-BAFD-D3D1A7767712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6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6D-4EDD-BAFD-D3D1A7767712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6D-4EDD-BAFD-D3D1A7767712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16D-4EDD-BAFD-D3D1A7767712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tint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16D-4EDD-BAFD-D3D1A7767712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tint val="8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16D-4EDD-BAFD-D3D1A7767712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tint val="6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16D-4EDD-BAFD-D3D1A7767712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tint val="5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16D-4EDD-BAFD-D3D1A7767712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tint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16D-4EDD-BAFD-D3D1A7767712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tint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CFE-4C84-BA46-2BFC582B0522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>
                  <a:tint val="4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264-47D1-89F1-7D0106CFB4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'19'!$U$3:$U$14</c:f>
              <c:strCache>
                <c:ptCount val="12"/>
                <c:pt idx="0">
                  <c:v>Kia K2700</c:v>
                </c:pt>
                <c:pt idx="1">
                  <c:v>Mitsubishi Canter</c:v>
                </c:pt>
                <c:pt idx="2">
                  <c:v>Hyundai h100</c:v>
                </c:pt>
                <c:pt idx="3">
                  <c:v>Isuzu QMR77</c:v>
                </c:pt>
                <c:pt idx="4">
                  <c:v>Mitsubishi Fuso</c:v>
                </c:pt>
                <c:pt idx="5">
                  <c:v>Isuzu NQR71</c:v>
                </c:pt>
                <c:pt idx="6">
                  <c:v>Sinotruk Howo</c:v>
                </c:pt>
                <c:pt idx="7">
                  <c:v>Foton BJ1128</c:v>
                </c:pt>
                <c:pt idx="8">
                  <c:v>Foton BJ1030</c:v>
                </c:pt>
                <c:pt idx="9">
                  <c:v>Foton BJ1088</c:v>
                </c:pt>
                <c:pt idx="10">
                  <c:v>Isuzu QLR77L</c:v>
                </c:pt>
                <c:pt idx="11">
                  <c:v>Hyundai EX6</c:v>
                </c:pt>
              </c:strCache>
            </c:strRef>
          </c:cat>
          <c:val>
            <c:numRef>
              <c:f>'19'!$Z$3:$Z$14</c:f>
              <c:numCache>
                <c:formatCode>0.0%</c:formatCode>
                <c:ptCount val="12"/>
                <c:pt idx="0">
                  <c:v>0.2288135593220339</c:v>
                </c:pt>
                <c:pt idx="1">
                  <c:v>5.0847457627118647E-2</c:v>
                </c:pt>
                <c:pt idx="2">
                  <c:v>4.8536209553158703E-2</c:v>
                </c:pt>
                <c:pt idx="3">
                  <c:v>4.8536209553158703E-2</c:v>
                </c:pt>
                <c:pt idx="4">
                  <c:v>3.2357473035439135E-2</c:v>
                </c:pt>
                <c:pt idx="5">
                  <c:v>3.0046224961479198E-2</c:v>
                </c:pt>
                <c:pt idx="6">
                  <c:v>2.9275808936825885E-2</c:v>
                </c:pt>
                <c:pt idx="7">
                  <c:v>2.6964560862865947E-2</c:v>
                </c:pt>
                <c:pt idx="8">
                  <c:v>2.465331278890601E-2</c:v>
                </c:pt>
                <c:pt idx="9">
                  <c:v>2.3112480739599383E-2</c:v>
                </c:pt>
                <c:pt idx="10">
                  <c:v>2.1571648690292759E-2</c:v>
                </c:pt>
                <c:pt idx="11">
                  <c:v>2.0801232665639446E-2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5-48F8-99D1-D0FF38931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4994848"/>
        <c:axId val="1475008992"/>
      </c:barChart>
      <c:catAx>
        <c:axId val="147499484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75008992"/>
        <c:crosses val="autoZero"/>
        <c:auto val="1"/>
        <c:lblAlgn val="ctr"/>
        <c:lblOffset val="100"/>
        <c:noMultiLvlLbl val="1"/>
      </c:catAx>
      <c:valAx>
        <c:axId val="147500899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out"/>
        <c:minorTickMark val="none"/>
        <c:tickLblPos val="nextTo"/>
        <c:crossAx val="1474994848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50"/>
      <c:rotY val="0"/>
      <c:rAngAx val="1"/>
    </c:view3D>
    <c:floor>
      <c:thickness val="0"/>
      <c:spPr>
        <a:noFill/>
        <a:ln w="6350" cap="flat" cmpd="sng" algn="ctr">
          <a:solidFill>
            <a:schemeClr val="tx1">
              <a:tint val="75000"/>
            </a:schemeClr>
          </a:solidFill>
          <a:prstDash val="solid"/>
          <a:round/>
        </a:ln>
        <a:effectLst/>
        <a:sp3d contourW="6350">
          <a:contourClr>
            <a:schemeClr val="tx1">
              <a:tint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xMode val="edge"/>
          <c:yMode val="edge"/>
          <c:x val="0.17254224626096312"/>
          <c:y val="4.1925092696746227E-2"/>
          <c:w val="0.7209583903592186"/>
          <c:h val="0.9572176466447441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EF69-4A84-8973-035AC717C4FA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EF69-4A84-8973-035AC717C4FA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EF69-4A84-8973-035AC717C4FA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EF69-4A84-8973-035AC717C4FA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EF69-4A84-8973-035AC717C4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'20'!$Q$3:$Q$7</c:f>
              <c:strCache>
                <c:ptCount val="5"/>
                <c:pt idx="0">
                  <c:v>COREA DEL SUR</c:v>
                </c:pt>
                <c:pt idx="1">
                  <c:v>CHINA</c:v>
                </c:pt>
                <c:pt idx="2">
                  <c:v>JAPON</c:v>
                </c:pt>
                <c:pt idx="3">
                  <c:v>BRASIL</c:v>
                </c:pt>
                <c:pt idx="4">
                  <c:v>INDIA</c:v>
                </c:pt>
              </c:strCache>
            </c:strRef>
          </c:cat>
          <c:val>
            <c:numRef>
              <c:f>'20'!$R$3:$R$7</c:f>
              <c:numCache>
                <c:formatCode>0.0%</c:formatCode>
                <c:ptCount val="5"/>
                <c:pt idx="0">
                  <c:v>0.32126348228043144</c:v>
                </c:pt>
                <c:pt idx="1">
                  <c:v>0.26425269645608629</c:v>
                </c:pt>
                <c:pt idx="2">
                  <c:v>0.24191063174114022</c:v>
                </c:pt>
                <c:pt idx="3">
                  <c:v>0.13251155624036981</c:v>
                </c:pt>
                <c:pt idx="4">
                  <c:v>2.1571648690292759E-2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69-4A84-8973-035AC717C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BE-4CCA-B7D1-BE3DB0FA0B02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BE-4CCA-B7D1-BE3DB0FA0B02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BE-4CCA-B7D1-BE3DB0FA0B02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BE-4CCA-B7D1-BE3DB0FA0B02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FBE-4CCA-B7D1-BE3DB0FA0B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'20'!$Q$3:$Q$7</c:f>
              <c:strCache>
                <c:ptCount val="5"/>
                <c:pt idx="0">
                  <c:v>COREA DEL SUR</c:v>
                </c:pt>
                <c:pt idx="1">
                  <c:v>CHINA</c:v>
                </c:pt>
                <c:pt idx="2">
                  <c:v>JAPON</c:v>
                </c:pt>
                <c:pt idx="3">
                  <c:v>BRASIL</c:v>
                </c:pt>
                <c:pt idx="4">
                  <c:v>INDIA</c:v>
                </c:pt>
              </c:strCache>
            </c:strRef>
          </c:cat>
          <c:val>
            <c:numRef>
              <c:f>'20'!$R$3:$R$7</c:f>
              <c:numCache>
                <c:formatCode>0.0%</c:formatCode>
                <c:ptCount val="5"/>
                <c:pt idx="0">
                  <c:v>0.32126348228043144</c:v>
                </c:pt>
                <c:pt idx="1">
                  <c:v>0.26425269645608629</c:v>
                </c:pt>
                <c:pt idx="2">
                  <c:v>0.24191063174114022</c:v>
                </c:pt>
                <c:pt idx="3">
                  <c:v>0.13251155624036981</c:v>
                </c:pt>
                <c:pt idx="4">
                  <c:v>2.1571648690292759E-2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8-46FE-91A0-8E59C88E6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4996480"/>
        <c:axId val="1475006816"/>
      </c:barChart>
      <c:catAx>
        <c:axId val="147499648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75006816"/>
        <c:crosses val="autoZero"/>
        <c:auto val="1"/>
        <c:lblAlgn val="ctr"/>
        <c:lblOffset val="100"/>
        <c:noMultiLvlLbl val="1"/>
      </c:catAx>
      <c:valAx>
        <c:axId val="147500681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out"/>
        <c:minorTickMark val="none"/>
        <c:tickLblPos val="nextTo"/>
        <c:crossAx val="1474996480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800" b="1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s-PY" sz="1800" b="1" i="0">
                <a:solidFill>
                  <a:srgbClr val="000000"/>
                </a:solidFill>
                <a:latin typeface="Calibri"/>
              </a:rPr>
              <a:t>Total camiones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800" b="1" i="0" u="none" strike="noStrike" kern="1200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s-PY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5A-49FA-98BF-B93E4AB3E417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4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5A-49FA-98BF-B93E4AB3E417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4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5A-49FA-98BF-B93E4AB3E417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5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5A-49FA-98BF-B93E4AB3E417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25A-49FA-98BF-B93E4AB3E417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shade val="6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25A-49FA-98BF-B93E4AB3E417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shade val="6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25A-49FA-98BF-B93E4AB3E417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shade val="7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25A-49FA-98BF-B93E4AB3E417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shade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25A-49FA-98BF-B93E4AB3E417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25A-49FA-98BF-B93E4AB3E417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25A-49FA-98BF-B93E4AB3E417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>
                  <a:shade val="9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25A-49FA-98BF-B93E4AB3E417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tint val="9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25A-49FA-98BF-B93E4AB3E417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25A-49FA-98BF-B93E4AB3E417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A25A-49FA-98BF-B93E4AB3E417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1">
                  <a:tint val="8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A25A-49FA-98BF-B93E4AB3E417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1">
                  <a:tint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A25A-49FA-98BF-B93E4AB3E417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A25A-49FA-98BF-B93E4AB3E417}"/>
              </c:ext>
            </c:extLst>
          </c:dPt>
          <c:dPt>
            <c:idx val="18"/>
            <c:invertIfNegative val="1"/>
            <c:bubble3D val="0"/>
            <c:spPr>
              <a:solidFill>
                <a:schemeClr val="accent1">
                  <a:tint val="6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A25A-49FA-98BF-B93E4AB3E417}"/>
              </c:ext>
            </c:extLst>
          </c:dPt>
          <c:dPt>
            <c:idx val="19"/>
            <c:invertIfNegative val="1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A25A-49FA-98BF-B93E4AB3E417}"/>
              </c:ext>
            </c:extLst>
          </c:dPt>
          <c:dPt>
            <c:idx val="20"/>
            <c:invertIfNegative val="1"/>
            <c:bubble3D val="0"/>
            <c:spPr>
              <a:solidFill>
                <a:schemeClr val="accent1">
                  <a:tint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A25A-49FA-98BF-B93E4AB3E417}"/>
              </c:ext>
            </c:extLst>
          </c:dPt>
          <c:dPt>
            <c:idx val="21"/>
            <c:invertIfNegative val="1"/>
            <c:bubble3D val="0"/>
            <c:spPr>
              <a:solidFill>
                <a:schemeClr val="accent1">
                  <a:tint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A25A-49FA-98BF-B93E4AB3E417}"/>
              </c:ext>
            </c:extLst>
          </c:dPt>
          <c:dPt>
            <c:idx val="22"/>
            <c:invertIfNegative val="1"/>
            <c:bubble3D val="0"/>
            <c:spPr>
              <a:solidFill>
                <a:schemeClr val="accent1">
                  <a:tint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A25A-49FA-98BF-B93E4AB3E417}"/>
              </c:ext>
            </c:extLst>
          </c:dPt>
          <c:dPt>
            <c:idx val="23"/>
            <c:invertIfNegative val="1"/>
            <c:bubble3D val="0"/>
            <c:spPr>
              <a:solidFill>
                <a:schemeClr val="accent1">
                  <a:tint val="3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A25A-49FA-98BF-B93E4AB3E4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'21'!$A$9:$A$31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'21'!$F$9:$F$31</c:f>
              <c:numCache>
                <c:formatCode>_-* #,##0\ _€_-;\-* #,##0\ _€_-;_-* "-"??\ _€_-;_-@</c:formatCode>
                <c:ptCount val="23"/>
                <c:pt idx="0">
                  <c:v>437</c:v>
                </c:pt>
                <c:pt idx="1">
                  <c:v>810</c:v>
                </c:pt>
                <c:pt idx="2">
                  <c:v>1122</c:v>
                </c:pt>
                <c:pt idx="3">
                  <c:v>1894</c:v>
                </c:pt>
                <c:pt idx="4">
                  <c:v>3237</c:v>
                </c:pt>
                <c:pt idx="5">
                  <c:v>6454</c:v>
                </c:pt>
                <c:pt idx="6">
                  <c:v>5212</c:v>
                </c:pt>
                <c:pt idx="7">
                  <c:v>6389</c:v>
                </c:pt>
                <c:pt idx="8">
                  <c:v>9871</c:v>
                </c:pt>
                <c:pt idx="9">
                  <c:v>8572</c:v>
                </c:pt>
                <c:pt idx="10">
                  <c:v>9052</c:v>
                </c:pt>
                <c:pt idx="11">
                  <c:v>9409</c:v>
                </c:pt>
                <c:pt idx="12">
                  <c:v>8677</c:v>
                </c:pt>
                <c:pt idx="13">
                  <c:v>6171</c:v>
                </c:pt>
                <c:pt idx="14">
                  <c:v>7619</c:v>
                </c:pt>
                <c:pt idx="15">
                  <c:v>8317</c:v>
                </c:pt>
                <c:pt idx="16">
                  <c:v>6117</c:v>
                </c:pt>
                <c:pt idx="17">
                  <c:v>6192</c:v>
                </c:pt>
                <c:pt idx="18">
                  <c:v>7706</c:v>
                </c:pt>
                <c:pt idx="19">
                  <c:v>5055</c:v>
                </c:pt>
                <c:pt idx="20">
                  <c:v>5583</c:v>
                </c:pt>
                <c:pt idx="21">
                  <c:v>7066</c:v>
                </c:pt>
                <c:pt idx="22">
                  <c:v>9112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A-4BB4-8EFF-4E3644E60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5007360"/>
        <c:axId val="1475005184"/>
      </c:barChart>
      <c:catAx>
        <c:axId val="1475007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75005184"/>
        <c:crosses val="autoZero"/>
        <c:auto val="1"/>
        <c:lblAlgn val="ctr"/>
        <c:lblOffset val="100"/>
        <c:noMultiLvlLbl val="1"/>
      </c:catAx>
      <c:valAx>
        <c:axId val="147500518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_-* #,##0\ _€_-;\-* #,##0\ _€_-;_-* &quot;-&quot;??\ _€_-;_-@" sourceLinked="1"/>
        <c:majorTickMark val="out"/>
        <c:minorTickMark val="none"/>
        <c:tickLblPos val="nextTo"/>
        <c:crossAx val="147500736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PY" sz="1800" b="1" i="0">
                <a:solidFill>
                  <a:srgbClr val="000000"/>
                </a:solidFill>
                <a:latin typeface="Calibri"/>
              </a:rPr>
              <a:t>0 km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0 Km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'21'!$A$8:$A$31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'21'!$B$8:$B$31</c:f>
              <c:numCache>
                <c:formatCode>_-* #,##0\ _€_-;\-* #,##0\ _€_-;_-* "-"??\ _€_-;_-@</c:formatCode>
                <c:ptCount val="24"/>
                <c:pt idx="0">
                  <c:v>192</c:v>
                </c:pt>
                <c:pt idx="1">
                  <c:v>53</c:v>
                </c:pt>
                <c:pt idx="2">
                  <c:v>234</c:v>
                </c:pt>
                <c:pt idx="3">
                  <c:v>399</c:v>
                </c:pt>
                <c:pt idx="4">
                  <c:v>566</c:v>
                </c:pt>
                <c:pt idx="5">
                  <c:v>1007</c:v>
                </c:pt>
                <c:pt idx="6">
                  <c:v>2048</c:v>
                </c:pt>
                <c:pt idx="7">
                  <c:v>1570</c:v>
                </c:pt>
                <c:pt idx="8">
                  <c:v>1814</c:v>
                </c:pt>
                <c:pt idx="9">
                  <c:v>2415</c:v>
                </c:pt>
                <c:pt idx="10">
                  <c:v>2715</c:v>
                </c:pt>
                <c:pt idx="11">
                  <c:v>2930</c:v>
                </c:pt>
                <c:pt idx="12">
                  <c:v>3470</c:v>
                </c:pt>
                <c:pt idx="13">
                  <c:v>3786</c:v>
                </c:pt>
                <c:pt idx="14">
                  <c:v>2017</c:v>
                </c:pt>
                <c:pt idx="15">
                  <c:v>2510</c:v>
                </c:pt>
                <c:pt idx="16">
                  <c:v>2509</c:v>
                </c:pt>
                <c:pt idx="17">
                  <c:v>2298</c:v>
                </c:pt>
                <c:pt idx="18">
                  <c:v>1479</c:v>
                </c:pt>
                <c:pt idx="19">
                  <c:v>1821</c:v>
                </c:pt>
                <c:pt idx="20">
                  <c:v>1563</c:v>
                </c:pt>
                <c:pt idx="21">
                  <c:v>1677</c:v>
                </c:pt>
                <c:pt idx="22">
                  <c:v>2013</c:v>
                </c:pt>
                <c:pt idx="23">
                  <c:v>2341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65A-4E60-8BC3-339962693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5010624"/>
        <c:axId val="1475003552"/>
      </c:barChart>
      <c:catAx>
        <c:axId val="147501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75003552"/>
        <c:crosses val="autoZero"/>
        <c:auto val="1"/>
        <c:lblAlgn val="ctr"/>
        <c:lblOffset val="100"/>
        <c:noMultiLvlLbl val="1"/>
      </c:catAx>
      <c:valAx>
        <c:axId val="14750035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_-* #,##0\ _€_-;\-* #,##0\ _€_-;_-* &quot;-&quot;??\ _€_-;_-@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7501062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PY" sz="1800" b="1" i="0">
                <a:solidFill>
                  <a:srgbClr val="000000"/>
                </a:solidFill>
                <a:latin typeface="Calibri"/>
              </a:rPr>
              <a:t>usados</a:t>
            </a:r>
          </a:p>
        </c:rich>
      </c:tx>
      <c:layout>
        <c:manualLayout>
          <c:xMode val="edge"/>
          <c:yMode val="edge"/>
          <c:x val="0.44655555555555554"/>
          <c:y val="2.777777777777779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Usados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'21'!$A$5:$A$31</c:f>
              <c:numCache>
                <c:formatCode>General</c:formatCod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numCache>
            </c:numRef>
          </c:cat>
          <c:val>
            <c:numRef>
              <c:f>'21'!$D$5:$D$31</c:f>
              <c:numCache>
                <c:formatCode>_-* #,##0\ _€_-;\-* #,##0\ _€_-;_-* "-"??\ _€_-;_-@</c:formatCode>
                <c:ptCount val="27"/>
                <c:pt idx="0">
                  <c:v>714</c:v>
                </c:pt>
                <c:pt idx="1">
                  <c:v>828</c:v>
                </c:pt>
                <c:pt idx="2">
                  <c:v>726</c:v>
                </c:pt>
                <c:pt idx="3">
                  <c:v>452</c:v>
                </c:pt>
                <c:pt idx="4">
                  <c:v>384</c:v>
                </c:pt>
                <c:pt idx="5">
                  <c:v>576</c:v>
                </c:pt>
                <c:pt idx="6">
                  <c:v>723</c:v>
                </c:pt>
                <c:pt idx="7">
                  <c:v>1328</c:v>
                </c:pt>
                <c:pt idx="8">
                  <c:v>2230</c:v>
                </c:pt>
                <c:pt idx="9">
                  <c:v>4406</c:v>
                </c:pt>
                <c:pt idx="10">
                  <c:v>3642</c:v>
                </c:pt>
                <c:pt idx="11">
                  <c:v>4575</c:v>
                </c:pt>
                <c:pt idx="12">
                  <c:v>7456</c:v>
                </c:pt>
                <c:pt idx="13">
                  <c:v>5857</c:v>
                </c:pt>
                <c:pt idx="14">
                  <c:v>6122</c:v>
                </c:pt>
                <c:pt idx="15">
                  <c:v>5939</c:v>
                </c:pt>
                <c:pt idx="16">
                  <c:v>4891</c:v>
                </c:pt>
                <c:pt idx="17">
                  <c:v>4154</c:v>
                </c:pt>
                <c:pt idx="18">
                  <c:v>5109</c:v>
                </c:pt>
                <c:pt idx="19">
                  <c:v>5808</c:v>
                </c:pt>
                <c:pt idx="20">
                  <c:v>3819</c:v>
                </c:pt>
                <c:pt idx="21">
                  <c:v>4713</c:v>
                </c:pt>
                <c:pt idx="22">
                  <c:v>5885</c:v>
                </c:pt>
                <c:pt idx="23">
                  <c:v>3492</c:v>
                </c:pt>
                <c:pt idx="24">
                  <c:v>3906</c:v>
                </c:pt>
                <c:pt idx="25">
                  <c:v>5053</c:v>
                </c:pt>
                <c:pt idx="26">
                  <c:v>6771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1EC-417B-96E6-63FB3C2E7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4995392"/>
        <c:axId val="1475003008"/>
      </c:barChart>
      <c:catAx>
        <c:axId val="147499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75003008"/>
        <c:crosses val="autoZero"/>
        <c:auto val="1"/>
        <c:lblAlgn val="ctr"/>
        <c:lblOffset val="100"/>
        <c:noMultiLvlLbl val="1"/>
      </c:catAx>
      <c:valAx>
        <c:axId val="1475003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_-* #,##0\ _€_-;\-* #,##0\ _€_-;_-* &quot;-&quot;??\ _€_-;_-@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749953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PY" sz="1800" b="1" i="0">
                <a:solidFill>
                  <a:srgbClr val="000000"/>
                </a:solidFill>
                <a:latin typeface="Calibri"/>
              </a:rPr>
              <a:t>% Var. total camiones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'21'!$A$9:$A$31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'21'!$G$9:$G$31</c:f>
              <c:numCache>
                <c:formatCode>0.0%</c:formatCode>
                <c:ptCount val="23"/>
                <c:pt idx="0">
                  <c:v>-0.3214285714285714</c:v>
                </c:pt>
                <c:pt idx="1">
                  <c:v>0.85354691075514877</c:v>
                </c:pt>
                <c:pt idx="2">
                  <c:v>0.38518518518518507</c:v>
                </c:pt>
                <c:pt idx="3">
                  <c:v>0.68805704099821741</c:v>
                </c:pt>
                <c:pt idx="4">
                  <c:v>0.70908130939809921</c:v>
                </c:pt>
                <c:pt idx="5">
                  <c:v>0.99382143960457214</c:v>
                </c:pt>
                <c:pt idx="6">
                  <c:v>-0.19243879764487137</c:v>
                </c:pt>
                <c:pt idx="7">
                  <c:v>0.22582501918649278</c:v>
                </c:pt>
                <c:pt idx="8">
                  <c:v>0.54499921740491475</c:v>
                </c:pt>
                <c:pt idx="9">
                  <c:v>-0.13159760915814001</c:v>
                </c:pt>
                <c:pt idx="10">
                  <c:v>5.5996266915538939E-2</c:v>
                </c:pt>
                <c:pt idx="11">
                  <c:v>3.9438798055678292E-2</c:v>
                </c:pt>
                <c:pt idx="12">
                  <c:v>-7.7797853119353833E-2</c:v>
                </c:pt>
                <c:pt idx="13">
                  <c:v>-0.28880949636971298</c:v>
                </c:pt>
                <c:pt idx="14">
                  <c:v>0.23464592448549659</c:v>
                </c:pt>
                <c:pt idx="15">
                  <c:v>9.1613072581703703E-2</c:v>
                </c:pt>
                <c:pt idx="16">
                  <c:v>-0.26451845617410119</c:v>
                </c:pt>
                <c:pt idx="17">
                  <c:v>1.2260912211868646E-2</c:v>
                </c:pt>
                <c:pt idx="18">
                  <c:v>0.2445090439276485</c:v>
                </c:pt>
                <c:pt idx="19">
                  <c:v>-0.34401764858551775</c:v>
                </c:pt>
                <c:pt idx="20">
                  <c:v>0.10445103857566762</c:v>
                </c:pt>
                <c:pt idx="21">
                  <c:v>0.26562779867454767</c:v>
                </c:pt>
                <c:pt idx="22">
                  <c:v>0.28955561845457112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E-4F15-A6DB-FBB0ED46A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995936"/>
        <c:axId val="1475012800"/>
      </c:lineChart>
      <c:catAx>
        <c:axId val="147499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75012800"/>
        <c:crosses val="autoZero"/>
        <c:auto val="1"/>
        <c:lblAlgn val="ctr"/>
        <c:lblOffset val="100"/>
        <c:noMultiLvlLbl val="1"/>
      </c:catAx>
      <c:valAx>
        <c:axId val="14750128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47499593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PY" sz="1800" b="1" i="0">
                <a:solidFill>
                  <a:srgbClr val="000000"/>
                </a:solidFill>
                <a:latin typeface="Calibri"/>
              </a:rPr>
              <a:t>% Var. 0 km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Var. 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'21'!$A$8:$A$31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'21'!$E$8:$E$31</c:f>
              <c:numCache>
                <c:formatCode>0.0%</c:formatCode>
                <c:ptCount val="24"/>
                <c:pt idx="0">
                  <c:v>-0.37741046831955927</c:v>
                </c:pt>
                <c:pt idx="1">
                  <c:v>-0.15044247787610621</c:v>
                </c:pt>
                <c:pt idx="2">
                  <c:v>0.5</c:v>
                </c:pt>
                <c:pt idx="3">
                  <c:v>0.25520833333333326</c:v>
                </c:pt>
                <c:pt idx="4">
                  <c:v>0.83679114799446741</c:v>
                </c:pt>
                <c:pt idx="5">
                  <c:v>0.67921686746987953</c:v>
                </c:pt>
                <c:pt idx="6">
                  <c:v>0.97578475336322867</c:v>
                </c:pt>
                <c:pt idx="7">
                  <c:v>-0.17339990921470727</c:v>
                </c:pt>
                <c:pt idx="8">
                  <c:v>0.25617792421746288</c:v>
                </c:pt>
                <c:pt idx="9">
                  <c:v>0.62972677595628412</c:v>
                </c:pt>
                <c:pt idx="10">
                  <c:v>-0.21445815450643779</c:v>
                </c:pt>
                <c:pt idx="11">
                  <c:v>4.5245005975755426E-2</c:v>
                </c:pt>
                <c:pt idx="12">
                  <c:v>-2.9892192094086889E-2</c:v>
                </c:pt>
                <c:pt idx="13">
                  <c:v>-0.17646068361677048</c:v>
                </c:pt>
                <c:pt idx="14">
                  <c:v>-0.15068493150684936</c:v>
                </c:pt>
                <c:pt idx="15">
                  <c:v>0.22989889263360608</c:v>
                </c:pt>
                <c:pt idx="16">
                  <c:v>0.13681738109219022</c:v>
                </c:pt>
                <c:pt idx="17">
                  <c:v>-0.3424586776859504</c:v>
                </c:pt>
                <c:pt idx="18">
                  <c:v>0.23409269442262381</c:v>
                </c:pt>
                <c:pt idx="19">
                  <c:v>0.24867388075535746</c:v>
                </c:pt>
                <c:pt idx="20">
                  <c:v>-0.40662701784197108</c:v>
                </c:pt>
                <c:pt idx="21">
                  <c:v>0.11855670103092786</c:v>
                </c:pt>
                <c:pt idx="22">
                  <c:v>0.29365079365079372</c:v>
                </c:pt>
                <c:pt idx="23">
                  <c:v>0.33999604195527411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12-4516-97F5-9C3411145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997024"/>
        <c:axId val="1475004640"/>
      </c:lineChart>
      <c:catAx>
        <c:axId val="1474997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75004640"/>
        <c:crosses val="autoZero"/>
        <c:auto val="1"/>
        <c:lblAlgn val="ctr"/>
        <c:lblOffset val="100"/>
        <c:noMultiLvlLbl val="1"/>
      </c:catAx>
      <c:valAx>
        <c:axId val="14750046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7499702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PY" sz="1800" b="1" i="0">
                <a:solidFill>
                  <a:srgbClr val="000000"/>
                </a:solidFill>
                <a:latin typeface="Calibri"/>
              </a:rPr>
              <a:t>% Var. usados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Var. 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'21'!$A$8:$A$31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'21'!$G$8:$G$31</c:f>
              <c:numCache>
                <c:formatCode>0.0%</c:formatCode>
                <c:ptCount val="24"/>
                <c:pt idx="0">
                  <c:v>-0.44145706851691235</c:v>
                </c:pt>
                <c:pt idx="1">
                  <c:v>-0.3214285714285714</c:v>
                </c:pt>
                <c:pt idx="2">
                  <c:v>0.85354691075514877</c:v>
                </c:pt>
                <c:pt idx="3">
                  <c:v>0.38518518518518507</c:v>
                </c:pt>
                <c:pt idx="4">
                  <c:v>0.68805704099821741</c:v>
                </c:pt>
                <c:pt idx="5">
                  <c:v>0.70908130939809921</c:v>
                </c:pt>
                <c:pt idx="6">
                  <c:v>0.99382143960457214</c:v>
                </c:pt>
                <c:pt idx="7">
                  <c:v>-0.19243879764487137</c:v>
                </c:pt>
                <c:pt idx="8">
                  <c:v>0.22582501918649278</c:v>
                </c:pt>
                <c:pt idx="9">
                  <c:v>0.54499921740491475</c:v>
                </c:pt>
                <c:pt idx="10">
                  <c:v>-0.13159760915814001</c:v>
                </c:pt>
                <c:pt idx="11">
                  <c:v>5.5996266915538939E-2</c:v>
                </c:pt>
                <c:pt idx="12">
                  <c:v>3.9438798055678292E-2</c:v>
                </c:pt>
                <c:pt idx="13">
                  <c:v>-7.7797853119353833E-2</c:v>
                </c:pt>
                <c:pt idx="14">
                  <c:v>-0.28880949636971298</c:v>
                </c:pt>
                <c:pt idx="15">
                  <c:v>0.23464592448549659</c:v>
                </c:pt>
                <c:pt idx="16">
                  <c:v>9.1613072581703703E-2</c:v>
                </c:pt>
                <c:pt idx="17">
                  <c:v>-0.26451845617410119</c:v>
                </c:pt>
                <c:pt idx="18">
                  <c:v>1.2260912211868646E-2</c:v>
                </c:pt>
                <c:pt idx="19">
                  <c:v>0.2445090439276485</c:v>
                </c:pt>
                <c:pt idx="20">
                  <c:v>-0.34401764858551775</c:v>
                </c:pt>
                <c:pt idx="21">
                  <c:v>0.10445103857566762</c:v>
                </c:pt>
                <c:pt idx="22">
                  <c:v>0.26562779867454767</c:v>
                </c:pt>
                <c:pt idx="23">
                  <c:v>0.28955561845457112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C9-468F-9C5B-257D091F6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998112"/>
        <c:axId val="1475005728"/>
      </c:lineChart>
      <c:catAx>
        <c:axId val="147499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75005728"/>
        <c:crosses val="autoZero"/>
        <c:auto val="1"/>
        <c:lblAlgn val="ctr"/>
        <c:lblOffset val="100"/>
        <c:noMultiLvlLbl val="1"/>
      </c:catAx>
      <c:valAx>
        <c:axId val="1475005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74998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333333333333334E-2"/>
          <c:y val="4.1666666666666664E-2"/>
          <c:w val="0.93888888888888899"/>
          <c:h val="0.74937700495771353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'21'!$A$7:$A$31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'21'!$H$7:$H$31</c:f>
              <c:numCache>
                <c:formatCode>0.0%</c:formatCode>
                <c:ptCount val="25"/>
                <c:pt idx="0">
                  <c:v>0.37033824804856896</c:v>
                </c:pt>
                <c:pt idx="1">
                  <c:v>0.29813664596273293</c:v>
                </c:pt>
                <c:pt idx="2">
                  <c:v>0.12128146453089245</c:v>
                </c:pt>
                <c:pt idx="3">
                  <c:v>0.28888888888888886</c:v>
                </c:pt>
                <c:pt idx="4">
                  <c:v>0.35561497326203206</c:v>
                </c:pt>
                <c:pt idx="5">
                  <c:v>0.29883843717001057</c:v>
                </c:pt>
                <c:pt idx="6">
                  <c:v>0.31109051590979303</c:v>
                </c:pt>
                <c:pt idx="7">
                  <c:v>0.31732259064146268</c:v>
                </c:pt>
                <c:pt idx="8">
                  <c:v>0.30122793553338451</c:v>
                </c:pt>
                <c:pt idx="9">
                  <c:v>0.28392549694787916</c:v>
                </c:pt>
                <c:pt idx="10">
                  <c:v>0.2446560632154797</c:v>
                </c:pt>
                <c:pt idx="11">
                  <c:v>0.31672888474101729</c:v>
                </c:pt>
                <c:pt idx="12">
                  <c:v>0.32368537339814407</c:v>
                </c:pt>
                <c:pt idx="13">
                  <c:v>0.36879583377617176</c:v>
                </c:pt>
                <c:pt idx="14">
                  <c:v>0.4363259190964619</c:v>
                </c:pt>
                <c:pt idx="15">
                  <c:v>0.32685140171771188</c:v>
                </c:pt>
                <c:pt idx="16">
                  <c:v>0.32943955899724375</c:v>
                </c:pt>
                <c:pt idx="17">
                  <c:v>0.30167127570037272</c:v>
                </c:pt>
                <c:pt idx="18">
                  <c:v>0.37567435017165279</c:v>
                </c:pt>
                <c:pt idx="19">
                  <c:v>0.23885658914728683</c:v>
                </c:pt>
                <c:pt idx="20">
                  <c:v>0.23630936932260577</c:v>
                </c:pt>
                <c:pt idx="21">
                  <c:v>0.30919881305637981</c:v>
                </c:pt>
                <c:pt idx="22">
                  <c:v>0.30037614185921546</c:v>
                </c:pt>
                <c:pt idx="23">
                  <c:v>0.28488536654401359</c:v>
                </c:pt>
                <c:pt idx="24">
                  <c:v>0.25691395961369623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9A-4697-AE94-D4506D2E2ECB}"/>
            </c:ext>
          </c:extLst>
        </c:ser>
        <c:ser>
          <c:idx val="1"/>
          <c:order val="1"/>
          <c:spPr>
            <a:ln w="19050" cmpd="sng">
              <a:solidFill>
                <a:srgbClr val="993366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'21'!$A$7:$A$31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'21'!$I$7:$I$31</c:f>
              <c:numCache>
                <c:formatCode>0.0%</c:formatCode>
                <c:ptCount val="25"/>
                <c:pt idx="0">
                  <c:v>0.62966175195143104</c:v>
                </c:pt>
                <c:pt idx="1">
                  <c:v>0.70186335403726707</c:v>
                </c:pt>
                <c:pt idx="2">
                  <c:v>0.8787185354691075</c:v>
                </c:pt>
                <c:pt idx="3">
                  <c:v>0.71111111111111114</c:v>
                </c:pt>
                <c:pt idx="4">
                  <c:v>0.64438502673796794</c:v>
                </c:pt>
                <c:pt idx="5">
                  <c:v>0.70116156282998943</c:v>
                </c:pt>
                <c:pt idx="6">
                  <c:v>0.68890948409020702</c:v>
                </c:pt>
                <c:pt idx="7">
                  <c:v>0.68267740935853738</c:v>
                </c:pt>
                <c:pt idx="8">
                  <c:v>0.69877206446661555</c:v>
                </c:pt>
                <c:pt idx="9">
                  <c:v>0.71607450305212084</c:v>
                </c:pt>
                <c:pt idx="10">
                  <c:v>0.75534393678452028</c:v>
                </c:pt>
                <c:pt idx="11">
                  <c:v>0.68327111525898276</c:v>
                </c:pt>
                <c:pt idx="12">
                  <c:v>0.67631462660185593</c:v>
                </c:pt>
                <c:pt idx="13">
                  <c:v>0.63120416622382824</c:v>
                </c:pt>
                <c:pt idx="14">
                  <c:v>0.5636740809035381</c:v>
                </c:pt>
                <c:pt idx="15">
                  <c:v>0.67314859828228812</c:v>
                </c:pt>
                <c:pt idx="16">
                  <c:v>0.67056044100275625</c:v>
                </c:pt>
                <c:pt idx="17">
                  <c:v>0.69832872429962722</c:v>
                </c:pt>
                <c:pt idx="18">
                  <c:v>0.62432564982834726</c:v>
                </c:pt>
                <c:pt idx="19">
                  <c:v>0.7611434108527132</c:v>
                </c:pt>
                <c:pt idx="20">
                  <c:v>0.76369063067739429</c:v>
                </c:pt>
                <c:pt idx="21">
                  <c:v>0.69080118694362014</c:v>
                </c:pt>
                <c:pt idx="22">
                  <c:v>0.69962385814078454</c:v>
                </c:pt>
                <c:pt idx="23">
                  <c:v>0.71511463345598636</c:v>
                </c:pt>
                <c:pt idx="24">
                  <c:v>0.74308604038630377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9A-4697-AE94-D4506D2E2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998656"/>
        <c:axId val="1475015520"/>
      </c:lineChart>
      <c:catAx>
        <c:axId val="1474998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75015520"/>
        <c:crosses val="autoZero"/>
        <c:auto val="1"/>
        <c:lblAlgn val="ctr"/>
        <c:lblOffset val="100"/>
        <c:noMultiLvlLbl val="1"/>
      </c:catAx>
      <c:valAx>
        <c:axId val="1475015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7499865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000000"/>
              </a:solidFill>
              <a:latin typeface="Calibri"/>
            </a:defRPr>
          </a:pPr>
          <a:endParaRPr lang="es-P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333333333333334E-2"/>
          <c:y val="4.1666666666666664E-2"/>
          <c:w val="0.93888888888888899"/>
          <c:h val="0.74937700495771353"/>
        </c:manualLayout>
      </c:layout>
      <c:lineChart>
        <c:grouping val="standard"/>
        <c:varyColors val="1"/>
        <c:ser>
          <c:idx val="0"/>
          <c:order val="0"/>
          <c:tx>
            <c:v>% Part. 0km en total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'21'!$A$53:$A$76</c:f>
              <c:numCache>
                <c:formatCode>General</c:formatCode>
                <c:ptCount val="24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</c:numCache>
            </c:numRef>
          </c:cat>
          <c:val>
            <c:numRef>
              <c:f>'21'!$H$53:$H$76</c:f>
              <c:numCache>
                <c:formatCode>0.0%</c:formatCode>
                <c:ptCount val="24"/>
                <c:pt idx="0">
                  <c:v>0.8565734815313798</c:v>
                </c:pt>
                <c:pt idx="1">
                  <c:v>0.72824531002787618</c:v>
                </c:pt>
                <c:pt idx="2">
                  <c:v>0.51582471089470483</c:v>
                </c:pt>
                <c:pt idx="3">
                  <c:v>0.48998954131181832</c:v>
                </c:pt>
                <c:pt idx="4">
                  <c:v>0.42398925854095182</c:v>
                </c:pt>
                <c:pt idx="5">
                  <c:v>0.47888374869422473</c:v>
                </c:pt>
                <c:pt idx="6">
                  <c:v>0.42404922529468458</c:v>
                </c:pt>
                <c:pt idx="7">
                  <c:v>0.41877301379267301</c:v>
                </c:pt>
                <c:pt idx="8">
                  <c:v>0.39293216936650949</c:v>
                </c:pt>
                <c:pt idx="9">
                  <c:v>0.36929666645974302</c:v>
                </c:pt>
                <c:pt idx="10">
                  <c:v>0.36562088437460533</c:v>
                </c:pt>
                <c:pt idx="11">
                  <c:v>0.28249506330584273</c:v>
                </c:pt>
                <c:pt idx="12">
                  <c:v>0.30334633853541415</c:v>
                </c:pt>
                <c:pt idx="13">
                  <c:v>0.36232741617357</c:v>
                </c:pt>
                <c:pt idx="14">
                  <c:v>0.36551942300392254</c:v>
                </c:pt>
                <c:pt idx="15">
                  <c:v>0.32472843303268017</c:v>
                </c:pt>
                <c:pt idx="16">
                  <c:v>0.33898853344041402</c:v>
                </c:pt>
                <c:pt idx="17">
                  <c:v>0.31532387494382746</c:v>
                </c:pt>
                <c:pt idx="18">
                  <c:v>0.28175538399024785</c:v>
                </c:pt>
                <c:pt idx="19">
                  <c:v>0.30822948715111004</c:v>
                </c:pt>
                <c:pt idx="20">
                  <c:v>0.34522229276081645</c:v>
                </c:pt>
                <c:pt idx="21">
                  <c:v>0.35768911473925186</c:v>
                </c:pt>
                <c:pt idx="22">
                  <c:v>0.36507936507936506</c:v>
                </c:pt>
                <c:pt idx="23">
                  <c:v>0.31378665003119149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F-4C25-BCEA-36DEFCB516A2}"/>
            </c:ext>
          </c:extLst>
        </c:ser>
        <c:ser>
          <c:idx val="1"/>
          <c:order val="1"/>
          <c:tx>
            <c:v>% Part. Usados en total</c:v>
          </c:tx>
          <c:spPr>
            <a:ln w="19050" cmpd="sng">
              <a:solidFill>
                <a:srgbClr val="993366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'21'!$A$53:$A$76</c:f>
              <c:numCache>
                <c:formatCode>General</c:formatCode>
                <c:ptCount val="24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</c:numCache>
            </c:numRef>
          </c:cat>
          <c:val>
            <c:numRef>
              <c:f>'21'!$I$53:$I$76</c:f>
              <c:numCache>
                <c:formatCode>0.0%</c:formatCode>
                <c:ptCount val="24"/>
                <c:pt idx="0">
                  <c:v>0.14342651846862017</c:v>
                </c:pt>
                <c:pt idx="1">
                  <c:v>0.27175468997212388</c:v>
                </c:pt>
                <c:pt idx="2">
                  <c:v>0.48417528910529517</c:v>
                </c:pt>
                <c:pt idx="3">
                  <c:v>0.51001045868818173</c:v>
                </c:pt>
                <c:pt idx="4">
                  <c:v>0.57601074145904818</c:v>
                </c:pt>
                <c:pt idx="5">
                  <c:v>0.52111625130577521</c:v>
                </c:pt>
                <c:pt idx="6">
                  <c:v>0.57595077470531542</c:v>
                </c:pt>
                <c:pt idx="7">
                  <c:v>0.58122698620732693</c:v>
                </c:pt>
                <c:pt idx="8">
                  <c:v>0.60706783063349046</c:v>
                </c:pt>
                <c:pt idx="9">
                  <c:v>0.63070333354025698</c:v>
                </c:pt>
                <c:pt idx="10">
                  <c:v>0.63437911562539462</c:v>
                </c:pt>
                <c:pt idx="11">
                  <c:v>0.71750493669415727</c:v>
                </c:pt>
                <c:pt idx="12">
                  <c:v>0.69665366146458585</c:v>
                </c:pt>
                <c:pt idx="13">
                  <c:v>0.63767258382643</c:v>
                </c:pt>
                <c:pt idx="14">
                  <c:v>0.63448057699607741</c:v>
                </c:pt>
                <c:pt idx="15">
                  <c:v>0.67527156696731983</c:v>
                </c:pt>
                <c:pt idx="16">
                  <c:v>0.66101146655958598</c:v>
                </c:pt>
                <c:pt idx="17">
                  <c:v>0.68467612505617259</c:v>
                </c:pt>
                <c:pt idx="18">
                  <c:v>0.71824461600975209</c:v>
                </c:pt>
                <c:pt idx="19">
                  <c:v>0.69177051284889002</c:v>
                </c:pt>
                <c:pt idx="20">
                  <c:v>0.65477770723918349</c:v>
                </c:pt>
                <c:pt idx="21">
                  <c:v>0.6423108852607482</c:v>
                </c:pt>
                <c:pt idx="22">
                  <c:v>0.63492063492063489</c:v>
                </c:pt>
                <c:pt idx="23">
                  <c:v>0.68621334996880845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F-4C25-BCEA-36DEFCB51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5028032"/>
        <c:axId val="1475016064"/>
      </c:lineChart>
      <c:catAx>
        <c:axId val="1475028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75016064"/>
        <c:crosses val="autoZero"/>
        <c:auto val="1"/>
        <c:lblAlgn val="ctr"/>
        <c:lblOffset val="100"/>
        <c:noMultiLvlLbl val="1"/>
      </c:catAx>
      <c:valAx>
        <c:axId val="1475016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7502803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000000"/>
              </a:solidFill>
              <a:latin typeface="Calibri"/>
            </a:defRPr>
          </a:pPr>
          <a:endParaRPr lang="es-P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PY" sz="1800" b="1" i="0">
                <a:solidFill>
                  <a:srgbClr val="000000"/>
                </a:solidFill>
                <a:latin typeface="Calibri"/>
              </a:rPr>
              <a:t>importaciones nuevos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0 Km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'21'!$A$71:$A$76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'21'!$B$71:$B$76</c:f>
              <c:numCache>
                <c:formatCode>#,##0</c:formatCode>
                <c:ptCount val="6"/>
                <c:pt idx="0">
                  <c:v>20802</c:v>
                </c:pt>
                <c:pt idx="1">
                  <c:v>27851</c:v>
                </c:pt>
                <c:pt idx="2">
                  <c:v>35890</c:v>
                </c:pt>
                <c:pt idx="3">
                  <c:v>28437</c:v>
                </c:pt>
                <c:pt idx="4">
                  <c:v>23000</c:v>
                </c:pt>
                <c:pt idx="5">
                  <c:v>25150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9F3-494A-99A9-CBC65B10A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5024768"/>
        <c:axId val="1475025856"/>
      </c:barChart>
      <c:catAx>
        <c:axId val="1475024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2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75025856"/>
        <c:crosses val="autoZero"/>
        <c:auto val="1"/>
        <c:lblAlgn val="ctr"/>
        <c:lblOffset val="100"/>
        <c:noMultiLvlLbl val="1"/>
      </c:catAx>
      <c:valAx>
        <c:axId val="14750258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7502476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50"/>
      <c:rotY val="0"/>
      <c:rAngAx val="1"/>
    </c:view3D>
    <c:floor>
      <c:thickness val="0"/>
      <c:spPr>
        <a:noFill/>
        <a:ln w="6350" cap="flat" cmpd="sng" algn="ctr">
          <a:solidFill>
            <a:schemeClr val="tx1">
              <a:tint val="75000"/>
            </a:schemeClr>
          </a:solidFill>
          <a:prstDash val="solid"/>
          <a:round/>
        </a:ln>
        <a:effectLst/>
        <a:sp3d contourW="6350">
          <a:contourClr>
            <a:schemeClr val="tx1">
              <a:tint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DC3E-43B9-B5C0-66FA574A5C13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DC3E-43B9-B5C0-66FA574A5C13}"/>
              </c:ext>
            </c:extLst>
          </c:dPt>
          <c:dLbls>
            <c:dLbl>
              <c:idx val="0"/>
              <c:layout>
                <c:manualLayout>
                  <c:x val="0.11369034922507885"/>
                  <c:y val="5.968478330452595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3E-43B9-B5C0-66FA574A5C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'23'!$I$10:$I$11</c:f>
              <c:strCache>
                <c:ptCount val="2"/>
                <c:pt idx="0">
                  <c:v>0km</c:v>
                </c:pt>
                <c:pt idx="1">
                  <c:v>Usados</c:v>
                </c:pt>
              </c:strCache>
            </c:strRef>
          </c:cat>
          <c:val>
            <c:numRef>
              <c:f>'23'!$V$10:$V$11</c:f>
              <c:numCache>
                <c:formatCode>0.0%</c:formatCode>
                <c:ptCount val="2"/>
                <c:pt idx="0">
                  <c:v>0.27024776181553195</c:v>
                </c:pt>
                <c:pt idx="1">
                  <c:v>0.72975223818446799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E-43B9-B5C0-66FA574A5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4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88-453E-984C-8E81DB20316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88-453E-984C-8E81DB20316F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888-453E-984C-8E81DB20316F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888-453E-984C-8E81DB20316F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8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888-453E-984C-8E81DB20316F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888-453E-984C-8E81DB20316F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tint val="8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888-453E-984C-8E81DB20316F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888-453E-984C-8E81DB20316F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888-453E-984C-8E81DB20316F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888-453E-984C-8E81DB20316F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tint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888-453E-984C-8E81DB2031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'23'!$I$16:$I$26</c:f>
              <c:strCache>
                <c:ptCount val="11"/>
                <c:pt idx="0">
                  <c:v>SCANIA</c:v>
                </c:pt>
                <c:pt idx="1">
                  <c:v>MITSUBISHI</c:v>
                </c:pt>
                <c:pt idx="2">
                  <c:v>MERCEDES BENZ</c:v>
                </c:pt>
                <c:pt idx="3">
                  <c:v>KIA</c:v>
                </c:pt>
                <c:pt idx="4">
                  <c:v>NISSAN</c:v>
                </c:pt>
                <c:pt idx="5">
                  <c:v>HYUNDAI</c:v>
                </c:pt>
                <c:pt idx="6">
                  <c:v>ISUZU</c:v>
                </c:pt>
                <c:pt idx="7">
                  <c:v>FOTON</c:v>
                </c:pt>
                <c:pt idx="8">
                  <c:v>HINO</c:v>
                </c:pt>
                <c:pt idx="9">
                  <c:v>TOYOTA</c:v>
                </c:pt>
                <c:pt idx="10">
                  <c:v>HIGER</c:v>
                </c:pt>
              </c:strCache>
            </c:strRef>
          </c:cat>
          <c:val>
            <c:numRef>
              <c:f>'23'!$J$16:$J$26</c:f>
              <c:numCache>
                <c:formatCode>0.0%</c:formatCode>
                <c:ptCount val="11"/>
                <c:pt idx="0">
                  <c:v>0.29897980428898607</c:v>
                </c:pt>
                <c:pt idx="1">
                  <c:v>0.21715594420154069</c:v>
                </c:pt>
                <c:pt idx="2">
                  <c:v>0.12138246929002706</c:v>
                </c:pt>
                <c:pt idx="3">
                  <c:v>6.7457838850718307E-2</c:v>
                </c:pt>
                <c:pt idx="4">
                  <c:v>5.7047678534249427E-2</c:v>
                </c:pt>
                <c:pt idx="5">
                  <c:v>5.2675411201332498E-2</c:v>
                </c:pt>
                <c:pt idx="6">
                  <c:v>3.8101186758276076E-2</c:v>
                </c:pt>
                <c:pt idx="7">
                  <c:v>2.0403914220278992E-2</c:v>
                </c:pt>
                <c:pt idx="8">
                  <c:v>1.5823443681032688E-2</c:v>
                </c:pt>
                <c:pt idx="9">
                  <c:v>1.4990630855715179E-2</c:v>
                </c:pt>
                <c:pt idx="10">
                  <c:v>1.2492192379762648E-2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3-4E69-AFFF-996AA8C43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5026944"/>
        <c:axId val="1475027488"/>
      </c:barChart>
      <c:catAx>
        <c:axId val="147502694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75027488"/>
        <c:crosses val="autoZero"/>
        <c:auto val="1"/>
        <c:lblAlgn val="ctr"/>
        <c:lblOffset val="100"/>
        <c:noMultiLvlLbl val="1"/>
      </c:catAx>
      <c:valAx>
        <c:axId val="147502748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0.0%" sourceLinked="1"/>
        <c:majorTickMark val="none"/>
        <c:minorTickMark val="none"/>
        <c:tickLblPos val="nextTo"/>
        <c:crossAx val="1475026944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25"/>
          <c:y val="4.8611111111111112E-2"/>
          <c:w val="0.82708333333333339"/>
          <c:h val="0.89583333333333348"/>
        </c:manualLayout>
      </c:layout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'24'!$A$59:$A$82</c:f>
              <c:numCache>
                <c:formatCode>General</c:formatCode>
                <c:ptCount val="2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</c:numCache>
            </c:numRef>
          </c:cat>
          <c:val>
            <c:numRef>
              <c:f>'24'!$G$59:$G$82</c:f>
              <c:numCache>
                <c:formatCode>0.0%</c:formatCode>
                <c:ptCount val="24"/>
                <c:pt idx="0">
                  <c:v>-2.8446985164012561E-2</c:v>
                </c:pt>
                <c:pt idx="1">
                  <c:v>1.0032221910899413</c:v>
                </c:pt>
                <c:pt idx="2">
                  <c:v>0.19903489754528292</c:v>
                </c:pt>
                <c:pt idx="3">
                  <c:v>0.35987168270632841</c:v>
                </c:pt>
                <c:pt idx="4">
                  <c:v>0.52069483165344188</c:v>
                </c:pt>
                <c:pt idx="5">
                  <c:v>0.74539557185164296</c:v>
                </c:pt>
                <c:pt idx="6">
                  <c:v>-0.22018971284520794</c:v>
                </c:pt>
                <c:pt idx="7">
                  <c:v>0.51333485297469794</c:v>
                </c:pt>
                <c:pt idx="8">
                  <c:v>0.24643634720453522</c:v>
                </c:pt>
                <c:pt idx="9">
                  <c:v>-3.7615626304572269E-2</c:v>
                </c:pt>
                <c:pt idx="10">
                  <c:v>9.4301499965754099E-2</c:v>
                </c:pt>
                <c:pt idx="11">
                  <c:v>3.648957366241401E-2</c:v>
                </c:pt>
                <c:pt idx="12">
                  <c:v>-0.12881311581002608</c:v>
                </c:pt>
                <c:pt idx="13">
                  <c:v>-7.5795383655645643E-2</c:v>
                </c:pt>
                <c:pt idx="14">
                  <c:v>0.22469719128510901</c:v>
                </c:pt>
                <c:pt idx="15">
                  <c:v>0.14597303448768595</c:v>
                </c:pt>
                <c:pt idx="16">
                  <c:v>-0.23744422376401642</c:v>
                </c:pt>
                <c:pt idx="17">
                  <c:v>-0.24181548488069238</c:v>
                </c:pt>
                <c:pt idx="18">
                  <c:v>0.21552799815142887</c:v>
                </c:pt>
                <c:pt idx="19">
                  <c:v>-4.2354193597445078E-2</c:v>
                </c:pt>
                <c:pt idx="20">
                  <c:v>-5.5595257000688125E-2</c:v>
                </c:pt>
                <c:pt idx="21">
                  <c:v>0.22410773089696345</c:v>
                </c:pt>
                <c:pt idx="23">
                  <c:v>-0.1537211159844738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2-49C9-BD45-6157620E6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5022048"/>
        <c:axId val="1475023136"/>
      </c:lineChart>
      <c:catAx>
        <c:axId val="147502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75023136"/>
        <c:crosses val="autoZero"/>
        <c:auto val="1"/>
        <c:lblAlgn val="ctr"/>
        <c:lblOffset val="100"/>
        <c:noMultiLvlLbl val="1"/>
      </c:catAx>
      <c:valAx>
        <c:axId val="1475023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7502204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xMode val="edge"/>
          <c:yMode val="edge"/>
          <c:x val="0.13333333333333336"/>
          <c:y val="4.8611111111111112E-2"/>
          <c:w val="0.83333333333333348"/>
          <c:h val="0.78125"/>
        </c:manualLayout>
      </c:layout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82-4753-9CB0-591E244FF6A6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4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82-4753-9CB0-591E244FF6A6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82-4753-9CB0-591E244FF6A6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A82-4753-9CB0-591E244FF6A6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shade val="5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A82-4753-9CB0-591E244FF6A6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A82-4753-9CB0-591E244FF6A6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A82-4753-9CB0-591E244FF6A6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A82-4753-9CB0-591E244FF6A6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A82-4753-9CB0-591E244FF6A6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shade val="8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A82-4753-9CB0-591E244FF6A6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1">
                  <a:shade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A82-4753-9CB0-591E244FF6A6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A82-4753-9CB0-591E244FF6A6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tint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A82-4753-9CB0-591E244FF6A6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1">
                  <a:tint val="8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A82-4753-9CB0-591E244FF6A6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AA82-4753-9CB0-591E244FF6A6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AA82-4753-9CB0-591E244FF6A6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1">
                  <a:tint val="7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AA82-4753-9CB0-591E244FF6A6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AA82-4753-9CB0-591E244FF6A6}"/>
              </c:ext>
            </c:extLst>
          </c:dPt>
          <c:dPt>
            <c:idx val="18"/>
            <c:invertIfNegative val="1"/>
            <c:bubble3D val="0"/>
            <c:spPr>
              <a:solidFill>
                <a:schemeClr val="accent1">
                  <a:tint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AA82-4753-9CB0-591E244FF6A6}"/>
              </c:ext>
            </c:extLst>
          </c:dPt>
          <c:dPt>
            <c:idx val="19"/>
            <c:invertIfNegative val="1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AA82-4753-9CB0-591E244FF6A6}"/>
              </c:ext>
            </c:extLst>
          </c:dPt>
          <c:dPt>
            <c:idx val="20"/>
            <c:invertIfNegative val="1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AA82-4753-9CB0-591E244FF6A6}"/>
              </c:ext>
            </c:extLst>
          </c:dPt>
          <c:dPt>
            <c:idx val="21"/>
            <c:invertIfNegative val="1"/>
            <c:bubble3D val="0"/>
            <c:spPr>
              <a:solidFill>
                <a:schemeClr val="accent1">
                  <a:tint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AA82-4753-9CB0-591E244FF6A6}"/>
              </c:ext>
            </c:extLst>
          </c:dPt>
          <c:dPt>
            <c:idx val="22"/>
            <c:invertIfNegative val="1"/>
            <c:bubble3D val="0"/>
            <c:spPr>
              <a:solidFill>
                <a:schemeClr val="accent1">
                  <a:tint val="3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AA82-4753-9CB0-591E244FF6A6}"/>
              </c:ext>
            </c:extLst>
          </c:dPt>
          <c:dPt>
            <c:idx val="23"/>
            <c:invertIfNegative val="1"/>
            <c:bubble3D val="0"/>
            <c:spPr>
              <a:solidFill>
                <a:schemeClr val="accent1">
                  <a:tint val="3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30EB-4D06-8FA2-8B02A4C0C94B}"/>
              </c:ext>
            </c:extLst>
          </c:dPt>
          <c:cat>
            <c:numRef>
              <c:f>'24'!$A$59:$A$82</c:f>
              <c:numCache>
                <c:formatCode>General</c:formatCode>
                <c:ptCount val="2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</c:numCache>
            </c:numRef>
          </c:cat>
          <c:val>
            <c:numRef>
              <c:f>'24'!$H$59:$H$82</c:f>
              <c:numCache>
                <c:formatCode>#,##0</c:formatCode>
                <c:ptCount val="24"/>
                <c:pt idx="0">
                  <c:v>78348</c:v>
                </c:pt>
                <c:pt idx="1">
                  <c:v>92647</c:v>
                </c:pt>
                <c:pt idx="2">
                  <c:v>109792</c:v>
                </c:pt>
                <c:pt idx="3">
                  <c:v>133107</c:v>
                </c:pt>
                <c:pt idx="4">
                  <c:v>168562</c:v>
                </c:pt>
                <c:pt idx="5">
                  <c:v>230445</c:v>
                </c:pt>
                <c:pt idx="6">
                  <c:v>278702</c:v>
                </c:pt>
                <c:pt idx="7">
                  <c:v>351731</c:v>
                </c:pt>
                <c:pt idx="8">
                  <c:v>442757</c:v>
                </c:pt>
                <c:pt idx="9">
                  <c:v>530359</c:v>
                </c:pt>
                <c:pt idx="10">
                  <c:v>626222</c:v>
                </c:pt>
                <c:pt idx="11">
                  <c:v>725583</c:v>
                </c:pt>
                <c:pt idx="12">
                  <c:v>812145</c:v>
                </c:pt>
                <c:pt idx="13">
                  <c:v>892146</c:v>
                </c:pt>
                <c:pt idx="14">
                  <c:v>990123</c:v>
                </c:pt>
                <c:pt idx="15">
                  <c:v>1102402</c:v>
                </c:pt>
                <c:pt idx="16">
                  <c:v>1188021</c:v>
                </c:pt>
                <c:pt idx="17">
                  <c:v>1252936</c:v>
                </c:pt>
                <c:pt idx="18">
                  <c:v>1331842</c:v>
                </c:pt>
                <c:pt idx="19">
                  <c:v>1407406</c:v>
                </c:pt>
                <c:pt idx="20">
                  <c:v>1478769</c:v>
                </c:pt>
                <c:pt idx="21">
                  <c:v>1566125</c:v>
                </c:pt>
                <c:pt idx="23">
                  <c:v>1539162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9-4648-8FEF-CB8739577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5025312"/>
        <c:axId val="1475035104"/>
      </c:barChart>
      <c:catAx>
        <c:axId val="147502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75035104"/>
        <c:crosses val="autoZero"/>
        <c:auto val="1"/>
        <c:lblAlgn val="ctr"/>
        <c:lblOffset val="100"/>
        <c:noMultiLvlLbl val="1"/>
      </c:catAx>
      <c:valAx>
        <c:axId val="147503510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7502531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w="19050" cap="rnd" cmpd="sng" algn="ctr">
              <a:solidFill>
                <a:schemeClr val="accent5">
                  <a:shade val="7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'24'!$A$58:$A$82</c:f>
              <c:numCache>
                <c:formatCode>General</c:formatCode>
                <c:ptCount val="2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</c:numCache>
            </c:numRef>
          </c:cat>
          <c:val>
            <c:numRef>
              <c:f>'24'!$I$58:$I$82</c:f>
              <c:numCache>
                <c:formatCode>0.0%</c:formatCode>
                <c:ptCount val="25"/>
                <c:pt idx="0">
                  <c:v>0.41295766979719611</c:v>
                </c:pt>
                <c:pt idx="1">
                  <c:v>0.45699075371252451</c:v>
                </c:pt>
                <c:pt idx="2">
                  <c:v>0.41639275473809356</c:v>
                </c:pt>
                <c:pt idx="3">
                  <c:v>0.41463983668708077</c:v>
                </c:pt>
                <c:pt idx="4">
                  <c:v>0.38528844091786402</c:v>
                </c:pt>
                <c:pt idx="5">
                  <c:v>0.36398251304470458</c:v>
                </c:pt>
                <c:pt idx="6">
                  <c:v>0.36058368210978781</c:v>
                </c:pt>
                <c:pt idx="7">
                  <c:v>0.28451830822471352</c:v>
                </c:pt>
                <c:pt idx="8">
                  <c:v>0.30164729080228403</c:v>
                </c:pt>
                <c:pt idx="9">
                  <c:v>0.3498121415859205</c:v>
                </c:pt>
                <c:pt idx="10">
                  <c:v>0.36074518846601678</c:v>
                </c:pt>
                <c:pt idx="11">
                  <c:v>0.32462994064446138</c:v>
                </c:pt>
                <c:pt idx="12">
                  <c:v>0.34380692625879367</c:v>
                </c:pt>
                <c:pt idx="13">
                  <c:v>0.32745315496407201</c:v>
                </c:pt>
                <c:pt idx="14">
                  <c:v>0.2852339345758178</c:v>
                </c:pt>
                <c:pt idx="15">
                  <c:v>0.30987884911765007</c:v>
                </c:pt>
                <c:pt idx="16">
                  <c:v>0.34199627713107528</c:v>
                </c:pt>
                <c:pt idx="17">
                  <c:v>0.35897405949613986</c:v>
                </c:pt>
                <c:pt idx="18">
                  <c:v>0.36168836170376645</c:v>
                </c:pt>
                <c:pt idx="19">
                  <c:v>0.3767901046815198</c:v>
                </c:pt>
                <c:pt idx="20">
                  <c:v>0.47308242020009528</c:v>
                </c:pt>
                <c:pt idx="21">
                  <c:v>0.43996188501043959</c:v>
                </c:pt>
                <c:pt idx="22">
                  <c:v>0.4203260222537662</c:v>
                </c:pt>
                <c:pt idx="24">
                  <c:v>0.41966784229960424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B29-92A6-3760416839B7}"/>
            </c:ext>
          </c:extLst>
        </c:ser>
        <c:ser>
          <c:idx val="1"/>
          <c:order val="1"/>
          <c:spPr>
            <a:ln w="19050" cap="rnd" cmpd="sng" algn="ctr">
              <a:solidFill>
                <a:schemeClr val="accent5">
                  <a:tint val="77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'24'!$A$58:$A$82</c:f>
              <c:numCache>
                <c:formatCode>General</c:formatCode>
                <c:ptCount val="2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</c:numCache>
            </c:numRef>
          </c:cat>
          <c:val>
            <c:numRef>
              <c:f>'24'!$J$58:$J$82</c:f>
              <c:numCache>
                <c:formatCode>0.0%</c:formatCode>
                <c:ptCount val="25"/>
                <c:pt idx="0">
                  <c:v>0.58704233020280383</c:v>
                </c:pt>
                <c:pt idx="1">
                  <c:v>0.54300924628747549</c:v>
                </c:pt>
                <c:pt idx="2">
                  <c:v>0.58360724526190644</c:v>
                </c:pt>
                <c:pt idx="3">
                  <c:v>0.58536016331291918</c:v>
                </c:pt>
                <c:pt idx="4">
                  <c:v>0.61471155908213593</c:v>
                </c:pt>
                <c:pt idx="5">
                  <c:v>0.63601748695529547</c:v>
                </c:pt>
                <c:pt idx="6">
                  <c:v>0.63941631789021214</c:v>
                </c:pt>
                <c:pt idx="7">
                  <c:v>0.71548169177528653</c:v>
                </c:pt>
                <c:pt idx="8">
                  <c:v>0.69835270919771597</c:v>
                </c:pt>
                <c:pt idx="9">
                  <c:v>0.65018785841407944</c:v>
                </c:pt>
                <c:pt idx="10">
                  <c:v>0.63925481153398322</c:v>
                </c:pt>
                <c:pt idx="11">
                  <c:v>0.67537005935553862</c:v>
                </c:pt>
                <c:pt idx="12">
                  <c:v>0.65619307374120628</c:v>
                </c:pt>
                <c:pt idx="13">
                  <c:v>0.67254684503592799</c:v>
                </c:pt>
                <c:pt idx="14">
                  <c:v>0.7147660654241822</c:v>
                </c:pt>
                <c:pt idx="15">
                  <c:v>0.69012115088234993</c:v>
                </c:pt>
                <c:pt idx="16">
                  <c:v>0.65800372286892472</c:v>
                </c:pt>
                <c:pt idx="17">
                  <c:v>0.64102594050386008</c:v>
                </c:pt>
                <c:pt idx="18">
                  <c:v>0.6383116382962335</c:v>
                </c:pt>
                <c:pt idx="19">
                  <c:v>0.62320989531848026</c:v>
                </c:pt>
                <c:pt idx="20">
                  <c:v>0.52691757979990472</c:v>
                </c:pt>
                <c:pt idx="21">
                  <c:v>0.56003811498956046</c:v>
                </c:pt>
                <c:pt idx="22">
                  <c:v>0.57967397774623375</c:v>
                </c:pt>
                <c:pt idx="24">
                  <c:v>0.5803321577003957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5-4B29-92A6-376041683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5032384"/>
        <c:axId val="1475030208"/>
      </c:lineChart>
      <c:catAx>
        <c:axId val="147503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75030208"/>
        <c:crosses val="autoZero"/>
        <c:auto val="1"/>
        <c:lblAlgn val="ctr"/>
        <c:lblOffset val="100"/>
        <c:noMultiLvlLbl val="1"/>
      </c:catAx>
      <c:valAx>
        <c:axId val="14750302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75032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2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w="19050" cap="rnd" cmpd="sng" algn="ctr">
              <a:solidFill>
                <a:schemeClr val="accent5">
                  <a:shade val="7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0-0D0F-422B-9236-5A69CEA5BF70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1-0D0F-422B-9236-5A69CEA5BF70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lvl="0">
                    <a:defRPr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0D0F-422B-9236-5A69CEA5BF7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lvl="0">
                    <a:defRPr sz="10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D0F-422B-9236-5A69CEA5BF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'24'!$A$71:$A$82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'24'!$B$71:$B$82</c:f>
              <c:numCache>
                <c:formatCode>#,##0</c:formatCode>
                <c:ptCount val="12"/>
                <c:pt idx="0">
                  <c:v>28345</c:v>
                </c:pt>
                <c:pt idx="1">
                  <c:v>22819</c:v>
                </c:pt>
                <c:pt idx="2">
                  <c:v>30361</c:v>
                </c:pt>
                <c:pt idx="3">
                  <c:v>38399</c:v>
                </c:pt>
                <c:pt idx="4">
                  <c:v>30735</c:v>
                </c:pt>
                <c:pt idx="5">
                  <c:v>23479</c:v>
                </c:pt>
                <c:pt idx="6">
                  <c:v>29731</c:v>
                </c:pt>
                <c:pt idx="7">
                  <c:v>35748</c:v>
                </c:pt>
                <c:pt idx="8">
                  <c:v>31397</c:v>
                </c:pt>
                <c:pt idx="9">
                  <c:v>36718</c:v>
                </c:pt>
                <c:pt idx="11">
                  <c:v>25345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0F-422B-9236-5A69CEA5BF70}"/>
            </c:ext>
          </c:extLst>
        </c:ser>
        <c:ser>
          <c:idx val="1"/>
          <c:order val="1"/>
          <c:spPr>
            <a:ln w="19050" cap="rnd" cmpd="sng" algn="ctr">
              <a:solidFill>
                <a:schemeClr val="accent5">
                  <a:tint val="77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tint val="77000"/>
                </a:schemeClr>
              </a:solidFill>
              <a:ln w="6350" cap="flat" cmpd="sng" algn="ctr">
                <a:solidFill>
                  <a:schemeClr val="accent5">
                    <a:tint val="77000"/>
                  </a:schemeClr>
                </a:solidFill>
                <a:prstDash val="solid"/>
                <a:round/>
              </a:ln>
              <a:effectLst/>
            </c:spPr>
          </c:marker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0D0F-422B-9236-5A69CEA5BF70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0D0F-422B-9236-5A69CEA5BF70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lvl="0"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D0F-422B-9236-5A69CEA5BF7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lvl="0"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0D0F-422B-9236-5A69CEA5BF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'24'!$A$71:$A$82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'24'!$D$71:$D$82</c:f>
              <c:numCache>
                <c:formatCode>_-* #,##0\ _€_-;\-* #,##0\ _€_-;_-* "-"??\ _€_-;_-@</c:formatCode>
                <c:ptCount val="12"/>
                <c:pt idx="0">
                  <c:v>58217</c:v>
                </c:pt>
                <c:pt idx="1">
                  <c:v>57182</c:v>
                </c:pt>
                <c:pt idx="2">
                  <c:v>67616</c:v>
                </c:pt>
                <c:pt idx="3">
                  <c:v>73880</c:v>
                </c:pt>
                <c:pt idx="4">
                  <c:v>54884</c:v>
                </c:pt>
                <c:pt idx="5">
                  <c:v>41436</c:v>
                </c:pt>
                <c:pt idx="6">
                  <c:v>49175</c:v>
                </c:pt>
                <c:pt idx="7">
                  <c:v>39816</c:v>
                </c:pt>
                <c:pt idx="8">
                  <c:v>39966</c:v>
                </c:pt>
                <c:pt idx="9">
                  <c:v>50638</c:v>
                </c:pt>
                <c:pt idx="11">
                  <c:v>35048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0F-422B-9236-5A69CEA5B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5029664"/>
        <c:axId val="1475040544"/>
      </c:lineChart>
      <c:catAx>
        <c:axId val="147502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75040544"/>
        <c:crosses val="autoZero"/>
        <c:auto val="1"/>
        <c:lblAlgn val="ctr"/>
        <c:lblOffset val="100"/>
        <c:noMultiLvlLbl val="1"/>
      </c:catAx>
      <c:valAx>
        <c:axId val="1475040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7502966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0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xMode val="edge"/>
          <c:yMode val="edge"/>
          <c:x val="0.13333333333333336"/>
          <c:y val="4.8611111111111112E-2"/>
          <c:w val="0.83333333333333348"/>
          <c:h val="0.78125"/>
        </c:manualLayout>
      </c:layout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06-4EC0-AEE8-6F2A2EA967A0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06-4EC0-AEE8-6F2A2EA967A0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406-4EC0-AEE8-6F2A2EA967A0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406-4EC0-AEE8-6F2A2EA967A0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406-4EC0-AEE8-6F2A2EA967A0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F4-4462-B42B-53B816D285D9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39C-4785-B1C6-5309A6A3FC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'24'!$A$42:$A$47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'24'!$B$42:$B$47</c:f>
              <c:numCache>
                <c:formatCode>#,##0</c:formatCode>
                <c:ptCount val="6"/>
                <c:pt idx="0">
                  <c:v>28437</c:v>
                </c:pt>
                <c:pt idx="1">
                  <c:v>22000</c:v>
                </c:pt>
                <c:pt idx="2">
                  <c:v>27910</c:v>
                </c:pt>
                <c:pt idx="3">
                  <c:v>34185</c:v>
                </c:pt>
                <c:pt idx="4">
                  <c:v>29720</c:v>
                </c:pt>
                <c:pt idx="5">
                  <c:v>34705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B-42FE-8186-65326CC5E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5036736"/>
        <c:axId val="1475037280"/>
      </c:barChart>
      <c:catAx>
        <c:axId val="147503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75037280"/>
        <c:crosses val="autoZero"/>
        <c:auto val="1"/>
        <c:lblAlgn val="ctr"/>
        <c:lblOffset val="100"/>
        <c:noMultiLvlLbl val="1"/>
      </c:catAx>
      <c:valAx>
        <c:axId val="147503728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#,##0" sourceLinked="1"/>
        <c:majorTickMark val="out"/>
        <c:minorTickMark val="none"/>
        <c:tickLblPos val="nextTo"/>
        <c:crossAx val="147503673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2708333333333335"/>
          <c:y val="4.8611111111111112E-2"/>
          <c:w val="0.83958333333333335"/>
          <c:h val="0.78472222222222221"/>
        </c:manualLayout>
      </c:layout>
      <c:lineChart>
        <c:grouping val="standard"/>
        <c:varyColors val="1"/>
        <c:ser>
          <c:idx val="0"/>
          <c:order val="0"/>
          <c:tx>
            <c:v>Vehículos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'25'!$A$4:$A$15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'25'!$C$5:$C$15</c:f>
              <c:numCache>
                <c:formatCode>0.0%</c:formatCode>
                <c:ptCount val="5"/>
                <c:pt idx="0">
                  <c:v>4.1921782715195866E-2</c:v>
                </c:pt>
                <c:pt idx="1">
                  <c:v>0.26437722720740919</c:v>
                </c:pt>
                <c:pt idx="2">
                  <c:v>2.4802906659057822E-2</c:v>
                </c:pt>
                <c:pt idx="3">
                  <c:v>-1.5793501500878881E-2</c:v>
                </c:pt>
                <c:pt idx="4">
                  <c:v>-1.8248125605722643E-2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F-4435-9B27-4DEC918FD26D}"/>
            </c:ext>
          </c:extLst>
        </c:ser>
        <c:ser>
          <c:idx val="1"/>
          <c:order val="1"/>
          <c:spPr>
            <a:ln w="19050" cmpd="sng">
              <a:solidFill>
                <a:srgbClr val="99336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'25'!$A$4:$A$15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'25'!$E$5:$E$15</c:f>
              <c:numCache>
                <c:formatCode>0.0%</c:formatCode>
                <c:ptCount val="5"/>
                <c:pt idx="0">
                  <c:v>0.13772019249290568</c:v>
                </c:pt>
                <c:pt idx="1">
                  <c:v>-5.8824332893598785E-2</c:v>
                </c:pt>
                <c:pt idx="2">
                  <c:v>0.52139371951307023</c:v>
                </c:pt>
                <c:pt idx="3">
                  <c:v>-6.0974901865300413E-2</c:v>
                </c:pt>
                <c:pt idx="4">
                  <c:v>-0.40520123388683149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8F-4435-9B27-4DEC918FD26D}"/>
            </c:ext>
          </c:extLst>
        </c:ser>
        <c:ser>
          <c:idx val="2"/>
          <c:order val="2"/>
          <c:spPr>
            <a:ln w="19050" cmpd="sng">
              <a:solidFill>
                <a:srgbClr val="33996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'25'!$A$4:$A$15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'25'!$G$4:$G$15</c:f>
              <c:numCache>
                <c:formatCode>0.0%</c:formatCode>
                <c:ptCount val="6"/>
                <c:pt idx="0">
                  <c:v>0</c:v>
                </c:pt>
                <c:pt idx="1">
                  <c:v>4.8427818062601435E-2</c:v>
                </c:pt>
                <c:pt idx="2">
                  <c:v>0.24055795445943495</c:v>
                </c:pt>
                <c:pt idx="3">
                  <c:v>5.2568525812749067E-2</c:v>
                </c:pt>
                <c:pt idx="4">
                  <c:v>-1.9444903161813354E-2</c:v>
                </c:pt>
                <c:pt idx="5">
                  <c:v>-4.8195824619371219E-2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8F-4435-9B27-4DEC918FD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5043808"/>
        <c:axId val="1475034016"/>
      </c:lineChart>
      <c:catAx>
        <c:axId val="147504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2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75034016"/>
        <c:crosses val="autoZero"/>
        <c:auto val="1"/>
        <c:lblAlgn val="ctr"/>
        <c:lblOffset val="100"/>
        <c:noMultiLvlLbl val="1"/>
      </c:catAx>
      <c:valAx>
        <c:axId val="1475034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750438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1" i="0">
              <a:solidFill>
                <a:srgbClr val="000000"/>
              </a:solidFill>
              <a:latin typeface="Calibri"/>
            </a:defRPr>
          </a:pPr>
          <a:endParaRPr lang="es-P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xMode val="edge"/>
          <c:yMode val="edge"/>
          <c:x val="3.0555555555555558E-2"/>
          <c:y val="5.0925925925925923E-2"/>
          <c:w val="0.9222541557305336"/>
          <c:h val="0.79869969378827665"/>
        </c:manualLayout>
      </c:layout>
      <c:barChart>
        <c:barDir val="col"/>
        <c:grouping val="stacked"/>
        <c:varyColors val="1"/>
        <c:ser>
          <c:idx val="0"/>
          <c:order val="0"/>
          <c:tx>
            <c:v>Vehículos % del total</c:v>
          </c:tx>
          <c:spPr>
            <a:solidFill>
              <a:srgbClr val="4572A7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200" b="1" i="0" u="none" strike="noStrike" kern="1200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'25'!$A$4:$A$15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'25'!$H$4:$H$15</c:f>
              <c:numCache>
                <c:formatCode>0.0%</c:formatCode>
                <c:ptCount val="6"/>
                <c:pt idx="0">
                  <c:v>0.93208618637300844</c:v>
                </c:pt>
                <c:pt idx="1">
                  <c:v>0.92630211085450753</c:v>
                </c:pt>
                <c:pt idx="2">
                  <c:v>0.94408752954144182</c:v>
                </c:pt>
                <c:pt idx="3">
                  <c:v>0.91918352172612539</c:v>
                </c:pt>
                <c:pt idx="4">
                  <c:v>0.92260638725276101</c:v>
                </c:pt>
                <c:pt idx="5">
                  <c:v>0.95163540299800731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1A44-48AF-B18A-6E0267DB6F61}"/>
            </c:ext>
          </c:extLst>
        </c:ser>
        <c:ser>
          <c:idx val="1"/>
          <c:order val="1"/>
          <c:tx>
            <c:v>Camiones % del total</c:v>
          </c:tx>
          <c:spPr>
            <a:solidFill>
              <a:srgbClr val="93A9CF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lvl="0">
                  <a:defRPr sz="1200" b="1" i="0" u="none" strike="noStrike" kern="1200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'25'!$A$4:$A$15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'25'!$I$4:$I$15</c:f>
              <c:numCache>
                <c:formatCode>0.0%</c:formatCode>
                <c:ptCount val="6"/>
                <c:pt idx="0">
                  <c:v>6.791381362699149E-2</c:v>
                </c:pt>
                <c:pt idx="1">
                  <c:v>7.3697889145492398E-2</c:v>
                </c:pt>
                <c:pt idx="2">
                  <c:v>5.5912470458558093E-2</c:v>
                </c:pt>
                <c:pt idx="3">
                  <c:v>8.0816478273874698E-2</c:v>
                </c:pt>
                <c:pt idx="4">
                  <c:v>7.7393612747238952E-2</c:v>
                </c:pt>
                <c:pt idx="5">
                  <c:v>4.8364597001992728E-2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1A44-48AF-B18A-6E0267DB6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5032928"/>
        <c:axId val="1475042720"/>
      </c:barChart>
      <c:catAx>
        <c:axId val="1475032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lvl="0">
              <a:defRPr sz="1200" b="1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Y"/>
          </a:p>
        </c:txPr>
        <c:crossAx val="1475042720"/>
        <c:crosses val="autoZero"/>
        <c:auto val="1"/>
        <c:lblAlgn val="ctr"/>
        <c:lblOffset val="100"/>
        <c:noMultiLvlLbl val="1"/>
      </c:catAx>
      <c:valAx>
        <c:axId val="1475042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7503292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416678178385596"/>
          <c:y val="3.47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000" b="1" i="0" u="none" strike="noStrike" kern="1200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s-PY"/>
        </a:p>
      </c:txPr>
    </c:legend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Participación CADAM %.</c:v>
          </c:tx>
          <c:spPr>
            <a:ln w="19050" cmpd="sng">
              <a:solidFill>
                <a:srgbClr val="993366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 i="0">
                    <a:solidFill>
                      <a:srgbClr val="000000"/>
                    </a:solidFill>
                    <a:latin typeface="Calibri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'28'!$CN$4:$CN$11</c:f>
              <c:numCache>
                <c:formatCode>General</c:formatCode>
                <c:ptCount val="8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</c:numCache>
            </c:numRef>
          </c:cat>
          <c:val>
            <c:numRef>
              <c:f>'28'!$CS$4:$CS$12</c:f>
              <c:numCache>
                <c:formatCode>0.0%</c:formatCode>
                <c:ptCount val="9"/>
                <c:pt idx="0">
                  <c:v>2.0575646787980635E-2</c:v>
                </c:pt>
                <c:pt idx="1">
                  <c:v>3.8652367869774718E-2</c:v>
                </c:pt>
                <c:pt idx="2">
                  <c:v>3.4744591516249972E-2</c:v>
                </c:pt>
                <c:pt idx="3">
                  <c:v>4.0140269955789343E-2</c:v>
                </c:pt>
                <c:pt idx="4">
                  <c:v>5.975085420850397E-2</c:v>
                </c:pt>
                <c:pt idx="5">
                  <c:v>4.1447638073559022E-2</c:v>
                </c:pt>
                <c:pt idx="6">
                  <c:v>4.2057796558953892E-2</c:v>
                </c:pt>
                <c:pt idx="7">
                  <c:v>3.3429288195570915E-2</c:v>
                </c:pt>
                <c:pt idx="8">
                  <c:v>2.6229005480970579E-2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4-4710-8AC9-3EB3FF402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5044896"/>
        <c:axId val="1475043264"/>
      </c:lineChart>
      <c:catAx>
        <c:axId val="1475044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200" b="1" i="0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475043264"/>
        <c:crosses val="autoZero"/>
        <c:auto val="1"/>
        <c:lblAlgn val="ctr"/>
        <c:lblOffset val="100"/>
        <c:noMultiLvlLbl val="1"/>
      </c:catAx>
      <c:valAx>
        <c:axId val="1475043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7504489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Aportes totales CADAM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'28'!$AC$30:$AC$33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'28'!$AF$30:$AF$33</c:f>
              <c:numCache>
                <c:formatCode>0.00%</c:formatCode>
                <c:ptCount val="4"/>
                <c:pt idx="0">
                  <c:v>2.3E-2</c:v>
                </c:pt>
                <c:pt idx="1">
                  <c:v>1.5599999999999999E-2</c:v>
                </c:pt>
                <c:pt idx="2">
                  <c:v>1.7600000000000001E-2</c:v>
                </c:pt>
                <c:pt idx="3">
                  <c:v>1.9900000000000001E-2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AE4-4B3E-BDA6-EB14526D9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5034560"/>
        <c:axId val="1475040000"/>
      </c:barChart>
      <c:catAx>
        <c:axId val="1475034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75040000"/>
        <c:crosses val="autoZero"/>
        <c:auto val="1"/>
        <c:lblAlgn val="ctr"/>
        <c:lblOffset val="100"/>
        <c:noMultiLvlLbl val="1"/>
      </c:catAx>
      <c:valAx>
        <c:axId val="1475040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Y"/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4750345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3.xml"/><Relationship Id="rId13" Type="http://schemas.openxmlformats.org/officeDocument/2006/relationships/chart" Target="../charts/chart48.xml"/><Relationship Id="rId3" Type="http://schemas.openxmlformats.org/officeDocument/2006/relationships/chart" Target="../charts/chart38.xml"/><Relationship Id="rId7" Type="http://schemas.openxmlformats.org/officeDocument/2006/relationships/chart" Target="../charts/chart42.xml"/><Relationship Id="rId12" Type="http://schemas.openxmlformats.org/officeDocument/2006/relationships/chart" Target="../charts/chart47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11" Type="http://schemas.openxmlformats.org/officeDocument/2006/relationships/chart" Target="../charts/chart46.xml"/><Relationship Id="rId5" Type="http://schemas.openxmlformats.org/officeDocument/2006/relationships/chart" Target="../charts/chart40.xml"/><Relationship Id="rId15" Type="http://schemas.openxmlformats.org/officeDocument/2006/relationships/chart" Target="../charts/chart50.xml"/><Relationship Id="rId10" Type="http://schemas.openxmlformats.org/officeDocument/2006/relationships/chart" Target="../charts/chart45.xml"/><Relationship Id="rId4" Type="http://schemas.openxmlformats.org/officeDocument/2006/relationships/chart" Target="../charts/chart39.xml"/><Relationship Id="rId9" Type="http://schemas.openxmlformats.org/officeDocument/2006/relationships/chart" Target="../charts/chart44.xml"/><Relationship Id="rId14" Type="http://schemas.openxmlformats.org/officeDocument/2006/relationships/chart" Target="../charts/chart49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4" Type="http://schemas.openxmlformats.org/officeDocument/2006/relationships/chart" Target="../charts/chart5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7.xml"/><Relationship Id="rId1" Type="http://schemas.openxmlformats.org/officeDocument/2006/relationships/chart" Target="../charts/chart56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7.xml"/><Relationship Id="rId1" Type="http://schemas.openxmlformats.org/officeDocument/2006/relationships/chart" Target="../charts/chart66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5.xml"/><Relationship Id="rId3" Type="http://schemas.openxmlformats.org/officeDocument/2006/relationships/chart" Target="../charts/chart70.xml"/><Relationship Id="rId7" Type="http://schemas.openxmlformats.org/officeDocument/2006/relationships/chart" Target="../charts/chart74.xml"/><Relationship Id="rId2" Type="http://schemas.openxmlformats.org/officeDocument/2006/relationships/chart" Target="../charts/chart69.xml"/><Relationship Id="rId1" Type="http://schemas.openxmlformats.org/officeDocument/2006/relationships/chart" Target="../charts/chart68.xml"/><Relationship Id="rId6" Type="http://schemas.openxmlformats.org/officeDocument/2006/relationships/chart" Target="../charts/chart73.xml"/><Relationship Id="rId5" Type="http://schemas.openxmlformats.org/officeDocument/2006/relationships/chart" Target="../charts/chart72.xml"/><Relationship Id="rId4" Type="http://schemas.openxmlformats.org/officeDocument/2006/relationships/chart" Target="../charts/chart71.xml"/><Relationship Id="rId9" Type="http://schemas.openxmlformats.org/officeDocument/2006/relationships/chart" Target="../charts/chart76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8.xml"/><Relationship Id="rId1" Type="http://schemas.openxmlformats.org/officeDocument/2006/relationships/chart" Target="../charts/chart77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1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Relationship Id="rId5" Type="http://schemas.openxmlformats.org/officeDocument/2006/relationships/chart" Target="../charts/chart83.xml"/><Relationship Id="rId4" Type="http://schemas.openxmlformats.org/officeDocument/2006/relationships/chart" Target="../charts/chart82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5.xml"/><Relationship Id="rId1" Type="http://schemas.openxmlformats.org/officeDocument/2006/relationships/chart" Target="../charts/chart84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87.xml"/><Relationship Id="rId1" Type="http://schemas.openxmlformats.org/officeDocument/2006/relationships/chart" Target="../charts/chart8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38101</xdr:colOff>
      <xdr:row>2</xdr:row>
      <xdr:rowOff>161925</xdr:rowOff>
    </xdr:from>
    <xdr:ext cx="10782300" cy="39528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1" y="523875"/>
          <a:ext cx="10782300" cy="3952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22</xdr:row>
      <xdr:rowOff>114300</xdr:rowOff>
    </xdr:from>
    <xdr:ext cx="7439025" cy="2867025"/>
    <xdr:graphicFrame macro="">
      <xdr:nvGraphicFramePr>
        <xdr:cNvPr id="1826103503" name="Chart 1">
          <a:extLst>
            <a:ext uri="{FF2B5EF4-FFF2-40B4-BE49-F238E27FC236}">
              <a16:creationId xmlns:a16="http://schemas.microsoft.com/office/drawing/2014/main" id="{00000000-0008-0000-0200-0000CF20D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247649</xdr:colOff>
      <xdr:row>0</xdr:row>
      <xdr:rowOff>47626</xdr:rowOff>
    </xdr:from>
    <xdr:ext cx="5038725" cy="2486024"/>
    <xdr:graphicFrame macro="">
      <xdr:nvGraphicFramePr>
        <xdr:cNvPr id="1616829749" name="Chart 2">
          <a:extLst>
            <a:ext uri="{FF2B5EF4-FFF2-40B4-BE49-F238E27FC236}">
              <a16:creationId xmlns:a16="http://schemas.microsoft.com/office/drawing/2014/main" id="{00000000-0008-0000-0300-000035DD5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171450</xdr:colOff>
      <xdr:row>29</xdr:row>
      <xdr:rowOff>152400</xdr:rowOff>
    </xdr:from>
    <xdr:ext cx="5267325" cy="2914650"/>
    <xdr:graphicFrame macro="">
      <xdr:nvGraphicFramePr>
        <xdr:cNvPr id="1264106700" name="Chart 3">
          <a:extLst>
            <a:ext uri="{FF2B5EF4-FFF2-40B4-BE49-F238E27FC236}">
              <a16:creationId xmlns:a16="http://schemas.microsoft.com/office/drawing/2014/main" id="{00000000-0008-0000-0300-0000CCBC5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16</xdr:col>
      <xdr:colOff>47625</xdr:colOff>
      <xdr:row>29</xdr:row>
      <xdr:rowOff>152400</xdr:rowOff>
    </xdr:from>
    <xdr:ext cx="6210300" cy="2838450"/>
    <xdr:graphicFrame macro="">
      <xdr:nvGraphicFramePr>
        <xdr:cNvPr id="1307754252" name="Chart 4">
          <a:extLst>
            <a:ext uri="{FF2B5EF4-FFF2-40B4-BE49-F238E27FC236}">
              <a16:creationId xmlns:a16="http://schemas.microsoft.com/office/drawing/2014/main" id="{00000000-0008-0000-0300-00000CBFF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200025</xdr:colOff>
      <xdr:row>60</xdr:row>
      <xdr:rowOff>47625</xdr:rowOff>
    </xdr:from>
    <xdr:ext cx="5219700" cy="2809875"/>
    <xdr:graphicFrame macro="">
      <xdr:nvGraphicFramePr>
        <xdr:cNvPr id="1318311746" name="Chart 5">
          <a:extLst>
            <a:ext uri="{FF2B5EF4-FFF2-40B4-BE49-F238E27FC236}">
              <a16:creationId xmlns:a16="http://schemas.microsoft.com/office/drawing/2014/main" id="{00000000-0008-0000-0300-000042D79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752475</xdr:colOff>
      <xdr:row>60</xdr:row>
      <xdr:rowOff>47625</xdr:rowOff>
    </xdr:from>
    <xdr:ext cx="5343525" cy="2809875"/>
    <xdr:graphicFrame macro="">
      <xdr:nvGraphicFramePr>
        <xdr:cNvPr id="1336841919" name="Chart 6">
          <a:extLst>
            <a:ext uri="{FF2B5EF4-FFF2-40B4-BE49-F238E27FC236}">
              <a16:creationId xmlns:a16="http://schemas.microsoft.com/office/drawing/2014/main" id="{00000000-0008-0000-0300-0000BF96A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0</xdr:col>
      <xdr:colOff>0</xdr:colOff>
      <xdr:row>60</xdr:row>
      <xdr:rowOff>57150</xdr:rowOff>
    </xdr:from>
    <xdr:ext cx="5534025" cy="2647950"/>
    <xdr:graphicFrame macro="">
      <xdr:nvGraphicFramePr>
        <xdr:cNvPr id="86109668" name="Chart 7">
          <a:extLst>
            <a:ext uri="{FF2B5EF4-FFF2-40B4-BE49-F238E27FC236}">
              <a16:creationId xmlns:a16="http://schemas.microsoft.com/office/drawing/2014/main" id="{00000000-0008-0000-0300-0000E4ED2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0</xdr:colOff>
      <xdr:row>79</xdr:row>
      <xdr:rowOff>0</xdr:rowOff>
    </xdr:from>
    <xdr:ext cx="5534025" cy="2647950"/>
    <xdr:graphicFrame macro="">
      <xdr:nvGraphicFramePr>
        <xdr:cNvPr id="112555200" name="Chart 8">
          <a:extLst>
            <a:ext uri="{FF2B5EF4-FFF2-40B4-BE49-F238E27FC236}">
              <a16:creationId xmlns:a16="http://schemas.microsoft.com/office/drawing/2014/main" id="{00000000-0008-0000-0300-0000C074B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15</xdr:col>
      <xdr:colOff>510267</xdr:colOff>
      <xdr:row>0</xdr:row>
      <xdr:rowOff>64295</xdr:rowOff>
    </xdr:from>
    <xdr:ext cx="5746637" cy="2393496"/>
    <xdr:graphicFrame macro="">
      <xdr:nvGraphicFramePr>
        <xdr:cNvPr id="670942004" name="Chart 9">
          <a:extLst>
            <a:ext uri="{FF2B5EF4-FFF2-40B4-BE49-F238E27FC236}">
              <a16:creationId xmlns:a16="http://schemas.microsoft.com/office/drawing/2014/main" id="{00000000-0008-0000-0300-000034C3F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254577</xdr:colOff>
      <xdr:row>0</xdr:row>
      <xdr:rowOff>153266</xdr:rowOff>
    </xdr:from>
    <xdr:ext cx="4100946" cy="2227984"/>
    <xdr:graphicFrame macro="">
      <xdr:nvGraphicFramePr>
        <xdr:cNvPr id="1123448060" name="Chart 11">
          <a:extLst>
            <a:ext uri="{FF2B5EF4-FFF2-40B4-BE49-F238E27FC236}">
              <a16:creationId xmlns:a16="http://schemas.microsoft.com/office/drawing/2014/main" id="{00000000-0008-0000-0400-0000FC74F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266700</xdr:colOff>
      <xdr:row>0</xdr:row>
      <xdr:rowOff>66675</xdr:rowOff>
    </xdr:from>
    <xdr:ext cx="4410075" cy="2552700"/>
    <xdr:graphicFrame macro="">
      <xdr:nvGraphicFramePr>
        <xdr:cNvPr id="1871753426" name="Chart 16">
          <a:extLst>
            <a:ext uri="{FF2B5EF4-FFF2-40B4-BE49-F238E27FC236}">
              <a16:creationId xmlns:a16="http://schemas.microsoft.com/office/drawing/2014/main" id="{00000000-0008-0000-0500-0000D2B09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49</xdr:col>
      <xdr:colOff>438150</xdr:colOff>
      <xdr:row>16</xdr:row>
      <xdr:rowOff>0</xdr:rowOff>
    </xdr:from>
    <xdr:ext cx="4267200" cy="2476500"/>
    <xdr:graphicFrame macro="">
      <xdr:nvGraphicFramePr>
        <xdr:cNvPr id="430813619" name="Chart 17">
          <a:extLst>
            <a:ext uri="{FF2B5EF4-FFF2-40B4-BE49-F238E27FC236}">
              <a16:creationId xmlns:a16="http://schemas.microsoft.com/office/drawing/2014/main" id="{00000000-0008-0000-0500-0000B3B1A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55</xdr:col>
      <xdr:colOff>390525</xdr:colOff>
      <xdr:row>0</xdr:row>
      <xdr:rowOff>66675</xdr:rowOff>
    </xdr:from>
    <xdr:ext cx="4495800" cy="2552700"/>
    <xdr:graphicFrame macro="">
      <xdr:nvGraphicFramePr>
        <xdr:cNvPr id="106618505" name="Chart 18">
          <a:extLst>
            <a:ext uri="{FF2B5EF4-FFF2-40B4-BE49-F238E27FC236}">
              <a16:creationId xmlns:a16="http://schemas.microsoft.com/office/drawing/2014/main" id="{00000000-0008-0000-0500-000089DE5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49</xdr:col>
      <xdr:colOff>533400</xdr:colOff>
      <xdr:row>32</xdr:row>
      <xdr:rowOff>28575</xdr:rowOff>
    </xdr:from>
    <xdr:ext cx="4171950" cy="2495550"/>
    <xdr:graphicFrame macro="">
      <xdr:nvGraphicFramePr>
        <xdr:cNvPr id="153132101" name="Chart 19">
          <a:extLst>
            <a:ext uri="{FF2B5EF4-FFF2-40B4-BE49-F238E27FC236}">
              <a16:creationId xmlns:a16="http://schemas.microsoft.com/office/drawing/2014/main" id="{00000000-0008-0000-0500-0000459C2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55</xdr:col>
      <xdr:colOff>400050</xdr:colOff>
      <xdr:row>15</xdr:row>
      <xdr:rowOff>133350</xdr:rowOff>
    </xdr:from>
    <xdr:ext cx="4495800" cy="2495550"/>
    <xdr:graphicFrame macro="">
      <xdr:nvGraphicFramePr>
        <xdr:cNvPr id="950015176" name="Chart 20">
          <a:extLst>
            <a:ext uri="{FF2B5EF4-FFF2-40B4-BE49-F238E27FC236}">
              <a16:creationId xmlns:a16="http://schemas.microsoft.com/office/drawing/2014/main" id="{00000000-0008-0000-0500-0000C814A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twoCellAnchor>
    <xdr:from>
      <xdr:col>15</xdr:col>
      <xdr:colOff>313341</xdr:colOff>
      <xdr:row>11</xdr:row>
      <xdr:rowOff>90100</xdr:rowOff>
    </xdr:from>
    <xdr:to>
      <xdr:col>34</xdr:col>
      <xdr:colOff>216477</xdr:colOff>
      <xdr:row>22</xdr:row>
      <xdr:rowOff>138547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D81BC4-86BA-F76F-55C2-E8420B634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21647</xdr:rowOff>
    </xdr:from>
    <xdr:ext cx="4431723" cy="2221058"/>
    <xdr:graphicFrame macro="">
      <xdr:nvGraphicFramePr>
        <xdr:cNvPr id="169583944" name="Chart 21">
          <a:extLst>
            <a:ext uri="{FF2B5EF4-FFF2-40B4-BE49-F238E27FC236}">
              <a16:creationId xmlns:a16="http://schemas.microsoft.com/office/drawing/2014/main" id="{00000000-0008-0000-0600-000048A51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129194</xdr:colOff>
      <xdr:row>17</xdr:row>
      <xdr:rowOff>168852</xdr:rowOff>
    </xdr:from>
    <xdr:ext cx="3637511" cy="2082512"/>
    <xdr:graphicFrame macro="">
      <xdr:nvGraphicFramePr>
        <xdr:cNvPr id="686150833" name="Chart 23">
          <a:extLst>
            <a:ext uri="{FF2B5EF4-FFF2-40B4-BE49-F238E27FC236}">
              <a16:creationId xmlns:a16="http://schemas.microsoft.com/office/drawing/2014/main" id="{00000000-0008-0000-0600-0000B1D4E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609599</xdr:colOff>
      <xdr:row>84</xdr:row>
      <xdr:rowOff>28576</xdr:rowOff>
    </xdr:from>
    <xdr:ext cx="5267325" cy="4819650"/>
    <xdr:graphicFrame macro="">
      <xdr:nvGraphicFramePr>
        <xdr:cNvPr id="1285533391" name="Chart 25">
          <a:extLst>
            <a:ext uri="{FF2B5EF4-FFF2-40B4-BE49-F238E27FC236}">
              <a16:creationId xmlns:a16="http://schemas.microsoft.com/office/drawing/2014/main" id="{00000000-0008-0000-0700-0000CFAE9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20</xdr:col>
      <xdr:colOff>742950</xdr:colOff>
      <xdr:row>2</xdr:row>
      <xdr:rowOff>76200</xdr:rowOff>
    </xdr:from>
    <xdr:ext cx="4076700" cy="4314825"/>
    <xdr:graphicFrame macro="">
      <xdr:nvGraphicFramePr>
        <xdr:cNvPr id="1149143193" name="Chart 26">
          <a:extLst>
            <a:ext uri="{FF2B5EF4-FFF2-40B4-BE49-F238E27FC236}">
              <a16:creationId xmlns:a16="http://schemas.microsoft.com/office/drawing/2014/main" id="{00000000-0008-0000-0700-000099887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104775</xdr:colOff>
      <xdr:row>1</xdr:row>
      <xdr:rowOff>38101</xdr:rowOff>
    </xdr:from>
    <xdr:ext cx="4524376" cy="2828924"/>
    <xdr:graphicFrame macro="">
      <xdr:nvGraphicFramePr>
        <xdr:cNvPr id="1034386281" name="Chart 28">
          <a:extLst>
            <a:ext uri="{FF2B5EF4-FFF2-40B4-BE49-F238E27FC236}">
              <a16:creationId xmlns:a16="http://schemas.microsoft.com/office/drawing/2014/main" id="{00000000-0008-0000-0800-0000697BA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21</xdr:col>
      <xdr:colOff>114300</xdr:colOff>
      <xdr:row>21</xdr:row>
      <xdr:rowOff>152400</xdr:rowOff>
    </xdr:from>
    <xdr:ext cx="4391025" cy="2590800"/>
    <xdr:graphicFrame macro="">
      <xdr:nvGraphicFramePr>
        <xdr:cNvPr id="1648738200" name="Chart 29">
          <a:extLst>
            <a:ext uri="{FF2B5EF4-FFF2-40B4-BE49-F238E27FC236}">
              <a16:creationId xmlns:a16="http://schemas.microsoft.com/office/drawing/2014/main" id="{00000000-0008-0000-0800-000098BF4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104774</xdr:colOff>
      <xdr:row>117</xdr:row>
      <xdr:rowOff>142875</xdr:rowOff>
    </xdr:from>
    <xdr:ext cx="2466975" cy="1952625"/>
    <xdr:graphicFrame macro="">
      <xdr:nvGraphicFramePr>
        <xdr:cNvPr id="1143134323" name="Chart 30">
          <a:extLst>
            <a:ext uri="{FF2B5EF4-FFF2-40B4-BE49-F238E27FC236}">
              <a16:creationId xmlns:a16="http://schemas.microsoft.com/office/drawing/2014/main" id="{00000000-0008-0000-0900-000073D82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323850</xdr:colOff>
      <xdr:row>1</xdr:row>
      <xdr:rowOff>171449</xdr:rowOff>
    </xdr:from>
    <xdr:ext cx="3728605" cy="9154391"/>
    <xdr:graphicFrame macro="">
      <xdr:nvGraphicFramePr>
        <xdr:cNvPr id="809643149" name="Chart 31">
          <a:extLst>
            <a:ext uri="{FF2B5EF4-FFF2-40B4-BE49-F238E27FC236}">
              <a16:creationId xmlns:a16="http://schemas.microsoft.com/office/drawing/2014/main" id="{00000000-0008-0000-0A00-00008D2C4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209551</xdr:colOff>
      <xdr:row>1</xdr:row>
      <xdr:rowOff>152400</xdr:rowOff>
    </xdr:from>
    <xdr:ext cx="4162424" cy="4562475"/>
    <xdr:graphicFrame macro="">
      <xdr:nvGraphicFramePr>
        <xdr:cNvPr id="87248894" name="Chart 33">
          <a:extLst>
            <a:ext uri="{FF2B5EF4-FFF2-40B4-BE49-F238E27FC236}">
              <a16:creationId xmlns:a16="http://schemas.microsoft.com/office/drawing/2014/main" id="{00000000-0008-0000-0B00-0000FE4F3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142876</xdr:colOff>
      <xdr:row>33</xdr:row>
      <xdr:rowOff>9525</xdr:rowOff>
    </xdr:from>
    <xdr:ext cx="3305174" cy="2124075"/>
    <xdr:graphicFrame macro="">
      <xdr:nvGraphicFramePr>
        <xdr:cNvPr id="1275146963" name="Chart 34">
          <a:extLst>
            <a:ext uri="{FF2B5EF4-FFF2-40B4-BE49-F238E27FC236}">
              <a16:creationId xmlns:a16="http://schemas.microsoft.com/office/drawing/2014/main" id="{00000000-0008-0000-0B00-0000D3320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219075</xdr:colOff>
      <xdr:row>53</xdr:row>
      <xdr:rowOff>9525</xdr:rowOff>
    </xdr:from>
    <xdr:ext cx="2962275" cy="1685925"/>
    <xdr:graphicFrame macro="">
      <xdr:nvGraphicFramePr>
        <xdr:cNvPr id="1795664934" name="Chart 35">
          <a:extLst>
            <a:ext uri="{FF2B5EF4-FFF2-40B4-BE49-F238E27FC236}">
              <a16:creationId xmlns:a16="http://schemas.microsoft.com/office/drawing/2014/main" id="{00000000-0008-0000-0B00-000026AC0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15</xdr:col>
      <xdr:colOff>247650</xdr:colOff>
      <xdr:row>61</xdr:row>
      <xdr:rowOff>161925</xdr:rowOff>
    </xdr:from>
    <xdr:ext cx="2876550" cy="1019175"/>
    <xdr:graphicFrame macro="">
      <xdr:nvGraphicFramePr>
        <xdr:cNvPr id="1960501025" name="Chart 36">
          <a:extLst>
            <a:ext uri="{FF2B5EF4-FFF2-40B4-BE49-F238E27FC236}">
              <a16:creationId xmlns:a16="http://schemas.microsoft.com/office/drawing/2014/main" id="{00000000-0008-0000-0B00-000021DFD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304800</xdr:colOff>
      <xdr:row>47</xdr:row>
      <xdr:rowOff>19050</xdr:rowOff>
    </xdr:from>
    <xdr:ext cx="2781300" cy="1028700"/>
    <xdr:graphicFrame macro="">
      <xdr:nvGraphicFramePr>
        <xdr:cNvPr id="1487727580" name="Chart 37">
          <a:extLst>
            <a:ext uri="{FF2B5EF4-FFF2-40B4-BE49-F238E27FC236}">
              <a16:creationId xmlns:a16="http://schemas.microsoft.com/office/drawing/2014/main" id="{00000000-0008-0000-0B00-0000DCEBA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5</xdr:col>
      <xdr:colOff>152400</xdr:colOff>
      <xdr:row>97</xdr:row>
      <xdr:rowOff>9525</xdr:rowOff>
    </xdr:from>
    <xdr:ext cx="2790825" cy="1228725"/>
    <xdr:graphicFrame macro="">
      <xdr:nvGraphicFramePr>
        <xdr:cNvPr id="987306609" name="Chart 38">
          <a:extLst>
            <a:ext uri="{FF2B5EF4-FFF2-40B4-BE49-F238E27FC236}">
              <a16:creationId xmlns:a16="http://schemas.microsoft.com/office/drawing/2014/main" id="{00000000-0008-0000-0B00-0000711AD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5</xdr:col>
      <xdr:colOff>266699</xdr:colOff>
      <xdr:row>114</xdr:row>
      <xdr:rowOff>19050</xdr:rowOff>
    </xdr:from>
    <xdr:ext cx="2962275" cy="1276350"/>
    <xdr:graphicFrame macro="">
      <xdr:nvGraphicFramePr>
        <xdr:cNvPr id="494193599" name="Chart 39">
          <a:extLst>
            <a:ext uri="{FF2B5EF4-FFF2-40B4-BE49-F238E27FC236}">
              <a16:creationId xmlns:a16="http://schemas.microsoft.com/office/drawing/2014/main" id="{00000000-0008-0000-0B00-0000BFCB7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6</xdr:col>
      <xdr:colOff>47626</xdr:colOff>
      <xdr:row>86</xdr:row>
      <xdr:rowOff>161926</xdr:rowOff>
    </xdr:from>
    <xdr:ext cx="2628900" cy="1714499"/>
    <xdr:graphicFrame macro="">
      <xdr:nvGraphicFramePr>
        <xdr:cNvPr id="2035341989" name="Chart 40">
          <a:extLst>
            <a:ext uri="{FF2B5EF4-FFF2-40B4-BE49-F238E27FC236}">
              <a16:creationId xmlns:a16="http://schemas.microsoft.com/office/drawing/2014/main" id="{00000000-0008-0000-0B00-0000A5DA5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5</xdr:col>
      <xdr:colOff>133350</xdr:colOff>
      <xdr:row>103</xdr:row>
      <xdr:rowOff>171449</xdr:rowOff>
    </xdr:from>
    <xdr:ext cx="3295650" cy="1819276"/>
    <xdr:graphicFrame macro="">
      <xdr:nvGraphicFramePr>
        <xdr:cNvPr id="1804199108" name="Chart 41">
          <a:extLst>
            <a:ext uri="{FF2B5EF4-FFF2-40B4-BE49-F238E27FC236}">
              <a16:creationId xmlns:a16="http://schemas.microsoft.com/office/drawing/2014/main" id="{00000000-0008-0000-0B00-0000C4E48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333375</xdr:colOff>
      <xdr:row>13</xdr:row>
      <xdr:rowOff>123825</xdr:rowOff>
    </xdr:from>
    <xdr:ext cx="3457575" cy="2219325"/>
    <xdr:graphicFrame macro="">
      <xdr:nvGraphicFramePr>
        <xdr:cNvPr id="572194062" name="Chart 42">
          <a:extLst>
            <a:ext uri="{FF2B5EF4-FFF2-40B4-BE49-F238E27FC236}">
              <a16:creationId xmlns:a16="http://schemas.microsoft.com/office/drawing/2014/main" id="{00000000-0008-0000-0C00-00000EFD1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7</xdr:col>
      <xdr:colOff>171450</xdr:colOff>
      <xdr:row>111</xdr:row>
      <xdr:rowOff>80961</xdr:rowOff>
    </xdr:from>
    <xdr:to>
      <xdr:col>18</xdr:col>
      <xdr:colOff>19050</xdr:colOff>
      <xdr:row>124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FC979D-5267-10BF-BE93-11ABDB312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95250</xdr:colOff>
      <xdr:row>2</xdr:row>
      <xdr:rowOff>0</xdr:rowOff>
    </xdr:from>
    <xdr:ext cx="4505325" cy="2905125"/>
    <xdr:graphicFrame macro="">
      <xdr:nvGraphicFramePr>
        <xdr:cNvPr id="2039455077" name="Chart 43">
          <a:extLst>
            <a:ext uri="{FF2B5EF4-FFF2-40B4-BE49-F238E27FC236}">
              <a16:creationId xmlns:a16="http://schemas.microsoft.com/office/drawing/2014/main" id="{00000000-0008-0000-0D00-0000659D8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23</xdr:col>
      <xdr:colOff>57150</xdr:colOff>
      <xdr:row>18</xdr:row>
      <xdr:rowOff>38100</xdr:rowOff>
    </xdr:from>
    <xdr:ext cx="4591050" cy="2266950"/>
    <xdr:graphicFrame macro="">
      <xdr:nvGraphicFramePr>
        <xdr:cNvPr id="2069910899" name="Chart 44">
          <a:extLst>
            <a:ext uri="{FF2B5EF4-FFF2-40B4-BE49-F238E27FC236}">
              <a16:creationId xmlns:a16="http://schemas.microsoft.com/office/drawing/2014/main" id="{00000000-0008-0000-0D00-000073556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23</xdr:col>
      <xdr:colOff>95250</xdr:colOff>
      <xdr:row>33</xdr:row>
      <xdr:rowOff>114300</xdr:rowOff>
    </xdr:from>
    <xdr:ext cx="4591050" cy="2266950"/>
    <xdr:graphicFrame macro="">
      <xdr:nvGraphicFramePr>
        <xdr:cNvPr id="229846583" name="Chart 45">
          <a:extLst>
            <a:ext uri="{FF2B5EF4-FFF2-40B4-BE49-F238E27FC236}">
              <a16:creationId xmlns:a16="http://schemas.microsoft.com/office/drawing/2014/main" id="{00000000-0008-0000-0D00-0000372EB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15</xdr:col>
      <xdr:colOff>266700</xdr:colOff>
      <xdr:row>33</xdr:row>
      <xdr:rowOff>161925</xdr:rowOff>
    </xdr:from>
    <xdr:ext cx="4991100" cy="2276475"/>
    <xdr:graphicFrame macro="">
      <xdr:nvGraphicFramePr>
        <xdr:cNvPr id="58761553" name="Chart 46">
          <a:extLst>
            <a:ext uri="{FF2B5EF4-FFF2-40B4-BE49-F238E27FC236}">
              <a16:creationId xmlns:a16="http://schemas.microsoft.com/office/drawing/2014/main" id="{00000000-0008-0000-0D00-000051A18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23</xdr:col>
      <xdr:colOff>161925</xdr:colOff>
      <xdr:row>46</xdr:row>
      <xdr:rowOff>38100</xdr:rowOff>
    </xdr:from>
    <xdr:ext cx="4591050" cy="2247900"/>
    <xdr:graphicFrame macro="">
      <xdr:nvGraphicFramePr>
        <xdr:cNvPr id="313016911" name="Chart 47">
          <a:extLst>
            <a:ext uri="{FF2B5EF4-FFF2-40B4-BE49-F238E27FC236}">
              <a16:creationId xmlns:a16="http://schemas.microsoft.com/office/drawing/2014/main" id="{00000000-0008-0000-0D00-00004F42A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16</xdr:col>
      <xdr:colOff>0</xdr:colOff>
      <xdr:row>18</xdr:row>
      <xdr:rowOff>0</xdr:rowOff>
    </xdr:from>
    <xdr:ext cx="4505325" cy="2905125"/>
    <xdr:graphicFrame macro="">
      <xdr:nvGraphicFramePr>
        <xdr:cNvPr id="1455094187" name="Chart 48">
          <a:extLst>
            <a:ext uri="{FF2B5EF4-FFF2-40B4-BE49-F238E27FC236}">
              <a16:creationId xmlns:a16="http://schemas.microsoft.com/office/drawing/2014/main" id="{00000000-0008-0000-0D00-0000ABF9B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23</xdr:col>
      <xdr:colOff>247650</xdr:colOff>
      <xdr:row>2</xdr:row>
      <xdr:rowOff>9525</xdr:rowOff>
    </xdr:from>
    <xdr:ext cx="4505325" cy="2905125"/>
    <xdr:graphicFrame macro="">
      <xdr:nvGraphicFramePr>
        <xdr:cNvPr id="267018178" name="Chart 49">
          <a:extLst>
            <a:ext uri="{FF2B5EF4-FFF2-40B4-BE49-F238E27FC236}">
              <a16:creationId xmlns:a16="http://schemas.microsoft.com/office/drawing/2014/main" id="{00000000-0008-0000-0D00-0000C25FE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16</xdr:col>
      <xdr:colOff>95250</xdr:colOff>
      <xdr:row>2</xdr:row>
      <xdr:rowOff>0</xdr:rowOff>
    </xdr:from>
    <xdr:ext cx="4505325" cy="2905125"/>
    <xdr:graphicFrame macro="">
      <xdr:nvGraphicFramePr>
        <xdr:cNvPr id="2" name="Chart 43">
          <a:extLst>
            <a:ext uri="{FF2B5EF4-FFF2-40B4-BE49-F238E27FC236}">
              <a16:creationId xmlns:a16="http://schemas.microsoft.com/office/drawing/2014/main" id="{FF45B097-BFF1-4E87-B7FE-E0E19C0C9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23</xdr:col>
      <xdr:colOff>57150</xdr:colOff>
      <xdr:row>18</xdr:row>
      <xdr:rowOff>38100</xdr:rowOff>
    </xdr:from>
    <xdr:ext cx="4591050" cy="2266950"/>
    <xdr:graphicFrame macro="">
      <xdr:nvGraphicFramePr>
        <xdr:cNvPr id="3" name="Chart 44">
          <a:extLst>
            <a:ext uri="{FF2B5EF4-FFF2-40B4-BE49-F238E27FC236}">
              <a16:creationId xmlns:a16="http://schemas.microsoft.com/office/drawing/2014/main" id="{D8AE8FB3-CA2B-4DC2-98F1-13E67EF88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23</xdr:col>
      <xdr:colOff>95250</xdr:colOff>
      <xdr:row>33</xdr:row>
      <xdr:rowOff>114300</xdr:rowOff>
    </xdr:from>
    <xdr:ext cx="4591050" cy="2266950"/>
    <xdr:graphicFrame macro="">
      <xdr:nvGraphicFramePr>
        <xdr:cNvPr id="4" name="Chart 45">
          <a:extLst>
            <a:ext uri="{FF2B5EF4-FFF2-40B4-BE49-F238E27FC236}">
              <a16:creationId xmlns:a16="http://schemas.microsoft.com/office/drawing/2014/main" id="{22384EFE-3C04-4188-BCEE-C3F63AFB7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15</xdr:col>
      <xdr:colOff>266700</xdr:colOff>
      <xdr:row>33</xdr:row>
      <xdr:rowOff>161925</xdr:rowOff>
    </xdr:from>
    <xdr:ext cx="4991100" cy="2276475"/>
    <xdr:graphicFrame macro="">
      <xdr:nvGraphicFramePr>
        <xdr:cNvPr id="5" name="Chart 46">
          <a:extLst>
            <a:ext uri="{FF2B5EF4-FFF2-40B4-BE49-F238E27FC236}">
              <a16:creationId xmlns:a16="http://schemas.microsoft.com/office/drawing/2014/main" id="{69BA6750-F21A-43DC-B670-B3F93A44A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23</xdr:col>
      <xdr:colOff>161925</xdr:colOff>
      <xdr:row>46</xdr:row>
      <xdr:rowOff>38100</xdr:rowOff>
    </xdr:from>
    <xdr:ext cx="4591050" cy="2247900"/>
    <xdr:graphicFrame macro="">
      <xdr:nvGraphicFramePr>
        <xdr:cNvPr id="6" name="Chart 47">
          <a:extLst>
            <a:ext uri="{FF2B5EF4-FFF2-40B4-BE49-F238E27FC236}">
              <a16:creationId xmlns:a16="http://schemas.microsoft.com/office/drawing/2014/main" id="{E7810B9C-6619-407D-BB5F-B0B4B03B6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16</xdr:col>
      <xdr:colOff>0</xdr:colOff>
      <xdr:row>18</xdr:row>
      <xdr:rowOff>0</xdr:rowOff>
    </xdr:from>
    <xdr:ext cx="4505325" cy="2905125"/>
    <xdr:graphicFrame macro="">
      <xdr:nvGraphicFramePr>
        <xdr:cNvPr id="7" name="Chart 48">
          <a:extLst>
            <a:ext uri="{FF2B5EF4-FFF2-40B4-BE49-F238E27FC236}">
              <a16:creationId xmlns:a16="http://schemas.microsoft.com/office/drawing/2014/main" id="{F53A7A32-F8E6-4037-8B83-ACFBFB1DB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23</xdr:col>
      <xdr:colOff>247650</xdr:colOff>
      <xdr:row>2</xdr:row>
      <xdr:rowOff>9525</xdr:rowOff>
    </xdr:from>
    <xdr:ext cx="4505325" cy="2905125"/>
    <xdr:graphicFrame macro="">
      <xdr:nvGraphicFramePr>
        <xdr:cNvPr id="8" name="Chart 49">
          <a:extLst>
            <a:ext uri="{FF2B5EF4-FFF2-40B4-BE49-F238E27FC236}">
              <a16:creationId xmlns:a16="http://schemas.microsoft.com/office/drawing/2014/main" id="{60BA2D4B-B912-404A-9906-2C9C03D91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twoCellAnchor>
    <xdr:from>
      <xdr:col>8</xdr:col>
      <xdr:colOff>133350</xdr:colOff>
      <xdr:row>250</xdr:row>
      <xdr:rowOff>90487</xdr:rowOff>
    </xdr:from>
    <xdr:to>
      <xdr:col>14</xdr:col>
      <xdr:colOff>666750</xdr:colOff>
      <xdr:row>264</xdr:row>
      <xdr:rowOff>33337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0ED3F70-4851-7DC0-33E6-8F7DC2517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0</xdr:row>
      <xdr:rowOff>76200</xdr:rowOff>
    </xdr:from>
    <xdr:ext cx="5991225" cy="3362325"/>
    <xdr:graphicFrame macro="">
      <xdr:nvGraphicFramePr>
        <xdr:cNvPr id="2009987898" name="Chart 50">
          <a:extLst>
            <a:ext uri="{FF2B5EF4-FFF2-40B4-BE49-F238E27FC236}">
              <a16:creationId xmlns:a16="http://schemas.microsoft.com/office/drawing/2014/main" id="{00000000-0008-0000-0E00-00003AFBC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9525</xdr:colOff>
      <xdr:row>33</xdr:row>
      <xdr:rowOff>9525</xdr:rowOff>
    </xdr:from>
    <xdr:ext cx="6210300" cy="3114675"/>
    <xdr:graphicFrame macro="">
      <xdr:nvGraphicFramePr>
        <xdr:cNvPr id="1120198650" name="Chart 51">
          <a:extLst>
            <a:ext uri="{FF2B5EF4-FFF2-40B4-BE49-F238E27FC236}">
              <a16:creationId xmlns:a16="http://schemas.microsoft.com/office/drawing/2014/main" id="{00000000-0008-0000-0E00-0000FADFC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447675</xdr:colOff>
      <xdr:row>23</xdr:row>
      <xdr:rowOff>57150</xdr:rowOff>
    </xdr:from>
    <xdr:ext cx="5314950" cy="2819400"/>
    <xdr:graphicFrame macro="">
      <xdr:nvGraphicFramePr>
        <xdr:cNvPr id="128942297" name="Chart 52">
          <a:extLst>
            <a:ext uri="{FF2B5EF4-FFF2-40B4-BE49-F238E27FC236}">
              <a16:creationId xmlns:a16="http://schemas.microsoft.com/office/drawing/2014/main" id="{00000000-0008-0000-0E00-0000D980A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285750</xdr:colOff>
      <xdr:row>49</xdr:row>
      <xdr:rowOff>180975</xdr:rowOff>
    </xdr:from>
    <xdr:ext cx="6829425" cy="3067050"/>
    <xdr:graphicFrame macro="">
      <xdr:nvGraphicFramePr>
        <xdr:cNvPr id="1337319787" name="Chart 53">
          <a:extLst>
            <a:ext uri="{FF2B5EF4-FFF2-40B4-BE49-F238E27FC236}">
              <a16:creationId xmlns:a16="http://schemas.microsoft.com/office/drawing/2014/main" id="{00000000-0008-0000-0E00-00006BE1B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266700</xdr:colOff>
      <xdr:row>1</xdr:row>
      <xdr:rowOff>123824</xdr:rowOff>
    </xdr:from>
    <xdr:ext cx="3267075" cy="3705225"/>
    <xdr:graphicFrame macro="">
      <xdr:nvGraphicFramePr>
        <xdr:cNvPr id="73361842" name="Chart 54">
          <a:extLst>
            <a:ext uri="{FF2B5EF4-FFF2-40B4-BE49-F238E27FC236}">
              <a16:creationId xmlns:a16="http://schemas.microsoft.com/office/drawing/2014/main" id="{00000000-0008-0000-0F00-0000B2695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104775</xdr:colOff>
      <xdr:row>0</xdr:row>
      <xdr:rowOff>85725</xdr:rowOff>
    </xdr:from>
    <xdr:ext cx="3609975" cy="1819275"/>
    <xdr:graphicFrame macro="">
      <xdr:nvGraphicFramePr>
        <xdr:cNvPr id="1214071031" name="Chart 55">
          <a:extLst>
            <a:ext uri="{FF2B5EF4-FFF2-40B4-BE49-F238E27FC236}">
              <a16:creationId xmlns:a16="http://schemas.microsoft.com/office/drawing/2014/main" id="{00000000-0008-0000-1000-0000F7405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485775</xdr:colOff>
      <xdr:row>15</xdr:row>
      <xdr:rowOff>28575</xdr:rowOff>
    </xdr:from>
    <xdr:ext cx="2990849" cy="8696325"/>
    <xdr:graphicFrame macro="">
      <xdr:nvGraphicFramePr>
        <xdr:cNvPr id="1877950012" name="Chart 57">
          <a:extLst>
            <a:ext uri="{FF2B5EF4-FFF2-40B4-BE49-F238E27FC236}">
              <a16:creationId xmlns:a16="http://schemas.microsoft.com/office/drawing/2014/main" id="{00000000-0008-0000-1000-00003C3EE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571500</xdr:colOff>
      <xdr:row>0</xdr:row>
      <xdr:rowOff>123826</xdr:rowOff>
    </xdr:from>
    <xdr:ext cx="4905375" cy="1514474"/>
    <xdr:graphicFrame macro="">
      <xdr:nvGraphicFramePr>
        <xdr:cNvPr id="348806176" name="Chart 58">
          <a:extLst>
            <a:ext uri="{FF2B5EF4-FFF2-40B4-BE49-F238E27FC236}">
              <a16:creationId xmlns:a16="http://schemas.microsoft.com/office/drawing/2014/main" id="{00000000-0008-0000-1100-0000205CC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533400</xdr:colOff>
      <xdr:row>12</xdr:row>
      <xdr:rowOff>9527</xdr:rowOff>
    </xdr:from>
    <xdr:ext cx="3429000" cy="1743074"/>
    <xdr:graphicFrame macro="">
      <xdr:nvGraphicFramePr>
        <xdr:cNvPr id="1739791212" name="Chart 59">
          <a:extLst>
            <a:ext uri="{FF2B5EF4-FFF2-40B4-BE49-F238E27FC236}">
              <a16:creationId xmlns:a16="http://schemas.microsoft.com/office/drawing/2014/main" id="{00000000-0008-0000-1100-00006C1BB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1</xdr:row>
      <xdr:rowOff>9525</xdr:rowOff>
    </xdr:from>
    <xdr:ext cx="4200525" cy="1123950"/>
    <xdr:graphicFrame macro="">
      <xdr:nvGraphicFramePr>
        <xdr:cNvPr id="227555775" name="Chart 60">
          <a:extLst>
            <a:ext uri="{FF2B5EF4-FFF2-40B4-BE49-F238E27FC236}">
              <a16:creationId xmlns:a16="http://schemas.microsoft.com/office/drawing/2014/main" id="{00000000-0008-0000-1200-0000BF399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133350</xdr:colOff>
      <xdr:row>24</xdr:row>
      <xdr:rowOff>57150</xdr:rowOff>
    </xdr:from>
    <xdr:ext cx="4486275" cy="2124075"/>
    <xdr:graphicFrame macro="">
      <xdr:nvGraphicFramePr>
        <xdr:cNvPr id="1360043805" name="Chart 61">
          <a:extLst>
            <a:ext uri="{FF2B5EF4-FFF2-40B4-BE49-F238E27FC236}">
              <a16:creationId xmlns:a16="http://schemas.microsoft.com/office/drawing/2014/main" id="{00000000-0008-0000-1200-00001D9F1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123825</xdr:colOff>
      <xdr:row>20</xdr:row>
      <xdr:rowOff>104775</xdr:rowOff>
    </xdr:from>
    <xdr:ext cx="4305300" cy="2743200"/>
    <xdr:graphicFrame macro="">
      <xdr:nvGraphicFramePr>
        <xdr:cNvPr id="292904814" name="Chart 62">
          <a:extLst>
            <a:ext uri="{FF2B5EF4-FFF2-40B4-BE49-F238E27FC236}">
              <a16:creationId xmlns:a16="http://schemas.microsoft.com/office/drawing/2014/main" id="{00000000-0008-0000-1200-00006E5F7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392906</xdr:colOff>
      <xdr:row>1</xdr:row>
      <xdr:rowOff>59531</xdr:rowOff>
    </xdr:from>
    <xdr:ext cx="3214688" cy="5095875"/>
    <xdr:graphicFrame macro="">
      <xdr:nvGraphicFramePr>
        <xdr:cNvPr id="397672682" name="Chart 63">
          <a:extLst>
            <a:ext uri="{FF2B5EF4-FFF2-40B4-BE49-F238E27FC236}">
              <a16:creationId xmlns:a16="http://schemas.microsoft.com/office/drawing/2014/main" id="{00000000-0008-0000-1300-0000EA00B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214313</xdr:colOff>
      <xdr:row>34</xdr:row>
      <xdr:rowOff>23813</xdr:rowOff>
    </xdr:from>
    <xdr:ext cx="4083844" cy="3369469"/>
    <xdr:graphicFrame macro="">
      <xdr:nvGraphicFramePr>
        <xdr:cNvPr id="822611542" name="Chart 64">
          <a:extLst>
            <a:ext uri="{FF2B5EF4-FFF2-40B4-BE49-F238E27FC236}">
              <a16:creationId xmlns:a16="http://schemas.microsoft.com/office/drawing/2014/main" id="{00000000-0008-0000-1300-0000560E0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304800</xdr:colOff>
      <xdr:row>7</xdr:row>
      <xdr:rowOff>152400</xdr:rowOff>
    </xdr:from>
    <xdr:ext cx="3105150" cy="3429000"/>
    <xdr:graphicFrame macro="">
      <xdr:nvGraphicFramePr>
        <xdr:cNvPr id="1672254225" name="Chart 65">
          <a:extLst>
            <a:ext uri="{FF2B5EF4-FFF2-40B4-BE49-F238E27FC236}">
              <a16:creationId xmlns:a16="http://schemas.microsoft.com/office/drawing/2014/main" id="{00000000-0008-0000-1500-00001193A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12</xdr:row>
      <xdr:rowOff>133350</xdr:rowOff>
    </xdr:from>
    <xdr:ext cx="4143375" cy="2219325"/>
    <xdr:graphicFrame macro="">
      <xdr:nvGraphicFramePr>
        <xdr:cNvPr id="1928459481" name="Chart 66">
          <a:extLst>
            <a:ext uri="{FF2B5EF4-FFF2-40B4-BE49-F238E27FC236}">
              <a16:creationId xmlns:a16="http://schemas.microsoft.com/office/drawing/2014/main" id="{00000000-0008-0000-1600-0000D9F4F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18</xdr:col>
      <xdr:colOff>742950</xdr:colOff>
      <xdr:row>1</xdr:row>
      <xdr:rowOff>28575</xdr:rowOff>
    </xdr:from>
    <xdr:ext cx="4019550" cy="2076450"/>
    <xdr:graphicFrame macro="">
      <xdr:nvGraphicFramePr>
        <xdr:cNvPr id="2131965449" name="Chart 67">
          <a:extLst>
            <a:ext uri="{FF2B5EF4-FFF2-40B4-BE49-F238E27FC236}">
              <a16:creationId xmlns:a16="http://schemas.microsoft.com/office/drawing/2014/main" id="{00000000-0008-0000-1600-000009361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619125</xdr:colOff>
      <xdr:row>0</xdr:row>
      <xdr:rowOff>180975</xdr:rowOff>
    </xdr:from>
    <xdr:ext cx="4495800" cy="2857500"/>
    <xdr:graphicFrame macro="">
      <xdr:nvGraphicFramePr>
        <xdr:cNvPr id="78259975" name="Chart 68">
          <a:extLst>
            <a:ext uri="{FF2B5EF4-FFF2-40B4-BE49-F238E27FC236}">
              <a16:creationId xmlns:a16="http://schemas.microsoft.com/office/drawing/2014/main" id="{00000000-0008-0000-1700-00000727A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752475</xdr:colOff>
      <xdr:row>32</xdr:row>
      <xdr:rowOff>0</xdr:rowOff>
    </xdr:from>
    <xdr:ext cx="4419600" cy="2867025"/>
    <xdr:graphicFrame macro="">
      <xdr:nvGraphicFramePr>
        <xdr:cNvPr id="1666680401" name="Chart 69">
          <a:extLst>
            <a:ext uri="{FF2B5EF4-FFF2-40B4-BE49-F238E27FC236}">
              <a16:creationId xmlns:a16="http://schemas.microsoft.com/office/drawing/2014/main" id="{00000000-0008-0000-1700-000051865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752475</xdr:colOff>
      <xdr:row>48</xdr:row>
      <xdr:rowOff>180975</xdr:rowOff>
    </xdr:from>
    <xdr:ext cx="4705350" cy="2819400"/>
    <xdr:graphicFrame macro="">
      <xdr:nvGraphicFramePr>
        <xdr:cNvPr id="1239395407" name="Chart 70">
          <a:extLst>
            <a:ext uri="{FF2B5EF4-FFF2-40B4-BE49-F238E27FC236}">
              <a16:creationId xmlns:a16="http://schemas.microsoft.com/office/drawing/2014/main" id="{00000000-0008-0000-1700-00004FACD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16</xdr:col>
      <xdr:colOff>333375</xdr:colOff>
      <xdr:row>1</xdr:row>
      <xdr:rowOff>47625</xdr:rowOff>
    </xdr:from>
    <xdr:ext cx="5400675" cy="2847975"/>
    <xdr:graphicFrame macro="">
      <xdr:nvGraphicFramePr>
        <xdr:cNvPr id="517937662" name="Chart 71">
          <a:extLst>
            <a:ext uri="{FF2B5EF4-FFF2-40B4-BE49-F238E27FC236}">
              <a16:creationId xmlns:a16="http://schemas.microsoft.com/office/drawing/2014/main" id="{00000000-0008-0000-1700-0000FE19D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16</xdr:col>
      <xdr:colOff>371475</xdr:colOff>
      <xdr:row>31</xdr:row>
      <xdr:rowOff>180975</xdr:rowOff>
    </xdr:from>
    <xdr:ext cx="4286250" cy="2886075"/>
    <xdr:graphicFrame macro="">
      <xdr:nvGraphicFramePr>
        <xdr:cNvPr id="1955282481" name="Chart 72">
          <a:extLst>
            <a:ext uri="{FF2B5EF4-FFF2-40B4-BE49-F238E27FC236}">
              <a16:creationId xmlns:a16="http://schemas.microsoft.com/office/drawing/2014/main" id="{00000000-0008-0000-1700-0000313E8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17</xdr:col>
      <xdr:colOff>0</xdr:colOff>
      <xdr:row>48</xdr:row>
      <xdr:rowOff>152400</xdr:rowOff>
    </xdr:from>
    <xdr:ext cx="4286250" cy="2886075"/>
    <xdr:graphicFrame macro="">
      <xdr:nvGraphicFramePr>
        <xdr:cNvPr id="706051631" name="Chart 73">
          <a:extLst>
            <a:ext uri="{FF2B5EF4-FFF2-40B4-BE49-F238E27FC236}">
              <a16:creationId xmlns:a16="http://schemas.microsoft.com/office/drawing/2014/main" id="{00000000-0008-0000-1700-00002F7E1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542925</xdr:colOff>
      <xdr:row>33</xdr:row>
      <xdr:rowOff>104775</xdr:rowOff>
    </xdr:from>
    <xdr:ext cx="4371975" cy="2876550"/>
    <xdr:graphicFrame macro="">
      <xdr:nvGraphicFramePr>
        <xdr:cNvPr id="1276998978" name="Chart 74">
          <a:extLst>
            <a:ext uri="{FF2B5EF4-FFF2-40B4-BE49-F238E27FC236}">
              <a16:creationId xmlns:a16="http://schemas.microsoft.com/office/drawing/2014/main" id="{00000000-0008-0000-1700-000042751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10</xdr:col>
      <xdr:colOff>0</xdr:colOff>
      <xdr:row>83</xdr:row>
      <xdr:rowOff>142875</xdr:rowOff>
    </xdr:from>
    <xdr:ext cx="4981575" cy="2809875"/>
    <xdr:graphicFrame macro="">
      <xdr:nvGraphicFramePr>
        <xdr:cNvPr id="1560588712" name="Chart 75">
          <a:extLst>
            <a:ext uri="{FF2B5EF4-FFF2-40B4-BE49-F238E27FC236}">
              <a16:creationId xmlns:a16="http://schemas.microsoft.com/office/drawing/2014/main" id="{00000000-0008-0000-1700-0000A8B10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10</xdr:col>
      <xdr:colOff>0</xdr:colOff>
      <xdr:row>67</xdr:row>
      <xdr:rowOff>0</xdr:rowOff>
    </xdr:from>
    <xdr:ext cx="4457700" cy="2867025"/>
    <xdr:graphicFrame macro="">
      <xdr:nvGraphicFramePr>
        <xdr:cNvPr id="1468745748" name="Chart 76">
          <a:extLst>
            <a:ext uri="{FF2B5EF4-FFF2-40B4-BE49-F238E27FC236}">
              <a16:creationId xmlns:a16="http://schemas.microsoft.com/office/drawing/2014/main" id="{00000000-0008-0000-1700-000014488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352425</xdr:colOff>
      <xdr:row>0</xdr:row>
      <xdr:rowOff>47625</xdr:rowOff>
    </xdr:from>
    <xdr:ext cx="3305175" cy="1952625"/>
    <xdr:graphicFrame macro="">
      <xdr:nvGraphicFramePr>
        <xdr:cNvPr id="1262732678" name="Chart 78">
          <a:extLst>
            <a:ext uri="{FF2B5EF4-FFF2-40B4-BE49-F238E27FC236}">
              <a16:creationId xmlns:a16="http://schemas.microsoft.com/office/drawing/2014/main" id="{00000000-0008-0000-1900-000086C54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95250</xdr:colOff>
      <xdr:row>15</xdr:row>
      <xdr:rowOff>66675</xdr:rowOff>
    </xdr:from>
    <xdr:ext cx="3076575" cy="3695700"/>
    <xdr:graphicFrame macro="">
      <xdr:nvGraphicFramePr>
        <xdr:cNvPr id="842384669" name="Chart 79">
          <a:extLst>
            <a:ext uri="{FF2B5EF4-FFF2-40B4-BE49-F238E27FC236}">
              <a16:creationId xmlns:a16="http://schemas.microsoft.com/office/drawing/2014/main" id="{00000000-0008-0000-1900-00001DC53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247650</xdr:colOff>
      <xdr:row>50</xdr:row>
      <xdr:rowOff>171450</xdr:rowOff>
    </xdr:from>
    <xdr:ext cx="4514850" cy="2886075"/>
    <xdr:graphicFrame macro="">
      <xdr:nvGraphicFramePr>
        <xdr:cNvPr id="1386362641" name="Chart 80">
          <a:extLst>
            <a:ext uri="{FF2B5EF4-FFF2-40B4-BE49-F238E27FC236}">
              <a16:creationId xmlns:a16="http://schemas.microsoft.com/office/drawing/2014/main" id="{00000000-0008-0000-1A00-00001137A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50</xdr:row>
      <xdr:rowOff>180975</xdr:rowOff>
    </xdr:from>
    <xdr:ext cx="4467225" cy="2876550"/>
    <xdr:graphicFrame macro="">
      <xdr:nvGraphicFramePr>
        <xdr:cNvPr id="387747755" name="Chart 81">
          <a:extLst>
            <a:ext uri="{FF2B5EF4-FFF2-40B4-BE49-F238E27FC236}">
              <a16:creationId xmlns:a16="http://schemas.microsoft.com/office/drawing/2014/main" id="{00000000-0008-0000-1A00-0000AB8F1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0</xdr:colOff>
      <xdr:row>85</xdr:row>
      <xdr:rowOff>180975</xdr:rowOff>
    </xdr:from>
    <xdr:ext cx="6667500" cy="3771900"/>
    <xdr:graphicFrame macro="">
      <xdr:nvGraphicFramePr>
        <xdr:cNvPr id="439906968" name="Chart 82">
          <a:extLst>
            <a:ext uri="{FF2B5EF4-FFF2-40B4-BE49-F238E27FC236}">
              <a16:creationId xmlns:a16="http://schemas.microsoft.com/office/drawing/2014/main" id="{00000000-0008-0000-1A00-000098723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104775</xdr:colOff>
      <xdr:row>86</xdr:row>
      <xdr:rowOff>114300</xdr:rowOff>
    </xdr:from>
    <xdr:ext cx="4572000" cy="2886075"/>
    <xdr:graphicFrame macro="">
      <xdr:nvGraphicFramePr>
        <xdr:cNvPr id="1767445937" name="Chart 83">
          <a:extLst>
            <a:ext uri="{FF2B5EF4-FFF2-40B4-BE49-F238E27FC236}">
              <a16:creationId xmlns:a16="http://schemas.microsoft.com/office/drawing/2014/main" id="{00000000-0008-0000-1A00-0000B1155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12</xdr:col>
      <xdr:colOff>0</xdr:colOff>
      <xdr:row>66</xdr:row>
      <xdr:rowOff>0</xdr:rowOff>
    </xdr:from>
    <xdr:ext cx="5686425" cy="2724150"/>
    <xdr:graphicFrame macro="">
      <xdr:nvGraphicFramePr>
        <xdr:cNvPr id="2" name="Chart 81">
          <a:extLst>
            <a:ext uri="{FF2B5EF4-FFF2-40B4-BE49-F238E27FC236}">
              <a16:creationId xmlns:a16="http://schemas.microsoft.com/office/drawing/2014/main" id="{324F0545-A033-4323-950D-1054912D3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152401</xdr:rowOff>
    </xdr:from>
    <xdr:ext cx="5876925" cy="2590800"/>
    <xdr:graphicFrame macro="">
      <xdr:nvGraphicFramePr>
        <xdr:cNvPr id="503301957" name="Chart 84">
          <a:extLst>
            <a:ext uri="{FF2B5EF4-FFF2-40B4-BE49-F238E27FC236}">
              <a16:creationId xmlns:a16="http://schemas.microsoft.com/office/drawing/2014/main" id="{00000000-0008-0000-1B00-000045C7F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504825</xdr:colOff>
      <xdr:row>18</xdr:row>
      <xdr:rowOff>123825</xdr:rowOff>
    </xdr:from>
    <xdr:ext cx="6019800" cy="2476500"/>
    <xdr:graphicFrame macro="">
      <xdr:nvGraphicFramePr>
        <xdr:cNvPr id="1310120999" name="Chart 85">
          <a:extLst>
            <a:ext uri="{FF2B5EF4-FFF2-40B4-BE49-F238E27FC236}">
              <a16:creationId xmlns:a16="http://schemas.microsoft.com/office/drawing/2014/main" id="{00000000-0008-0000-1B00-000027DC1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89</xdr:col>
      <xdr:colOff>904875</xdr:colOff>
      <xdr:row>32</xdr:row>
      <xdr:rowOff>142875</xdr:rowOff>
    </xdr:from>
    <xdr:ext cx="4572000" cy="2686050"/>
    <xdr:graphicFrame macro="">
      <xdr:nvGraphicFramePr>
        <xdr:cNvPr id="12292091" name="Chart 86">
          <a:extLst>
            <a:ext uri="{FF2B5EF4-FFF2-40B4-BE49-F238E27FC236}">
              <a16:creationId xmlns:a16="http://schemas.microsoft.com/office/drawing/2014/main" id="{00000000-0008-0000-1F00-0000FB8FB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28</xdr:col>
      <xdr:colOff>361950</xdr:colOff>
      <xdr:row>36</xdr:row>
      <xdr:rowOff>142875</xdr:rowOff>
    </xdr:from>
    <xdr:ext cx="4572000" cy="2371725"/>
    <xdr:graphicFrame macro="">
      <xdr:nvGraphicFramePr>
        <xdr:cNvPr id="1024093948" name="Chart 87">
          <a:extLst>
            <a:ext uri="{FF2B5EF4-FFF2-40B4-BE49-F238E27FC236}">
              <a16:creationId xmlns:a16="http://schemas.microsoft.com/office/drawing/2014/main" id="{00000000-0008-0000-1F00-0000FC6E0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96</xdr:col>
      <xdr:colOff>685800</xdr:colOff>
      <xdr:row>18</xdr:row>
      <xdr:rowOff>47625</xdr:rowOff>
    </xdr:from>
    <xdr:ext cx="6648450" cy="13620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STADISTICAS%202024/IMPORTACION%202024/Cadam%20-%20Estadisticas%20totales%20dic_2024%20autos_camiones.xlsx" TargetMode="External"/><Relationship Id="rId2" Type="http://schemas.openxmlformats.org/officeDocument/2006/relationships/externalLinkPath" Target="file:///C:\Users\pc\Downloads\ESTADISTICAS%202024\IMPORTACION%202024\Cadam%20-%20Estadisticas%20totales%20dic_2024%20autos_camiones.xlsx" TargetMode="External"/><Relationship Id="rId1" Type="http://schemas.openxmlformats.org/officeDocument/2006/relationships/externalLinkPath" Target="/Users/pc/Downloads/ESTADISTICAS%202024/IMPORTACION%202024/Cadam%20-%20Estadisticas%20totales%20dic_2024%20autos_cam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ADAM%20RED/Estadisticas/OCIT%202019/Cadam%20-%20Estadisticas%20totales%20Dic_2019%20autos_camiones%20(VF).xlsx" TargetMode="External"/><Relationship Id="rId1" Type="http://schemas.openxmlformats.org/officeDocument/2006/relationships/externalLinkPath" Target="/CADAM%20RED/Estadisticas/OCIT%202019/Cadam%20-%20Estadisticas%20totales%20Dic_2019%20autos_camiones%20(VF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ratula"/>
      <sheetName val="Indice"/>
      <sheetName val="Resumen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70">
          <cell r="B170">
            <v>1091</v>
          </cell>
          <cell r="C170">
            <v>25</v>
          </cell>
          <cell r="D170">
            <v>2</v>
          </cell>
          <cell r="E170">
            <v>792</v>
          </cell>
          <cell r="F170">
            <v>960</v>
          </cell>
        </row>
        <row r="171">
          <cell r="B171">
            <v>526</v>
          </cell>
          <cell r="C171">
            <v>7</v>
          </cell>
          <cell r="D171">
            <v>0</v>
          </cell>
          <cell r="E171">
            <v>433</v>
          </cell>
          <cell r="F171">
            <v>982</v>
          </cell>
        </row>
        <row r="172">
          <cell r="B172">
            <v>531</v>
          </cell>
          <cell r="C172">
            <v>58</v>
          </cell>
          <cell r="D172">
            <v>5</v>
          </cell>
          <cell r="E172">
            <v>568</v>
          </cell>
          <cell r="F172">
            <v>1308</v>
          </cell>
          <cell r="G172">
            <v>2470</v>
          </cell>
        </row>
        <row r="173">
          <cell r="B173">
            <v>1119</v>
          </cell>
          <cell r="C173">
            <v>81</v>
          </cell>
          <cell r="D173">
            <v>10</v>
          </cell>
          <cell r="E173">
            <v>687</v>
          </cell>
          <cell r="F173">
            <v>1164</v>
          </cell>
          <cell r="G173">
            <v>3061</v>
          </cell>
        </row>
        <row r="174">
          <cell r="B174">
            <v>1177</v>
          </cell>
          <cell r="C174">
            <v>21</v>
          </cell>
          <cell r="D174">
            <v>14</v>
          </cell>
          <cell r="E174">
            <v>424</v>
          </cell>
          <cell r="F174">
            <v>1687</v>
          </cell>
          <cell r="G174">
            <v>3323</v>
          </cell>
        </row>
        <row r="175">
          <cell r="B175">
            <v>682</v>
          </cell>
          <cell r="C175">
            <v>33</v>
          </cell>
          <cell r="D175">
            <v>10</v>
          </cell>
          <cell r="E175">
            <v>764</v>
          </cell>
          <cell r="F175">
            <v>1059</v>
          </cell>
          <cell r="G175">
            <v>2548</v>
          </cell>
        </row>
        <row r="176">
          <cell r="B176">
            <v>1084</v>
          </cell>
          <cell r="C176">
            <v>61</v>
          </cell>
          <cell r="D176">
            <v>95</v>
          </cell>
          <cell r="E176">
            <v>675</v>
          </cell>
          <cell r="F176">
            <v>1629</v>
          </cell>
          <cell r="G176">
            <v>3544</v>
          </cell>
        </row>
        <row r="177">
          <cell r="B177">
            <v>897</v>
          </cell>
          <cell r="C177">
            <v>25</v>
          </cell>
          <cell r="D177">
            <v>0</v>
          </cell>
          <cell r="E177">
            <v>888</v>
          </cell>
          <cell r="F177">
            <v>1264</v>
          </cell>
          <cell r="G177">
            <v>3074</v>
          </cell>
        </row>
        <row r="178">
          <cell r="B178">
            <v>693</v>
          </cell>
          <cell r="C178">
            <v>21</v>
          </cell>
          <cell r="D178">
            <v>50</v>
          </cell>
          <cell r="E178">
            <v>923</v>
          </cell>
          <cell r="F178">
            <v>1335</v>
          </cell>
          <cell r="G178">
            <v>3022</v>
          </cell>
        </row>
        <row r="179">
          <cell r="B179">
            <v>646</v>
          </cell>
          <cell r="C179">
            <v>17</v>
          </cell>
          <cell r="D179">
            <v>9</v>
          </cell>
          <cell r="E179">
            <v>736</v>
          </cell>
          <cell r="F179">
            <v>1486</v>
          </cell>
          <cell r="G179">
            <v>2894</v>
          </cell>
        </row>
        <row r="180">
          <cell r="B180">
            <v>692</v>
          </cell>
          <cell r="C180">
            <v>16</v>
          </cell>
          <cell r="D180">
            <v>47</v>
          </cell>
          <cell r="E180">
            <v>482</v>
          </cell>
          <cell r="F180">
            <v>1758</v>
          </cell>
          <cell r="G180">
            <v>2995</v>
          </cell>
        </row>
        <row r="181">
          <cell r="B181">
            <v>721</v>
          </cell>
          <cell r="C181">
            <v>30</v>
          </cell>
          <cell r="D181">
            <v>8</v>
          </cell>
          <cell r="E181">
            <v>793</v>
          </cell>
          <cell r="F181">
            <v>1199</v>
          </cell>
          <cell r="G181">
            <v>2751</v>
          </cell>
        </row>
        <row r="182">
          <cell r="B182">
            <v>611</v>
          </cell>
          <cell r="C182">
            <v>47</v>
          </cell>
          <cell r="D182">
            <v>23</v>
          </cell>
          <cell r="E182">
            <v>624</v>
          </cell>
          <cell r="F182">
            <v>1250</v>
          </cell>
          <cell r="G182">
            <v>2555</v>
          </cell>
        </row>
        <row r="183">
          <cell r="B183">
            <v>388</v>
          </cell>
          <cell r="C183">
            <v>75</v>
          </cell>
          <cell r="D183">
            <v>5</v>
          </cell>
          <cell r="E183">
            <v>396</v>
          </cell>
          <cell r="F183">
            <v>1075</v>
          </cell>
          <cell r="G183">
            <v>1939</v>
          </cell>
        </row>
        <row r="184">
          <cell r="B184">
            <v>129</v>
          </cell>
          <cell r="C184">
            <v>22</v>
          </cell>
          <cell r="D184">
            <v>71</v>
          </cell>
          <cell r="E184">
            <v>873</v>
          </cell>
          <cell r="F184">
            <v>1356</v>
          </cell>
          <cell r="G184">
            <v>2451</v>
          </cell>
        </row>
        <row r="185">
          <cell r="B185">
            <v>710</v>
          </cell>
          <cell r="C185">
            <v>65</v>
          </cell>
          <cell r="D185">
            <v>12</v>
          </cell>
          <cell r="E185">
            <v>768</v>
          </cell>
          <cell r="F185">
            <v>1197</v>
          </cell>
          <cell r="G185">
            <v>2752</v>
          </cell>
        </row>
        <row r="186">
          <cell r="B186">
            <v>592</v>
          </cell>
          <cell r="C186">
            <v>38</v>
          </cell>
          <cell r="D186">
            <v>11</v>
          </cell>
          <cell r="E186">
            <v>730</v>
          </cell>
          <cell r="F186">
            <v>965</v>
          </cell>
          <cell r="G186">
            <v>2336</v>
          </cell>
        </row>
        <row r="187">
          <cell r="B187">
            <v>462</v>
          </cell>
          <cell r="C187">
            <v>75</v>
          </cell>
          <cell r="D187">
            <v>10</v>
          </cell>
          <cell r="E187">
            <v>908</v>
          </cell>
          <cell r="F187">
            <v>1135</v>
          </cell>
          <cell r="G187">
            <v>2590</v>
          </cell>
        </row>
        <row r="188">
          <cell r="B188">
            <v>287</v>
          </cell>
          <cell r="C188">
            <v>73</v>
          </cell>
          <cell r="D188">
            <v>13</v>
          </cell>
          <cell r="E188">
            <v>855</v>
          </cell>
          <cell r="F188">
            <v>1268</v>
          </cell>
          <cell r="G188">
            <v>2496</v>
          </cell>
        </row>
        <row r="189">
          <cell r="B189">
            <v>731</v>
          </cell>
          <cell r="C189">
            <v>31</v>
          </cell>
          <cell r="D189">
            <v>10</v>
          </cell>
          <cell r="E189">
            <v>672</v>
          </cell>
          <cell r="F189">
            <v>1175</v>
          </cell>
          <cell r="G189">
            <v>2619</v>
          </cell>
        </row>
        <row r="190">
          <cell r="B190">
            <v>722</v>
          </cell>
          <cell r="C190">
            <v>30</v>
          </cell>
          <cell r="D190">
            <v>42</v>
          </cell>
          <cell r="E190">
            <v>670</v>
          </cell>
          <cell r="F190">
            <v>1243</v>
          </cell>
          <cell r="G190">
            <v>2707</v>
          </cell>
        </row>
        <row r="191">
          <cell r="B191">
            <v>499</v>
          </cell>
          <cell r="C191">
            <v>19</v>
          </cell>
          <cell r="D191">
            <v>7</v>
          </cell>
          <cell r="E191">
            <v>655</v>
          </cell>
          <cell r="F191">
            <v>1193</v>
          </cell>
          <cell r="G191">
            <v>2373</v>
          </cell>
        </row>
        <row r="192">
          <cell r="B192">
            <v>442</v>
          </cell>
          <cell r="C192">
            <v>23</v>
          </cell>
          <cell r="D192">
            <v>17</v>
          </cell>
          <cell r="E192">
            <v>712</v>
          </cell>
          <cell r="F192">
            <v>1359</v>
          </cell>
          <cell r="G192">
            <v>2553</v>
          </cell>
        </row>
        <row r="193">
          <cell r="B193">
            <v>769</v>
          </cell>
          <cell r="C193">
            <v>13</v>
          </cell>
          <cell r="D193">
            <v>16</v>
          </cell>
          <cell r="E193">
            <v>306</v>
          </cell>
          <cell r="F193">
            <v>1242</v>
          </cell>
          <cell r="G193">
            <v>2346</v>
          </cell>
        </row>
        <row r="194">
          <cell r="B194">
            <v>325</v>
          </cell>
          <cell r="C194">
            <v>16</v>
          </cell>
          <cell r="D194">
            <v>37</v>
          </cell>
          <cell r="E194">
            <v>747</v>
          </cell>
          <cell r="F194">
            <v>1433</v>
          </cell>
          <cell r="G194">
            <v>2558</v>
          </cell>
        </row>
        <row r="195">
          <cell r="B195">
            <v>381</v>
          </cell>
          <cell r="C195">
            <v>17</v>
          </cell>
          <cell r="D195">
            <v>48</v>
          </cell>
          <cell r="E195">
            <v>379</v>
          </cell>
          <cell r="F195">
            <v>1212</v>
          </cell>
          <cell r="G195">
            <v>2037</v>
          </cell>
        </row>
        <row r="196">
          <cell r="B196">
            <v>320</v>
          </cell>
          <cell r="C196">
            <v>54</v>
          </cell>
          <cell r="D196">
            <v>1</v>
          </cell>
          <cell r="E196">
            <v>615</v>
          </cell>
          <cell r="F196">
            <v>1218</v>
          </cell>
          <cell r="G196">
            <v>2208</v>
          </cell>
        </row>
        <row r="197">
          <cell r="B197">
            <v>350</v>
          </cell>
          <cell r="C197">
            <v>38</v>
          </cell>
          <cell r="D197">
            <v>44</v>
          </cell>
          <cell r="E197">
            <v>679</v>
          </cell>
          <cell r="F197">
            <v>1520</v>
          </cell>
          <cell r="G197">
            <v>2631</v>
          </cell>
        </row>
        <row r="198">
          <cell r="B198">
            <v>566</v>
          </cell>
          <cell r="C198">
            <v>24</v>
          </cell>
          <cell r="D198">
            <v>13</v>
          </cell>
          <cell r="E198">
            <v>766</v>
          </cell>
          <cell r="F198">
            <v>1598</v>
          </cell>
          <cell r="G198">
            <v>2967</v>
          </cell>
        </row>
        <row r="199">
          <cell r="B199">
            <v>305</v>
          </cell>
          <cell r="C199">
            <v>114</v>
          </cell>
          <cell r="D199">
            <v>22</v>
          </cell>
          <cell r="E199">
            <v>739</v>
          </cell>
          <cell r="F199">
            <v>1276</v>
          </cell>
          <cell r="G199">
            <v>2456</v>
          </cell>
        </row>
        <row r="200">
          <cell r="B200">
            <v>368</v>
          </cell>
          <cell r="C200">
            <v>4</v>
          </cell>
          <cell r="D200">
            <v>14</v>
          </cell>
          <cell r="E200">
            <v>857</v>
          </cell>
          <cell r="F200">
            <v>1099</v>
          </cell>
          <cell r="G200">
            <v>2342</v>
          </cell>
        </row>
        <row r="201">
          <cell r="B201">
            <v>771</v>
          </cell>
          <cell r="C201">
            <v>118</v>
          </cell>
          <cell r="D201">
            <v>20</v>
          </cell>
          <cell r="E201">
            <v>805</v>
          </cell>
          <cell r="F201">
            <v>1575</v>
          </cell>
          <cell r="G201">
            <v>3289</v>
          </cell>
        </row>
        <row r="202">
          <cell r="B202">
            <v>484</v>
          </cell>
          <cell r="C202">
            <v>17</v>
          </cell>
          <cell r="D202">
            <v>23</v>
          </cell>
          <cell r="E202">
            <v>884</v>
          </cell>
          <cell r="F202">
            <v>1571</v>
          </cell>
          <cell r="G202">
            <v>2979</v>
          </cell>
        </row>
        <row r="203">
          <cell r="B203">
            <v>533</v>
          </cell>
          <cell r="C203">
            <v>13</v>
          </cell>
          <cell r="D203">
            <v>42</v>
          </cell>
          <cell r="E203">
            <v>685</v>
          </cell>
          <cell r="F203">
            <v>1802</v>
          </cell>
          <cell r="G203">
            <v>3075</v>
          </cell>
        </row>
        <row r="204">
          <cell r="B204">
            <v>1018</v>
          </cell>
          <cell r="C204">
            <v>66</v>
          </cell>
          <cell r="D204">
            <v>77</v>
          </cell>
          <cell r="E204">
            <v>887</v>
          </cell>
          <cell r="F204">
            <v>1433</v>
          </cell>
          <cell r="G204">
            <v>3481</v>
          </cell>
        </row>
        <row r="205">
          <cell r="B205">
            <v>441</v>
          </cell>
          <cell r="C205">
            <v>29</v>
          </cell>
          <cell r="D205">
            <v>15</v>
          </cell>
          <cell r="E205">
            <v>1020</v>
          </cell>
          <cell r="F205">
            <v>1931</v>
          </cell>
          <cell r="G205">
            <v>3436</v>
          </cell>
        </row>
        <row r="206">
          <cell r="B206">
            <v>522</v>
          </cell>
          <cell r="C206">
            <v>35</v>
          </cell>
          <cell r="D206">
            <v>54</v>
          </cell>
          <cell r="E206">
            <v>951</v>
          </cell>
          <cell r="F206">
            <v>2242</v>
          </cell>
          <cell r="G206">
            <v>3804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atula"/>
      <sheetName val="Indice"/>
      <sheetName val="Resumen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6">
          <cell r="D16">
            <v>2298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7">
          <cell r="N37">
            <v>3819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4" sqref="A4"/>
    </sheetView>
  </sheetViews>
  <sheetFormatPr baseColWidth="10" defaultColWidth="14.42578125" defaultRowHeight="15" customHeight="1" x14ac:dyDescent="0.25"/>
  <cols>
    <col min="1" max="16" width="11.42578125" customWidth="1"/>
    <col min="17" max="26" width="10.7109375" customWidth="1"/>
  </cols>
  <sheetData>
    <row r="1" spans="1:26" ht="15" customHeight="1" x14ac:dyDescent="0.4">
      <c r="A1" s="989" t="s">
        <v>2545</v>
      </c>
      <c r="B1" s="990"/>
      <c r="C1" s="990"/>
      <c r="D1" s="990"/>
      <c r="E1" s="990"/>
      <c r="F1" s="990"/>
      <c r="G1" s="990"/>
      <c r="H1" s="990"/>
      <c r="I1" s="990"/>
      <c r="J1" s="990"/>
      <c r="K1" s="990"/>
      <c r="L1" s="990"/>
      <c r="M1" s="990"/>
      <c r="N1" s="99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4">
      <c r="A2" s="992"/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4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995"/>
      <c r="B3" s="996"/>
      <c r="C3" s="996"/>
      <c r="D3" s="996"/>
      <c r="E3" s="996"/>
      <c r="F3" s="996"/>
      <c r="G3" s="996"/>
      <c r="H3" s="996"/>
      <c r="I3" s="996"/>
      <c r="J3" s="996"/>
      <c r="K3" s="996"/>
      <c r="L3" s="996"/>
      <c r="M3" s="996"/>
      <c r="N3" s="99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3" t="s">
        <v>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3" t="s">
        <v>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3" t="s">
        <v>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N3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0" zoomScaleNormal="70" workbookViewId="0">
      <selection activeCell="B1" sqref="B1"/>
    </sheetView>
  </sheetViews>
  <sheetFormatPr baseColWidth="10" defaultColWidth="14.42578125" defaultRowHeight="15" customHeight="1" x14ac:dyDescent="0.25"/>
  <cols>
    <col min="1" max="1" width="20.7109375" customWidth="1"/>
    <col min="2" max="2" width="156.5703125" customWidth="1"/>
    <col min="3" max="3" width="15.85546875" customWidth="1"/>
    <col min="4" max="26" width="11.5703125" customWidth="1"/>
  </cols>
  <sheetData>
    <row r="1" spans="1:26" ht="37.5" customHeight="1" x14ac:dyDescent="0.25">
      <c r="A1" s="4" t="str">
        <f>UPPER("Cuadro")</f>
        <v>CUADRO</v>
      </c>
      <c r="B1" s="5" t="s">
        <v>4</v>
      </c>
      <c r="C1" s="4" t="s">
        <v>5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4" customHeight="1" x14ac:dyDescent="0.35">
      <c r="A2" s="7" t="s">
        <v>6</v>
      </c>
      <c r="B2" s="8" t="s">
        <v>2357</v>
      </c>
      <c r="C2" s="9"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4" customHeight="1" x14ac:dyDescent="0.35">
      <c r="A3" s="7" t="s">
        <v>7</v>
      </c>
      <c r="B3" s="8" t="s">
        <v>2358</v>
      </c>
      <c r="C3" s="9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4" customHeight="1" x14ac:dyDescent="0.35">
      <c r="A4" s="7" t="s">
        <v>8</v>
      </c>
      <c r="B4" s="8" t="s">
        <v>2359</v>
      </c>
      <c r="C4" s="9">
        <v>3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" customHeight="1" x14ac:dyDescent="0.35">
      <c r="A5" s="7" t="s">
        <v>9</v>
      </c>
      <c r="B5" s="8" t="s">
        <v>2360</v>
      </c>
      <c r="C5" s="9">
        <v>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4" customHeight="1" x14ac:dyDescent="0.35">
      <c r="A6" s="7" t="s">
        <v>10</v>
      </c>
      <c r="B6" s="8" t="s">
        <v>2361</v>
      </c>
      <c r="C6" s="9">
        <v>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4" customHeight="1" x14ac:dyDescent="0.35">
      <c r="A7" s="7" t="s">
        <v>11</v>
      </c>
      <c r="B7" s="8" t="s">
        <v>2362</v>
      </c>
      <c r="C7" s="9">
        <v>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4" customHeight="1" x14ac:dyDescent="0.35">
      <c r="A8" s="7" t="s">
        <v>12</v>
      </c>
      <c r="B8" s="8" t="s">
        <v>2363</v>
      </c>
      <c r="C8" s="9">
        <v>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customHeight="1" x14ac:dyDescent="0.35">
      <c r="A9" s="7" t="s">
        <v>13</v>
      </c>
      <c r="B9" s="8" t="s">
        <v>2364</v>
      </c>
      <c r="C9" s="9">
        <v>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4" customHeight="1" x14ac:dyDescent="0.35">
      <c r="A10" s="7" t="s">
        <v>14</v>
      </c>
      <c r="B10" s="8" t="s">
        <v>2365</v>
      </c>
      <c r="C10" s="9">
        <v>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" customHeight="1" x14ac:dyDescent="0.35">
      <c r="A11" s="7" t="s">
        <v>15</v>
      </c>
      <c r="B11" s="8" t="s">
        <v>2366</v>
      </c>
      <c r="C11" s="9">
        <v>10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4" customHeight="1" x14ac:dyDescent="0.35">
      <c r="A12" s="7" t="s">
        <v>16</v>
      </c>
      <c r="B12" s="8" t="s">
        <v>2367</v>
      </c>
      <c r="C12" s="9">
        <v>11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4" customHeight="1" x14ac:dyDescent="0.35">
      <c r="A13" s="7" t="s">
        <v>17</v>
      </c>
      <c r="B13" s="8" t="s">
        <v>2368</v>
      </c>
      <c r="C13" s="9">
        <v>12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4" customHeight="1" x14ac:dyDescent="0.35">
      <c r="A14" s="7" t="s">
        <v>18</v>
      </c>
      <c r="B14" s="8" t="s">
        <v>2369</v>
      </c>
      <c r="C14" s="9">
        <v>13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4" customHeight="1" x14ac:dyDescent="0.35">
      <c r="A15" s="7" t="s">
        <v>19</v>
      </c>
      <c r="B15" s="8" t="s">
        <v>2370</v>
      </c>
      <c r="C15" s="9">
        <v>14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4" customHeight="1" x14ac:dyDescent="0.35">
      <c r="A16" s="7" t="s">
        <v>20</v>
      </c>
      <c r="B16" s="8" t="s">
        <v>2371</v>
      </c>
      <c r="C16" s="9">
        <v>15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4" customHeight="1" x14ac:dyDescent="0.35">
      <c r="A17" s="7" t="s">
        <v>21</v>
      </c>
      <c r="B17" s="8" t="s">
        <v>2372</v>
      </c>
      <c r="C17" s="9">
        <v>16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4" customHeight="1" x14ac:dyDescent="0.35">
      <c r="A18" s="7" t="s">
        <v>22</v>
      </c>
      <c r="B18" s="8" t="s">
        <v>2373</v>
      </c>
      <c r="C18" s="9">
        <v>17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4" customHeight="1" x14ac:dyDescent="0.35">
      <c r="A19" s="7" t="s">
        <v>23</v>
      </c>
      <c r="B19" s="8" t="s">
        <v>2374</v>
      </c>
      <c r="C19" s="9">
        <v>18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4" customHeight="1" x14ac:dyDescent="0.35">
      <c r="A20" s="7" t="s">
        <v>24</v>
      </c>
      <c r="B20" s="8" t="s">
        <v>2375</v>
      </c>
      <c r="C20" s="9">
        <v>19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4" customHeight="1" x14ac:dyDescent="0.35">
      <c r="A21" s="7" t="s">
        <v>25</v>
      </c>
      <c r="B21" s="8" t="s">
        <v>2376</v>
      </c>
      <c r="C21" s="9">
        <v>20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4" customHeight="1" x14ac:dyDescent="0.35">
      <c r="A22" s="7" t="s">
        <v>26</v>
      </c>
      <c r="B22" s="8" t="s">
        <v>2377</v>
      </c>
      <c r="C22" s="9">
        <v>21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4" customHeight="1" x14ac:dyDescent="0.35">
      <c r="A23" s="7" t="s">
        <v>27</v>
      </c>
      <c r="B23" s="8" t="s">
        <v>2378</v>
      </c>
      <c r="C23" s="9">
        <v>22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4" customHeight="1" x14ac:dyDescent="0.35">
      <c r="A24" s="7" t="s">
        <v>28</v>
      </c>
      <c r="B24" s="8" t="s">
        <v>2379</v>
      </c>
      <c r="C24" s="9">
        <v>23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4" customHeight="1" x14ac:dyDescent="0.35">
      <c r="A25" s="7" t="s">
        <v>29</v>
      </c>
      <c r="B25" s="8" t="s">
        <v>30</v>
      </c>
      <c r="C25" s="9">
        <v>24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4" customHeight="1" x14ac:dyDescent="0.35">
      <c r="A26" s="7" t="s">
        <v>31</v>
      </c>
      <c r="B26" s="8" t="s">
        <v>2380</v>
      </c>
      <c r="C26" s="9">
        <v>25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4" customHeight="1" x14ac:dyDescent="0.35">
      <c r="A27" s="7" t="s">
        <v>32</v>
      </c>
      <c r="B27" s="8" t="s">
        <v>2096</v>
      </c>
      <c r="C27" s="9">
        <v>26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4" customHeight="1" x14ac:dyDescent="0.35">
      <c r="A28" s="7" t="s">
        <v>33</v>
      </c>
      <c r="B28" s="8" t="s">
        <v>1514</v>
      </c>
      <c r="C28" s="9">
        <v>27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4" customHeight="1" x14ac:dyDescent="0.35">
      <c r="A29" s="7" t="s">
        <v>34</v>
      </c>
      <c r="B29" s="8" t="s">
        <v>1515</v>
      </c>
      <c r="C29" s="9">
        <v>28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4" customHeight="1" x14ac:dyDescent="0.35">
      <c r="A30" s="7" t="s">
        <v>35</v>
      </c>
      <c r="B30" s="8" t="s">
        <v>2097</v>
      </c>
      <c r="C30" s="9">
        <v>29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4" customHeight="1" x14ac:dyDescent="0.25">
      <c r="A31" s="7"/>
      <c r="B31" s="6"/>
      <c r="C31" s="10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1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B2" location="1!A1" display="Parque Automotor : vehículos y camiones 0km, mensual 2014 y anual  1998-2013" xr:uid="{00000000-0004-0000-0100-000000000000}"/>
    <hyperlink ref="B3" location="2!A1" display="Importación de vehículos por tipo,variacion 2013-2014." xr:uid="{00000000-0004-0000-0100-000001000000}"/>
    <hyperlink ref="B4" location="3!A1" display="Importación de vehículos por tipo y mes, 2013" xr:uid="{00000000-0004-0000-0100-000002000000}"/>
    <hyperlink ref="B5" location="4!A1" display="Importación de vehículos variación mensual, 2013-2014" xr:uid="{00000000-0004-0000-0100-000003000000}"/>
    <hyperlink ref="B6" location="5!A1" display="Importación de vehículos por marca y mes, 2014." xr:uid="{00000000-0004-0000-0100-000004000000}"/>
    <hyperlink ref="B7" location="6!A1" display="Importación de vehículos por pais de procedencia y mes, 2014" xr:uid="{00000000-0004-0000-0100-000005000000}"/>
    <hyperlink ref="B8" location="7!A1" display="Importación de vehículos por Marca y empresa, 2014" xr:uid="{00000000-0004-0000-0100-000006000000}"/>
    <hyperlink ref="B9" location="8!A1" display="Importación de vehículos por modelo, por mes y valor Cif U$S de importación, 2014" xr:uid="{00000000-0004-0000-0100-000007000000}"/>
    <hyperlink ref="B10" location="9!A1" display="Importación de vehículos por tipo, 2014" xr:uid="{00000000-0004-0000-0100-000008000000}"/>
    <hyperlink ref="B11" location="10!A1" display="Importaciones por tipos de vehículos y tipos de combustibles, por mes, 2014" xr:uid="{00000000-0004-0000-0100-000009000000}"/>
    <hyperlink ref="B12" location="11!A1" display="Importación de vehículos por tipo y mes. Serie 2008-2014" xr:uid="{00000000-0004-0000-0100-00000A000000}"/>
    <hyperlink ref="B13" location="12!A1" display="Importación de vehículos 0km y usados por año, 1998-2013" xr:uid="{00000000-0004-0000-0100-00000B000000}"/>
    <hyperlink ref="B14" location="13!A1" display="Importación de vehículos usados por marca y mes, 2014" xr:uid="{00000000-0004-0000-0100-00000C000000}"/>
    <hyperlink ref="B15" location="14!A1" display="Importación de vehículos 0 km y usados, por marca, unidades y %, 2014" xr:uid="{00000000-0004-0000-0100-00000D000000}"/>
    <hyperlink ref="B16" location="15!A1" display="Importación de camiones por tipo  y mes, 2014" xr:uid="{00000000-0004-0000-0100-00000E000000}"/>
    <hyperlink ref="B17" location="16!A1" display="Importación de camiones,  variación mensual, 2013-2014" xr:uid="{00000000-0004-0000-0100-00000F000000}"/>
    <hyperlink ref="B18" location="17!A1" display="Importación de camiones por marca y mes, 2014" xr:uid="{00000000-0004-0000-0100-000010000000}"/>
    <hyperlink ref="B19" location="18!A1" display="Importación de camiones por empresa y marca, 2014" xr:uid="{00000000-0004-0000-0100-000011000000}"/>
    <hyperlink ref="B20" location="19!A1" display="Importacion de camiones por modelo,tipo, combustible y mes 2014" xr:uid="{00000000-0004-0000-0100-000012000000}"/>
    <hyperlink ref="B21" location="20!A1" display="Importación de camiones por pais de procedencia y mes, 2014" xr:uid="{00000000-0004-0000-0100-000013000000}"/>
    <hyperlink ref="B22" location="21!A1" display="Importación de camiones 0km y usados por año, 1998-2013" xr:uid="{00000000-0004-0000-0100-000014000000}"/>
    <hyperlink ref="B23" location="22!A1" display="Importación de camiones usados por marca y mes, 2014" xr:uid="{00000000-0004-0000-0100-000015000000}"/>
    <hyperlink ref="B24" location="23!A1" display="Importación de camiones 0 km y usados, por marca, unidades y %, 2014" xr:uid="{00000000-0004-0000-0100-000016000000}"/>
    <hyperlink ref="B25" location="24!A1" display="Importacion de vehículos y camiones okm y usados, por año." xr:uid="{00000000-0004-0000-0100-000017000000}"/>
    <hyperlink ref="B26" location="25!A1" display="Valor CIF de Importación de vehículos y camiones, 0km,  por mes, 2014" xr:uid="{00000000-0004-0000-0100-000018000000}"/>
    <hyperlink ref="B27" location="'26'!A1" display="Importación de automoviles y camiones, por partida arancelaria: 2012, 2013, 2014,2015,2016,2017,2018,2019,2020" xr:uid="{00000000-0004-0000-0100-000019000000}"/>
    <hyperlink ref="B28" location="'27'!A1" display="Ranking de empresas importadoras asociadas a CADAM,  DNA, 2009 al 2019" xr:uid="{00000000-0004-0000-0100-00001A000000}"/>
    <hyperlink ref="B29" location="'28'!A1" display="Ranking de contribuyentes asociadas a CADAM con mayores aportes al Fisco, 2009-2012, 2013, 2014,2015,2016,2017,2018,2019,2020" xr:uid="{00000000-0004-0000-0100-00001B000000}"/>
    <hyperlink ref="B30" location="'29'!A1" display="Importación de vehículos 0Km por marca 2003-2020" xr:uid="{00000000-0004-0000-0100-00001C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98"/>
  <sheetViews>
    <sheetView topLeftCell="M1" workbookViewId="0">
      <selection activeCell="U1" sqref="U1:X1"/>
    </sheetView>
  </sheetViews>
  <sheetFormatPr baseColWidth="10" defaultColWidth="14.42578125" defaultRowHeight="15" customHeight="1" x14ac:dyDescent="0.25"/>
  <cols>
    <col min="1" max="1" width="14.85546875" style="564" customWidth="1"/>
    <col min="2" max="17" width="9.7109375" style="564" customWidth="1"/>
    <col min="18" max="18" width="8.5703125" style="564" customWidth="1"/>
    <col min="19" max="19" width="4.28515625" style="564" customWidth="1"/>
    <col min="20" max="20" width="5.140625" style="564" customWidth="1"/>
    <col min="21" max="21" width="14.5703125" style="564" customWidth="1"/>
    <col min="22" max="22" width="11.42578125" style="564" customWidth="1"/>
    <col min="23" max="23" width="10.5703125" style="564" customWidth="1"/>
    <col min="24" max="24" width="7.42578125" style="564" bestFit="1" customWidth="1"/>
    <col min="25" max="25" width="25.5703125" style="564" customWidth="1"/>
    <col min="26" max="26" width="19.5703125" style="564" customWidth="1"/>
    <col min="27" max="27" width="15.140625" style="564" customWidth="1"/>
    <col min="28" max="28" width="16.42578125" style="564" customWidth="1"/>
    <col min="29" max="30" width="10.7109375" style="564" customWidth="1"/>
    <col min="31" max="16384" width="14.42578125" style="564"/>
  </cols>
  <sheetData>
    <row r="1" spans="1:28" ht="24" customHeight="1" x14ac:dyDescent="0.25">
      <c r="A1" s="1000" t="s">
        <v>2336</v>
      </c>
      <c r="B1" s="1000"/>
      <c r="C1" s="1000"/>
      <c r="D1" s="1000"/>
      <c r="E1" s="1000"/>
      <c r="F1" s="1000"/>
      <c r="G1" s="1000"/>
      <c r="H1" s="1000"/>
      <c r="I1" s="1000"/>
      <c r="J1" s="1000"/>
      <c r="K1" s="1000"/>
      <c r="L1" s="1000"/>
      <c r="M1" s="1000"/>
      <c r="N1" s="1000"/>
      <c r="O1" s="1000"/>
      <c r="P1" s="1000"/>
      <c r="Q1" s="1000"/>
      <c r="R1" s="1000"/>
      <c r="T1" s="565"/>
      <c r="U1" s="1001" t="s">
        <v>2334</v>
      </c>
      <c r="V1" s="1001"/>
      <c r="W1" s="1001"/>
      <c r="X1" s="1001"/>
    </row>
    <row r="2" spans="1:28" ht="25.5" customHeight="1" x14ac:dyDescent="0.25">
      <c r="A2" s="600" t="s">
        <v>36</v>
      </c>
      <c r="B2" s="600">
        <v>2010</v>
      </c>
      <c r="C2" s="600">
        <v>2011</v>
      </c>
      <c r="D2" s="600">
        <v>2012</v>
      </c>
      <c r="E2" s="600">
        <v>2013</v>
      </c>
      <c r="F2" s="600">
        <v>2014</v>
      </c>
      <c r="G2" s="600">
        <v>2015</v>
      </c>
      <c r="H2" s="600">
        <v>2016</v>
      </c>
      <c r="I2" s="600">
        <v>2017</v>
      </c>
      <c r="J2" s="600">
        <v>2018</v>
      </c>
      <c r="K2" s="600">
        <v>2019</v>
      </c>
      <c r="L2" s="600">
        <v>2020</v>
      </c>
      <c r="M2" s="600">
        <v>2021</v>
      </c>
      <c r="N2" s="600">
        <v>2022</v>
      </c>
      <c r="O2" s="600">
        <v>2023</v>
      </c>
      <c r="P2" s="600">
        <v>2024</v>
      </c>
      <c r="Q2" s="600">
        <v>2025</v>
      </c>
      <c r="R2" s="600" t="s">
        <v>2337</v>
      </c>
      <c r="U2" s="601" t="s">
        <v>36</v>
      </c>
      <c r="V2" s="602" t="s">
        <v>2543</v>
      </c>
      <c r="W2" s="602" t="s">
        <v>2544</v>
      </c>
      <c r="X2" s="601" t="s">
        <v>37</v>
      </c>
    </row>
    <row r="3" spans="1:28" ht="15" customHeight="1" x14ac:dyDescent="0.25">
      <c r="A3" s="568" t="s">
        <v>38</v>
      </c>
      <c r="B3" s="963">
        <v>315.69900000000001</v>
      </c>
      <c r="C3" s="963">
        <v>470.88900000000001</v>
      </c>
      <c r="D3" s="963">
        <v>486.904</v>
      </c>
      <c r="E3" s="963">
        <v>478.96899999999999</v>
      </c>
      <c r="F3" s="963">
        <v>530.90099999999995</v>
      </c>
      <c r="G3" s="963">
        <v>448</v>
      </c>
      <c r="H3" s="963">
        <v>382.577</v>
      </c>
      <c r="I3" s="963">
        <v>493.28078969999984</v>
      </c>
      <c r="J3" s="963">
        <v>621.22749281999927</v>
      </c>
      <c r="K3" s="963">
        <v>467.39854726999948</v>
      </c>
      <c r="L3" s="963">
        <v>361.98061134000028</v>
      </c>
      <c r="M3" s="572">
        <v>490.10005610000019</v>
      </c>
      <c r="N3" s="572">
        <v>628.17492153651563</v>
      </c>
      <c r="O3" s="572">
        <v>620.92963478306626</v>
      </c>
      <c r="P3" s="572">
        <v>747.4295388418642</v>
      </c>
      <c r="Q3" s="572">
        <v>750.46408717971053</v>
      </c>
      <c r="R3" s="961">
        <f>+Q3/P3-1</f>
        <v>4.0599791420450337E-3</v>
      </c>
      <c r="S3" s="566"/>
      <c r="T3" s="566"/>
      <c r="U3" s="571" t="s">
        <v>38</v>
      </c>
      <c r="V3" s="572">
        <v>352.2215900060865</v>
      </c>
      <c r="W3" s="572">
        <v>492.43828595318786</v>
      </c>
      <c r="X3" s="283">
        <f t="shared" ref="X3:X9" si="0">+W3/V3-1</f>
        <v>0.39809228033034083</v>
      </c>
      <c r="Y3" s="567"/>
      <c r="Z3" s="966">
        <f>+Y3/1000000</f>
        <v>0</v>
      </c>
      <c r="AB3" s="573"/>
    </row>
    <row r="4" spans="1:28" ht="15" customHeight="1" x14ac:dyDescent="0.25">
      <c r="A4" s="568" t="s">
        <v>39</v>
      </c>
      <c r="B4" s="964">
        <v>49.844999999999999</v>
      </c>
      <c r="C4" s="964">
        <v>56.692999999999998</v>
      </c>
      <c r="D4" s="964">
        <v>63.912999999999997</v>
      </c>
      <c r="E4" s="964">
        <v>56.581000000000003</v>
      </c>
      <c r="F4" s="964">
        <v>55.936999999999998</v>
      </c>
      <c r="G4" s="964">
        <v>98.9</v>
      </c>
      <c r="H4" s="964">
        <v>61.22</v>
      </c>
      <c r="I4" s="964">
        <v>66.734179979999979</v>
      </c>
      <c r="J4" s="964">
        <v>66.734179979999979</v>
      </c>
      <c r="K4" s="964">
        <v>58.353198519999964</v>
      </c>
      <c r="L4" s="964">
        <v>36.112934570000029</v>
      </c>
      <c r="M4" s="576">
        <v>45.208219470000024</v>
      </c>
      <c r="N4" s="576">
        <v>43.467873014817947</v>
      </c>
      <c r="O4" s="576">
        <v>56.169802163277687</v>
      </c>
      <c r="P4" s="576">
        <v>57.089427839415229</v>
      </c>
      <c r="Q4" s="576">
        <v>77.838795512032632</v>
      </c>
      <c r="R4" s="962">
        <f>+Q4/P4-1</f>
        <v>0.36345376819999919</v>
      </c>
      <c r="S4" s="566"/>
      <c r="T4" s="566"/>
      <c r="U4" s="571" t="s">
        <v>39</v>
      </c>
      <c r="V4" s="576">
        <v>34.367658889748881</v>
      </c>
      <c r="W4" s="576">
        <v>35.561022127410112</v>
      </c>
      <c r="X4" s="284">
        <f t="shared" si="0"/>
        <v>3.4723436981539235E-2</v>
      </c>
      <c r="Y4" s="567"/>
      <c r="Z4" s="966">
        <f>+Y4/1000000</f>
        <v>0</v>
      </c>
    </row>
    <row r="5" spans="1:28" ht="15" hidden="1" customHeight="1" x14ac:dyDescent="0.25">
      <c r="A5" s="568" t="s">
        <v>40</v>
      </c>
      <c r="B5" s="569">
        <v>67.091999999999999</v>
      </c>
      <c r="C5" s="569">
        <v>111.452</v>
      </c>
      <c r="D5" s="569">
        <v>49.084000000000003</v>
      </c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69"/>
      <c r="P5" s="569"/>
      <c r="Q5" s="569"/>
      <c r="R5" s="570">
        <f>+D5/C5-1</f>
        <v>-0.55959516204285253</v>
      </c>
      <c r="S5" s="566"/>
      <c r="U5" s="577" t="s">
        <v>40</v>
      </c>
      <c r="V5" s="975"/>
      <c r="W5" s="975"/>
      <c r="X5" s="578" t="e">
        <f t="shared" si="0"/>
        <v>#DIV/0!</v>
      </c>
    </row>
    <row r="6" spans="1:28" ht="15" hidden="1" customHeight="1" x14ac:dyDescent="0.25">
      <c r="A6" s="568" t="s">
        <v>41</v>
      </c>
      <c r="B6" s="574">
        <v>52.195999999999998</v>
      </c>
      <c r="C6" s="574">
        <v>108.80200000000001</v>
      </c>
      <c r="D6" s="574">
        <v>42.097999999999999</v>
      </c>
      <c r="E6" s="574"/>
      <c r="F6" s="574"/>
      <c r="G6" s="574"/>
      <c r="H6" s="574"/>
      <c r="I6" s="574"/>
      <c r="J6" s="574"/>
      <c r="K6" s="574"/>
      <c r="L6" s="574"/>
      <c r="M6" s="574"/>
      <c r="N6" s="574"/>
      <c r="O6" s="574"/>
      <c r="P6" s="574"/>
      <c r="Q6" s="574"/>
      <c r="R6" s="575">
        <f>+D6/C6-1</f>
        <v>-0.61307696549695789</v>
      </c>
      <c r="S6" s="566"/>
      <c r="U6" s="577" t="s">
        <v>41</v>
      </c>
      <c r="V6" s="976"/>
      <c r="W6" s="976"/>
      <c r="X6" s="579" t="e">
        <f t="shared" si="0"/>
        <v>#DIV/0!</v>
      </c>
    </row>
    <row r="7" spans="1:28" ht="15" hidden="1" customHeight="1" x14ac:dyDescent="0.25">
      <c r="A7" s="568" t="s">
        <v>42</v>
      </c>
      <c r="B7" s="569">
        <v>7.8849999999999998</v>
      </c>
      <c r="C7" s="569">
        <v>46.226999999999997</v>
      </c>
      <c r="D7" s="569">
        <v>16.100999999999999</v>
      </c>
      <c r="E7" s="569"/>
      <c r="F7" s="569"/>
      <c r="G7" s="569"/>
      <c r="H7" s="569"/>
      <c r="I7" s="569"/>
      <c r="J7" s="569"/>
      <c r="K7" s="569"/>
      <c r="L7" s="569"/>
      <c r="M7" s="569"/>
      <c r="N7" s="569"/>
      <c r="O7" s="569"/>
      <c r="P7" s="569"/>
      <c r="Q7" s="569"/>
      <c r="R7" s="570">
        <f>+D7/C7-1</f>
        <v>-0.65169706015964701</v>
      </c>
      <c r="S7" s="566"/>
      <c r="U7" s="577" t="s">
        <v>42</v>
      </c>
      <c r="V7" s="975"/>
      <c r="W7" s="975"/>
      <c r="X7" s="578" t="e">
        <f t="shared" si="0"/>
        <v>#DIV/0!</v>
      </c>
    </row>
    <row r="8" spans="1:28" ht="15" hidden="1" customHeight="1" x14ac:dyDescent="0.25">
      <c r="A8" s="568" t="s">
        <v>43</v>
      </c>
      <c r="B8" s="574">
        <v>24.577500000000001</v>
      </c>
      <c r="C8" s="574">
        <v>39.064599999999999</v>
      </c>
      <c r="D8" s="574">
        <v>39.036999999999999</v>
      </c>
      <c r="E8" s="574"/>
      <c r="F8" s="574"/>
      <c r="G8" s="574"/>
      <c r="H8" s="574"/>
      <c r="I8" s="574"/>
      <c r="J8" s="574"/>
      <c r="K8" s="574"/>
      <c r="L8" s="574"/>
      <c r="M8" s="574"/>
      <c r="N8" s="574"/>
      <c r="O8" s="574"/>
      <c r="P8" s="574"/>
      <c r="Q8" s="574"/>
      <c r="R8" s="575">
        <f>+D8/C8-1</f>
        <v>-7.0652201737630982E-4</v>
      </c>
      <c r="S8" s="566"/>
      <c r="U8" s="577" t="s">
        <v>43</v>
      </c>
      <c r="V8" s="976"/>
      <c r="W8" s="976"/>
      <c r="X8" s="579" t="e">
        <f t="shared" si="0"/>
        <v>#DIV/0!</v>
      </c>
    </row>
    <row r="9" spans="1:28" ht="15" customHeight="1" x14ac:dyDescent="0.25">
      <c r="A9" s="580" t="s">
        <v>36</v>
      </c>
      <c r="B9" s="581">
        <f t="shared" ref="B9:O9" si="1">SUM(B3:B8)</f>
        <v>517.29449999999997</v>
      </c>
      <c r="C9" s="581">
        <f t="shared" si="1"/>
        <v>833.12760000000003</v>
      </c>
      <c r="D9" s="581">
        <f t="shared" si="1"/>
        <v>697.13700000000006</v>
      </c>
      <c r="E9" s="581">
        <f t="shared" si="1"/>
        <v>535.54999999999995</v>
      </c>
      <c r="F9" s="581">
        <f t="shared" si="1"/>
        <v>586.83799999999997</v>
      </c>
      <c r="G9" s="581">
        <f t="shared" si="1"/>
        <v>546.9</v>
      </c>
      <c r="H9" s="581">
        <f t="shared" si="1"/>
        <v>443.79700000000003</v>
      </c>
      <c r="I9" s="581">
        <f t="shared" si="1"/>
        <v>560.01496967999981</v>
      </c>
      <c r="J9" s="581">
        <f t="shared" si="1"/>
        <v>687.96167279999929</v>
      </c>
      <c r="K9" s="581">
        <f t="shared" si="1"/>
        <v>525.7517457899994</v>
      </c>
      <c r="L9" s="581">
        <f t="shared" si="1"/>
        <v>398.09354591000033</v>
      </c>
      <c r="M9" s="581">
        <f t="shared" si="1"/>
        <v>535.30827557000021</v>
      </c>
      <c r="N9" s="581">
        <f t="shared" si="1"/>
        <v>671.64279455133362</v>
      </c>
      <c r="O9" s="581">
        <f t="shared" si="1"/>
        <v>677.09943694634399</v>
      </c>
      <c r="P9" s="581">
        <f>SUM(P3:P4)</f>
        <v>804.51896668127938</v>
      </c>
      <c r="Q9" s="581">
        <f>SUM(Q3:Q4)</f>
        <v>828.30288269174321</v>
      </c>
      <c r="R9" s="582">
        <f>+Q9/P9-1</f>
        <v>2.9562902797152013E-2</v>
      </c>
      <c r="S9" s="566"/>
      <c r="U9" s="583" t="s">
        <v>36</v>
      </c>
      <c r="V9" s="584">
        <f>SUM(V3:V8)</f>
        <v>386.5892488958354</v>
      </c>
      <c r="W9" s="584">
        <f>SUM(W3:W8)</f>
        <v>527.99930808059798</v>
      </c>
      <c r="X9" s="585">
        <f t="shared" si="0"/>
        <v>0.365788907965376</v>
      </c>
    </row>
    <row r="10" spans="1:28" ht="15" hidden="1" customHeight="1" x14ac:dyDescent="0.25">
      <c r="A10" s="586" t="s">
        <v>44</v>
      </c>
      <c r="U10" s="586" t="s">
        <v>44</v>
      </c>
      <c r="V10" s="586"/>
      <c r="X10" s="587"/>
    </row>
    <row r="11" spans="1:28" ht="15" customHeight="1" x14ac:dyDescent="0.25">
      <c r="U11" s="586"/>
      <c r="X11" s="587"/>
    </row>
    <row r="12" spans="1:28" ht="15" customHeight="1" x14ac:dyDescent="0.25">
      <c r="A12" s="1000" t="s">
        <v>2338</v>
      </c>
      <c r="B12" s="1000"/>
      <c r="C12" s="1000"/>
      <c r="D12" s="1000"/>
      <c r="E12" s="1000"/>
      <c r="F12" s="1000"/>
      <c r="G12" s="1000"/>
      <c r="H12" s="1000"/>
      <c r="I12" s="1000"/>
      <c r="J12" s="1000"/>
      <c r="K12" s="1000"/>
      <c r="L12" s="1000"/>
      <c r="M12" s="1000"/>
      <c r="N12" s="1000"/>
      <c r="O12" s="1000"/>
      <c r="P12" s="1000"/>
      <c r="Q12" s="1000"/>
      <c r="R12" s="1000"/>
      <c r="U12" s="998" t="s">
        <v>2335</v>
      </c>
      <c r="V12" s="999"/>
      <c r="W12" s="999"/>
      <c r="X12" s="999"/>
      <c r="Z12" s="589"/>
    </row>
    <row r="13" spans="1:28" ht="25.5" customHeight="1" x14ac:dyDescent="0.25">
      <c r="A13" s="600" t="s">
        <v>36</v>
      </c>
      <c r="B13" s="600">
        <v>2010</v>
      </c>
      <c r="C13" s="600">
        <v>2011</v>
      </c>
      <c r="D13" s="600">
        <v>2012</v>
      </c>
      <c r="E13" s="600">
        <v>2013</v>
      </c>
      <c r="F13" s="600">
        <v>2014</v>
      </c>
      <c r="G13" s="600">
        <v>2015</v>
      </c>
      <c r="H13" s="600">
        <v>2016</v>
      </c>
      <c r="I13" s="600">
        <v>2017</v>
      </c>
      <c r="J13" s="600">
        <v>2018</v>
      </c>
      <c r="K13" s="600">
        <v>2019</v>
      </c>
      <c r="L13" s="600">
        <v>2020</v>
      </c>
      <c r="M13" s="600">
        <v>2021</v>
      </c>
      <c r="N13" s="600">
        <v>2022</v>
      </c>
      <c r="O13" s="600">
        <v>2023</v>
      </c>
      <c r="P13" s="600">
        <v>2024</v>
      </c>
      <c r="Q13" s="600">
        <v>2025</v>
      </c>
      <c r="R13" s="600" t="s">
        <v>2337</v>
      </c>
      <c r="U13" s="601" t="s">
        <v>36</v>
      </c>
      <c r="V13" s="602" t="s">
        <v>2543</v>
      </c>
      <c r="W13" s="602" t="s">
        <v>2544</v>
      </c>
      <c r="X13" s="601" t="s">
        <v>37</v>
      </c>
      <c r="Z13" s="589"/>
    </row>
    <row r="14" spans="1:28" ht="15" customHeight="1" x14ac:dyDescent="0.25">
      <c r="A14" s="568" t="s">
        <v>38</v>
      </c>
      <c r="B14" s="591">
        <v>20215</v>
      </c>
      <c r="C14" s="591">
        <v>29392</v>
      </c>
      <c r="D14" s="591">
        <v>28887</v>
      </c>
      <c r="E14" s="591">
        <v>28190</v>
      </c>
      <c r="F14" s="591">
        <v>30691</v>
      </c>
      <c r="G14" s="591">
        <v>24559</v>
      </c>
      <c r="H14" s="591">
        <v>20802</v>
      </c>
      <c r="I14" s="591">
        <v>27851</v>
      </c>
      <c r="J14" s="591">
        <v>35890</v>
      </c>
      <c r="K14" s="591">
        <v>28437</v>
      </c>
      <c r="L14" s="591">
        <v>22000</v>
      </c>
      <c r="M14" s="591">
        <v>27910</v>
      </c>
      <c r="N14" s="591">
        <v>34185</v>
      </c>
      <c r="O14" s="591">
        <v>29720</v>
      </c>
      <c r="P14" s="591">
        <v>34705</v>
      </c>
      <c r="Q14" s="591">
        <v>38611</v>
      </c>
      <c r="R14" s="961">
        <f>+Q14/P14-1</f>
        <v>0.11254862411756239</v>
      </c>
      <c r="U14" s="571" t="s">
        <v>38</v>
      </c>
      <c r="V14" s="591">
        <v>16850</v>
      </c>
      <c r="W14" s="591">
        <v>24047</v>
      </c>
      <c r="X14" s="283">
        <f t="shared" ref="X14:X20" si="2">+W14/V14-1</f>
        <v>0.42712166172106825</v>
      </c>
      <c r="Z14" s="589"/>
    </row>
    <row r="15" spans="1:28" ht="15" customHeight="1" x14ac:dyDescent="0.25">
      <c r="A15" s="568" t="s">
        <v>39</v>
      </c>
      <c r="B15" s="593">
        <v>1814</v>
      </c>
      <c r="C15" s="593">
        <v>2415</v>
      </c>
      <c r="D15" s="593">
        <v>2715</v>
      </c>
      <c r="E15" s="593">
        <v>2930</v>
      </c>
      <c r="F15" s="593">
        <v>3470</v>
      </c>
      <c r="G15" s="593">
        <v>3786</v>
      </c>
      <c r="H15" s="593">
        <v>2017</v>
      </c>
      <c r="I15" s="593">
        <v>2510</v>
      </c>
      <c r="J15" s="593">
        <v>2509</v>
      </c>
      <c r="K15" s="593">
        <v>2298</v>
      </c>
      <c r="L15" s="593">
        <v>1479</v>
      </c>
      <c r="M15" s="593">
        <v>1821</v>
      </c>
      <c r="N15" s="593">
        <v>1563</v>
      </c>
      <c r="O15" s="593">
        <v>1677</v>
      </c>
      <c r="P15" s="593">
        <v>2013</v>
      </c>
      <c r="Q15" s="593">
        <v>2341</v>
      </c>
      <c r="R15" s="962">
        <f>+Q15/P15-1</f>
        <v>0.16294088425235964</v>
      </c>
      <c r="U15" s="571" t="s">
        <v>39</v>
      </c>
      <c r="V15" s="593">
        <v>939</v>
      </c>
      <c r="W15" s="593">
        <v>1298</v>
      </c>
      <c r="X15" s="284">
        <f t="shared" si="2"/>
        <v>0.38232161874334403</v>
      </c>
      <c r="Y15" s="594"/>
      <c r="Z15" s="588"/>
    </row>
    <row r="16" spans="1:28" ht="15" hidden="1" customHeight="1" x14ac:dyDescent="0.25">
      <c r="A16" s="568" t="s">
        <v>40</v>
      </c>
      <c r="B16" s="590">
        <v>1854</v>
      </c>
      <c r="C16" s="590">
        <v>2963</v>
      </c>
      <c r="D16" s="590">
        <v>1235</v>
      </c>
      <c r="E16" s="590"/>
      <c r="F16" s="590"/>
      <c r="G16" s="590"/>
      <c r="H16" s="590"/>
      <c r="I16" s="590"/>
      <c r="J16" s="590"/>
      <c r="K16" s="590"/>
      <c r="L16" s="590"/>
      <c r="M16" s="590"/>
      <c r="N16" s="590"/>
      <c r="O16" s="590"/>
      <c r="P16" s="590"/>
      <c r="Q16" s="590"/>
      <c r="R16" s="570" t="e">
        <f>+J16/H16-1</f>
        <v>#DIV/0!</v>
      </c>
      <c r="U16" s="577" t="s">
        <v>40</v>
      </c>
      <c r="V16" s="590"/>
      <c r="W16" s="590"/>
      <c r="X16" s="578" t="e">
        <f t="shared" si="2"/>
        <v>#DIV/0!</v>
      </c>
    </row>
    <row r="17" spans="1:24" ht="15" hidden="1" customHeight="1" x14ac:dyDescent="0.25">
      <c r="A17" s="568" t="s">
        <v>41</v>
      </c>
      <c r="B17" s="592">
        <v>435</v>
      </c>
      <c r="C17" s="592">
        <v>720</v>
      </c>
      <c r="D17" s="592">
        <v>420</v>
      </c>
      <c r="E17" s="592"/>
      <c r="F17" s="592"/>
      <c r="G17" s="592"/>
      <c r="H17" s="592"/>
      <c r="I17" s="592"/>
      <c r="J17" s="592"/>
      <c r="K17" s="592"/>
      <c r="L17" s="592"/>
      <c r="M17" s="592"/>
      <c r="N17" s="592"/>
      <c r="O17" s="592"/>
      <c r="P17" s="592"/>
      <c r="Q17" s="592"/>
      <c r="R17" s="570" t="e">
        <f>+J17/H17-1</f>
        <v>#DIV/0!</v>
      </c>
      <c r="U17" s="577" t="s">
        <v>41</v>
      </c>
      <c r="V17" s="592"/>
      <c r="W17" s="592"/>
      <c r="X17" s="579" t="e">
        <f t="shared" si="2"/>
        <v>#DIV/0!</v>
      </c>
    </row>
    <row r="18" spans="1:24" ht="15" hidden="1" customHeight="1" x14ac:dyDescent="0.25">
      <c r="A18" s="568" t="s">
        <v>42</v>
      </c>
      <c r="B18" s="590">
        <v>131</v>
      </c>
      <c r="C18" s="590">
        <v>371</v>
      </c>
      <c r="D18" s="590">
        <v>119</v>
      </c>
      <c r="E18" s="590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590"/>
      <c r="Q18" s="590"/>
      <c r="R18" s="570" t="e">
        <f>+J18/H18-1</f>
        <v>#DIV/0!</v>
      </c>
      <c r="U18" s="577" t="s">
        <v>42</v>
      </c>
      <c r="V18" s="590"/>
      <c r="W18" s="590"/>
      <c r="X18" s="578" t="e">
        <f t="shared" si="2"/>
        <v>#DIV/0!</v>
      </c>
    </row>
    <row r="19" spans="1:24" ht="15" hidden="1" customHeight="1" x14ac:dyDescent="0.25">
      <c r="A19" s="568" t="s">
        <v>43</v>
      </c>
      <c r="B19" s="592">
        <v>312</v>
      </c>
      <c r="C19" s="592">
        <v>802</v>
      </c>
      <c r="D19" s="592">
        <v>676</v>
      </c>
      <c r="E19" s="592"/>
      <c r="F19" s="592"/>
      <c r="G19" s="592"/>
      <c r="H19" s="592"/>
      <c r="I19" s="592"/>
      <c r="J19" s="592"/>
      <c r="K19" s="592"/>
      <c r="L19" s="592"/>
      <c r="M19" s="592"/>
      <c r="N19" s="592"/>
      <c r="O19" s="592"/>
      <c r="P19" s="592"/>
      <c r="Q19" s="592"/>
      <c r="R19" s="570" t="e">
        <f>+J19/H19-1</f>
        <v>#DIV/0!</v>
      </c>
      <c r="U19" s="577" t="s">
        <v>43</v>
      </c>
      <c r="V19" s="592"/>
      <c r="W19" s="592"/>
      <c r="X19" s="579" t="e">
        <f t="shared" si="2"/>
        <v>#DIV/0!</v>
      </c>
    </row>
    <row r="20" spans="1:24" ht="18.75" customHeight="1" x14ac:dyDescent="0.25">
      <c r="A20" s="595" t="s">
        <v>45</v>
      </c>
      <c r="B20" s="596">
        <f>+B14+B15</f>
        <v>22029</v>
      </c>
      <c r="C20" s="596">
        <f>+C14+C15</f>
        <v>31807</v>
      </c>
      <c r="D20" s="596">
        <f>+D14+D15</f>
        <v>31602</v>
      </c>
      <c r="E20" s="596">
        <f>SUM(E14:E19)</f>
        <v>31120</v>
      </c>
      <c r="F20" s="596">
        <f>SUM(F14:F19)</f>
        <v>34161</v>
      </c>
      <c r="G20" s="596">
        <f>SUM(G14:G19)</f>
        <v>28345</v>
      </c>
      <c r="H20" s="596">
        <f>SUM(H14:H19)</f>
        <v>22819</v>
      </c>
      <c r="I20" s="596">
        <f>+I14+I15</f>
        <v>30361</v>
      </c>
      <c r="J20" s="596">
        <f>+J14+J15</f>
        <v>38399</v>
      </c>
      <c r="K20" s="596">
        <f>SUM(K14:K19)</f>
        <v>30735</v>
      </c>
      <c r="L20" s="596">
        <f>SUM(L14:L19)</f>
        <v>23479</v>
      </c>
      <c r="M20" s="596">
        <f>SUM(M14:M19)</f>
        <v>29731</v>
      </c>
      <c r="N20" s="596">
        <f>SUM(N14:N19)</f>
        <v>35748</v>
      </c>
      <c r="O20" s="596">
        <f>SUM(O14:O19)</f>
        <v>31397</v>
      </c>
      <c r="P20" s="596">
        <f>SUM(P14:P15)</f>
        <v>36718</v>
      </c>
      <c r="Q20" s="596">
        <f>SUM(Q14:Q15)</f>
        <v>40952</v>
      </c>
      <c r="R20" s="285">
        <f>+Q20/P20-1</f>
        <v>0.11531129146467678</v>
      </c>
      <c r="U20" s="583" t="s">
        <v>36</v>
      </c>
      <c r="V20" s="597">
        <f>SUM(V14:V19)</f>
        <v>17789</v>
      </c>
      <c r="W20" s="597">
        <f>SUM(W14:W19)</f>
        <v>25345</v>
      </c>
      <c r="X20" s="585">
        <f t="shared" si="2"/>
        <v>0.42475687222440839</v>
      </c>
    </row>
    <row r="21" spans="1:24" ht="15" customHeight="1" x14ac:dyDescent="0.25">
      <c r="A21" s="586" t="s">
        <v>46</v>
      </c>
      <c r="U21" s="586" t="s">
        <v>47</v>
      </c>
      <c r="X21" s="587"/>
    </row>
    <row r="22" spans="1:24" ht="15" customHeight="1" x14ac:dyDescent="0.25">
      <c r="U22" s="598"/>
      <c r="V22" s="598"/>
      <c r="W22" s="598"/>
      <c r="X22" s="587"/>
    </row>
    <row r="23" spans="1:24" ht="13.5" customHeight="1" x14ac:dyDescent="0.25">
      <c r="U23" s="599"/>
      <c r="V23" s="599"/>
      <c r="W23" s="598"/>
      <c r="X23" s="587"/>
    </row>
    <row r="24" spans="1:24" ht="13.5" customHeight="1" x14ac:dyDescent="0.25">
      <c r="U24" s="599"/>
      <c r="X24" s="587"/>
    </row>
    <row r="25" spans="1:24" ht="15.75" customHeight="1" x14ac:dyDescent="0.25">
      <c r="X25" s="587"/>
    </row>
    <row r="26" spans="1:24" ht="15.75" customHeight="1" x14ac:dyDescent="0.25">
      <c r="X26" s="587"/>
    </row>
    <row r="27" spans="1:24" ht="15.75" customHeight="1" x14ac:dyDescent="0.25">
      <c r="X27" s="587"/>
    </row>
    <row r="28" spans="1:24" ht="15.75" customHeight="1" x14ac:dyDescent="0.25">
      <c r="X28" s="587"/>
    </row>
    <row r="29" spans="1:24" ht="15.75" customHeight="1" x14ac:dyDescent="0.25">
      <c r="X29" s="587"/>
    </row>
    <row r="30" spans="1:24" ht="15.75" customHeight="1" x14ac:dyDescent="0.25">
      <c r="X30" s="587"/>
    </row>
    <row r="31" spans="1:24" ht="15.75" customHeight="1" x14ac:dyDescent="0.25">
      <c r="X31" s="587"/>
    </row>
    <row r="32" spans="1:24" ht="15.75" customHeight="1" x14ac:dyDescent="0.25">
      <c r="X32" s="587"/>
    </row>
    <row r="33" spans="24:24" ht="15.75" customHeight="1" x14ac:dyDescent="0.25">
      <c r="X33" s="587"/>
    </row>
    <row r="34" spans="24:24" ht="15.75" customHeight="1" x14ac:dyDescent="0.25">
      <c r="X34" s="587"/>
    </row>
    <row r="35" spans="24:24" ht="15.75" customHeight="1" x14ac:dyDescent="0.25">
      <c r="X35" s="587"/>
    </row>
    <row r="36" spans="24:24" ht="15.75" customHeight="1" x14ac:dyDescent="0.25">
      <c r="X36" s="587"/>
    </row>
    <row r="37" spans="24:24" ht="15.75" customHeight="1" x14ac:dyDescent="0.25">
      <c r="X37" s="587"/>
    </row>
    <row r="38" spans="24:24" ht="15.75" customHeight="1" x14ac:dyDescent="0.25">
      <c r="X38" s="587"/>
    </row>
    <row r="39" spans="24:24" ht="15.75" customHeight="1" x14ac:dyDescent="0.25">
      <c r="X39" s="587"/>
    </row>
    <row r="40" spans="24:24" ht="15.75" customHeight="1" x14ac:dyDescent="0.25">
      <c r="X40" s="587"/>
    </row>
    <row r="41" spans="24:24" ht="15.75" customHeight="1" x14ac:dyDescent="0.25">
      <c r="X41" s="587"/>
    </row>
    <row r="42" spans="24:24" ht="15.75" customHeight="1" x14ac:dyDescent="0.25">
      <c r="X42" s="587"/>
    </row>
    <row r="43" spans="24:24" ht="15.75" customHeight="1" x14ac:dyDescent="0.25">
      <c r="X43" s="587"/>
    </row>
    <row r="44" spans="24:24" ht="15.75" customHeight="1" x14ac:dyDescent="0.25">
      <c r="X44" s="587"/>
    </row>
    <row r="45" spans="24:24" ht="15.75" customHeight="1" x14ac:dyDescent="0.25">
      <c r="X45" s="587"/>
    </row>
    <row r="46" spans="24:24" ht="15.75" customHeight="1" x14ac:dyDescent="0.25">
      <c r="X46" s="587"/>
    </row>
    <row r="47" spans="24:24" ht="15.75" customHeight="1" x14ac:dyDescent="0.25">
      <c r="X47" s="587"/>
    </row>
    <row r="48" spans="24:24" ht="15.75" customHeight="1" x14ac:dyDescent="0.25">
      <c r="X48" s="587"/>
    </row>
    <row r="49" spans="24:24" ht="15.75" customHeight="1" x14ac:dyDescent="0.25">
      <c r="X49" s="587"/>
    </row>
    <row r="50" spans="24:24" ht="15.75" customHeight="1" x14ac:dyDescent="0.25">
      <c r="X50" s="587"/>
    </row>
    <row r="51" spans="24:24" ht="15.75" customHeight="1" x14ac:dyDescent="0.25">
      <c r="X51" s="587"/>
    </row>
    <row r="52" spans="24:24" ht="15.75" customHeight="1" x14ac:dyDescent="0.25">
      <c r="X52" s="587"/>
    </row>
    <row r="53" spans="24:24" ht="15.75" customHeight="1" x14ac:dyDescent="0.25">
      <c r="X53" s="587"/>
    </row>
    <row r="54" spans="24:24" ht="15.75" customHeight="1" x14ac:dyDescent="0.25">
      <c r="X54" s="587"/>
    </row>
    <row r="55" spans="24:24" ht="15.75" customHeight="1" x14ac:dyDescent="0.25">
      <c r="X55" s="587"/>
    </row>
    <row r="56" spans="24:24" ht="15.75" customHeight="1" x14ac:dyDescent="0.25">
      <c r="X56" s="587"/>
    </row>
    <row r="57" spans="24:24" ht="15.75" customHeight="1" x14ac:dyDescent="0.25">
      <c r="X57" s="587"/>
    </row>
    <row r="58" spans="24:24" ht="15.75" customHeight="1" x14ac:dyDescent="0.25">
      <c r="X58" s="587"/>
    </row>
    <row r="59" spans="24:24" ht="15.75" customHeight="1" x14ac:dyDescent="0.25">
      <c r="X59" s="587"/>
    </row>
    <row r="60" spans="24:24" ht="15.75" customHeight="1" x14ac:dyDescent="0.25">
      <c r="X60" s="587"/>
    </row>
    <row r="61" spans="24:24" ht="15.75" customHeight="1" x14ac:dyDescent="0.25">
      <c r="X61" s="587"/>
    </row>
    <row r="62" spans="24:24" ht="15.75" customHeight="1" x14ac:dyDescent="0.25">
      <c r="X62" s="587"/>
    </row>
    <row r="63" spans="24:24" ht="15.75" customHeight="1" x14ac:dyDescent="0.25">
      <c r="X63" s="587"/>
    </row>
    <row r="64" spans="24:24" ht="15.75" customHeight="1" x14ac:dyDescent="0.25">
      <c r="X64" s="587"/>
    </row>
    <row r="65" spans="24:24" ht="15.75" customHeight="1" x14ac:dyDescent="0.25">
      <c r="X65" s="587"/>
    </row>
    <row r="66" spans="24:24" ht="15.75" customHeight="1" x14ac:dyDescent="0.25">
      <c r="X66" s="587"/>
    </row>
    <row r="67" spans="24:24" ht="15.75" customHeight="1" x14ac:dyDescent="0.25">
      <c r="X67" s="587"/>
    </row>
    <row r="68" spans="24:24" ht="15.75" customHeight="1" x14ac:dyDescent="0.25">
      <c r="X68" s="587"/>
    </row>
    <row r="69" spans="24:24" ht="15.75" customHeight="1" x14ac:dyDescent="0.25">
      <c r="X69" s="587"/>
    </row>
    <row r="70" spans="24:24" ht="15.75" customHeight="1" x14ac:dyDescent="0.25">
      <c r="X70" s="587"/>
    </row>
    <row r="71" spans="24:24" ht="15.75" customHeight="1" x14ac:dyDescent="0.25">
      <c r="X71" s="587"/>
    </row>
    <row r="72" spans="24:24" ht="15.75" customHeight="1" x14ac:dyDescent="0.25">
      <c r="X72" s="587"/>
    </row>
    <row r="73" spans="24:24" ht="15.75" customHeight="1" x14ac:dyDescent="0.25">
      <c r="X73" s="587"/>
    </row>
    <row r="74" spans="24:24" ht="15.75" customHeight="1" x14ac:dyDescent="0.25">
      <c r="X74" s="587"/>
    </row>
    <row r="75" spans="24:24" ht="15.75" customHeight="1" x14ac:dyDescent="0.25">
      <c r="X75" s="587"/>
    </row>
    <row r="76" spans="24:24" ht="15.75" customHeight="1" x14ac:dyDescent="0.25">
      <c r="X76" s="587"/>
    </row>
    <row r="77" spans="24:24" ht="15.75" customHeight="1" x14ac:dyDescent="0.25">
      <c r="X77" s="587"/>
    </row>
    <row r="78" spans="24:24" ht="15.75" customHeight="1" x14ac:dyDescent="0.25">
      <c r="X78" s="587"/>
    </row>
    <row r="79" spans="24:24" ht="15.75" customHeight="1" x14ac:dyDescent="0.25">
      <c r="X79" s="587"/>
    </row>
    <row r="80" spans="24:24" ht="15.75" customHeight="1" x14ac:dyDescent="0.25">
      <c r="X80" s="587"/>
    </row>
    <row r="81" spans="24:24" ht="15.75" customHeight="1" x14ac:dyDescent="0.25">
      <c r="X81" s="587"/>
    </row>
    <row r="82" spans="24:24" ht="15.75" customHeight="1" x14ac:dyDescent="0.25">
      <c r="X82" s="587"/>
    </row>
    <row r="83" spans="24:24" ht="15.75" customHeight="1" x14ac:dyDescent="0.25">
      <c r="X83" s="587"/>
    </row>
    <row r="84" spans="24:24" ht="15.75" customHeight="1" x14ac:dyDescent="0.25">
      <c r="X84" s="587"/>
    </row>
    <row r="85" spans="24:24" ht="15.75" customHeight="1" x14ac:dyDescent="0.25">
      <c r="X85" s="587"/>
    </row>
    <row r="86" spans="24:24" ht="15.75" customHeight="1" x14ac:dyDescent="0.25">
      <c r="X86" s="587"/>
    </row>
    <row r="87" spans="24:24" ht="15.75" customHeight="1" x14ac:dyDescent="0.25">
      <c r="X87" s="587"/>
    </row>
    <row r="88" spans="24:24" ht="15.75" customHeight="1" x14ac:dyDescent="0.25">
      <c r="X88" s="587"/>
    </row>
    <row r="89" spans="24:24" ht="15.75" customHeight="1" x14ac:dyDescent="0.25">
      <c r="X89" s="587"/>
    </row>
    <row r="90" spans="24:24" ht="15.75" customHeight="1" x14ac:dyDescent="0.25">
      <c r="X90" s="587"/>
    </row>
    <row r="91" spans="24:24" ht="15.75" customHeight="1" x14ac:dyDescent="0.25">
      <c r="X91" s="587"/>
    </row>
    <row r="92" spans="24:24" ht="15.75" customHeight="1" x14ac:dyDescent="0.25">
      <c r="X92" s="587"/>
    </row>
    <row r="93" spans="24:24" ht="15.75" customHeight="1" x14ac:dyDescent="0.25">
      <c r="X93" s="587"/>
    </row>
    <row r="94" spans="24:24" ht="15.75" customHeight="1" x14ac:dyDescent="0.25">
      <c r="X94" s="587"/>
    </row>
    <row r="95" spans="24:24" ht="15.75" customHeight="1" x14ac:dyDescent="0.25">
      <c r="X95" s="587"/>
    </row>
    <row r="96" spans="24:24" ht="15.75" customHeight="1" x14ac:dyDescent="0.25">
      <c r="X96" s="587"/>
    </row>
    <row r="97" spans="24:24" ht="15.75" customHeight="1" x14ac:dyDescent="0.25">
      <c r="X97" s="587"/>
    </row>
    <row r="98" spans="24:24" ht="15.75" customHeight="1" x14ac:dyDescent="0.25">
      <c r="X98" s="587"/>
    </row>
    <row r="99" spans="24:24" ht="15.75" customHeight="1" x14ac:dyDescent="0.25">
      <c r="X99" s="587"/>
    </row>
    <row r="100" spans="24:24" ht="15.75" customHeight="1" x14ac:dyDescent="0.25">
      <c r="X100" s="587"/>
    </row>
    <row r="101" spans="24:24" ht="15.75" customHeight="1" x14ac:dyDescent="0.25">
      <c r="X101" s="587"/>
    </row>
    <row r="102" spans="24:24" ht="15.75" customHeight="1" x14ac:dyDescent="0.25">
      <c r="X102" s="587"/>
    </row>
    <row r="103" spans="24:24" ht="15.75" customHeight="1" x14ac:dyDescent="0.25">
      <c r="X103" s="587"/>
    </row>
    <row r="104" spans="24:24" ht="15.75" customHeight="1" x14ac:dyDescent="0.25">
      <c r="X104" s="587"/>
    </row>
    <row r="105" spans="24:24" ht="15.75" customHeight="1" x14ac:dyDescent="0.25">
      <c r="X105" s="587"/>
    </row>
    <row r="106" spans="24:24" ht="15.75" customHeight="1" x14ac:dyDescent="0.25">
      <c r="X106" s="587"/>
    </row>
    <row r="107" spans="24:24" ht="15.75" customHeight="1" x14ac:dyDescent="0.25">
      <c r="X107" s="587"/>
    </row>
    <row r="108" spans="24:24" ht="15.75" customHeight="1" x14ac:dyDescent="0.25">
      <c r="X108" s="587"/>
    </row>
    <row r="109" spans="24:24" ht="15.75" customHeight="1" x14ac:dyDescent="0.25">
      <c r="X109" s="587"/>
    </row>
    <row r="110" spans="24:24" ht="15.75" customHeight="1" x14ac:dyDescent="0.25">
      <c r="X110" s="587"/>
    </row>
    <row r="111" spans="24:24" ht="15.75" customHeight="1" x14ac:dyDescent="0.25">
      <c r="X111" s="587"/>
    </row>
    <row r="112" spans="24:24" ht="15.75" customHeight="1" x14ac:dyDescent="0.25">
      <c r="X112" s="587"/>
    </row>
    <row r="113" spans="24:24" ht="15.75" customHeight="1" x14ac:dyDescent="0.25">
      <c r="X113" s="587"/>
    </row>
    <row r="114" spans="24:24" ht="15.75" customHeight="1" x14ac:dyDescent="0.25">
      <c r="X114" s="587"/>
    </row>
    <row r="115" spans="24:24" ht="15.75" customHeight="1" x14ac:dyDescent="0.25">
      <c r="X115" s="587"/>
    </row>
    <row r="116" spans="24:24" ht="15.75" customHeight="1" x14ac:dyDescent="0.25">
      <c r="X116" s="587"/>
    </row>
    <row r="117" spans="24:24" ht="15.75" customHeight="1" x14ac:dyDescent="0.25">
      <c r="X117" s="587"/>
    </row>
    <row r="118" spans="24:24" ht="15.75" customHeight="1" x14ac:dyDescent="0.25">
      <c r="X118" s="587"/>
    </row>
    <row r="119" spans="24:24" ht="15.75" customHeight="1" x14ac:dyDescent="0.25">
      <c r="X119" s="587"/>
    </row>
    <row r="120" spans="24:24" ht="15.75" customHeight="1" x14ac:dyDescent="0.25">
      <c r="X120" s="587"/>
    </row>
    <row r="121" spans="24:24" ht="15.75" customHeight="1" x14ac:dyDescent="0.25">
      <c r="X121" s="587"/>
    </row>
    <row r="122" spans="24:24" ht="15.75" customHeight="1" x14ac:dyDescent="0.25">
      <c r="X122" s="587"/>
    </row>
    <row r="123" spans="24:24" ht="15.75" customHeight="1" x14ac:dyDescent="0.25">
      <c r="X123" s="587"/>
    </row>
    <row r="124" spans="24:24" ht="15.75" customHeight="1" x14ac:dyDescent="0.25">
      <c r="X124" s="587"/>
    </row>
    <row r="125" spans="24:24" ht="15.75" customHeight="1" x14ac:dyDescent="0.25">
      <c r="X125" s="587"/>
    </row>
    <row r="126" spans="24:24" ht="15.75" customHeight="1" x14ac:dyDescent="0.25">
      <c r="X126" s="587"/>
    </row>
    <row r="127" spans="24:24" ht="15.75" customHeight="1" x14ac:dyDescent="0.25">
      <c r="X127" s="587"/>
    </row>
    <row r="128" spans="24:24" ht="15.75" customHeight="1" x14ac:dyDescent="0.25">
      <c r="X128" s="587"/>
    </row>
    <row r="129" spans="24:24" ht="15.75" customHeight="1" x14ac:dyDescent="0.25">
      <c r="X129" s="587"/>
    </row>
    <row r="130" spans="24:24" ht="15.75" customHeight="1" x14ac:dyDescent="0.25">
      <c r="X130" s="587"/>
    </row>
    <row r="131" spans="24:24" ht="15.75" customHeight="1" x14ac:dyDescent="0.25">
      <c r="X131" s="587"/>
    </row>
    <row r="132" spans="24:24" ht="15.75" customHeight="1" x14ac:dyDescent="0.25">
      <c r="X132" s="587"/>
    </row>
    <row r="133" spans="24:24" ht="15.75" customHeight="1" x14ac:dyDescent="0.25">
      <c r="X133" s="587"/>
    </row>
    <row r="134" spans="24:24" ht="15.75" customHeight="1" x14ac:dyDescent="0.25">
      <c r="X134" s="587"/>
    </row>
    <row r="135" spans="24:24" ht="15.75" customHeight="1" x14ac:dyDescent="0.25">
      <c r="X135" s="587"/>
    </row>
    <row r="136" spans="24:24" ht="15.75" customHeight="1" x14ac:dyDescent="0.25">
      <c r="X136" s="587"/>
    </row>
    <row r="137" spans="24:24" ht="15.75" customHeight="1" x14ac:dyDescent="0.25">
      <c r="X137" s="587"/>
    </row>
    <row r="138" spans="24:24" ht="15.75" customHeight="1" x14ac:dyDescent="0.25">
      <c r="X138" s="587"/>
    </row>
    <row r="139" spans="24:24" ht="15.75" customHeight="1" x14ac:dyDescent="0.25">
      <c r="X139" s="587"/>
    </row>
    <row r="140" spans="24:24" ht="15.75" customHeight="1" x14ac:dyDescent="0.25">
      <c r="X140" s="587"/>
    </row>
    <row r="141" spans="24:24" ht="15.75" customHeight="1" x14ac:dyDescent="0.25">
      <c r="X141" s="587"/>
    </row>
    <row r="142" spans="24:24" ht="15.75" customHeight="1" x14ac:dyDescent="0.25">
      <c r="X142" s="587"/>
    </row>
    <row r="143" spans="24:24" ht="15.75" customHeight="1" x14ac:dyDescent="0.25">
      <c r="X143" s="587"/>
    </row>
    <row r="144" spans="24:24" ht="15.75" customHeight="1" x14ac:dyDescent="0.25">
      <c r="X144" s="587"/>
    </row>
    <row r="145" spans="24:24" ht="15.75" customHeight="1" x14ac:dyDescent="0.25">
      <c r="X145" s="587"/>
    </row>
    <row r="146" spans="24:24" ht="15.75" customHeight="1" x14ac:dyDescent="0.25">
      <c r="X146" s="587"/>
    </row>
    <row r="147" spans="24:24" ht="15.75" customHeight="1" x14ac:dyDescent="0.25">
      <c r="X147" s="587"/>
    </row>
    <row r="148" spans="24:24" ht="15.75" customHeight="1" x14ac:dyDescent="0.25">
      <c r="X148" s="587"/>
    </row>
    <row r="149" spans="24:24" ht="15.75" customHeight="1" x14ac:dyDescent="0.25">
      <c r="X149" s="587"/>
    </row>
    <row r="150" spans="24:24" ht="15.75" customHeight="1" x14ac:dyDescent="0.25">
      <c r="X150" s="587"/>
    </row>
    <row r="151" spans="24:24" ht="15.75" customHeight="1" x14ac:dyDescent="0.25">
      <c r="X151" s="587"/>
    </row>
    <row r="152" spans="24:24" ht="15.75" customHeight="1" x14ac:dyDescent="0.25">
      <c r="X152" s="587"/>
    </row>
    <row r="153" spans="24:24" ht="15.75" customHeight="1" x14ac:dyDescent="0.25">
      <c r="X153" s="587"/>
    </row>
    <row r="154" spans="24:24" ht="15.75" customHeight="1" x14ac:dyDescent="0.25">
      <c r="X154" s="587"/>
    </row>
    <row r="155" spans="24:24" ht="15.75" customHeight="1" x14ac:dyDescent="0.25">
      <c r="X155" s="587"/>
    </row>
    <row r="156" spans="24:24" ht="15.75" customHeight="1" x14ac:dyDescent="0.25">
      <c r="X156" s="587"/>
    </row>
    <row r="157" spans="24:24" ht="15.75" customHeight="1" x14ac:dyDescent="0.25">
      <c r="X157" s="587"/>
    </row>
    <row r="158" spans="24:24" ht="15.75" customHeight="1" x14ac:dyDescent="0.25">
      <c r="X158" s="587"/>
    </row>
    <row r="159" spans="24:24" ht="15.75" customHeight="1" x14ac:dyDescent="0.25">
      <c r="X159" s="587"/>
    </row>
    <row r="160" spans="24:24" ht="15.75" customHeight="1" x14ac:dyDescent="0.25">
      <c r="X160" s="587"/>
    </row>
    <row r="161" spans="24:24" ht="15.75" customHeight="1" x14ac:dyDescent="0.25">
      <c r="X161" s="587"/>
    </row>
    <row r="162" spans="24:24" ht="15.75" customHeight="1" x14ac:dyDescent="0.25">
      <c r="X162" s="587"/>
    </row>
    <row r="163" spans="24:24" ht="15.75" customHeight="1" x14ac:dyDescent="0.25">
      <c r="X163" s="587"/>
    </row>
    <row r="164" spans="24:24" ht="15.75" customHeight="1" x14ac:dyDescent="0.25">
      <c r="X164" s="587"/>
    </row>
    <row r="165" spans="24:24" ht="15.75" customHeight="1" x14ac:dyDescent="0.25">
      <c r="X165" s="587"/>
    </row>
    <row r="166" spans="24:24" ht="15.75" customHeight="1" x14ac:dyDescent="0.25">
      <c r="X166" s="587"/>
    </row>
    <row r="167" spans="24:24" ht="15.75" customHeight="1" x14ac:dyDescent="0.25">
      <c r="X167" s="587"/>
    </row>
    <row r="168" spans="24:24" ht="15.75" customHeight="1" x14ac:dyDescent="0.25">
      <c r="X168" s="587"/>
    </row>
    <row r="169" spans="24:24" ht="15.75" customHeight="1" x14ac:dyDescent="0.25">
      <c r="X169" s="587"/>
    </row>
    <row r="170" spans="24:24" ht="15.75" customHeight="1" x14ac:dyDescent="0.25">
      <c r="X170" s="587"/>
    </row>
    <row r="171" spans="24:24" ht="15.75" customHeight="1" x14ac:dyDescent="0.25">
      <c r="X171" s="587"/>
    </row>
    <row r="172" spans="24:24" ht="15.75" customHeight="1" x14ac:dyDescent="0.25">
      <c r="X172" s="587"/>
    </row>
    <row r="173" spans="24:24" ht="15.75" customHeight="1" x14ac:dyDescent="0.25">
      <c r="X173" s="587"/>
    </row>
    <row r="174" spans="24:24" ht="15.75" customHeight="1" x14ac:dyDescent="0.25">
      <c r="X174" s="587"/>
    </row>
    <row r="175" spans="24:24" ht="15.75" customHeight="1" x14ac:dyDescent="0.25">
      <c r="X175" s="587"/>
    </row>
    <row r="176" spans="24:24" ht="15.75" customHeight="1" x14ac:dyDescent="0.25">
      <c r="X176" s="587"/>
    </row>
    <row r="177" spans="24:24" ht="15.75" customHeight="1" x14ac:dyDescent="0.25">
      <c r="X177" s="587"/>
    </row>
    <row r="178" spans="24:24" ht="15.75" customHeight="1" x14ac:dyDescent="0.25">
      <c r="X178" s="587"/>
    </row>
    <row r="179" spans="24:24" ht="15.75" customHeight="1" x14ac:dyDescent="0.25">
      <c r="X179" s="587"/>
    </row>
    <row r="180" spans="24:24" ht="15.75" customHeight="1" x14ac:dyDescent="0.25">
      <c r="X180" s="587"/>
    </row>
    <row r="181" spans="24:24" ht="15.75" customHeight="1" x14ac:dyDescent="0.25">
      <c r="X181" s="587"/>
    </row>
    <row r="182" spans="24:24" ht="15.75" customHeight="1" x14ac:dyDescent="0.25">
      <c r="X182" s="587"/>
    </row>
    <row r="183" spans="24:24" ht="15.75" customHeight="1" x14ac:dyDescent="0.25">
      <c r="X183" s="587"/>
    </row>
    <row r="184" spans="24:24" ht="15.75" customHeight="1" x14ac:dyDescent="0.25">
      <c r="X184" s="587"/>
    </row>
    <row r="185" spans="24:24" ht="15.75" customHeight="1" x14ac:dyDescent="0.25">
      <c r="X185" s="587"/>
    </row>
    <row r="186" spans="24:24" ht="15.75" customHeight="1" x14ac:dyDescent="0.25">
      <c r="X186" s="587"/>
    </row>
    <row r="187" spans="24:24" ht="15.75" customHeight="1" x14ac:dyDescent="0.25">
      <c r="X187" s="587"/>
    </row>
    <row r="188" spans="24:24" ht="15.75" customHeight="1" x14ac:dyDescent="0.25">
      <c r="X188" s="587"/>
    </row>
    <row r="189" spans="24:24" ht="15.75" customHeight="1" x14ac:dyDescent="0.25">
      <c r="X189" s="587"/>
    </row>
    <row r="190" spans="24:24" ht="15.75" customHeight="1" x14ac:dyDescent="0.25">
      <c r="X190" s="587"/>
    </row>
    <row r="191" spans="24:24" ht="15.75" customHeight="1" x14ac:dyDescent="0.25">
      <c r="X191" s="587"/>
    </row>
    <row r="192" spans="24:24" ht="15.75" customHeight="1" x14ac:dyDescent="0.25">
      <c r="X192" s="587"/>
    </row>
    <row r="193" spans="24:24" ht="15.75" customHeight="1" x14ac:dyDescent="0.25">
      <c r="X193" s="587"/>
    </row>
    <row r="194" spans="24:24" ht="15.75" customHeight="1" x14ac:dyDescent="0.25">
      <c r="X194" s="587"/>
    </row>
    <row r="195" spans="24:24" ht="15.75" customHeight="1" x14ac:dyDescent="0.25">
      <c r="X195" s="587"/>
    </row>
    <row r="196" spans="24:24" ht="15.75" customHeight="1" x14ac:dyDescent="0.25">
      <c r="X196" s="587"/>
    </row>
    <row r="197" spans="24:24" ht="15.75" customHeight="1" x14ac:dyDescent="0.25">
      <c r="X197" s="587"/>
    </row>
    <row r="198" spans="24:24" ht="15.75" customHeight="1" x14ac:dyDescent="0.25">
      <c r="X198" s="587"/>
    </row>
    <row r="199" spans="24:24" ht="15.75" customHeight="1" x14ac:dyDescent="0.25">
      <c r="X199" s="587"/>
    </row>
    <row r="200" spans="24:24" ht="15.75" customHeight="1" x14ac:dyDescent="0.25">
      <c r="X200" s="587"/>
    </row>
    <row r="201" spans="24:24" ht="15.75" customHeight="1" x14ac:dyDescent="0.25">
      <c r="X201" s="587"/>
    </row>
    <row r="202" spans="24:24" ht="15.75" customHeight="1" x14ac:dyDescent="0.25">
      <c r="X202" s="587"/>
    </row>
    <row r="203" spans="24:24" ht="15.75" customHeight="1" x14ac:dyDescent="0.25">
      <c r="X203" s="587"/>
    </row>
    <row r="204" spans="24:24" ht="15.75" customHeight="1" x14ac:dyDescent="0.25">
      <c r="X204" s="587"/>
    </row>
    <row r="205" spans="24:24" ht="15.75" customHeight="1" x14ac:dyDescent="0.25">
      <c r="X205" s="587"/>
    </row>
    <row r="206" spans="24:24" ht="15.75" customHeight="1" x14ac:dyDescent="0.25">
      <c r="X206" s="587"/>
    </row>
    <row r="207" spans="24:24" ht="15.75" customHeight="1" x14ac:dyDescent="0.25">
      <c r="X207" s="587"/>
    </row>
    <row r="208" spans="24:24" ht="15.75" customHeight="1" x14ac:dyDescent="0.25">
      <c r="X208" s="587"/>
    </row>
    <row r="209" spans="24:24" ht="15.75" customHeight="1" x14ac:dyDescent="0.25">
      <c r="X209" s="587"/>
    </row>
    <row r="210" spans="24:24" ht="15.75" customHeight="1" x14ac:dyDescent="0.25">
      <c r="X210" s="587"/>
    </row>
    <row r="211" spans="24:24" ht="15.75" customHeight="1" x14ac:dyDescent="0.25">
      <c r="X211" s="587"/>
    </row>
    <row r="212" spans="24:24" ht="15.75" customHeight="1" x14ac:dyDescent="0.25">
      <c r="X212" s="587"/>
    </row>
    <row r="213" spans="24:24" ht="15.75" customHeight="1" x14ac:dyDescent="0.25">
      <c r="X213" s="587"/>
    </row>
    <row r="214" spans="24:24" ht="15.75" customHeight="1" x14ac:dyDescent="0.25">
      <c r="X214" s="587"/>
    </row>
    <row r="215" spans="24:24" ht="15.75" customHeight="1" x14ac:dyDescent="0.25">
      <c r="X215" s="587"/>
    </row>
    <row r="216" spans="24:24" ht="15.75" customHeight="1" x14ac:dyDescent="0.25">
      <c r="X216" s="587"/>
    </row>
    <row r="217" spans="24:24" ht="15.75" customHeight="1" x14ac:dyDescent="0.25">
      <c r="X217" s="587"/>
    </row>
    <row r="218" spans="24:24" ht="15.75" customHeight="1" x14ac:dyDescent="0.25">
      <c r="X218" s="587"/>
    </row>
    <row r="219" spans="24:24" ht="15.75" customHeight="1" x14ac:dyDescent="0.25">
      <c r="X219" s="587"/>
    </row>
    <row r="220" spans="24:24" ht="15.75" customHeight="1" x14ac:dyDescent="0.25">
      <c r="X220" s="587"/>
    </row>
    <row r="221" spans="24:24" ht="15.75" customHeight="1" x14ac:dyDescent="0.25">
      <c r="X221" s="587"/>
    </row>
    <row r="222" spans="24:24" ht="15.75" customHeight="1" x14ac:dyDescent="0.25">
      <c r="X222" s="587"/>
    </row>
    <row r="223" spans="24:24" ht="15.75" customHeight="1" x14ac:dyDescent="0.25">
      <c r="X223" s="587"/>
    </row>
    <row r="224" spans="24:24" ht="15.75" customHeight="1" x14ac:dyDescent="0.25">
      <c r="X224" s="587"/>
    </row>
    <row r="225" spans="24:24" ht="15.75" customHeight="1" x14ac:dyDescent="0.25">
      <c r="X225" s="587"/>
    </row>
    <row r="226" spans="24:24" ht="15.75" customHeight="1" x14ac:dyDescent="0.25">
      <c r="X226" s="587"/>
    </row>
    <row r="227" spans="24:24" ht="15.75" customHeight="1" x14ac:dyDescent="0.25">
      <c r="X227" s="587"/>
    </row>
    <row r="228" spans="24:24" ht="15.75" customHeight="1" x14ac:dyDescent="0.25">
      <c r="X228" s="587"/>
    </row>
    <row r="229" spans="24:24" ht="15.75" customHeight="1" x14ac:dyDescent="0.25">
      <c r="X229" s="587"/>
    </row>
    <row r="230" spans="24:24" ht="15.75" customHeight="1" x14ac:dyDescent="0.25">
      <c r="X230" s="587"/>
    </row>
    <row r="231" spans="24:24" ht="15.75" customHeight="1" x14ac:dyDescent="0.25">
      <c r="X231" s="587"/>
    </row>
    <row r="232" spans="24:24" ht="15.75" customHeight="1" x14ac:dyDescent="0.25">
      <c r="X232" s="587"/>
    </row>
    <row r="233" spans="24:24" ht="15.75" customHeight="1" x14ac:dyDescent="0.25">
      <c r="X233" s="587"/>
    </row>
    <row r="234" spans="24:24" ht="15.75" customHeight="1" x14ac:dyDescent="0.25">
      <c r="X234" s="587"/>
    </row>
    <row r="235" spans="24:24" ht="15.75" customHeight="1" x14ac:dyDescent="0.25">
      <c r="X235" s="587"/>
    </row>
    <row r="236" spans="24:24" ht="15.75" customHeight="1" x14ac:dyDescent="0.25">
      <c r="X236" s="587"/>
    </row>
    <row r="237" spans="24:24" ht="15.75" customHeight="1" x14ac:dyDescent="0.25">
      <c r="X237" s="587"/>
    </row>
    <row r="238" spans="24:24" ht="15.75" customHeight="1" x14ac:dyDescent="0.25">
      <c r="X238" s="587"/>
    </row>
    <row r="239" spans="24:24" ht="15.75" customHeight="1" x14ac:dyDescent="0.25">
      <c r="X239" s="587"/>
    </row>
    <row r="240" spans="24:24" ht="15.75" customHeight="1" x14ac:dyDescent="0.25">
      <c r="X240" s="587"/>
    </row>
    <row r="241" spans="24:24" ht="15.75" customHeight="1" x14ac:dyDescent="0.25">
      <c r="X241" s="587"/>
    </row>
    <row r="242" spans="24:24" ht="15.75" customHeight="1" x14ac:dyDescent="0.25">
      <c r="X242" s="587"/>
    </row>
    <row r="243" spans="24:24" ht="15.75" customHeight="1" x14ac:dyDescent="0.25">
      <c r="X243" s="587"/>
    </row>
    <row r="244" spans="24:24" ht="15.75" customHeight="1" x14ac:dyDescent="0.25">
      <c r="X244" s="587"/>
    </row>
    <row r="245" spans="24:24" ht="15.75" customHeight="1" x14ac:dyDescent="0.25">
      <c r="X245" s="587"/>
    </row>
    <row r="246" spans="24:24" ht="15.75" customHeight="1" x14ac:dyDescent="0.25">
      <c r="X246" s="587"/>
    </row>
    <row r="247" spans="24:24" ht="15.75" customHeight="1" x14ac:dyDescent="0.25">
      <c r="X247" s="587"/>
    </row>
    <row r="248" spans="24:24" ht="15.75" customHeight="1" x14ac:dyDescent="0.25">
      <c r="X248" s="587"/>
    </row>
    <row r="249" spans="24:24" ht="15.75" customHeight="1" x14ac:dyDescent="0.25">
      <c r="X249" s="587"/>
    </row>
    <row r="250" spans="24:24" ht="15.75" customHeight="1" x14ac:dyDescent="0.25">
      <c r="X250" s="587"/>
    </row>
    <row r="251" spans="24:24" ht="15.75" customHeight="1" x14ac:dyDescent="0.25">
      <c r="X251" s="587"/>
    </row>
    <row r="252" spans="24:24" ht="15.75" customHeight="1" x14ac:dyDescent="0.25">
      <c r="X252" s="587"/>
    </row>
    <row r="253" spans="24:24" ht="15.75" customHeight="1" x14ac:dyDescent="0.25">
      <c r="X253" s="587"/>
    </row>
    <row r="254" spans="24:24" ht="15.75" customHeight="1" x14ac:dyDescent="0.25">
      <c r="X254" s="587"/>
    </row>
    <row r="255" spans="24:24" ht="15.75" customHeight="1" x14ac:dyDescent="0.25">
      <c r="X255" s="587"/>
    </row>
    <row r="256" spans="24:24" ht="15.75" customHeight="1" x14ac:dyDescent="0.25">
      <c r="X256" s="587"/>
    </row>
    <row r="257" spans="24:24" ht="15.75" customHeight="1" x14ac:dyDescent="0.25">
      <c r="X257" s="587"/>
    </row>
    <row r="258" spans="24:24" ht="15.75" customHeight="1" x14ac:dyDescent="0.25">
      <c r="X258" s="587"/>
    </row>
    <row r="259" spans="24:24" ht="15.75" customHeight="1" x14ac:dyDescent="0.25">
      <c r="X259" s="587"/>
    </row>
    <row r="260" spans="24:24" ht="15.75" customHeight="1" x14ac:dyDescent="0.25">
      <c r="X260" s="587"/>
    </row>
    <row r="261" spans="24:24" ht="15.75" customHeight="1" x14ac:dyDescent="0.25">
      <c r="X261" s="587"/>
    </row>
    <row r="262" spans="24:24" ht="15.75" customHeight="1" x14ac:dyDescent="0.25">
      <c r="X262" s="587"/>
    </row>
    <row r="263" spans="24:24" ht="15.75" customHeight="1" x14ac:dyDescent="0.25">
      <c r="X263" s="587"/>
    </row>
    <row r="264" spans="24:24" ht="15.75" customHeight="1" x14ac:dyDescent="0.25">
      <c r="X264" s="587"/>
    </row>
    <row r="265" spans="24:24" ht="15.75" customHeight="1" x14ac:dyDescent="0.25">
      <c r="X265" s="587"/>
    </row>
    <row r="266" spans="24:24" ht="15.75" customHeight="1" x14ac:dyDescent="0.25">
      <c r="X266" s="587"/>
    </row>
    <row r="267" spans="24:24" ht="15.75" customHeight="1" x14ac:dyDescent="0.25">
      <c r="X267" s="587"/>
    </row>
    <row r="268" spans="24:24" ht="15.75" customHeight="1" x14ac:dyDescent="0.25">
      <c r="X268" s="587"/>
    </row>
    <row r="269" spans="24:24" ht="15.75" customHeight="1" x14ac:dyDescent="0.25">
      <c r="X269" s="587"/>
    </row>
    <row r="270" spans="24:24" ht="15.75" customHeight="1" x14ac:dyDescent="0.25">
      <c r="X270" s="587"/>
    </row>
    <row r="271" spans="24:24" ht="15.75" customHeight="1" x14ac:dyDescent="0.25">
      <c r="X271" s="587"/>
    </row>
    <row r="272" spans="24:24" ht="15.75" customHeight="1" x14ac:dyDescent="0.25">
      <c r="X272" s="587"/>
    </row>
    <row r="273" spans="24:24" ht="15.75" customHeight="1" x14ac:dyDescent="0.25">
      <c r="X273" s="587"/>
    </row>
    <row r="274" spans="24:24" ht="15.75" customHeight="1" x14ac:dyDescent="0.25">
      <c r="X274" s="587"/>
    </row>
    <row r="275" spans="24:24" ht="15.75" customHeight="1" x14ac:dyDescent="0.25">
      <c r="X275" s="587"/>
    </row>
    <row r="276" spans="24:24" ht="15.75" customHeight="1" x14ac:dyDescent="0.25">
      <c r="X276" s="587"/>
    </row>
    <row r="277" spans="24:24" ht="15.75" customHeight="1" x14ac:dyDescent="0.25">
      <c r="X277" s="587"/>
    </row>
    <row r="278" spans="24:24" ht="15.75" customHeight="1" x14ac:dyDescent="0.25">
      <c r="X278" s="587"/>
    </row>
    <row r="279" spans="24:24" ht="15.75" customHeight="1" x14ac:dyDescent="0.25">
      <c r="X279" s="587"/>
    </row>
    <row r="280" spans="24:24" ht="15.75" customHeight="1" x14ac:dyDescent="0.25">
      <c r="X280" s="587"/>
    </row>
    <row r="281" spans="24:24" ht="15.75" customHeight="1" x14ac:dyDescent="0.25">
      <c r="X281" s="587"/>
    </row>
    <row r="282" spans="24:24" ht="15.75" customHeight="1" x14ac:dyDescent="0.25">
      <c r="X282" s="587"/>
    </row>
    <row r="283" spans="24:24" ht="15.75" customHeight="1" x14ac:dyDescent="0.25">
      <c r="X283" s="587"/>
    </row>
    <row r="284" spans="24:24" ht="15.75" customHeight="1" x14ac:dyDescent="0.25">
      <c r="X284" s="587"/>
    </row>
    <row r="285" spans="24:24" ht="15.75" customHeight="1" x14ac:dyDescent="0.25">
      <c r="X285" s="587"/>
    </row>
    <row r="286" spans="24:24" ht="15.75" customHeight="1" x14ac:dyDescent="0.25">
      <c r="X286" s="587"/>
    </row>
    <row r="287" spans="24:24" ht="15.75" customHeight="1" x14ac:dyDescent="0.25">
      <c r="X287" s="587"/>
    </row>
    <row r="288" spans="24:24" ht="15.75" customHeight="1" x14ac:dyDescent="0.25">
      <c r="X288" s="587"/>
    </row>
    <row r="289" spans="24:24" ht="15.75" customHeight="1" x14ac:dyDescent="0.25">
      <c r="X289" s="587"/>
    </row>
    <row r="290" spans="24:24" ht="15.75" customHeight="1" x14ac:dyDescent="0.25">
      <c r="X290" s="587"/>
    </row>
    <row r="291" spans="24:24" ht="15.75" customHeight="1" x14ac:dyDescent="0.25">
      <c r="X291" s="587"/>
    </row>
    <row r="292" spans="24:24" ht="15.75" customHeight="1" x14ac:dyDescent="0.25">
      <c r="X292" s="587"/>
    </row>
    <row r="293" spans="24:24" ht="15.75" customHeight="1" x14ac:dyDescent="0.25">
      <c r="X293" s="587"/>
    </row>
    <row r="294" spans="24:24" ht="15.75" customHeight="1" x14ac:dyDescent="0.25">
      <c r="X294" s="587"/>
    </row>
    <row r="295" spans="24:24" ht="15.75" customHeight="1" x14ac:dyDescent="0.25">
      <c r="X295" s="587"/>
    </row>
    <row r="296" spans="24:24" ht="15.75" customHeight="1" x14ac:dyDescent="0.25">
      <c r="X296" s="587"/>
    </row>
    <row r="297" spans="24:24" ht="15.75" customHeight="1" x14ac:dyDescent="0.25">
      <c r="X297" s="587"/>
    </row>
    <row r="298" spans="24:24" ht="15.75" customHeight="1" x14ac:dyDescent="0.25">
      <c r="X298" s="587"/>
    </row>
    <row r="299" spans="24:24" ht="15.75" customHeight="1" x14ac:dyDescent="0.25">
      <c r="X299" s="587"/>
    </row>
    <row r="300" spans="24:24" ht="15.75" customHeight="1" x14ac:dyDescent="0.25">
      <c r="X300" s="587"/>
    </row>
    <row r="301" spans="24:24" ht="15.75" customHeight="1" x14ac:dyDescent="0.25">
      <c r="X301" s="587"/>
    </row>
    <row r="302" spans="24:24" ht="15.75" customHeight="1" x14ac:dyDescent="0.25">
      <c r="X302" s="587"/>
    </row>
    <row r="303" spans="24:24" ht="15.75" customHeight="1" x14ac:dyDescent="0.25">
      <c r="X303" s="587"/>
    </row>
    <row r="304" spans="24:24" ht="15.75" customHeight="1" x14ac:dyDescent="0.25">
      <c r="X304" s="587"/>
    </row>
    <row r="305" spans="24:24" ht="15.75" customHeight="1" x14ac:dyDescent="0.25">
      <c r="X305" s="587"/>
    </row>
    <row r="306" spans="24:24" ht="15.75" customHeight="1" x14ac:dyDescent="0.25">
      <c r="X306" s="587"/>
    </row>
    <row r="307" spans="24:24" ht="15.75" customHeight="1" x14ac:dyDescent="0.25">
      <c r="X307" s="587"/>
    </row>
    <row r="308" spans="24:24" ht="15.75" customHeight="1" x14ac:dyDescent="0.25">
      <c r="X308" s="587"/>
    </row>
    <row r="309" spans="24:24" ht="15.75" customHeight="1" x14ac:dyDescent="0.25">
      <c r="X309" s="587"/>
    </row>
    <row r="310" spans="24:24" ht="15.75" customHeight="1" x14ac:dyDescent="0.25">
      <c r="X310" s="587"/>
    </row>
    <row r="311" spans="24:24" ht="15.75" customHeight="1" x14ac:dyDescent="0.25">
      <c r="X311" s="587"/>
    </row>
    <row r="312" spans="24:24" ht="15.75" customHeight="1" x14ac:dyDescent="0.25">
      <c r="X312" s="587"/>
    </row>
    <row r="313" spans="24:24" ht="15.75" customHeight="1" x14ac:dyDescent="0.25">
      <c r="X313" s="587"/>
    </row>
    <row r="314" spans="24:24" ht="15.75" customHeight="1" x14ac:dyDescent="0.25">
      <c r="X314" s="587"/>
    </row>
    <row r="315" spans="24:24" ht="15.75" customHeight="1" x14ac:dyDescent="0.25">
      <c r="X315" s="587"/>
    </row>
    <row r="316" spans="24:24" ht="15.75" customHeight="1" x14ac:dyDescent="0.25">
      <c r="X316" s="587"/>
    </row>
    <row r="317" spans="24:24" ht="15.75" customHeight="1" x14ac:dyDescent="0.25">
      <c r="X317" s="587"/>
    </row>
    <row r="318" spans="24:24" ht="15.75" customHeight="1" x14ac:dyDescent="0.25">
      <c r="X318" s="587"/>
    </row>
    <row r="319" spans="24:24" ht="15.75" customHeight="1" x14ac:dyDescent="0.25">
      <c r="X319" s="587"/>
    </row>
    <row r="320" spans="24:24" ht="15.75" customHeight="1" x14ac:dyDescent="0.25">
      <c r="X320" s="587"/>
    </row>
    <row r="321" spans="24:24" ht="15.75" customHeight="1" x14ac:dyDescent="0.25">
      <c r="X321" s="587"/>
    </row>
    <row r="322" spans="24:24" ht="15.75" customHeight="1" x14ac:dyDescent="0.25">
      <c r="X322" s="587"/>
    </row>
    <row r="323" spans="24:24" ht="15.75" customHeight="1" x14ac:dyDescent="0.25">
      <c r="X323" s="587"/>
    </row>
    <row r="324" spans="24:24" ht="15.75" customHeight="1" x14ac:dyDescent="0.25">
      <c r="X324" s="587"/>
    </row>
    <row r="325" spans="24:24" ht="15.75" customHeight="1" x14ac:dyDescent="0.25">
      <c r="X325" s="587"/>
    </row>
    <row r="326" spans="24:24" ht="15.75" customHeight="1" x14ac:dyDescent="0.25">
      <c r="X326" s="587"/>
    </row>
    <row r="327" spans="24:24" ht="15.75" customHeight="1" x14ac:dyDescent="0.25">
      <c r="X327" s="587"/>
    </row>
    <row r="328" spans="24:24" ht="15.75" customHeight="1" x14ac:dyDescent="0.25">
      <c r="X328" s="587"/>
    </row>
    <row r="329" spans="24:24" ht="15.75" customHeight="1" x14ac:dyDescent="0.25">
      <c r="X329" s="587"/>
    </row>
    <row r="330" spans="24:24" ht="15.75" customHeight="1" x14ac:dyDescent="0.25">
      <c r="X330" s="587"/>
    </row>
    <row r="331" spans="24:24" ht="15.75" customHeight="1" x14ac:dyDescent="0.25">
      <c r="X331" s="587"/>
    </row>
    <row r="332" spans="24:24" ht="15.75" customHeight="1" x14ac:dyDescent="0.25">
      <c r="X332" s="587"/>
    </row>
    <row r="333" spans="24:24" ht="15.75" customHeight="1" x14ac:dyDescent="0.25">
      <c r="X333" s="587"/>
    </row>
    <row r="334" spans="24:24" ht="15.75" customHeight="1" x14ac:dyDescent="0.25">
      <c r="X334" s="587"/>
    </row>
    <row r="335" spans="24:24" ht="15.75" customHeight="1" x14ac:dyDescent="0.25">
      <c r="X335" s="587"/>
    </row>
    <row r="336" spans="24:24" ht="15.75" customHeight="1" x14ac:dyDescent="0.25">
      <c r="X336" s="587"/>
    </row>
    <row r="337" spans="24:24" ht="15.75" customHeight="1" x14ac:dyDescent="0.25">
      <c r="X337" s="587"/>
    </row>
    <row r="338" spans="24:24" ht="15.75" customHeight="1" x14ac:dyDescent="0.25">
      <c r="X338" s="587"/>
    </row>
    <row r="339" spans="24:24" ht="15.75" customHeight="1" x14ac:dyDescent="0.25">
      <c r="X339" s="587"/>
    </row>
    <row r="340" spans="24:24" ht="15.75" customHeight="1" x14ac:dyDescent="0.25">
      <c r="X340" s="587"/>
    </row>
    <row r="341" spans="24:24" ht="15.75" customHeight="1" x14ac:dyDescent="0.25">
      <c r="X341" s="587"/>
    </row>
    <row r="342" spans="24:24" ht="15.75" customHeight="1" x14ac:dyDescent="0.25">
      <c r="X342" s="587"/>
    </row>
    <row r="343" spans="24:24" ht="15.75" customHeight="1" x14ac:dyDescent="0.25">
      <c r="X343" s="587"/>
    </row>
    <row r="344" spans="24:24" ht="15.75" customHeight="1" x14ac:dyDescent="0.25">
      <c r="X344" s="587"/>
    </row>
    <row r="345" spans="24:24" ht="15.75" customHeight="1" x14ac:dyDescent="0.25">
      <c r="X345" s="587"/>
    </row>
    <row r="346" spans="24:24" ht="15.75" customHeight="1" x14ac:dyDescent="0.25">
      <c r="X346" s="587"/>
    </row>
    <row r="347" spans="24:24" ht="15.75" customHeight="1" x14ac:dyDescent="0.25">
      <c r="X347" s="587"/>
    </row>
    <row r="348" spans="24:24" ht="15.75" customHeight="1" x14ac:dyDescent="0.25">
      <c r="X348" s="587"/>
    </row>
    <row r="349" spans="24:24" ht="15.75" customHeight="1" x14ac:dyDescent="0.25">
      <c r="X349" s="587"/>
    </row>
    <row r="350" spans="24:24" ht="15.75" customHeight="1" x14ac:dyDescent="0.25">
      <c r="X350" s="587"/>
    </row>
    <row r="351" spans="24:24" ht="15.75" customHeight="1" x14ac:dyDescent="0.25">
      <c r="X351" s="587"/>
    </row>
    <row r="352" spans="24:24" ht="15.75" customHeight="1" x14ac:dyDescent="0.25">
      <c r="X352" s="587"/>
    </row>
    <row r="353" spans="24:24" ht="15.75" customHeight="1" x14ac:dyDescent="0.25">
      <c r="X353" s="587"/>
    </row>
    <row r="354" spans="24:24" ht="15.75" customHeight="1" x14ac:dyDescent="0.25">
      <c r="X354" s="587"/>
    </row>
    <row r="355" spans="24:24" ht="15.75" customHeight="1" x14ac:dyDescent="0.25">
      <c r="X355" s="587"/>
    </row>
    <row r="356" spans="24:24" ht="15.75" customHeight="1" x14ac:dyDescent="0.25">
      <c r="X356" s="587"/>
    </row>
    <row r="357" spans="24:24" ht="15.75" customHeight="1" x14ac:dyDescent="0.25">
      <c r="X357" s="587"/>
    </row>
    <row r="358" spans="24:24" ht="15.75" customHeight="1" x14ac:dyDescent="0.25">
      <c r="X358" s="587"/>
    </row>
    <row r="359" spans="24:24" ht="15.75" customHeight="1" x14ac:dyDescent="0.25">
      <c r="X359" s="587"/>
    </row>
    <row r="360" spans="24:24" ht="15.75" customHeight="1" x14ac:dyDescent="0.25">
      <c r="X360" s="587"/>
    </row>
    <row r="361" spans="24:24" ht="15.75" customHeight="1" x14ac:dyDescent="0.25">
      <c r="X361" s="587"/>
    </row>
    <row r="362" spans="24:24" ht="15.75" customHeight="1" x14ac:dyDescent="0.25">
      <c r="X362" s="587"/>
    </row>
    <row r="363" spans="24:24" ht="15.75" customHeight="1" x14ac:dyDescent="0.25">
      <c r="X363" s="587"/>
    </row>
    <row r="364" spans="24:24" ht="15.75" customHeight="1" x14ac:dyDescent="0.25">
      <c r="X364" s="587"/>
    </row>
    <row r="365" spans="24:24" ht="15.75" customHeight="1" x14ac:dyDescent="0.25">
      <c r="X365" s="587"/>
    </row>
    <row r="366" spans="24:24" ht="15.75" customHeight="1" x14ac:dyDescent="0.25">
      <c r="X366" s="587"/>
    </row>
    <row r="367" spans="24:24" ht="15.75" customHeight="1" x14ac:dyDescent="0.25">
      <c r="X367" s="587"/>
    </row>
    <row r="368" spans="24:24" ht="15.75" customHeight="1" x14ac:dyDescent="0.25">
      <c r="X368" s="587"/>
    </row>
    <row r="369" spans="24:24" ht="15.75" customHeight="1" x14ac:dyDescent="0.25">
      <c r="X369" s="587"/>
    </row>
    <row r="370" spans="24:24" ht="15.75" customHeight="1" x14ac:dyDescent="0.25">
      <c r="X370" s="587"/>
    </row>
    <row r="371" spans="24:24" ht="15.75" customHeight="1" x14ac:dyDescent="0.25">
      <c r="X371" s="587"/>
    </row>
    <row r="372" spans="24:24" ht="15.75" customHeight="1" x14ac:dyDescent="0.25">
      <c r="X372" s="587"/>
    </row>
    <row r="373" spans="24:24" ht="15.75" customHeight="1" x14ac:dyDescent="0.25">
      <c r="X373" s="587"/>
    </row>
    <row r="374" spans="24:24" ht="15.75" customHeight="1" x14ac:dyDescent="0.25">
      <c r="X374" s="587"/>
    </row>
    <row r="375" spans="24:24" ht="15.75" customHeight="1" x14ac:dyDescent="0.25">
      <c r="X375" s="587"/>
    </row>
    <row r="376" spans="24:24" ht="15.75" customHeight="1" x14ac:dyDescent="0.25">
      <c r="X376" s="587"/>
    </row>
    <row r="377" spans="24:24" ht="15.75" customHeight="1" x14ac:dyDescent="0.25">
      <c r="X377" s="587"/>
    </row>
    <row r="378" spans="24:24" ht="15.75" customHeight="1" x14ac:dyDescent="0.25">
      <c r="X378" s="587"/>
    </row>
    <row r="379" spans="24:24" ht="15.75" customHeight="1" x14ac:dyDescent="0.25">
      <c r="X379" s="587"/>
    </row>
    <row r="380" spans="24:24" ht="15.75" customHeight="1" x14ac:dyDescent="0.25">
      <c r="X380" s="587"/>
    </row>
    <row r="381" spans="24:24" ht="15.75" customHeight="1" x14ac:dyDescent="0.25">
      <c r="X381" s="587"/>
    </row>
    <row r="382" spans="24:24" ht="15.75" customHeight="1" x14ac:dyDescent="0.25">
      <c r="X382" s="587"/>
    </row>
    <row r="383" spans="24:24" ht="15.75" customHeight="1" x14ac:dyDescent="0.25">
      <c r="X383" s="587"/>
    </row>
    <row r="384" spans="24:24" ht="15.75" customHeight="1" x14ac:dyDescent="0.25">
      <c r="X384" s="587"/>
    </row>
    <row r="385" spans="24:24" ht="15.75" customHeight="1" x14ac:dyDescent="0.25">
      <c r="X385" s="587"/>
    </row>
    <row r="386" spans="24:24" ht="15.75" customHeight="1" x14ac:dyDescent="0.25">
      <c r="X386" s="587"/>
    </row>
    <row r="387" spans="24:24" ht="15.75" customHeight="1" x14ac:dyDescent="0.25">
      <c r="X387" s="587"/>
    </row>
    <row r="388" spans="24:24" ht="15.75" customHeight="1" x14ac:dyDescent="0.25">
      <c r="X388" s="587"/>
    </row>
    <row r="389" spans="24:24" ht="15.75" customHeight="1" x14ac:dyDescent="0.25">
      <c r="X389" s="587"/>
    </row>
    <row r="390" spans="24:24" ht="15.75" customHeight="1" x14ac:dyDescent="0.25">
      <c r="X390" s="587"/>
    </row>
    <row r="391" spans="24:24" ht="15.75" customHeight="1" x14ac:dyDescent="0.25">
      <c r="X391" s="587"/>
    </row>
    <row r="392" spans="24:24" ht="15.75" customHeight="1" x14ac:dyDescent="0.25">
      <c r="X392" s="587"/>
    </row>
    <row r="393" spans="24:24" ht="15.75" customHeight="1" x14ac:dyDescent="0.25">
      <c r="X393" s="587"/>
    </row>
    <row r="394" spans="24:24" ht="15.75" customHeight="1" x14ac:dyDescent="0.25">
      <c r="X394" s="587"/>
    </row>
    <row r="395" spans="24:24" ht="15.75" customHeight="1" x14ac:dyDescent="0.25">
      <c r="X395" s="587"/>
    </row>
    <row r="396" spans="24:24" ht="15.75" customHeight="1" x14ac:dyDescent="0.25">
      <c r="X396" s="587"/>
    </row>
    <row r="397" spans="24:24" ht="15.75" customHeight="1" x14ac:dyDescent="0.25">
      <c r="X397" s="587"/>
    </row>
    <row r="398" spans="24:24" ht="15.75" customHeight="1" x14ac:dyDescent="0.25">
      <c r="X398" s="587"/>
    </row>
    <row r="399" spans="24:24" ht="15.75" customHeight="1" x14ac:dyDescent="0.25">
      <c r="X399" s="587"/>
    </row>
    <row r="400" spans="24:24" ht="15.75" customHeight="1" x14ac:dyDescent="0.25">
      <c r="X400" s="587"/>
    </row>
    <row r="401" spans="24:24" ht="15.75" customHeight="1" x14ac:dyDescent="0.25">
      <c r="X401" s="587"/>
    </row>
    <row r="402" spans="24:24" ht="15.75" customHeight="1" x14ac:dyDescent="0.25">
      <c r="X402" s="587"/>
    </row>
    <row r="403" spans="24:24" ht="15.75" customHeight="1" x14ac:dyDescent="0.25">
      <c r="X403" s="587"/>
    </row>
    <row r="404" spans="24:24" ht="15.75" customHeight="1" x14ac:dyDescent="0.25">
      <c r="X404" s="587"/>
    </row>
    <row r="405" spans="24:24" ht="15.75" customHeight="1" x14ac:dyDescent="0.25">
      <c r="X405" s="587"/>
    </row>
    <row r="406" spans="24:24" ht="15.75" customHeight="1" x14ac:dyDescent="0.25">
      <c r="X406" s="587"/>
    </row>
    <row r="407" spans="24:24" ht="15.75" customHeight="1" x14ac:dyDescent="0.25">
      <c r="X407" s="587"/>
    </row>
    <row r="408" spans="24:24" ht="15.75" customHeight="1" x14ac:dyDescent="0.25">
      <c r="X408" s="587"/>
    </row>
    <row r="409" spans="24:24" ht="15.75" customHeight="1" x14ac:dyDescent="0.25">
      <c r="X409" s="587"/>
    </row>
    <row r="410" spans="24:24" ht="15.75" customHeight="1" x14ac:dyDescent="0.25">
      <c r="X410" s="587"/>
    </row>
    <row r="411" spans="24:24" ht="15.75" customHeight="1" x14ac:dyDescent="0.25">
      <c r="X411" s="587"/>
    </row>
    <row r="412" spans="24:24" ht="15.75" customHeight="1" x14ac:dyDescent="0.25">
      <c r="X412" s="587"/>
    </row>
    <row r="413" spans="24:24" ht="15.75" customHeight="1" x14ac:dyDescent="0.25">
      <c r="X413" s="587"/>
    </row>
    <row r="414" spans="24:24" ht="15.75" customHeight="1" x14ac:dyDescent="0.25">
      <c r="X414" s="587"/>
    </row>
    <row r="415" spans="24:24" ht="15.75" customHeight="1" x14ac:dyDescent="0.25">
      <c r="X415" s="587"/>
    </row>
    <row r="416" spans="24:24" ht="15.75" customHeight="1" x14ac:dyDescent="0.25">
      <c r="X416" s="587"/>
    </row>
    <row r="417" spans="24:24" ht="15.75" customHeight="1" x14ac:dyDescent="0.25">
      <c r="X417" s="587"/>
    </row>
    <row r="418" spans="24:24" ht="15.75" customHeight="1" x14ac:dyDescent="0.25">
      <c r="X418" s="587"/>
    </row>
    <row r="419" spans="24:24" ht="15.75" customHeight="1" x14ac:dyDescent="0.25">
      <c r="X419" s="587"/>
    </row>
    <row r="420" spans="24:24" ht="15.75" customHeight="1" x14ac:dyDescent="0.25">
      <c r="X420" s="587"/>
    </row>
    <row r="421" spans="24:24" ht="15.75" customHeight="1" x14ac:dyDescent="0.25">
      <c r="X421" s="587"/>
    </row>
    <row r="422" spans="24:24" ht="15.75" customHeight="1" x14ac:dyDescent="0.25">
      <c r="X422" s="587"/>
    </row>
    <row r="423" spans="24:24" ht="15.75" customHeight="1" x14ac:dyDescent="0.25">
      <c r="X423" s="587"/>
    </row>
    <row r="424" spans="24:24" ht="15.75" customHeight="1" x14ac:dyDescent="0.25">
      <c r="X424" s="587"/>
    </row>
    <row r="425" spans="24:24" ht="15.75" customHeight="1" x14ac:dyDescent="0.25">
      <c r="X425" s="587"/>
    </row>
    <row r="426" spans="24:24" ht="15.75" customHeight="1" x14ac:dyDescent="0.25">
      <c r="X426" s="587"/>
    </row>
    <row r="427" spans="24:24" ht="15.75" customHeight="1" x14ac:dyDescent="0.25">
      <c r="X427" s="587"/>
    </row>
    <row r="428" spans="24:24" ht="15.75" customHeight="1" x14ac:dyDescent="0.25">
      <c r="X428" s="587"/>
    </row>
    <row r="429" spans="24:24" ht="15.75" customHeight="1" x14ac:dyDescent="0.25">
      <c r="X429" s="587"/>
    </row>
    <row r="430" spans="24:24" ht="15.75" customHeight="1" x14ac:dyDescent="0.25">
      <c r="X430" s="587"/>
    </row>
    <row r="431" spans="24:24" ht="15.75" customHeight="1" x14ac:dyDescent="0.25">
      <c r="X431" s="587"/>
    </row>
    <row r="432" spans="24:24" ht="15.75" customHeight="1" x14ac:dyDescent="0.25">
      <c r="X432" s="587"/>
    </row>
    <row r="433" spans="24:24" ht="15.75" customHeight="1" x14ac:dyDescent="0.25">
      <c r="X433" s="587"/>
    </row>
    <row r="434" spans="24:24" ht="15.75" customHeight="1" x14ac:dyDescent="0.25">
      <c r="X434" s="587"/>
    </row>
    <row r="435" spans="24:24" ht="15.75" customHeight="1" x14ac:dyDescent="0.25">
      <c r="X435" s="587"/>
    </row>
    <row r="436" spans="24:24" ht="15.75" customHeight="1" x14ac:dyDescent="0.25">
      <c r="X436" s="587"/>
    </row>
    <row r="437" spans="24:24" ht="15.75" customHeight="1" x14ac:dyDescent="0.25">
      <c r="X437" s="587"/>
    </row>
    <row r="438" spans="24:24" ht="15.75" customHeight="1" x14ac:dyDescent="0.25">
      <c r="X438" s="587"/>
    </row>
    <row r="439" spans="24:24" ht="15.75" customHeight="1" x14ac:dyDescent="0.25">
      <c r="X439" s="587"/>
    </row>
    <row r="440" spans="24:24" ht="15.75" customHeight="1" x14ac:dyDescent="0.25">
      <c r="X440" s="587"/>
    </row>
    <row r="441" spans="24:24" ht="15.75" customHeight="1" x14ac:dyDescent="0.25">
      <c r="X441" s="587"/>
    </row>
    <row r="442" spans="24:24" ht="15.75" customHeight="1" x14ac:dyDescent="0.25">
      <c r="X442" s="587"/>
    </row>
    <row r="443" spans="24:24" ht="15.75" customHeight="1" x14ac:dyDescent="0.25">
      <c r="X443" s="587"/>
    </row>
    <row r="444" spans="24:24" ht="15.75" customHeight="1" x14ac:dyDescent="0.25">
      <c r="X444" s="587"/>
    </row>
    <row r="445" spans="24:24" ht="15.75" customHeight="1" x14ac:dyDescent="0.25">
      <c r="X445" s="587"/>
    </row>
    <row r="446" spans="24:24" ht="15.75" customHeight="1" x14ac:dyDescent="0.25">
      <c r="X446" s="587"/>
    </row>
    <row r="447" spans="24:24" ht="15.75" customHeight="1" x14ac:dyDescent="0.25">
      <c r="X447" s="587"/>
    </row>
    <row r="448" spans="24:24" ht="15.75" customHeight="1" x14ac:dyDescent="0.25">
      <c r="X448" s="587"/>
    </row>
    <row r="449" spans="24:24" ht="15.75" customHeight="1" x14ac:dyDescent="0.25">
      <c r="X449" s="587"/>
    </row>
    <row r="450" spans="24:24" ht="15.75" customHeight="1" x14ac:dyDescent="0.25">
      <c r="X450" s="587"/>
    </row>
    <row r="451" spans="24:24" ht="15.75" customHeight="1" x14ac:dyDescent="0.25">
      <c r="X451" s="587"/>
    </row>
    <row r="452" spans="24:24" ht="15.75" customHeight="1" x14ac:dyDescent="0.25">
      <c r="X452" s="587"/>
    </row>
    <row r="453" spans="24:24" ht="15.75" customHeight="1" x14ac:dyDescent="0.25">
      <c r="X453" s="587"/>
    </row>
    <row r="454" spans="24:24" ht="15.75" customHeight="1" x14ac:dyDescent="0.25">
      <c r="X454" s="587"/>
    </row>
    <row r="455" spans="24:24" ht="15.75" customHeight="1" x14ac:dyDescent="0.25">
      <c r="X455" s="587"/>
    </row>
    <row r="456" spans="24:24" ht="15.75" customHeight="1" x14ac:dyDescent="0.25">
      <c r="X456" s="587"/>
    </row>
    <row r="457" spans="24:24" ht="15.75" customHeight="1" x14ac:dyDescent="0.25">
      <c r="X457" s="587"/>
    </row>
    <row r="458" spans="24:24" ht="15.75" customHeight="1" x14ac:dyDescent="0.25">
      <c r="X458" s="587"/>
    </row>
    <row r="459" spans="24:24" ht="15.75" customHeight="1" x14ac:dyDescent="0.25">
      <c r="X459" s="587"/>
    </row>
    <row r="460" spans="24:24" ht="15.75" customHeight="1" x14ac:dyDescent="0.25">
      <c r="X460" s="587"/>
    </row>
    <row r="461" spans="24:24" ht="15.75" customHeight="1" x14ac:dyDescent="0.25">
      <c r="X461" s="587"/>
    </row>
    <row r="462" spans="24:24" ht="15.75" customHeight="1" x14ac:dyDescent="0.25">
      <c r="X462" s="587"/>
    </row>
    <row r="463" spans="24:24" ht="15.75" customHeight="1" x14ac:dyDescent="0.25">
      <c r="X463" s="587"/>
    </row>
    <row r="464" spans="24:24" ht="15.75" customHeight="1" x14ac:dyDescent="0.25">
      <c r="X464" s="587"/>
    </row>
    <row r="465" spans="24:24" ht="15.75" customHeight="1" x14ac:dyDescent="0.25">
      <c r="X465" s="587"/>
    </row>
    <row r="466" spans="24:24" ht="15.75" customHeight="1" x14ac:dyDescent="0.25">
      <c r="X466" s="587"/>
    </row>
    <row r="467" spans="24:24" ht="15.75" customHeight="1" x14ac:dyDescent="0.25">
      <c r="X467" s="587"/>
    </row>
    <row r="468" spans="24:24" ht="15.75" customHeight="1" x14ac:dyDescent="0.25">
      <c r="X468" s="587"/>
    </row>
    <row r="469" spans="24:24" ht="15.75" customHeight="1" x14ac:dyDescent="0.25">
      <c r="X469" s="587"/>
    </row>
    <row r="470" spans="24:24" ht="15.75" customHeight="1" x14ac:dyDescent="0.25">
      <c r="X470" s="587"/>
    </row>
    <row r="471" spans="24:24" ht="15.75" customHeight="1" x14ac:dyDescent="0.25">
      <c r="X471" s="587"/>
    </row>
    <row r="472" spans="24:24" ht="15.75" customHeight="1" x14ac:dyDescent="0.25">
      <c r="X472" s="587"/>
    </row>
    <row r="473" spans="24:24" ht="15.75" customHeight="1" x14ac:dyDescent="0.25">
      <c r="X473" s="587"/>
    </row>
    <row r="474" spans="24:24" ht="15.75" customHeight="1" x14ac:dyDescent="0.25">
      <c r="X474" s="587"/>
    </row>
    <row r="475" spans="24:24" ht="15.75" customHeight="1" x14ac:dyDescent="0.25">
      <c r="X475" s="587"/>
    </row>
    <row r="476" spans="24:24" ht="15.75" customHeight="1" x14ac:dyDescent="0.25">
      <c r="X476" s="587"/>
    </row>
    <row r="477" spans="24:24" ht="15.75" customHeight="1" x14ac:dyDescent="0.25">
      <c r="X477" s="587"/>
    </row>
    <row r="478" spans="24:24" ht="15.75" customHeight="1" x14ac:dyDescent="0.25">
      <c r="X478" s="587"/>
    </row>
    <row r="479" spans="24:24" ht="15.75" customHeight="1" x14ac:dyDescent="0.25">
      <c r="X479" s="587"/>
    </row>
    <row r="480" spans="24:24" ht="15.75" customHeight="1" x14ac:dyDescent="0.25">
      <c r="X480" s="587"/>
    </row>
    <row r="481" spans="24:24" ht="15.75" customHeight="1" x14ac:dyDescent="0.25">
      <c r="X481" s="587"/>
    </row>
    <row r="482" spans="24:24" ht="15.75" customHeight="1" x14ac:dyDescent="0.25">
      <c r="X482" s="587"/>
    </row>
    <row r="483" spans="24:24" ht="15.75" customHeight="1" x14ac:dyDescent="0.25">
      <c r="X483" s="587"/>
    </row>
    <row r="484" spans="24:24" ht="15.75" customHeight="1" x14ac:dyDescent="0.25">
      <c r="X484" s="587"/>
    </row>
    <row r="485" spans="24:24" ht="15.75" customHeight="1" x14ac:dyDescent="0.25">
      <c r="X485" s="587"/>
    </row>
    <row r="486" spans="24:24" ht="15.75" customHeight="1" x14ac:dyDescent="0.25">
      <c r="X486" s="587"/>
    </row>
    <row r="487" spans="24:24" ht="15.75" customHeight="1" x14ac:dyDescent="0.25">
      <c r="X487" s="587"/>
    </row>
    <row r="488" spans="24:24" ht="15.75" customHeight="1" x14ac:dyDescent="0.25">
      <c r="X488" s="587"/>
    </row>
    <row r="489" spans="24:24" ht="15.75" customHeight="1" x14ac:dyDescent="0.25">
      <c r="X489" s="587"/>
    </row>
    <row r="490" spans="24:24" ht="15.75" customHeight="1" x14ac:dyDescent="0.25">
      <c r="X490" s="587"/>
    </row>
    <row r="491" spans="24:24" ht="15.75" customHeight="1" x14ac:dyDescent="0.25">
      <c r="X491" s="587"/>
    </row>
    <row r="492" spans="24:24" ht="15.75" customHeight="1" x14ac:dyDescent="0.25">
      <c r="X492" s="587"/>
    </row>
    <row r="493" spans="24:24" ht="15.75" customHeight="1" x14ac:dyDescent="0.25">
      <c r="X493" s="587"/>
    </row>
    <row r="494" spans="24:24" ht="15.75" customHeight="1" x14ac:dyDescent="0.25">
      <c r="X494" s="587"/>
    </row>
    <row r="495" spans="24:24" ht="15.75" customHeight="1" x14ac:dyDescent="0.25">
      <c r="X495" s="587"/>
    </row>
    <row r="496" spans="24:24" ht="15.75" customHeight="1" x14ac:dyDescent="0.25">
      <c r="X496" s="587"/>
    </row>
    <row r="497" spans="24:24" ht="15.75" customHeight="1" x14ac:dyDescent="0.25">
      <c r="X497" s="587"/>
    </row>
    <row r="498" spans="24:24" ht="15.75" customHeight="1" x14ac:dyDescent="0.25">
      <c r="X498" s="587"/>
    </row>
    <row r="499" spans="24:24" ht="15.75" customHeight="1" x14ac:dyDescent="0.25">
      <c r="X499" s="587"/>
    </row>
    <row r="500" spans="24:24" ht="15.75" customHeight="1" x14ac:dyDescent="0.25">
      <c r="X500" s="587"/>
    </row>
    <row r="501" spans="24:24" ht="15.75" customHeight="1" x14ac:dyDescent="0.25">
      <c r="X501" s="587"/>
    </row>
    <row r="502" spans="24:24" ht="15.75" customHeight="1" x14ac:dyDescent="0.25">
      <c r="X502" s="587"/>
    </row>
    <row r="503" spans="24:24" ht="15.75" customHeight="1" x14ac:dyDescent="0.25">
      <c r="X503" s="587"/>
    </row>
    <row r="504" spans="24:24" ht="15.75" customHeight="1" x14ac:dyDescent="0.25">
      <c r="X504" s="587"/>
    </row>
    <row r="505" spans="24:24" ht="15.75" customHeight="1" x14ac:dyDescent="0.25">
      <c r="X505" s="587"/>
    </row>
    <row r="506" spans="24:24" ht="15.75" customHeight="1" x14ac:dyDescent="0.25">
      <c r="X506" s="587"/>
    </row>
    <row r="507" spans="24:24" ht="15.75" customHeight="1" x14ac:dyDescent="0.25">
      <c r="X507" s="587"/>
    </row>
    <row r="508" spans="24:24" ht="15.75" customHeight="1" x14ac:dyDescent="0.25">
      <c r="X508" s="587"/>
    </row>
    <row r="509" spans="24:24" ht="15.75" customHeight="1" x14ac:dyDescent="0.25">
      <c r="X509" s="587"/>
    </row>
    <row r="510" spans="24:24" ht="15.75" customHeight="1" x14ac:dyDescent="0.25">
      <c r="X510" s="587"/>
    </row>
    <row r="511" spans="24:24" ht="15.75" customHeight="1" x14ac:dyDescent="0.25">
      <c r="X511" s="587"/>
    </row>
    <row r="512" spans="24:24" ht="15.75" customHeight="1" x14ac:dyDescent="0.25">
      <c r="X512" s="587"/>
    </row>
    <row r="513" spans="24:24" ht="15.75" customHeight="1" x14ac:dyDescent="0.25">
      <c r="X513" s="587"/>
    </row>
    <row r="514" spans="24:24" ht="15.75" customHeight="1" x14ac:dyDescent="0.25">
      <c r="X514" s="587"/>
    </row>
    <row r="515" spans="24:24" ht="15.75" customHeight="1" x14ac:dyDescent="0.25">
      <c r="X515" s="587"/>
    </row>
    <row r="516" spans="24:24" ht="15.75" customHeight="1" x14ac:dyDescent="0.25">
      <c r="X516" s="587"/>
    </row>
    <row r="517" spans="24:24" ht="15.75" customHeight="1" x14ac:dyDescent="0.25">
      <c r="X517" s="587"/>
    </row>
    <row r="518" spans="24:24" ht="15.75" customHeight="1" x14ac:dyDescent="0.25">
      <c r="X518" s="587"/>
    </row>
    <row r="519" spans="24:24" ht="15.75" customHeight="1" x14ac:dyDescent="0.25">
      <c r="X519" s="587"/>
    </row>
    <row r="520" spans="24:24" ht="15.75" customHeight="1" x14ac:dyDescent="0.25">
      <c r="X520" s="587"/>
    </row>
    <row r="521" spans="24:24" ht="15.75" customHeight="1" x14ac:dyDescent="0.25">
      <c r="X521" s="587"/>
    </row>
    <row r="522" spans="24:24" ht="15.75" customHeight="1" x14ac:dyDescent="0.25">
      <c r="X522" s="587"/>
    </row>
    <row r="523" spans="24:24" ht="15.75" customHeight="1" x14ac:dyDescent="0.25">
      <c r="X523" s="587"/>
    </row>
    <row r="524" spans="24:24" ht="15.75" customHeight="1" x14ac:dyDescent="0.25">
      <c r="X524" s="587"/>
    </row>
    <row r="525" spans="24:24" ht="15.75" customHeight="1" x14ac:dyDescent="0.25">
      <c r="X525" s="587"/>
    </row>
    <row r="526" spans="24:24" ht="15.75" customHeight="1" x14ac:dyDescent="0.25">
      <c r="X526" s="587"/>
    </row>
    <row r="527" spans="24:24" ht="15.75" customHeight="1" x14ac:dyDescent="0.25">
      <c r="X527" s="587"/>
    </row>
    <row r="528" spans="24:24" ht="15.75" customHeight="1" x14ac:dyDescent="0.25">
      <c r="X528" s="587"/>
    </row>
    <row r="529" spans="24:24" ht="15.75" customHeight="1" x14ac:dyDescent="0.25">
      <c r="X529" s="587"/>
    </row>
    <row r="530" spans="24:24" ht="15.75" customHeight="1" x14ac:dyDescent="0.25">
      <c r="X530" s="587"/>
    </row>
    <row r="531" spans="24:24" ht="15.75" customHeight="1" x14ac:dyDescent="0.25">
      <c r="X531" s="587"/>
    </row>
    <row r="532" spans="24:24" ht="15.75" customHeight="1" x14ac:dyDescent="0.25">
      <c r="X532" s="587"/>
    </row>
    <row r="533" spans="24:24" ht="15.75" customHeight="1" x14ac:dyDescent="0.25">
      <c r="X533" s="587"/>
    </row>
    <row r="534" spans="24:24" ht="15.75" customHeight="1" x14ac:dyDescent="0.25">
      <c r="X534" s="587"/>
    </row>
    <row r="535" spans="24:24" ht="15.75" customHeight="1" x14ac:dyDescent="0.25">
      <c r="X535" s="587"/>
    </row>
    <row r="536" spans="24:24" ht="15.75" customHeight="1" x14ac:dyDescent="0.25">
      <c r="X536" s="587"/>
    </row>
    <row r="537" spans="24:24" ht="15.75" customHeight="1" x14ac:dyDescent="0.25">
      <c r="X537" s="587"/>
    </row>
    <row r="538" spans="24:24" ht="15.75" customHeight="1" x14ac:dyDescent="0.25">
      <c r="X538" s="587"/>
    </row>
    <row r="539" spans="24:24" ht="15.75" customHeight="1" x14ac:dyDescent="0.25">
      <c r="X539" s="587"/>
    </row>
    <row r="540" spans="24:24" ht="15.75" customHeight="1" x14ac:dyDescent="0.25">
      <c r="X540" s="587"/>
    </row>
    <row r="541" spans="24:24" ht="15.75" customHeight="1" x14ac:dyDescent="0.25">
      <c r="X541" s="587"/>
    </row>
    <row r="542" spans="24:24" ht="15.75" customHeight="1" x14ac:dyDescent="0.25">
      <c r="X542" s="587"/>
    </row>
    <row r="543" spans="24:24" ht="15.75" customHeight="1" x14ac:dyDescent="0.25">
      <c r="X543" s="587"/>
    </row>
    <row r="544" spans="24:24" ht="15.75" customHeight="1" x14ac:dyDescent="0.25">
      <c r="X544" s="587"/>
    </row>
    <row r="545" spans="24:24" ht="15.75" customHeight="1" x14ac:dyDescent="0.25">
      <c r="X545" s="587"/>
    </row>
    <row r="546" spans="24:24" ht="15.75" customHeight="1" x14ac:dyDescent="0.25">
      <c r="X546" s="587"/>
    </row>
    <row r="547" spans="24:24" ht="15.75" customHeight="1" x14ac:dyDescent="0.25">
      <c r="X547" s="587"/>
    </row>
    <row r="548" spans="24:24" ht="15.75" customHeight="1" x14ac:dyDescent="0.25">
      <c r="X548" s="587"/>
    </row>
    <row r="549" spans="24:24" ht="15.75" customHeight="1" x14ac:dyDescent="0.25">
      <c r="X549" s="587"/>
    </row>
    <row r="550" spans="24:24" ht="15.75" customHeight="1" x14ac:dyDescent="0.25">
      <c r="X550" s="587"/>
    </row>
    <row r="551" spans="24:24" ht="15.75" customHeight="1" x14ac:dyDescent="0.25">
      <c r="X551" s="587"/>
    </row>
    <row r="552" spans="24:24" ht="15.75" customHeight="1" x14ac:dyDescent="0.25">
      <c r="X552" s="587"/>
    </row>
    <row r="553" spans="24:24" ht="15.75" customHeight="1" x14ac:dyDescent="0.25">
      <c r="X553" s="587"/>
    </row>
    <row r="554" spans="24:24" ht="15.75" customHeight="1" x14ac:dyDescent="0.25">
      <c r="X554" s="587"/>
    </row>
    <row r="555" spans="24:24" ht="15.75" customHeight="1" x14ac:dyDescent="0.25">
      <c r="X555" s="587"/>
    </row>
    <row r="556" spans="24:24" ht="15.75" customHeight="1" x14ac:dyDescent="0.25">
      <c r="X556" s="587"/>
    </row>
    <row r="557" spans="24:24" ht="15.75" customHeight="1" x14ac:dyDescent="0.25">
      <c r="X557" s="587"/>
    </row>
    <row r="558" spans="24:24" ht="15.75" customHeight="1" x14ac:dyDescent="0.25">
      <c r="X558" s="587"/>
    </row>
    <row r="559" spans="24:24" ht="15.75" customHeight="1" x14ac:dyDescent="0.25">
      <c r="X559" s="587"/>
    </row>
    <row r="560" spans="24:24" ht="15.75" customHeight="1" x14ac:dyDescent="0.25">
      <c r="X560" s="587"/>
    </row>
    <row r="561" spans="24:24" ht="15.75" customHeight="1" x14ac:dyDescent="0.25">
      <c r="X561" s="587"/>
    </row>
    <row r="562" spans="24:24" ht="15.75" customHeight="1" x14ac:dyDescent="0.25">
      <c r="X562" s="587"/>
    </row>
    <row r="563" spans="24:24" ht="15.75" customHeight="1" x14ac:dyDescent="0.25">
      <c r="X563" s="587"/>
    </row>
    <row r="564" spans="24:24" ht="15.75" customHeight="1" x14ac:dyDescent="0.25">
      <c r="X564" s="587"/>
    </row>
    <row r="565" spans="24:24" ht="15.75" customHeight="1" x14ac:dyDescent="0.25">
      <c r="X565" s="587"/>
    </row>
    <row r="566" spans="24:24" ht="15.75" customHeight="1" x14ac:dyDescent="0.25">
      <c r="X566" s="587"/>
    </row>
    <row r="567" spans="24:24" ht="15.75" customHeight="1" x14ac:dyDescent="0.25">
      <c r="X567" s="587"/>
    </row>
    <row r="568" spans="24:24" ht="15.75" customHeight="1" x14ac:dyDescent="0.25">
      <c r="X568" s="587"/>
    </row>
    <row r="569" spans="24:24" ht="15.75" customHeight="1" x14ac:dyDescent="0.25">
      <c r="X569" s="587"/>
    </row>
    <row r="570" spans="24:24" ht="15.75" customHeight="1" x14ac:dyDescent="0.25">
      <c r="X570" s="587"/>
    </row>
    <row r="571" spans="24:24" ht="15.75" customHeight="1" x14ac:dyDescent="0.25">
      <c r="X571" s="587"/>
    </row>
    <row r="572" spans="24:24" ht="15.75" customHeight="1" x14ac:dyDescent="0.25">
      <c r="X572" s="587"/>
    </row>
    <row r="573" spans="24:24" ht="15.75" customHeight="1" x14ac:dyDescent="0.25">
      <c r="X573" s="587"/>
    </row>
    <row r="574" spans="24:24" ht="15.75" customHeight="1" x14ac:dyDescent="0.25">
      <c r="X574" s="587"/>
    </row>
    <row r="575" spans="24:24" ht="15.75" customHeight="1" x14ac:dyDescent="0.25">
      <c r="X575" s="587"/>
    </row>
    <row r="576" spans="24:24" ht="15.75" customHeight="1" x14ac:dyDescent="0.25">
      <c r="X576" s="587"/>
    </row>
    <row r="577" spans="24:24" ht="15.75" customHeight="1" x14ac:dyDescent="0.25">
      <c r="X577" s="587"/>
    </row>
    <row r="578" spans="24:24" ht="15.75" customHeight="1" x14ac:dyDescent="0.25">
      <c r="X578" s="587"/>
    </row>
    <row r="579" spans="24:24" ht="15.75" customHeight="1" x14ac:dyDescent="0.25">
      <c r="X579" s="587"/>
    </row>
    <row r="580" spans="24:24" ht="15.75" customHeight="1" x14ac:dyDescent="0.25">
      <c r="X580" s="587"/>
    </row>
    <row r="581" spans="24:24" ht="15.75" customHeight="1" x14ac:dyDescent="0.25">
      <c r="X581" s="587"/>
    </row>
    <row r="582" spans="24:24" ht="15.75" customHeight="1" x14ac:dyDescent="0.25">
      <c r="X582" s="587"/>
    </row>
    <row r="583" spans="24:24" ht="15.75" customHeight="1" x14ac:dyDescent="0.25">
      <c r="X583" s="587"/>
    </row>
    <row r="584" spans="24:24" ht="15.75" customHeight="1" x14ac:dyDescent="0.25">
      <c r="X584" s="587"/>
    </row>
    <row r="585" spans="24:24" ht="15.75" customHeight="1" x14ac:dyDescent="0.25">
      <c r="X585" s="587"/>
    </row>
    <row r="586" spans="24:24" ht="15.75" customHeight="1" x14ac:dyDescent="0.25">
      <c r="X586" s="587"/>
    </row>
    <row r="587" spans="24:24" ht="15.75" customHeight="1" x14ac:dyDescent="0.25">
      <c r="X587" s="587"/>
    </row>
    <row r="588" spans="24:24" ht="15.75" customHeight="1" x14ac:dyDescent="0.25">
      <c r="X588" s="587"/>
    </row>
    <row r="589" spans="24:24" ht="15.75" customHeight="1" x14ac:dyDescent="0.25">
      <c r="X589" s="587"/>
    </row>
    <row r="590" spans="24:24" ht="15.75" customHeight="1" x14ac:dyDescent="0.25">
      <c r="X590" s="587"/>
    </row>
    <row r="591" spans="24:24" ht="15.75" customHeight="1" x14ac:dyDescent="0.25">
      <c r="X591" s="587"/>
    </row>
    <row r="592" spans="24:24" ht="15.75" customHeight="1" x14ac:dyDescent="0.25">
      <c r="X592" s="587"/>
    </row>
    <row r="593" spans="24:24" ht="15.75" customHeight="1" x14ac:dyDescent="0.25">
      <c r="X593" s="587"/>
    </row>
    <row r="594" spans="24:24" ht="15.75" customHeight="1" x14ac:dyDescent="0.25">
      <c r="X594" s="587"/>
    </row>
    <row r="595" spans="24:24" ht="15.75" customHeight="1" x14ac:dyDescent="0.25">
      <c r="X595" s="587"/>
    </row>
    <row r="596" spans="24:24" ht="15.75" customHeight="1" x14ac:dyDescent="0.25">
      <c r="X596" s="587"/>
    </row>
    <row r="597" spans="24:24" ht="15.75" customHeight="1" x14ac:dyDescent="0.25">
      <c r="X597" s="587"/>
    </row>
    <row r="598" spans="24:24" ht="15.75" customHeight="1" x14ac:dyDescent="0.25">
      <c r="X598" s="587"/>
    </row>
    <row r="599" spans="24:24" ht="15.75" customHeight="1" x14ac:dyDescent="0.25">
      <c r="X599" s="587"/>
    </row>
    <row r="600" spans="24:24" ht="15.75" customHeight="1" x14ac:dyDescent="0.25">
      <c r="X600" s="587"/>
    </row>
    <row r="601" spans="24:24" ht="15.75" customHeight="1" x14ac:dyDescent="0.25">
      <c r="X601" s="587"/>
    </row>
    <row r="602" spans="24:24" ht="15.75" customHeight="1" x14ac:dyDescent="0.25">
      <c r="X602" s="587"/>
    </row>
    <row r="603" spans="24:24" ht="15.75" customHeight="1" x14ac:dyDescent="0.25">
      <c r="X603" s="587"/>
    </row>
    <row r="604" spans="24:24" ht="15.75" customHeight="1" x14ac:dyDescent="0.25">
      <c r="X604" s="587"/>
    </row>
    <row r="605" spans="24:24" ht="15.75" customHeight="1" x14ac:dyDescent="0.25">
      <c r="X605" s="587"/>
    </row>
    <row r="606" spans="24:24" ht="15.75" customHeight="1" x14ac:dyDescent="0.25">
      <c r="X606" s="587"/>
    </row>
    <row r="607" spans="24:24" ht="15.75" customHeight="1" x14ac:dyDescent="0.25">
      <c r="X607" s="587"/>
    </row>
    <row r="608" spans="24:24" ht="15.75" customHeight="1" x14ac:dyDescent="0.25">
      <c r="X608" s="587"/>
    </row>
    <row r="609" spans="24:24" ht="15.75" customHeight="1" x14ac:dyDescent="0.25">
      <c r="X609" s="587"/>
    </row>
    <row r="610" spans="24:24" ht="15.75" customHeight="1" x14ac:dyDescent="0.25">
      <c r="X610" s="587"/>
    </row>
    <row r="611" spans="24:24" ht="15.75" customHeight="1" x14ac:dyDescent="0.25">
      <c r="X611" s="587"/>
    </row>
    <row r="612" spans="24:24" ht="15.75" customHeight="1" x14ac:dyDescent="0.25">
      <c r="X612" s="587"/>
    </row>
    <row r="613" spans="24:24" ht="15.75" customHeight="1" x14ac:dyDescent="0.25">
      <c r="X613" s="587"/>
    </row>
    <row r="614" spans="24:24" ht="15.75" customHeight="1" x14ac:dyDescent="0.25">
      <c r="X614" s="587"/>
    </row>
    <row r="615" spans="24:24" ht="15.75" customHeight="1" x14ac:dyDescent="0.25">
      <c r="X615" s="587"/>
    </row>
    <row r="616" spans="24:24" ht="15.75" customHeight="1" x14ac:dyDescent="0.25">
      <c r="X616" s="587"/>
    </row>
    <row r="617" spans="24:24" ht="15.75" customHeight="1" x14ac:dyDescent="0.25">
      <c r="X617" s="587"/>
    </row>
    <row r="618" spans="24:24" ht="15.75" customHeight="1" x14ac:dyDescent="0.25">
      <c r="X618" s="587"/>
    </row>
    <row r="619" spans="24:24" ht="15.75" customHeight="1" x14ac:dyDescent="0.25">
      <c r="X619" s="587"/>
    </row>
    <row r="620" spans="24:24" ht="15.75" customHeight="1" x14ac:dyDescent="0.25">
      <c r="X620" s="587"/>
    </row>
    <row r="621" spans="24:24" ht="15.75" customHeight="1" x14ac:dyDescent="0.25">
      <c r="X621" s="587"/>
    </row>
    <row r="622" spans="24:24" ht="15.75" customHeight="1" x14ac:dyDescent="0.25">
      <c r="X622" s="587"/>
    </row>
    <row r="623" spans="24:24" ht="15.75" customHeight="1" x14ac:dyDescent="0.25">
      <c r="X623" s="587"/>
    </row>
    <row r="624" spans="24:24" ht="15.75" customHeight="1" x14ac:dyDescent="0.25">
      <c r="X624" s="587"/>
    </row>
    <row r="625" spans="24:24" ht="15.75" customHeight="1" x14ac:dyDescent="0.25">
      <c r="X625" s="587"/>
    </row>
    <row r="626" spans="24:24" ht="15.75" customHeight="1" x14ac:dyDescent="0.25">
      <c r="X626" s="587"/>
    </row>
    <row r="627" spans="24:24" ht="15.75" customHeight="1" x14ac:dyDescent="0.25">
      <c r="X627" s="587"/>
    </row>
    <row r="628" spans="24:24" ht="15.75" customHeight="1" x14ac:dyDescent="0.25">
      <c r="X628" s="587"/>
    </row>
    <row r="629" spans="24:24" ht="15.75" customHeight="1" x14ac:dyDescent="0.25">
      <c r="X629" s="587"/>
    </row>
    <row r="630" spans="24:24" ht="15.75" customHeight="1" x14ac:dyDescent="0.25">
      <c r="X630" s="587"/>
    </row>
    <row r="631" spans="24:24" ht="15.75" customHeight="1" x14ac:dyDescent="0.25">
      <c r="X631" s="587"/>
    </row>
    <row r="632" spans="24:24" ht="15.75" customHeight="1" x14ac:dyDescent="0.25">
      <c r="X632" s="587"/>
    </row>
    <row r="633" spans="24:24" ht="15.75" customHeight="1" x14ac:dyDescent="0.25">
      <c r="X633" s="587"/>
    </row>
    <row r="634" spans="24:24" ht="15.75" customHeight="1" x14ac:dyDescent="0.25">
      <c r="X634" s="587"/>
    </row>
    <row r="635" spans="24:24" ht="15.75" customHeight="1" x14ac:dyDescent="0.25">
      <c r="X635" s="587"/>
    </row>
    <row r="636" spans="24:24" ht="15.75" customHeight="1" x14ac:dyDescent="0.25">
      <c r="X636" s="587"/>
    </row>
    <row r="637" spans="24:24" ht="15.75" customHeight="1" x14ac:dyDescent="0.25">
      <c r="X637" s="587"/>
    </row>
    <row r="638" spans="24:24" ht="15.75" customHeight="1" x14ac:dyDescent="0.25">
      <c r="X638" s="587"/>
    </row>
    <row r="639" spans="24:24" ht="15.75" customHeight="1" x14ac:dyDescent="0.25">
      <c r="X639" s="587"/>
    </row>
    <row r="640" spans="24:24" ht="15.75" customHeight="1" x14ac:dyDescent="0.25">
      <c r="X640" s="587"/>
    </row>
    <row r="641" spans="24:24" ht="15.75" customHeight="1" x14ac:dyDescent="0.25">
      <c r="X641" s="587"/>
    </row>
    <row r="642" spans="24:24" ht="15.75" customHeight="1" x14ac:dyDescent="0.25">
      <c r="X642" s="587"/>
    </row>
    <row r="643" spans="24:24" ht="15.75" customHeight="1" x14ac:dyDescent="0.25">
      <c r="X643" s="587"/>
    </row>
    <row r="644" spans="24:24" ht="15.75" customHeight="1" x14ac:dyDescent="0.25">
      <c r="X644" s="587"/>
    </row>
    <row r="645" spans="24:24" ht="15.75" customHeight="1" x14ac:dyDescent="0.25">
      <c r="X645" s="587"/>
    </row>
    <row r="646" spans="24:24" ht="15.75" customHeight="1" x14ac:dyDescent="0.25">
      <c r="X646" s="587"/>
    </row>
    <row r="647" spans="24:24" ht="15.75" customHeight="1" x14ac:dyDescent="0.25">
      <c r="X647" s="587"/>
    </row>
    <row r="648" spans="24:24" ht="15.75" customHeight="1" x14ac:dyDescent="0.25">
      <c r="X648" s="587"/>
    </row>
    <row r="649" spans="24:24" ht="15.75" customHeight="1" x14ac:dyDescent="0.25">
      <c r="X649" s="587"/>
    </row>
    <row r="650" spans="24:24" ht="15.75" customHeight="1" x14ac:dyDescent="0.25">
      <c r="X650" s="587"/>
    </row>
    <row r="651" spans="24:24" ht="15.75" customHeight="1" x14ac:dyDescent="0.25">
      <c r="X651" s="587"/>
    </row>
    <row r="652" spans="24:24" ht="15.75" customHeight="1" x14ac:dyDescent="0.25">
      <c r="X652" s="587"/>
    </row>
    <row r="653" spans="24:24" ht="15.75" customHeight="1" x14ac:dyDescent="0.25">
      <c r="X653" s="587"/>
    </row>
    <row r="654" spans="24:24" ht="15.75" customHeight="1" x14ac:dyDescent="0.25">
      <c r="X654" s="587"/>
    </row>
    <row r="655" spans="24:24" ht="15.75" customHeight="1" x14ac:dyDescent="0.25">
      <c r="X655" s="587"/>
    </row>
    <row r="656" spans="24:24" ht="15.75" customHeight="1" x14ac:dyDescent="0.25">
      <c r="X656" s="587"/>
    </row>
    <row r="657" spans="24:24" ht="15.75" customHeight="1" x14ac:dyDescent="0.25">
      <c r="X657" s="587"/>
    </row>
    <row r="658" spans="24:24" ht="15.75" customHeight="1" x14ac:dyDescent="0.25">
      <c r="X658" s="587"/>
    </row>
    <row r="659" spans="24:24" ht="15.75" customHeight="1" x14ac:dyDescent="0.25">
      <c r="X659" s="587"/>
    </row>
    <row r="660" spans="24:24" ht="15.75" customHeight="1" x14ac:dyDescent="0.25">
      <c r="X660" s="587"/>
    </row>
    <row r="661" spans="24:24" ht="15.75" customHeight="1" x14ac:dyDescent="0.25">
      <c r="X661" s="587"/>
    </row>
    <row r="662" spans="24:24" ht="15.75" customHeight="1" x14ac:dyDescent="0.25">
      <c r="X662" s="587"/>
    </row>
    <row r="663" spans="24:24" ht="15.75" customHeight="1" x14ac:dyDescent="0.25">
      <c r="X663" s="587"/>
    </row>
    <row r="664" spans="24:24" ht="15.75" customHeight="1" x14ac:dyDescent="0.25">
      <c r="X664" s="587"/>
    </row>
    <row r="665" spans="24:24" ht="15.75" customHeight="1" x14ac:dyDescent="0.25">
      <c r="X665" s="587"/>
    </row>
    <row r="666" spans="24:24" ht="15.75" customHeight="1" x14ac:dyDescent="0.25">
      <c r="X666" s="587"/>
    </row>
    <row r="667" spans="24:24" ht="15.75" customHeight="1" x14ac:dyDescent="0.25">
      <c r="X667" s="587"/>
    </row>
    <row r="668" spans="24:24" ht="15.75" customHeight="1" x14ac:dyDescent="0.25">
      <c r="X668" s="587"/>
    </row>
    <row r="669" spans="24:24" ht="15.75" customHeight="1" x14ac:dyDescent="0.25">
      <c r="X669" s="587"/>
    </row>
    <row r="670" spans="24:24" ht="15.75" customHeight="1" x14ac:dyDescent="0.25">
      <c r="X670" s="587"/>
    </row>
    <row r="671" spans="24:24" ht="15.75" customHeight="1" x14ac:dyDescent="0.25">
      <c r="X671" s="587"/>
    </row>
    <row r="672" spans="24:24" ht="15.75" customHeight="1" x14ac:dyDescent="0.25">
      <c r="X672" s="587"/>
    </row>
    <row r="673" spans="24:24" ht="15.75" customHeight="1" x14ac:dyDescent="0.25">
      <c r="X673" s="587"/>
    </row>
    <row r="674" spans="24:24" ht="15.75" customHeight="1" x14ac:dyDescent="0.25">
      <c r="X674" s="587"/>
    </row>
    <row r="675" spans="24:24" ht="15.75" customHeight="1" x14ac:dyDescent="0.25">
      <c r="X675" s="587"/>
    </row>
    <row r="676" spans="24:24" ht="15.75" customHeight="1" x14ac:dyDescent="0.25">
      <c r="X676" s="587"/>
    </row>
    <row r="677" spans="24:24" ht="15.75" customHeight="1" x14ac:dyDescent="0.25">
      <c r="X677" s="587"/>
    </row>
    <row r="678" spans="24:24" ht="15.75" customHeight="1" x14ac:dyDescent="0.25">
      <c r="X678" s="587"/>
    </row>
    <row r="679" spans="24:24" ht="15.75" customHeight="1" x14ac:dyDescent="0.25">
      <c r="X679" s="587"/>
    </row>
    <row r="680" spans="24:24" ht="15.75" customHeight="1" x14ac:dyDescent="0.25">
      <c r="X680" s="587"/>
    </row>
    <row r="681" spans="24:24" ht="15.75" customHeight="1" x14ac:dyDescent="0.25">
      <c r="X681" s="587"/>
    </row>
    <row r="682" spans="24:24" ht="15.75" customHeight="1" x14ac:dyDescent="0.25">
      <c r="X682" s="587"/>
    </row>
    <row r="683" spans="24:24" ht="15.75" customHeight="1" x14ac:dyDescent="0.25">
      <c r="X683" s="587"/>
    </row>
    <row r="684" spans="24:24" ht="15.75" customHeight="1" x14ac:dyDescent="0.25">
      <c r="X684" s="587"/>
    </row>
    <row r="685" spans="24:24" ht="15.75" customHeight="1" x14ac:dyDescent="0.25">
      <c r="X685" s="587"/>
    </row>
    <row r="686" spans="24:24" ht="15.75" customHeight="1" x14ac:dyDescent="0.25">
      <c r="X686" s="587"/>
    </row>
    <row r="687" spans="24:24" ht="15.75" customHeight="1" x14ac:dyDescent="0.25">
      <c r="X687" s="587"/>
    </row>
    <row r="688" spans="24:24" ht="15.75" customHeight="1" x14ac:dyDescent="0.25">
      <c r="X688" s="587"/>
    </row>
    <row r="689" spans="24:24" ht="15.75" customHeight="1" x14ac:dyDescent="0.25">
      <c r="X689" s="587"/>
    </row>
    <row r="690" spans="24:24" ht="15.75" customHeight="1" x14ac:dyDescent="0.25">
      <c r="X690" s="587"/>
    </row>
    <row r="691" spans="24:24" ht="15.75" customHeight="1" x14ac:dyDescent="0.25">
      <c r="X691" s="587"/>
    </row>
    <row r="692" spans="24:24" ht="15.75" customHeight="1" x14ac:dyDescent="0.25">
      <c r="X692" s="587"/>
    </row>
    <row r="693" spans="24:24" ht="15.75" customHeight="1" x14ac:dyDescent="0.25">
      <c r="X693" s="587"/>
    </row>
    <row r="694" spans="24:24" ht="15.75" customHeight="1" x14ac:dyDescent="0.25">
      <c r="X694" s="587"/>
    </row>
    <row r="695" spans="24:24" ht="15.75" customHeight="1" x14ac:dyDescent="0.25">
      <c r="X695" s="587"/>
    </row>
    <row r="696" spans="24:24" ht="15.75" customHeight="1" x14ac:dyDescent="0.25">
      <c r="X696" s="587"/>
    </row>
    <row r="697" spans="24:24" ht="15.75" customHeight="1" x14ac:dyDescent="0.25">
      <c r="X697" s="587"/>
    </row>
    <row r="698" spans="24:24" ht="15.75" customHeight="1" x14ac:dyDescent="0.25">
      <c r="X698" s="587"/>
    </row>
    <row r="699" spans="24:24" ht="15.75" customHeight="1" x14ac:dyDescent="0.25">
      <c r="X699" s="587"/>
    </row>
    <row r="700" spans="24:24" ht="15.75" customHeight="1" x14ac:dyDescent="0.25">
      <c r="X700" s="587"/>
    </row>
    <row r="701" spans="24:24" ht="15.75" customHeight="1" x14ac:dyDescent="0.25">
      <c r="X701" s="587"/>
    </row>
    <row r="702" spans="24:24" ht="15.75" customHeight="1" x14ac:dyDescent="0.25">
      <c r="X702" s="587"/>
    </row>
    <row r="703" spans="24:24" ht="15.75" customHeight="1" x14ac:dyDescent="0.25">
      <c r="X703" s="587"/>
    </row>
    <row r="704" spans="24:24" ht="15.75" customHeight="1" x14ac:dyDescent="0.25">
      <c r="X704" s="587"/>
    </row>
    <row r="705" spans="24:24" ht="15.75" customHeight="1" x14ac:dyDescent="0.25">
      <c r="X705" s="587"/>
    </row>
    <row r="706" spans="24:24" ht="15.75" customHeight="1" x14ac:dyDescent="0.25">
      <c r="X706" s="587"/>
    </row>
    <row r="707" spans="24:24" ht="15.75" customHeight="1" x14ac:dyDescent="0.25">
      <c r="X707" s="587"/>
    </row>
    <row r="708" spans="24:24" ht="15.75" customHeight="1" x14ac:dyDescent="0.25">
      <c r="X708" s="587"/>
    </row>
    <row r="709" spans="24:24" ht="15.75" customHeight="1" x14ac:dyDescent="0.25">
      <c r="X709" s="587"/>
    </row>
    <row r="710" spans="24:24" ht="15.75" customHeight="1" x14ac:dyDescent="0.25">
      <c r="X710" s="587"/>
    </row>
    <row r="711" spans="24:24" ht="15.75" customHeight="1" x14ac:dyDescent="0.25">
      <c r="X711" s="587"/>
    </row>
    <row r="712" spans="24:24" ht="15.75" customHeight="1" x14ac:dyDescent="0.25">
      <c r="X712" s="587"/>
    </row>
    <row r="713" spans="24:24" ht="15.75" customHeight="1" x14ac:dyDescent="0.25">
      <c r="X713" s="587"/>
    </row>
    <row r="714" spans="24:24" ht="15.75" customHeight="1" x14ac:dyDescent="0.25">
      <c r="X714" s="587"/>
    </row>
    <row r="715" spans="24:24" ht="15.75" customHeight="1" x14ac:dyDescent="0.25">
      <c r="X715" s="587"/>
    </row>
    <row r="716" spans="24:24" ht="15.75" customHeight="1" x14ac:dyDescent="0.25">
      <c r="X716" s="587"/>
    </row>
    <row r="717" spans="24:24" ht="15.75" customHeight="1" x14ac:dyDescent="0.25">
      <c r="X717" s="587"/>
    </row>
    <row r="718" spans="24:24" ht="15.75" customHeight="1" x14ac:dyDescent="0.25">
      <c r="X718" s="587"/>
    </row>
    <row r="719" spans="24:24" ht="15.75" customHeight="1" x14ac:dyDescent="0.25">
      <c r="X719" s="587"/>
    </row>
    <row r="720" spans="24:24" ht="15.75" customHeight="1" x14ac:dyDescent="0.25">
      <c r="X720" s="587"/>
    </row>
    <row r="721" spans="24:24" ht="15.75" customHeight="1" x14ac:dyDescent="0.25">
      <c r="X721" s="587"/>
    </row>
    <row r="722" spans="24:24" ht="15.75" customHeight="1" x14ac:dyDescent="0.25">
      <c r="X722" s="587"/>
    </row>
    <row r="723" spans="24:24" ht="15.75" customHeight="1" x14ac:dyDescent="0.25">
      <c r="X723" s="587"/>
    </row>
    <row r="724" spans="24:24" ht="15.75" customHeight="1" x14ac:dyDescent="0.25">
      <c r="X724" s="587"/>
    </row>
    <row r="725" spans="24:24" ht="15.75" customHeight="1" x14ac:dyDescent="0.25">
      <c r="X725" s="587"/>
    </row>
    <row r="726" spans="24:24" ht="15.75" customHeight="1" x14ac:dyDescent="0.25">
      <c r="X726" s="587"/>
    </row>
    <row r="727" spans="24:24" ht="15.75" customHeight="1" x14ac:dyDescent="0.25">
      <c r="X727" s="587"/>
    </row>
    <row r="728" spans="24:24" ht="15.75" customHeight="1" x14ac:dyDescent="0.25">
      <c r="X728" s="587"/>
    </row>
    <row r="729" spans="24:24" ht="15.75" customHeight="1" x14ac:dyDescent="0.25">
      <c r="X729" s="587"/>
    </row>
    <row r="730" spans="24:24" ht="15.75" customHeight="1" x14ac:dyDescent="0.25">
      <c r="X730" s="587"/>
    </row>
    <row r="731" spans="24:24" ht="15.75" customHeight="1" x14ac:dyDescent="0.25">
      <c r="X731" s="587"/>
    </row>
    <row r="732" spans="24:24" ht="15.75" customHeight="1" x14ac:dyDescent="0.25">
      <c r="X732" s="587"/>
    </row>
    <row r="733" spans="24:24" ht="15.75" customHeight="1" x14ac:dyDescent="0.25">
      <c r="X733" s="587"/>
    </row>
    <row r="734" spans="24:24" ht="15.75" customHeight="1" x14ac:dyDescent="0.25">
      <c r="X734" s="587"/>
    </row>
    <row r="735" spans="24:24" ht="15.75" customHeight="1" x14ac:dyDescent="0.25">
      <c r="X735" s="587"/>
    </row>
    <row r="736" spans="24:24" ht="15.75" customHeight="1" x14ac:dyDescent="0.25">
      <c r="X736" s="587"/>
    </row>
    <row r="737" spans="24:24" ht="15.75" customHeight="1" x14ac:dyDescent="0.25">
      <c r="X737" s="587"/>
    </row>
    <row r="738" spans="24:24" ht="15.75" customHeight="1" x14ac:dyDescent="0.25">
      <c r="X738" s="587"/>
    </row>
    <row r="739" spans="24:24" ht="15.75" customHeight="1" x14ac:dyDescent="0.25">
      <c r="X739" s="587"/>
    </row>
    <row r="740" spans="24:24" ht="15.75" customHeight="1" x14ac:dyDescent="0.25">
      <c r="X740" s="587"/>
    </row>
    <row r="741" spans="24:24" ht="15.75" customHeight="1" x14ac:dyDescent="0.25">
      <c r="X741" s="587"/>
    </row>
    <row r="742" spans="24:24" ht="15.75" customHeight="1" x14ac:dyDescent="0.25">
      <c r="X742" s="587"/>
    </row>
    <row r="743" spans="24:24" ht="15.75" customHeight="1" x14ac:dyDescent="0.25">
      <c r="X743" s="587"/>
    </row>
    <row r="744" spans="24:24" ht="15.75" customHeight="1" x14ac:dyDescent="0.25">
      <c r="X744" s="587"/>
    </row>
    <row r="745" spans="24:24" ht="15.75" customHeight="1" x14ac:dyDescent="0.25">
      <c r="X745" s="587"/>
    </row>
    <row r="746" spans="24:24" ht="15.75" customHeight="1" x14ac:dyDescent="0.25">
      <c r="X746" s="587"/>
    </row>
    <row r="747" spans="24:24" ht="15.75" customHeight="1" x14ac:dyDescent="0.25">
      <c r="X747" s="587"/>
    </row>
    <row r="748" spans="24:24" ht="15.75" customHeight="1" x14ac:dyDescent="0.25">
      <c r="X748" s="587"/>
    </row>
    <row r="749" spans="24:24" ht="15.75" customHeight="1" x14ac:dyDescent="0.25">
      <c r="X749" s="587"/>
    </row>
    <row r="750" spans="24:24" ht="15.75" customHeight="1" x14ac:dyDescent="0.25">
      <c r="X750" s="587"/>
    </row>
    <row r="751" spans="24:24" ht="15.75" customHeight="1" x14ac:dyDescent="0.25">
      <c r="X751" s="587"/>
    </row>
    <row r="752" spans="24:24" ht="15.75" customHeight="1" x14ac:dyDescent="0.25">
      <c r="X752" s="587"/>
    </row>
    <row r="753" spans="24:24" ht="15.75" customHeight="1" x14ac:dyDescent="0.25">
      <c r="X753" s="587"/>
    </row>
    <row r="754" spans="24:24" ht="15.75" customHeight="1" x14ac:dyDescent="0.25">
      <c r="X754" s="587"/>
    </row>
    <row r="755" spans="24:24" ht="15.75" customHeight="1" x14ac:dyDescent="0.25">
      <c r="X755" s="587"/>
    </row>
    <row r="756" spans="24:24" ht="15.75" customHeight="1" x14ac:dyDescent="0.25">
      <c r="X756" s="587"/>
    </row>
    <row r="757" spans="24:24" ht="15.75" customHeight="1" x14ac:dyDescent="0.25">
      <c r="X757" s="587"/>
    </row>
    <row r="758" spans="24:24" ht="15.75" customHeight="1" x14ac:dyDescent="0.25">
      <c r="X758" s="587"/>
    </row>
    <row r="759" spans="24:24" ht="15.75" customHeight="1" x14ac:dyDescent="0.25">
      <c r="X759" s="587"/>
    </row>
    <row r="760" spans="24:24" ht="15.75" customHeight="1" x14ac:dyDescent="0.25">
      <c r="X760" s="587"/>
    </row>
    <row r="761" spans="24:24" ht="15.75" customHeight="1" x14ac:dyDescent="0.25">
      <c r="X761" s="587"/>
    </row>
    <row r="762" spans="24:24" ht="15.75" customHeight="1" x14ac:dyDescent="0.25">
      <c r="X762" s="587"/>
    </row>
    <row r="763" spans="24:24" ht="15.75" customHeight="1" x14ac:dyDescent="0.25">
      <c r="X763" s="587"/>
    </row>
    <row r="764" spans="24:24" ht="15.75" customHeight="1" x14ac:dyDescent="0.25">
      <c r="X764" s="587"/>
    </row>
    <row r="765" spans="24:24" ht="15.75" customHeight="1" x14ac:dyDescent="0.25">
      <c r="X765" s="587"/>
    </row>
    <row r="766" spans="24:24" ht="15.75" customHeight="1" x14ac:dyDescent="0.25">
      <c r="X766" s="587"/>
    </row>
    <row r="767" spans="24:24" ht="15.75" customHeight="1" x14ac:dyDescent="0.25">
      <c r="X767" s="587"/>
    </row>
    <row r="768" spans="24:24" ht="15.75" customHeight="1" x14ac:dyDescent="0.25">
      <c r="X768" s="587"/>
    </row>
    <row r="769" spans="24:24" ht="15.75" customHeight="1" x14ac:dyDescent="0.25">
      <c r="X769" s="587"/>
    </row>
    <row r="770" spans="24:24" ht="15.75" customHeight="1" x14ac:dyDescent="0.25">
      <c r="X770" s="587"/>
    </row>
    <row r="771" spans="24:24" ht="15.75" customHeight="1" x14ac:dyDescent="0.25">
      <c r="X771" s="587"/>
    </row>
    <row r="772" spans="24:24" ht="15.75" customHeight="1" x14ac:dyDescent="0.25">
      <c r="X772" s="587"/>
    </row>
    <row r="773" spans="24:24" ht="15.75" customHeight="1" x14ac:dyDescent="0.25">
      <c r="X773" s="587"/>
    </row>
    <row r="774" spans="24:24" ht="15.75" customHeight="1" x14ac:dyDescent="0.25">
      <c r="X774" s="587"/>
    </row>
    <row r="775" spans="24:24" ht="15.75" customHeight="1" x14ac:dyDescent="0.25">
      <c r="X775" s="587"/>
    </row>
    <row r="776" spans="24:24" ht="15.75" customHeight="1" x14ac:dyDescent="0.25">
      <c r="X776" s="587"/>
    </row>
    <row r="777" spans="24:24" ht="15.75" customHeight="1" x14ac:dyDescent="0.25">
      <c r="X777" s="587"/>
    </row>
    <row r="778" spans="24:24" ht="15.75" customHeight="1" x14ac:dyDescent="0.25">
      <c r="X778" s="587"/>
    </row>
    <row r="779" spans="24:24" ht="15.75" customHeight="1" x14ac:dyDescent="0.25">
      <c r="X779" s="587"/>
    </row>
    <row r="780" spans="24:24" ht="15.75" customHeight="1" x14ac:dyDescent="0.25">
      <c r="X780" s="587"/>
    </row>
    <row r="781" spans="24:24" ht="15.75" customHeight="1" x14ac:dyDescent="0.25">
      <c r="X781" s="587"/>
    </row>
    <row r="782" spans="24:24" ht="15.75" customHeight="1" x14ac:dyDescent="0.25">
      <c r="X782" s="587"/>
    </row>
    <row r="783" spans="24:24" ht="15.75" customHeight="1" x14ac:dyDescent="0.25">
      <c r="X783" s="587"/>
    </row>
    <row r="784" spans="24:24" ht="15.75" customHeight="1" x14ac:dyDescent="0.25">
      <c r="X784" s="587"/>
    </row>
    <row r="785" spans="24:24" ht="15.75" customHeight="1" x14ac:dyDescent="0.25">
      <c r="X785" s="587"/>
    </row>
    <row r="786" spans="24:24" ht="15.75" customHeight="1" x14ac:dyDescent="0.25">
      <c r="X786" s="587"/>
    </row>
    <row r="787" spans="24:24" ht="15.75" customHeight="1" x14ac:dyDescent="0.25">
      <c r="X787" s="587"/>
    </row>
    <row r="788" spans="24:24" ht="15.75" customHeight="1" x14ac:dyDescent="0.25">
      <c r="X788" s="587"/>
    </row>
    <row r="789" spans="24:24" ht="15.75" customHeight="1" x14ac:dyDescent="0.25">
      <c r="X789" s="587"/>
    </row>
    <row r="790" spans="24:24" ht="15.75" customHeight="1" x14ac:dyDescent="0.25">
      <c r="X790" s="587"/>
    </row>
    <row r="791" spans="24:24" ht="15.75" customHeight="1" x14ac:dyDescent="0.25">
      <c r="X791" s="587"/>
    </row>
    <row r="792" spans="24:24" ht="15.75" customHeight="1" x14ac:dyDescent="0.25">
      <c r="X792" s="587"/>
    </row>
    <row r="793" spans="24:24" ht="15.75" customHeight="1" x14ac:dyDescent="0.25">
      <c r="X793" s="587"/>
    </row>
    <row r="794" spans="24:24" ht="15.75" customHeight="1" x14ac:dyDescent="0.25">
      <c r="X794" s="587"/>
    </row>
    <row r="795" spans="24:24" ht="15.75" customHeight="1" x14ac:dyDescent="0.25">
      <c r="X795" s="587"/>
    </row>
    <row r="796" spans="24:24" ht="15.75" customHeight="1" x14ac:dyDescent="0.25">
      <c r="X796" s="587"/>
    </row>
    <row r="797" spans="24:24" ht="15.75" customHeight="1" x14ac:dyDescent="0.25">
      <c r="X797" s="587"/>
    </row>
    <row r="798" spans="24:24" ht="15.75" customHeight="1" x14ac:dyDescent="0.25">
      <c r="X798" s="587"/>
    </row>
    <row r="799" spans="24:24" ht="15.75" customHeight="1" x14ac:dyDescent="0.25">
      <c r="X799" s="587"/>
    </row>
    <row r="800" spans="24:24" ht="15.75" customHeight="1" x14ac:dyDescent="0.25">
      <c r="X800" s="587"/>
    </row>
    <row r="801" spans="24:24" ht="15.75" customHeight="1" x14ac:dyDescent="0.25">
      <c r="X801" s="587"/>
    </row>
    <row r="802" spans="24:24" ht="15.75" customHeight="1" x14ac:dyDescent="0.25">
      <c r="X802" s="587"/>
    </row>
    <row r="803" spans="24:24" ht="15.75" customHeight="1" x14ac:dyDescent="0.25">
      <c r="X803" s="587"/>
    </row>
    <row r="804" spans="24:24" ht="15.75" customHeight="1" x14ac:dyDescent="0.25">
      <c r="X804" s="587"/>
    </row>
    <row r="805" spans="24:24" ht="15.75" customHeight="1" x14ac:dyDescent="0.25">
      <c r="X805" s="587"/>
    </row>
    <row r="806" spans="24:24" ht="15.75" customHeight="1" x14ac:dyDescent="0.25">
      <c r="X806" s="587"/>
    </row>
    <row r="807" spans="24:24" ht="15.75" customHeight="1" x14ac:dyDescent="0.25">
      <c r="X807" s="587"/>
    </row>
    <row r="808" spans="24:24" ht="15.75" customHeight="1" x14ac:dyDescent="0.25">
      <c r="X808" s="587"/>
    </row>
    <row r="809" spans="24:24" ht="15.75" customHeight="1" x14ac:dyDescent="0.25">
      <c r="X809" s="587"/>
    </row>
    <row r="810" spans="24:24" ht="15.75" customHeight="1" x14ac:dyDescent="0.25">
      <c r="X810" s="587"/>
    </row>
    <row r="811" spans="24:24" ht="15.75" customHeight="1" x14ac:dyDescent="0.25">
      <c r="X811" s="587"/>
    </row>
    <row r="812" spans="24:24" ht="15.75" customHeight="1" x14ac:dyDescent="0.25">
      <c r="X812" s="587"/>
    </row>
    <row r="813" spans="24:24" ht="15.75" customHeight="1" x14ac:dyDescent="0.25">
      <c r="X813" s="587"/>
    </row>
    <row r="814" spans="24:24" ht="15.75" customHeight="1" x14ac:dyDescent="0.25">
      <c r="X814" s="587"/>
    </row>
    <row r="815" spans="24:24" ht="15.75" customHeight="1" x14ac:dyDescent="0.25">
      <c r="X815" s="587"/>
    </row>
    <row r="816" spans="24:24" ht="15.75" customHeight="1" x14ac:dyDescent="0.25">
      <c r="X816" s="587"/>
    </row>
    <row r="817" spans="24:24" ht="15.75" customHeight="1" x14ac:dyDescent="0.25">
      <c r="X817" s="587"/>
    </row>
    <row r="818" spans="24:24" ht="15.75" customHeight="1" x14ac:dyDescent="0.25">
      <c r="X818" s="587"/>
    </row>
    <row r="819" spans="24:24" ht="15.75" customHeight="1" x14ac:dyDescent="0.25">
      <c r="X819" s="587"/>
    </row>
    <row r="820" spans="24:24" ht="15.75" customHeight="1" x14ac:dyDescent="0.25">
      <c r="X820" s="587"/>
    </row>
    <row r="821" spans="24:24" ht="15.75" customHeight="1" x14ac:dyDescent="0.25">
      <c r="X821" s="587"/>
    </row>
    <row r="822" spans="24:24" ht="15.75" customHeight="1" x14ac:dyDescent="0.25">
      <c r="X822" s="587"/>
    </row>
    <row r="823" spans="24:24" ht="15.75" customHeight="1" x14ac:dyDescent="0.25">
      <c r="X823" s="587"/>
    </row>
    <row r="824" spans="24:24" ht="15.75" customHeight="1" x14ac:dyDescent="0.25">
      <c r="X824" s="587"/>
    </row>
    <row r="825" spans="24:24" ht="15.75" customHeight="1" x14ac:dyDescent="0.25">
      <c r="X825" s="587"/>
    </row>
    <row r="826" spans="24:24" ht="15.75" customHeight="1" x14ac:dyDescent="0.25">
      <c r="X826" s="587"/>
    </row>
    <row r="827" spans="24:24" ht="15.75" customHeight="1" x14ac:dyDescent="0.25">
      <c r="X827" s="587"/>
    </row>
    <row r="828" spans="24:24" ht="15.75" customHeight="1" x14ac:dyDescent="0.25">
      <c r="X828" s="587"/>
    </row>
    <row r="829" spans="24:24" ht="15.75" customHeight="1" x14ac:dyDescent="0.25">
      <c r="X829" s="587"/>
    </row>
    <row r="830" spans="24:24" ht="15.75" customHeight="1" x14ac:dyDescent="0.25">
      <c r="X830" s="587"/>
    </row>
    <row r="831" spans="24:24" ht="15.75" customHeight="1" x14ac:dyDescent="0.25">
      <c r="X831" s="587"/>
    </row>
    <row r="832" spans="24:24" ht="15.75" customHeight="1" x14ac:dyDescent="0.25">
      <c r="X832" s="587"/>
    </row>
    <row r="833" spans="24:24" ht="15.75" customHeight="1" x14ac:dyDescent="0.25">
      <c r="X833" s="587"/>
    </row>
    <row r="834" spans="24:24" ht="15.75" customHeight="1" x14ac:dyDescent="0.25">
      <c r="X834" s="587"/>
    </row>
    <row r="835" spans="24:24" ht="15.75" customHeight="1" x14ac:dyDescent="0.25">
      <c r="X835" s="587"/>
    </row>
    <row r="836" spans="24:24" ht="15.75" customHeight="1" x14ac:dyDescent="0.25">
      <c r="X836" s="587"/>
    </row>
    <row r="837" spans="24:24" ht="15.75" customHeight="1" x14ac:dyDescent="0.25">
      <c r="X837" s="587"/>
    </row>
    <row r="838" spans="24:24" ht="15.75" customHeight="1" x14ac:dyDescent="0.25">
      <c r="X838" s="587"/>
    </row>
    <row r="839" spans="24:24" ht="15.75" customHeight="1" x14ac:dyDescent="0.25">
      <c r="X839" s="587"/>
    </row>
    <row r="840" spans="24:24" ht="15.75" customHeight="1" x14ac:dyDescent="0.25">
      <c r="X840" s="587"/>
    </row>
    <row r="841" spans="24:24" ht="15.75" customHeight="1" x14ac:dyDescent="0.25">
      <c r="X841" s="587"/>
    </row>
    <row r="842" spans="24:24" ht="15.75" customHeight="1" x14ac:dyDescent="0.25">
      <c r="X842" s="587"/>
    </row>
    <row r="843" spans="24:24" ht="15.75" customHeight="1" x14ac:dyDescent="0.25">
      <c r="X843" s="587"/>
    </row>
    <row r="844" spans="24:24" ht="15.75" customHeight="1" x14ac:dyDescent="0.25">
      <c r="X844" s="587"/>
    </row>
    <row r="845" spans="24:24" ht="15.75" customHeight="1" x14ac:dyDescent="0.25">
      <c r="X845" s="587"/>
    </row>
    <row r="846" spans="24:24" ht="15.75" customHeight="1" x14ac:dyDescent="0.25">
      <c r="X846" s="587"/>
    </row>
    <row r="847" spans="24:24" ht="15.75" customHeight="1" x14ac:dyDescent="0.25">
      <c r="X847" s="587"/>
    </row>
    <row r="848" spans="24:24" ht="15.75" customHeight="1" x14ac:dyDescent="0.25">
      <c r="X848" s="587"/>
    </row>
    <row r="849" spans="24:24" ht="15.75" customHeight="1" x14ac:dyDescent="0.25">
      <c r="X849" s="587"/>
    </row>
    <row r="850" spans="24:24" ht="15.75" customHeight="1" x14ac:dyDescent="0.25">
      <c r="X850" s="587"/>
    </row>
    <row r="851" spans="24:24" ht="15.75" customHeight="1" x14ac:dyDescent="0.25">
      <c r="X851" s="587"/>
    </row>
    <row r="852" spans="24:24" ht="15.75" customHeight="1" x14ac:dyDescent="0.25">
      <c r="X852" s="587"/>
    </row>
    <row r="853" spans="24:24" ht="15.75" customHeight="1" x14ac:dyDescent="0.25">
      <c r="X853" s="587"/>
    </row>
    <row r="854" spans="24:24" ht="15.75" customHeight="1" x14ac:dyDescent="0.25">
      <c r="X854" s="587"/>
    </row>
    <row r="855" spans="24:24" ht="15.75" customHeight="1" x14ac:dyDescent="0.25">
      <c r="X855" s="587"/>
    </row>
    <row r="856" spans="24:24" ht="15.75" customHeight="1" x14ac:dyDescent="0.25">
      <c r="X856" s="587"/>
    </row>
    <row r="857" spans="24:24" ht="15.75" customHeight="1" x14ac:dyDescent="0.25">
      <c r="X857" s="587"/>
    </row>
    <row r="858" spans="24:24" ht="15.75" customHeight="1" x14ac:dyDescent="0.25">
      <c r="X858" s="587"/>
    </row>
    <row r="859" spans="24:24" ht="15.75" customHeight="1" x14ac:dyDescent="0.25">
      <c r="X859" s="587"/>
    </row>
    <row r="860" spans="24:24" ht="15.75" customHeight="1" x14ac:dyDescent="0.25">
      <c r="X860" s="587"/>
    </row>
    <row r="861" spans="24:24" ht="15.75" customHeight="1" x14ac:dyDescent="0.25">
      <c r="X861" s="587"/>
    </row>
    <row r="862" spans="24:24" ht="15.75" customHeight="1" x14ac:dyDescent="0.25">
      <c r="X862" s="587"/>
    </row>
    <row r="863" spans="24:24" ht="15.75" customHeight="1" x14ac:dyDescent="0.25">
      <c r="X863" s="587"/>
    </row>
    <row r="864" spans="24:24" ht="15.75" customHeight="1" x14ac:dyDescent="0.25">
      <c r="X864" s="587"/>
    </row>
    <row r="865" spans="24:24" ht="15.75" customHeight="1" x14ac:dyDescent="0.25">
      <c r="X865" s="587"/>
    </row>
    <row r="866" spans="24:24" ht="15.75" customHeight="1" x14ac:dyDescent="0.25">
      <c r="X866" s="587"/>
    </row>
    <row r="867" spans="24:24" ht="15.75" customHeight="1" x14ac:dyDescent="0.25">
      <c r="X867" s="587"/>
    </row>
    <row r="868" spans="24:24" ht="15.75" customHeight="1" x14ac:dyDescent="0.25">
      <c r="X868" s="587"/>
    </row>
    <row r="869" spans="24:24" ht="15.75" customHeight="1" x14ac:dyDescent="0.25">
      <c r="X869" s="587"/>
    </row>
    <row r="870" spans="24:24" ht="15.75" customHeight="1" x14ac:dyDescent="0.25">
      <c r="X870" s="587"/>
    </row>
    <row r="871" spans="24:24" ht="15.75" customHeight="1" x14ac:dyDescent="0.25">
      <c r="X871" s="587"/>
    </row>
    <row r="872" spans="24:24" ht="15.75" customHeight="1" x14ac:dyDescent="0.25">
      <c r="X872" s="587"/>
    </row>
    <row r="873" spans="24:24" ht="15.75" customHeight="1" x14ac:dyDescent="0.25">
      <c r="X873" s="587"/>
    </row>
    <row r="874" spans="24:24" ht="15.75" customHeight="1" x14ac:dyDescent="0.25">
      <c r="X874" s="587"/>
    </row>
    <row r="875" spans="24:24" ht="15.75" customHeight="1" x14ac:dyDescent="0.25">
      <c r="X875" s="587"/>
    </row>
    <row r="876" spans="24:24" ht="15.75" customHeight="1" x14ac:dyDescent="0.25">
      <c r="X876" s="587"/>
    </row>
    <row r="877" spans="24:24" ht="15.75" customHeight="1" x14ac:dyDescent="0.25">
      <c r="X877" s="587"/>
    </row>
    <row r="878" spans="24:24" ht="15.75" customHeight="1" x14ac:dyDescent="0.25">
      <c r="X878" s="587"/>
    </row>
    <row r="879" spans="24:24" ht="15.75" customHeight="1" x14ac:dyDescent="0.25">
      <c r="X879" s="587"/>
    </row>
    <row r="880" spans="24:24" ht="15.75" customHeight="1" x14ac:dyDescent="0.25">
      <c r="X880" s="587"/>
    </row>
    <row r="881" spans="24:24" ht="15.75" customHeight="1" x14ac:dyDescent="0.25">
      <c r="X881" s="587"/>
    </row>
    <row r="882" spans="24:24" ht="15.75" customHeight="1" x14ac:dyDescent="0.25">
      <c r="X882" s="587"/>
    </row>
    <row r="883" spans="24:24" ht="15.75" customHeight="1" x14ac:dyDescent="0.25">
      <c r="X883" s="587"/>
    </row>
    <row r="884" spans="24:24" ht="15.75" customHeight="1" x14ac:dyDescent="0.25">
      <c r="X884" s="587"/>
    </row>
    <row r="885" spans="24:24" ht="15.75" customHeight="1" x14ac:dyDescent="0.25">
      <c r="X885" s="587"/>
    </row>
    <row r="886" spans="24:24" ht="15.75" customHeight="1" x14ac:dyDescent="0.25">
      <c r="X886" s="587"/>
    </row>
    <row r="887" spans="24:24" ht="15.75" customHeight="1" x14ac:dyDescent="0.25">
      <c r="X887" s="587"/>
    </row>
    <row r="888" spans="24:24" ht="15.75" customHeight="1" x14ac:dyDescent="0.25">
      <c r="X888" s="587"/>
    </row>
    <row r="889" spans="24:24" ht="15.75" customHeight="1" x14ac:dyDescent="0.25">
      <c r="X889" s="587"/>
    </row>
    <row r="890" spans="24:24" ht="15.75" customHeight="1" x14ac:dyDescent="0.25">
      <c r="X890" s="587"/>
    </row>
    <row r="891" spans="24:24" ht="15.75" customHeight="1" x14ac:dyDescent="0.25">
      <c r="X891" s="587"/>
    </row>
    <row r="892" spans="24:24" ht="15.75" customHeight="1" x14ac:dyDescent="0.25">
      <c r="X892" s="587"/>
    </row>
    <row r="893" spans="24:24" ht="15.75" customHeight="1" x14ac:dyDescent="0.25">
      <c r="X893" s="587"/>
    </row>
    <row r="894" spans="24:24" ht="15.75" customHeight="1" x14ac:dyDescent="0.25">
      <c r="X894" s="587"/>
    </row>
    <row r="895" spans="24:24" ht="15.75" customHeight="1" x14ac:dyDescent="0.25">
      <c r="X895" s="587"/>
    </row>
    <row r="896" spans="24:24" ht="15.75" customHeight="1" x14ac:dyDescent="0.25">
      <c r="X896" s="587"/>
    </row>
    <row r="897" spans="24:24" ht="15.75" customHeight="1" x14ac:dyDescent="0.25">
      <c r="X897" s="587"/>
    </row>
    <row r="898" spans="24:24" ht="15.75" customHeight="1" x14ac:dyDescent="0.25">
      <c r="X898" s="587"/>
    </row>
    <row r="899" spans="24:24" ht="15.75" customHeight="1" x14ac:dyDescent="0.25">
      <c r="X899" s="587"/>
    </row>
    <row r="900" spans="24:24" ht="15.75" customHeight="1" x14ac:dyDescent="0.25">
      <c r="X900" s="587"/>
    </row>
    <row r="901" spans="24:24" ht="15.75" customHeight="1" x14ac:dyDescent="0.25">
      <c r="X901" s="587"/>
    </row>
    <row r="902" spans="24:24" ht="15.75" customHeight="1" x14ac:dyDescent="0.25">
      <c r="X902" s="587"/>
    </row>
    <row r="903" spans="24:24" ht="15.75" customHeight="1" x14ac:dyDescent="0.25">
      <c r="X903" s="587"/>
    </row>
    <row r="904" spans="24:24" ht="15.75" customHeight="1" x14ac:dyDescent="0.25">
      <c r="X904" s="587"/>
    </row>
    <row r="905" spans="24:24" ht="15.75" customHeight="1" x14ac:dyDescent="0.25">
      <c r="X905" s="587"/>
    </row>
    <row r="906" spans="24:24" ht="15.75" customHeight="1" x14ac:dyDescent="0.25">
      <c r="X906" s="587"/>
    </row>
    <row r="907" spans="24:24" ht="15.75" customHeight="1" x14ac:dyDescent="0.25">
      <c r="X907" s="587"/>
    </row>
    <row r="908" spans="24:24" ht="15.75" customHeight="1" x14ac:dyDescent="0.25">
      <c r="X908" s="587"/>
    </row>
    <row r="909" spans="24:24" ht="15.75" customHeight="1" x14ac:dyDescent="0.25">
      <c r="X909" s="587"/>
    </row>
    <row r="910" spans="24:24" ht="15.75" customHeight="1" x14ac:dyDescent="0.25">
      <c r="X910" s="587"/>
    </row>
    <row r="911" spans="24:24" ht="15.75" customHeight="1" x14ac:dyDescent="0.25">
      <c r="X911" s="587"/>
    </row>
    <row r="912" spans="24:24" ht="15.75" customHeight="1" x14ac:dyDescent="0.25">
      <c r="X912" s="587"/>
    </row>
    <row r="913" spans="24:24" ht="15.75" customHeight="1" x14ac:dyDescent="0.25">
      <c r="X913" s="587"/>
    </row>
    <row r="914" spans="24:24" ht="15.75" customHeight="1" x14ac:dyDescent="0.25">
      <c r="X914" s="587"/>
    </row>
    <row r="915" spans="24:24" ht="15.75" customHeight="1" x14ac:dyDescent="0.25">
      <c r="X915" s="587"/>
    </row>
    <row r="916" spans="24:24" ht="15.75" customHeight="1" x14ac:dyDescent="0.25">
      <c r="X916" s="587"/>
    </row>
    <row r="917" spans="24:24" ht="15.75" customHeight="1" x14ac:dyDescent="0.25">
      <c r="X917" s="587"/>
    </row>
    <row r="918" spans="24:24" ht="15.75" customHeight="1" x14ac:dyDescent="0.25">
      <c r="X918" s="587"/>
    </row>
    <row r="919" spans="24:24" ht="15.75" customHeight="1" x14ac:dyDescent="0.25">
      <c r="X919" s="587"/>
    </row>
    <row r="920" spans="24:24" ht="15.75" customHeight="1" x14ac:dyDescent="0.25">
      <c r="X920" s="587"/>
    </row>
    <row r="921" spans="24:24" ht="15.75" customHeight="1" x14ac:dyDescent="0.25">
      <c r="X921" s="587"/>
    </row>
    <row r="922" spans="24:24" ht="15.75" customHeight="1" x14ac:dyDescent="0.25">
      <c r="X922" s="587"/>
    </row>
    <row r="923" spans="24:24" ht="15.75" customHeight="1" x14ac:dyDescent="0.25">
      <c r="X923" s="587"/>
    </row>
    <row r="924" spans="24:24" ht="15.75" customHeight="1" x14ac:dyDescent="0.25">
      <c r="X924" s="587"/>
    </row>
    <row r="925" spans="24:24" ht="15.75" customHeight="1" x14ac:dyDescent="0.25">
      <c r="X925" s="587"/>
    </row>
    <row r="926" spans="24:24" ht="15.75" customHeight="1" x14ac:dyDescent="0.25">
      <c r="X926" s="587"/>
    </row>
    <row r="927" spans="24:24" ht="15.75" customHeight="1" x14ac:dyDescent="0.25">
      <c r="X927" s="587"/>
    </row>
    <row r="928" spans="24:24" ht="15.75" customHeight="1" x14ac:dyDescent="0.25">
      <c r="X928" s="587"/>
    </row>
    <row r="929" spans="24:24" ht="15.75" customHeight="1" x14ac:dyDescent="0.25">
      <c r="X929" s="587"/>
    </row>
    <row r="930" spans="24:24" ht="15.75" customHeight="1" x14ac:dyDescent="0.25">
      <c r="X930" s="587"/>
    </row>
    <row r="931" spans="24:24" ht="15.75" customHeight="1" x14ac:dyDescent="0.25">
      <c r="X931" s="587"/>
    </row>
    <row r="932" spans="24:24" ht="15.75" customHeight="1" x14ac:dyDescent="0.25">
      <c r="X932" s="587"/>
    </row>
    <row r="933" spans="24:24" ht="15.75" customHeight="1" x14ac:dyDescent="0.25">
      <c r="X933" s="587"/>
    </row>
    <row r="934" spans="24:24" ht="15.75" customHeight="1" x14ac:dyDescent="0.25">
      <c r="X934" s="587"/>
    </row>
    <row r="935" spans="24:24" ht="15.75" customHeight="1" x14ac:dyDescent="0.25">
      <c r="X935" s="587"/>
    </row>
    <row r="936" spans="24:24" ht="15.75" customHeight="1" x14ac:dyDescent="0.25">
      <c r="X936" s="587"/>
    </row>
    <row r="937" spans="24:24" ht="15.75" customHeight="1" x14ac:dyDescent="0.25">
      <c r="X937" s="587"/>
    </row>
    <row r="938" spans="24:24" ht="15.75" customHeight="1" x14ac:dyDescent="0.25">
      <c r="X938" s="587"/>
    </row>
    <row r="939" spans="24:24" ht="15.75" customHeight="1" x14ac:dyDescent="0.25">
      <c r="X939" s="587"/>
    </row>
    <row r="940" spans="24:24" ht="15.75" customHeight="1" x14ac:dyDescent="0.25">
      <c r="X940" s="587"/>
    </row>
    <row r="941" spans="24:24" ht="15.75" customHeight="1" x14ac:dyDescent="0.25">
      <c r="X941" s="587"/>
    </row>
    <row r="942" spans="24:24" ht="15.75" customHeight="1" x14ac:dyDescent="0.25">
      <c r="X942" s="587"/>
    </row>
    <row r="943" spans="24:24" ht="15.75" customHeight="1" x14ac:dyDescent="0.25">
      <c r="X943" s="587"/>
    </row>
    <row r="944" spans="24:24" ht="15.75" customHeight="1" x14ac:dyDescent="0.25">
      <c r="X944" s="587"/>
    </row>
    <row r="945" spans="24:24" ht="15.75" customHeight="1" x14ac:dyDescent="0.25">
      <c r="X945" s="587"/>
    </row>
    <row r="946" spans="24:24" ht="15.75" customHeight="1" x14ac:dyDescent="0.25">
      <c r="X946" s="587"/>
    </row>
    <row r="947" spans="24:24" ht="15.75" customHeight="1" x14ac:dyDescent="0.25">
      <c r="X947" s="587"/>
    </row>
    <row r="948" spans="24:24" ht="15.75" customHeight="1" x14ac:dyDescent="0.25">
      <c r="X948" s="587"/>
    </row>
    <row r="949" spans="24:24" ht="15.75" customHeight="1" x14ac:dyDescent="0.25">
      <c r="X949" s="587"/>
    </row>
    <row r="950" spans="24:24" ht="15.75" customHeight="1" x14ac:dyDescent="0.25">
      <c r="X950" s="587"/>
    </row>
    <row r="951" spans="24:24" ht="15.75" customHeight="1" x14ac:dyDescent="0.25">
      <c r="X951" s="587"/>
    </row>
    <row r="952" spans="24:24" ht="15.75" customHeight="1" x14ac:dyDescent="0.25">
      <c r="X952" s="587"/>
    </row>
    <row r="953" spans="24:24" ht="15.75" customHeight="1" x14ac:dyDescent="0.25">
      <c r="X953" s="587"/>
    </row>
    <row r="954" spans="24:24" ht="15.75" customHeight="1" x14ac:dyDescent="0.25">
      <c r="X954" s="587"/>
    </row>
    <row r="955" spans="24:24" ht="15.75" customHeight="1" x14ac:dyDescent="0.25">
      <c r="X955" s="587"/>
    </row>
    <row r="956" spans="24:24" ht="15.75" customHeight="1" x14ac:dyDescent="0.25">
      <c r="X956" s="587"/>
    </row>
    <row r="957" spans="24:24" ht="15.75" customHeight="1" x14ac:dyDescent="0.25">
      <c r="X957" s="587"/>
    </row>
    <row r="958" spans="24:24" ht="15.75" customHeight="1" x14ac:dyDescent="0.25">
      <c r="X958" s="587"/>
    </row>
    <row r="959" spans="24:24" ht="15.75" customHeight="1" x14ac:dyDescent="0.25">
      <c r="X959" s="587"/>
    </row>
    <row r="960" spans="24:24" ht="15.75" customHeight="1" x14ac:dyDescent="0.25">
      <c r="X960" s="587"/>
    </row>
    <row r="961" spans="24:24" ht="15.75" customHeight="1" x14ac:dyDescent="0.25">
      <c r="X961" s="587"/>
    </row>
    <row r="962" spans="24:24" ht="15.75" customHeight="1" x14ac:dyDescent="0.25">
      <c r="X962" s="587"/>
    </row>
    <row r="963" spans="24:24" ht="15.75" customHeight="1" x14ac:dyDescent="0.25">
      <c r="X963" s="587"/>
    </row>
    <row r="964" spans="24:24" ht="15.75" customHeight="1" x14ac:dyDescent="0.25">
      <c r="X964" s="587"/>
    </row>
    <row r="965" spans="24:24" ht="15.75" customHeight="1" x14ac:dyDescent="0.25">
      <c r="X965" s="587"/>
    </row>
    <row r="966" spans="24:24" ht="15.75" customHeight="1" x14ac:dyDescent="0.25">
      <c r="X966" s="587"/>
    </row>
    <row r="967" spans="24:24" ht="15.75" customHeight="1" x14ac:dyDescent="0.25">
      <c r="X967" s="587"/>
    </row>
    <row r="968" spans="24:24" ht="15.75" customHeight="1" x14ac:dyDescent="0.25">
      <c r="X968" s="587"/>
    </row>
    <row r="969" spans="24:24" ht="15.75" customHeight="1" x14ac:dyDescent="0.25">
      <c r="X969" s="587"/>
    </row>
    <row r="970" spans="24:24" ht="15.75" customHeight="1" x14ac:dyDescent="0.25">
      <c r="X970" s="587"/>
    </row>
    <row r="971" spans="24:24" ht="15.75" customHeight="1" x14ac:dyDescent="0.25">
      <c r="X971" s="587"/>
    </row>
    <row r="972" spans="24:24" ht="15.75" customHeight="1" x14ac:dyDescent="0.25">
      <c r="X972" s="587"/>
    </row>
    <row r="973" spans="24:24" ht="15.75" customHeight="1" x14ac:dyDescent="0.25">
      <c r="X973" s="587"/>
    </row>
    <row r="974" spans="24:24" ht="15.75" customHeight="1" x14ac:dyDescent="0.25">
      <c r="X974" s="587"/>
    </row>
    <row r="975" spans="24:24" ht="15.75" customHeight="1" x14ac:dyDescent="0.25">
      <c r="X975" s="587"/>
    </row>
    <row r="976" spans="24:24" ht="15.75" customHeight="1" x14ac:dyDescent="0.25">
      <c r="X976" s="587"/>
    </row>
    <row r="977" spans="24:24" ht="15.75" customHeight="1" x14ac:dyDescent="0.25">
      <c r="X977" s="587"/>
    </row>
    <row r="978" spans="24:24" ht="15.75" customHeight="1" x14ac:dyDescent="0.25">
      <c r="X978" s="587"/>
    </row>
    <row r="979" spans="24:24" ht="15.75" customHeight="1" x14ac:dyDescent="0.25">
      <c r="X979" s="587"/>
    </row>
    <row r="980" spans="24:24" ht="15.75" customHeight="1" x14ac:dyDescent="0.25">
      <c r="X980" s="587"/>
    </row>
    <row r="981" spans="24:24" ht="15.75" customHeight="1" x14ac:dyDescent="0.25">
      <c r="X981" s="587"/>
    </row>
    <row r="982" spans="24:24" ht="15.75" customHeight="1" x14ac:dyDescent="0.25">
      <c r="X982" s="587"/>
    </row>
    <row r="983" spans="24:24" ht="15.75" customHeight="1" x14ac:dyDescent="0.25">
      <c r="X983" s="587"/>
    </row>
    <row r="984" spans="24:24" ht="15.75" customHeight="1" x14ac:dyDescent="0.25">
      <c r="X984" s="587"/>
    </row>
    <row r="985" spans="24:24" ht="15.75" customHeight="1" x14ac:dyDescent="0.25">
      <c r="X985" s="587"/>
    </row>
    <row r="986" spans="24:24" ht="15.75" customHeight="1" x14ac:dyDescent="0.25">
      <c r="X986" s="587"/>
    </row>
    <row r="987" spans="24:24" ht="15.75" customHeight="1" x14ac:dyDescent="0.25">
      <c r="X987" s="587"/>
    </row>
    <row r="988" spans="24:24" ht="15.75" customHeight="1" x14ac:dyDescent="0.25">
      <c r="X988" s="587"/>
    </row>
    <row r="989" spans="24:24" ht="15.75" customHeight="1" x14ac:dyDescent="0.25">
      <c r="X989" s="587"/>
    </row>
    <row r="990" spans="24:24" ht="15.75" customHeight="1" x14ac:dyDescent="0.25">
      <c r="X990" s="587"/>
    </row>
    <row r="991" spans="24:24" ht="15.75" customHeight="1" x14ac:dyDescent="0.25">
      <c r="X991" s="587"/>
    </row>
    <row r="992" spans="24:24" ht="15.75" customHeight="1" x14ac:dyDescent="0.25">
      <c r="X992" s="587"/>
    </row>
    <row r="993" spans="24:24" ht="15.75" customHeight="1" x14ac:dyDescent="0.25">
      <c r="X993" s="587"/>
    </row>
    <row r="994" spans="24:24" ht="15.75" customHeight="1" x14ac:dyDescent="0.25">
      <c r="X994" s="587"/>
    </row>
    <row r="995" spans="24:24" ht="15.75" customHeight="1" x14ac:dyDescent="0.25">
      <c r="X995" s="587"/>
    </row>
    <row r="996" spans="24:24" ht="15.75" customHeight="1" x14ac:dyDescent="0.25">
      <c r="X996" s="587"/>
    </row>
    <row r="997" spans="24:24" ht="15.75" customHeight="1" x14ac:dyDescent="0.25">
      <c r="X997" s="587"/>
    </row>
    <row r="998" spans="24:24" ht="15.75" customHeight="1" x14ac:dyDescent="0.25">
      <c r="X998" s="587"/>
    </row>
  </sheetData>
  <mergeCells count="4">
    <mergeCell ref="U12:X12"/>
    <mergeCell ref="A12:R12"/>
    <mergeCell ref="A1:R1"/>
    <mergeCell ref="U1:X1"/>
  </mergeCells>
  <phoneticPr fontId="48" type="noConversion"/>
  <pageMargins left="0.7" right="0.7" top="0.75" bottom="0.7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3"/>
  <sheetViews>
    <sheetView zoomScale="112" zoomScaleNormal="112" workbookViewId="0">
      <selection sqref="A1:G1"/>
    </sheetView>
  </sheetViews>
  <sheetFormatPr baseColWidth="10" defaultColWidth="14.42578125" defaultRowHeight="15" customHeight="1" x14ac:dyDescent="0.25"/>
  <cols>
    <col min="1" max="1" width="8.7109375" style="252" customWidth="1"/>
    <col min="2" max="2" width="9.85546875" style="252" customWidth="1"/>
    <col min="3" max="3" width="10.28515625" style="252" customWidth="1"/>
    <col min="4" max="4" width="10.5703125" style="252" customWidth="1"/>
    <col min="5" max="5" width="8.85546875" style="252" customWidth="1"/>
    <col min="6" max="6" width="11.42578125" style="252" customWidth="1"/>
    <col min="7" max="7" width="9.5703125" style="252" customWidth="1"/>
    <col min="8" max="26" width="10.7109375" style="252" customWidth="1"/>
    <col min="27" max="16384" width="14.42578125" style="252"/>
  </cols>
  <sheetData>
    <row r="1" spans="1:26" ht="12.75" customHeight="1" x14ac:dyDescent="0.25">
      <c r="A1" s="1003" t="s">
        <v>2340</v>
      </c>
      <c r="B1" s="1004"/>
      <c r="C1" s="1004"/>
      <c r="D1" s="1004"/>
      <c r="E1" s="1004"/>
      <c r="F1" s="1004"/>
      <c r="G1" s="1005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 spans="1:26" ht="12.75" customHeight="1" x14ac:dyDescent="0.25">
      <c r="A2" s="287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</row>
    <row r="3" spans="1:26" ht="12.75" customHeight="1" x14ac:dyDescent="0.25">
      <c r="A3" s="1006" t="s">
        <v>2339</v>
      </c>
      <c r="B3" s="1007"/>
      <c r="C3" s="1007"/>
      <c r="D3" s="1007"/>
      <c r="E3" s="1007"/>
      <c r="F3" s="1007"/>
      <c r="G3" s="100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</row>
    <row r="4" spans="1:26" ht="13.5" customHeight="1" x14ac:dyDescent="0.25">
      <c r="A4" s="288" t="s">
        <v>48</v>
      </c>
      <c r="B4" s="288" t="s">
        <v>49</v>
      </c>
      <c r="C4" s="288" t="s">
        <v>50</v>
      </c>
      <c r="D4" s="288" t="s">
        <v>51</v>
      </c>
      <c r="E4" s="288" t="s">
        <v>50</v>
      </c>
      <c r="F4" s="288" t="s">
        <v>36</v>
      </c>
      <c r="G4" s="288" t="s">
        <v>50</v>
      </c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</row>
    <row r="5" spans="1:26" ht="12.75" customHeight="1" x14ac:dyDescent="0.25">
      <c r="A5" s="289" t="s">
        <v>52</v>
      </c>
      <c r="B5" s="375">
        <v>3205</v>
      </c>
      <c r="C5" s="271"/>
      <c r="D5" s="376">
        <v>182</v>
      </c>
      <c r="E5" s="271"/>
      <c r="F5" s="376">
        <f t="shared" ref="F5:F16" si="0">+B5+D5</f>
        <v>3387</v>
      </c>
      <c r="G5" s="37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</row>
    <row r="6" spans="1:26" ht="12.75" customHeight="1" x14ac:dyDescent="0.25">
      <c r="A6" s="289" t="s">
        <v>53</v>
      </c>
      <c r="B6" s="378">
        <v>3319</v>
      </c>
      <c r="C6" s="379">
        <f t="shared" ref="C6:C16" si="1">+B6/B5-1</f>
        <v>3.5569422776910997E-2</v>
      </c>
      <c r="D6" s="380">
        <v>198</v>
      </c>
      <c r="E6" s="379">
        <f t="shared" ref="E6:E16" si="2">+D6/D5-1</f>
        <v>8.7912087912087822E-2</v>
      </c>
      <c r="F6" s="380">
        <f t="shared" si="0"/>
        <v>3517</v>
      </c>
      <c r="G6" s="379">
        <f t="shared" ref="G6:G16" si="3">+F6/F5-1</f>
        <v>3.8382049010924124E-2</v>
      </c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</row>
    <row r="7" spans="1:26" ht="12.75" customHeight="1" x14ac:dyDescent="0.25">
      <c r="A7" s="290" t="s">
        <v>54</v>
      </c>
      <c r="B7" s="375">
        <v>4038</v>
      </c>
      <c r="C7" s="377">
        <f t="shared" si="1"/>
        <v>0.216631515516722</v>
      </c>
      <c r="D7" s="381">
        <v>214</v>
      </c>
      <c r="E7" s="377">
        <f t="shared" si="2"/>
        <v>8.0808080808080884E-2</v>
      </c>
      <c r="F7" s="381">
        <f t="shared" si="0"/>
        <v>4252</v>
      </c>
      <c r="G7" s="377">
        <f t="shared" si="3"/>
        <v>0.20898493033835663</v>
      </c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</row>
    <row r="8" spans="1:26" ht="12.75" customHeight="1" x14ac:dyDescent="0.25">
      <c r="A8" s="290" t="s">
        <v>55</v>
      </c>
      <c r="B8" s="378">
        <v>4624</v>
      </c>
      <c r="C8" s="379">
        <f t="shared" si="1"/>
        <v>0.14512134720158487</v>
      </c>
      <c r="D8" s="380">
        <v>290</v>
      </c>
      <c r="E8" s="379">
        <f t="shared" si="2"/>
        <v>0.35514018691588789</v>
      </c>
      <c r="F8" s="380">
        <f t="shared" si="0"/>
        <v>4914</v>
      </c>
      <c r="G8" s="379">
        <f t="shared" si="3"/>
        <v>0.1556914393226716</v>
      </c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</row>
    <row r="9" spans="1:26" ht="12.75" customHeight="1" x14ac:dyDescent="0.25">
      <c r="A9" s="290" t="s">
        <v>56</v>
      </c>
      <c r="B9" s="375">
        <v>4341</v>
      </c>
      <c r="C9" s="377">
        <f t="shared" si="1"/>
        <v>-6.1202422145328672E-2</v>
      </c>
      <c r="D9" s="381">
        <v>206</v>
      </c>
      <c r="E9" s="377">
        <f t="shared" si="2"/>
        <v>-0.28965517241379313</v>
      </c>
      <c r="F9" s="381">
        <f t="shared" si="0"/>
        <v>4547</v>
      </c>
      <c r="G9" s="377">
        <f t="shared" si="3"/>
        <v>-7.4684574684574678E-2</v>
      </c>
      <c r="H9" s="287"/>
      <c r="I9" s="287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</row>
    <row r="10" spans="1:26" ht="12.75" customHeight="1" x14ac:dyDescent="0.25">
      <c r="A10" s="290" t="s">
        <v>57</v>
      </c>
      <c r="B10" s="378">
        <v>4520</v>
      </c>
      <c r="C10" s="379">
        <f t="shared" si="1"/>
        <v>4.1234738539507099E-2</v>
      </c>
      <c r="D10" s="380">
        <v>208</v>
      </c>
      <c r="E10" s="379">
        <f t="shared" si="2"/>
        <v>9.7087378640776656E-3</v>
      </c>
      <c r="F10" s="380">
        <f t="shared" si="0"/>
        <v>4728</v>
      </c>
      <c r="G10" s="379">
        <f t="shared" si="3"/>
        <v>3.98064658016275E-2</v>
      </c>
      <c r="H10" s="287"/>
      <c r="I10" s="287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</row>
    <row r="11" spans="1:26" ht="12" hidden="1" customHeight="1" x14ac:dyDescent="0.25">
      <c r="A11" s="290" t="s">
        <v>58</v>
      </c>
      <c r="B11" s="375"/>
      <c r="C11" s="377">
        <f t="shared" si="1"/>
        <v>-1</v>
      </c>
      <c r="D11" s="381"/>
      <c r="E11" s="377">
        <f t="shared" si="2"/>
        <v>-1</v>
      </c>
      <c r="F11" s="381">
        <f t="shared" si="0"/>
        <v>0</v>
      </c>
      <c r="G11" s="377">
        <f t="shared" si="3"/>
        <v>-1</v>
      </c>
      <c r="H11" s="287"/>
      <c r="I11" s="287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</row>
    <row r="12" spans="1:26" ht="12.75" hidden="1" customHeight="1" x14ac:dyDescent="0.25">
      <c r="A12" s="290" t="s">
        <v>59</v>
      </c>
      <c r="B12" s="378"/>
      <c r="C12" s="379" t="e">
        <f t="shared" si="1"/>
        <v>#DIV/0!</v>
      </c>
      <c r="D12" s="380"/>
      <c r="E12" s="379" t="e">
        <f t="shared" si="2"/>
        <v>#DIV/0!</v>
      </c>
      <c r="F12" s="380">
        <f t="shared" si="0"/>
        <v>0</v>
      </c>
      <c r="G12" s="379" t="e">
        <f t="shared" si="3"/>
        <v>#DIV/0!</v>
      </c>
      <c r="H12" s="287"/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</row>
    <row r="13" spans="1:26" ht="12.75" hidden="1" customHeight="1" x14ac:dyDescent="0.25">
      <c r="A13" s="290" t="s">
        <v>60</v>
      </c>
      <c r="B13" s="375"/>
      <c r="C13" s="377" t="e">
        <f t="shared" si="1"/>
        <v>#DIV/0!</v>
      </c>
      <c r="D13" s="381"/>
      <c r="E13" s="377" t="e">
        <f t="shared" si="2"/>
        <v>#DIV/0!</v>
      </c>
      <c r="F13" s="381">
        <f t="shared" si="0"/>
        <v>0</v>
      </c>
      <c r="G13" s="377" t="e">
        <f t="shared" si="3"/>
        <v>#DIV/0!</v>
      </c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</row>
    <row r="14" spans="1:26" ht="12.75" hidden="1" customHeight="1" x14ac:dyDescent="0.25">
      <c r="A14" s="290" t="s">
        <v>61</v>
      </c>
      <c r="B14" s="378"/>
      <c r="C14" s="379" t="e">
        <f t="shared" si="1"/>
        <v>#DIV/0!</v>
      </c>
      <c r="D14" s="380"/>
      <c r="E14" s="379" t="e">
        <f t="shared" si="2"/>
        <v>#DIV/0!</v>
      </c>
      <c r="F14" s="380">
        <f t="shared" si="0"/>
        <v>0</v>
      </c>
      <c r="G14" s="379" t="e">
        <f t="shared" si="3"/>
        <v>#DIV/0!</v>
      </c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</row>
    <row r="15" spans="1:26" ht="12.75" hidden="1" customHeight="1" x14ac:dyDescent="0.25">
      <c r="A15" s="291" t="s">
        <v>62</v>
      </c>
      <c r="B15" s="375"/>
      <c r="C15" s="377" t="e">
        <f t="shared" si="1"/>
        <v>#DIV/0!</v>
      </c>
      <c r="D15" s="381"/>
      <c r="E15" s="377" t="e">
        <f t="shared" si="2"/>
        <v>#DIV/0!</v>
      </c>
      <c r="F15" s="381">
        <f t="shared" si="0"/>
        <v>0</v>
      </c>
      <c r="G15" s="377" t="e">
        <f t="shared" si="3"/>
        <v>#DIV/0!</v>
      </c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</row>
    <row r="16" spans="1:26" ht="12.75" hidden="1" customHeight="1" x14ac:dyDescent="0.25">
      <c r="A16" s="291" t="s">
        <v>63</v>
      </c>
      <c r="B16" s="378"/>
      <c r="C16" s="379" t="e">
        <f t="shared" si="1"/>
        <v>#DIV/0!</v>
      </c>
      <c r="D16" s="380"/>
      <c r="E16" s="379" t="e">
        <f t="shared" si="2"/>
        <v>#DIV/0!</v>
      </c>
      <c r="F16" s="380">
        <f t="shared" si="0"/>
        <v>0</v>
      </c>
      <c r="G16" s="379" t="e">
        <f t="shared" si="3"/>
        <v>#DIV/0!</v>
      </c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</row>
    <row r="17" spans="1:26" ht="12.75" customHeight="1" x14ac:dyDescent="0.25">
      <c r="A17" s="382" t="s">
        <v>36</v>
      </c>
      <c r="B17" s="383">
        <f>SUM(B5:B16)</f>
        <v>24047</v>
      </c>
      <c r="C17" s="383"/>
      <c r="D17" s="383">
        <f>SUM(D5:D16)</f>
        <v>1298</v>
      </c>
      <c r="E17" s="383"/>
      <c r="F17" s="383">
        <f>SUM(F5:F16)</f>
        <v>25345</v>
      </c>
      <c r="G17" s="384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</row>
    <row r="18" spans="1:26" ht="12.75" customHeight="1" x14ac:dyDescent="0.25">
      <c r="A18" s="287" t="s">
        <v>64</v>
      </c>
      <c r="B18" s="287"/>
      <c r="C18" s="287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</row>
    <row r="19" spans="1:26" ht="12.75" customHeight="1" x14ac:dyDescent="0.25">
      <c r="A19" s="287"/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</row>
    <row r="20" spans="1:26" ht="12.75" customHeight="1" x14ac:dyDescent="0.25">
      <c r="A20" s="1008" t="s">
        <v>2341</v>
      </c>
      <c r="B20" s="1009"/>
      <c r="C20" s="1009"/>
      <c r="D20" s="1009"/>
      <c r="E20" s="1009"/>
      <c r="F20" s="1009"/>
      <c r="G20" s="1009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</row>
    <row r="21" spans="1:26" ht="12.75" customHeight="1" x14ac:dyDescent="0.25">
      <c r="A21" s="1002" t="s">
        <v>48</v>
      </c>
      <c r="B21" s="1002" t="s">
        <v>49</v>
      </c>
      <c r="C21" s="1002" t="s">
        <v>50</v>
      </c>
      <c r="D21" s="1002" t="s">
        <v>51</v>
      </c>
      <c r="E21" s="1002" t="s">
        <v>50</v>
      </c>
      <c r="F21" s="1002" t="s">
        <v>36</v>
      </c>
      <c r="G21" s="1002" t="s">
        <v>50</v>
      </c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</row>
    <row r="22" spans="1:26" ht="12.75" customHeight="1" x14ac:dyDescent="0.25">
      <c r="A22" s="1002"/>
      <c r="B22" s="1002"/>
      <c r="C22" s="1002"/>
      <c r="D22" s="1002"/>
      <c r="E22" s="1002"/>
      <c r="F22" s="1002"/>
      <c r="G22" s="1002"/>
      <c r="H22" s="287"/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</row>
    <row r="23" spans="1:26" ht="12.75" customHeight="1" x14ac:dyDescent="0.25">
      <c r="A23" s="683">
        <v>1998</v>
      </c>
      <c r="B23" s="684">
        <v>15259</v>
      </c>
      <c r="C23" s="685"/>
      <c r="D23" s="686">
        <v>1152</v>
      </c>
      <c r="E23" s="685"/>
      <c r="F23" s="686">
        <f t="shared" ref="F23:F43" si="4">+B23+D23</f>
        <v>16411</v>
      </c>
      <c r="G23" s="685"/>
      <c r="H23" s="287"/>
      <c r="I23" s="287"/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</row>
    <row r="24" spans="1:26" ht="12.75" customHeight="1" x14ac:dyDescent="0.25">
      <c r="A24" s="687">
        <v>1999</v>
      </c>
      <c r="B24" s="688">
        <v>9666</v>
      </c>
      <c r="C24" s="689">
        <f t="shared" ref="C24:C43" si="5">+B24/B23-1</f>
        <v>-0.36653778098171574</v>
      </c>
      <c r="D24" s="690">
        <v>887</v>
      </c>
      <c r="E24" s="689">
        <f t="shared" ref="E24:E43" si="6">+D24/D23-1</f>
        <v>-0.23003472222222221</v>
      </c>
      <c r="F24" s="690">
        <f t="shared" si="4"/>
        <v>10553</v>
      </c>
      <c r="G24" s="689">
        <f t="shared" ref="G24:G50" si="7">+F24/F23-1</f>
        <v>-0.35695570044482361</v>
      </c>
      <c r="H24" s="287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</row>
    <row r="25" spans="1:26" ht="12.75" customHeight="1" x14ac:dyDescent="0.25">
      <c r="A25" s="687">
        <v>2000</v>
      </c>
      <c r="B25" s="691">
        <v>6780</v>
      </c>
      <c r="C25" s="692">
        <f t="shared" si="5"/>
        <v>-0.29857231533209183</v>
      </c>
      <c r="D25" s="693">
        <v>524</v>
      </c>
      <c r="E25" s="692">
        <f t="shared" si="6"/>
        <v>-0.40924464487034951</v>
      </c>
      <c r="F25" s="693">
        <f t="shared" si="4"/>
        <v>7304</v>
      </c>
      <c r="G25" s="692">
        <f t="shared" si="7"/>
        <v>-0.30787453804605325</v>
      </c>
      <c r="H25" s="287"/>
      <c r="I25" s="287"/>
      <c r="J25" s="287"/>
      <c r="K25" s="287"/>
      <c r="L25" s="287"/>
      <c r="M25" s="287"/>
      <c r="N25" s="287"/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287"/>
    </row>
    <row r="26" spans="1:26" ht="12.75" customHeight="1" x14ac:dyDescent="0.25">
      <c r="A26" s="687">
        <v>2001</v>
      </c>
      <c r="B26" s="688">
        <v>6559</v>
      </c>
      <c r="C26" s="689">
        <f t="shared" si="5"/>
        <v>-3.2595870206489685E-2</v>
      </c>
      <c r="D26" s="690">
        <v>427</v>
      </c>
      <c r="E26" s="689">
        <f t="shared" si="6"/>
        <v>-0.18511450381679384</v>
      </c>
      <c r="F26" s="690">
        <f t="shared" si="4"/>
        <v>6986</v>
      </c>
      <c r="G26" s="689">
        <f t="shared" si="7"/>
        <v>-4.3537787513691084E-2</v>
      </c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</row>
    <row r="27" spans="1:26" ht="12.75" customHeight="1" x14ac:dyDescent="0.25">
      <c r="A27" s="687">
        <v>2002</v>
      </c>
      <c r="B27" s="691">
        <v>2842</v>
      </c>
      <c r="C27" s="692">
        <f t="shared" si="5"/>
        <v>-0.56670224119530421</v>
      </c>
      <c r="D27" s="693">
        <v>192</v>
      </c>
      <c r="E27" s="692">
        <f t="shared" si="6"/>
        <v>-0.55035128805620603</v>
      </c>
      <c r="F27" s="693">
        <f t="shared" si="4"/>
        <v>3034</v>
      </c>
      <c r="G27" s="692">
        <f t="shared" si="7"/>
        <v>-0.56570283423990841</v>
      </c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</row>
    <row r="28" spans="1:26" ht="12.75" customHeight="1" x14ac:dyDescent="0.25">
      <c r="A28" s="687">
        <v>2003</v>
      </c>
      <c r="B28" s="688">
        <v>3209</v>
      </c>
      <c r="C28" s="689">
        <f t="shared" si="5"/>
        <v>0.12913441238564394</v>
      </c>
      <c r="D28" s="690">
        <v>53</v>
      </c>
      <c r="E28" s="689">
        <f t="shared" si="6"/>
        <v>-0.72395833333333326</v>
      </c>
      <c r="F28" s="690">
        <f t="shared" si="4"/>
        <v>3262</v>
      </c>
      <c r="G28" s="689">
        <f t="shared" si="7"/>
        <v>7.5148319050758028E-2</v>
      </c>
      <c r="H28" s="287"/>
      <c r="I28" s="287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</row>
    <row r="29" spans="1:26" ht="12.75" customHeight="1" x14ac:dyDescent="0.25">
      <c r="A29" s="687">
        <v>2004</v>
      </c>
      <c r="B29" s="691">
        <v>5720</v>
      </c>
      <c r="C29" s="692">
        <f t="shared" si="5"/>
        <v>0.78248675599875361</v>
      </c>
      <c r="D29" s="693">
        <v>234</v>
      </c>
      <c r="E29" s="692">
        <f t="shared" si="6"/>
        <v>3.4150943396226419</v>
      </c>
      <c r="F29" s="693">
        <f t="shared" si="4"/>
        <v>5954</v>
      </c>
      <c r="G29" s="692">
        <f t="shared" si="7"/>
        <v>0.82526057633353767</v>
      </c>
      <c r="H29" s="287"/>
      <c r="I29" s="287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</row>
    <row r="30" spans="1:26" ht="12.75" customHeight="1" x14ac:dyDescent="0.25">
      <c r="A30" s="687">
        <v>2005</v>
      </c>
      <c r="B30" s="688">
        <v>6710</v>
      </c>
      <c r="C30" s="689">
        <f t="shared" si="5"/>
        <v>0.17307692307692313</v>
      </c>
      <c r="D30" s="690">
        <v>399</v>
      </c>
      <c r="E30" s="689">
        <f t="shared" si="6"/>
        <v>0.70512820512820507</v>
      </c>
      <c r="F30" s="690">
        <f t="shared" si="4"/>
        <v>7109</v>
      </c>
      <c r="G30" s="689">
        <f t="shared" si="7"/>
        <v>0.19398723547195162</v>
      </c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</row>
    <row r="31" spans="1:26" ht="12.75" customHeight="1" x14ac:dyDescent="0.25">
      <c r="A31" s="687">
        <v>2006</v>
      </c>
      <c r="B31" s="691">
        <v>8417</v>
      </c>
      <c r="C31" s="692">
        <f t="shared" si="5"/>
        <v>0.25439642324888223</v>
      </c>
      <c r="D31" s="693">
        <v>566</v>
      </c>
      <c r="E31" s="692">
        <f t="shared" si="6"/>
        <v>0.418546365914787</v>
      </c>
      <c r="F31" s="693">
        <f t="shared" si="4"/>
        <v>8983</v>
      </c>
      <c r="G31" s="692">
        <f t="shared" si="7"/>
        <v>0.26360950907300595</v>
      </c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</row>
    <row r="32" spans="1:26" ht="12.75" customHeight="1" x14ac:dyDescent="0.25">
      <c r="A32" s="687">
        <v>2007</v>
      </c>
      <c r="B32" s="688">
        <v>11898</v>
      </c>
      <c r="C32" s="689">
        <f t="shared" si="5"/>
        <v>0.41356777949388146</v>
      </c>
      <c r="D32" s="690">
        <v>1007</v>
      </c>
      <c r="E32" s="689">
        <f t="shared" si="6"/>
        <v>0.77915194346289751</v>
      </c>
      <c r="F32" s="690">
        <f t="shared" si="4"/>
        <v>12905</v>
      </c>
      <c r="G32" s="689">
        <f t="shared" si="7"/>
        <v>0.43660247133474339</v>
      </c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</row>
    <row r="33" spans="1:26" ht="12.75" customHeight="1" x14ac:dyDescent="0.25">
      <c r="A33" s="687">
        <v>2008</v>
      </c>
      <c r="B33" s="691">
        <v>20266</v>
      </c>
      <c r="C33" s="692">
        <f t="shared" si="5"/>
        <v>0.70331148092116313</v>
      </c>
      <c r="D33" s="693">
        <v>2048</v>
      </c>
      <c r="E33" s="692">
        <f t="shared" si="6"/>
        <v>1.0337636544190665</v>
      </c>
      <c r="F33" s="693">
        <f t="shared" si="4"/>
        <v>22314</v>
      </c>
      <c r="G33" s="692">
        <f t="shared" si="7"/>
        <v>0.72909724912824481</v>
      </c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87"/>
      <c r="S33" s="287"/>
      <c r="T33" s="287"/>
      <c r="U33" s="287"/>
      <c r="V33" s="287"/>
      <c r="W33" s="287"/>
      <c r="X33" s="287"/>
      <c r="Y33" s="287"/>
      <c r="Z33" s="287"/>
    </row>
    <row r="34" spans="1:26" ht="12.75" customHeight="1" x14ac:dyDescent="0.25">
      <c r="A34" s="687">
        <v>2009</v>
      </c>
      <c r="B34" s="688">
        <v>12160</v>
      </c>
      <c r="C34" s="689">
        <f t="shared" si="5"/>
        <v>-0.39998026250863516</v>
      </c>
      <c r="D34" s="690">
        <v>1570</v>
      </c>
      <c r="E34" s="689">
        <f t="shared" si="6"/>
        <v>-0.2333984375</v>
      </c>
      <c r="F34" s="690">
        <f t="shared" si="4"/>
        <v>13730</v>
      </c>
      <c r="G34" s="689">
        <f t="shared" si="7"/>
        <v>-0.38469122523975974</v>
      </c>
      <c r="H34" s="287"/>
      <c r="I34" s="287"/>
      <c r="J34" s="287"/>
      <c r="K34" s="287"/>
      <c r="L34" s="287"/>
      <c r="M34" s="287"/>
      <c r="N34" s="287"/>
      <c r="O34" s="287"/>
      <c r="P34" s="287"/>
      <c r="Q34" s="287"/>
      <c r="R34" s="287"/>
      <c r="S34" s="287"/>
      <c r="T34" s="287"/>
      <c r="U34" s="287"/>
      <c r="V34" s="287"/>
      <c r="W34" s="287"/>
      <c r="X34" s="287"/>
      <c r="Y34" s="287"/>
      <c r="Z34" s="287"/>
    </row>
    <row r="35" spans="1:26" ht="12.75" customHeight="1" x14ac:dyDescent="0.25">
      <c r="A35" s="687">
        <v>2010</v>
      </c>
      <c r="B35" s="691">
        <v>20215</v>
      </c>
      <c r="C35" s="692">
        <f t="shared" si="5"/>
        <v>0.66241776315789469</v>
      </c>
      <c r="D35" s="693">
        <v>1814</v>
      </c>
      <c r="E35" s="692">
        <f t="shared" si="6"/>
        <v>0.15541401273885347</v>
      </c>
      <c r="F35" s="693">
        <f t="shared" si="4"/>
        <v>22029</v>
      </c>
      <c r="G35" s="692">
        <f t="shared" si="7"/>
        <v>0.60444282592862342</v>
      </c>
      <c r="H35" s="287"/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287"/>
      <c r="W35" s="287"/>
      <c r="X35" s="287"/>
      <c r="Y35" s="287"/>
      <c r="Z35" s="287"/>
    </row>
    <row r="36" spans="1:26" ht="12.75" customHeight="1" x14ac:dyDescent="0.25">
      <c r="A36" s="687">
        <v>2011</v>
      </c>
      <c r="B36" s="688">
        <v>29392</v>
      </c>
      <c r="C36" s="689">
        <f t="shared" si="5"/>
        <v>0.45396982438783073</v>
      </c>
      <c r="D36" s="690">
        <v>2450</v>
      </c>
      <c r="E36" s="689">
        <f t="shared" si="6"/>
        <v>0.35060639470782795</v>
      </c>
      <c r="F36" s="690">
        <f t="shared" si="4"/>
        <v>31842</v>
      </c>
      <c r="G36" s="689">
        <f t="shared" si="7"/>
        <v>0.44545825956693452</v>
      </c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</row>
    <row r="37" spans="1:26" ht="12.75" customHeight="1" x14ac:dyDescent="0.25">
      <c r="A37" s="687">
        <v>2012</v>
      </c>
      <c r="B37" s="691">
        <v>28887</v>
      </c>
      <c r="C37" s="692">
        <f t="shared" si="5"/>
        <v>-1.7181545998911307E-2</v>
      </c>
      <c r="D37" s="693">
        <v>2715</v>
      </c>
      <c r="E37" s="692">
        <f t="shared" si="6"/>
        <v>0.10816326530612241</v>
      </c>
      <c r="F37" s="693">
        <f t="shared" si="4"/>
        <v>31602</v>
      </c>
      <c r="G37" s="692">
        <f t="shared" si="7"/>
        <v>-7.5372149990577952E-3</v>
      </c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</row>
    <row r="38" spans="1:26" ht="12.75" customHeight="1" x14ac:dyDescent="0.25">
      <c r="A38" s="687">
        <v>2013</v>
      </c>
      <c r="B38" s="688">
        <v>28190</v>
      </c>
      <c r="C38" s="689">
        <f t="shared" si="5"/>
        <v>-2.4128500709661771E-2</v>
      </c>
      <c r="D38" s="694">
        <v>2930</v>
      </c>
      <c r="E38" s="689">
        <f t="shared" si="6"/>
        <v>7.9189686924493463E-2</v>
      </c>
      <c r="F38" s="690">
        <f t="shared" si="4"/>
        <v>31120</v>
      </c>
      <c r="G38" s="689">
        <f t="shared" si="7"/>
        <v>-1.5252199227897001E-2</v>
      </c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</row>
    <row r="39" spans="1:26" ht="12.75" customHeight="1" x14ac:dyDescent="0.25">
      <c r="A39" s="687">
        <v>2014</v>
      </c>
      <c r="B39" s="691">
        <v>30691</v>
      </c>
      <c r="C39" s="692">
        <f t="shared" si="5"/>
        <v>8.8719404043987149E-2</v>
      </c>
      <c r="D39" s="693">
        <v>3470</v>
      </c>
      <c r="E39" s="692">
        <f t="shared" si="6"/>
        <v>0.1843003412969284</v>
      </c>
      <c r="F39" s="693">
        <f t="shared" si="4"/>
        <v>34161</v>
      </c>
      <c r="G39" s="695">
        <f t="shared" si="7"/>
        <v>9.7718508997429288E-2</v>
      </c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</row>
    <row r="40" spans="1:26" ht="12.75" customHeight="1" x14ac:dyDescent="0.25">
      <c r="A40" s="687">
        <v>2015</v>
      </c>
      <c r="B40" s="688">
        <v>24559</v>
      </c>
      <c r="C40" s="689">
        <f t="shared" si="5"/>
        <v>-0.19979798638037205</v>
      </c>
      <c r="D40" s="690">
        <v>3786</v>
      </c>
      <c r="E40" s="689">
        <f t="shared" si="6"/>
        <v>9.1066282420749323E-2</v>
      </c>
      <c r="F40" s="690">
        <f t="shared" si="4"/>
        <v>28345</v>
      </c>
      <c r="G40" s="689">
        <f t="shared" si="7"/>
        <v>-0.17025262726500978</v>
      </c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</row>
    <row r="41" spans="1:26" ht="12.75" customHeight="1" x14ac:dyDescent="0.25">
      <c r="A41" s="687">
        <v>2016</v>
      </c>
      <c r="B41" s="691">
        <v>20802</v>
      </c>
      <c r="C41" s="692">
        <f t="shared" si="5"/>
        <v>-0.15297854147155832</v>
      </c>
      <c r="D41" s="693">
        <v>2017</v>
      </c>
      <c r="E41" s="692">
        <f t="shared" si="6"/>
        <v>-0.46724775488642367</v>
      </c>
      <c r="F41" s="693">
        <f t="shared" si="4"/>
        <v>22819</v>
      </c>
      <c r="G41" s="692">
        <f t="shared" si="7"/>
        <v>-0.1949550185217851</v>
      </c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7"/>
      <c r="S41" s="287"/>
      <c r="T41" s="287"/>
      <c r="U41" s="287"/>
      <c r="V41" s="287"/>
      <c r="W41" s="287"/>
      <c r="X41" s="287"/>
      <c r="Y41" s="287"/>
      <c r="Z41" s="287"/>
    </row>
    <row r="42" spans="1:26" ht="12.75" customHeight="1" x14ac:dyDescent="0.25">
      <c r="A42" s="687">
        <v>2017</v>
      </c>
      <c r="B42" s="688">
        <v>27851</v>
      </c>
      <c r="C42" s="689">
        <f t="shared" si="5"/>
        <v>0.3388616479184694</v>
      </c>
      <c r="D42" s="690">
        <v>2510</v>
      </c>
      <c r="E42" s="689">
        <f t="shared" si="6"/>
        <v>0.24442240951908767</v>
      </c>
      <c r="F42" s="690">
        <f t="shared" si="4"/>
        <v>30361</v>
      </c>
      <c r="G42" s="689">
        <f t="shared" si="7"/>
        <v>0.33051404531311634</v>
      </c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</row>
    <row r="43" spans="1:26" ht="12.75" customHeight="1" x14ac:dyDescent="0.25">
      <c r="A43" s="687">
        <v>2018</v>
      </c>
      <c r="B43" s="691">
        <v>35890</v>
      </c>
      <c r="C43" s="692">
        <f t="shared" si="5"/>
        <v>0.28864313669168062</v>
      </c>
      <c r="D43" s="693">
        <v>2509</v>
      </c>
      <c r="E43" s="692">
        <f t="shared" si="6"/>
        <v>-3.9840637450194727E-4</v>
      </c>
      <c r="F43" s="693">
        <f t="shared" si="4"/>
        <v>38399</v>
      </c>
      <c r="G43" s="692">
        <f t="shared" si="7"/>
        <v>0.26474753795988271</v>
      </c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</row>
    <row r="44" spans="1:26" ht="12.75" customHeight="1" x14ac:dyDescent="0.25">
      <c r="A44" s="687">
        <v>2019</v>
      </c>
      <c r="B44" s="688">
        <v>28437</v>
      </c>
      <c r="C44" s="689">
        <f t="shared" ref="C44:C50" si="8">+B44/B43-1</f>
        <v>-0.20766230147673448</v>
      </c>
      <c r="D44" s="690">
        <v>2298</v>
      </c>
      <c r="E44" s="689">
        <v>-8.4097249900358717E-2</v>
      </c>
      <c r="F44" s="690">
        <v>30735</v>
      </c>
      <c r="G44" s="692">
        <f t="shared" si="7"/>
        <v>-0.19958853095132689</v>
      </c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</row>
    <row r="45" spans="1:26" ht="12.75" customHeight="1" x14ac:dyDescent="0.25">
      <c r="A45" s="687">
        <v>2020</v>
      </c>
      <c r="B45" s="691">
        <v>22000</v>
      </c>
      <c r="C45" s="692">
        <f t="shared" si="8"/>
        <v>-0.22636002391250831</v>
      </c>
      <c r="D45" s="693">
        <v>1479</v>
      </c>
      <c r="E45" s="692">
        <f t="shared" ref="E45:E50" si="9">+D45/D44-1</f>
        <v>-0.35639686684073102</v>
      </c>
      <c r="F45" s="693">
        <f t="shared" ref="F45:F50" si="10">+B45+D45</f>
        <v>23479</v>
      </c>
      <c r="G45" s="692">
        <f t="shared" si="7"/>
        <v>-0.23608264193915729</v>
      </c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287"/>
    </row>
    <row r="46" spans="1:26" ht="12.75" customHeight="1" x14ac:dyDescent="0.25">
      <c r="A46" s="696">
        <v>2021</v>
      </c>
      <c r="B46" s="697">
        <v>27910</v>
      </c>
      <c r="C46" s="689">
        <f t="shared" si="8"/>
        <v>0.26863636363636356</v>
      </c>
      <c r="D46" s="698">
        <v>1821</v>
      </c>
      <c r="E46" s="689">
        <f t="shared" si="9"/>
        <v>0.2312373225152129</v>
      </c>
      <c r="F46" s="690">
        <f t="shared" si="10"/>
        <v>29731</v>
      </c>
      <c r="G46" s="692">
        <f t="shared" si="7"/>
        <v>0.26628050598407094</v>
      </c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</row>
    <row r="47" spans="1:26" ht="12.75" customHeight="1" x14ac:dyDescent="0.25">
      <c r="A47" s="696">
        <v>2022</v>
      </c>
      <c r="B47" s="691">
        <v>34185</v>
      </c>
      <c r="C47" s="692">
        <f t="shared" si="8"/>
        <v>0.22482981010390546</v>
      </c>
      <c r="D47" s="693">
        <v>1563</v>
      </c>
      <c r="E47" s="692">
        <f t="shared" si="9"/>
        <v>-0.14168039538714994</v>
      </c>
      <c r="F47" s="693">
        <f t="shared" si="10"/>
        <v>35748</v>
      </c>
      <c r="G47" s="692">
        <f t="shared" si="7"/>
        <v>0.20238135279674418</v>
      </c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</row>
    <row r="48" spans="1:26" ht="12.75" customHeight="1" x14ac:dyDescent="0.25">
      <c r="A48" s="696">
        <v>2023</v>
      </c>
      <c r="B48" s="697">
        <v>29720</v>
      </c>
      <c r="C48" s="689">
        <f t="shared" si="8"/>
        <v>-0.13061284188971767</v>
      </c>
      <c r="D48" s="698">
        <v>1677</v>
      </c>
      <c r="E48" s="689">
        <f t="shared" si="9"/>
        <v>7.2936660268714038E-2</v>
      </c>
      <c r="F48" s="690">
        <f t="shared" si="10"/>
        <v>31397</v>
      </c>
      <c r="G48" s="692">
        <f t="shared" si="7"/>
        <v>-0.12171310283092762</v>
      </c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</row>
    <row r="49" spans="1:26" ht="12.75" customHeight="1" x14ac:dyDescent="0.25">
      <c r="A49" s="696">
        <v>2024</v>
      </c>
      <c r="B49" s="697">
        <v>34705</v>
      </c>
      <c r="C49" s="689">
        <f t="shared" si="8"/>
        <v>0.16773216689098258</v>
      </c>
      <c r="D49" s="698">
        <v>2013</v>
      </c>
      <c r="E49" s="689">
        <f t="shared" si="9"/>
        <v>0.20035778175313057</v>
      </c>
      <c r="F49" s="690">
        <f t="shared" si="10"/>
        <v>36718</v>
      </c>
      <c r="G49" s="692">
        <f t="shared" si="7"/>
        <v>0.16947479058508774</v>
      </c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</row>
    <row r="50" spans="1:26" ht="12.75" customHeight="1" x14ac:dyDescent="0.25">
      <c r="A50" s="696">
        <v>2025</v>
      </c>
      <c r="B50" s="697">
        <v>38611</v>
      </c>
      <c r="C50" s="689">
        <f t="shared" si="8"/>
        <v>0.11254862411756239</v>
      </c>
      <c r="D50" s="698">
        <v>2341</v>
      </c>
      <c r="E50" s="689">
        <f t="shared" si="9"/>
        <v>0.16294088425235964</v>
      </c>
      <c r="F50" s="690">
        <f t="shared" si="10"/>
        <v>40952</v>
      </c>
      <c r="G50" s="692">
        <f t="shared" si="7"/>
        <v>0.11531129146467678</v>
      </c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</row>
    <row r="51" spans="1:26" ht="12.75" customHeight="1" x14ac:dyDescent="0.25">
      <c r="A51" s="699" t="s">
        <v>64</v>
      </c>
      <c r="B51" s="700"/>
      <c r="C51" s="700"/>
      <c r="D51" s="700"/>
      <c r="E51" s="700"/>
      <c r="F51" s="700"/>
      <c r="G51" s="700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</row>
    <row r="52" spans="1:26" ht="12.75" customHeight="1" x14ac:dyDescent="0.25">
      <c r="A52" s="287"/>
      <c r="B52" s="701"/>
      <c r="C52" s="287"/>
      <c r="D52" s="701"/>
      <c r="E52" s="287"/>
      <c r="F52" s="701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</row>
    <row r="53" spans="1:26" ht="12.75" customHeight="1" x14ac:dyDescent="0.25">
      <c r="A53" s="287"/>
      <c r="B53" s="701"/>
      <c r="C53" s="287"/>
      <c r="D53" s="701"/>
      <c r="E53" s="287"/>
      <c r="F53" s="701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</row>
    <row r="54" spans="1:26" ht="12.75" customHeight="1" x14ac:dyDescent="0.25">
      <c r="A54" s="287"/>
      <c r="B54" s="701"/>
      <c r="C54" s="287"/>
      <c r="D54" s="701"/>
      <c r="E54" s="287"/>
      <c r="F54" s="701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</row>
    <row r="55" spans="1:26" ht="12.75" customHeight="1" x14ac:dyDescent="0.25">
      <c r="A55" s="287"/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  <c r="V55" s="287"/>
      <c r="W55" s="287"/>
      <c r="X55" s="287"/>
      <c r="Y55" s="287"/>
      <c r="Z55" s="287"/>
    </row>
    <row r="56" spans="1:26" ht="12.75" customHeight="1" x14ac:dyDescent="0.25">
      <c r="A56" s="287"/>
      <c r="B56" s="702"/>
      <c r="C56" s="287"/>
      <c r="D56" s="702"/>
      <c r="E56" s="287"/>
      <c r="F56" s="702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287"/>
    </row>
    <row r="57" spans="1:26" ht="12.75" customHeight="1" x14ac:dyDescent="0.25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</row>
    <row r="58" spans="1:26" ht="12.75" customHeight="1" x14ac:dyDescent="0.25">
      <c r="A58" s="287"/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</row>
    <row r="59" spans="1:26" ht="12.75" customHeight="1" x14ac:dyDescent="0.25">
      <c r="A59" s="287"/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</row>
    <row r="60" spans="1:26" ht="12.75" customHeight="1" x14ac:dyDescent="0.25">
      <c r="A60" s="287"/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287"/>
    </row>
    <row r="61" spans="1:26" ht="12.75" customHeight="1" x14ac:dyDescent="0.25">
      <c r="A61" s="287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</row>
    <row r="62" spans="1:26" ht="12.75" customHeight="1" x14ac:dyDescent="0.25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7"/>
      <c r="V62" s="287"/>
      <c r="W62" s="287"/>
      <c r="X62" s="287"/>
      <c r="Y62" s="287"/>
      <c r="Z62" s="287"/>
    </row>
    <row r="63" spans="1:26" ht="12.75" customHeight="1" x14ac:dyDescent="0.25">
      <c r="A63" s="287"/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</row>
    <row r="64" spans="1:26" ht="12.75" customHeight="1" x14ac:dyDescent="0.25">
      <c r="A64" s="287"/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287"/>
      <c r="S64" s="287"/>
      <c r="T64" s="287"/>
      <c r="U64" s="287"/>
      <c r="V64" s="287"/>
      <c r="W64" s="287"/>
      <c r="X64" s="287"/>
      <c r="Y64" s="287"/>
      <c r="Z64" s="287"/>
    </row>
    <row r="65" spans="1:26" ht="12.75" customHeight="1" x14ac:dyDescent="0.25">
      <c r="A65" s="287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</row>
    <row r="66" spans="1:26" ht="12.75" customHeight="1" x14ac:dyDescent="0.25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</row>
    <row r="67" spans="1:26" ht="12.75" customHeight="1" x14ac:dyDescent="0.25">
      <c r="A67" s="287"/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</row>
    <row r="68" spans="1:26" ht="12.75" customHeight="1" x14ac:dyDescent="0.25">
      <c r="A68" s="287"/>
      <c r="B68" s="287"/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287"/>
    </row>
    <row r="69" spans="1:26" ht="12.75" customHeight="1" x14ac:dyDescent="0.25">
      <c r="A69" s="287"/>
      <c r="B69" s="287"/>
      <c r="C69" s="287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287"/>
      <c r="P69" s="287"/>
      <c r="Q69" s="287"/>
      <c r="R69" s="287"/>
      <c r="S69" s="287"/>
      <c r="T69" s="287"/>
      <c r="U69" s="287"/>
      <c r="V69" s="287"/>
      <c r="W69" s="287"/>
      <c r="X69" s="287"/>
      <c r="Y69" s="287"/>
      <c r="Z69" s="287"/>
    </row>
    <row r="70" spans="1:26" ht="12.75" customHeight="1" x14ac:dyDescent="0.25">
      <c r="A70" s="287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7"/>
      <c r="P70" s="287"/>
      <c r="Q70" s="287"/>
      <c r="R70" s="287"/>
      <c r="S70" s="287"/>
      <c r="T70" s="287"/>
      <c r="U70" s="287"/>
      <c r="V70" s="287"/>
      <c r="W70" s="287"/>
      <c r="X70" s="287"/>
      <c r="Y70" s="287"/>
      <c r="Z70" s="287"/>
    </row>
    <row r="71" spans="1:26" ht="12.75" customHeight="1" x14ac:dyDescent="0.25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</row>
    <row r="72" spans="1:26" ht="12.75" customHeight="1" x14ac:dyDescent="0.25">
      <c r="A72" s="287"/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</row>
    <row r="73" spans="1:26" ht="12.75" customHeight="1" x14ac:dyDescent="0.25">
      <c r="A73" s="287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  <c r="T73" s="287"/>
      <c r="U73" s="287"/>
      <c r="V73" s="287"/>
      <c r="W73" s="287"/>
      <c r="X73" s="287"/>
      <c r="Y73" s="287"/>
      <c r="Z73" s="287"/>
    </row>
    <row r="74" spans="1:26" ht="12.75" customHeight="1" x14ac:dyDescent="0.25">
      <c r="A74" s="287"/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287"/>
    </row>
    <row r="75" spans="1:26" ht="12.75" customHeight="1" x14ac:dyDescent="0.25">
      <c r="A75" s="287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  <c r="Q75" s="287"/>
      <c r="R75" s="287"/>
      <c r="S75" s="287"/>
      <c r="T75" s="287"/>
      <c r="U75" s="287"/>
      <c r="V75" s="287"/>
      <c r="W75" s="287"/>
      <c r="X75" s="287"/>
      <c r="Y75" s="287"/>
      <c r="Z75" s="287"/>
    </row>
    <row r="76" spans="1:26" ht="12.75" customHeight="1" x14ac:dyDescent="0.25">
      <c r="A76" s="287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</row>
    <row r="77" spans="1:26" ht="12.75" customHeight="1" x14ac:dyDescent="0.25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7"/>
      <c r="S77" s="287"/>
      <c r="T77" s="287"/>
      <c r="U77" s="287"/>
      <c r="V77" s="287"/>
      <c r="W77" s="287"/>
      <c r="X77" s="287"/>
      <c r="Y77" s="287"/>
      <c r="Z77" s="287"/>
    </row>
    <row r="78" spans="1:26" ht="12.75" customHeight="1" x14ac:dyDescent="0.25">
      <c r="A78" s="287"/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</row>
    <row r="79" spans="1:26" ht="12.75" customHeight="1" x14ac:dyDescent="0.25">
      <c r="A79" s="287"/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</row>
    <row r="80" spans="1:26" ht="12.75" customHeight="1" x14ac:dyDescent="0.25">
      <c r="A80" s="287"/>
      <c r="B80" s="287"/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7"/>
      <c r="R80" s="287"/>
      <c r="S80" s="287"/>
      <c r="T80" s="287"/>
      <c r="U80" s="287"/>
      <c r="V80" s="287"/>
      <c r="W80" s="287"/>
      <c r="X80" s="287"/>
      <c r="Y80" s="287"/>
      <c r="Z80" s="287"/>
    </row>
    <row r="81" spans="1:26" ht="12.75" customHeight="1" x14ac:dyDescent="0.25">
      <c r="A81" s="287"/>
      <c r="B81" s="287"/>
      <c r="C81" s="287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287"/>
      <c r="P81" s="287"/>
      <c r="Q81" s="287"/>
      <c r="R81" s="287"/>
      <c r="S81" s="287"/>
      <c r="T81" s="287"/>
      <c r="U81" s="287"/>
      <c r="V81" s="287"/>
      <c r="W81" s="287"/>
      <c r="X81" s="287"/>
      <c r="Y81" s="287"/>
      <c r="Z81" s="287"/>
    </row>
    <row r="82" spans="1:26" ht="12.75" customHeight="1" x14ac:dyDescent="0.25">
      <c r="A82" s="287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287"/>
      <c r="S82" s="287"/>
      <c r="T82" s="287"/>
      <c r="U82" s="287"/>
      <c r="V82" s="287"/>
      <c r="W82" s="287"/>
      <c r="X82" s="287"/>
      <c r="Y82" s="287"/>
      <c r="Z82" s="287"/>
    </row>
    <row r="83" spans="1:26" ht="12.75" customHeight="1" x14ac:dyDescent="0.25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</row>
    <row r="84" spans="1:26" ht="12.75" customHeight="1" x14ac:dyDescent="0.25">
      <c r="A84" s="287"/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</row>
    <row r="85" spans="1:26" ht="12.75" customHeight="1" x14ac:dyDescent="0.25">
      <c r="A85" s="287"/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</row>
    <row r="86" spans="1:26" ht="12.75" customHeight="1" x14ac:dyDescent="0.25">
      <c r="A86" s="287"/>
      <c r="B86" s="287"/>
      <c r="C86" s="287"/>
      <c r="D86" s="287"/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  <c r="Q86" s="287"/>
      <c r="R86" s="287"/>
      <c r="S86" s="287"/>
      <c r="T86" s="287"/>
      <c r="U86" s="287"/>
      <c r="V86" s="287"/>
      <c r="W86" s="287"/>
      <c r="X86" s="287"/>
      <c r="Y86" s="287"/>
      <c r="Z86" s="287"/>
    </row>
    <row r="87" spans="1:26" ht="12.75" customHeight="1" x14ac:dyDescent="0.25">
      <c r="A87" s="287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287"/>
      <c r="S87" s="287"/>
      <c r="T87" s="287"/>
      <c r="U87" s="287"/>
      <c r="V87" s="287"/>
      <c r="W87" s="287"/>
      <c r="X87" s="287"/>
      <c r="Y87" s="287"/>
      <c r="Z87" s="287"/>
    </row>
    <row r="88" spans="1:26" ht="12.75" customHeight="1" x14ac:dyDescent="0.25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287"/>
      <c r="S88" s="287"/>
      <c r="T88" s="287"/>
      <c r="U88" s="287"/>
      <c r="V88" s="287"/>
      <c r="W88" s="287"/>
      <c r="X88" s="287"/>
      <c r="Y88" s="287"/>
      <c r="Z88" s="287"/>
    </row>
    <row r="89" spans="1:26" ht="12.75" customHeight="1" x14ac:dyDescent="0.25">
      <c r="A89" s="287"/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</row>
    <row r="90" spans="1:26" ht="12.75" customHeight="1" x14ac:dyDescent="0.25">
      <c r="A90" s="287"/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</row>
    <row r="91" spans="1:26" ht="12.75" customHeight="1" x14ac:dyDescent="0.25">
      <c r="A91" s="287"/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287"/>
      <c r="P91" s="287"/>
      <c r="Q91" s="287"/>
      <c r="R91" s="287"/>
      <c r="S91" s="287"/>
      <c r="T91" s="287"/>
      <c r="U91" s="287"/>
      <c r="V91" s="287"/>
      <c r="W91" s="287"/>
      <c r="X91" s="287"/>
      <c r="Y91" s="287"/>
      <c r="Z91" s="287"/>
    </row>
    <row r="92" spans="1:26" ht="12.75" customHeight="1" x14ac:dyDescent="0.25">
      <c r="A92" s="287"/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</row>
    <row r="93" spans="1:26" ht="12.75" customHeight="1" x14ac:dyDescent="0.25">
      <c r="A93" s="287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</row>
    <row r="94" spans="1:26" ht="12.75" customHeight="1" x14ac:dyDescent="0.25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</row>
    <row r="95" spans="1:26" ht="12.75" customHeight="1" x14ac:dyDescent="0.25">
      <c r="A95" s="287"/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</row>
    <row r="96" spans="1:26" ht="12.75" customHeight="1" x14ac:dyDescent="0.25">
      <c r="A96" s="287"/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</row>
    <row r="97" spans="1:26" ht="12.75" customHeight="1" x14ac:dyDescent="0.25">
      <c r="A97" s="287"/>
      <c r="B97" s="287"/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287"/>
      <c r="P97" s="287"/>
      <c r="Q97" s="287"/>
      <c r="R97" s="287"/>
      <c r="S97" s="287"/>
      <c r="T97" s="287"/>
      <c r="U97" s="287"/>
      <c r="V97" s="287"/>
      <c r="W97" s="287"/>
      <c r="X97" s="287"/>
      <c r="Y97" s="287"/>
      <c r="Z97" s="287"/>
    </row>
    <row r="98" spans="1:26" ht="12.75" customHeight="1" x14ac:dyDescent="0.25">
      <c r="A98" s="287"/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</row>
    <row r="99" spans="1:26" ht="12.75" customHeight="1" x14ac:dyDescent="0.25">
      <c r="A99" s="287"/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</row>
    <row r="100" spans="1:26" ht="12.75" customHeight="1" x14ac:dyDescent="0.25">
      <c r="A100" s="287"/>
      <c r="B100" s="287"/>
      <c r="C100" s="287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</row>
    <row r="101" spans="1:26" ht="12.75" customHeight="1" x14ac:dyDescent="0.25">
      <c r="A101" s="287"/>
      <c r="B101" s="287"/>
      <c r="C101" s="287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287"/>
      <c r="O101" s="287"/>
      <c r="P101" s="287"/>
      <c r="Q101" s="287"/>
      <c r="R101" s="287"/>
      <c r="S101" s="287"/>
      <c r="T101" s="287"/>
      <c r="U101" s="287"/>
      <c r="V101" s="287"/>
      <c r="W101" s="287"/>
      <c r="X101" s="287"/>
      <c r="Y101" s="287"/>
      <c r="Z101" s="287"/>
    </row>
    <row r="102" spans="1:26" ht="12.75" customHeight="1" x14ac:dyDescent="0.25">
      <c r="A102" s="287"/>
      <c r="B102" s="287"/>
      <c r="C102" s="287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287"/>
      <c r="O102" s="287"/>
      <c r="P102" s="287"/>
      <c r="Q102" s="287"/>
      <c r="R102" s="287"/>
      <c r="S102" s="287"/>
      <c r="T102" s="287"/>
      <c r="U102" s="287"/>
      <c r="V102" s="287"/>
      <c r="W102" s="287"/>
      <c r="X102" s="287"/>
      <c r="Y102" s="287"/>
      <c r="Z102" s="287"/>
    </row>
    <row r="103" spans="1:26" ht="12.75" customHeight="1" x14ac:dyDescent="0.25">
      <c r="A103" s="287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  <c r="U103" s="287"/>
      <c r="V103" s="287"/>
      <c r="W103" s="287"/>
      <c r="X103" s="287"/>
      <c r="Y103" s="287"/>
      <c r="Z103" s="287"/>
    </row>
    <row r="104" spans="1:26" ht="12.75" customHeight="1" x14ac:dyDescent="0.25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</row>
    <row r="105" spans="1:26" ht="12.75" customHeight="1" x14ac:dyDescent="0.25">
      <c r="A105" s="287"/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</row>
    <row r="106" spans="1:26" ht="12.75" customHeight="1" x14ac:dyDescent="0.25">
      <c r="A106" s="287"/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</row>
    <row r="107" spans="1:26" ht="12.75" customHeight="1" x14ac:dyDescent="0.25">
      <c r="A107" s="287"/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287"/>
      <c r="P107" s="287"/>
      <c r="Q107" s="287"/>
      <c r="R107" s="287"/>
      <c r="S107" s="287"/>
      <c r="T107" s="287"/>
      <c r="U107" s="287"/>
      <c r="V107" s="287"/>
      <c r="W107" s="287"/>
      <c r="X107" s="287"/>
      <c r="Y107" s="287"/>
      <c r="Z107" s="287"/>
    </row>
    <row r="108" spans="1:26" ht="12.75" customHeight="1" x14ac:dyDescent="0.25">
      <c r="A108" s="287"/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  <c r="Q108" s="287"/>
      <c r="R108" s="287"/>
      <c r="S108" s="287"/>
      <c r="T108" s="287"/>
      <c r="U108" s="287"/>
      <c r="V108" s="287"/>
      <c r="W108" s="287"/>
      <c r="X108" s="287"/>
      <c r="Y108" s="287"/>
      <c r="Z108" s="287"/>
    </row>
    <row r="109" spans="1:26" ht="12.75" customHeight="1" x14ac:dyDescent="0.25">
      <c r="A109" s="287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</row>
    <row r="110" spans="1:26" ht="12.75" customHeight="1" x14ac:dyDescent="0.25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7"/>
      <c r="P110" s="287"/>
      <c r="Q110" s="287"/>
      <c r="R110" s="287"/>
      <c r="S110" s="287"/>
      <c r="T110" s="287"/>
      <c r="U110" s="287"/>
      <c r="V110" s="287"/>
      <c r="W110" s="287"/>
      <c r="X110" s="287"/>
      <c r="Y110" s="287"/>
      <c r="Z110" s="287"/>
    </row>
    <row r="111" spans="1:26" ht="12.75" customHeight="1" x14ac:dyDescent="0.25">
      <c r="A111" s="287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</row>
    <row r="112" spans="1:26" ht="12.75" customHeight="1" x14ac:dyDescent="0.25">
      <c r="A112" s="287"/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</row>
    <row r="113" spans="1:26" ht="12.75" customHeight="1" x14ac:dyDescent="0.25">
      <c r="A113" s="287"/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</row>
    <row r="114" spans="1:26" ht="12.75" customHeight="1" x14ac:dyDescent="0.25">
      <c r="A114" s="287"/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87"/>
      <c r="P114" s="287"/>
      <c r="Q114" s="287"/>
      <c r="R114" s="287"/>
      <c r="S114" s="287"/>
      <c r="T114" s="287"/>
      <c r="U114" s="287"/>
      <c r="V114" s="287"/>
      <c r="W114" s="287"/>
      <c r="X114" s="287"/>
      <c r="Y114" s="287"/>
      <c r="Z114" s="287"/>
    </row>
    <row r="115" spans="1:26" ht="12.75" customHeight="1" x14ac:dyDescent="0.25">
      <c r="A115" s="287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87"/>
      <c r="P115" s="287"/>
      <c r="Q115" s="287"/>
      <c r="R115" s="287"/>
      <c r="S115" s="287"/>
      <c r="T115" s="287"/>
      <c r="U115" s="287"/>
      <c r="V115" s="287"/>
      <c r="W115" s="287"/>
      <c r="X115" s="287"/>
      <c r="Y115" s="287"/>
      <c r="Z115" s="287"/>
    </row>
    <row r="116" spans="1:26" ht="12.75" customHeight="1" x14ac:dyDescent="0.25">
      <c r="A116" s="287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287"/>
      <c r="P116" s="287"/>
      <c r="Q116" s="287"/>
      <c r="R116" s="287"/>
      <c r="S116" s="287"/>
      <c r="T116" s="287"/>
      <c r="U116" s="287"/>
      <c r="V116" s="287"/>
      <c r="W116" s="287"/>
      <c r="X116" s="287"/>
      <c r="Y116" s="287"/>
      <c r="Z116" s="287"/>
    </row>
    <row r="117" spans="1:26" ht="12.75" customHeight="1" x14ac:dyDescent="0.25">
      <c r="A117" s="287"/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</row>
    <row r="118" spans="1:26" ht="12.75" customHeight="1" x14ac:dyDescent="0.25">
      <c r="A118" s="287"/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</row>
    <row r="119" spans="1:26" ht="12.75" customHeight="1" x14ac:dyDescent="0.25">
      <c r="A119" s="287"/>
      <c r="B119" s="287"/>
      <c r="C119" s="287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287"/>
      <c r="O119" s="287"/>
      <c r="P119" s="287"/>
      <c r="Q119" s="287"/>
      <c r="R119" s="287"/>
      <c r="S119" s="287"/>
      <c r="T119" s="287"/>
      <c r="U119" s="287"/>
      <c r="V119" s="287"/>
      <c r="W119" s="287"/>
      <c r="X119" s="287"/>
      <c r="Y119" s="287"/>
      <c r="Z119" s="287"/>
    </row>
    <row r="120" spans="1:26" ht="12.75" customHeight="1" x14ac:dyDescent="0.25">
      <c r="A120" s="287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</row>
    <row r="121" spans="1:26" ht="12.75" customHeight="1" x14ac:dyDescent="0.25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7"/>
      <c r="Q121" s="287"/>
      <c r="R121" s="287"/>
      <c r="S121" s="287"/>
      <c r="T121" s="287"/>
      <c r="U121" s="287"/>
      <c r="V121" s="287"/>
      <c r="W121" s="287"/>
      <c r="X121" s="287"/>
      <c r="Y121" s="287"/>
      <c r="Z121" s="287"/>
    </row>
    <row r="122" spans="1:26" ht="12.75" customHeight="1" x14ac:dyDescent="0.25">
      <c r="A122" s="287"/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</row>
    <row r="123" spans="1:26" ht="12.75" customHeight="1" x14ac:dyDescent="0.25">
      <c r="A123" s="287"/>
      <c r="B123" s="287"/>
      <c r="C123" s="287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</row>
    <row r="124" spans="1:26" ht="12.75" customHeight="1" x14ac:dyDescent="0.25">
      <c r="A124" s="287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7"/>
      <c r="P124" s="287"/>
      <c r="Q124" s="287"/>
      <c r="R124" s="287"/>
      <c r="S124" s="287"/>
      <c r="T124" s="287"/>
      <c r="U124" s="287"/>
      <c r="V124" s="287"/>
      <c r="W124" s="287"/>
      <c r="X124" s="287"/>
      <c r="Y124" s="287"/>
      <c r="Z124" s="287"/>
    </row>
    <row r="125" spans="1:26" ht="12.75" customHeight="1" x14ac:dyDescent="0.25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287"/>
      <c r="Q125" s="287"/>
      <c r="R125" s="287"/>
      <c r="S125" s="287"/>
      <c r="T125" s="287"/>
      <c r="U125" s="287"/>
      <c r="V125" s="287"/>
      <c r="W125" s="287"/>
      <c r="X125" s="287"/>
      <c r="Y125" s="287"/>
      <c r="Z125" s="287"/>
    </row>
    <row r="126" spans="1:26" ht="12.75" customHeight="1" x14ac:dyDescent="0.25">
      <c r="A126" s="287"/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</row>
    <row r="127" spans="1:26" ht="12.75" customHeight="1" x14ac:dyDescent="0.25">
      <c r="A127" s="287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87"/>
      <c r="P127" s="287"/>
      <c r="Q127" s="287"/>
      <c r="R127" s="287"/>
      <c r="S127" s="287"/>
      <c r="T127" s="287"/>
      <c r="U127" s="287"/>
      <c r="V127" s="287"/>
      <c r="W127" s="287"/>
      <c r="X127" s="287"/>
      <c r="Y127" s="287"/>
      <c r="Z127" s="287"/>
    </row>
    <row r="128" spans="1:26" ht="12.75" customHeight="1" x14ac:dyDescent="0.25">
      <c r="A128" s="287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</row>
    <row r="129" spans="1:26" ht="12.75" customHeight="1" x14ac:dyDescent="0.25">
      <c r="A129" s="287"/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</row>
    <row r="130" spans="1:26" ht="12.75" customHeight="1" x14ac:dyDescent="0.25">
      <c r="A130" s="287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</row>
    <row r="131" spans="1:26" ht="12.75" customHeight="1" x14ac:dyDescent="0.25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</row>
    <row r="132" spans="1:26" ht="12.75" customHeight="1" x14ac:dyDescent="0.25">
      <c r="A132" s="287"/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</row>
    <row r="133" spans="1:26" ht="12.75" customHeight="1" x14ac:dyDescent="0.25">
      <c r="A133" s="287"/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</row>
    <row r="134" spans="1:26" ht="12.75" customHeight="1" x14ac:dyDescent="0.25">
      <c r="A134" s="287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7"/>
      <c r="P134" s="287"/>
      <c r="Q134" s="287"/>
      <c r="R134" s="287"/>
      <c r="S134" s="287"/>
      <c r="T134" s="287"/>
      <c r="U134" s="287"/>
      <c r="V134" s="287"/>
      <c r="W134" s="287"/>
      <c r="X134" s="287"/>
      <c r="Y134" s="287"/>
      <c r="Z134" s="287"/>
    </row>
    <row r="135" spans="1:26" ht="12.75" customHeight="1" x14ac:dyDescent="0.25">
      <c r="A135" s="287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</row>
    <row r="136" spans="1:26" ht="12.75" customHeight="1" x14ac:dyDescent="0.25">
      <c r="A136" s="287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</row>
    <row r="137" spans="1:26" ht="12.75" customHeight="1" x14ac:dyDescent="0.25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</row>
    <row r="138" spans="1:26" ht="12.75" customHeight="1" x14ac:dyDescent="0.25">
      <c r="A138" s="287"/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</row>
    <row r="139" spans="1:26" ht="12.75" customHeight="1" x14ac:dyDescent="0.25">
      <c r="A139" s="287"/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</row>
    <row r="140" spans="1:26" ht="12.75" customHeight="1" x14ac:dyDescent="0.25">
      <c r="A140" s="287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7"/>
      <c r="P140" s="287"/>
      <c r="Q140" s="287"/>
      <c r="R140" s="287"/>
      <c r="S140" s="287"/>
      <c r="T140" s="287"/>
      <c r="U140" s="287"/>
      <c r="V140" s="287"/>
      <c r="W140" s="287"/>
      <c r="X140" s="287"/>
      <c r="Y140" s="287"/>
      <c r="Z140" s="287"/>
    </row>
    <row r="141" spans="1:26" ht="12.75" customHeight="1" x14ac:dyDescent="0.25">
      <c r="A141" s="287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</row>
    <row r="142" spans="1:26" ht="12.75" customHeight="1" x14ac:dyDescent="0.25">
      <c r="A142" s="287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</row>
    <row r="143" spans="1:26" ht="12.75" customHeight="1" x14ac:dyDescent="0.25">
      <c r="A143" s="287"/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</row>
    <row r="144" spans="1:26" ht="12.75" customHeight="1" x14ac:dyDescent="0.25">
      <c r="A144" s="287"/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</row>
    <row r="145" spans="1:26" ht="12.75" customHeight="1" x14ac:dyDescent="0.25">
      <c r="A145" s="287"/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</row>
    <row r="146" spans="1:26" ht="12.75" customHeight="1" x14ac:dyDescent="0.25">
      <c r="A146" s="287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7"/>
      <c r="P146" s="287"/>
      <c r="Q146" s="287"/>
      <c r="R146" s="287"/>
      <c r="S146" s="287"/>
      <c r="T146" s="287"/>
      <c r="U146" s="287"/>
      <c r="V146" s="287"/>
      <c r="W146" s="287"/>
      <c r="X146" s="287"/>
      <c r="Y146" s="287"/>
      <c r="Z146" s="287"/>
    </row>
    <row r="147" spans="1:26" ht="12.75" customHeight="1" x14ac:dyDescent="0.25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</row>
    <row r="148" spans="1:26" ht="12.75" customHeight="1" x14ac:dyDescent="0.25">
      <c r="A148" s="287"/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</row>
    <row r="149" spans="1:26" ht="12.75" customHeight="1" x14ac:dyDescent="0.25">
      <c r="A149" s="287"/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</row>
    <row r="150" spans="1:26" ht="12.75" customHeight="1" x14ac:dyDescent="0.25">
      <c r="A150" s="287"/>
      <c r="B150" s="287"/>
      <c r="C150" s="287"/>
      <c r="D150" s="287"/>
      <c r="E150" s="287"/>
      <c r="F150" s="287"/>
      <c r="G150" s="287"/>
      <c r="H150" s="287"/>
      <c r="I150" s="287"/>
      <c r="J150" s="287"/>
      <c r="K150" s="287"/>
      <c r="L150" s="287"/>
      <c r="M150" s="287"/>
      <c r="N150" s="287"/>
      <c r="O150" s="287"/>
      <c r="P150" s="287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</row>
    <row r="151" spans="1:26" ht="12.75" customHeight="1" x14ac:dyDescent="0.25">
      <c r="A151" s="287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  <c r="Q151" s="287"/>
      <c r="R151" s="287"/>
      <c r="S151" s="287"/>
      <c r="T151" s="287"/>
      <c r="U151" s="287"/>
      <c r="V151" s="287"/>
      <c r="W151" s="287"/>
      <c r="X151" s="287"/>
      <c r="Y151" s="287"/>
      <c r="Z151" s="287"/>
    </row>
    <row r="152" spans="1:26" ht="12.75" customHeight="1" x14ac:dyDescent="0.25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7"/>
      <c r="P152" s="287"/>
      <c r="Q152" s="287"/>
      <c r="R152" s="287"/>
      <c r="S152" s="287"/>
      <c r="T152" s="287"/>
      <c r="U152" s="287"/>
      <c r="V152" s="287"/>
      <c r="W152" s="287"/>
      <c r="X152" s="287"/>
      <c r="Y152" s="287"/>
      <c r="Z152" s="287"/>
    </row>
    <row r="153" spans="1:26" ht="12.75" customHeight="1" x14ac:dyDescent="0.25">
      <c r="A153" s="287"/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</row>
    <row r="154" spans="1:26" ht="12.75" customHeight="1" x14ac:dyDescent="0.25">
      <c r="A154" s="287"/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</row>
    <row r="155" spans="1:26" ht="12.75" customHeight="1" x14ac:dyDescent="0.25">
      <c r="A155" s="287"/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</row>
    <row r="156" spans="1:26" ht="12.75" customHeight="1" x14ac:dyDescent="0.25">
      <c r="A156" s="287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  <c r="Q156" s="287"/>
      <c r="R156" s="287"/>
      <c r="S156" s="287"/>
      <c r="T156" s="287"/>
      <c r="U156" s="287"/>
      <c r="V156" s="287"/>
      <c r="W156" s="287"/>
      <c r="X156" s="287"/>
      <c r="Y156" s="287"/>
      <c r="Z156" s="287"/>
    </row>
    <row r="157" spans="1:26" ht="12.75" customHeight="1" x14ac:dyDescent="0.25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7"/>
      <c r="P157" s="287"/>
      <c r="Q157" s="287"/>
      <c r="R157" s="287"/>
      <c r="S157" s="287"/>
      <c r="T157" s="287"/>
      <c r="U157" s="287"/>
      <c r="V157" s="287"/>
      <c r="W157" s="287"/>
      <c r="X157" s="287"/>
      <c r="Y157" s="287"/>
      <c r="Z157" s="287"/>
    </row>
    <row r="158" spans="1:26" ht="12.75" customHeight="1" x14ac:dyDescent="0.25">
      <c r="A158" s="287"/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</row>
    <row r="159" spans="1:26" ht="12.75" customHeight="1" x14ac:dyDescent="0.25">
      <c r="A159" s="287"/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</row>
    <row r="160" spans="1:26" ht="12.75" customHeight="1" x14ac:dyDescent="0.25">
      <c r="A160" s="287"/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</row>
    <row r="161" spans="1:26" ht="12.75" customHeight="1" x14ac:dyDescent="0.25">
      <c r="A161" s="287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  <c r="Q161" s="287"/>
      <c r="R161" s="287"/>
      <c r="S161" s="287"/>
      <c r="T161" s="287"/>
      <c r="U161" s="287"/>
      <c r="V161" s="287"/>
      <c r="W161" s="287"/>
      <c r="X161" s="287"/>
      <c r="Y161" s="287"/>
      <c r="Z161" s="287"/>
    </row>
    <row r="162" spans="1:26" ht="12.75" customHeight="1" x14ac:dyDescent="0.25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7"/>
      <c r="P162" s="287"/>
      <c r="Q162" s="287"/>
      <c r="R162" s="287"/>
      <c r="S162" s="287"/>
      <c r="T162" s="287"/>
      <c r="U162" s="287"/>
      <c r="V162" s="287"/>
      <c r="W162" s="287"/>
      <c r="X162" s="287"/>
      <c r="Y162" s="287"/>
      <c r="Z162" s="287"/>
    </row>
    <row r="163" spans="1:26" ht="12.75" customHeight="1" x14ac:dyDescent="0.25">
      <c r="A163" s="287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</row>
    <row r="164" spans="1:26" ht="12.75" customHeight="1" x14ac:dyDescent="0.25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</row>
    <row r="165" spans="1:26" ht="12.75" customHeight="1" x14ac:dyDescent="0.25">
      <c r="A165" s="287"/>
      <c r="B165" s="287"/>
      <c r="C165" s="287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  <c r="Q165" s="287"/>
      <c r="R165" s="287"/>
      <c r="S165" s="287"/>
      <c r="T165" s="287"/>
      <c r="U165" s="287"/>
      <c r="V165" s="287"/>
      <c r="W165" s="287"/>
      <c r="X165" s="287"/>
      <c r="Y165" s="287"/>
      <c r="Z165" s="287"/>
    </row>
    <row r="166" spans="1:26" ht="12.75" customHeight="1" x14ac:dyDescent="0.25">
      <c r="A166" s="287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</row>
    <row r="167" spans="1:26" ht="12.75" customHeight="1" x14ac:dyDescent="0.25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7"/>
      <c r="P167" s="287"/>
      <c r="Q167" s="287"/>
      <c r="R167" s="287"/>
      <c r="S167" s="287"/>
      <c r="T167" s="287"/>
      <c r="U167" s="287"/>
      <c r="V167" s="287"/>
      <c r="W167" s="287"/>
      <c r="X167" s="287"/>
      <c r="Y167" s="287"/>
      <c r="Z167" s="287"/>
    </row>
    <row r="168" spans="1:26" ht="12.75" customHeight="1" x14ac:dyDescent="0.25">
      <c r="A168" s="287"/>
      <c r="B168" s="287"/>
      <c r="C168" s="287"/>
      <c r="D168" s="287"/>
      <c r="E168" s="287"/>
      <c r="F168" s="287"/>
      <c r="G168" s="287"/>
      <c r="H168" s="287"/>
      <c r="I168" s="287"/>
      <c r="J168" s="287"/>
      <c r="K168" s="287"/>
      <c r="L168" s="287"/>
      <c r="M168" s="287"/>
      <c r="N168" s="287"/>
      <c r="O168" s="287"/>
      <c r="P168" s="287"/>
      <c r="Q168" s="287"/>
      <c r="R168" s="287"/>
      <c r="S168" s="287"/>
      <c r="T168" s="287"/>
      <c r="U168" s="287"/>
      <c r="V168" s="287"/>
      <c r="W168" s="287"/>
      <c r="X168" s="287"/>
      <c r="Y168" s="287"/>
      <c r="Z168" s="287"/>
    </row>
    <row r="169" spans="1:26" ht="12.75" customHeight="1" x14ac:dyDescent="0.25">
      <c r="A169" s="287"/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</row>
    <row r="170" spans="1:26" ht="12.75" customHeight="1" x14ac:dyDescent="0.25">
      <c r="A170" s="287"/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</row>
    <row r="171" spans="1:26" ht="12.75" customHeight="1" x14ac:dyDescent="0.25">
      <c r="A171" s="287"/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  <c r="Q171" s="287"/>
      <c r="R171" s="287"/>
      <c r="S171" s="287"/>
      <c r="T171" s="287"/>
      <c r="U171" s="287"/>
      <c r="V171" s="287"/>
      <c r="W171" s="287"/>
      <c r="X171" s="287"/>
      <c r="Y171" s="287"/>
      <c r="Z171" s="287"/>
    </row>
    <row r="172" spans="1:26" ht="12.75" customHeight="1" x14ac:dyDescent="0.25">
      <c r="A172" s="287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  <c r="W172" s="287"/>
      <c r="X172" s="287"/>
      <c r="Y172" s="287"/>
      <c r="Z172" s="287"/>
    </row>
    <row r="173" spans="1:26" ht="12.75" customHeight="1" x14ac:dyDescent="0.25">
      <c r="A173" s="287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7"/>
      <c r="P173" s="287"/>
      <c r="Q173" s="287"/>
      <c r="R173" s="287"/>
      <c r="S173" s="287"/>
      <c r="T173" s="287"/>
      <c r="U173" s="287"/>
      <c r="V173" s="287"/>
      <c r="W173" s="287"/>
      <c r="X173" s="287"/>
      <c r="Y173" s="287"/>
      <c r="Z173" s="287"/>
    </row>
    <row r="174" spans="1:26" ht="12.75" customHeight="1" x14ac:dyDescent="0.25">
      <c r="A174" s="287"/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7"/>
      <c r="P174" s="287"/>
      <c r="Q174" s="287"/>
      <c r="R174" s="287"/>
      <c r="S174" s="287"/>
      <c r="T174" s="287"/>
      <c r="U174" s="287"/>
      <c r="V174" s="287"/>
      <c r="W174" s="287"/>
      <c r="X174" s="287"/>
      <c r="Y174" s="287"/>
      <c r="Z174" s="287"/>
    </row>
    <row r="175" spans="1:26" ht="12.75" customHeight="1" x14ac:dyDescent="0.25">
      <c r="A175" s="287"/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87"/>
      <c r="P175" s="287"/>
      <c r="Q175" s="287"/>
      <c r="R175" s="287"/>
      <c r="S175" s="287"/>
      <c r="T175" s="287"/>
      <c r="U175" s="287"/>
      <c r="V175" s="287"/>
      <c r="W175" s="287"/>
      <c r="X175" s="287"/>
      <c r="Y175" s="287"/>
      <c r="Z175" s="287"/>
    </row>
    <row r="176" spans="1:26" ht="12.75" customHeight="1" x14ac:dyDescent="0.25">
      <c r="A176" s="287"/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</row>
    <row r="177" spans="1:26" ht="12.75" customHeight="1" x14ac:dyDescent="0.25">
      <c r="A177" s="287"/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  <c r="Q177" s="287"/>
      <c r="R177" s="287"/>
      <c r="S177" s="287"/>
      <c r="T177" s="287"/>
      <c r="U177" s="287"/>
      <c r="V177" s="287"/>
      <c r="W177" s="287"/>
      <c r="X177" s="287"/>
      <c r="Y177" s="287"/>
      <c r="Z177" s="287"/>
    </row>
    <row r="178" spans="1:26" ht="12.75" customHeight="1" x14ac:dyDescent="0.25">
      <c r="A178" s="287"/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</row>
    <row r="179" spans="1:26" ht="12.75" customHeight="1" x14ac:dyDescent="0.25">
      <c r="A179" s="287"/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</row>
    <row r="180" spans="1:26" ht="12.75" customHeight="1" x14ac:dyDescent="0.25">
      <c r="A180" s="287"/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  <c r="Q180" s="287"/>
      <c r="R180" s="287"/>
      <c r="S180" s="287"/>
      <c r="T180" s="287"/>
      <c r="U180" s="287"/>
      <c r="V180" s="287"/>
      <c r="W180" s="287"/>
      <c r="X180" s="287"/>
      <c r="Y180" s="287"/>
      <c r="Z180" s="287"/>
    </row>
    <row r="181" spans="1:26" ht="12.75" customHeight="1" x14ac:dyDescent="0.25">
      <c r="A181" s="287"/>
      <c r="B181" s="287"/>
      <c r="C181" s="287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87"/>
      <c r="P181" s="287"/>
      <c r="Q181" s="287"/>
      <c r="R181" s="287"/>
      <c r="S181" s="287"/>
      <c r="T181" s="287"/>
      <c r="U181" s="287"/>
      <c r="V181" s="287"/>
      <c r="W181" s="287"/>
      <c r="X181" s="287"/>
      <c r="Y181" s="287"/>
      <c r="Z181" s="287"/>
    </row>
    <row r="182" spans="1:26" ht="12.75" customHeight="1" x14ac:dyDescent="0.25">
      <c r="A182" s="287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7"/>
      <c r="P182" s="287"/>
      <c r="Q182" s="287"/>
      <c r="R182" s="287"/>
      <c r="S182" s="287"/>
      <c r="T182" s="287"/>
      <c r="U182" s="287"/>
      <c r="V182" s="287"/>
      <c r="W182" s="287"/>
      <c r="X182" s="287"/>
      <c r="Y182" s="287"/>
      <c r="Z182" s="287"/>
    </row>
    <row r="183" spans="1:26" ht="12.75" customHeight="1" x14ac:dyDescent="0.25">
      <c r="A183" s="287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7"/>
      <c r="P183" s="287"/>
      <c r="Q183" s="287"/>
      <c r="R183" s="287"/>
      <c r="S183" s="287"/>
      <c r="T183" s="287"/>
      <c r="U183" s="287"/>
      <c r="V183" s="287"/>
      <c r="W183" s="287"/>
      <c r="X183" s="287"/>
      <c r="Y183" s="287"/>
      <c r="Z183" s="287"/>
    </row>
    <row r="184" spans="1:26" ht="12.75" customHeight="1" x14ac:dyDescent="0.25">
      <c r="A184" s="287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</row>
    <row r="185" spans="1:26" ht="12.75" customHeight="1" x14ac:dyDescent="0.25">
      <c r="A185" s="287"/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  <c r="Q185" s="287"/>
      <c r="R185" s="287"/>
      <c r="S185" s="287"/>
      <c r="T185" s="287"/>
      <c r="U185" s="287"/>
      <c r="V185" s="287"/>
      <c r="W185" s="287"/>
      <c r="X185" s="287"/>
      <c r="Y185" s="287"/>
      <c r="Z185" s="287"/>
    </row>
    <row r="186" spans="1:26" ht="12.75" customHeight="1" x14ac:dyDescent="0.25">
      <c r="A186" s="287"/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</row>
    <row r="187" spans="1:26" ht="12.75" customHeight="1" x14ac:dyDescent="0.25">
      <c r="A187" s="287"/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7"/>
      <c r="P187" s="287"/>
      <c r="Q187" s="287"/>
      <c r="R187" s="287"/>
      <c r="S187" s="287"/>
      <c r="T187" s="287"/>
      <c r="U187" s="287"/>
      <c r="V187" s="287"/>
      <c r="W187" s="287"/>
      <c r="X187" s="287"/>
      <c r="Y187" s="287"/>
      <c r="Z187" s="287"/>
    </row>
    <row r="188" spans="1:26" ht="12.75" customHeight="1" x14ac:dyDescent="0.25">
      <c r="A188" s="287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</row>
    <row r="189" spans="1:26" ht="12.75" customHeight="1" x14ac:dyDescent="0.25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  <c r="Q189" s="287"/>
      <c r="R189" s="287"/>
      <c r="S189" s="287"/>
      <c r="T189" s="287"/>
      <c r="U189" s="287"/>
      <c r="V189" s="287"/>
      <c r="W189" s="287"/>
      <c r="X189" s="287"/>
      <c r="Y189" s="287"/>
      <c r="Z189" s="287"/>
    </row>
    <row r="190" spans="1:26" ht="12.75" customHeight="1" x14ac:dyDescent="0.25">
      <c r="A190" s="287"/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</row>
    <row r="191" spans="1:26" ht="12.75" customHeight="1" x14ac:dyDescent="0.25">
      <c r="A191" s="287"/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</row>
    <row r="192" spans="1:26" ht="12.75" customHeight="1" x14ac:dyDescent="0.25">
      <c r="A192" s="287"/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</row>
    <row r="193" spans="1:26" ht="12.75" customHeight="1" x14ac:dyDescent="0.25">
      <c r="A193" s="287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7"/>
      <c r="P193" s="287"/>
      <c r="Q193" s="287"/>
      <c r="R193" s="287"/>
      <c r="S193" s="287"/>
      <c r="T193" s="287"/>
      <c r="U193" s="287"/>
      <c r="V193" s="287"/>
      <c r="W193" s="287"/>
      <c r="X193" s="287"/>
      <c r="Y193" s="287"/>
      <c r="Z193" s="287"/>
    </row>
    <row r="194" spans="1:26" ht="12.75" customHeight="1" x14ac:dyDescent="0.25">
      <c r="A194" s="287"/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</row>
    <row r="195" spans="1:26" ht="12.75" customHeight="1" x14ac:dyDescent="0.25">
      <c r="A195" s="287"/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87"/>
      <c r="P195" s="287"/>
      <c r="Q195" s="287"/>
      <c r="R195" s="287"/>
      <c r="S195" s="287"/>
      <c r="T195" s="287"/>
      <c r="U195" s="287"/>
      <c r="V195" s="287"/>
      <c r="W195" s="287"/>
      <c r="X195" s="287"/>
      <c r="Y195" s="287"/>
      <c r="Z195" s="287"/>
    </row>
    <row r="196" spans="1:26" ht="12.75" customHeight="1" x14ac:dyDescent="0.25">
      <c r="A196" s="287"/>
      <c r="B196" s="287"/>
      <c r="C196" s="287"/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  <c r="Q196" s="287"/>
      <c r="R196" s="287"/>
      <c r="S196" s="287"/>
      <c r="T196" s="287"/>
      <c r="U196" s="287"/>
      <c r="V196" s="287"/>
      <c r="W196" s="287"/>
      <c r="X196" s="287"/>
      <c r="Y196" s="287"/>
      <c r="Z196" s="287"/>
    </row>
    <row r="197" spans="1:26" ht="12.75" customHeight="1" x14ac:dyDescent="0.25">
      <c r="A197" s="287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287"/>
      <c r="P197" s="287"/>
      <c r="Q197" s="287"/>
      <c r="R197" s="287"/>
      <c r="S197" s="287"/>
      <c r="T197" s="287"/>
      <c r="U197" s="287"/>
      <c r="V197" s="287"/>
      <c r="W197" s="287"/>
      <c r="X197" s="287"/>
      <c r="Y197" s="287"/>
      <c r="Z197" s="287"/>
    </row>
    <row r="198" spans="1:26" ht="12.75" customHeight="1" x14ac:dyDescent="0.25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287"/>
      <c r="P198" s="287"/>
      <c r="Q198" s="287"/>
      <c r="R198" s="287"/>
      <c r="S198" s="287"/>
      <c r="T198" s="287"/>
      <c r="U198" s="287"/>
      <c r="V198" s="287"/>
      <c r="W198" s="287"/>
      <c r="X198" s="287"/>
      <c r="Y198" s="287"/>
      <c r="Z198" s="287"/>
    </row>
    <row r="199" spans="1:26" ht="12.75" customHeight="1" x14ac:dyDescent="0.25">
      <c r="A199" s="287"/>
      <c r="B199" s="287"/>
      <c r="C199" s="287"/>
      <c r="D199" s="287"/>
      <c r="E199" s="287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  <c r="Q199" s="287"/>
      <c r="R199" s="287"/>
      <c r="S199" s="287"/>
      <c r="T199" s="287"/>
      <c r="U199" s="287"/>
      <c r="V199" s="287"/>
      <c r="W199" s="287"/>
      <c r="X199" s="287"/>
      <c r="Y199" s="287"/>
      <c r="Z199" s="287"/>
    </row>
    <row r="200" spans="1:26" ht="12.75" customHeight="1" x14ac:dyDescent="0.25">
      <c r="A200" s="287"/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</row>
    <row r="201" spans="1:26" ht="12.75" customHeight="1" x14ac:dyDescent="0.25">
      <c r="A201" s="287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7"/>
      <c r="Z201" s="287"/>
    </row>
    <row r="202" spans="1:26" ht="12.75" customHeight="1" x14ac:dyDescent="0.25">
      <c r="A202" s="287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</row>
    <row r="203" spans="1:26" ht="12.75" customHeight="1" x14ac:dyDescent="0.25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</row>
    <row r="204" spans="1:26" ht="12.75" customHeight="1" x14ac:dyDescent="0.25">
      <c r="A204" s="287"/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</row>
    <row r="205" spans="1:26" ht="12.75" customHeight="1" x14ac:dyDescent="0.25">
      <c r="A205" s="287"/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</row>
    <row r="206" spans="1:26" ht="12.75" customHeight="1" x14ac:dyDescent="0.25">
      <c r="A206" s="287"/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7"/>
      <c r="P206" s="287"/>
      <c r="Q206" s="287"/>
      <c r="R206" s="287"/>
      <c r="S206" s="287"/>
      <c r="T206" s="287"/>
      <c r="U206" s="287"/>
      <c r="V206" s="287"/>
      <c r="W206" s="287"/>
      <c r="X206" s="287"/>
      <c r="Y206" s="287"/>
      <c r="Z206" s="287"/>
    </row>
    <row r="207" spans="1:26" ht="12.75" customHeight="1" x14ac:dyDescent="0.25">
      <c r="A207" s="287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</row>
    <row r="208" spans="1:26" ht="12.75" customHeight="1" x14ac:dyDescent="0.25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</row>
    <row r="209" spans="1:26" ht="12.75" customHeight="1" x14ac:dyDescent="0.25">
      <c r="A209" s="287"/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</row>
    <row r="210" spans="1:26" ht="12.75" customHeight="1" x14ac:dyDescent="0.25">
      <c r="A210" s="287"/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</row>
    <row r="211" spans="1:26" ht="12.75" customHeight="1" x14ac:dyDescent="0.25">
      <c r="A211" s="287"/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  <c r="Q211" s="287"/>
      <c r="R211" s="287"/>
      <c r="S211" s="287"/>
      <c r="T211" s="287"/>
      <c r="U211" s="287"/>
      <c r="V211" s="287"/>
      <c r="W211" s="287"/>
      <c r="X211" s="287"/>
      <c r="Y211" s="287"/>
      <c r="Z211" s="287"/>
    </row>
    <row r="212" spans="1:26" ht="12.75" customHeight="1" x14ac:dyDescent="0.25">
      <c r="A212" s="287"/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7"/>
      <c r="P212" s="287"/>
      <c r="Q212" s="287"/>
      <c r="R212" s="287"/>
      <c r="S212" s="287"/>
      <c r="T212" s="287"/>
      <c r="U212" s="287"/>
      <c r="V212" s="287"/>
      <c r="W212" s="287"/>
      <c r="X212" s="287"/>
      <c r="Y212" s="287"/>
      <c r="Z212" s="287"/>
    </row>
    <row r="213" spans="1:26" ht="12.75" customHeight="1" x14ac:dyDescent="0.25">
      <c r="A213" s="287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87"/>
      <c r="P213" s="287"/>
      <c r="Q213" s="287"/>
      <c r="R213" s="287"/>
      <c r="S213" s="287"/>
      <c r="T213" s="287"/>
      <c r="U213" s="287"/>
      <c r="V213" s="287"/>
      <c r="W213" s="287"/>
      <c r="X213" s="287"/>
      <c r="Y213" s="287"/>
      <c r="Z213" s="287"/>
    </row>
    <row r="214" spans="1:26" ht="12.75" customHeight="1" x14ac:dyDescent="0.25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</row>
    <row r="215" spans="1:26" ht="12.75" customHeight="1" x14ac:dyDescent="0.25">
      <c r="A215" s="287"/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</row>
    <row r="216" spans="1:26" ht="12.75" customHeight="1" x14ac:dyDescent="0.25">
      <c r="A216" s="287"/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</row>
    <row r="217" spans="1:26" ht="12.75" customHeight="1" x14ac:dyDescent="0.25">
      <c r="A217" s="287"/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</row>
    <row r="218" spans="1:26" ht="12.75" customHeight="1" x14ac:dyDescent="0.25">
      <c r="A218" s="287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7"/>
      <c r="P218" s="287"/>
      <c r="Q218" s="287"/>
      <c r="R218" s="287"/>
      <c r="S218" s="287"/>
      <c r="T218" s="287"/>
      <c r="U218" s="287"/>
      <c r="V218" s="287"/>
      <c r="W218" s="287"/>
      <c r="X218" s="287"/>
      <c r="Y218" s="287"/>
      <c r="Z218" s="287"/>
    </row>
    <row r="219" spans="1:26" ht="12.75" customHeight="1" x14ac:dyDescent="0.25">
      <c r="A219" s="287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87"/>
      <c r="P219" s="287"/>
      <c r="Q219" s="287"/>
      <c r="R219" s="287"/>
      <c r="S219" s="287"/>
      <c r="T219" s="287"/>
      <c r="U219" s="287"/>
      <c r="V219" s="287"/>
      <c r="W219" s="287"/>
      <c r="X219" s="287"/>
      <c r="Y219" s="287"/>
      <c r="Z219" s="287"/>
    </row>
    <row r="220" spans="1:26" ht="12.75" customHeight="1" x14ac:dyDescent="0.25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</row>
    <row r="221" spans="1:26" ht="12.75" customHeight="1" x14ac:dyDescent="0.25">
      <c r="A221" s="287"/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87"/>
      <c r="S221" s="287"/>
      <c r="T221" s="287"/>
      <c r="U221" s="287"/>
      <c r="V221" s="287"/>
      <c r="W221" s="287"/>
      <c r="X221" s="287"/>
      <c r="Y221" s="287"/>
      <c r="Z221" s="287"/>
    </row>
    <row r="222" spans="1:26" ht="12.75" customHeight="1" x14ac:dyDescent="0.25">
      <c r="A222" s="287"/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</row>
    <row r="223" spans="1:26" ht="12.75" customHeight="1" x14ac:dyDescent="0.25">
      <c r="A223" s="287"/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</row>
    <row r="224" spans="1:26" ht="12.75" customHeight="1" x14ac:dyDescent="0.25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7"/>
      <c r="P224" s="287"/>
      <c r="Q224" s="287"/>
      <c r="R224" s="287"/>
      <c r="S224" s="287"/>
      <c r="T224" s="287"/>
      <c r="U224" s="287"/>
      <c r="V224" s="287"/>
      <c r="W224" s="287"/>
      <c r="X224" s="287"/>
      <c r="Y224" s="287"/>
      <c r="Z224" s="287"/>
    </row>
    <row r="225" spans="1:26" ht="12.75" customHeight="1" x14ac:dyDescent="0.25">
      <c r="A225" s="287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87"/>
      <c r="P225" s="287"/>
      <c r="Q225" s="287"/>
      <c r="R225" s="287"/>
      <c r="S225" s="287"/>
      <c r="T225" s="287"/>
      <c r="U225" s="287"/>
      <c r="V225" s="287"/>
      <c r="W225" s="287"/>
      <c r="X225" s="287"/>
      <c r="Y225" s="287"/>
      <c r="Z225" s="287"/>
    </row>
    <row r="226" spans="1:26" ht="12.75" customHeight="1" x14ac:dyDescent="0.25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</row>
    <row r="227" spans="1:26" ht="12.75" customHeight="1" x14ac:dyDescent="0.25">
      <c r="A227" s="287"/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  <c r="Q227" s="287"/>
      <c r="R227" s="287"/>
      <c r="S227" s="287"/>
      <c r="T227" s="287"/>
      <c r="U227" s="287"/>
      <c r="V227" s="287"/>
      <c r="W227" s="287"/>
      <c r="X227" s="287"/>
      <c r="Y227" s="287"/>
      <c r="Z227" s="287"/>
    </row>
    <row r="228" spans="1:26" ht="12.75" customHeight="1" x14ac:dyDescent="0.25">
      <c r="A228" s="287"/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</row>
    <row r="229" spans="1:26" ht="12.75" customHeight="1" x14ac:dyDescent="0.25">
      <c r="A229" s="287"/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</row>
    <row r="230" spans="1:26" ht="12.75" customHeight="1" x14ac:dyDescent="0.25">
      <c r="A230" s="287"/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7"/>
      <c r="P230" s="287"/>
      <c r="Q230" s="287"/>
      <c r="R230" s="287"/>
      <c r="S230" s="287"/>
      <c r="T230" s="287"/>
      <c r="U230" s="287"/>
      <c r="V230" s="287"/>
      <c r="W230" s="287"/>
      <c r="X230" s="287"/>
      <c r="Y230" s="287"/>
      <c r="Z230" s="287"/>
    </row>
    <row r="231" spans="1:26" ht="12.75" customHeight="1" x14ac:dyDescent="0.25">
      <c r="A231" s="287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7"/>
      <c r="Z231" s="287"/>
    </row>
    <row r="232" spans="1:26" ht="12.75" customHeight="1" x14ac:dyDescent="0.25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87"/>
      <c r="P232" s="287"/>
      <c r="Q232" s="287"/>
      <c r="R232" s="287"/>
      <c r="S232" s="287"/>
      <c r="T232" s="287"/>
      <c r="U232" s="287"/>
      <c r="V232" s="287"/>
      <c r="W232" s="287"/>
      <c r="X232" s="287"/>
      <c r="Y232" s="287"/>
      <c r="Z232" s="287"/>
    </row>
    <row r="233" spans="1:26" ht="12.75" customHeight="1" x14ac:dyDescent="0.25">
      <c r="A233" s="287"/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</row>
    <row r="234" spans="1:26" ht="12.75" customHeight="1" x14ac:dyDescent="0.25">
      <c r="A234" s="287"/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7"/>
      <c r="P234" s="287"/>
      <c r="Q234" s="287"/>
      <c r="R234" s="287"/>
      <c r="S234" s="287"/>
      <c r="T234" s="287"/>
      <c r="U234" s="287"/>
      <c r="V234" s="287"/>
      <c r="W234" s="287"/>
      <c r="X234" s="287"/>
      <c r="Y234" s="287"/>
      <c r="Z234" s="287"/>
    </row>
    <row r="235" spans="1:26" ht="12.75" customHeight="1" x14ac:dyDescent="0.25">
      <c r="A235" s="287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87"/>
      <c r="P235" s="287"/>
      <c r="Q235" s="287"/>
      <c r="R235" s="287"/>
      <c r="S235" s="287"/>
      <c r="T235" s="287"/>
      <c r="U235" s="287"/>
      <c r="V235" s="287"/>
      <c r="W235" s="287"/>
      <c r="X235" s="287"/>
      <c r="Y235" s="287"/>
      <c r="Z235" s="287"/>
    </row>
    <row r="236" spans="1:26" ht="12.75" customHeight="1" x14ac:dyDescent="0.25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</row>
    <row r="237" spans="1:26" ht="12.75" customHeight="1" x14ac:dyDescent="0.25">
      <c r="A237" s="287"/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7"/>
      <c r="Z237" s="287"/>
    </row>
    <row r="238" spans="1:26" ht="12.75" customHeight="1" x14ac:dyDescent="0.25">
      <c r="A238" s="287"/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</row>
    <row r="239" spans="1:26" ht="12.75" customHeight="1" x14ac:dyDescent="0.25">
      <c r="A239" s="287"/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</row>
    <row r="240" spans="1:26" ht="12.75" customHeight="1" x14ac:dyDescent="0.25">
      <c r="A240" s="287"/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7"/>
      <c r="P240" s="287"/>
      <c r="Q240" s="287"/>
      <c r="R240" s="287"/>
      <c r="S240" s="287"/>
      <c r="T240" s="287"/>
      <c r="U240" s="287"/>
      <c r="V240" s="287"/>
      <c r="W240" s="287"/>
      <c r="X240" s="287"/>
      <c r="Y240" s="287"/>
      <c r="Z240" s="287"/>
    </row>
    <row r="241" spans="1:26" ht="12.75" customHeight="1" x14ac:dyDescent="0.25">
      <c r="A241" s="287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7"/>
      <c r="P241" s="287"/>
      <c r="Q241" s="287"/>
      <c r="R241" s="287"/>
      <c r="S241" s="287"/>
      <c r="T241" s="287"/>
      <c r="U241" s="287"/>
      <c r="V241" s="287"/>
      <c r="W241" s="287"/>
      <c r="X241" s="287"/>
      <c r="Y241" s="287"/>
      <c r="Z241" s="287"/>
    </row>
    <row r="242" spans="1:26" ht="12.75" customHeight="1" x14ac:dyDescent="0.25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</row>
    <row r="243" spans="1:26" ht="12.75" customHeight="1" x14ac:dyDescent="0.25">
      <c r="A243" s="287"/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87"/>
      <c r="S243" s="287"/>
      <c r="T243" s="287"/>
      <c r="U243" s="287"/>
      <c r="V243" s="287"/>
      <c r="W243" s="287"/>
      <c r="X243" s="287"/>
      <c r="Y243" s="287"/>
      <c r="Z243" s="287"/>
    </row>
    <row r="244" spans="1:26" ht="12.75" customHeight="1" x14ac:dyDescent="0.25">
      <c r="A244" s="287"/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</row>
    <row r="245" spans="1:26" ht="12.75" customHeight="1" x14ac:dyDescent="0.25">
      <c r="A245" s="287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7"/>
      <c r="P245" s="287"/>
      <c r="Q245" s="287"/>
      <c r="R245" s="287"/>
      <c r="S245" s="287"/>
      <c r="T245" s="287"/>
      <c r="U245" s="287"/>
      <c r="V245" s="287"/>
      <c r="W245" s="287"/>
      <c r="X245" s="287"/>
      <c r="Y245" s="287"/>
      <c r="Z245" s="287"/>
    </row>
    <row r="246" spans="1:26" ht="12.75" customHeight="1" x14ac:dyDescent="0.25">
      <c r="A246" s="287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</row>
    <row r="247" spans="1:26" ht="12.75" customHeight="1" x14ac:dyDescent="0.25">
      <c r="A247" s="287"/>
      <c r="B247" s="287"/>
      <c r="C247" s="287"/>
      <c r="D247" s="287"/>
      <c r="E247" s="287"/>
      <c r="F247" s="287"/>
      <c r="G247" s="287"/>
      <c r="H247" s="287"/>
      <c r="I247" s="287"/>
      <c r="J247" s="287"/>
      <c r="K247" s="287"/>
      <c r="L247" s="287"/>
      <c r="M247" s="287"/>
      <c r="N247" s="287"/>
      <c r="O247" s="287"/>
      <c r="P247" s="287"/>
      <c r="Q247" s="287"/>
      <c r="R247" s="287"/>
      <c r="S247" s="287"/>
      <c r="T247" s="287"/>
      <c r="U247" s="287"/>
      <c r="V247" s="287"/>
      <c r="W247" s="287"/>
      <c r="X247" s="287"/>
      <c r="Y247" s="287"/>
      <c r="Z247" s="287"/>
    </row>
    <row r="248" spans="1:26" ht="12.75" customHeight="1" x14ac:dyDescent="0.25">
      <c r="A248" s="287"/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</row>
    <row r="249" spans="1:26" ht="12.75" customHeight="1" x14ac:dyDescent="0.25">
      <c r="A249" s="287"/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  <c r="Q249" s="287"/>
      <c r="R249" s="287"/>
      <c r="S249" s="287"/>
      <c r="T249" s="287"/>
      <c r="U249" s="287"/>
      <c r="V249" s="287"/>
      <c r="W249" s="287"/>
      <c r="X249" s="287"/>
      <c r="Y249" s="287"/>
      <c r="Z249" s="287"/>
    </row>
    <row r="250" spans="1:26" ht="12.75" customHeight="1" x14ac:dyDescent="0.25">
      <c r="A250" s="287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7"/>
      <c r="P250" s="287"/>
      <c r="Q250" s="287"/>
      <c r="R250" s="287"/>
      <c r="S250" s="287"/>
      <c r="T250" s="287"/>
      <c r="U250" s="287"/>
      <c r="V250" s="287"/>
      <c r="W250" s="287"/>
      <c r="X250" s="287"/>
      <c r="Y250" s="287"/>
      <c r="Z250" s="287"/>
    </row>
    <row r="251" spans="1:26" ht="12.75" customHeight="1" x14ac:dyDescent="0.25">
      <c r="A251" s="287"/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7"/>
      <c r="P251" s="287"/>
      <c r="Q251" s="287"/>
      <c r="R251" s="287"/>
      <c r="S251" s="287"/>
      <c r="T251" s="287"/>
      <c r="U251" s="287"/>
      <c r="V251" s="287"/>
      <c r="W251" s="287"/>
      <c r="X251" s="287"/>
      <c r="Y251" s="287"/>
      <c r="Z251" s="287"/>
    </row>
    <row r="252" spans="1:26" ht="12.75" customHeight="1" x14ac:dyDescent="0.25">
      <c r="A252" s="287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</row>
    <row r="253" spans="1:26" ht="12.75" customHeight="1" x14ac:dyDescent="0.25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287"/>
      <c r="P253" s="287"/>
      <c r="Q253" s="287"/>
      <c r="R253" s="287"/>
      <c r="S253" s="287"/>
      <c r="T253" s="287"/>
      <c r="U253" s="287"/>
      <c r="V253" s="287"/>
      <c r="W253" s="287"/>
      <c r="X253" s="287"/>
      <c r="Y253" s="287"/>
      <c r="Z253" s="287"/>
    </row>
    <row r="254" spans="1:26" ht="12.75" customHeight="1" x14ac:dyDescent="0.25">
      <c r="A254" s="287"/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</row>
    <row r="255" spans="1:26" ht="12.75" customHeight="1" x14ac:dyDescent="0.25">
      <c r="A255" s="287"/>
      <c r="B255" s="287"/>
      <c r="C255" s="287"/>
      <c r="D255" s="287"/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  <c r="O255" s="287"/>
      <c r="P255" s="287"/>
      <c r="Q255" s="287"/>
      <c r="R255" s="287"/>
      <c r="S255" s="287"/>
      <c r="T255" s="287"/>
      <c r="U255" s="287"/>
      <c r="V255" s="287"/>
      <c r="W255" s="287"/>
      <c r="X255" s="287"/>
      <c r="Y255" s="287"/>
      <c r="Z255" s="287"/>
    </row>
    <row r="256" spans="1:26" ht="12.75" customHeight="1" x14ac:dyDescent="0.25">
      <c r="A256" s="287"/>
      <c r="B256" s="287"/>
      <c r="C256" s="287"/>
      <c r="D256" s="287"/>
      <c r="E256" s="287"/>
      <c r="F256" s="287"/>
      <c r="G256" s="287"/>
      <c r="H256" s="287"/>
      <c r="I256" s="287"/>
      <c r="J256" s="287"/>
      <c r="K256" s="287"/>
      <c r="L256" s="287"/>
      <c r="M256" s="287"/>
      <c r="N256" s="287"/>
      <c r="O256" s="287"/>
      <c r="P256" s="287"/>
      <c r="Q256" s="287"/>
      <c r="R256" s="287"/>
      <c r="S256" s="287"/>
      <c r="T256" s="287"/>
      <c r="U256" s="287"/>
      <c r="V256" s="287"/>
      <c r="W256" s="287"/>
      <c r="X256" s="287"/>
      <c r="Y256" s="287"/>
      <c r="Z256" s="287"/>
    </row>
    <row r="257" spans="1:26" ht="12.75" customHeight="1" x14ac:dyDescent="0.25">
      <c r="A257" s="287"/>
      <c r="B257" s="287"/>
      <c r="C257" s="287"/>
      <c r="D257" s="287"/>
      <c r="E257" s="287"/>
      <c r="F257" s="287"/>
      <c r="G257" s="287"/>
      <c r="H257" s="287"/>
      <c r="I257" s="287"/>
      <c r="J257" s="287"/>
      <c r="K257" s="287"/>
      <c r="L257" s="287"/>
      <c r="M257" s="287"/>
      <c r="N257" s="287"/>
      <c r="O257" s="287"/>
      <c r="P257" s="287"/>
      <c r="Q257" s="287"/>
      <c r="R257" s="287"/>
      <c r="S257" s="287"/>
      <c r="T257" s="287"/>
      <c r="U257" s="287"/>
      <c r="V257" s="287"/>
      <c r="W257" s="287"/>
      <c r="X257" s="287"/>
      <c r="Y257" s="287"/>
      <c r="Z257" s="287"/>
    </row>
    <row r="258" spans="1:26" ht="12.75" customHeight="1" x14ac:dyDescent="0.25">
      <c r="A258" s="287"/>
      <c r="B258" s="287"/>
      <c r="C258" s="287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  <c r="O258" s="287"/>
      <c r="P258" s="287"/>
      <c r="Q258" s="287"/>
      <c r="R258" s="287"/>
      <c r="S258" s="287"/>
      <c r="T258" s="287"/>
      <c r="U258" s="287"/>
      <c r="V258" s="287"/>
      <c r="W258" s="287"/>
      <c r="X258" s="287"/>
      <c r="Y258" s="287"/>
      <c r="Z258" s="287"/>
    </row>
    <row r="259" spans="1:26" ht="12.75" customHeight="1" x14ac:dyDescent="0.25">
      <c r="A259" s="287"/>
      <c r="B259" s="287"/>
      <c r="C259" s="287"/>
      <c r="D259" s="287"/>
      <c r="E259" s="287"/>
      <c r="F259" s="287"/>
      <c r="G259" s="287"/>
      <c r="H259" s="287"/>
      <c r="I259" s="287"/>
      <c r="J259" s="287"/>
      <c r="K259" s="287"/>
      <c r="L259" s="287"/>
      <c r="M259" s="287"/>
      <c r="N259" s="287"/>
      <c r="O259" s="287"/>
      <c r="P259" s="287"/>
      <c r="Q259" s="287"/>
      <c r="R259" s="287"/>
      <c r="S259" s="287"/>
      <c r="T259" s="287"/>
      <c r="U259" s="287"/>
      <c r="V259" s="287"/>
      <c r="W259" s="287"/>
      <c r="X259" s="287"/>
      <c r="Y259" s="287"/>
      <c r="Z259" s="287"/>
    </row>
    <row r="260" spans="1:26" ht="12.75" customHeight="1" x14ac:dyDescent="0.25">
      <c r="A260" s="287"/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87"/>
      <c r="P260" s="287"/>
      <c r="Q260" s="287"/>
      <c r="R260" s="287"/>
      <c r="S260" s="287"/>
      <c r="T260" s="287"/>
      <c r="U260" s="287"/>
      <c r="V260" s="287"/>
      <c r="W260" s="287"/>
      <c r="X260" s="287"/>
      <c r="Y260" s="287"/>
      <c r="Z260" s="287"/>
    </row>
    <row r="261" spans="1:26" ht="12.75" customHeight="1" x14ac:dyDescent="0.25">
      <c r="A261" s="287"/>
      <c r="B261" s="287"/>
      <c r="C261" s="287"/>
      <c r="D261" s="287"/>
      <c r="E261" s="287"/>
      <c r="F261" s="287"/>
      <c r="G261" s="287"/>
      <c r="H261" s="287"/>
      <c r="I261" s="287"/>
      <c r="J261" s="287"/>
      <c r="K261" s="287"/>
      <c r="L261" s="287"/>
      <c r="M261" s="287"/>
      <c r="N261" s="287"/>
      <c r="O261" s="287"/>
      <c r="P261" s="287"/>
      <c r="Q261" s="287"/>
      <c r="R261" s="287"/>
      <c r="S261" s="287"/>
      <c r="T261" s="287"/>
      <c r="U261" s="287"/>
      <c r="V261" s="287"/>
      <c r="W261" s="287"/>
      <c r="X261" s="287"/>
      <c r="Y261" s="287"/>
      <c r="Z261" s="287"/>
    </row>
    <row r="262" spans="1:26" ht="12.75" customHeight="1" x14ac:dyDescent="0.25">
      <c r="A262" s="287"/>
      <c r="B262" s="287"/>
      <c r="C262" s="287"/>
      <c r="D262" s="287"/>
      <c r="E262" s="287"/>
      <c r="F262" s="287"/>
      <c r="G262" s="287"/>
      <c r="H262" s="287"/>
      <c r="I262" s="287"/>
      <c r="J262" s="287"/>
      <c r="K262" s="287"/>
      <c r="L262" s="287"/>
      <c r="M262" s="287"/>
      <c r="N262" s="287"/>
      <c r="O262" s="287"/>
      <c r="P262" s="287"/>
      <c r="Q262" s="287"/>
      <c r="R262" s="287"/>
      <c r="S262" s="287"/>
      <c r="T262" s="287"/>
      <c r="U262" s="287"/>
      <c r="V262" s="287"/>
      <c r="W262" s="287"/>
      <c r="X262" s="287"/>
      <c r="Y262" s="287"/>
      <c r="Z262" s="287"/>
    </row>
    <row r="263" spans="1:26" ht="12.75" customHeight="1" x14ac:dyDescent="0.25">
      <c r="A263" s="287"/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7"/>
      <c r="P263" s="287"/>
      <c r="Q263" s="287"/>
      <c r="R263" s="287"/>
      <c r="S263" s="287"/>
      <c r="T263" s="287"/>
      <c r="U263" s="287"/>
      <c r="V263" s="287"/>
      <c r="W263" s="287"/>
      <c r="X263" s="287"/>
      <c r="Y263" s="287"/>
      <c r="Z263" s="287"/>
    </row>
    <row r="264" spans="1:26" ht="12.75" customHeight="1" x14ac:dyDescent="0.25">
      <c r="A264" s="287"/>
      <c r="B264" s="287"/>
      <c r="C264" s="287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  <c r="O264" s="287"/>
      <c r="P264" s="287"/>
      <c r="Q264" s="287"/>
      <c r="R264" s="287"/>
      <c r="S264" s="287"/>
      <c r="T264" s="287"/>
      <c r="U264" s="287"/>
      <c r="V264" s="287"/>
      <c r="W264" s="287"/>
      <c r="X264" s="287"/>
      <c r="Y264" s="287"/>
      <c r="Z264" s="287"/>
    </row>
    <row r="265" spans="1:26" ht="12.75" customHeight="1" x14ac:dyDescent="0.25">
      <c r="A265" s="287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287"/>
      <c r="P265" s="287"/>
      <c r="Q265" s="287"/>
      <c r="R265" s="287"/>
      <c r="S265" s="287"/>
      <c r="T265" s="287"/>
      <c r="U265" s="287"/>
      <c r="V265" s="287"/>
      <c r="W265" s="287"/>
      <c r="X265" s="287"/>
      <c r="Y265" s="287"/>
      <c r="Z265" s="287"/>
    </row>
    <row r="266" spans="1:26" ht="12.75" customHeight="1" x14ac:dyDescent="0.25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287"/>
      <c r="P266" s="287"/>
      <c r="Q266" s="287"/>
      <c r="R266" s="287"/>
      <c r="S266" s="287"/>
      <c r="T266" s="287"/>
      <c r="U266" s="287"/>
      <c r="V266" s="287"/>
      <c r="W266" s="287"/>
      <c r="X266" s="287"/>
      <c r="Y266" s="287"/>
      <c r="Z266" s="287"/>
    </row>
    <row r="267" spans="1:26" ht="12.75" customHeight="1" x14ac:dyDescent="0.25">
      <c r="A267" s="287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287"/>
      <c r="P267" s="287"/>
      <c r="Q267" s="287"/>
      <c r="R267" s="287"/>
      <c r="S267" s="287"/>
      <c r="T267" s="287"/>
      <c r="U267" s="287"/>
      <c r="V267" s="287"/>
      <c r="W267" s="287"/>
      <c r="X267" s="287"/>
      <c r="Y267" s="287"/>
      <c r="Z267" s="287"/>
    </row>
    <row r="268" spans="1:26" ht="12.75" customHeight="1" x14ac:dyDescent="0.25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287"/>
      <c r="P268" s="287"/>
      <c r="Q268" s="287"/>
      <c r="R268" s="287"/>
      <c r="S268" s="287"/>
      <c r="T268" s="287"/>
      <c r="U268" s="287"/>
      <c r="V268" s="287"/>
      <c r="W268" s="287"/>
      <c r="X268" s="287"/>
      <c r="Y268" s="287"/>
      <c r="Z268" s="287"/>
    </row>
    <row r="269" spans="1:26" ht="12.75" customHeight="1" x14ac:dyDescent="0.25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287"/>
      <c r="P269" s="287"/>
      <c r="Q269" s="287"/>
      <c r="R269" s="287"/>
      <c r="S269" s="287"/>
      <c r="T269" s="287"/>
      <c r="U269" s="287"/>
      <c r="V269" s="287"/>
      <c r="W269" s="287"/>
      <c r="X269" s="287"/>
      <c r="Y269" s="287"/>
      <c r="Z269" s="287"/>
    </row>
    <row r="270" spans="1:26" ht="12.75" customHeight="1" x14ac:dyDescent="0.25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287"/>
      <c r="P270" s="287"/>
      <c r="Q270" s="287"/>
      <c r="R270" s="287"/>
      <c r="S270" s="287"/>
      <c r="T270" s="287"/>
      <c r="U270" s="287"/>
      <c r="V270" s="287"/>
      <c r="W270" s="287"/>
      <c r="X270" s="287"/>
      <c r="Y270" s="287"/>
      <c r="Z270" s="287"/>
    </row>
    <row r="271" spans="1:26" ht="12.75" customHeight="1" x14ac:dyDescent="0.25">
      <c r="A271" s="287"/>
      <c r="B271" s="287"/>
      <c r="C271" s="287"/>
      <c r="D271" s="287"/>
      <c r="E271" s="287"/>
      <c r="F271" s="287"/>
      <c r="G271" s="287"/>
      <c r="H271" s="287"/>
      <c r="I271" s="287"/>
      <c r="J271" s="287"/>
      <c r="K271" s="287"/>
      <c r="L271" s="287"/>
      <c r="M271" s="287"/>
      <c r="N271" s="287"/>
      <c r="O271" s="287"/>
      <c r="P271" s="287"/>
      <c r="Q271" s="287"/>
      <c r="R271" s="287"/>
      <c r="S271" s="287"/>
      <c r="T271" s="287"/>
      <c r="U271" s="287"/>
      <c r="V271" s="287"/>
      <c r="W271" s="287"/>
      <c r="X271" s="287"/>
      <c r="Y271" s="287"/>
      <c r="Z271" s="287"/>
    </row>
    <row r="272" spans="1:26" ht="12.75" customHeight="1" x14ac:dyDescent="0.25">
      <c r="A272" s="287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287"/>
      <c r="P272" s="287"/>
      <c r="Q272" s="287"/>
      <c r="R272" s="287"/>
      <c r="S272" s="287"/>
      <c r="T272" s="287"/>
      <c r="U272" s="287"/>
      <c r="V272" s="287"/>
      <c r="W272" s="287"/>
      <c r="X272" s="287"/>
      <c r="Y272" s="287"/>
      <c r="Z272" s="287"/>
    </row>
    <row r="273" spans="1:26" ht="12.75" customHeight="1" x14ac:dyDescent="0.25">
      <c r="A273" s="287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287"/>
      <c r="P273" s="287"/>
      <c r="Q273" s="287"/>
      <c r="R273" s="287"/>
      <c r="S273" s="287"/>
      <c r="T273" s="287"/>
      <c r="U273" s="287"/>
      <c r="V273" s="287"/>
      <c r="W273" s="287"/>
      <c r="X273" s="287"/>
      <c r="Y273" s="287"/>
      <c r="Z273" s="287"/>
    </row>
    <row r="274" spans="1:26" ht="12.75" customHeight="1" x14ac:dyDescent="0.25">
      <c r="A274" s="287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287"/>
      <c r="P274" s="287"/>
      <c r="Q274" s="287"/>
      <c r="R274" s="287"/>
      <c r="S274" s="287"/>
      <c r="T274" s="287"/>
      <c r="U274" s="287"/>
      <c r="V274" s="287"/>
      <c r="W274" s="287"/>
      <c r="X274" s="287"/>
      <c r="Y274" s="287"/>
      <c r="Z274" s="287"/>
    </row>
    <row r="275" spans="1:26" ht="12.75" customHeight="1" x14ac:dyDescent="0.25">
      <c r="A275" s="287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287"/>
      <c r="P275" s="287"/>
      <c r="Q275" s="287"/>
      <c r="R275" s="287"/>
      <c r="S275" s="287"/>
      <c r="T275" s="287"/>
      <c r="U275" s="287"/>
      <c r="V275" s="287"/>
      <c r="W275" s="287"/>
      <c r="X275" s="287"/>
      <c r="Y275" s="287"/>
      <c r="Z275" s="287"/>
    </row>
    <row r="276" spans="1:26" ht="12.75" customHeight="1" x14ac:dyDescent="0.25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287"/>
      <c r="P276" s="287"/>
      <c r="Q276" s="287"/>
      <c r="R276" s="287"/>
      <c r="S276" s="287"/>
      <c r="T276" s="287"/>
      <c r="U276" s="287"/>
      <c r="V276" s="287"/>
      <c r="W276" s="287"/>
      <c r="X276" s="287"/>
      <c r="Y276" s="287"/>
      <c r="Z276" s="287"/>
    </row>
    <row r="277" spans="1:26" ht="12.75" customHeight="1" x14ac:dyDescent="0.25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287"/>
      <c r="P277" s="287"/>
      <c r="Q277" s="287"/>
      <c r="R277" s="287"/>
      <c r="S277" s="287"/>
      <c r="T277" s="287"/>
      <c r="U277" s="287"/>
      <c r="V277" s="287"/>
      <c r="W277" s="287"/>
      <c r="X277" s="287"/>
      <c r="Y277" s="287"/>
      <c r="Z277" s="287"/>
    </row>
    <row r="278" spans="1:26" ht="12.75" customHeight="1" x14ac:dyDescent="0.25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287"/>
      <c r="P278" s="287"/>
      <c r="Q278" s="287"/>
      <c r="R278" s="287"/>
      <c r="S278" s="287"/>
      <c r="T278" s="287"/>
      <c r="U278" s="287"/>
      <c r="V278" s="287"/>
      <c r="W278" s="287"/>
      <c r="X278" s="287"/>
      <c r="Y278" s="287"/>
      <c r="Z278" s="287"/>
    </row>
    <row r="279" spans="1:26" ht="12.75" customHeight="1" x14ac:dyDescent="0.25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287"/>
      <c r="P279" s="287"/>
      <c r="Q279" s="287"/>
      <c r="R279" s="287"/>
      <c r="S279" s="287"/>
      <c r="T279" s="287"/>
      <c r="U279" s="287"/>
      <c r="V279" s="287"/>
      <c r="W279" s="287"/>
      <c r="X279" s="287"/>
      <c r="Y279" s="287"/>
      <c r="Z279" s="287"/>
    </row>
    <row r="280" spans="1:26" ht="12.75" customHeight="1" x14ac:dyDescent="0.25">
      <c r="A280" s="287"/>
      <c r="B280" s="287"/>
      <c r="C280" s="287"/>
      <c r="D280" s="287"/>
      <c r="E280" s="287"/>
      <c r="F280" s="287"/>
      <c r="G280" s="287"/>
      <c r="H280" s="287"/>
      <c r="I280" s="287"/>
      <c r="J280" s="287"/>
      <c r="K280" s="287"/>
      <c r="L280" s="287"/>
      <c r="M280" s="287"/>
      <c r="N280" s="287"/>
      <c r="O280" s="287"/>
      <c r="P280" s="287"/>
      <c r="Q280" s="287"/>
      <c r="R280" s="287"/>
      <c r="S280" s="287"/>
      <c r="T280" s="287"/>
      <c r="U280" s="287"/>
      <c r="V280" s="287"/>
      <c r="W280" s="287"/>
      <c r="X280" s="287"/>
      <c r="Y280" s="287"/>
      <c r="Z280" s="287"/>
    </row>
    <row r="281" spans="1:26" ht="12.75" customHeight="1" x14ac:dyDescent="0.25">
      <c r="A281" s="287"/>
      <c r="B281" s="287"/>
      <c r="C281" s="287"/>
      <c r="D281" s="287"/>
      <c r="E281" s="287"/>
      <c r="F281" s="287"/>
      <c r="G281" s="287"/>
      <c r="H281" s="287"/>
      <c r="I281" s="287"/>
      <c r="J281" s="287"/>
      <c r="K281" s="287"/>
      <c r="L281" s="287"/>
      <c r="M281" s="287"/>
      <c r="N281" s="287"/>
      <c r="O281" s="287"/>
      <c r="P281" s="287"/>
      <c r="Q281" s="287"/>
      <c r="R281" s="287"/>
      <c r="S281" s="287"/>
      <c r="T281" s="287"/>
      <c r="U281" s="287"/>
      <c r="V281" s="287"/>
      <c r="W281" s="287"/>
      <c r="X281" s="287"/>
      <c r="Y281" s="287"/>
      <c r="Z281" s="287"/>
    </row>
    <row r="282" spans="1:26" ht="12.75" customHeight="1" x14ac:dyDescent="0.25">
      <c r="A282" s="287"/>
      <c r="B282" s="287"/>
      <c r="C282" s="287"/>
      <c r="D282" s="287"/>
      <c r="E282" s="287"/>
      <c r="F282" s="287"/>
      <c r="G282" s="287"/>
      <c r="H282" s="287"/>
      <c r="I282" s="287"/>
      <c r="J282" s="287"/>
      <c r="K282" s="287"/>
      <c r="L282" s="287"/>
      <c r="M282" s="287"/>
      <c r="N282" s="287"/>
      <c r="O282" s="287"/>
      <c r="P282" s="287"/>
      <c r="Q282" s="287"/>
      <c r="R282" s="287"/>
      <c r="S282" s="287"/>
      <c r="T282" s="287"/>
      <c r="U282" s="287"/>
      <c r="V282" s="287"/>
      <c r="W282" s="287"/>
      <c r="X282" s="287"/>
      <c r="Y282" s="287"/>
      <c r="Z282" s="287"/>
    </row>
    <row r="283" spans="1:26" ht="12.75" customHeight="1" x14ac:dyDescent="0.25">
      <c r="A283" s="287"/>
      <c r="B283" s="287"/>
      <c r="C283" s="287"/>
      <c r="D283" s="287"/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  <c r="O283" s="287"/>
      <c r="P283" s="287"/>
      <c r="Q283" s="287"/>
      <c r="R283" s="287"/>
      <c r="S283" s="287"/>
      <c r="T283" s="287"/>
      <c r="U283" s="287"/>
      <c r="V283" s="287"/>
      <c r="W283" s="287"/>
      <c r="X283" s="287"/>
      <c r="Y283" s="287"/>
      <c r="Z283" s="287"/>
    </row>
    <row r="284" spans="1:26" ht="12.75" customHeight="1" x14ac:dyDescent="0.25">
      <c r="A284" s="287"/>
      <c r="B284" s="287"/>
      <c r="C284" s="287"/>
      <c r="D284" s="287"/>
      <c r="E284" s="287"/>
      <c r="F284" s="287"/>
      <c r="G284" s="287"/>
      <c r="H284" s="287"/>
      <c r="I284" s="287"/>
      <c r="J284" s="287"/>
      <c r="K284" s="287"/>
      <c r="L284" s="287"/>
      <c r="M284" s="287"/>
      <c r="N284" s="287"/>
      <c r="O284" s="287"/>
      <c r="P284" s="287"/>
      <c r="Q284" s="287"/>
      <c r="R284" s="287"/>
      <c r="S284" s="287"/>
      <c r="T284" s="287"/>
      <c r="U284" s="287"/>
      <c r="V284" s="287"/>
      <c r="W284" s="287"/>
      <c r="X284" s="287"/>
      <c r="Y284" s="287"/>
      <c r="Z284" s="287"/>
    </row>
    <row r="285" spans="1:26" ht="12.75" customHeight="1" x14ac:dyDescent="0.25">
      <c r="A285" s="287"/>
      <c r="B285" s="287"/>
      <c r="C285" s="287"/>
      <c r="D285" s="287"/>
      <c r="E285" s="287"/>
      <c r="F285" s="287"/>
      <c r="G285" s="287"/>
      <c r="H285" s="287"/>
      <c r="I285" s="287"/>
      <c r="J285" s="287"/>
      <c r="K285" s="287"/>
      <c r="L285" s="287"/>
      <c r="M285" s="287"/>
      <c r="N285" s="287"/>
      <c r="O285" s="287"/>
      <c r="P285" s="287"/>
      <c r="Q285" s="287"/>
      <c r="R285" s="287"/>
      <c r="S285" s="287"/>
      <c r="T285" s="287"/>
      <c r="U285" s="287"/>
      <c r="V285" s="287"/>
      <c r="W285" s="287"/>
      <c r="X285" s="287"/>
      <c r="Y285" s="287"/>
      <c r="Z285" s="287"/>
    </row>
    <row r="286" spans="1:26" ht="12.75" customHeight="1" x14ac:dyDescent="0.25">
      <c r="A286" s="287"/>
      <c r="B286" s="287"/>
      <c r="C286" s="287"/>
      <c r="D286" s="287"/>
      <c r="E286" s="287"/>
      <c r="F286" s="287"/>
      <c r="G286" s="287"/>
      <c r="H286" s="287"/>
      <c r="I286" s="287"/>
      <c r="J286" s="287"/>
      <c r="K286" s="287"/>
      <c r="L286" s="287"/>
      <c r="M286" s="287"/>
      <c r="N286" s="287"/>
      <c r="O286" s="287"/>
      <c r="P286" s="287"/>
      <c r="Q286" s="287"/>
      <c r="R286" s="287"/>
      <c r="S286" s="287"/>
      <c r="T286" s="287"/>
      <c r="U286" s="287"/>
      <c r="V286" s="287"/>
      <c r="W286" s="287"/>
      <c r="X286" s="287"/>
      <c r="Y286" s="287"/>
      <c r="Z286" s="287"/>
    </row>
    <row r="287" spans="1:26" ht="12.75" customHeight="1" x14ac:dyDescent="0.25">
      <c r="A287" s="287"/>
      <c r="B287" s="287"/>
      <c r="C287" s="287"/>
      <c r="D287" s="287"/>
      <c r="E287" s="287"/>
      <c r="F287" s="287"/>
      <c r="G287" s="287"/>
      <c r="H287" s="287"/>
      <c r="I287" s="287"/>
      <c r="J287" s="287"/>
      <c r="K287" s="287"/>
      <c r="L287" s="287"/>
      <c r="M287" s="287"/>
      <c r="N287" s="287"/>
      <c r="O287" s="287"/>
      <c r="P287" s="287"/>
      <c r="Q287" s="287"/>
      <c r="R287" s="287"/>
      <c r="S287" s="287"/>
      <c r="T287" s="287"/>
      <c r="U287" s="287"/>
      <c r="V287" s="287"/>
      <c r="W287" s="287"/>
      <c r="X287" s="287"/>
      <c r="Y287" s="287"/>
      <c r="Z287" s="287"/>
    </row>
    <row r="288" spans="1:26" ht="12.75" customHeight="1" x14ac:dyDescent="0.25">
      <c r="A288" s="287"/>
      <c r="B288" s="287"/>
      <c r="C288" s="287"/>
      <c r="D288" s="287"/>
      <c r="E288" s="287"/>
      <c r="F288" s="287"/>
      <c r="G288" s="287"/>
      <c r="H288" s="287"/>
      <c r="I288" s="287"/>
      <c r="J288" s="287"/>
      <c r="K288" s="287"/>
      <c r="L288" s="287"/>
      <c r="M288" s="287"/>
      <c r="N288" s="287"/>
      <c r="O288" s="287"/>
      <c r="P288" s="287"/>
      <c r="Q288" s="287"/>
      <c r="R288" s="287"/>
      <c r="S288" s="287"/>
      <c r="T288" s="287"/>
      <c r="U288" s="287"/>
      <c r="V288" s="287"/>
      <c r="W288" s="287"/>
      <c r="X288" s="287"/>
      <c r="Y288" s="287"/>
      <c r="Z288" s="287"/>
    </row>
    <row r="289" spans="1:26" ht="12.75" customHeight="1" x14ac:dyDescent="0.25">
      <c r="A289" s="287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287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</row>
    <row r="290" spans="1:26" ht="12.75" customHeight="1" x14ac:dyDescent="0.25">
      <c r="A290" s="287"/>
      <c r="B290" s="287"/>
      <c r="C290" s="287"/>
      <c r="D290" s="287"/>
      <c r="E290" s="287"/>
      <c r="F290" s="287"/>
      <c r="G290" s="287"/>
      <c r="H290" s="287"/>
      <c r="I290" s="287"/>
      <c r="J290" s="287"/>
      <c r="K290" s="287"/>
      <c r="L290" s="287"/>
      <c r="M290" s="287"/>
      <c r="N290" s="287"/>
      <c r="O290" s="287"/>
      <c r="P290" s="287"/>
      <c r="Q290" s="287"/>
      <c r="R290" s="287"/>
      <c r="S290" s="287"/>
      <c r="T290" s="287"/>
      <c r="U290" s="287"/>
      <c r="V290" s="287"/>
      <c r="W290" s="287"/>
      <c r="X290" s="287"/>
      <c r="Y290" s="287"/>
      <c r="Z290" s="287"/>
    </row>
    <row r="291" spans="1:26" ht="12.75" customHeight="1" x14ac:dyDescent="0.25">
      <c r="A291" s="287"/>
      <c r="B291" s="287"/>
      <c r="C291" s="287"/>
      <c r="D291" s="287"/>
      <c r="E291" s="287"/>
      <c r="F291" s="287"/>
      <c r="G291" s="287"/>
      <c r="H291" s="287"/>
      <c r="I291" s="287"/>
      <c r="J291" s="287"/>
      <c r="K291" s="287"/>
      <c r="L291" s="287"/>
      <c r="M291" s="287"/>
      <c r="N291" s="287"/>
      <c r="O291" s="287"/>
      <c r="P291" s="287"/>
      <c r="Q291" s="287"/>
      <c r="R291" s="287"/>
      <c r="S291" s="287"/>
      <c r="T291" s="287"/>
      <c r="U291" s="287"/>
      <c r="V291" s="287"/>
      <c r="W291" s="287"/>
      <c r="X291" s="287"/>
      <c r="Y291" s="287"/>
      <c r="Z291" s="287"/>
    </row>
    <row r="292" spans="1:26" ht="12.75" customHeight="1" x14ac:dyDescent="0.25">
      <c r="A292" s="287"/>
      <c r="B292" s="287"/>
      <c r="C292" s="287"/>
      <c r="D292" s="287"/>
      <c r="E292" s="287"/>
      <c r="F292" s="287"/>
      <c r="G292" s="287"/>
      <c r="H292" s="287"/>
      <c r="I292" s="287"/>
      <c r="J292" s="287"/>
      <c r="K292" s="287"/>
      <c r="L292" s="287"/>
      <c r="M292" s="287"/>
      <c r="N292" s="287"/>
      <c r="O292" s="287"/>
      <c r="P292" s="287"/>
      <c r="Q292" s="287"/>
      <c r="R292" s="287"/>
      <c r="S292" s="287"/>
      <c r="T292" s="287"/>
      <c r="U292" s="287"/>
      <c r="V292" s="287"/>
      <c r="W292" s="287"/>
      <c r="X292" s="287"/>
      <c r="Y292" s="287"/>
      <c r="Z292" s="287"/>
    </row>
    <row r="293" spans="1:26" ht="12.75" customHeight="1" x14ac:dyDescent="0.25">
      <c r="A293" s="287"/>
      <c r="B293" s="287"/>
      <c r="C293" s="287"/>
      <c r="D293" s="287"/>
      <c r="E293" s="287"/>
      <c r="F293" s="287"/>
      <c r="G293" s="287"/>
      <c r="H293" s="287"/>
      <c r="I293" s="287"/>
      <c r="J293" s="287"/>
      <c r="K293" s="287"/>
      <c r="L293" s="287"/>
      <c r="M293" s="287"/>
      <c r="N293" s="287"/>
      <c r="O293" s="287"/>
      <c r="P293" s="287"/>
      <c r="Q293" s="287"/>
      <c r="R293" s="287"/>
      <c r="S293" s="287"/>
      <c r="T293" s="287"/>
      <c r="U293" s="287"/>
      <c r="V293" s="287"/>
      <c r="W293" s="287"/>
      <c r="X293" s="287"/>
      <c r="Y293" s="287"/>
      <c r="Z293" s="287"/>
    </row>
    <row r="294" spans="1:26" ht="12.75" customHeight="1" x14ac:dyDescent="0.25">
      <c r="A294" s="287"/>
      <c r="B294" s="287"/>
      <c r="C294" s="287"/>
      <c r="D294" s="287"/>
      <c r="E294" s="287"/>
      <c r="F294" s="287"/>
      <c r="G294" s="287"/>
      <c r="H294" s="287"/>
      <c r="I294" s="287"/>
      <c r="J294" s="287"/>
      <c r="K294" s="287"/>
      <c r="L294" s="287"/>
      <c r="M294" s="287"/>
      <c r="N294" s="287"/>
      <c r="O294" s="287"/>
      <c r="P294" s="287"/>
      <c r="Q294" s="287"/>
      <c r="R294" s="287"/>
      <c r="S294" s="287"/>
      <c r="T294" s="287"/>
      <c r="U294" s="287"/>
      <c r="V294" s="287"/>
      <c r="W294" s="287"/>
      <c r="X294" s="287"/>
      <c r="Y294" s="287"/>
      <c r="Z294" s="287"/>
    </row>
    <row r="295" spans="1:26" ht="12.75" customHeight="1" x14ac:dyDescent="0.25">
      <c r="A295" s="287"/>
      <c r="B295" s="287"/>
      <c r="C295" s="287"/>
      <c r="D295" s="287"/>
      <c r="E295" s="287"/>
      <c r="F295" s="287"/>
      <c r="G295" s="287"/>
      <c r="H295" s="287"/>
      <c r="I295" s="287"/>
      <c r="J295" s="287"/>
      <c r="K295" s="287"/>
      <c r="L295" s="287"/>
      <c r="M295" s="287"/>
      <c r="N295" s="287"/>
      <c r="O295" s="287"/>
      <c r="P295" s="287"/>
      <c r="Q295" s="287"/>
      <c r="R295" s="287"/>
      <c r="S295" s="287"/>
      <c r="T295" s="287"/>
      <c r="U295" s="287"/>
      <c r="V295" s="287"/>
      <c r="W295" s="287"/>
      <c r="X295" s="287"/>
      <c r="Y295" s="287"/>
      <c r="Z295" s="287"/>
    </row>
    <row r="296" spans="1:26" ht="12.75" customHeight="1" x14ac:dyDescent="0.25">
      <c r="A296" s="287"/>
      <c r="B296" s="287"/>
      <c r="C296" s="287"/>
      <c r="D296" s="287"/>
      <c r="E296" s="287"/>
      <c r="F296" s="287"/>
      <c r="G296" s="287"/>
      <c r="H296" s="287"/>
      <c r="I296" s="287"/>
      <c r="J296" s="287"/>
      <c r="K296" s="287"/>
      <c r="L296" s="287"/>
      <c r="M296" s="287"/>
      <c r="N296" s="287"/>
      <c r="O296" s="287"/>
      <c r="P296" s="287"/>
      <c r="Q296" s="287"/>
      <c r="R296" s="287"/>
      <c r="S296" s="287"/>
      <c r="T296" s="287"/>
      <c r="U296" s="287"/>
      <c r="V296" s="287"/>
      <c r="W296" s="287"/>
      <c r="X296" s="287"/>
      <c r="Y296" s="287"/>
      <c r="Z296" s="287"/>
    </row>
    <row r="297" spans="1:26" ht="12.75" customHeight="1" x14ac:dyDescent="0.25">
      <c r="A297" s="287"/>
      <c r="B297" s="287"/>
      <c r="C297" s="287"/>
      <c r="D297" s="287"/>
      <c r="E297" s="287"/>
      <c r="F297" s="287"/>
      <c r="G297" s="287"/>
      <c r="H297" s="287"/>
      <c r="I297" s="287"/>
      <c r="J297" s="287"/>
      <c r="K297" s="287"/>
      <c r="L297" s="287"/>
      <c r="M297" s="287"/>
      <c r="N297" s="287"/>
      <c r="O297" s="287"/>
      <c r="P297" s="287"/>
      <c r="Q297" s="287"/>
      <c r="R297" s="287"/>
      <c r="S297" s="287"/>
      <c r="T297" s="287"/>
      <c r="U297" s="287"/>
      <c r="V297" s="287"/>
      <c r="W297" s="287"/>
      <c r="X297" s="287"/>
      <c r="Y297" s="287"/>
      <c r="Z297" s="287"/>
    </row>
    <row r="298" spans="1:26" ht="12.75" customHeight="1" x14ac:dyDescent="0.25">
      <c r="A298" s="287"/>
      <c r="B298" s="287"/>
      <c r="C298" s="287"/>
      <c r="D298" s="287"/>
      <c r="E298" s="287"/>
      <c r="F298" s="287"/>
      <c r="G298" s="287"/>
      <c r="H298" s="287"/>
      <c r="I298" s="287"/>
      <c r="J298" s="287"/>
      <c r="K298" s="287"/>
      <c r="L298" s="287"/>
      <c r="M298" s="287"/>
      <c r="N298" s="287"/>
      <c r="O298" s="287"/>
      <c r="P298" s="287"/>
      <c r="Q298" s="287"/>
      <c r="R298" s="287"/>
      <c r="S298" s="287"/>
      <c r="T298" s="287"/>
      <c r="U298" s="287"/>
      <c r="V298" s="287"/>
      <c r="W298" s="287"/>
      <c r="X298" s="287"/>
      <c r="Y298" s="287"/>
      <c r="Z298" s="287"/>
    </row>
    <row r="299" spans="1:26" ht="12.75" customHeight="1" x14ac:dyDescent="0.25">
      <c r="A299" s="287"/>
      <c r="B299" s="287"/>
      <c r="C299" s="287"/>
      <c r="D299" s="287"/>
      <c r="E299" s="287"/>
      <c r="F299" s="287"/>
      <c r="G299" s="287"/>
      <c r="H299" s="287"/>
      <c r="I299" s="287"/>
      <c r="J299" s="287"/>
      <c r="K299" s="287"/>
      <c r="L299" s="287"/>
      <c r="M299" s="287"/>
      <c r="N299" s="287"/>
      <c r="O299" s="287"/>
      <c r="P299" s="287"/>
      <c r="Q299" s="287"/>
      <c r="R299" s="287"/>
      <c r="S299" s="287"/>
      <c r="T299" s="287"/>
      <c r="U299" s="287"/>
      <c r="V299" s="287"/>
      <c r="W299" s="287"/>
      <c r="X299" s="287"/>
      <c r="Y299" s="287"/>
      <c r="Z299" s="287"/>
    </row>
    <row r="300" spans="1:26" ht="12.75" customHeight="1" x14ac:dyDescent="0.25">
      <c r="A300" s="287"/>
      <c r="B300" s="287"/>
      <c r="C300" s="287"/>
      <c r="D300" s="287"/>
      <c r="E300" s="287"/>
      <c r="F300" s="287"/>
      <c r="G300" s="287"/>
      <c r="H300" s="287"/>
      <c r="I300" s="287"/>
      <c r="J300" s="287"/>
      <c r="K300" s="287"/>
      <c r="L300" s="287"/>
      <c r="M300" s="287"/>
      <c r="N300" s="287"/>
      <c r="O300" s="287"/>
      <c r="P300" s="287"/>
      <c r="Q300" s="287"/>
      <c r="R300" s="287"/>
      <c r="S300" s="287"/>
      <c r="T300" s="287"/>
      <c r="U300" s="287"/>
      <c r="V300" s="287"/>
      <c r="W300" s="287"/>
      <c r="X300" s="287"/>
      <c r="Y300" s="287"/>
      <c r="Z300" s="287"/>
    </row>
    <row r="301" spans="1:26" ht="12.75" customHeight="1" x14ac:dyDescent="0.25">
      <c r="A301" s="287"/>
      <c r="B301" s="287"/>
      <c r="C301" s="287"/>
      <c r="D301" s="287"/>
      <c r="E301" s="287"/>
      <c r="F301" s="287"/>
      <c r="G301" s="287"/>
      <c r="H301" s="287"/>
      <c r="I301" s="287"/>
      <c r="J301" s="287"/>
      <c r="K301" s="287"/>
      <c r="L301" s="287"/>
      <c r="M301" s="287"/>
      <c r="N301" s="287"/>
      <c r="O301" s="287"/>
      <c r="P301" s="287"/>
      <c r="Q301" s="287"/>
      <c r="R301" s="287"/>
      <c r="S301" s="287"/>
      <c r="T301" s="287"/>
      <c r="U301" s="287"/>
      <c r="V301" s="287"/>
      <c r="W301" s="287"/>
      <c r="X301" s="287"/>
      <c r="Y301" s="287"/>
      <c r="Z301" s="287"/>
    </row>
    <row r="302" spans="1:26" ht="12.75" customHeight="1" x14ac:dyDescent="0.25">
      <c r="A302" s="287"/>
      <c r="B302" s="287"/>
      <c r="C302" s="287"/>
      <c r="D302" s="287"/>
      <c r="E302" s="287"/>
      <c r="F302" s="287"/>
      <c r="G302" s="287"/>
      <c r="H302" s="287"/>
      <c r="I302" s="287"/>
      <c r="J302" s="287"/>
      <c r="K302" s="287"/>
      <c r="L302" s="287"/>
      <c r="M302" s="287"/>
      <c r="N302" s="287"/>
      <c r="O302" s="287"/>
      <c r="P302" s="287"/>
      <c r="Q302" s="287"/>
      <c r="R302" s="287"/>
      <c r="S302" s="287"/>
      <c r="T302" s="287"/>
      <c r="U302" s="287"/>
      <c r="V302" s="287"/>
      <c r="W302" s="287"/>
      <c r="X302" s="287"/>
      <c r="Y302" s="287"/>
      <c r="Z302" s="287"/>
    </row>
    <row r="303" spans="1:26" ht="12.75" customHeight="1" x14ac:dyDescent="0.25">
      <c r="A303" s="287"/>
      <c r="B303" s="287"/>
      <c r="C303" s="287"/>
      <c r="D303" s="287"/>
      <c r="E303" s="287"/>
      <c r="F303" s="287"/>
      <c r="G303" s="287"/>
      <c r="H303" s="287"/>
      <c r="I303" s="287"/>
      <c r="J303" s="287"/>
      <c r="K303" s="287"/>
      <c r="L303" s="287"/>
      <c r="M303" s="287"/>
      <c r="N303" s="287"/>
      <c r="O303" s="287"/>
      <c r="P303" s="287"/>
      <c r="Q303" s="287"/>
      <c r="R303" s="287"/>
      <c r="S303" s="287"/>
      <c r="T303" s="287"/>
      <c r="U303" s="287"/>
      <c r="V303" s="287"/>
      <c r="W303" s="287"/>
      <c r="X303" s="287"/>
      <c r="Y303" s="287"/>
      <c r="Z303" s="287"/>
    </row>
    <row r="304" spans="1:26" ht="12.75" customHeight="1" x14ac:dyDescent="0.25">
      <c r="A304" s="287"/>
      <c r="B304" s="287"/>
      <c r="C304" s="287"/>
      <c r="D304" s="287"/>
      <c r="E304" s="287"/>
      <c r="F304" s="287"/>
      <c r="G304" s="287"/>
      <c r="H304" s="287"/>
      <c r="I304" s="287"/>
      <c r="J304" s="287"/>
      <c r="K304" s="287"/>
      <c r="L304" s="287"/>
      <c r="M304" s="287"/>
      <c r="N304" s="287"/>
      <c r="O304" s="287"/>
      <c r="P304" s="287"/>
      <c r="Q304" s="287"/>
      <c r="R304" s="287"/>
      <c r="S304" s="287"/>
      <c r="T304" s="287"/>
      <c r="U304" s="287"/>
      <c r="V304" s="287"/>
      <c r="W304" s="287"/>
      <c r="X304" s="287"/>
      <c r="Y304" s="287"/>
      <c r="Z304" s="287"/>
    </row>
    <row r="305" spans="1:26" ht="12.75" customHeight="1" x14ac:dyDescent="0.25">
      <c r="A305" s="287"/>
      <c r="B305" s="287"/>
      <c r="C305" s="287"/>
      <c r="D305" s="287"/>
      <c r="E305" s="287"/>
      <c r="F305" s="287"/>
      <c r="G305" s="287"/>
      <c r="H305" s="287"/>
      <c r="I305" s="287"/>
      <c r="J305" s="287"/>
      <c r="K305" s="287"/>
      <c r="L305" s="287"/>
      <c r="M305" s="287"/>
      <c r="N305" s="287"/>
      <c r="O305" s="287"/>
      <c r="P305" s="287"/>
      <c r="Q305" s="287"/>
      <c r="R305" s="287"/>
      <c r="S305" s="287"/>
      <c r="T305" s="287"/>
      <c r="U305" s="287"/>
      <c r="V305" s="287"/>
      <c r="W305" s="287"/>
      <c r="X305" s="287"/>
      <c r="Y305" s="287"/>
      <c r="Z305" s="287"/>
    </row>
    <row r="306" spans="1:26" ht="12.75" customHeight="1" x14ac:dyDescent="0.25">
      <c r="A306" s="287"/>
      <c r="B306" s="287"/>
      <c r="C306" s="287"/>
      <c r="D306" s="287"/>
      <c r="E306" s="287"/>
      <c r="F306" s="287"/>
      <c r="G306" s="287"/>
      <c r="H306" s="287"/>
      <c r="I306" s="287"/>
      <c r="J306" s="287"/>
      <c r="K306" s="287"/>
      <c r="L306" s="287"/>
      <c r="M306" s="287"/>
      <c r="N306" s="287"/>
      <c r="O306" s="287"/>
      <c r="P306" s="287"/>
      <c r="Q306" s="287"/>
      <c r="R306" s="287"/>
      <c r="S306" s="287"/>
      <c r="T306" s="287"/>
      <c r="U306" s="287"/>
      <c r="V306" s="287"/>
      <c r="W306" s="287"/>
      <c r="X306" s="287"/>
      <c r="Y306" s="287"/>
      <c r="Z306" s="287"/>
    </row>
    <row r="307" spans="1:26" ht="12.75" customHeight="1" x14ac:dyDescent="0.25">
      <c r="A307" s="287"/>
      <c r="B307" s="287"/>
      <c r="C307" s="287"/>
      <c r="D307" s="287"/>
      <c r="E307" s="287"/>
      <c r="F307" s="287"/>
      <c r="G307" s="287"/>
      <c r="H307" s="287"/>
      <c r="I307" s="287"/>
      <c r="J307" s="287"/>
      <c r="K307" s="287"/>
      <c r="L307" s="287"/>
      <c r="M307" s="287"/>
      <c r="N307" s="287"/>
      <c r="O307" s="287"/>
      <c r="P307" s="287"/>
      <c r="Q307" s="287"/>
      <c r="R307" s="287"/>
      <c r="S307" s="287"/>
      <c r="T307" s="287"/>
      <c r="U307" s="287"/>
      <c r="V307" s="287"/>
      <c r="W307" s="287"/>
      <c r="X307" s="287"/>
      <c r="Y307" s="287"/>
      <c r="Z307" s="287"/>
    </row>
    <row r="308" spans="1:26" ht="12.75" customHeight="1" x14ac:dyDescent="0.25">
      <c r="A308" s="287"/>
      <c r="B308" s="287"/>
      <c r="C308" s="287"/>
      <c r="D308" s="287"/>
      <c r="E308" s="287"/>
      <c r="F308" s="287"/>
      <c r="G308" s="287"/>
      <c r="H308" s="287"/>
      <c r="I308" s="287"/>
      <c r="J308" s="287"/>
      <c r="K308" s="287"/>
      <c r="L308" s="287"/>
      <c r="M308" s="287"/>
      <c r="N308" s="287"/>
      <c r="O308" s="287"/>
      <c r="P308" s="287"/>
      <c r="Q308" s="287"/>
      <c r="R308" s="287"/>
      <c r="S308" s="287"/>
      <c r="T308" s="287"/>
      <c r="U308" s="287"/>
      <c r="V308" s="287"/>
      <c r="W308" s="287"/>
      <c r="X308" s="287"/>
      <c r="Y308" s="287"/>
      <c r="Z308" s="287"/>
    </row>
    <row r="309" spans="1:26" ht="12.75" customHeight="1" x14ac:dyDescent="0.25">
      <c r="A309" s="287"/>
      <c r="B309" s="287"/>
      <c r="C309" s="287"/>
      <c r="D309" s="287"/>
      <c r="E309" s="287"/>
      <c r="F309" s="287"/>
      <c r="G309" s="287"/>
      <c r="H309" s="287"/>
      <c r="I309" s="287"/>
      <c r="J309" s="287"/>
      <c r="K309" s="287"/>
      <c r="L309" s="287"/>
      <c r="M309" s="287"/>
      <c r="N309" s="287"/>
      <c r="O309" s="287"/>
      <c r="P309" s="287"/>
      <c r="Q309" s="287"/>
      <c r="R309" s="287"/>
      <c r="S309" s="287"/>
      <c r="T309" s="287"/>
      <c r="U309" s="287"/>
      <c r="V309" s="287"/>
      <c r="W309" s="287"/>
      <c r="X309" s="287"/>
      <c r="Y309" s="287"/>
      <c r="Z309" s="287"/>
    </row>
    <row r="310" spans="1:26" ht="12.75" customHeight="1" x14ac:dyDescent="0.25">
      <c r="A310" s="287"/>
      <c r="B310" s="287"/>
      <c r="C310" s="287"/>
      <c r="D310" s="287"/>
      <c r="E310" s="287"/>
      <c r="F310" s="287"/>
      <c r="G310" s="287"/>
      <c r="H310" s="287"/>
      <c r="I310" s="287"/>
      <c r="J310" s="287"/>
      <c r="K310" s="287"/>
      <c r="L310" s="287"/>
      <c r="M310" s="287"/>
      <c r="N310" s="287"/>
      <c r="O310" s="287"/>
      <c r="P310" s="287"/>
      <c r="Q310" s="287"/>
      <c r="R310" s="287"/>
      <c r="S310" s="287"/>
      <c r="T310" s="287"/>
      <c r="U310" s="287"/>
      <c r="V310" s="287"/>
      <c r="W310" s="287"/>
      <c r="X310" s="287"/>
      <c r="Y310" s="287"/>
      <c r="Z310" s="287"/>
    </row>
    <row r="311" spans="1:26" ht="12.75" customHeight="1" x14ac:dyDescent="0.25">
      <c r="A311" s="287"/>
      <c r="B311" s="287"/>
      <c r="C311" s="287"/>
      <c r="D311" s="287"/>
      <c r="E311" s="287"/>
      <c r="F311" s="287"/>
      <c r="G311" s="287"/>
      <c r="H311" s="287"/>
      <c r="I311" s="287"/>
      <c r="J311" s="287"/>
      <c r="K311" s="287"/>
      <c r="L311" s="287"/>
      <c r="M311" s="287"/>
      <c r="N311" s="287"/>
      <c r="O311" s="287"/>
      <c r="P311" s="287"/>
      <c r="Q311" s="287"/>
      <c r="R311" s="287"/>
      <c r="S311" s="287"/>
      <c r="T311" s="287"/>
      <c r="U311" s="287"/>
      <c r="V311" s="287"/>
      <c r="W311" s="287"/>
      <c r="X311" s="287"/>
      <c r="Y311" s="287"/>
      <c r="Z311" s="287"/>
    </row>
    <row r="312" spans="1:26" ht="12.75" customHeight="1" x14ac:dyDescent="0.25">
      <c r="A312" s="287"/>
      <c r="B312" s="287"/>
      <c r="C312" s="287"/>
      <c r="D312" s="287"/>
      <c r="E312" s="287"/>
      <c r="F312" s="287"/>
      <c r="G312" s="287"/>
      <c r="H312" s="287"/>
      <c r="I312" s="287"/>
      <c r="J312" s="287"/>
      <c r="K312" s="287"/>
      <c r="L312" s="287"/>
      <c r="M312" s="287"/>
      <c r="N312" s="287"/>
      <c r="O312" s="287"/>
      <c r="P312" s="287"/>
      <c r="Q312" s="287"/>
      <c r="R312" s="287"/>
      <c r="S312" s="287"/>
      <c r="T312" s="287"/>
      <c r="U312" s="287"/>
      <c r="V312" s="287"/>
      <c r="W312" s="287"/>
      <c r="X312" s="287"/>
      <c r="Y312" s="287"/>
      <c r="Z312" s="287"/>
    </row>
    <row r="313" spans="1:26" ht="12.75" customHeight="1" x14ac:dyDescent="0.25">
      <c r="A313" s="287"/>
      <c r="B313" s="287"/>
      <c r="C313" s="287"/>
      <c r="D313" s="287"/>
      <c r="E313" s="287"/>
      <c r="F313" s="287"/>
      <c r="G313" s="287"/>
      <c r="H313" s="287"/>
      <c r="I313" s="287"/>
      <c r="J313" s="287"/>
      <c r="K313" s="287"/>
      <c r="L313" s="287"/>
      <c r="M313" s="287"/>
      <c r="N313" s="287"/>
      <c r="O313" s="287"/>
      <c r="P313" s="287"/>
      <c r="Q313" s="287"/>
      <c r="R313" s="287"/>
      <c r="S313" s="287"/>
      <c r="T313" s="287"/>
      <c r="U313" s="287"/>
      <c r="V313" s="287"/>
      <c r="W313" s="287"/>
      <c r="X313" s="287"/>
      <c r="Y313" s="287"/>
      <c r="Z313" s="287"/>
    </row>
    <row r="314" spans="1:26" ht="12.75" customHeight="1" x14ac:dyDescent="0.25">
      <c r="A314" s="287"/>
      <c r="B314" s="287"/>
      <c r="C314" s="287"/>
      <c r="D314" s="287"/>
      <c r="E314" s="287"/>
      <c r="F314" s="287"/>
      <c r="G314" s="287"/>
      <c r="H314" s="287"/>
      <c r="I314" s="287"/>
      <c r="J314" s="287"/>
      <c r="K314" s="287"/>
      <c r="L314" s="287"/>
      <c r="M314" s="287"/>
      <c r="N314" s="287"/>
      <c r="O314" s="287"/>
      <c r="P314" s="287"/>
      <c r="Q314" s="287"/>
      <c r="R314" s="287"/>
      <c r="S314" s="287"/>
      <c r="T314" s="287"/>
      <c r="U314" s="287"/>
      <c r="V314" s="287"/>
      <c r="W314" s="287"/>
      <c r="X314" s="287"/>
      <c r="Y314" s="287"/>
      <c r="Z314" s="287"/>
    </row>
    <row r="315" spans="1:26" ht="12.75" customHeight="1" x14ac:dyDescent="0.25">
      <c r="A315" s="287"/>
      <c r="B315" s="287"/>
      <c r="C315" s="287"/>
      <c r="D315" s="287"/>
      <c r="E315" s="287"/>
      <c r="F315" s="287"/>
      <c r="G315" s="287"/>
      <c r="H315" s="287"/>
      <c r="I315" s="287"/>
      <c r="J315" s="287"/>
      <c r="K315" s="287"/>
      <c r="L315" s="287"/>
      <c r="M315" s="287"/>
      <c r="N315" s="287"/>
      <c r="O315" s="287"/>
      <c r="P315" s="287"/>
      <c r="Q315" s="287"/>
      <c r="R315" s="287"/>
      <c r="S315" s="287"/>
      <c r="T315" s="287"/>
      <c r="U315" s="287"/>
      <c r="V315" s="287"/>
      <c r="W315" s="287"/>
      <c r="X315" s="287"/>
      <c r="Y315" s="287"/>
      <c r="Z315" s="287"/>
    </row>
    <row r="316" spans="1:26" ht="12.75" customHeight="1" x14ac:dyDescent="0.25">
      <c r="A316" s="287"/>
      <c r="B316" s="287"/>
      <c r="C316" s="287"/>
      <c r="D316" s="287"/>
      <c r="E316" s="287"/>
      <c r="F316" s="287"/>
      <c r="G316" s="287"/>
      <c r="H316" s="287"/>
      <c r="I316" s="287"/>
      <c r="J316" s="287"/>
      <c r="K316" s="287"/>
      <c r="L316" s="287"/>
      <c r="M316" s="287"/>
      <c r="N316" s="287"/>
      <c r="O316" s="287"/>
      <c r="P316" s="287"/>
      <c r="Q316" s="287"/>
      <c r="R316" s="287"/>
      <c r="S316" s="287"/>
      <c r="T316" s="287"/>
      <c r="U316" s="287"/>
      <c r="V316" s="287"/>
      <c r="W316" s="287"/>
      <c r="X316" s="287"/>
      <c r="Y316" s="287"/>
      <c r="Z316" s="287"/>
    </row>
    <row r="317" spans="1:26" ht="12.75" customHeight="1" x14ac:dyDescent="0.25">
      <c r="A317" s="287"/>
      <c r="B317" s="287"/>
      <c r="C317" s="287"/>
      <c r="D317" s="287"/>
      <c r="E317" s="287"/>
      <c r="F317" s="287"/>
      <c r="G317" s="287"/>
      <c r="H317" s="287"/>
      <c r="I317" s="287"/>
      <c r="J317" s="287"/>
      <c r="K317" s="287"/>
      <c r="L317" s="287"/>
      <c r="M317" s="287"/>
      <c r="N317" s="287"/>
      <c r="O317" s="287"/>
      <c r="P317" s="287"/>
      <c r="Q317" s="287"/>
      <c r="R317" s="287"/>
      <c r="S317" s="287"/>
      <c r="T317" s="287"/>
      <c r="U317" s="287"/>
      <c r="V317" s="287"/>
      <c r="W317" s="287"/>
      <c r="X317" s="287"/>
      <c r="Y317" s="287"/>
      <c r="Z317" s="287"/>
    </row>
    <row r="318" spans="1:26" ht="12.75" customHeight="1" x14ac:dyDescent="0.25">
      <c r="A318" s="287"/>
      <c r="B318" s="287"/>
      <c r="C318" s="287"/>
      <c r="D318" s="287"/>
      <c r="E318" s="287"/>
      <c r="F318" s="287"/>
      <c r="G318" s="287"/>
      <c r="H318" s="287"/>
      <c r="I318" s="287"/>
      <c r="J318" s="287"/>
      <c r="K318" s="287"/>
      <c r="L318" s="287"/>
      <c r="M318" s="287"/>
      <c r="N318" s="287"/>
      <c r="O318" s="287"/>
      <c r="P318" s="287"/>
      <c r="Q318" s="287"/>
      <c r="R318" s="287"/>
      <c r="S318" s="287"/>
      <c r="T318" s="287"/>
      <c r="U318" s="287"/>
      <c r="V318" s="287"/>
      <c r="W318" s="287"/>
      <c r="X318" s="287"/>
      <c r="Y318" s="287"/>
      <c r="Z318" s="287"/>
    </row>
    <row r="319" spans="1:26" ht="12.75" customHeight="1" x14ac:dyDescent="0.25">
      <c r="A319" s="287"/>
      <c r="B319" s="287"/>
      <c r="C319" s="287"/>
      <c r="D319" s="287"/>
      <c r="E319" s="287"/>
      <c r="F319" s="287"/>
      <c r="G319" s="287"/>
      <c r="H319" s="287"/>
      <c r="I319" s="287"/>
      <c r="J319" s="287"/>
      <c r="K319" s="287"/>
      <c r="L319" s="287"/>
      <c r="M319" s="287"/>
      <c r="N319" s="287"/>
      <c r="O319" s="287"/>
      <c r="P319" s="287"/>
      <c r="Q319" s="287"/>
      <c r="R319" s="287"/>
      <c r="S319" s="287"/>
      <c r="T319" s="287"/>
      <c r="U319" s="287"/>
      <c r="V319" s="287"/>
      <c r="W319" s="287"/>
      <c r="X319" s="287"/>
      <c r="Y319" s="287"/>
      <c r="Z319" s="287"/>
    </row>
    <row r="320" spans="1:26" ht="12.75" customHeight="1" x14ac:dyDescent="0.25">
      <c r="A320" s="287"/>
      <c r="B320" s="287"/>
      <c r="C320" s="287"/>
      <c r="D320" s="287"/>
      <c r="E320" s="287"/>
      <c r="F320" s="287"/>
      <c r="G320" s="287"/>
      <c r="H320" s="287"/>
      <c r="I320" s="287"/>
      <c r="J320" s="287"/>
      <c r="K320" s="287"/>
      <c r="L320" s="287"/>
      <c r="M320" s="287"/>
      <c r="N320" s="287"/>
      <c r="O320" s="287"/>
      <c r="P320" s="287"/>
      <c r="Q320" s="287"/>
      <c r="R320" s="287"/>
      <c r="S320" s="287"/>
      <c r="T320" s="287"/>
      <c r="U320" s="287"/>
      <c r="V320" s="287"/>
      <c r="W320" s="287"/>
      <c r="X320" s="287"/>
      <c r="Y320" s="287"/>
      <c r="Z320" s="287"/>
    </row>
    <row r="321" spans="1:26" ht="12.75" customHeight="1" x14ac:dyDescent="0.25">
      <c r="A321" s="287"/>
      <c r="B321" s="287"/>
      <c r="C321" s="287"/>
      <c r="D321" s="287"/>
      <c r="E321" s="287"/>
      <c r="F321" s="287"/>
      <c r="G321" s="287"/>
      <c r="H321" s="287"/>
      <c r="I321" s="287"/>
      <c r="J321" s="287"/>
      <c r="K321" s="287"/>
      <c r="L321" s="287"/>
      <c r="M321" s="287"/>
      <c r="N321" s="287"/>
      <c r="O321" s="287"/>
      <c r="P321" s="287"/>
      <c r="Q321" s="287"/>
      <c r="R321" s="287"/>
      <c r="S321" s="287"/>
      <c r="T321" s="287"/>
      <c r="U321" s="287"/>
      <c r="V321" s="287"/>
      <c r="W321" s="287"/>
      <c r="X321" s="287"/>
      <c r="Y321" s="287"/>
      <c r="Z321" s="287"/>
    </row>
    <row r="322" spans="1:26" ht="12.75" customHeight="1" x14ac:dyDescent="0.25">
      <c r="A322" s="287"/>
      <c r="B322" s="287"/>
      <c r="C322" s="287"/>
      <c r="D322" s="287"/>
      <c r="E322" s="287"/>
      <c r="F322" s="287"/>
      <c r="G322" s="287"/>
      <c r="H322" s="287"/>
      <c r="I322" s="287"/>
      <c r="J322" s="287"/>
      <c r="K322" s="287"/>
      <c r="L322" s="287"/>
      <c r="M322" s="287"/>
      <c r="N322" s="287"/>
      <c r="O322" s="287"/>
      <c r="P322" s="287"/>
      <c r="Q322" s="287"/>
      <c r="R322" s="287"/>
      <c r="S322" s="287"/>
      <c r="T322" s="287"/>
      <c r="U322" s="287"/>
      <c r="V322" s="287"/>
      <c r="W322" s="287"/>
      <c r="X322" s="287"/>
      <c r="Y322" s="287"/>
      <c r="Z322" s="287"/>
    </row>
    <row r="323" spans="1:26" ht="12.75" customHeight="1" x14ac:dyDescent="0.25">
      <c r="A323" s="287"/>
      <c r="B323" s="287"/>
      <c r="C323" s="287"/>
      <c r="D323" s="287"/>
      <c r="E323" s="287"/>
      <c r="F323" s="287"/>
      <c r="G323" s="287"/>
      <c r="H323" s="287"/>
      <c r="I323" s="287"/>
      <c r="J323" s="287"/>
      <c r="K323" s="287"/>
      <c r="L323" s="287"/>
      <c r="M323" s="287"/>
      <c r="N323" s="287"/>
      <c r="O323" s="287"/>
      <c r="P323" s="287"/>
      <c r="Q323" s="287"/>
      <c r="R323" s="287"/>
      <c r="S323" s="287"/>
      <c r="T323" s="287"/>
      <c r="U323" s="287"/>
      <c r="V323" s="287"/>
      <c r="W323" s="287"/>
      <c r="X323" s="287"/>
      <c r="Y323" s="287"/>
      <c r="Z323" s="287"/>
    </row>
    <row r="324" spans="1:26" ht="12.75" customHeight="1" x14ac:dyDescent="0.25">
      <c r="A324" s="287"/>
      <c r="B324" s="287"/>
      <c r="C324" s="287"/>
      <c r="D324" s="287"/>
      <c r="E324" s="287"/>
      <c r="F324" s="287"/>
      <c r="G324" s="287"/>
      <c r="H324" s="287"/>
      <c r="I324" s="287"/>
      <c r="J324" s="287"/>
      <c r="K324" s="287"/>
      <c r="L324" s="287"/>
      <c r="M324" s="287"/>
      <c r="N324" s="287"/>
      <c r="O324" s="287"/>
      <c r="P324" s="287"/>
      <c r="Q324" s="287"/>
      <c r="R324" s="287"/>
      <c r="S324" s="287"/>
      <c r="T324" s="287"/>
      <c r="U324" s="287"/>
      <c r="V324" s="287"/>
      <c r="W324" s="287"/>
      <c r="X324" s="287"/>
      <c r="Y324" s="287"/>
      <c r="Z324" s="287"/>
    </row>
    <row r="325" spans="1:26" ht="12.75" customHeight="1" x14ac:dyDescent="0.25">
      <c r="A325" s="287"/>
      <c r="B325" s="287"/>
      <c r="C325" s="287"/>
      <c r="D325" s="287"/>
      <c r="E325" s="287"/>
      <c r="F325" s="287"/>
      <c r="G325" s="287"/>
      <c r="H325" s="287"/>
      <c r="I325" s="287"/>
      <c r="J325" s="287"/>
      <c r="K325" s="287"/>
      <c r="L325" s="287"/>
      <c r="M325" s="287"/>
      <c r="N325" s="287"/>
      <c r="O325" s="287"/>
      <c r="P325" s="287"/>
      <c r="Q325" s="287"/>
      <c r="R325" s="287"/>
      <c r="S325" s="287"/>
      <c r="T325" s="287"/>
      <c r="U325" s="287"/>
      <c r="V325" s="287"/>
      <c r="W325" s="287"/>
      <c r="X325" s="287"/>
      <c r="Y325" s="287"/>
      <c r="Z325" s="287"/>
    </row>
    <row r="326" spans="1:26" ht="12.75" customHeight="1" x14ac:dyDescent="0.25">
      <c r="A326" s="287"/>
      <c r="B326" s="287"/>
      <c r="C326" s="287"/>
      <c r="D326" s="287"/>
      <c r="E326" s="287"/>
      <c r="F326" s="287"/>
      <c r="G326" s="287"/>
      <c r="H326" s="287"/>
      <c r="I326" s="287"/>
      <c r="J326" s="287"/>
      <c r="K326" s="287"/>
      <c r="L326" s="287"/>
      <c r="M326" s="287"/>
      <c r="N326" s="287"/>
      <c r="O326" s="287"/>
      <c r="P326" s="287"/>
      <c r="Q326" s="287"/>
      <c r="R326" s="287"/>
      <c r="S326" s="287"/>
      <c r="T326" s="287"/>
      <c r="U326" s="287"/>
      <c r="V326" s="287"/>
      <c r="W326" s="287"/>
      <c r="X326" s="287"/>
      <c r="Y326" s="287"/>
      <c r="Z326" s="287"/>
    </row>
    <row r="327" spans="1:26" ht="12.75" customHeight="1" x14ac:dyDescent="0.25">
      <c r="A327" s="287"/>
      <c r="B327" s="287"/>
      <c r="C327" s="287"/>
      <c r="D327" s="287"/>
      <c r="E327" s="287"/>
      <c r="F327" s="287"/>
      <c r="G327" s="287"/>
      <c r="H327" s="287"/>
      <c r="I327" s="287"/>
      <c r="J327" s="287"/>
      <c r="K327" s="287"/>
      <c r="L327" s="287"/>
      <c r="M327" s="287"/>
      <c r="N327" s="287"/>
      <c r="O327" s="287"/>
      <c r="P327" s="287"/>
      <c r="Q327" s="287"/>
      <c r="R327" s="287"/>
      <c r="S327" s="287"/>
      <c r="T327" s="287"/>
      <c r="U327" s="287"/>
      <c r="V327" s="287"/>
      <c r="W327" s="287"/>
      <c r="X327" s="287"/>
      <c r="Y327" s="287"/>
      <c r="Z327" s="287"/>
    </row>
    <row r="328" spans="1:26" ht="12.75" customHeight="1" x14ac:dyDescent="0.25">
      <c r="A328" s="287"/>
      <c r="B328" s="287"/>
      <c r="C328" s="287"/>
      <c r="D328" s="287"/>
      <c r="E328" s="287"/>
      <c r="F328" s="287"/>
      <c r="G328" s="287"/>
      <c r="H328" s="287"/>
      <c r="I328" s="287"/>
      <c r="J328" s="287"/>
      <c r="K328" s="287"/>
      <c r="L328" s="287"/>
      <c r="M328" s="287"/>
      <c r="N328" s="287"/>
      <c r="O328" s="287"/>
      <c r="P328" s="287"/>
      <c r="Q328" s="287"/>
      <c r="R328" s="287"/>
      <c r="S328" s="287"/>
      <c r="T328" s="287"/>
      <c r="U328" s="287"/>
      <c r="V328" s="287"/>
      <c r="W328" s="287"/>
      <c r="X328" s="287"/>
      <c r="Y328" s="287"/>
      <c r="Z328" s="287"/>
    </row>
    <row r="329" spans="1:26" ht="12.75" customHeight="1" x14ac:dyDescent="0.25">
      <c r="A329" s="287"/>
      <c r="B329" s="287"/>
      <c r="C329" s="287"/>
      <c r="D329" s="287"/>
      <c r="E329" s="287"/>
      <c r="F329" s="287"/>
      <c r="G329" s="287"/>
      <c r="H329" s="287"/>
      <c r="I329" s="287"/>
      <c r="J329" s="287"/>
      <c r="K329" s="287"/>
      <c r="L329" s="287"/>
      <c r="M329" s="287"/>
      <c r="N329" s="287"/>
      <c r="O329" s="287"/>
      <c r="P329" s="287"/>
      <c r="Q329" s="287"/>
      <c r="R329" s="287"/>
      <c r="S329" s="287"/>
      <c r="T329" s="287"/>
      <c r="U329" s="287"/>
      <c r="V329" s="287"/>
      <c r="W329" s="287"/>
      <c r="X329" s="287"/>
      <c r="Y329" s="287"/>
      <c r="Z329" s="287"/>
    </row>
    <row r="330" spans="1:26" ht="12.75" customHeight="1" x14ac:dyDescent="0.25">
      <c r="A330" s="287"/>
      <c r="B330" s="287"/>
      <c r="C330" s="287"/>
      <c r="D330" s="287"/>
      <c r="E330" s="287"/>
      <c r="F330" s="287"/>
      <c r="G330" s="287"/>
      <c r="H330" s="287"/>
      <c r="I330" s="287"/>
      <c r="J330" s="287"/>
      <c r="K330" s="287"/>
      <c r="L330" s="287"/>
      <c r="M330" s="287"/>
      <c r="N330" s="287"/>
      <c r="O330" s="287"/>
      <c r="P330" s="287"/>
      <c r="Q330" s="287"/>
      <c r="R330" s="287"/>
      <c r="S330" s="287"/>
      <c r="T330" s="287"/>
      <c r="U330" s="287"/>
      <c r="V330" s="287"/>
      <c r="W330" s="287"/>
      <c r="X330" s="287"/>
      <c r="Y330" s="287"/>
      <c r="Z330" s="287"/>
    </row>
    <row r="331" spans="1:26" ht="12.75" customHeight="1" x14ac:dyDescent="0.25">
      <c r="A331" s="287"/>
      <c r="B331" s="287"/>
      <c r="C331" s="287"/>
      <c r="D331" s="287"/>
      <c r="E331" s="287"/>
      <c r="F331" s="287"/>
      <c r="G331" s="287"/>
      <c r="H331" s="287"/>
      <c r="I331" s="287"/>
      <c r="J331" s="287"/>
      <c r="K331" s="287"/>
      <c r="L331" s="287"/>
      <c r="M331" s="287"/>
      <c r="N331" s="287"/>
      <c r="O331" s="287"/>
      <c r="P331" s="287"/>
      <c r="Q331" s="287"/>
      <c r="R331" s="287"/>
      <c r="S331" s="287"/>
      <c r="T331" s="287"/>
      <c r="U331" s="287"/>
      <c r="V331" s="287"/>
      <c r="W331" s="287"/>
      <c r="X331" s="287"/>
      <c r="Y331" s="287"/>
      <c r="Z331" s="287"/>
    </row>
    <row r="332" spans="1:26" ht="12.75" customHeight="1" x14ac:dyDescent="0.25">
      <c r="A332" s="287"/>
      <c r="B332" s="287"/>
      <c r="C332" s="287"/>
      <c r="D332" s="287"/>
      <c r="E332" s="287"/>
      <c r="F332" s="287"/>
      <c r="G332" s="287"/>
      <c r="H332" s="287"/>
      <c r="I332" s="287"/>
      <c r="J332" s="287"/>
      <c r="K332" s="287"/>
      <c r="L332" s="287"/>
      <c r="M332" s="287"/>
      <c r="N332" s="287"/>
      <c r="O332" s="287"/>
      <c r="P332" s="287"/>
      <c r="Q332" s="287"/>
      <c r="R332" s="287"/>
      <c r="S332" s="287"/>
      <c r="T332" s="287"/>
      <c r="U332" s="287"/>
      <c r="V332" s="287"/>
      <c r="W332" s="287"/>
      <c r="X332" s="287"/>
      <c r="Y332" s="287"/>
      <c r="Z332" s="287"/>
    </row>
    <row r="333" spans="1:26" ht="12.75" customHeight="1" x14ac:dyDescent="0.25">
      <c r="A333" s="287"/>
      <c r="B333" s="287"/>
      <c r="C333" s="287"/>
      <c r="D333" s="287"/>
      <c r="E333" s="287"/>
      <c r="F333" s="287"/>
      <c r="G333" s="287"/>
      <c r="H333" s="287"/>
      <c r="I333" s="287"/>
      <c r="J333" s="287"/>
      <c r="K333" s="287"/>
      <c r="L333" s="287"/>
      <c r="M333" s="287"/>
      <c r="N333" s="287"/>
      <c r="O333" s="287"/>
      <c r="P333" s="287"/>
      <c r="Q333" s="287"/>
      <c r="R333" s="287"/>
      <c r="S333" s="287"/>
      <c r="T333" s="287"/>
      <c r="U333" s="287"/>
      <c r="V333" s="287"/>
      <c r="W333" s="287"/>
      <c r="X333" s="287"/>
      <c r="Y333" s="287"/>
      <c r="Z333" s="287"/>
    </row>
    <row r="334" spans="1:26" ht="12.75" customHeight="1" x14ac:dyDescent="0.25">
      <c r="A334" s="287"/>
      <c r="B334" s="287"/>
      <c r="C334" s="287"/>
      <c r="D334" s="287"/>
      <c r="E334" s="287"/>
      <c r="F334" s="287"/>
      <c r="G334" s="287"/>
      <c r="H334" s="287"/>
      <c r="I334" s="287"/>
      <c r="J334" s="287"/>
      <c r="K334" s="287"/>
      <c r="L334" s="287"/>
      <c r="M334" s="287"/>
      <c r="N334" s="287"/>
      <c r="O334" s="287"/>
      <c r="P334" s="287"/>
      <c r="Q334" s="287"/>
      <c r="R334" s="287"/>
      <c r="S334" s="287"/>
      <c r="T334" s="287"/>
      <c r="U334" s="287"/>
      <c r="V334" s="287"/>
      <c r="W334" s="287"/>
      <c r="X334" s="287"/>
      <c r="Y334" s="287"/>
      <c r="Z334" s="287"/>
    </row>
    <row r="335" spans="1:26" ht="12.75" customHeight="1" x14ac:dyDescent="0.25">
      <c r="A335" s="287"/>
      <c r="B335" s="287"/>
      <c r="C335" s="287"/>
      <c r="D335" s="287"/>
      <c r="E335" s="287"/>
      <c r="F335" s="287"/>
      <c r="G335" s="287"/>
      <c r="H335" s="287"/>
      <c r="I335" s="287"/>
      <c r="J335" s="287"/>
      <c r="K335" s="287"/>
      <c r="L335" s="287"/>
      <c r="M335" s="287"/>
      <c r="N335" s="287"/>
      <c r="O335" s="287"/>
      <c r="P335" s="287"/>
      <c r="Q335" s="287"/>
      <c r="R335" s="287"/>
      <c r="S335" s="287"/>
      <c r="T335" s="287"/>
      <c r="U335" s="287"/>
      <c r="V335" s="287"/>
      <c r="W335" s="287"/>
      <c r="X335" s="287"/>
      <c r="Y335" s="287"/>
      <c r="Z335" s="287"/>
    </row>
    <row r="336" spans="1:26" ht="12.75" customHeight="1" x14ac:dyDescent="0.25">
      <c r="A336" s="287"/>
      <c r="B336" s="287"/>
      <c r="C336" s="287"/>
      <c r="D336" s="287"/>
      <c r="E336" s="287"/>
      <c r="F336" s="287"/>
      <c r="G336" s="287"/>
      <c r="H336" s="287"/>
      <c r="I336" s="287"/>
      <c r="J336" s="287"/>
      <c r="K336" s="287"/>
      <c r="L336" s="287"/>
      <c r="M336" s="287"/>
      <c r="N336" s="287"/>
      <c r="O336" s="287"/>
      <c r="P336" s="287"/>
      <c r="Q336" s="287"/>
      <c r="R336" s="287"/>
      <c r="S336" s="287"/>
      <c r="T336" s="287"/>
      <c r="U336" s="287"/>
      <c r="V336" s="287"/>
      <c r="W336" s="287"/>
      <c r="X336" s="287"/>
      <c r="Y336" s="287"/>
      <c r="Z336" s="287"/>
    </row>
    <row r="337" spans="1:26" ht="12.75" customHeight="1" x14ac:dyDescent="0.25">
      <c r="A337" s="287"/>
      <c r="B337" s="287"/>
      <c r="C337" s="287"/>
      <c r="D337" s="287"/>
      <c r="E337" s="287"/>
      <c r="F337" s="287"/>
      <c r="G337" s="287"/>
      <c r="H337" s="287"/>
      <c r="I337" s="287"/>
      <c r="J337" s="287"/>
      <c r="K337" s="287"/>
      <c r="L337" s="287"/>
      <c r="M337" s="287"/>
      <c r="N337" s="287"/>
      <c r="O337" s="287"/>
      <c r="P337" s="287"/>
      <c r="Q337" s="287"/>
      <c r="R337" s="287"/>
      <c r="S337" s="287"/>
      <c r="T337" s="287"/>
      <c r="U337" s="287"/>
      <c r="V337" s="287"/>
      <c r="W337" s="287"/>
      <c r="X337" s="287"/>
      <c r="Y337" s="287"/>
      <c r="Z337" s="287"/>
    </row>
    <row r="338" spans="1:26" ht="12.75" customHeight="1" x14ac:dyDescent="0.25">
      <c r="A338" s="287"/>
      <c r="B338" s="287"/>
      <c r="C338" s="287"/>
      <c r="D338" s="287"/>
      <c r="E338" s="287"/>
      <c r="F338" s="287"/>
      <c r="G338" s="287"/>
      <c r="H338" s="287"/>
      <c r="I338" s="287"/>
      <c r="J338" s="287"/>
      <c r="K338" s="287"/>
      <c r="L338" s="287"/>
      <c r="M338" s="287"/>
      <c r="N338" s="287"/>
      <c r="O338" s="287"/>
      <c r="P338" s="287"/>
      <c r="Q338" s="287"/>
      <c r="R338" s="287"/>
      <c r="S338" s="287"/>
      <c r="T338" s="287"/>
      <c r="U338" s="287"/>
      <c r="V338" s="287"/>
      <c r="W338" s="287"/>
      <c r="X338" s="287"/>
      <c r="Y338" s="287"/>
      <c r="Z338" s="287"/>
    </row>
    <row r="339" spans="1:26" ht="12.75" customHeight="1" x14ac:dyDescent="0.25">
      <c r="A339" s="287"/>
      <c r="B339" s="287"/>
      <c r="C339" s="287"/>
      <c r="D339" s="287"/>
      <c r="E339" s="287"/>
      <c r="F339" s="287"/>
      <c r="G339" s="287"/>
      <c r="H339" s="287"/>
      <c r="I339" s="287"/>
      <c r="J339" s="287"/>
      <c r="K339" s="287"/>
      <c r="L339" s="287"/>
      <c r="M339" s="287"/>
      <c r="N339" s="287"/>
      <c r="O339" s="287"/>
      <c r="P339" s="287"/>
      <c r="Q339" s="287"/>
      <c r="R339" s="287"/>
      <c r="S339" s="287"/>
      <c r="T339" s="287"/>
      <c r="U339" s="287"/>
      <c r="V339" s="287"/>
      <c r="W339" s="287"/>
      <c r="X339" s="287"/>
      <c r="Y339" s="287"/>
      <c r="Z339" s="287"/>
    </row>
    <row r="340" spans="1:26" ht="12.75" customHeight="1" x14ac:dyDescent="0.25">
      <c r="A340" s="287"/>
      <c r="B340" s="287"/>
      <c r="C340" s="287"/>
      <c r="D340" s="287"/>
      <c r="E340" s="287"/>
      <c r="F340" s="287"/>
      <c r="G340" s="287"/>
      <c r="H340" s="287"/>
      <c r="I340" s="287"/>
      <c r="J340" s="287"/>
      <c r="K340" s="287"/>
      <c r="L340" s="287"/>
      <c r="M340" s="287"/>
      <c r="N340" s="287"/>
      <c r="O340" s="287"/>
      <c r="P340" s="287"/>
      <c r="Q340" s="287"/>
      <c r="R340" s="287"/>
      <c r="S340" s="287"/>
      <c r="T340" s="287"/>
      <c r="U340" s="287"/>
      <c r="V340" s="287"/>
      <c r="W340" s="287"/>
      <c r="X340" s="287"/>
      <c r="Y340" s="287"/>
      <c r="Z340" s="287"/>
    </row>
    <row r="341" spans="1:26" ht="12.75" customHeight="1" x14ac:dyDescent="0.25">
      <c r="A341" s="287"/>
      <c r="B341" s="287"/>
      <c r="C341" s="287"/>
      <c r="D341" s="287"/>
      <c r="E341" s="287"/>
      <c r="F341" s="287"/>
      <c r="G341" s="287"/>
      <c r="H341" s="287"/>
      <c r="I341" s="287"/>
      <c r="J341" s="287"/>
      <c r="K341" s="287"/>
      <c r="L341" s="287"/>
      <c r="M341" s="287"/>
      <c r="N341" s="287"/>
      <c r="O341" s="287"/>
      <c r="P341" s="287"/>
      <c r="Q341" s="287"/>
      <c r="R341" s="287"/>
      <c r="S341" s="287"/>
      <c r="T341" s="287"/>
      <c r="U341" s="287"/>
      <c r="V341" s="287"/>
      <c r="W341" s="287"/>
      <c r="X341" s="287"/>
      <c r="Y341" s="287"/>
      <c r="Z341" s="287"/>
    </row>
    <row r="342" spans="1:26" ht="12.75" customHeight="1" x14ac:dyDescent="0.25">
      <c r="A342" s="287"/>
      <c r="B342" s="287"/>
      <c r="C342" s="287"/>
      <c r="D342" s="287"/>
      <c r="E342" s="287"/>
      <c r="F342" s="287"/>
      <c r="G342" s="287"/>
      <c r="H342" s="287"/>
      <c r="I342" s="287"/>
      <c r="J342" s="287"/>
      <c r="K342" s="287"/>
      <c r="L342" s="287"/>
      <c r="M342" s="287"/>
      <c r="N342" s="287"/>
      <c r="O342" s="287"/>
      <c r="P342" s="287"/>
      <c r="Q342" s="287"/>
      <c r="R342" s="287"/>
      <c r="S342" s="287"/>
      <c r="T342" s="287"/>
      <c r="U342" s="287"/>
      <c r="V342" s="287"/>
      <c r="W342" s="287"/>
      <c r="X342" s="287"/>
      <c r="Y342" s="287"/>
      <c r="Z342" s="287"/>
    </row>
    <row r="343" spans="1:26" ht="12.75" customHeight="1" x14ac:dyDescent="0.25">
      <c r="A343" s="287"/>
      <c r="B343" s="287"/>
      <c r="C343" s="287"/>
      <c r="D343" s="287"/>
      <c r="E343" s="287"/>
      <c r="F343" s="287"/>
      <c r="G343" s="287"/>
      <c r="H343" s="287"/>
      <c r="I343" s="287"/>
      <c r="J343" s="287"/>
      <c r="K343" s="287"/>
      <c r="L343" s="287"/>
      <c r="M343" s="287"/>
      <c r="N343" s="287"/>
      <c r="O343" s="287"/>
      <c r="P343" s="287"/>
      <c r="Q343" s="287"/>
      <c r="R343" s="287"/>
      <c r="S343" s="287"/>
      <c r="T343" s="287"/>
      <c r="U343" s="287"/>
      <c r="V343" s="287"/>
      <c r="W343" s="287"/>
      <c r="X343" s="287"/>
      <c r="Y343" s="287"/>
      <c r="Z343" s="287"/>
    </row>
    <row r="344" spans="1:26" ht="12.75" customHeight="1" x14ac:dyDescent="0.25">
      <c r="A344" s="287"/>
      <c r="B344" s="287"/>
      <c r="C344" s="287"/>
      <c r="D344" s="287"/>
      <c r="E344" s="287"/>
      <c r="F344" s="287"/>
      <c r="G344" s="287"/>
      <c r="H344" s="287"/>
      <c r="I344" s="287"/>
      <c r="J344" s="287"/>
      <c r="K344" s="287"/>
      <c r="L344" s="287"/>
      <c r="M344" s="287"/>
      <c r="N344" s="287"/>
      <c r="O344" s="287"/>
      <c r="P344" s="287"/>
      <c r="Q344" s="287"/>
      <c r="R344" s="287"/>
      <c r="S344" s="287"/>
      <c r="T344" s="287"/>
      <c r="U344" s="287"/>
      <c r="V344" s="287"/>
      <c r="W344" s="287"/>
      <c r="X344" s="287"/>
      <c r="Y344" s="287"/>
      <c r="Z344" s="287"/>
    </row>
    <row r="345" spans="1:26" ht="12.75" customHeight="1" x14ac:dyDescent="0.25">
      <c r="A345" s="287"/>
      <c r="B345" s="287"/>
      <c r="C345" s="287"/>
      <c r="D345" s="287"/>
      <c r="E345" s="287"/>
      <c r="F345" s="287"/>
      <c r="G345" s="287"/>
      <c r="H345" s="287"/>
      <c r="I345" s="287"/>
      <c r="J345" s="287"/>
      <c r="K345" s="287"/>
      <c r="L345" s="287"/>
      <c r="M345" s="287"/>
      <c r="N345" s="287"/>
      <c r="O345" s="287"/>
      <c r="P345" s="287"/>
      <c r="Q345" s="287"/>
      <c r="R345" s="287"/>
      <c r="S345" s="287"/>
      <c r="T345" s="287"/>
      <c r="U345" s="287"/>
      <c r="V345" s="287"/>
      <c r="W345" s="287"/>
      <c r="X345" s="287"/>
      <c r="Y345" s="287"/>
      <c r="Z345" s="287"/>
    </row>
    <row r="346" spans="1:26" ht="12.75" customHeight="1" x14ac:dyDescent="0.25">
      <c r="A346" s="287"/>
      <c r="B346" s="287"/>
      <c r="C346" s="287"/>
      <c r="D346" s="287"/>
      <c r="E346" s="287"/>
      <c r="F346" s="287"/>
      <c r="G346" s="287"/>
      <c r="H346" s="287"/>
      <c r="I346" s="287"/>
      <c r="J346" s="287"/>
      <c r="K346" s="287"/>
      <c r="L346" s="287"/>
      <c r="M346" s="287"/>
      <c r="N346" s="287"/>
      <c r="O346" s="287"/>
      <c r="P346" s="287"/>
      <c r="Q346" s="287"/>
      <c r="R346" s="287"/>
      <c r="S346" s="287"/>
      <c r="T346" s="287"/>
      <c r="U346" s="287"/>
      <c r="V346" s="287"/>
      <c r="W346" s="287"/>
      <c r="X346" s="287"/>
      <c r="Y346" s="287"/>
      <c r="Z346" s="287"/>
    </row>
    <row r="347" spans="1:26" ht="12.75" customHeight="1" x14ac:dyDescent="0.25">
      <c r="A347" s="287"/>
      <c r="B347" s="287"/>
      <c r="C347" s="287"/>
      <c r="D347" s="287"/>
      <c r="E347" s="287"/>
      <c r="F347" s="287"/>
      <c r="G347" s="287"/>
      <c r="H347" s="287"/>
      <c r="I347" s="287"/>
      <c r="J347" s="287"/>
      <c r="K347" s="287"/>
      <c r="L347" s="287"/>
      <c r="M347" s="287"/>
      <c r="N347" s="287"/>
      <c r="O347" s="287"/>
      <c r="P347" s="287"/>
      <c r="Q347" s="287"/>
      <c r="R347" s="287"/>
      <c r="S347" s="287"/>
      <c r="T347" s="287"/>
      <c r="U347" s="287"/>
      <c r="V347" s="287"/>
      <c r="W347" s="287"/>
      <c r="X347" s="287"/>
      <c r="Y347" s="287"/>
      <c r="Z347" s="287"/>
    </row>
    <row r="348" spans="1:26" ht="12.75" customHeight="1" x14ac:dyDescent="0.25">
      <c r="A348" s="287"/>
      <c r="B348" s="287"/>
      <c r="C348" s="287"/>
      <c r="D348" s="287"/>
      <c r="E348" s="287"/>
      <c r="F348" s="287"/>
      <c r="G348" s="287"/>
      <c r="H348" s="287"/>
      <c r="I348" s="287"/>
      <c r="J348" s="287"/>
      <c r="K348" s="287"/>
      <c r="L348" s="287"/>
      <c r="M348" s="287"/>
      <c r="N348" s="287"/>
      <c r="O348" s="287"/>
      <c r="P348" s="287"/>
      <c r="Q348" s="287"/>
      <c r="R348" s="287"/>
      <c r="S348" s="287"/>
      <c r="T348" s="287"/>
      <c r="U348" s="287"/>
      <c r="V348" s="287"/>
      <c r="W348" s="287"/>
      <c r="X348" s="287"/>
      <c r="Y348" s="287"/>
      <c r="Z348" s="287"/>
    </row>
    <row r="349" spans="1:26" ht="12.75" customHeight="1" x14ac:dyDescent="0.25">
      <c r="A349" s="287"/>
      <c r="B349" s="287"/>
      <c r="C349" s="287"/>
      <c r="D349" s="287"/>
      <c r="E349" s="287"/>
      <c r="F349" s="287"/>
      <c r="G349" s="287"/>
      <c r="H349" s="287"/>
      <c r="I349" s="287"/>
      <c r="J349" s="287"/>
      <c r="K349" s="287"/>
      <c r="L349" s="287"/>
      <c r="M349" s="287"/>
      <c r="N349" s="287"/>
      <c r="O349" s="287"/>
      <c r="P349" s="287"/>
      <c r="Q349" s="287"/>
      <c r="R349" s="287"/>
      <c r="S349" s="287"/>
      <c r="T349" s="287"/>
      <c r="U349" s="287"/>
      <c r="V349" s="287"/>
      <c r="W349" s="287"/>
      <c r="X349" s="287"/>
      <c r="Y349" s="287"/>
      <c r="Z349" s="287"/>
    </row>
    <row r="350" spans="1:26" ht="12.75" customHeight="1" x14ac:dyDescent="0.25">
      <c r="A350" s="287"/>
      <c r="B350" s="287"/>
      <c r="C350" s="287"/>
      <c r="D350" s="287"/>
      <c r="E350" s="287"/>
      <c r="F350" s="287"/>
      <c r="G350" s="287"/>
      <c r="H350" s="287"/>
      <c r="I350" s="287"/>
      <c r="J350" s="287"/>
      <c r="K350" s="287"/>
      <c r="L350" s="287"/>
      <c r="M350" s="287"/>
      <c r="N350" s="287"/>
      <c r="O350" s="287"/>
      <c r="P350" s="287"/>
      <c r="Q350" s="287"/>
      <c r="R350" s="287"/>
      <c r="S350" s="287"/>
      <c r="T350" s="287"/>
      <c r="U350" s="287"/>
      <c r="V350" s="287"/>
      <c r="W350" s="287"/>
      <c r="X350" s="287"/>
      <c r="Y350" s="287"/>
      <c r="Z350" s="287"/>
    </row>
    <row r="351" spans="1:26" ht="12.75" customHeight="1" x14ac:dyDescent="0.25">
      <c r="A351" s="287"/>
      <c r="B351" s="287"/>
      <c r="C351" s="287"/>
      <c r="D351" s="287"/>
      <c r="E351" s="287"/>
      <c r="F351" s="287"/>
      <c r="G351" s="287"/>
      <c r="H351" s="287"/>
      <c r="I351" s="287"/>
      <c r="J351" s="287"/>
      <c r="K351" s="287"/>
      <c r="L351" s="287"/>
      <c r="M351" s="287"/>
      <c r="N351" s="287"/>
      <c r="O351" s="287"/>
      <c r="P351" s="287"/>
      <c r="Q351" s="287"/>
      <c r="R351" s="287"/>
      <c r="S351" s="287"/>
      <c r="T351" s="287"/>
      <c r="U351" s="287"/>
      <c r="V351" s="287"/>
      <c r="W351" s="287"/>
      <c r="X351" s="287"/>
      <c r="Y351" s="287"/>
      <c r="Z351" s="287"/>
    </row>
    <row r="352" spans="1:26" ht="12.75" customHeight="1" x14ac:dyDescent="0.25">
      <c r="A352" s="287"/>
      <c r="B352" s="287"/>
      <c r="C352" s="287"/>
      <c r="D352" s="287"/>
      <c r="E352" s="287"/>
      <c r="F352" s="287"/>
      <c r="G352" s="287"/>
      <c r="H352" s="287"/>
      <c r="I352" s="287"/>
      <c r="J352" s="287"/>
      <c r="K352" s="287"/>
      <c r="L352" s="287"/>
      <c r="M352" s="287"/>
      <c r="N352" s="287"/>
      <c r="O352" s="287"/>
      <c r="P352" s="287"/>
      <c r="Q352" s="287"/>
      <c r="R352" s="287"/>
      <c r="S352" s="287"/>
      <c r="T352" s="287"/>
      <c r="U352" s="287"/>
      <c r="V352" s="287"/>
      <c r="W352" s="287"/>
      <c r="X352" s="287"/>
      <c r="Y352" s="287"/>
      <c r="Z352" s="287"/>
    </row>
    <row r="353" spans="1:26" ht="12.75" customHeight="1" x14ac:dyDescent="0.25">
      <c r="A353" s="287"/>
      <c r="B353" s="287"/>
      <c r="C353" s="287"/>
      <c r="D353" s="287"/>
      <c r="E353" s="287"/>
      <c r="F353" s="287"/>
      <c r="G353" s="287"/>
      <c r="H353" s="287"/>
      <c r="I353" s="287"/>
      <c r="J353" s="287"/>
      <c r="K353" s="287"/>
      <c r="L353" s="287"/>
      <c r="M353" s="287"/>
      <c r="N353" s="287"/>
      <c r="O353" s="287"/>
      <c r="P353" s="287"/>
      <c r="Q353" s="287"/>
      <c r="R353" s="287"/>
      <c r="S353" s="287"/>
      <c r="T353" s="287"/>
      <c r="U353" s="287"/>
      <c r="V353" s="287"/>
      <c r="W353" s="287"/>
      <c r="X353" s="287"/>
      <c r="Y353" s="287"/>
      <c r="Z353" s="287"/>
    </row>
    <row r="354" spans="1:26" ht="12.75" customHeight="1" x14ac:dyDescent="0.25">
      <c r="A354" s="287"/>
      <c r="B354" s="287"/>
      <c r="C354" s="287"/>
      <c r="D354" s="287"/>
      <c r="E354" s="287"/>
      <c r="F354" s="287"/>
      <c r="G354" s="287"/>
      <c r="H354" s="287"/>
      <c r="I354" s="287"/>
      <c r="J354" s="287"/>
      <c r="K354" s="287"/>
      <c r="L354" s="287"/>
      <c r="M354" s="287"/>
      <c r="N354" s="287"/>
      <c r="O354" s="287"/>
      <c r="P354" s="287"/>
      <c r="Q354" s="287"/>
      <c r="R354" s="287"/>
      <c r="S354" s="287"/>
      <c r="T354" s="287"/>
      <c r="U354" s="287"/>
      <c r="V354" s="287"/>
      <c r="W354" s="287"/>
      <c r="X354" s="287"/>
      <c r="Y354" s="287"/>
      <c r="Z354" s="287"/>
    </row>
    <row r="355" spans="1:26" ht="12.75" customHeight="1" x14ac:dyDescent="0.25">
      <c r="A355" s="287"/>
      <c r="B355" s="287"/>
      <c r="C355" s="287"/>
      <c r="D355" s="287"/>
      <c r="E355" s="287"/>
      <c r="F355" s="287"/>
      <c r="G355" s="287"/>
      <c r="H355" s="287"/>
      <c r="I355" s="287"/>
      <c r="J355" s="287"/>
      <c r="K355" s="287"/>
      <c r="L355" s="287"/>
      <c r="M355" s="287"/>
      <c r="N355" s="287"/>
      <c r="O355" s="287"/>
      <c r="P355" s="287"/>
      <c r="Q355" s="287"/>
      <c r="R355" s="287"/>
      <c r="S355" s="287"/>
      <c r="T355" s="287"/>
      <c r="U355" s="287"/>
      <c r="V355" s="287"/>
      <c r="W355" s="287"/>
      <c r="X355" s="287"/>
      <c r="Y355" s="287"/>
      <c r="Z355" s="287"/>
    </row>
    <row r="356" spans="1:26" ht="12.75" customHeight="1" x14ac:dyDescent="0.25">
      <c r="A356" s="287"/>
      <c r="B356" s="287"/>
      <c r="C356" s="287"/>
      <c r="D356" s="287"/>
      <c r="E356" s="287"/>
      <c r="F356" s="287"/>
      <c r="G356" s="287"/>
      <c r="H356" s="287"/>
      <c r="I356" s="287"/>
      <c r="J356" s="287"/>
      <c r="K356" s="287"/>
      <c r="L356" s="287"/>
      <c r="M356" s="287"/>
      <c r="N356" s="287"/>
      <c r="O356" s="287"/>
      <c r="P356" s="287"/>
      <c r="Q356" s="287"/>
      <c r="R356" s="287"/>
      <c r="S356" s="287"/>
      <c r="T356" s="287"/>
      <c r="U356" s="287"/>
      <c r="V356" s="287"/>
      <c r="W356" s="287"/>
      <c r="X356" s="287"/>
      <c r="Y356" s="287"/>
      <c r="Z356" s="287"/>
    </row>
    <row r="357" spans="1:26" ht="12.75" customHeight="1" x14ac:dyDescent="0.25">
      <c r="A357" s="287"/>
      <c r="B357" s="287"/>
      <c r="C357" s="287"/>
      <c r="D357" s="287"/>
      <c r="E357" s="287"/>
      <c r="F357" s="287"/>
      <c r="G357" s="287"/>
      <c r="H357" s="287"/>
      <c r="I357" s="287"/>
      <c r="J357" s="287"/>
      <c r="K357" s="287"/>
      <c r="L357" s="287"/>
      <c r="M357" s="287"/>
      <c r="N357" s="287"/>
      <c r="O357" s="287"/>
      <c r="P357" s="287"/>
      <c r="Q357" s="287"/>
      <c r="R357" s="287"/>
      <c r="S357" s="287"/>
      <c r="T357" s="287"/>
      <c r="U357" s="287"/>
      <c r="V357" s="287"/>
      <c r="W357" s="287"/>
      <c r="X357" s="287"/>
      <c r="Y357" s="287"/>
      <c r="Z357" s="287"/>
    </row>
    <row r="358" spans="1:26" ht="12.75" customHeight="1" x14ac:dyDescent="0.25">
      <c r="A358" s="287"/>
      <c r="B358" s="287"/>
      <c r="C358" s="287"/>
      <c r="D358" s="287"/>
      <c r="E358" s="287"/>
      <c r="F358" s="287"/>
      <c r="G358" s="287"/>
      <c r="H358" s="287"/>
      <c r="I358" s="287"/>
      <c r="J358" s="287"/>
      <c r="K358" s="287"/>
      <c r="L358" s="287"/>
      <c r="M358" s="287"/>
      <c r="N358" s="287"/>
      <c r="O358" s="287"/>
      <c r="P358" s="287"/>
      <c r="Q358" s="287"/>
      <c r="R358" s="287"/>
      <c r="S358" s="287"/>
      <c r="T358" s="287"/>
      <c r="U358" s="287"/>
      <c r="V358" s="287"/>
      <c r="W358" s="287"/>
      <c r="X358" s="287"/>
      <c r="Y358" s="287"/>
      <c r="Z358" s="287"/>
    </row>
    <row r="359" spans="1:26" ht="12.75" customHeight="1" x14ac:dyDescent="0.25">
      <c r="A359" s="287"/>
      <c r="B359" s="287"/>
      <c r="C359" s="287"/>
      <c r="D359" s="287"/>
      <c r="E359" s="287"/>
      <c r="F359" s="287"/>
      <c r="G359" s="287"/>
      <c r="H359" s="287"/>
      <c r="I359" s="287"/>
      <c r="J359" s="287"/>
      <c r="K359" s="287"/>
      <c r="L359" s="287"/>
      <c r="M359" s="287"/>
      <c r="N359" s="287"/>
      <c r="O359" s="287"/>
      <c r="P359" s="287"/>
      <c r="Q359" s="287"/>
      <c r="R359" s="287"/>
      <c r="S359" s="287"/>
      <c r="T359" s="287"/>
      <c r="U359" s="287"/>
      <c r="V359" s="287"/>
      <c r="W359" s="287"/>
      <c r="X359" s="287"/>
      <c r="Y359" s="287"/>
      <c r="Z359" s="287"/>
    </row>
    <row r="360" spans="1:26" ht="12.75" customHeight="1" x14ac:dyDescent="0.25">
      <c r="A360" s="287"/>
      <c r="B360" s="287"/>
      <c r="C360" s="287"/>
      <c r="D360" s="287"/>
      <c r="E360" s="287"/>
      <c r="F360" s="287"/>
      <c r="G360" s="287"/>
      <c r="H360" s="287"/>
      <c r="I360" s="287"/>
      <c r="J360" s="287"/>
      <c r="K360" s="287"/>
      <c r="L360" s="287"/>
      <c r="M360" s="287"/>
      <c r="N360" s="287"/>
      <c r="O360" s="287"/>
      <c r="P360" s="287"/>
      <c r="Q360" s="287"/>
      <c r="R360" s="287"/>
      <c r="S360" s="287"/>
      <c r="T360" s="287"/>
      <c r="U360" s="287"/>
      <c r="V360" s="287"/>
      <c r="W360" s="287"/>
      <c r="X360" s="287"/>
      <c r="Y360" s="287"/>
      <c r="Z360" s="287"/>
    </row>
    <row r="361" spans="1:26" ht="12.75" customHeight="1" x14ac:dyDescent="0.25">
      <c r="A361" s="287"/>
      <c r="B361" s="287"/>
      <c r="C361" s="287"/>
      <c r="D361" s="287"/>
      <c r="E361" s="287"/>
      <c r="F361" s="287"/>
      <c r="G361" s="287"/>
      <c r="H361" s="287"/>
      <c r="I361" s="287"/>
      <c r="J361" s="287"/>
      <c r="K361" s="287"/>
      <c r="L361" s="287"/>
      <c r="M361" s="287"/>
      <c r="N361" s="287"/>
      <c r="O361" s="287"/>
      <c r="P361" s="287"/>
      <c r="Q361" s="287"/>
      <c r="R361" s="287"/>
      <c r="S361" s="287"/>
      <c r="T361" s="287"/>
      <c r="U361" s="287"/>
      <c r="V361" s="287"/>
      <c r="W361" s="287"/>
      <c r="X361" s="287"/>
      <c r="Y361" s="287"/>
      <c r="Z361" s="287"/>
    </row>
    <row r="362" spans="1:26" ht="12.75" customHeight="1" x14ac:dyDescent="0.25">
      <c r="A362" s="287"/>
      <c r="B362" s="287"/>
      <c r="C362" s="287"/>
      <c r="D362" s="287"/>
      <c r="E362" s="287"/>
      <c r="F362" s="287"/>
      <c r="G362" s="287"/>
      <c r="H362" s="287"/>
      <c r="I362" s="287"/>
      <c r="J362" s="287"/>
      <c r="K362" s="287"/>
      <c r="L362" s="287"/>
      <c r="M362" s="287"/>
      <c r="N362" s="287"/>
      <c r="O362" s="287"/>
      <c r="P362" s="287"/>
      <c r="Q362" s="287"/>
      <c r="R362" s="287"/>
      <c r="S362" s="287"/>
      <c r="T362" s="287"/>
      <c r="U362" s="287"/>
      <c r="V362" s="287"/>
      <c r="W362" s="287"/>
      <c r="X362" s="287"/>
      <c r="Y362" s="287"/>
      <c r="Z362" s="287"/>
    </row>
    <row r="363" spans="1:26" ht="12.75" customHeight="1" x14ac:dyDescent="0.25">
      <c r="A363" s="287"/>
      <c r="B363" s="287"/>
      <c r="C363" s="287"/>
      <c r="D363" s="287"/>
      <c r="E363" s="287"/>
      <c r="F363" s="287"/>
      <c r="G363" s="287"/>
      <c r="H363" s="287"/>
      <c r="I363" s="287"/>
      <c r="J363" s="287"/>
      <c r="K363" s="287"/>
      <c r="L363" s="287"/>
      <c r="M363" s="287"/>
      <c r="N363" s="287"/>
      <c r="O363" s="287"/>
      <c r="P363" s="287"/>
      <c r="Q363" s="287"/>
      <c r="R363" s="287"/>
      <c r="S363" s="287"/>
      <c r="T363" s="287"/>
      <c r="U363" s="287"/>
      <c r="V363" s="287"/>
      <c r="W363" s="287"/>
      <c r="X363" s="287"/>
      <c r="Y363" s="287"/>
      <c r="Z363" s="287"/>
    </row>
    <row r="364" spans="1:26" ht="12.75" customHeight="1" x14ac:dyDescent="0.25">
      <c r="A364" s="287"/>
      <c r="B364" s="287"/>
      <c r="C364" s="287"/>
      <c r="D364" s="287"/>
      <c r="E364" s="287"/>
      <c r="F364" s="287"/>
      <c r="G364" s="287"/>
      <c r="H364" s="287"/>
      <c r="I364" s="287"/>
      <c r="J364" s="287"/>
      <c r="K364" s="287"/>
      <c r="L364" s="287"/>
      <c r="M364" s="287"/>
      <c r="N364" s="287"/>
      <c r="O364" s="287"/>
      <c r="P364" s="287"/>
      <c r="Q364" s="287"/>
      <c r="R364" s="287"/>
      <c r="S364" s="287"/>
      <c r="T364" s="287"/>
      <c r="U364" s="287"/>
      <c r="V364" s="287"/>
      <c r="W364" s="287"/>
      <c r="X364" s="287"/>
      <c r="Y364" s="287"/>
      <c r="Z364" s="287"/>
    </row>
    <row r="365" spans="1:26" ht="12.75" customHeight="1" x14ac:dyDescent="0.25">
      <c r="A365" s="287"/>
      <c r="B365" s="287"/>
      <c r="C365" s="287"/>
      <c r="D365" s="287"/>
      <c r="E365" s="287"/>
      <c r="F365" s="287"/>
      <c r="G365" s="287"/>
      <c r="H365" s="287"/>
      <c r="I365" s="287"/>
      <c r="J365" s="287"/>
      <c r="K365" s="287"/>
      <c r="L365" s="287"/>
      <c r="M365" s="287"/>
      <c r="N365" s="287"/>
      <c r="O365" s="287"/>
      <c r="P365" s="287"/>
      <c r="Q365" s="287"/>
      <c r="R365" s="287"/>
      <c r="S365" s="287"/>
      <c r="T365" s="287"/>
      <c r="U365" s="287"/>
      <c r="V365" s="287"/>
      <c r="W365" s="287"/>
      <c r="X365" s="287"/>
      <c r="Y365" s="287"/>
      <c r="Z365" s="287"/>
    </row>
    <row r="366" spans="1:26" ht="12.75" customHeight="1" x14ac:dyDescent="0.25">
      <c r="A366" s="287"/>
      <c r="B366" s="287"/>
      <c r="C366" s="287"/>
      <c r="D366" s="287"/>
      <c r="E366" s="287"/>
      <c r="F366" s="287"/>
      <c r="G366" s="287"/>
      <c r="H366" s="287"/>
      <c r="I366" s="287"/>
      <c r="J366" s="287"/>
      <c r="K366" s="287"/>
      <c r="L366" s="287"/>
      <c r="M366" s="287"/>
      <c r="N366" s="287"/>
      <c r="O366" s="287"/>
      <c r="P366" s="287"/>
      <c r="Q366" s="287"/>
      <c r="R366" s="287"/>
      <c r="S366" s="287"/>
      <c r="T366" s="287"/>
      <c r="U366" s="287"/>
      <c r="V366" s="287"/>
      <c r="W366" s="287"/>
      <c r="X366" s="287"/>
      <c r="Y366" s="287"/>
      <c r="Z366" s="287"/>
    </row>
    <row r="367" spans="1:26" ht="12.75" customHeight="1" x14ac:dyDescent="0.25">
      <c r="A367" s="287"/>
      <c r="B367" s="287"/>
      <c r="C367" s="287"/>
      <c r="D367" s="287"/>
      <c r="E367" s="287"/>
      <c r="F367" s="287"/>
      <c r="G367" s="287"/>
      <c r="H367" s="287"/>
      <c r="I367" s="287"/>
      <c r="J367" s="287"/>
      <c r="K367" s="287"/>
      <c r="L367" s="287"/>
      <c r="M367" s="287"/>
      <c r="N367" s="287"/>
      <c r="O367" s="287"/>
      <c r="P367" s="287"/>
      <c r="Q367" s="287"/>
      <c r="R367" s="287"/>
      <c r="S367" s="287"/>
      <c r="T367" s="287"/>
      <c r="U367" s="287"/>
      <c r="V367" s="287"/>
      <c r="W367" s="287"/>
      <c r="X367" s="287"/>
      <c r="Y367" s="287"/>
      <c r="Z367" s="287"/>
    </row>
    <row r="368" spans="1:26" ht="12.75" customHeight="1" x14ac:dyDescent="0.25">
      <c r="A368" s="287"/>
      <c r="B368" s="287"/>
      <c r="C368" s="287"/>
      <c r="D368" s="287"/>
      <c r="E368" s="287"/>
      <c r="F368" s="287"/>
      <c r="G368" s="287"/>
      <c r="H368" s="287"/>
      <c r="I368" s="287"/>
      <c r="J368" s="287"/>
      <c r="K368" s="287"/>
      <c r="L368" s="287"/>
      <c r="M368" s="287"/>
      <c r="N368" s="287"/>
      <c r="O368" s="287"/>
      <c r="P368" s="287"/>
      <c r="Q368" s="287"/>
      <c r="R368" s="287"/>
      <c r="S368" s="287"/>
      <c r="T368" s="287"/>
      <c r="U368" s="287"/>
      <c r="V368" s="287"/>
      <c r="W368" s="287"/>
      <c r="X368" s="287"/>
      <c r="Y368" s="287"/>
      <c r="Z368" s="287"/>
    </row>
    <row r="369" spans="1:26" ht="12.75" customHeight="1" x14ac:dyDescent="0.25">
      <c r="A369" s="287"/>
      <c r="B369" s="287"/>
      <c r="C369" s="287"/>
      <c r="D369" s="287"/>
      <c r="E369" s="287"/>
      <c r="F369" s="287"/>
      <c r="G369" s="287"/>
      <c r="H369" s="287"/>
      <c r="I369" s="287"/>
      <c r="J369" s="287"/>
      <c r="K369" s="287"/>
      <c r="L369" s="287"/>
      <c r="M369" s="287"/>
      <c r="N369" s="287"/>
      <c r="O369" s="287"/>
      <c r="P369" s="287"/>
      <c r="Q369" s="287"/>
      <c r="R369" s="287"/>
      <c r="S369" s="287"/>
      <c r="T369" s="287"/>
      <c r="U369" s="287"/>
      <c r="V369" s="287"/>
      <c r="W369" s="287"/>
      <c r="X369" s="287"/>
      <c r="Y369" s="287"/>
      <c r="Z369" s="287"/>
    </row>
    <row r="370" spans="1:26" ht="12.75" customHeight="1" x14ac:dyDescent="0.25">
      <c r="A370" s="287"/>
      <c r="B370" s="287"/>
      <c r="C370" s="287"/>
      <c r="D370" s="287"/>
      <c r="E370" s="287"/>
      <c r="F370" s="287"/>
      <c r="G370" s="287"/>
      <c r="H370" s="287"/>
      <c r="I370" s="287"/>
      <c r="J370" s="287"/>
      <c r="K370" s="287"/>
      <c r="L370" s="287"/>
      <c r="M370" s="287"/>
      <c r="N370" s="287"/>
      <c r="O370" s="287"/>
      <c r="P370" s="287"/>
      <c r="Q370" s="287"/>
      <c r="R370" s="287"/>
      <c r="S370" s="287"/>
      <c r="T370" s="287"/>
      <c r="U370" s="287"/>
      <c r="V370" s="287"/>
      <c r="W370" s="287"/>
      <c r="X370" s="287"/>
      <c r="Y370" s="287"/>
      <c r="Z370" s="287"/>
    </row>
    <row r="371" spans="1:26" ht="12.75" customHeight="1" x14ac:dyDescent="0.25">
      <c r="A371" s="287"/>
      <c r="B371" s="287"/>
      <c r="C371" s="287"/>
      <c r="D371" s="287"/>
      <c r="E371" s="287"/>
      <c r="F371" s="287"/>
      <c r="G371" s="287"/>
      <c r="H371" s="287"/>
      <c r="I371" s="287"/>
      <c r="J371" s="287"/>
      <c r="K371" s="287"/>
      <c r="L371" s="287"/>
      <c r="M371" s="287"/>
      <c r="N371" s="287"/>
      <c r="O371" s="287"/>
      <c r="P371" s="287"/>
      <c r="Q371" s="287"/>
      <c r="R371" s="287"/>
      <c r="S371" s="287"/>
      <c r="T371" s="287"/>
      <c r="U371" s="287"/>
      <c r="V371" s="287"/>
      <c r="W371" s="287"/>
      <c r="X371" s="287"/>
      <c r="Y371" s="287"/>
      <c r="Z371" s="287"/>
    </row>
    <row r="372" spans="1:26" ht="12.75" customHeight="1" x14ac:dyDescent="0.25">
      <c r="A372" s="287"/>
      <c r="B372" s="287"/>
      <c r="C372" s="287"/>
      <c r="D372" s="287"/>
      <c r="E372" s="287"/>
      <c r="F372" s="287"/>
      <c r="G372" s="287"/>
      <c r="H372" s="287"/>
      <c r="I372" s="287"/>
      <c r="J372" s="287"/>
      <c r="K372" s="287"/>
      <c r="L372" s="287"/>
      <c r="M372" s="287"/>
      <c r="N372" s="287"/>
      <c r="O372" s="287"/>
      <c r="P372" s="287"/>
      <c r="Q372" s="287"/>
      <c r="R372" s="287"/>
      <c r="S372" s="287"/>
      <c r="T372" s="287"/>
      <c r="U372" s="287"/>
      <c r="V372" s="287"/>
      <c r="W372" s="287"/>
      <c r="X372" s="287"/>
      <c r="Y372" s="287"/>
      <c r="Z372" s="287"/>
    </row>
    <row r="373" spans="1:26" ht="12.75" customHeight="1" x14ac:dyDescent="0.25">
      <c r="A373" s="287"/>
      <c r="B373" s="287"/>
      <c r="C373" s="287"/>
      <c r="D373" s="287"/>
      <c r="E373" s="287"/>
      <c r="F373" s="287"/>
      <c r="G373" s="287"/>
      <c r="H373" s="287"/>
      <c r="I373" s="287"/>
      <c r="J373" s="287"/>
      <c r="K373" s="287"/>
      <c r="L373" s="287"/>
      <c r="M373" s="287"/>
      <c r="N373" s="287"/>
      <c r="O373" s="287"/>
      <c r="P373" s="287"/>
      <c r="Q373" s="287"/>
      <c r="R373" s="287"/>
      <c r="S373" s="287"/>
      <c r="T373" s="287"/>
      <c r="U373" s="287"/>
      <c r="V373" s="287"/>
      <c r="W373" s="287"/>
      <c r="X373" s="287"/>
      <c r="Y373" s="287"/>
      <c r="Z373" s="287"/>
    </row>
    <row r="374" spans="1:26" ht="12.75" customHeight="1" x14ac:dyDescent="0.25">
      <c r="A374" s="287"/>
      <c r="B374" s="287"/>
      <c r="C374" s="287"/>
      <c r="D374" s="287"/>
      <c r="E374" s="287"/>
      <c r="F374" s="287"/>
      <c r="G374" s="287"/>
      <c r="H374" s="287"/>
      <c r="I374" s="287"/>
      <c r="J374" s="287"/>
      <c r="K374" s="287"/>
      <c r="L374" s="287"/>
      <c r="M374" s="287"/>
      <c r="N374" s="287"/>
      <c r="O374" s="287"/>
      <c r="P374" s="287"/>
      <c r="Q374" s="287"/>
      <c r="R374" s="287"/>
      <c r="S374" s="287"/>
      <c r="T374" s="287"/>
      <c r="U374" s="287"/>
      <c r="V374" s="287"/>
      <c r="W374" s="287"/>
      <c r="X374" s="287"/>
      <c r="Y374" s="287"/>
      <c r="Z374" s="287"/>
    </row>
    <row r="375" spans="1:26" ht="12.75" customHeight="1" x14ac:dyDescent="0.25">
      <c r="A375" s="287"/>
      <c r="B375" s="287"/>
      <c r="C375" s="287"/>
      <c r="D375" s="287"/>
      <c r="E375" s="287"/>
      <c r="F375" s="287"/>
      <c r="G375" s="287"/>
      <c r="H375" s="287"/>
      <c r="I375" s="287"/>
      <c r="J375" s="287"/>
      <c r="K375" s="287"/>
      <c r="L375" s="287"/>
      <c r="M375" s="287"/>
      <c r="N375" s="287"/>
      <c r="O375" s="287"/>
      <c r="P375" s="287"/>
      <c r="Q375" s="287"/>
      <c r="R375" s="287"/>
      <c r="S375" s="287"/>
      <c r="T375" s="287"/>
      <c r="U375" s="287"/>
      <c r="V375" s="287"/>
      <c r="W375" s="287"/>
      <c r="X375" s="287"/>
      <c r="Y375" s="287"/>
      <c r="Z375" s="287"/>
    </row>
    <row r="376" spans="1:26" ht="12.75" customHeight="1" x14ac:dyDescent="0.25">
      <c r="A376" s="287"/>
      <c r="B376" s="287"/>
      <c r="C376" s="287"/>
      <c r="D376" s="287"/>
      <c r="E376" s="287"/>
      <c r="F376" s="287"/>
      <c r="G376" s="287"/>
      <c r="H376" s="287"/>
      <c r="I376" s="287"/>
      <c r="J376" s="287"/>
      <c r="K376" s="287"/>
      <c r="L376" s="287"/>
      <c r="M376" s="287"/>
      <c r="N376" s="287"/>
      <c r="O376" s="287"/>
      <c r="P376" s="287"/>
      <c r="Q376" s="287"/>
      <c r="R376" s="287"/>
      <c r="S376" s="287"/>
      <c r="T376" s="287"/>
      <c r="U376" s="287"/>
      <c r="V376" s="287"/>
      <c r="W376" s="287"/>
      <c r="X376" s="287"/>
      <c r="Y376" s="287"/>
      <c r="Z376" s="287"/>
    </row>
    <row r="377" spans="1:26" ht="12.75" customHeight="1" x14ac:dyDescent="0.25">
      <c r="A377" s="287"/>
      <c r="B377" s="287"/>
      <c r="C377" s="287"/>
      <c r="D377" s="287"/>
      <c r="E377" s="287"/>
      <c r="F377" s="287"/>
      <c r="G377" s="287"/>
      <c r="H377" s="287"/>
      <c r="I377" s="287"/>
      <c r="J377" s="287"/>
      <c r="K377" s="287"/>
      <c r="L377" s="287"/>
      <c r="M377" s="287"/>
      <c r="N377" s="287"/>
      <c r="O377" s="287"/>
      <c r="P377" s="287"/>
      <c r="Q377" s="287"/>
      <c r="R377" s="287"/>
      <c r="S377" s="287"/>
      <c r="T377" s="287"/>
      <c r="U377" s="287"/>
      <c r="V377" s="287"/>
      <c r="W377" s="287"/>
      <c r="X377" s="287"/>
      <c r="Y377" s="287"/>
      <c r="Z377" s="287"/>
    </row>
    <row r="378" spans="1:26" ht="12.75" customHeight="1" x14ac:dyDescent="0.25">
      <c r="A378" s="287"/>
      <c r="B378" s="287"/>
      <c r="C378" s="287"/>
      <c r="D378" s="287"/>
      <c r="E378" s="287"/>
      <c r="F378" s="287"/>
      <c r="G378" s="287"/>
      <c r="H378" s="287"/>
      <c r="I378" s="287"/>
      <c r="J378" s="287"/>
      <c r="K378" s="287"/>
      <c r="L378" s="287"/>
      <c r="M378" s="287"/>
      <c r="N378" s="287"/>
      <c r="O378" s="287"/>
      <c r="P378" s="287"/>
      <c r="Q378" s="287"/>
      <c r="R378" s="287"/>
      <c r="S378" s="287"/>
      <c r="T378" s="287"/>
      <c r="U378" s="287"/>
      <c r="V378" s="287"/>
      <c r="W378" s="287"/>
      <c r="X378" s="287"/>
      <c r="Y378" s="287"/>
      <c r="Z378" s="287"/>
    </row>
    <row r="379" spans="1:26" ht="12.75" customHeight="1" x14ac:dyDescent="0.25">
      <c r="A379" s="287"/>
      <c r="B379" s="287"/>
      <c r="C379" s="287"/>
      <c r="D379" s="287"/>
      <c r="E379" s="287"/>
      <c r="F379" s="287"/>
      <c r="G379" s="287"/>
      <c r="H379" s="287"/>
      <c r="I379" s="287"/>
      <c r="J379" s="287"/>
      <c r="K379" s="287"/>
      <c r="L379" s="287"/>
      <c r="M379" s="287"/>
      <c r="N379" s="287"/>
      <c r="O379" s="287"/>
      <c r="P379" s="287"/>
      <c r="Q379" s="287"/>
      <c r="R379" s="287"/>
      <c r="S379" s="287"/>
      <c r="T379" s="287"/>
      <c r="U379" s="287"/>
      <c r="V379" s="287"/>
      <c r="W379" s="287"/>
      <c r="X379" s="287"/>
      <c r="Y379" s="287"/>
      <c r="Z379" s="287"/>
    </row>
    <row r="380" spans="1:26" ht="12.75" customHeight="1" x14ac:dyDescent="0.25">
      <c r="A380" s="287"/>
      <c r="B380" s="287"/>
      <c r="C380" s="287"/>
      <c r="D380" s="287"/>
      <c r="E380" s="287"/>
      <c r="F380" s="287"/>
      <c r="G380" s="287"/>
      <c r="H380" s="287"/>
      <c r="I380" s="287"/>
      <c r="J380" s="287"/>
      <c r="K380" s="287"/>
      <c r="L380" s="287"/>
      <c r="M380" s="287"/>
      <c r="N380" s="287"/>
      <c r="O380" s="287"/>
      <c r="P380" s="287"/>
      <c r="Q380" s="287"/>
      <c r="R380" s="287"/>
      <c r="S380" s="287"/>
      <c r="T380" s="287"/>
      <c r="U380" s="287"/>
      <c r="V380" s="287"/>
      <c r="W380" s="287"/>
      <c r="X380" s="287"/>
      <c r="Y380" s="287"/>
      <c r="Z380" s="287"/>
    </row>
    <row r="381" spans="1:26" ht="12.75" customHeight="1" x14ac:dyDescent="0.25">
      <c r="A381" s="287"/>
      <c r="B381" s="287"/>
      <c r="C381" s="287"/>
      <c r="D381" s="287"/>
      <c r="E381" s="287"/>
      <c r="F381" s="287"/>
      <c r="G381" s="287"/>
      <c r="H381" s="287"/>
      <c r="I381" s="287"/>
      <c r="J381" s="287"/>
      <c r="K381" s="287"/>
      <c r="L381" s="287"/>
      <c r="M381" s="287"/>
      <c r="N381" s="287"/>
      <c r="O381" s="287"/>
      <c r="P381" s="287"/>
      <c r="Q381" s="287"/>
      <c r="R381" s="287"/>
      <c r="S381" s="287"/>
      <c r="T381" s="287"/>
      <c r="U381" s="287"/>
      <c r="V381" s="287"/>
      <c r="W381" s="287"/>
      <c r="X381" s="287"/>
      <c r="Y381" s="287"/>
      <c r="Z381" s="287"/>
    </row>
    <row r="382" spans="1:26" ht="12.75" customHeight="1" x14ac:dyDescent="0.25">
      <c r="A382" s="287"/>
      <c r="B382" s="287"/>
      <c r="C382" s="287"/>
      <c r="D382" s="287"/>
      <c r="E382" s="287"/>
      <c r="F382" s="287"/>
      <c r="G382" s="287"/>
      <c r="H382" s="287"/>
      <c r="I382" s="287"/>
      <c r="J382" s="287"/>
      <c r="K382" s="287"/>
      <c r="L382" s="287"/>
      <c r="M382" s="287"/>
      <c r="N382" s="287"/>
      <c r="O382" s="287"/>
      <c r="P382" s="287"/>
      <c r="Q382" s="287"/>
      <c r="R382" s="287"/>
      <c r="S382" s="287"/>
      <c r="T382" s="287"/>
      <c r="U382" s="287"/>
      <c r="V382" s="287"/>
      <c r="W382" s="287"/>
      <c r="X382" s="287"/>
      <c r="Y382" s="287"/>
      <c r="Z382" s="287"/>
    </row>
    <row r="383" spans="1:26" ht="12.75" customHeight="1" x14ac:dyDescent="0.25">
      <c r="A383" s="287"/>
      <c r="B383" s="287"/>
      <c r="C383" s="287"/>
      <c r="D383" s="287"/>
      <c r="E383" s="287"/>
      <c r="F383" s="287"/>
      <c r="G383" s="287"/>
      <c r="H383" s="287"/>
      <c r="I383" s="287"/>
      <c r="J383" s="287"/>
      <c r="K383" s="287"/>
      <c r="L383" s="287"/>
      <c r="M383" s="287"/>
      <c r="N383" s="287"/>
      <c r="O383" s="287"/>
      <c r="P383" s="287"/>
      <c r="Q383" s="287"/>
      <c r="R383" s="287"/>
      <c r="S383" s="287"/>
      <c r="T383" s="287"/>
      <c r="U383" s="287"/>
      <c r="V383" s="287"/>
      <c r="W383" s="287"/>
      <c r="X383" s="287"/>
      <c r="Y383" s="287"/>
      <c r="Z383" s="287"/>
    </row>
    <row r="384" spans="1:26" ht="12.75" customHeight="1" x14ac:dyDescent="0.25">
      <c r="A384" s="287"/>
      <c r="B384" s="287"/>
      <c r="C384" s="287"/>
      <c r="D384" s="287"/>
      <c r="E384" s="287"/>
      <c r="F384" s="287"/>
      <c r="G384" s="287"/>
      <c r="H384" s="287"/>
      <c r="I384" s="287"/>
      <c r="J384" s="287"/>
      <c r="K384" s="287"/>
      <c r="L384" s="287"/>
      <c r="M384" s="287"/>
      <c r="N384" s="287"/>
      <c r="O384" s="287"/>
      <c r="P384" s="287"/>
      <c r="Q384" s="287"/>
      <c r="R384" s="287"/>
      <c r="S384" s="287"/>
      <c r="T384" s="287"/>
      <c r="U384" s="287"/>
      <c r="V384" s="287"/>
      <c r="W384" s="287"/>
      <c r="X384" s="287"/>
      <c r="Y384" s="287"/>
      <c r="Z384" s="287"/>
    </row>
    <row r="385" spans="1:26" ht="12.75" customHeight="1" x14ac:dyDescent="0.25">
      <c r="A385" s="287"/>
      <c r="B385" s="287"/>
      <c r="C385" s="287"/>
      <c r="D385" s="287"/>
      <c r="E385" s="287"/>
      <c r="F385" s="287"/>
      <c r="G385" s="287"/>
      <c r="H385" s="287"/>
      <c r="I385" s="287"/>
      <c r="J385" s="287"/>
      <c r="K385" s="287"/>
      <c r="L385" s="287"/>
      <c r="M385" s="287"/>
      <c r="N385" s="287"/>
      <c r="O385" s="287"/>
      <c r="P385" s="287"/>
      <c r="Q385" s="287"/>
      <c r="R385" s="287"/>
      <c r="S385" s="287"/>
      <c r="T385" s="287"/>
      <c r="U385" s="287"/>
      <c r="V385" s="287"/>
      <c r="W385" s="287"/>
      <c r="X385" s="287"/>
      <c r="Y385" s="287"/>
      <c r="Z385" s="287"/>
    </row>
    <row r="386" spans="1:26" ht="12.75" customHeight="1" x14ac:dyDescent="0.25">
      <c r="A386" s="287"/>
      <c r="B386" s="287"/>
      <c r="C386" s="287"/>
      <c r="D386" s="287"/>
      <c r="E386" s="287"/>
      <c r="F386" s="287"/>
      <c r="G386" s="287"/>
      <c r="H386" s="287"/>
      <c r="I386" s="287"/>
      <c r="J386" s="287"/>
      <c r="K386" s="287"/>
      <c r="L386" s="287"/>
      <c r="M386" s="287"/>
      <c r="N386" s="287"/>
      <c r="O386" s="287"/>
      <c r="P386" s="287"/>
      <c r="Q386" s="287"/>
      <c r="R386" s="287"/>
      <c r="S386" s="287"/>
      <c r="T386" s="287"/>
      <c r="U386" s="287"/>
      <c r="V386" s="287"/>
      <c r="W386" s="287"/>
      <c r="X386" s="287"/>
      <c r="Y386" s="287"/>
      <c r="Z386" s="287"/>
    </row>
    <row r="387" spans="1:26" ht="12.75" customHeight="1" x14ac:dyDescent="0.25">
      <c r="A387" s="287"/>
      <c r="B387" s="287"/>
      <c r="C387" s="287"/>
      <c r="D387" s="287"/>
      <c r="E387" s="287"/>
      <c r="F387" s="287"/>
      <c r="G387" s="287"/>
      <c r="H387" s="287"/>
      <c r="I387" s="287"/>
      <c r="J387" s="287"/>
      <c r="K387" s="287"/>
      <c r="L387" s="287"/>
      <c r="M387" s="287"/>
      <c r="N387" s="287"/>
      <c r="O387" s="287"/>
      <c r="P387" s="287"/>
      <c r="Q387" s="287"/>
      <c r="R387" s="287"/>
      <c r="S387" s="287"/>
      <c r="T387" s="287"/>
      <c r="U387" s="287"/>
      <c r="V387" s="287"/>
      <c r="W387" s="287"/>
      <c r="X387" s="287"/>
      <c r="Y387" s="287"/>
      <c r="Z387" s="287"/>
    </row>
    <row r="388" spans="1:26" ht="12.75" customHeight="1" x14ac:dyDescent="0.25">
      <c r="A388" s="287"/>
      <c r="B388" s="287"/>
      <c r="C388" s="287"/>
      <c r="D388" s="287"/>
      <c r="E388" s="287"/>
      <c r="F388" s="287"/>
      <c r="G388" s="287"/>
      <c r="H388" s="287"/>
      <c r="I388" s="287"/>
      <c r="J388" s="287"/>
      <c r="K388" s="287"/>
      <c r="L388" s="287"/>
      <c r="M388" s="287"/>
      <c r="N388" s="287"/>
      <c r="O388" s="287"/>
      <c r="P388" s="287"/>
      <c r="Q388" s="287"/>
      <c r="R388" s="287"/>
      <c r="S388" s="287"/>
      <c r="T388" s="287"/>
      <c r="U388" s="287"/>
      <c r="V388" s="287"/>
      <c r="W388" s="287"/>
      <c r="X388" s="287"/>
      <c r="Y388" s="287"/>
      <c r="Z388" s="287"/>
    </row>
    <row r="389" spans="1:26" ht="12.75" customHeight="1" x14ac:dyDescent="0.25">
      <c r="A389" s="287"/>
      <c r="B389" s="287"/>
      <c r="C389" s="287"/>
      <c r="D389" s="287"/>
      <c r="E389" s="287"/>
      <c r="F389" s="287"/>
      <c r="G389" s="287"/>
      <c r="H389" s="287"/>
      <c r="I389" s="287"/>
      <c r="J389" s="287"/>
      <c r="K389" s="287"/>
      <c r="L389" s="287"/>
      <c r="M389" s="287"/>
      <c r="N389" s="287"/>
      <c r="O389" s="287"/>
      <c r="P389" s="287"/>
      <c r="Q389" s="287"/>
      <c r="R389" s="287"/>
      <c r="S389" s="287"/>
      <c r="T389" s="287"/>
      <c r="U389" s="287"/>
      <c r="V389" s="287"/>
      <c r="W389" s="287"/>
      <c r="X389" s="287"/>
      <c r="Y389" s="287"/>
      <c r="Z389" s="287"/>
    </row>
    <row r="390" spans="1:26" ht="12.75" customHeight="1" x14ac:dyDescent="0.25">
      <c r="A390" s="287"/>
      <c r="B390" s="287"/>
      <c r="C390" s="287"/>
      <c r="D390" s="287"/>
      <c r="E390" s="287"/>
      <c r="F390" s="287"/>
      <c r="G390" s="287"/>
      <c r="H390" s="287"/>
      <c r="I390" s="287"/>
      <c r="J390" s="287"/>
      <c r="K390" s="287"/>
      <c r="L390" s="287"/>
      <c r="M390" s="287"/>
      <c r="N390" s="287"/>
      <c r="O390" s="287"/>
      <c r="P390" s="287"/>
      <c r="Q390" s="287"/>
      <c r="R390" s="287"/>
      <c r="S390" s="287"/>
      <c r="T390" s="287"/>
      <c r="U390" s="287"/>
      <c r="V390" s="287"/>
      <c r="W390" s="287"/>
      <c r="X390" s="287"/>
      <c r="Y390" s="287"/>
      <c r="Z390" s="287"/>
    </row>
    <row r="391" spans="1:26" ht="12.75" customHeight="1" x14ac:dyDescent="0.25">
      <c r="A391" s="287"/>
      <c r="B391" s="287"/>
      <c r="C391" s="287"/>
      <c r="D391" s="287"/>
      <c r="E391" s="287"/>
      <c r="F391" s="287"/>
      <c r="G391" s="287"/>
      <c r="H391" s="287"/>
      <c r="I391" s="287"/>
      <c r="J391" s="287"/>
      <c r="K391" s="287"/>
      <c r="L391" s="287"/>
      <c r="M391" s="287"/>
      <c r="N391" s="287"/>
      <c r="O391" s="287"/>
      <c r="P391" s="287"/>
      <c r="Q391" s="287"/>
      <c r="R391" s="287"/>
      <c r="S391" s="287"/>
      <c r="T391" s="287"/>
      <c r="U391" s="287"/>
      <c r="V391" s="287"/>
      <c r="W391" s="287"/>
      <c r="X391" s="287"/>
      <c r="Y391" s="287"/>
      <c r="Z391" s="287"/>
    </row>
    <row r="392" spans="1:26" ht="12.75" customHeight="1" x14ac:dyDescent="0.25">
      <c r="A392" s="287"/>
      <c r="B392" s="287"/>
      <c r="C392" s="287"/>
      <c r="D392" s="287"/>
      <c r="E392" s="287"/>
      <c r="F392" s="287"/>
      <c r="G392" s="287"/>
      <c r="H392" s="287"/>
      <c r="I392" s="287"/>
      <c r="J392" s="287"/>
      <c r="K392" s="287"/>
      <c r="L392" s="287"/>
      <c r="M392" s="287"/>
      <c r="N392" s="287"/>
      <c r="O392" s="287"/>
      <c r="P392" s="287"/>
      <c r="Q392" s="287"/>
      <c r="R392" s="287"/>
      <c r="S392" s="287"/>
      <c r="T392" s="287"/>
      <c r="U392" s="287"/>
      <c r="V392" s="287"/>
      <c r="W392" s="287"/>
      <c r="X392" s="287"/>
      <c r="Y392" s="287"/>
      <c r="Z392" s="287"/>
    </row>
    <row r="393" spans="1:26" ht="12.75" customHeight="1" x14ac:dyDescent="0.25">
      <c r="A393" s="287"/>
      <c r="B393" s="287"/>
      <c r="C393" s="287"/>
      <c r="D393" s="287"/>
      <c r="E393" s="287"/>
      <c r="F393" s="287"/>
      <c r="G393" s="287"/>
      <c r="H393" s="287"/>
      <c r="I393" s="287"/>
      <c r="J393" s="287"/>
      <c r="K393" s="287"/>
      <c r="L393" s="287"/>
      <c r="M393" s="287"/>
      <c r="N393" s="287"/>
      <c r="O393" s="287"/>
      <c r="P393" s="287"/>
      <c r="Q393" s="287"/>
      <c r="R393" s="287"/>
      <c r="S393" s="287"/>
      <c r="T393" s="287"/>
      <c r="U393" s="287"/>
      <c r="V393" s="287"/>
      <c r="W393" s="287"/>
      <c r="X393" s="287"/>
      <c r="Y393" s="287"/>
      <c r="Z393" s="287"/>
    </row>
    <row r="394" spans="1:26" ht="12.75" customHeight="1" x14ac:dyDescent="0.25">
      <c r="A394" s="287"/>
      <c r="B394" s="287"/>
      <c r="C394" s="287"/>
      <c r="D394" s="287"/>
      <c r="E394" s="287"/>
      <c r="F394" s="287"/>
      <c r="G394" s="287"/>
      <c r="H394" s="287"/>
      <c r="I394" s="287"/>
      <c r="J394" s="287"/>
      <c r="K394" s="287"/>
      <c r="L394" s="287"/>
      <c r="M394" s="287"/>
      <c r="N394" s="287"/>
      <c r="O394" s="287"/>
      <c r="P394" s="287"/>
      <c r="Q394" s="287"/>
      <c r="R394" s="287"/>
      <c r="S394" s="287"/>
      <c r="T394" s="287"/>
      <c r="U394" s="287"/>
      <c r="V394" s="287"/>
      <c r="W394" s="287"/>
      <c r="X394" s="287"/>
      <c r="Y394" s="287"/>
      <c r="Z394" s="287"/>
    </row>
    <row r="395" spans="1:26" ht="12.75" customHeight="1" x14ac:dyDescent="0.25">
      <c r="A395" s="287"/>
      <c r="B395" s="287"/>
      <c r="C395" s="287"/>
      <c r="D395" s="287"/>
      <c r="E395" s="287"/>
      <c r="F395" s="287"/>
      <c r="G395" s="287"/>
      <c r="H395" s="287"/>
      <c r="I395" s="287"/>
      <c r="J395" s="287"/>
      <c r="K395" s="287"/>
      <c r="L395" s="287"/>
      <c r="M395" s="287"/>
      <c r="N395" s="287"/>
      <c r="O395" s="287"/>
      <c r="P395" s="287"/>
      <c r="Q395" s="287"/>
      <c r="R395" s="287"/>
      <c r="S395" s="287"/>
      <c r="T395" s="287"/>
      <c r="U395" s="287"/>
      <c r="V395" s="287"/>
      <c r="W395" s="287"/>
      <c r="X395" s="287"/>
      <c r="Y395" s="287"/>
      <c r="Z395" s="287"/>
    </row>
    <row r="396" spans="1:26" ht="12.75" customHeight="1" x14ac:dyDescent="0.25">
      <c r="A396" s="287"/>
      <c r="B396" s="287"/>
      <c r="C396" s="287"/>
      <c r="D396" s="287"/>
      <c r="E396" s="287"/>
      <c r="F396" s="287"/>
      <c r="G396" s="287"/>
      <c r="H396" s="287"/>
      <c r="I396" s="287"/>
      <c r="J396" s="287"/>
      <c r="K396" s="287"/>
      <c r="L396" s="287"/>
      <c r="M396" s="287"/>
      <c r="N396" s="287"/>
      <c r="O396" s="287"/>
      <c r="P396" s="287"/>
      <c r="Q396" s="287"/>
      <c r="R396" s="287"/>
      <c r="S396" s="287"/>
      <c r="T396" s="287"/>
      <c r="U396" s="287"/>
      <c r="V396" s="287"/>
      <c r="W396" s="287"/>
      <c r="X396" s="287"/>
      <c r="Y396" s="287"/>
      <c r="Z396" s="287"/>
    </row>
    <row r="397" spans="1:26" ht="12.75" customHeight="1" x14ac:dyDescent="0.25">
      <c r="A397" s="287"/>
      <c r="B397" s="287"/>
      <c r="C397" s="287"/>
      <c r="D397" s="287"/>
      <c r="E397" s="287"/>
      <c r="F397" s="287"/>
      <c r="G397" s="287"/>
      <c r="H397" s="287"/>
      <c r="I397" s="287"/>
      <c r="J397" s="287"/>
      <c r="K397" s="287"/>
      <c r="L397" s="287"/>
      <c r="M397" s="287"/>
      <c r="N397" s="287"/>
      <c r="O397" s="287"/>
      <c r="P397" s="287"/>
      <c r="Q397" s="287"/>
      <c r="R397" s="287"/>
      <c r="S397" s="287"/>
      <c r="T397" s="287"/>
      <c r="U397" s="287"/>
      <c r="V397" s="287"/>
      <c r="W397" s="287"/>
      <c r="X397" s="287"/>
      <c r="Y397" s="287"/>
      <c r="Z397" s="287"/>
    </row>
    <row r="398" spans="1:26" ht="12.75" customHeight="1" x14ac:dyDescent="0.25">
      <c r="A398" s="287"/>
      <c r="B398" s="287"/>
      <c r="C398" s="287"/>
      <c r="D398" s="287"/>
      <c r="E398" s="287"/>
      <c r="F398" s="287"/>
      <c r="G398" s="287"/>
      <c r="H398" s="287"/>
      <c r="I398" s="287"/>
      <c r="J398" s="287"/>
      <c r="K398" s="287"/>
      <c r="L398" s="287"/>
      <c r="M398" s="287"/>
      <c r="N398" s="287"/>
      <c r="O398" s="287"/>
      <c r="P398" s="287"/>
      <c r="Q398" s="287"/>
      <c r="R398" s="287"/>
      <c r="S398" s="287"/>
      <c r="T398" s="287"/>
      <c r="U398" s="287"/>
      <c r="V398" s="287"/>
      <c r="W398" s="287"/>
      <c r="X398" s="287"/>
      <c r="Y398" s="287"/>
      <c r="Z398" s="287"/>
    </row>
    <row r="399" spans="1:26" ht="12.75" customHeight="1" x14ac:dyDescent="0.25">
      <c r="A399" s="287"/>
      <c r="B399" s="287"/>
      <c r="C399" s="287"/>
      <c r="D399" s="287"/>
      <c r="E399" s="287"/>
      <c r="F399" s="287"/>
      <c r="G399" s="287"/>
      <c r="H399" s="287"/>
      <c r="I399" s="287"/>
      <c r="J399" s="287"/>
      <c r="K399" s="287"/>
      <c r="L399" s="287"/>
      <c r="M399" s="287"/>
      <c r="N399" s="287"/>
      <c r="O399" s="287"/>
      <c r="P399" s="287"/>
      <c r="Q399" s="287"/>
      <c r="R399" s="287"/>
      <c r="S399" s="287"/>
      <c r="T399" s="287"/>
      <c r="U399" s="287"/>
      <c r="V399" s="287"/>
      <c r="W399" s="287"/>
      <c r="X399" s="287"/>
      <c r="Y399" s="287"/>
      <c r="Z399" s="287"/>
    </row>
    <row r="400" spans="1:26" ht="12.75" customHeight="1" x14ac:dyDescent="0.25">
      <c r="A400" s="287"/>
      <c r="B400" s="287"/>
      <c r="C400" s="287"/>
      <c r="D400" s="287"/>
      <c r="E400" s="287"/>
      <c r="F400" s="287"/>
      <c r="G400" s="287"/>
      <c r="H400" s="287"/>
      <c r="I400" s="287"/>
      <c r="J400" s="287"/>
      <c r="K400" s="287"/>
      <c r="L400" s="287"/>
      <c r="M400" s="287"/>
      <c r="N400" s="287"/>
      <c r="O400" s="287"/>
      <c r="P400" s="287"/>
      <c r="Q400" s="287"/>
      <c r="R400" s="287"/>
      <c r="S400" s="287"/>
      <c r="T400" s="287"/>
      <c r="U400" s="287"/>
      <c r="V400" s="287"/>
      <c r="W400" s="287"/>
      <c r="X400" s="287"/>
      <c r="Y400" s="287"/>
      <c r="Z400" s="287"/>
    </row>
    <row r="401" spans="1:26" ht="12.75" customHeight="1" x14ac:dyDescent="0.25">
      <c r="A401" s="287"/>
      <c r="B401" s="287"/>
      <c r="C401" s="287"/>
      <c r="D401" s="287"/>
      <c r="E401" s="287"/>
      <c r="F401" s="287"/>
      <c r="G401" s="287"/>
      <c r="H401" s="287"/>
      <c r="I401" s="287"/>
      <c r="J401" s="287"/>
      <c r="K401" s="287"/>
      <c r="L401" s="287"/>
      <c r="M401" s="287"/>
      <c r="N401" s="287"/>
      <c r="O401" s="287"/>
      <c r="P401" s="287"/>
      <c r="Q401" s="287"/>
      <c r="R401" s="287"/>
      <c r="S401" s="287"/>
      <c r="T401" s="287"/>
      <c r="U401" s="287"/>
      <c r="V401" s="287"/>
      <c r="W401" s="287"/>
      <c r="X401" s="287"/>
      <c r="Y401" s="287"/>
      <c r="Z401" s="287"/>
    </row>
    <row r="402" spans="1:26" ht="12.75" customHeight="1" x14ac:dyDescent="0.25">
      <c r="A402" s="287"/>
      <c r="B402" s="287"/>
      <c r="C402" s="287"/>
      <c r="D402" s="287"/>
      <c r="E402" s="287"/>
      <c r="F402" s="287"/>
      <c r="G402" s="287"/>
      <c r="H402" s="287"/>
      <c r="I402" s="287"/>
      <c r="J402" s="287"/>
      <c r="K402" s="287"/>
      <c r="L402" s="287"/>
      <c r="M402" s="287"/>
      <c r="N402" s="287"/>
      <c r="O402" s="287"/>
      <c r="P402" s="287"/>
      <c r="Q402" s="287"/>
      <c r="R402" s="287"/>
      <c r="S402" s="287"/>
      <c r="T402" s="287"/>
      <c r="U402" s="287"/>
      <c r="V402" s="287"/>
      <c r="W402" s="287"/>
      <c r="X402" s="287"/>
      <c r="Y402" s="287"/>
      <c r="Z402" s="287"/>
    </row>
    <row r="403" spans="1:26" ht="12.75" customHeight="1" x14ac:dyDescent="0.25">
      <c r="A403" s="287"/>
      <c r="B403" s="287"/>
      <c r="C403" s="287"/>
      <c r="D403" s="287"/>
      <c r="E403" s="287"/>
      <c r="F403" s="287"/>
      <c r="G403" s="287"/>
      <c r="H403" s="287"/>
      <c r="I403" s="287"/>
      <c r="J403" s="287"/>
      <c r="K403" s="287"/>
      <c r="L403" s="287"/>
      <c r="M403" s="287"/>
      <c r="N403" s="287"/>
      <c r="O403" s="287"/>
      <c r="P403" s="287"/>
      <c r="Q403" s="287"/>
      <c r="R403" s="287"/>
      <c r="S403" s="287"/>
      <c r="T403" s="287"/>
      <c r="U403" s="287"/>
      <c r="V403" s="287"/>
      <c r="W403" s="287"/>
      <c r="X403" s="287"/>
      <c r="Y403" s="287"/>
      <c r="Z403" s="287"/>
    </row>
    <row r="404" spans="1:26" ht="12.75" customHeight="1" x14ac:dyDescent="0.25">
      <c r="A404" s="287"/>
      <c r="B404" s="287"/>
      <c r="C404" s="287"/>
      <c r="D404" s="287"/>
      <c r="E404" s="287"/>
      <c r="F404" s="287"/>
      <c r="G404" s="287"/>
      <c r="H404" s="287"/>
      <c r="I404" s="287"/>
      <c r="J404" s="287"/>
      <c r="K404" s="287"/>
      <c r="L404" s="287"/>
      <c r="M404" s="287"/>
      <c r="N404" s="287"/>
      <c r="O404" s="287"/>
      <c r="P404" s="287"/>
      <c r="Q404" s="287"/>
      <c r="R404" s="287"/>
      <c r="S404" s="287"/>
      <c r="T404" s="287"/>
      <c r="U404" s="287"/>
      <c r="V404" s="287"/>
      <c r="W404" s="287"/>
      <c r="X404" s="287"/>
      <c r="Y404" s="287"/>
      <c r="Z404" s="287"/>
    </row>
    <row r="405" spans="1:26" ht="12.75" customHeight="1" x14ac:dyDescent="0.25">
      <c r="A405" s="287"/>
      <c r="B405" s="287"/>
      <c r="C405" s="287"/>
      <c r="D405" s="287"/>
      <c r="E405" s="287"/>
      <c r="F405" s="287"/>
      <c r="G405" s="287"/>
      <c r="H405" s="287"/>
      <c r="I405" s="287"/>
      <c r="J405" s="287"/>
      <c r="K405" s="287"/>
      <c r="L405" s="287"/>
      <c r="M405" s="287"/>
      <c r="N405" s="287"/>
      <c r="O405" s="287"/>
      <c r="P405" s="287"/>
      <c r="Q405" s="287"/>
      <c r="R405" s="287"/>
      <c r="S405" s="287"/>
      <c r="T405" s="287"/>
      <c r="U405" s="287"/>
      <c r="V405" s="287"/>
      <c r="W405" s="287"/>
      <c r="X405" s="287"/>
      <c r="Y405" s="287"/>
      <c r="Z405" s="287"/>
    </row>
    <row r="406" spans="1:26" ht="12.75" customHeight="1" x14ac:dyDescent="0.25">
      <c r="A406" s="287"/>
      <c r="B406" s="287"/>
      <c r="C406" s="287"/>
      <c r="D406" s="287"/>
      <c r="E406" s="287"/>
      <c r="F406" s="287"/>
      <c r="G406" s="287"/>
      <c r="H406" s="287"/>
      <c r="I406" s="287"/>
      <c r="J406" s="287"/>
      <c r="K406" s="287"/>
      <c r="L406" s="287"/>
      <c r="M406" s="287"/>
      <c r="N406" s="287"/>
      <c r="O406" s="287"/>
      <c r="P406" s="287"/>
      <c r="Q406" s="287"/>
      <c r="R406" s="287"/>
      <c r="S406" s="287"/>
      <c r="T406" s="287"/>
      <c r="U406" s="287"/>
      <c r="V406" s="287"/>
      <c r="W406" s="287"/>
      <c r="X406" s="287"/>
      <c r="Y406" s="287"/>
      <c r="Z406" s="287"/>
    </row>
    <row r="407" spans="1:26" ht="12.75" customHeight="1" x14ac:dyDescent="0.25">
      <c r="A407" s="287"/>
      <c r="B407" s="287"/>
      <c r="C407" s="287"/>
      <c r="D407" s="287"/>
      <c r="E407" s="287"/>
      <c r="F407" s="287"/>
      <c r="G407" s="287"/>
      <c r="H407" s="287"/>
      <c r="I407" s="287"/>
      <c r="J407" s="287"/>
      <c r="K407" s="287"/>
      <c r="L407" s="287"/>
      <c r="M407" s="287"/>
      <c r="N407" s="287"/>
      <c r="O407" s="287"/>
      <c r="P407" s="287"/>
      <c r="Q407" s="287"/>
      <c r="R407" s="287"/>
      <c r="S407" s="287"/>
      <c r="T407" s="287"/>
      <c r="U407" s="287"/>
      <c r="V407" s="287"/>
      <c r="W407" s="287"/>
      <c r="X407" s="287"/>
      <c r="Y407" s="287"/>
      <c r="Z407" s="287"/>
    </row>
    <row r="408" spans="1:26" ht="12.75" customHeight="1" x14ac:dyDescent="0.25">
      <c r="A408" s="287"/>
      <c r="B408" s="287"/>
      <c r="C408" s="287"/>
      <c r="D408" s="287"/>
      <c r="E408" s="287"/>
      <c r="F408" s="287"/>
      <c r="G408" s="287"/>
      <c r="H408" s="287"/>
      <c r="I408" s="287"/>
      <c r="J408" s="287"/>
      <c r="K408" s="287"/>
      <c r="L408" s="287"/>
      <c r="M408" s="287"/>
      <c r="N408" s="287"/>
      <c r="O408" s="287"/>
      <c r="P408" s="287"/>
      <c r="Q408" s="287"/>
      <c r="R408" s="287"/>
      <c r="S408" s="287"/>
      <c r="T408" s="287"/>
      <c r="U408" s="287"/>
      <c r="V408" s="287"/>
      <c r="W408" s="287"/>
      <c r="X408" s="287"/>
      <c r="Y408" s="287"/>
      <c r="Z408" s="287"/>
    </row>
    <row r="409" spans="1:26" ht="12.75" customHeight="1" x14ac:dyDescent="0.25">
      <c r="A409" s="287"/>
      <c r="B409" s="287"/>
      <c r="C409" s="287"/>
      <c r="D409" s="287"/>
      <c r="E409" s="287"/>
      <c r="F409" s="287"/>
      <c r="G409" s="287"/>
      <c r="H409" s="287"/>
      <c r="I409" s="287"/>
      <c r="J409" s="287"/>
      <c r="K409" s="287"/>
      <c r="L409" s="287"/>
      <c r="M409" s="287"/>
      <c r="N409" s="287"/>
      <c r="O409" s="287"/>
      <c r="P409" s="287"/>
      <c r="Q409" s="287"/>
      <c r="R409" s="287"/>
      <c r="S409" s="287"/>
      <c r="T409" s="287"/>
      <c r="U409" s="287"/>
      <c r="V409" s="287"/>
      <c r="W409" s="287"/>
      <c r="X409" s="287"/>
      <c r="Y409" s="287"/>
      <c r="Z409" s="287"/>
    </row>
    <row r="410" spans="1:26" ht="12.75" customHeight="1" x14ac:dyDescent="0.25">
      <c r="A410" s="287"/>
      <c r="B410" s="287"/>
      <c r="C410" s="287"/>
      <c r="D410" s="287"/>
      <c r="E410" s="287"/>
      <c r="F410" s="287"/>
      <c r="G410" s="287"/>
      <c r="H410" s="287"/>
      <c r="I410" s="287"/>
      <c r="J410" s="287"/>
      <c r="K410" s="287"/>
      <c r="L410" s="287"/>
      <c r="M410" s="287"/>
      <c r="N410" s="287"/>
      <c r="O410" s="287"/>
      <c r="P410" s="287"/>
      <c r="Q410" s="287"/>
      <c r="R410" s="287"/>
      <c r="S410" s="287"/>
      <c r="T410" s="287"/>
      <c r="U410" s="287"/>
      <c r="V410" s="287"/>
      <c r="W410" s="287"/>
      <c r="X410" s="287"/>
      <c r="Y410" s="287"/>
      <c r="Z410" s="287"/>
    </row>
    <row r="411" spans="1:26" ht="12.75" customHeight="1" x14ac:dyDescent="0.25">
      <c r="A411" s="287"/>
      <c r="B411" s="287"/>
      <c r="C411" s="287"/>
      <c r="D411" s="287"/>
      <c r="E411" s="287"/>
      <c r="F411" s="287"/>
      <c r="G411" s="287"/>
      <c r="H411" s="287"/>
      <c r="I411" s="287"/>
      <c r="J411" s="287"/>
      <c r="K411" s="287"/>
      <c r="L411" s="287"/>
      <c r="M411" s="287"/>
      <c r="N411" s="287"/>
      <c r="O411" s="287"/>
      <c r="P411" s="287"/>
      <c r="Q411" s="287"/>
      <c r="R411" s="287"/>
      <c r="S411" s="287"/>
      <c r="T411" s="287"/>
      <c r="U411" s="287"/>
      <c r="V411" s="287"/>
      <c r="W411" s="287"/>
      <c r="X411" s="287"/>
      <c r="Y411" s="287"/>
      <c r="Z411" s="287"/>
    </row>
    <row r="412" spans="1:26" ht="12.75" customHeight="1" x14ac:dyDescent="0.25">
      <c r="A412" s="287"/>
      <c r="B412" s="287"/>
      <c r="C412" s="287"/>
      <c r="D412" s="287"/>
      <c r="E412" s="287"/>
      <c r="F412" s="287"/>
      <c r="G412" s="287"/>
      <c r="H412" s="287"/>
      <c r="I412" s="287"/>
      <c r="J412" s="287"/>
      <c r="K412" s="287"/>
      <c r="L412" s="287"/>
      <c r="M412" s="287"/>
      <c r="N412" s="287"/>
      <c r="O412" s="287"/>
      <c r="P412" s="287"/>
      <c r="Q412" s="287"/>
      <c r="R412" s="287"/>
      <c r="S412" s="287"/>
      <c r="T412" s="287"/>
      <c r="U412" s="287"/>
      <c r="V412" s="287"/>
      <c r="W412" s="287"/>
      <c r="X412" s="287"/>
      <c r="Y412" s="287"/>
      <c r="Z412" s="287"/>
    </row>
    <row r="413" spans="1:26" ht="12.75" customHeight="1" x14ac:dyDescent="0.25">
      <c r="A413" s="287"/>
      <c r="B413" s="287"/>
      <c r="C413" s="287"/>
      <c r="D413" s="287"/>
      <c r="E413" s="287"/>
      <c r="F413" s="287"/>
      <c r="G413" s="287"/>
      <c r="H413" s="287"/>
      <c r="I413" s="287"/>
      <c r="J413" s="287"/>
      <c r="K413" s="287"/>
      <c r="L413" s="287"/>
      <c r="M413" s="287"/>
      <c r="N413" s="287"/>
      <c r="O413" s="287"/>
      <c r="P413" s="287"/>
      <c r="Q413" s="287"/>
      <c r="R413" s="287"/>
      <c r="S413" s="287"/>
      <c r="T413" s="287"/>
      <c r="U413" s="287"/>
      <c r="V413" s="287"/>
      <c r="W413" s="287"/>
      <c r="X413" s="287"/>
      <c r="Y413" s="287"/>
      <c r="Z413" s="287"/>
    </row>
    <row r="414" spans="1:26" ht="12.75" customHeight="1" x14ac:dyDescent="0.25">
      <c r="A414" s="287"/>
      <c r="B414" s="287"/>
      <c r="C414" s="287"/>
      <c r="D414" s="287"/>
      <c r="E414" s="287"/>
      <c r="F414" s="287"/>
      <c r="G414" s="287"/>
      <c r="H414" s="287"/>
      <c r="I414" s="287"/>
      <c r="J414" s="287"/>
      <c r="K414" s="287"/>
      <c r="L414" s="287"/>
      <c r="M414" s="287"/>
      <c r="N414" s="287"/>
      <c r="O414" s="287"/>
      <c r="P414" s="287"/>
      <c r="Q414" s="287"/>
      <c r="R414" s="287"/>
      <c r="S414" s="287"/>
      <c r="T414" s="287"/>
      <c r="U414" s="287"/>
      <c r="V414" s="287"/>
      <c r="W414" s="287"/>
      <c r="X414" s="287"/>
      <c r="Y414" s="287"/>
      <c r="Z414" s="287"/>
    </row>
    <row r="415" spans="1:26" ht="12.75" customHeight="1" x14ac:dyDescent="0.25">
      <c r="A415" s="287"/>
      <c r="B415" s="287"/>
      <c r="C415" s="287"/>
      <c r="D415" s="287"/>
      <c r="E415" s="287"/>
      <c r="F415" s="287"/>
      <c r="G415" s="287"/>
      <c r="H415" s="287"/>
      <c r="I415" s="287"/>
      <c r="J415" s="287"/>
      <c r="K415" s="287"/>
      <c r="L415" s="287"/>
      <c r="M415" s="287"/>
      <c r="N415" s="287"/>
      <c r="O415" s="287"/>
      <c r="P415" s="287"/>
      <c r="Q415" s="287"/>
      <c r="R415" s="287"/>
      <c r="S415" s="287"/>
      <c r="T415" s="287"/>
      <c r="U415" s="287"/>
      <c r="V415" s="287"/>
      <c r="W415" s="287"/>
      <c r="X415" s="287"/>
      <c r="Y415" s="287"/>
      <c r="Z415" s="287"/>
    </row>
    <row r="416" spans="1:26" ht="12.75" customHeight="1" x14ac:dyDescent="0.25">
      <c r="A416" s="287"/>
      <c r="B416" s="287"/>
      <c r="C416" s="287"/>
      <c r="D416" s="287"/>
      <c r="E416" s="287"/>
      <c r="F416" s="287"/>
      <c r="G416" s="287"/>
      <c r="H416" s="287"/>
      <c r="I416" s="287"/>
      <c r="J416" s="287"/>
      <c r="K416" s="287"/>
      <c r="L416" s="287"/>
      <c r="M416" s="287"/>
      <c r="N416" s="287"/>
      <c r="O416" s="287"/>
      <c r="P416" s="287"/>
      <c r="Q416" s="287"/>
      <c r="R416" s="287"/>
      <c r="S416" s="287"/>
      <c r="T416" s="287"/>
      <c r="U416" s="287"/>
      <c r="V416" s="287"/>
      <c r="W416" s="287"/>
      <c r="X416" s="287"/>
      <c r="Y416" s="287"/>
      <c r="Z416" s="287"/>
    </row>
    <row r="417" spans="1:26" ht="12.75" customHeight="1" x14ac:dyDescent="0.25">
      <c r="A417" s="287"/>
      <c r="B417" s="287"/>
      <c r="C417" s="287"/>
      <c r="D417" s="287"/>
      <c r="E417" s="287"/>
      <c r="F417" s="287"/>
      <c r="G417" s="287"/>
      <c r="H417" s="287"/>
      <c r="I417" s="287"/>
      <c r="J417" s="287"/>
      <c r="K417" s="287"/>
      <c r="L417" s="287"/>
      <c r="M417" s="287"/>
      <c r="N417" s="287"/>
      <c r="O417" s="287"/>
      <c r="P417" s="287"/>
      <c r="Q417" s="287"/>
      <c r="R417" s="287"/>
      <c r="S417" s="287"/>
      <c r="T417" s="287"/>
      <c r="U417" s="287"/>
      <c r="V417" s="287"/>
      <c r="W417" s="287"/>
      <c r="X417" s="287"/>
      <c r="Y417" s="287"/>
      <c r="Z417" s="287"/>
    </row>
    <row r="418" spans="1:26" ht="12.75" customHeight="1" x14ac:dyDescent="0.25">
      <c r="A418" s="287"/>
      <c r="B418" s="287"/>
      <c r="C418" s="287"/>
      <c r="D418" s="287"/>
      <c r="E418" s="287"/>
      <c r="F418" s="287"/>
      <c r="G418" s="287"/>
      <c r="H418" s="287"/>
      <c r="I418" s="287"/>
      <c r="J418" s="287"/>
      <c r="K418" s="287"/>
      <c r="L418" s="287"/>
      <c r="M418" s="287"/>
      <c r="N418" s="287"/>
      <c r="O418" s="287"/>
      <c r="P418" s="287"/>
      <c r="Q418" s="287"/>
      <c r="R418" s="287"/>
      <c r="S418" s="287"/>
      <c r="T418" s="287"/>
      <c r="U418" s="287"/>
      <c r="V418" s="287"/>
      <c r="W418" s="287"/>
      <c r="X418" s="287"/>
      <c r="Y418" s="287"/>
      <c r="Z418" s="287"/>
    </row>
    <row r="419" spans="1:26" ht="12.75" customHeight="1" x14ac:dyDescent="0.25">
      <c r="A419" s="287"/>
      <c r="B419" s="287"/>
      <c r="C419" s="287"/>
      <c r="D419" s="287"/>
      <c r="E419" s="287"/>
      <c r="F419" s="287"/>
      <c r="G419" s="287"/>
      <c r="H419" s="287"/>
      <c r="I419" s="287"/>
      <c r="J419" s="287"/>
      <c r="K419" s="287"/>
      <c r="L419" s="287"/>
      <c r="M419" s="287"/>
      <c r="N419" s="287"/>
      <c r="O419" s="287"/>
      <c r="P419" s="287"/>
      <c r="Q419" s="287"/>
      <c r="R419" s="287"/>
      <c r="S419" s="287"/>
      <c r="T419" s="287"/>
      <c r="U419" s="287"/>
      <c r="V419" s="287"/>
      <c r="W419" s="287"/>
      <c r="X419" s="287"/>
      <c r="Y419" s="287"/>
      <c r="Z419" s="287"/>
    </row>
    <row r="420" spans="1:26" ht="12.75" customHeight="1" x14ac:dyDescent="0.25">
      <c r="A420" s="287"/>
      <c r="B420" s="287"/>
      <c r="C420" s="287"/>
      <c r="D420" s="287"/>
      <c r="E420" s="287"/>
      <c r="F420" s="287"/>
      <c r="G420" s="287"/>
      <c r="H420" s="287"/>
      <c r="I420" s="287"/>
      <c r="J420" s="287"/>
      <c r="K420" s="287"/>
      <c r="L420" s="287"/>
      <c r="M420" s="287"/>
      <c r="N420" s="287"/>
      <c r="O420" s="287"/>
      <c r="P420" s="287"/>
      <c r="Q420" s="287"/>
      <c r="R420" s="287"/>
      <c r="S420" s="287"/>
      <c r="T420" s="287"/>
      <c r="U420" s="287"/>
      <c r="V420" s="287"/>
      <c r="W420" s="287"/>
      <c r="X420" s="287"/>
      <c r="Y420" s="287"/>
      <c r="Z420" s="287"/>
    </row>
    <row r="421" spans="1:26" ht="12.75" customHeight="1" x14ac:dyDescent="0.25">
      <c r="A421" s="287"/>
      <c r="B421" s="287"/>
      <c r="C421" s="287"/>
      <c r="D421" s="287"/>
      <c r="E421" s="287"/>
      <c r="F421" s="287"/>
      <c r="G421" s="287"/>
      <c r="H421" s="287"/>
      <c r="I421" s="287"/>
      <c r="J421" s="287"/>
      <c r="K421" s="287"/>
      <c r="L421" s="287"/>
      <c r="M421" s="287"/>
      <c r="N421" s="287"/>
      <c r="O421" s="287"/>
      <c r="P421" s="287"/>
      <c r="Q421" s="287"/>
      <c r="R421" s="287"/>
      <c r="S421" s="287"/>
      <c r="T421" s="287"/>
      <c r="U421" s="287"/>
      <c r="V421" s="287"/>
      <c r="W421" s="287"/>
      <c r="X421" s="287"/>
      <c r="Y421" s="287"/>
      <c r="Z421" s="287"/>
    </row>
    <row r="422" spans="1:26" ht="12.75" customHeight="1" x14ac:dyDescent="0.25">
      <c r="A422" s="287"/>
      <c r="B422" s="287"/>
      <c r="C422" s="287"/>
      <c r="D422" s="287"/>
      <c r="E422" s="287"/>
      <c r="F422" s="287"/>
      <c r="G422" s="287"/>
      <c r="H422" s="287"/>
      <c r="I422" s="287"/>
      <c r="J422" s="287"/>
      <c r="K422" s="287"/>
      <c r="L422" s="287"/>
      <c r="M422" s="287"/>
      <c r="N422" s="287"/>
      <c r="O422" s="287"/>
      <c r="P422" s="287"/>
      <c r="Q422" s="287"/>
      <c r="R422" s="287"/>
      <c r="S422" s="287"/>
      <c r="T422" s="287"/>
      <c r="U422" s="287"/>
      <c r="V422" s="287"/>
      <c r="W422" s="287"/>
      <c r="X422" s="287"/>
      <c r="Y422" s="287"/>
      <c r="Z422" s="287"/>
    </row>
    <row r="423" spans="1:26" ht="12.75" customHeight="1" x14ac:dyDescent="0.25">
      <c r="A423" s="287"/>
      <c r="B423" s="287"/>
      <c r="C423" s="287"/>
      <c r="D423" s="287"/>
      <c r="E423" s="287"/>
      <c r="F423" s="287"/>
      <c r="G423" s="287"/>
      <c r="H423" s="287"/>
      <c r="I423" s="287"/>
      <c r="J423" s="287"/>
      <c r="K423" s="287"/>
      <c r="L423" s="287"/>
      <c r="M423" s="287"/>
      <c r="N423" s="287"/>
      <c r="O423" s="287"/>
      <c r="P423" s="287"/>
      <c r="Q423" s="287"/>
      <c r="R423" s="287"/>
      <c r="S423" s="287"/>
      <c r="T423" s="287"/>
      <c r="U423" s="287"/>
      <c r="V423" s="287"/>
      <c r="W423" s="287"/>
      <c r="X423" s="287"/>
      <c r="Y423" s="287"/>
      <c r="Z423" s="287"/>
    </row>
    <row r="424" spans="1:26" ht="12.75" customHeight="1" x14ac:dyDescent="0.25">
      <c r="A424" s="287"/>
      <c r="B424" s="287"/>
      <c r="C424" s="287"/>
      <c r="D424" s="287"/>
      <c r="E424" s="287"/>
      <c r="F424" s="287"/>
      <c r="G424" s="287"/>
      <c r="H424" s="287"/>
      <c r="I424" s="287"/>
      <c r="J424" s="287"/>
      <c r="K424" s="287"/>
      <c r="L424" s="287"/>
      <c r="M424" s="287"/>
      <c r="N424" s="287"/>
      <c r="O424" s="287"/>
      <c r="P424" s="287"/>
      <c r="Q424" s="287"/>
      <c r="R424" s="287"/>
      <c r="S424" s="287"/>
      <c r="T424" s="287"/>
      <c r="U424" s="287"/>
      <c r="V424" s="287"/>
      <c r="W424" s="287"/>
      <c r="X424" s="287"/>
      <c r="Y424" s="287"/>
      <c r="Z424" s="287"/>
    </row>
    <row r="425" spans="1:26" ht="12.75" customHeight="1" x14ac:dyDescent="0.25">
      <c r="A425" s="287"/>
      <c r="B425" s="287"/>
      <c r="C425" s="287"/>
      <c r="D425" s="287"/>
      <c r="E425" s="287"/>
      <c r="F425" s="287"/>
      <c r="G425" s="287"/>
      <c r="H425" s="287"/>
      <c r="I425" s="287"/>
      <c r="J425" s="287"/>
      <c r="K425" s="287"/>
      <c r="L425" s="287"/>
      <c r="M425" s="287"/>
      <c r="N425" s="287"/>
      <c r="O425" s="287"/>
      <c r="P425" s="287"/>
      <c r="Q425" s="287"/>
      <c r="R425" s="287"/>
      <c r="S425" s="287"/>
      <c r="T425" s="287"/>
      <c r="U425" s="287"/>
      <c r="V425" s="287"/>
      <c r="W425" s="287"/>
      <c r="X425" s="287"/>
      <c r="Y425" s="287"/>
      <c r="Z425" s="287"/>
    </row>
    <row r="426" spans="1:26" ht="12.75" customHeight="1" x14ac:dyDescent="0.25">
      <c r="A426" s="287"/>
      <c r="B426" s="287"/>
      <c r="C426" s="287"/>
      <c r="D426" s="287"/>
      <c r="E426" s="287"/>
      <c r="F426" s="287"/>
      <c r="G426" s="287"/>
      <c r="H426" s="287"/>
      <c r="I426" s="287"/>
      <c r="J426" s="287"/>
      <c r="K426" s="287"/>
      <c r="L426" s="287"/>
      <c r="M426" s="287"/>
      <c r="N426" s="287"/>
      <c r="O426" s="287"/>
      <c r="P426" s="287"/>
      <c r="Q426" s="287"/>
      <c r="R426" s="287"/>
      <c r="S426" s="287"/>
      <c r="T426" s="287"/>
      <c r="U426" s="287"/>
      <c r="V426" s="287"/>
      <c r="W426" s="287"/>
      <c r="X426" s="287"/>
      <c r="Y426" s="287"/>
      <c r="Z426" s="287"/>
    </row>
    <row r="427" spans="1:26" ht="12.75" customHeight="1" x14ac:dyDescent="0.25">
      <c r="A427" s="287"/>
      <c r="B427" s="287"/>
      <c r="C427" s="287"/>
      <c r="D427" s="287"/>
      <c r="E427" s="287"/>
      <c r="F427" s="287"/>
      <c r="G427" s="287"/>
      <c r="H427" s="287"/>
      <c r="I427" s="287"/>
      <c r="J427" s="287"/>
      <c r="K427" s="287"/>
      <c r="L427" s="287"/>
      <c r="M427" s="287"/>
      <c r="N427" s="287"/>
      <c r="O427" s="287"/>
      <c r="P427" s="287"/>
      <c r="Q427" s="287"/>
      <c r="R427" s="287"/>
      <c r="S427" s="287"/>
      <c r="T427" s="287"/>
      <c r="U427" s="287"/>
      <c r="V427" s="287"/>
      <c r="W427" s="287"/>
      <c r="X427" s="287"/>
      <c r="Y427" s="287"/>
      <c r="Z427" s="287"/>
    </row>
    <row r="428" spans="1:26" ht="12.75" customHeight="1" x14ac:dyDescent="0.25">
      <c r="A428" s="287"/>
      <c r="B428" s="287"/>
      <c r="C428" s="287"/>
      <c r="D428" s="287"/>
      <c r="E428" s="287"/>
      <c r="F428" s="287"/>
      <c r="G428" s="287"/>
      <c r="H428" s="287"/>
      <c r="I428" s="287"/>
      <c r="J428" s="287"/>
      <c r="K428" s="287"/>
      <c r="L428" s="287"/>
      <c r="M428" s="287"/>
      <c r="N428" s="287"/>
      <c r="O428" s="287"/>
      <c r="P428" s="287"/>
      <c r="Q428" s="287"/>
      <c r="R428" s="287"/>
      <c r="S428" s="287"/>
      <c r="T428" s="287"/>
      <c r="U428" s="287"/>
      <c r="V428" s="287"/>
      <c r="W428" s="287"/>
      <c r="X428" s="287"/>
      <c r="Y428" s="287"/>
      <c r="Z428" s="287"/>
    </row>
    <row r="429" spans="1:26" ht="12.75" customHeight="1" x14ac:dyDescent="0.25">
      <c r="A429" s="287"/>
      <c r="B429" s="287"/>
      <c r="C429" s="287"/>
      <c r="D429" s="287"/>
      <c r="E429" s="287"/>
      <c r="F429" s="287"/>
      <c r="G429" s="287"/>
      <c r="H429" s="287"/>
      <c r="I429" s="287"/>
      <c r="J429" s="287"/>
      <c r="K429" s="287"/>
      <c r="L429" s="287"/>
      <c r="M429" s="287"/>
      <c r="N429" s="287"/>
      <c r="O429" s="287"/>
      <c r="P429" s="287"/>
      <c r="Q429" s="287"/>
      <c r="R429" s="287"/>
      <c r="S429" s="287"/>
      <c r="T429" s="287"/>
      <c r="U429" s="287"/>
      <c r="V429" s="287"/>
      <c r="W429" s="287"/>
      <c r="X429" s="287"/>
      <c r="Y429" s="287"/>
      <c r="Z429" s="287"/>
    </row>
    <row r="430" spans="1:26" ht="12.75" customHeight="1" x14ac:dyDescent="0.25">
      <c r="A430" s="287"/>
      <c r="B430" s="287"/>
      <c r="C430" s="287"/>
      <c r="D430" s="287"/>
      <c r="E430" s="287"/>
      <c r="F430" s="287"/>
      <c r="G430" s="287"/>
      <c r="H430" s="287"/>
      <c r="I430" s="287"/>
      <c r="J430" s="287"/>
      <c r="K430" s="287"/>
      <c r="L430" s="287"/>
      <c r="M430" s="287"/>
      <c r="N430" s="287"/>
      <c r="O430" s="287"/>
      <c r="P430" s="287"/>
      <c r="Q430" s="287"/>
      <c r="R430" s="287"/>
      <c r="S430" s="287"/>
      <c r="T430" s="287"/>
      <c r="U430" s="287"/>
      <c r="V430" s="287"/>
      <c r="W430" s="287"/>
      <c r="X430" s="287"/>
      <c r="Y430" s="287"/>
      <c r="Z430" s="287"/>
    </row>
    <row r="431" spans="1:26" ht="12.75" customHeight="1" x14ac:dyDescent="0.25">
      <c r="A431" s="287"/>
      <c r="B431" s="287"/>
      <c r="C431" s="287"/>
      <c r="D431" s="287"/>
      <c r="E431" s="287"/>
      <c r="F431" s="287"/>
      <c r="G431" s="287"/>
      <c r="H431" s="287"/>
      <c r="I431" s="287"/>
      <c r="J431" s="287"/>
      <c r="K431" s="287"/>
      <c r="L431" s="287"/>
      <c r="M431" s="287"/>
      <c r="N431" s="287"/>
      <c r="O431" s="287"/>
      <c r="P431" s="287"/>
      <c r="Q431" s="287"/>
      <c r="R431" s="287"/>
      <c r="S431" s="287"/>
      <c r="T431" s="287"/>
      <c r="U431" s="287"/>
      <c r="V431" s="287"/>
      <c r="W431" s="287"/>
      <c r="X431" s="287"/>
      <c r="Y431" s="287"/>
      <c r="Z431" s="287"/>
    </row>
    <row r="432" spans="1:26" ht="12.75" customHeight="1" x14ac:dyDescent="0.25">
      <c r="A432" s="287"/>
      <c r="B432" s="287"/>
      <c r="C432" s="287"/>
      <c r="D432" s="287"/>
      <c r="E432" s="287"/>
      <c r="F432" s="287"/>
      <c r="G432" s="287"/>
      <c r="H432" s="287"/>
      <c r="I432" s="287"/>
      <c r="J432" s="287"/>
      <c r="K432" s="287"/>
      <c r="L432" s="287"/>
      <c r="M432" s="287"/>
      <c r="N432" s="287"/>
      <c r="O432" s="287"/>
      <c r="P432" s="287"/>
      <c r="Q432" s="287"/>
      <c r="R432" s="287"/>
      <c r="S432" s="287"/>
      <c r="T432" s="287"/>
      <c r="U432" s="287"/>
      <c r="V432" s="287"/>
      <c r="W432" s="287"/>
      <c r="X432" s="287"/>
      <c r="Y432" s="287"/>
      <c r="Z432" s="287"/>
    </row>
    <row r="433" spans="1:26" ht="12.75" customHeight="1" x14ac:dyDescent="0.25">
      <c r="A433" s="287"/>
      <c r="B433" s="287"/>
      <c r="C433" s="287"/>
      <c r="D433" s="287"/>
      <c r="E433" s="287"/>
      <c r="F433" s="287"/>
      <c r="G433" s="287"/>
      <c r="H433" s="287"/>
      <c r="I433" s="287"/>
      <c r="J433" s="287"/>
      <c r="K433" s="287"/>
      <c r="L433" s="287"/>
      <c r="M433" s="287"/>
      <c r="N433" s="287"/>
      <c r="O433" s="287"/>
      <c r="P433" s="287"/>
      <c r="Q433" s="287"/>
      <c r="R433" s="287"/>
      <c r="S433" s="287"/>
      <c r="T433" s="287"/>
      <c r="U433" s="287"/>
      <c r="V433" s="287"/>
      <c r="W433" s="287"/>
      <c r="X433" s="287"/>
      <c r="Y433" s="287"/>
      <c r="Z433" s="287"/>
    </row>
    <row r="434" spans="1:26" ht="12.75" customHeight="1" x14ac:dyDescent="0.25">
      <c r="A434" s="287"/>
      <c r="B434" s="287"/>
      <c r="C434" s="287"/>
      <c r="D434" s="287"/>
      <c r="E434" s="287"/>
      <c r="F434" s="287"/>
      <c r="G434" s="287"/>
      <c r="H434" s="287"/>
      <c r="I434" s="287"/>
      <c r="J434" s="287"/>
      <c r="K434" s="287"/>
      <c r="L434" s="287"/>
      <c r="M434" s="287"/>
      <c r="N434" s="287"/>
      <c r="O434" s="287"/>
      <c r="P434" s="287"/>
      <c r="Q434" s="287"/>
      <c r="R434" s="287"/>
      <c r="S434" s="287"/>
      <c r="T434" s="287"/>
      <c r="U434" s="287"/>
      <c r="V434" s="287"/>
      <c r="W434" s="287"/>
      <c r="X434" s="287"/>
      <c r="Y434" s="287"/>
      <c r="Z434" s="287"/>
    </row>
    <row r="435" spans="1:26" ht="12.75" customHeight="1" x14ac:dyDescent="0.25">
      <c r="A435" s="287"/>
      <c r="B435" s="287"/>
      <c r="C435" s="287"/>
      <c r="D435" s="287"/>
      <c r="E435" s="287"/>
      <c r="F435" s="287"/>
      <c r="G435" s="287"/>
      <c r="H435" s="287"/>
      <c r="I435" s="287"/>
      <c r="J435" s="287"/>
      <c r="K435" s="287"/>
      <c r="L435" s="287"/>
      <c r="M435" s="287"/>
      <c r="N435" s="287"/>
      <c r="O435" s="287"/>
      <c r="P435" s="287"/>
      <c r="Q435" s="287"/>
      <c r="R435" s="287"/>
      <c r="S435" s="287"/>
      <c r="T435" s="287"/>
      <c r="U435" s="287"/>
      <c r="V435" s="287"/>
      <c r="W435" s="287"/>
      <c r="X435" s="287"/>
      <c r="Y435" s="287"/>
      <c r="Z435" s="287"/>
    </row>
    <row r="436" spans="1:26" ht="12.75" customHeight="1" x14ac:dyDescent="0.25">
      <c r="A436" s="287"/>
      <c r="B436" s="287"/>
      <c r="C436" s="287"/>
      <c r="D436" s="287"/>
      <c r="E436" s="287"/>
      <c r="F436" s="287"/>
      <c r="G436" s="287"/>
      <c r="H436" s="287"/>
      <c r="I436" s="287"/>
      <c r="J436" s="287"/>
      <c r="K436" s="287"/>
      <c r="L436" s="287"/>
      <c r="M436" s="287"/>
      <c r="N436" s="287"/>
      <c r="O436" s="287"/>
      <c r="P436" s="287"/>
      <c r="Q436" s="287"/>
      <c r="R436" s="287"/>
      <c r="S436" s="287"/>
      <c r="T436" s="287"/>
      <c r="U436" s="287"/>
      <c r="V436" s="287"/>
      <c r="W436" s="287"/>
      <c r="X436" s="287"/>
      <c r="Y436" s="287"/>
      <c r="Z436" s="287"/>
    </row>
    <row r="437" spans="1:26" ht="12.75" customHeight="1" x14ac:dyDescent="0.25">
      <c r="A437" s="287"/>
      <c r="B437" s="287"/>
      <c r="C437" s="287"/>
      <c r="D437" s="287"/>
      <c r="E437" s="287"/>
      <c r="F437" s="287"/>
      <c r="G437" s="287"/>
      <c r="H437" s="287"/>
      <c r="I437" s="287"/>
      <c r="J437" s="287"/>
      <c r="K437" s="287"/>
      <c r="L437" s="287"/>
      <c r="M437" s="287"/>
      <c r="N437" s="287"/>
      <c r="O437" s="287"/>
      <c r="P437" s="287"/>
      <c r="Q437" s="287"/>
      <c r="R437" s="287"/>
      <c r="S437" s="287"/>
      <c r="T437" s="287"/>
      <c r="U437" s="287"/>
      <c r="V437" s="287"/>
      <c r="W437" s="287"/>
      <c r="X437" s="287"/>
      <c r="Y437" s="287"/>
      <c r="Z437" s="287"/>
    </row>
    <row r="438" spans="1:26" ht="12.75" customHeight="1" x14ac:dyDescent="0.25">
      <c r="A438" s="287"/>
      <c r="B438" s="287"/>
      <c r="C438" s="287"/>
      <c r="D438" s="287"/>
      <c r="E438" s="287"/>
      <c r="F438" s="287"/>
      <c r="G438" s="287"/>
      <c r="H438" s="287"/>
      <c r="I438" s="287"/>
      <c r="J438" s="287"/>
      <c r="K438" s="287"/>
      <c r="L438" s="287"/>
      <c r="M438" s="287"/>
      <c r="N438" s="287"/>
      <c r="O438" s="287"/>
      <c r="P438" s="287"/>
      <c r="Q438" s="287"/>
      <c r="R438" s="287"/>
      <c r="S438" s="287"/>
      <c r="T438" s="287"/>
      <c r="U438" s="287"/>
      <c r="V438" s="287"/>
      <c r="W438" s="287"/>
      <c r="X438" s="287"/>
      <c r="Y438" s="287"/>
      <c r="Z438" s="287"/>
    </row>
    <row r="439" spans="1:26" ht="12.75" customHeight="1" x14ac:dyDescent="0.25">
      <c r="A439" s="287"/>
      <c r="B439" s="287"/>
      <c r="C439" s="287"/>
      <c r="D439" s="287"/>
      <c r="E439" s="287"/>
      <c r="F439" s="287"/>
      <c r="G439" s="287"/>
      <c r="H439" s="287"/>
      <c r="I439" s="287"/>
      <c r="J439" s="287"/>
      <c r="K439" s="287"/>
      <c r="L439" s="287"/>
      <c r="M439" s="287"/>
      <c r="N439" s="287"/>
      <c r="O439" s="287"/>
      <c r="P439" s="287"/>
      <c r="Q439" s="287"/>
      <c r="R439" s="287"/>
      <c r="S439" s="287"/>
      <c r="T439" s="287"/>
      <c r="U439" s="287"/>
      <c r="V439" s="287"/>
      <c r="W439" s="287"/>
      <c r="X439" s="287"/>
      <c r="Y439" s="287"/>
      <c r="Z439" s="287"/>
    </row>
    <row r="440" spans="1:26" ht="12.75" customHeight="1" x14ac:dyDescent="0.25">
      <c r="A440" s="287"/>
      <c r="B440" s="287"/>
      <c r="C440" s="287"/>
      <c r="D440" s="287"/>
      <c r="E440" s="287"/>
      <c r="F440" s="287"/>
      <c r="G440" s="287"/>
      <c r="H440" s="287"/>
      <c r="I440" s="287"/>
      <c r="J440" s="287"/>
      <c r="K440" s="287"/>
      <c r="L440" s="287"/>
      <c r="M440" s="287"/>
      <c r="N440" s="287"/>
      <c r="O440" s="287"/>
      <c r="P440" s="287"/>
      <c r="Q440" s="287"/>
      <c r="R440" s="287"/>
      <c r="S440" s="287"/>
      <c r="T440" s="287"/>
      <c r="U440" s="287"/>
      <c r="V440" s="287"/>
      <c r="W440" s="287"/>
      <c r="X440" s="287"/>
      <c r="Y440" s="287"/>
      <c r="Z440" s="287"/>
    </row>
    <row r="441" spans="1:26" ht="12.75" customHeight="1" x14ac:dyDescent="0.25">
      <c r="A441" s="287"/>
      <c r="B441" s="287"/>
      <c r="C441" s="287"/>
      <c r="D441" s="287"/>
      <c r="E441" s="287"/>
      <c r="F441" s="287"/>
      <c r="G441" s="287"/>
      <c r="H441" s="287"/>
      <c r="I441" s="287"/>
      <c r="J441" s="287"/>
      <c r="K441" s="287"/>
      <c r="L441" s="287"/>
      <c r="M441" s="287"/>
      <c r="N441" s="287"/>
      <c r="O441" s="287"/>
      <c r="P441" s="287"/>
      <c r="Q441" s="287"/>
      <c r="R441" s="287"/>
      <c r="S441" s="287"/>
      <c r="T441" s="287"/>
      <c r="U441" s="287"/>
      <c r="V441" s="287"/>
      <c r="W441" s="287"/>
      <c r="X441" s="287"/>
      <c r="Y441" s="287"/>
      <c r="Z441" s="287"/>
    </row>
    <row r="442" spans="1:26" ht="12.75" customHeight="1" x14ac:dyDescent="0.25">
      <c r="A442" s="287"/>
      <c r="B442" s="287"/>
      <c r="C442" s="287"/>
      <c r="D442" s="287"/>
      <c r="E442" s="287"/>
      <c r="F442" s="287"/>
      <c r="G442" s="287"/>
      <c r="H442" s="287"/>
      <c r="I442" s="287"/>
      <c r="J442" s="287"/>
      <c r="K442" s="287"/>
      <c r="L442" s="287"/>
      <c r="M442" s="287"/>
      <c r="N442" s="287"/>
      <c r="O442" s="287"/>
      <c r="P442" s="287"/>
      <c r="Q442" s="287"/>
      <c r="R442" s="287"/>
      <c r="S442" s="287"/>
      <c r="T442" s="287"/>
      <c r="U442" s="287"/>
      <c r="V442" s="287"/>
      <c r="W442" s="287"/>
      <c r="X442" s="287"/>
      <c r="Y442" s="287"/>
      <c r="Z442" s="287"/>
    </row>
    <row r="443" spans="1:26" ht="12.75" customHeight="1" x14ac:dyDescent="0.25">
      <c r="A443" s="287"/>
      <c r="B443" s="287"/>
      <c r="C443" s="287"/>
      <c r="D443" s="287"/>
      <c r="E443" s="287"/>
      <c r="F443" s="287"/>
      <c r="G443" s="287"/>
      <c r="H443" s="287"/>
      <c r="I443" s="287"/>
      <c r="J443" s="287"/>
      <c r="K443" s="287"/>
      <c r="L443" s="287"/>
      <c r="M443" s="287"/>
      <c r="N443" s="287"/>
      <c r="O443" s="287"/>
      <c r="P443" s="287"/>
      <c r="Q443" s="287"/>
      <c r="R443" s="287"/>
      <c r="S443" s="287"/>
      <c r="T443" s="287"/>
      <c r="U443" s="287"/>
      <c r="V443" s="287"/>
      <c r="W443" s="287"/>
      <c r="X443" s="287"/>
      <c r="Y443" s="287"/>
      <c r="Z443" s="287"/>
    </row>
    <row r="444" spans="1:26" ht="12.75" customHeight="1" x14ac:dyDescent="0.25">
      <c r="A444" s="287"/>
      <c r="B444" s="287"/>
      <c r="C444" s="287"/>
      <c r="D444" s="287"/>
      <c r="E444" s="287"/>
      <c r="F444" s="287"/>
      <c r="G444" s="287"/>
      <c r="H444" s="287"/>
      <c r="I444" s="287"/>
      <c r="J444" s="287"/>
      <c r="K444" s="287"/>
      <c r="L444" s="287"/>
      <c r="M444" s="287"/>
      <c r="N444" s="287"/>
      <c r="O444" s="287"/>
      <c r="P444" s="287"/>
      <c r="Q444" s="287"/>
      <c r="R444" s="287"/>
      <c r="S444" s="287"/>
      <c r="T444" s="287"/>
      <c r="U444" s="287"/>
      <c r="V444" s="287"/>
      <c r="W444" s="287"/>
      <c r="X444" s="287"/>
      <c r="Y444" s="287"/>
      <c r="Z444" s="287"/>
    </row>
    <row r="445" spans="1:26" ht="12.75" customHeight="1" x14ac:dyDescent="0.25">
      <c r="A445" s="287"/>
      <c r="B445" s="287"/>
      <c r="C445" s="287"/>
      <c r="D445" s="287"/>
      <c r="E445" s="287"/>
      <c r="F445" s="287"/>
      <c r="G445" s="287"/>
      <c r="H445" s="287"/>
      <c r="I445" s="287"/>
      <c r="J445" s="287"/>
      <c r="K445" s="287"/>
      <c r="L445" s="287"/>
      <c r="M445" s="287"/>
      <c r="N445" s="287"/>
      <c r="O445" s="287"/>
      <c r="P445" s="287"/>
      <c r="Q445" s="287"/>
      <c r="R445" s="287"/>
      <c r="S445" s="287"/>
      <c r="T445" s="287"/>
      <c r="U445" s="287"/>
      <c r="V445" s="287"/>
      <c r="W445" s="287"/>
      <c r="X445" s="287"/>
      <c r="Y445" s="287"/>
      <c r="Z445" s="287"/>
    </row>
    <row r="446" spans="1:26" ht="12.75" customHeight="1" x14ac:dyDescent="0.25">
      <c r="A446" s="287"/>
      <c r="B446" s="287"/>
      <c r="C446" s="287"/>
      <c r="D446" s="287"/>
      <c r="E446" s="287"/>
      <c r="F446" s="287"/>
      <c r="G446" s="287"/>
      <c r="H446" s="287"/>
      <c r="I446" s="287"/>
      <c r="J446" s="287"/>
      <c r="K446" s="287"/>
      <c r="L446" s="287"/>
      <c r="M446" s="287"/>
      <c r="N446" s="287"/>
      <c r="O446" s="287"/>
      <c r="P446" s="287"/>
      <c r="Q446" s="287"/>
      <c r="R446" s="287"/>
      <c r="S446" s="287"/>
      <c r="T446" s="287"/>
      <c r="U446" s="287"/>
      <c r="V446" s="287"/>
      <c r="W446" s="287"/>
      <c r="X446" s="287"/>
      <c r="Y446" s="287"/>
      <c r="Z446" s="287"/>
    </row>
    <row r="447" spans="1:26" ht="12.75" customHeight="1" x14ac:dyDescent="0.25">
      <c r="A447" s="287"/>
      <c r="B447" s="287"/>
      <c r="C447" s="287"/>
      <c r="D447" s="287"/>
      <c r="E447" s="287"/>
      <c r="F447" s="287"/>
      <c r="G447" s="287"/>
      <c r="H447" s="287"/>
      <c r="I447" s="287"/>
      <c r="J447" s="287"/>
      <c r="K447" s="287"/>
      <c r="L447" s="287"/>
      <c r="M447" s="287"/>
      <c r="N447" s="287"/>
      <c r="O447" s="287"/>
      <c r="P447" s="287"/>
      <c r="Q447" s="287"/>
      <c r="R447" s="287"/>
      <c r="S447" s="287"/>
      <c r="T447" s="287"/>
      <c r="U447" s="287"/>
      <c r="V447" s="287"/>
      <c r="W447" s="287"/>
      <c r="X447" s="287"/>
      <c r="Y447" s="287"/>
      <c r="Z447" s="287"/>
    </row>
    <row r="448" spans="1:26" ht="12.75" customHeight="1" x14ac:dyDescent="0.25">
      <c r="A448" s="287"/>
      <c r="B448" s="287"/>
      <c r="C448" s="287"/>
      <c r="D448" s="287"/>
      <c r="E448" s="287"/>
      <c r="F448" s="287"/>
      <c r="G448" s="287"/>
      <c r="H448" s="287"/>
      <c r="I448" s="287"/>
      <c r="J448" s="287"/>
      <c r="K448" s="287"/>
      <c r="L448" s="287"/>
      <c r="M448" s="287"/>
      <c r="N448" s="287"/>
      <c r="O448" s="287"/>
      <c r="P448" s="287"/>
      <c r="Q448" s="287"/>
      <c r="R448" s="287"/>
      <c r="S448" s="287"/>
      <c r="T448" s="287"/>
      <c r="U448" s="287"/>
      <c r="V448" s="287"/>
      <c r="W448" s="287"/>
      <c r="X448" s="287"/>
      <c r="Y448" s="287"/>
      <c r="Z448" s="287"/>
    </row>
    <row r="449" spans="1:26" ht="12.75" customHeight="1" x14ac:dyDescent="0.25">
      <c r="A449" s="287"/>
      <c r="B449" s="287"/>
      <c r="C449" s="287"/>
      <c r="D449" s="287"/>
      <c r="E449" s="287"/>
      <c r="F449" s="287"/>
      <c r="G449" s="287"/>
      <c r="H449" s="287"/>
      <c r="I449" s="287"/>
      <c r="J449" s="287"/>
      <c r="K449" s="287"/>
      <c r="L449" s="287"/>
      <c r="M449" s="287"/>
      <c r="N449" s="287"/>
      <c r="O449" s="287"/>
      <c r="P449" s="287"/>
      <c r="Q449" s="287"/>
      <c r="R449" s="287"/>
      <c r="S449" s="287"/>
      <c r="T449" s="287"/>
      <c r="U449" s="287"/>
      <c r="V449" s="287"/>
      <c r="W449" s="287"/>
      <c r="X449" s="287"/>
      <c r="Y449" s="287"/>
      <c r="Z449" s="287"/>
    </row>
    <row r="450" spans="1:26" ht="12.75" customHeight="1" x14ac:dyDescent="0.25">
      <c r="A450" s="287"/>
      <c r="B450" s="287"/>
      <c r="C450" s="287"/>
      <c r="D450" s="287"/>
      <c r="E450" s="287"/>
      <c r="F450" s="287"/>
      <c r="G450" s="287"/>
      <c r="H450" s="287"/>
      <c r="I450" s="287"/>
      <c r="J450" s="287"/>
      <c r="K450" s="287"/>
      <c r="L450" s="287"/>
      <c r="M450" s="287"/>
      <c r="N450" s="287"/>
      <c r="O450" s="287"/>
      <c r="P450" s="287"/>
      <c r="Q450" s="287"/>
      <c r="R450" s="287"/>
      <c r="S450" s="287"/>
      <c r="T450" s="287"/>
      <c r="U450" s="287"/>
      <c r="V450" s="287"/>
      <c r="W450" s="287"/>
      <c r="X450" s="287"/>
      <c r="Y450" s="287"/>
      <c r="Z450" s="287"/>
    </row>
    <row r="451" spans="1:26" ht="12.75" customHeight="1" x14ac:dyDescent="0.25">
      <c r="A451" s="287"/>
      <c r="B451" s="287"/>
      <c r="C451" s="287"/>
      <c r="D451" s="287"/>
      <c r="E451" s="287"/>
      <c r="F451" s="287"/>
      <c r="G451" s="287"/>
      <c r="H451" s="287"/>
      <c r="I451" s="287"/>
      <c r="J451" s="287"/>
      <c r="K451" s="287"/>
      <c r="L451" s="287"/>
      <c r="M451" s="287"/>
      <c r="N451" s="287"/>
      <c r="O451" s="287"/>
      <c r="P451" s="287"/>
      <c r="Q451" s="287"/>
      <c r="R451" s="287"/>
      <c r="S451" s="287"/>
      <c r="T451" s="287"/>
      <c r="U451" s="287"/>
      <c r="V451" s="287"/>
      <c r="W451" s="287"/>
      <c r="X451" s="287"/>
      <c r="Y451" s="287"/>
      <c r="Z451" s="287"/>
    </row>
    <row r="452" spans="1:26" ht="12.75" customHeight="1" x14ac:dyDescent="0.25">
      <c r="A452" s="287"/>
      <c r="B452" s="287"/>
      <c r="C452" s="287"/>
      <c r="D452" s="287"/>
      <c r="E452" s="287"/>
      <c r="F452" s="287"/>
      <c r="G452" s="287"/>
      <c r="H452" s="287"/>
      <c r="I452" s="287"/>
      <c r="J452" s="287"/>
      <c r="K452" s="287"/>
      <c r="L452" s="287"/>
      <c r="M452" s="287"/>
      <c r="N452" s="287"/>
      <c r="O452" s="287"/>
      <c r="P452" s="287"/>
      <c r="Q452" s="287"/>
      <c r="R452" s="287"/>
      <c r="S452" s="287"/>
      <c r="T452" s="287"/>
      <c r="U452" s="287"/>
      <c r="V452" s="287"/>
      <c r="W452" s="287"/>
      <c r="X452" s="287"/>
      <c r="Y452" s="287"/>
      <c r="Z452" s="287"/>
    </row>
    <row r="453" spans="1:26" ht="12.75" customHeight="1" x14ac:dyDescent="0.25">
      <c r="A453" s="287"/>
      <c r="B453" s="287"/>
      <c r="C453" s="287"/>
      <c r="D453" s="287"/>
      <c r="E453" s="287"/>
      <c r="F453" s="287"/>
      <c r="G453" s="287"/>
      <c r="H453" s="287"/>
      <c r="I453" s="287"/>
      <c r="J453" s="287"/>
      <c r="K453" s="287"/>
      <c r="L453" s="287"/>
      <c r="M453" s="287"/>
      <c r="N453" s="287"/>
      <c r="O453" s="287"/>
      <c r="P453" s="287"/>
      <c r="Q453" s="287"/>
      <c r="R453" s="287"/>
      <c r="S453" s="287"/>
      <c r="T453" s="287"/>
      <c r="U453" s="287"/>
      <c r="V453" s="287"/>
      <c r="W453" s="287"/>
      <c r="X453" s="287"/>
      <c r="Y453" s="287"/>
      <c r="Z453" s="287"/>
    </row>
    <row r="454" spans="1:26" ht="12.75" customHeight="1" x14ac:dyDescent="0.25">
      <c r="A454" s="287"/>
      <c r="B454" s="287"/>
      <c r="C454" s="287"/>
      <c r="D454" s="287"/>
      <c r="E454" s="287"/>
      <c r="F454" s="287"/>
      <c r="G454" s="287"/>
      <c r="H454" s="287"/>
      <c r="I454" s="287"/>
      <c r="J454" s="287"/>
      <c r="K454" s="287"/>
      <c r="L454" s="287"/>
      <c r="M454" s="287"/>
      <c r="N454" s="287"/>
      <c r="O454" s="287"/>
      <c r="P454" s="287"/>
      <c r="Q454" s="287"/>
      <c r="R454" s="287"/>
      <c r="S454" s="287"/>
      <c r="T454" s="287"/>
      <c r="U454" s="287"/>
      <c r="V454" s="287"/>
      <c r="W454" s="287"/>
      <c r="X454" s="287"/>
      <c r="Y454" s="287"/>
      <c r="Z454" s="287"/>
    </row>
    <row r="455" spans="1:26" ht="12.75" customHeight="1" x14ac:dyDescent="0.25">
      <c r="A455" s="287"/>
      <c r="B455" s="287"/>
      <c r="C455" s="287"/>
      <c r="D455" s="287"/>
      <c r="E455" s="287"/>
      <c r="F455" s="287"/>
      <c r="G455" s="287"/>
      <c r="H455" s="287"/>
      <c r="I455" s="287"/>
      <c r="J455" s="287"/>
      <c r="K455" s="287"/>
      <c r="L455" s="287"/>
      <c r="M455" s="287"/>
      <c r="N455" s="287"/>
      <c r="O455" s="287"/>
      <c r="P455" s="287"/>
      <c r="Q455" s="287"/>
      <c r="R455" s="287"/>
      <c r="S455" s="287"/>
      <c r="T455" s="287"/>
      <c r="U455" s="287"/>
      <c r="V455" s="287"/>
      <c r="W455" s="287"/>
      <c r="X455" s="287"/>
      <c r="Y455" s="287"/>
      <c r="Z455" s="287"/>
    </row>
    <row r="456" spans="1:26" ht="12.75" customHeight="1" x14ac:dyDescent="0.25">
      <c r="A456" s="287"/>
      <c r="B456" s="287"/>
      <c r="C456" s="287"/>
      <c r="D456" s="287"/>
      <c r="E456" s="287"/>
      <c r="F456" s="287"/>
      <c r="G456" s="287"/>
      <c r="H456" s="287"/>
      <c r="I456" s="287"/>
      <c r="J456" s="287"/>
      <c r="K456" s="287"/>
      <c r="L456" s="287"/>
      <c r="M456" s="287"/>
      <c r="N456" s="287"/>
      <c r="O456" s="287"/>
      <c r="P456" s="287"/>
      <c r="Q456" s="287"/>
      <c r="R456" s="287"/>
      <c r="S456" s="287"/>
      <c r="T456" s="287"/>
      <c r="U456" s="287"/>
      <c r="V456" s="287"/>
      <c r="W456" s="287"/>
      <c r="X456" s="287"/>
      <c r="Y456" s="287"/>
      <c r="Z456" s="287"/>
    </row>
    <row r="457" spans="1:26" ht="12.75" customHeight="1" x14ac:dyDescent="0.25">
      <c r="A457" s="287"/>
      <c r="B457" s="287"/>
      <c r="C457" s="287"/>
      <c r="D457" s="287"/>
      <c r="E457" s="287"/>
      <c r="F457" s="287"/>
      <c r="G457" s="287"/>
      <c r="H457" s="287"/>
      <c r="I457" s="287"/>
      <c r="J457" s="287"/>
      <c r="K457" s="287"/>
      <c r="L457" s="287"/>
      <c r="M457" s="287"/>
      <c r="N457" s="287"/>
      <c r="O457" s="287"/>
      <c r="P457" s="287"/>
      <c r="Q457" s="287"/>
      <c r="R457" s="287"/>
      <c r="S457" s="287"/>
      <c r="T457" s="287"/>
      <c r="U457" s="287"/>
      <c r="V457" s="287"/>
      <c r="W457" s="287"/>
      <c r="X457" s="287"/>
      <c r="Y457" s="287"/>
      <c r="Z457" s="287"/>
    </row>
    <row r="458" spans="1:26" ht="12.75" customHeight="1" x14ac:dyDescent="0.25">
      <c r="A458" s="287"/>
      <c r="B458" s="287"/>
      <c r="C458" s="287"/>
      <c r="D458" s="287"/>
      <c r="E458" s="287"/>
      <c r="F458" s="287"/>
      <c r="G458" s="287"/>
      <c r="H458" s="287"/>
      <c r="I458" s="287"/>
      <c r="J458" s="287"/>
      <c r="K458" s="287"/>
      <c r="L458" s="287"/>
      <c r="M458" s="287"/>
      <c r="N458" s="287"/>
      <c r="O458" s="287"/>
      <c r="P458" s="287"/>
      <c r="Q458" s="287"/>
      <c r="R458" s="287"/>
      <c r="S458" s="287"/>
      <c r="T458" s="287"/>
      <c r="U458" s="287"/>
      <c r="V458" s="287"/>
      <c r="W458" s="287"/>
      <c r="X458" s="287"/>
      <c r="Y458" s="287"/>
      <c r="Z458" s="287"/>
    </row>
    <row r="459" spans="1:26" ht="12.75" customHeight="1" x14ac:dyDescent="0.25">
      <c r="A459" s="287"/>
      <c r="B459" s="287"/>
      <c r="C459" s="287"/>
      <c r="D459" s="287"/>
      <c r="E459" s="287"/>
      <c r="F459" s="287"/>
      <c r="G459" s="287"/>
      <c r="H459" s="287"/>
      <c r="I459" s="287"/>
      <c r="J459" s="287"/>
      <c r="K459" s="287"/>
      <c r="L459" s="287"/>
      <c r="M459" s="287"/>
      <c r="N459" s="287"/>
      <c r="O459" s="287"/>
      <c r="P459" s="287"/>
      <c r="Q459" s="287"/>
      <c r="R459" s="287"/>
      <c r="S459" s="287"/>
      <c r="T459" s="287"/>
      <c r="U459" s="287"/>
      <c r="V459" s="287"/>
      <c r="W459" s="287"/>
      <c r="X459" s="287"/>
      <c r="Y459" s="287"/>
      <c r="Z459" s="287"/>
    </row>
    <row r="460" spans="1:26" ht="12.75" customHeight="1" x14ac:dyDescent="0.25">
      <c r="A460" s="287"/>
      <c r="B460" s="287"/>
      <c r="C460" s="287"/>
      <c r="D460" s="287"/>
      <c r="E460" s="287"/>
      <c r="F460" s="287"/>
      <c r="G460" s="287"/>
      <c r="H460" s="287"/>
      <c r="I460" s="287"/>
      <c r="J460" s="287"/>
      <c r="K460" s="287"/>
      <c r="L460" s="287"/>
      <c r="M460" s="287"/>
      <c r="N460" s="287"/>
      <c r="O460" s="287"/>
      <c r="P460" s="287"/>
      <c r="Q460" s="287"/>
      <c r="R460" s="287"/>
      <c r="S460" s="287"/>
      <c r="T460" s="287"/>
      <c r="U460" s="287"/>
      <c r="V460" s="287"/>
      <c r="W460" s="287"/>
      <c r="X460" s="287"/>
      <c r="Y460" s="287"/>
      <c r="Z460" s="287"/>
    </row>
    <row r="461" spans="1:26" ht="12.75" customHeight="1" x14ac:dyDescent="0.25">
      <c r="A461" s="287"/>
      <c r="B461" s="287"/>
      <c r="C461" s="287"/>
      <c r="D461" s="287"/>
      <c r="E461" s="287"/>
      <c r="F461" s="287"/>
      <c r="G461" s="287"/>
      <c r="H461" s="287"/>
      <c r="I461" s="287"/>
      <c r="J461" s="287"/>
      <c r="K461" s="287"/>
      <c r="L461" s="287"/>
      <c r="M461" s="287"/>
      <c r="N461" s="287"/>
      <c r="O461" s="287"/>
      <c r="P461" s="287"/>
      <c r="Q461" s="287"/>
      <c r="R461" s="287"/>
      <c r="S461" s="287"/>
      <c r="T461" s="287"/>
      <c r="U461" s="287"/>
      <c r="V461" s="287"/>
      <c r="W461" s="287"/>
      <c r="X461" s="287"/>
      <c r="Y461" s="287"/>
      <c r="Z461" s="287"/>
    </row>
    <row r="462" spans="1:26" ht="12.75" customHeight="1" x14ac:dyDescent="0.25">
      <c r="A462" s="287"/>
      <c r="B462" s="287"/>
      <c r="C462" s="287"/>
      <c r="D462" s="287"/>
      <c r="E462" s="287"/>
      <c r="F462" s="287"/>
      <c r="G462" s="287"/>
      <c r="H462" s="287"/>
      <c r="I462" s="287"/>
      <c r="J462" s="287"/>
      <c r="K462" s="287"/>
      <c r="L462" s="287"/>
      <c r="M462" s="287"/>
      <c r="N462" s="287"/>
      <c r="O462" s="287"/>
      <c r="P462" s="287"/>
      <c r="Q462" s="287"/>
      <c r="R462" s="287"/>
      <c r="S462" s="287"/>
      <c r="T462" s="287"/>
      <c r="U462" s="287"/>
      <c r="V462" s="287"/>
      <c r="W462" s="287"/>
      <c r="X462" s="287"/>
      <c r="Y462" s="287"/>
      <c r="Z462" s="287"/>
    </row>
    <row r="463" spans="1:26" ht="12.75" customHeight="1" x14ac:dyDescent="0.25">
      <c r="A463" s="287"/>
      <c r="B463" s="287"/>
      <c r="C463" s="287"/>
      <c r="D463" s="287"/>
      <c r="E463" s="287"/>
      <c r="F463" s="287"/>
      <c r="G463" s="287"/>
      <c r="H463" s="287"/>
      <c r="I463" s="287"/>
      <c r="J463" s="287"/>
      <c r="K463" s="287"/>
      <c r="L463" s="287"/>
      <c r="M463" s="287"/>
      <c r="N463" s="287"/>
      <c r="O463" s="287"/>
      <c r="P463" s="287"/>
      <c r="Q463" s="287"/>
      <c r="R463" s="287"/>
      <c r="S463" s="287"/>
      <c r="T463" s="287"/>
      <c r="U463" s="287"/>
      <c r="V463" s="287"/>
      <c r="W463" s="287"/>
      <c r="X463" s="287"/>
      <c r="Y463" s="287"/>
      <c r="Z463" s="287"/>
    </row>
    <row r="464" spans="1:26" ht="12.75" customHeight="1" x14ac:dyDescent="0.25">
      <c r="A464" s="287"/>
      <c r="B464" s="287"/>
      <c r="C464" s="287"/>
      <c r="D464" s="287"/>
      <c r="E464" s="287"/>
      <c r="F464" s="287"/>
      <c r="G464" s="287"/>
      <c r="H464" s="287"/>
      <c r="I464" s="287"/>
      <c r="J464" s="287"/>
      <c r="K464" s="287"/>
      <c r="L464" s="287"/>
      <c r="M464" s="287"/>
      <c r="N464" s="287"/>
      <c r="O464" s="287"/>
      <c r="P464" s="287"/>
      <c r="Q464" s="287"/>
      <c r="R464" s="287"/>
      <c r="S464" s="287"/>
      <c r="T464" s="287"/>
      <c r="U464" s="287"/>
      <c r="V464" s="287"/>
      <c r="W464" s="287"/>
      <c r="X464" s="287"/>
      <c r="Y464" s="287"/>
      <c r="Z464" s="287"/>
    </row>
    <row r="465" spans="1:26" ht="12.75" customHeight="1" x14ac:dyDescent="0.25">
      <c r="A465" s="287"/>
      <c r="B465" s="287"/>
      <c r="C465" s="287"/>
      <c r="D465" s="287"/>
      <c r="E465" s="287"/>
      <c r="F465" s="287"/>
      <c r="G465" s="287"/>
      <c r="H465" s="287"/>
      <c r="I465" s="287"/>
      <c r="J465" s="287"/>
      <c r="K465" s="287"/>
      <c r="L465" s="287"/>
      <c r="M465" s="287"/>
      <c r="N465" s="287"/>
      <c r="O465" s="287"/>
      <c r="P465" s="287"/>
      <c r="Q465" s="287"/>
      <c r="R465" s="287"/>
      <c r="S465" s="287"/>
      <c r="T465" s="287"/>
      <c r="U465" s="287"/>
      <c r="V465" s="287"/>
      <c r="W465" s="287"/>
      <c r="X465" s="287"/>
      <c r="Y465" s="287"/>
      <c r="Z465" s="287"/>
    </row>
    <row r="466" spans="1:26" ht="12.75" customHeight="1" x14ac:dyDescent="0.25">
      <c r="A466" s="287"/>
      <c r="B466" s="287"/>
      <c r="C466" s="287"/>
      <c r="D466" s="287"/>
      <c r="E466" s="287"/>
      <c r="F466" s="287"/>
      <c r="G466" s="287"/>
      <c r="H466" s="287"/>
      <c r="I466" s="287"/>
      <c r="J466" s="287"/>
      <c r="K466" s="287"/>
      <c r="L466" s="287"/>
      <c r="M466" s="287"/>
      <c r="N466" s="287"/>
      <c r="O466" s="287"/>
      <c r="P466" s="287"/>
      <c r="Q466" s="287"/>
      <c r="R466" s="287"/>
      <c r="S466" s="287"/>
      <c r="T466" s="287"/>
      <c r="U466" s="287"/>
      <c r="V466" s="287"/>
      <c r="W466" s="287"/>
      <c r="X466" s="287"/>
      <c r="Y466" s="287"/>
      <c r="Z466" s="287"/>
    </row>
    <row r="467" spans="1:26" ht="12.75" customHeight="1" x14ac:dyDescent="0.25">
      <c r="A467" s="287"/>
      <c r="B467" s="287"/>
      <c r="C467" s="287"/>
      <c r="D467" s="287"/>
      <c r="E467" s="287"/>
      <c r="F467" s="287"/>
      <c r="G467" s="287"/>
      <c r="H467" s="287"/>
      <c r="I467" s="287"/>
      <c r="J467" s="287"/>
      <c r="K467" s="287"/>
      <c r="L467" s="287"/>
      <c r="M467" s="287"/>
      <c r="N467" s="287"/>
      <c r="O467" s="287"/>
      <c r="P467" s="287"/>
      <c r="Q467" s="287"/>
      <c r="R467" s="287"/>
      <c r="S467" s="287"/>
      <c r="T467" s="287"/>
      <c r="U467" s="287"/>
      <c r="V467" s="287"/>
      <c r="W467" s="287"/>
      <c r="X467" s="287"/>
      <c r="Y467" s="287"/>
      <c r="Z467" s="287"/>
    </row>
    <row r="468" spans="1:26" ht="12.75" customHeight="1" x14ac:dyDescent="0.25">
      <c r="A468" s="287"/>
      <c r="B468" s="287"/>
      <c r="C468" s="287"/>
      <c r="D468" s="287"/>
      <c r="E468" s="287"/>
      <c r="F468" s="287"/>
      <c r="G468" s="287"/>
      <c r="H468" s="287"/>
      <c r="I468" s="287"/>
      <c r="J468" s="287"/>
      <c r="K468" s="287"/>
      <c r="L468" s="287"/>
      <c r="M468" s="287"/>
      <c r="N468" s="287"/>
      <c r="O468" s="287"/>
      <c r="P468" s="287"/>
      <c r="Q468" s="287"/>
      <c r="R468" s="287"/>
      <c r="S468" s="287"/>
      <c r="T468" s="287"/>
      <c r="U468" s="287"/>
      <c r="V468" s="287"/>
      <c r="W468" s="287"/>
      <c r="X468" s="287"/>
      <c r="Y468" s="287"/>
      <c r="Z468" s="287"/>
    </row>
    <row r="469" spans="1:26" ht="12.75" customHeight="1" x14ac:dyDescent="0.25">
      <c r="A469" s="287"/>
      <c r="B469" s="287"/>
      <c r="C469" s="287"/>
      <c r="D469" s="287"/>
      <c r="E469" s="287"/>
      <c r="F469" s="287"/>
      <c r="G469" s="287"/>
      <c r="H469" s="287"/>
      <c r="I469" s="287"/>
      <c r="J469" s="287"/>
      <c r="K469" s="287"/>
      <c r="L469" s="287"/>
      <c r="M469" s="287"/>
      <c r="N469" s="287"/>
      <c r="O469" s="287"/>
      <c r="P469" s="287"/>
      <c r="Q469" s="287"/>
      <c r="R469" s="287"/>
      <c r="S469" s="287"/>
      <c r="T469" s="287"/>
      <c r="U469" s="287"/>
      <c r="V469" s="287"/>
      <c r="W469" s="287"/>
      <c r="X469" s="287"/>
      <c r="Y469" s="287"/>
      <c r="Z469" s="287"/>
    </row>
    <row r="470" spans="1:26" ht="12.75" customHeight="1" x14ac:dyDescent="0.25">
      <c r="A470" s="287"/>
      <c r="B470" s="287"/>
      <c r="C470" s="287"/>
      <c r="D470" s="287"/>
      <c r="E470" s="287"/>
      <c r="F470" s="287"/>
      <c r="G470" s="287"/>
      <c r="H470" s="287"/>
      <c r="I470" s="287"/>
      <c r="J470" s="287"/>
      <c r="K470" s="287"/>
      <c r="L470" s="287"/>
      <c r="M470" s="287"/>
      <c r="N470" s="287"/>
      <c r="O470" s="287"/>
      <c r="P470" s="287"/>
      <c r="Q470" s="287"/>
      <c r="R470" s="287"/>
      <c r="S470" s="287"/>
      <c r="T470" s="287"/>
      <c r="U470" s="287"/>
      <c r="V470" s="287"/>
      <c r="W470" s="287"/>
      <c r="X470" s="287"/>
      <c r="Y470" s="287"/>
      <c r="Z470" s="287"/>
    </row>
    <row r="471" spans="1:26" ht="12.75" customHeight="1" x14ac:dyDescent="0.25">
      <c r="A471" s="287"/>
      <c r="B471" s="287"/>
      <c r="C471" s="287"/>
      <c r="D471" s="287"/>
      <c r="E471" s="287"/>
      <c r="F471" s="287"/>
      <c r="G471" s="287"/>
      <c r="H471" s="287"/>
      <c r="I471" s="287"/>
      <c r="J471" s="287"/>
      <c r="K471" s="287"/>
      <c r="L471" s="287"/>
      <c r="M471" s="287"/>
      <c r="N471" s="287"/>
      <c r="O471" s="287"/>
      <c r="P471" s="287"/>
      <c r="Q471" s="287"/>
      <c r="R471" s="287"/>
      <c r="S471" s="287"/>
      <c r="T471" s="287"/>
      <c r="U471" s="287"/>
      <c r="V471" s="287"/>
      <c r="W471" s="287"/>
      <c r="X471" s="287"/>
      <c r="Y471" s="287"/>
      <c r="Z471" s="287"/>
    </row>
    <row r="472" spans="1:26" ht="12.75" customHeight="1" x14ac:dyDescent="0.25">
      <c r="A472" s="287"/>
      <c r="B472" s="287"/>
      <c r="C472" s="287"/>
      <c r="D472" s="287"/>
      <c r="E472" s="287"/>
      <c r="F472" s="287"/>
      <c r="G472" s="287"/>
      <c r="H472" s="287"/>
      <c r="I472" s="287"/>
      <c r="J472" s="287"/>
      <c r="K472" s="287"/>
      <c r="L472" s="287"/>
      <c r="M472" s="287"/>
      <c r="N472" s="287"/>
      <c r="O472" s="287"/>
      <c r="P472" s="287"/>
      <c r="Q472" s="287"/>
      <c r="R472" s="287"/>
      <c r="S472" s="287"/>
      <c r="T472" s="287"/>
      <c r="U472" s="287"/>
      <c r="V472" s="287"/>
      <c r="W472" s="287"/>
      <c r="X472" s="287"/>
      <c r="Y472" s="287"/>
      <c r="Z472" s="287"/>
    </row>
    <row r="473" spans="1:26" ht="12.75" customHeight="1" x14ac:dyDescent="0.25">
      <c r="A473" s="287"/>
      <c r="B473" s="287"/>
      <c r="C473" s="287"/>
      <c r="D473" s="287"/>
      <c r="E473" s="287"/>
      <c r="F473" s="287"/>
      <c r="G473" s="287"/>
      <c r="H473" s="287"/>
      <c r="I473" s="287"/>
      <c r="J473" s="287"/>
      <c r="K473" s="287"/>
      <c r="L473" s="287"/>
      <c r="M473" s="287"/>
      <c r="N473" s="287"/>
      <c r="O473" s="287"/>
      <c r="P473" s="287"/>
      <c r="Q473" s="287"/>
      <c r="R473" s="287"/>
      <c r="S473" s="287"/>
      <c r="T473" s="287"/>
      <c r="U473" s="287"/>
      <c r="V473" s="287"/>
      <c r="W473" s="287"/>
      <c r="X473" s="287"/>
      <c r="Y473" s="287"/>
      <c r="Z473" s="287"/>
    </row>
    <row r="474" spans="1:26" ht="12.75" customHeight="1" x14ac:dyDescent="0.25">
      <c r="A474" s="287"/>
      <c r="B474" s="287"/>
      <c r="C474" s="287"/>
      <c r="D474" s="287"/>
      <c r="E474" s="287"/>
      <c r="F474" s="287"/>
      <c r="G474" s="287"/>
      <c r="H474" s="287"/>
      <c r="I474" s="287"/>
      <c r="J474" s="287"/>
      <c r="K474" s="287"/>
      <c r="L474" s="287"/>
      <c r="M474" s="287"/>
      <c r="N474" s="287"/>
      <c r="O474" s="287"/>
      <c r="P474" s="287"/>
      <c r="Q474" s="287"/>
      <c r="R474" s="287"/>
      <c r="S474" s="287"/>
      <c r="T474" s="287"/>
      <c r="U474" s="287"/>
      <c r="V474" s="287"/>
      <c r="W474" s="287"/>
      <c r="X474" s="287"/>
      <c r="Y474" s="287"/>
      <c r="Z474" s="287"/>
    </row>
    <row r="475" spans="1:26" ht="12.75" customHeight="1" x14ac:dyDescent="0.25">
      <c r="A475" s="287"/>
      <c r="B475" s="287"/>
      <c r="C475" s="287"/>
      <c r="D475" s="287"/>
      <c r="E475" s="287"/>
      <c r="F475" s="287"/>
      <c r="G475" s="287"/>
      <c r="H475" s="287"/>
      <c r="I475" s="287"/>
      <c r="J475" s="287"/>
      <c r="K475" s="287"/>
      <c r="L475" s="287"/>
      <c r="M475" s="287"/>
      <c r="N475" s="287"/>
      <c r="O475" s="287"/>
      <c r="P475" s="287"/>
      <c r="Q475" s="287"/>
      <c r="R475" s="287"/>
      <c r="S475" s="287"/>
      <c r="T475" s="287"/>
      <c r="U475" s="287"/>
      <c r="V475" s="287"/>
      <c r="W475" s="287"/>
      <c r="X475" s="287"/>
      <c r="Y475" s="287"/>
      <c r="Z475" s="287"/>
    </row>
    <row r="476" spans="1:26" ht="12.75" customHeight="1" x14ac:dyDescent="0.25">
      <c r="A476" s="287"/>
      <c r="B476" s="287"/>
      <c r="C476" s="287"/>
      <c r="D476" s="287"/>
      <c r="E476" s="287"/>
      <c r="F476" s="287"/>
      <c r="G476" s="287"/>
      <c r="H476" s="287"/>
      <c r="I476" s="287"/>
      <c r="J476" s="287"/>
      <c r="K476" s="287"/>
      <c r="L476" s="287"/>
      <c r="M476" s="287"/>
      <c r="N476" s="287"/>
      <c r="O476" s="287"/>
      <c r="P476" s="287"/>
      <c r="Q476" s="287"/>
      <c r="R476" s="287"/>
      <c r="S476" s="287"/>
      <c r="T476" s="287"/>
      <c r="U476" s="287"/>
      <c r="V476" s="287"/>
      <c r="W476" s="287"/>
      <c r="X476" s="287"/>
      <c r="Y476" s="287"/>
      <c r="Z476" s="287"/>
    </row>
    <row r="477" spans="1:26" ht="12.75" customHeight="1" x14ac:dyDescent="0.25">
      <c r="A477" s="287"/>
      <c r="B477" s="287"/>
      <c r="C477" s="287"/>
      <c r="D477" s="287"/>
      <c r="E477" s="287"/>
      <c r="F477" s="287"/>
      <c r="G477" s="287"/>
      <c r="H477" s="287"/>
      <c r="I477" s="287"/>
      <c r="J477" s="287"/>
      <c r="K477" s="287"/>
      <c r="L477" s="287"/>
      <c r="M477" s="287"/>
      <c r="N477" s="287"/>
      <c r="O477" s="287"/>
      <c r="P477" s="287"/>
      <c r="Q477" s="287"/>
      <c r="R477" s="287"/>
      <c r="S477" s="287"/>
      <c r="T477" s="287"/>
      <c r="U477" s="287"/>
      <c r="V477" s="287"/>
      <c r="W477" s="287"/>
      <c r="X477" s="287"/>
      <c r="Y477" s="287"/>
      <c r="Z477" s="287"/>
    </row>
    <row r="478" spans="1:26" ht="12.75" customHeight="1" x14ac:dyDescent="0.25">
      <c r="A478" s="287"/>
      <c r="B478" s="287"/>
      <c r="C478" s="287"/>
      <c r="D478" s="287"/>
      <c r="E478" s="287"/>
      <c r="F478" s="287"/>
      <c r="G478" s="287"/>
      <c r="H478" s="287"/>
      <c r="I478" s="287"/>
      <c r="J478" s="287"/>
      <c r="K478" s="287"/>
      <c r="L478" s="287"/>
      <c r="M478" s="287"/>
      <c r="N478" s="287"/>
      <c r="O478" s="287"/>
      <c r="P478" s="287"/>
      <c r="Q478" s="287"/>
      <c r="R478" s="287"/>
      <c r="S478" s="287"/>
      <c r="T478" s="287"/>
      <c r="U478" s="287"/>
      <c r="V478" s="287"/>
      <c r="W478" s="287"/>
      <c r="X478" s="287"/>
      <c r="Y478" s="287"/>
      <c r="Z478" s="287"/>
    </row>
    <row r="479" spans="1:26" ht="12.75" customHeight="1" x14ac:dyDescent="0.25">
      <c r="A479" s="287"/>
      <c r="B479" s="287"/>
      <c r="C479" s="287"/>
      <c r="D479" s="287"/>
      <c r="E479" s="287"/>
      <c r="F479" s="287"/>
      <c r="G479" s="287"/>
      <c r="H479" s="287"/>
      <c r="I479" s="287"/>
      <c r="J479" s="287"/>
      <c r="K479" s="287"/>
      <c r="L479" s="287"/>
      <c r="M479" s="287"/>
      <c r="N479" s="287"/>
      <c r="O479" s="287"/>
      <c r="P479" s="287"/>
      <c r="Q479" s="287"/>
      <c r="R479" s="287"/>
      <c r="S479" s="287"/>
      <c r="T479" s="287"/>
      <c r="U479" s="287"/>
      <c r="V479" s="287"/>
      <c r="W479" s="287"/>
      <c r="X479" s="287"/>
      <c r="Y479" s="287"/>
      <c r="Z479" s="287"/>
    </row>
    <row r="480" spans="1:26" ht="12.75" customHeight="1" x14ac:dyDescent="0.25">
      <c r="A480" s="287"/>
      <c r="B480" s="287"/>
      <c r="C480" s="287"/>
      <c r="D480" s="287"/>
      <c r="E480" s="287"/>
      <c r="F480" s="287"/>
      <c r="G480" s="287"/>
      <c r="H480" s="287"/>
      <c r="I480" s="287"/>
      <c r="J480" s="287"/>
      <c r="K480" s="287"/>
      <c r="L480" s="287"/>
      <c r="M480" s="287"/>
      <c r="N480" s="287"/>
      <c r="O480" s="287"/>
      <c r="P480" s="287"/>
      <c r="Q480" s="287"/>
      <c r="R480" s="287"/>
      <c r="S480" s="287"/>
      <c r="T480" s="287"/>
      <c r="U480" s="287"/>
      <c r="V480" s="287"/>
      <c r="W480" s="287"/>
      <c r="X480" s="287"/>
      <c r="Y480" s="287"/>
      <c r="Z480" s="287"/>
    </row>
    <row r="481" spans="1:26" ht="12.75" customHeight="1" x14ac:dyDescent="0.25">
      <c r="A481" s="287"/>
      <c r="B481" s="287"/>
      <c r="C481" s="287"/>
      <c r="D481" s="287"/>
      <c r="E481" s="287"/>
      <c r="F481" s="287"/>
      <c r="G481" s="287"/>
      <c r="H481" s="287"/>
      <c r="I481" s="287"/>
      <c r="J481" s="287"/>
      <c r="K481" s="287"/>
      <c r="L481" s="287"/>
      <c r="M481" s="287"/>
      <c r="N481" s="287"/>
      <c r="O481" s="287"/>
      <c r="P481" s="287"/>
      <c r="Q481" s="287"/>
      <c r="R481" s="287"/>
      <c r="S481" s="287"/>
      <c r="T481" s="287"/>
      <c r="U481" s="287"/>
      <c r="V481" s="287"/>
      <c r="W481" s="287"/>
      <c r="X481" s="287"/>
      <c r="Y481" s="287"/>
      <c r="Z481" s="287"/>
    </row>
    <row r="482" spans="1:26" ht="12.75" customHeight="1" x14ac:dyDescent="0.25">
      <c r="A482" s="287"/>
      <c r="B482" s="287"/>
      <c r="C482" s="287"/>
      <c r="D482" s="287"/>
      <c r="E482" s="287"/>
      <c r="F482" s="287"/>
      <c r="G482" s="287"/>
      <c r="H482" s="287"/>
      <c r="I482" s="287"/>
      <c r="J482" s="287"/>
      <c r="K482" s="287"/>
      <c r="L482" s="287"/>
      <c r="M482" s="287"/>
      <c r="N482" s="287"/>
      <c r="O482" s="287"/>
      <c r="P482" s="287"/>
      <c r="Q482" s="287"/>
      <c r="R482" s="287"/>
      <c r="S482" s="287"/>
      <c r="T482" s="287"/>
      <c r="U482" s="287"/>
      <c r="V482" s="287"/>
      <c r="W482" s="287"/>
      <c r="X482" s="287"/>
      <c r="Y482" s="287"/>
      <c r="Z482" s="287"/>
    </row>
    <row r="483" spans="1:26" ht="12.75" customHeight="1" x14ac:dyDescent="0.25">
      <c r="A483" s="287"/>
      <c r="B483" s="287"/>
      <c r="C483" s="287"/>
      <c r="D483" s="287"/>
      <c r="E483" s="287"/>
      <c r="F483" s="287"/>
      <c r="G483" s="287"/>
      <c r="H483" s="287"/>
      <c r="I483" s="287"/>
      <c r="J483" s="287"/>
      <c r="K483" s="287"/>
      <c r="L483" s="287"/>
      <c r="M483" s="287"/>
      <c r="N483" s="287"/>
      <c r="O483" s="287"/>
      <c r="P483" s="287"/>
      <c r="Q483" s="287"/>
      <c r="R483" s="287"/>
      <c r="S483" s="287"/>
      <c r="T483" s="287"/>
      <c r="U483" s="287"/>
      <c r="V483" s="287"/>
      <c r="W483" s="287"/>
      <c r="X483" s="287"/>
      <c r="Y483" s="287"/>
      <c r="Z483" s="287"/>
    </row>
    <row r="484" spans="1:26" ht="12.75" customHeight="1" x14ac:dyDescent="0.25">
      <c r="A484" s="287"/>
      <c r="B484" s="287"/>
      <c r="C484" s="287"/>
      <c r="D484" s="287"/>
      <c r="E484" s="287"/>
      <c r="F484" s="287"/>
      <c r="G484" s="287"/>
      <c r="H484" s="287"/>
      <c r="I484" s="287"/>
      <c r="J484" s="287"/>
      <c r="K484" s="287"/>
      <c r="L484" s="287"/>
      <c r="M484" s="287"/>
      <c r="N484" s="287"/>
      <c r="O484" s="287"/>
      <c r="P484" s="287"/>
      <c r="Q484" s="287"/>
      <c r="R484" s="287"/>
      <c r="S484" s="287"/>
      <c r="T484" s="287"/>
      <c r="U484" s="287"/>
      <c r="V484" s="287"/>
      <c r="W484" s="287"/>
      <c r="X484" s="287"/>
      <c r="Y484" s="287"/>
      <c r="Z484" s="287"/>
    </row>
    <row r="485" spans="1:26" ht="12.75" customHeight="1" x14ac:dyDescent="0.25">
      <c r="A485" s="287"/>
      <c r="B485" s="287"/>
      <c r="C485" s="287"/>
      <c r="D485" s="287"/>
      <c r="E485" s="287"/>
      <c r="F485" s="287"/>
      <c r="G485" s="287"/>
      <c r="H485" s="287"/>
      <c r="I485" s="287"/>
      <c r="J485" s="287"/>
      <c r="K485" s="287"/>
      <c r="L485" s="287"/>
      <c r="M485" s="287"/>
      <c r="N485" s="287"/>
      <c r="O485" s="287"/>
      <c r="P485" s="287"/>
      <c r="Q485" s="287"/>
      <c r="R485" s="287"/>
      <c r="S485" s="287"/>
      <c r="T485" s="287"/>
      <c r="U485" s="287"/>
      <c r="V485" s="287"/>
      <c r="W485" s="287"/>
      <c r="X485" s="287"/>
      <c r="Y485" s="287"/>
      <c r="Z485" s="287"/>
    </row>
    <row r="486" spans="1:26" ht="12.75" customHeight="1" x14ac:dyDescent="0.25">
      <c r="A486" s="287"/>
      <c r="B486" s="287"/>
      <c r="C486" s="287"/>
      <c r="D486" s="287"/>
      <c r="E486" s="287"/>
      <c r="F486" s="287"/>
      <c r="G486" s="287"/>
      <c r="H486" s="287"/>
      <c r="I486" s="287"/>
      <c r="J486" s="287"/>
      <c r="K486" s="287"/>
      <c r="L486" s="287"/>
      <c r="M486" s="287"/>
      <c r="N486" s="287"/>
      <c r="O486" s="287"/>
      <c r="P486" s="287"/>
      <c r="Q486" s="287"/>
      <c r="R486" s="287"/>
      <c r="S486" s="287"/>
      <c r="T486" s="287"/>
      <c r="U486" s="287"/>
      <c r="V486" s="287"/>
      <c r="W486" s="287"/>
      <c r="X486" s="287"/>
      <c r="Y486" s="287"/>
      <c r="Z486" s="287"/>
    </row>
    <row r="487" spans="1:26" ht="12.75" customHeight="1" x14ac:dyDescent="0.25">
      <c r="A487" s="287"/>
      <c r="B487" s="287"/>
      <c r="C487" s="287"/>
      <c r="D487" s="287"/>
      <c r="E487" s="287"/>
      <c r="F487" s="287"/>
      <c r="G487" s="287"/>
      <c r="H487" s="287"/>
      <c r="I487" s="287"/>
      <c r="J487" s="287"/>
      <c r="K487" s="287"/>
      <c r="L487" s="287"/>
      <c r="M487" s="287"/>
      <c r="N487" s="287"/>
      <c r="O487" s="287"/>
      <c r="P487" s="287"/>
      <c r="Q487" s="287"/>
      <c r="R487" s="287"/>
      <c r="S487" s="287"/>
      <c r="T487" s="287"/>
      <c r="U487" s="287"/>
      <c r="V487" s="287"/>
      <c r="W487" s="287"/>
      <c r="X487" s="287"/>
      <c r="Y487" s="287"/>
      <c r="Z487" s="287"/>
    </row>
    <row r="488" spans="1:26" ht="12.75" customHeight="1" x14ac:dyDescent="0.25">
      <c r="A488" s="287"/>
      <c r="B488" s="287"/>
      <c r="C488" s="287"/>
      <c r="D488" s="287"/>
      <c r="E488" s="287"/>
      <c r="F488" s="287"/>
      <c r="G488" s="287"/>
      <c r="H488" s="287"/>
      <c r="I488" s="287"/>
      <c r="J488" s="287"/>
      <c r="K488" s="287"/>
      <c r="L488" s="287"/>
      <c r="M488" s="287"/>
      <c r="N488" s="287"/>
      <c r="O488" s="287"/>
      <c r="P488" s="287"/>
      <c r="Q488" s="287"/>
      <c r="R488" s="287"/>
      <c r="S488" s="287"/>
      <c r="T488" s="287"/>
      <c r="U488" s="287"/>
      <c r="V488" s="287"/>
      <c r="W488" s="287"/>
      <c r="X488" s="287"/>
      <c r="Y488" s="287"/>
      <c r="Z488" s="287"/>
    </row>
    <row r="489" spans="1:26" ht="12.75" customHeight="1" x14ac:dyDescent="0.25">
      <c r="A489" s="287"/>
      <c r="B489" s="287"/>
      <c r="C489" s="287"/>
      <c r="D489" s="287"/>
      <c r="E489" s="287"/>
      <c r="F489" s="287"/>
      <c r="G489" s="287"/>
      <c r="H489" s="287"/>
      <c r="I489" s="287"/>
      <c r="J489" s="287"/>
      <c r="K489" s="287"/>
      <c r="L489" s="287"/>
      <c r="M489" s="287"/>
      <c r="N489" s="287"/>
      <c r="O489" s="287"/>
      <c r="P489" s="287"/>
      <c r="Q489" s="287"/>
      <c r="R489" s="287"/>
      <c r="S489" s="287"/>
      <c r="T489" s="287"/>
      <c r="U489" s="287"/>
      <c r="V489" s="287"/>
      <c r="W489" s="287"/>
      <c r="X489" s="287"/>
      <c r="Y489" s="287"/>
      <c r="Z489" s="287"/>
    </row>
    <row r="490" spans="1:26" ht="12.75" customHeight="1" x14ac:dyDescent="0.25">
      <c r="A490" s="287"/>
      <c r="B490" s="287"/>
      <c r="C490" s="287"/>
      <c r="D490" s="287"/>
      <c r="E490" s="287"/>
      <c r="F490" s="287"/>
      <c r="G490" s="287"/>
      <c r="H490" s="287"/>
      <c r="I490" s="287"/>
      <c r="J490" s="287"/>
      <c r="K490" s="287"/>
      <c r="L490" s="287"/>
      <c r="M490" s="287"/>
      <c r="N490" s="287"/>
      <c r="O490" s="287"/>
      <c r="P490" s="287"/>
      <c r="Q490" s="287"/>
      <c r="R490" s="287"/>
      <c r="S490" s="287"/>
      <c r="T490" s="287"/>
      <c r="U490" s="287"/>
      <c r="V490" s="287"/>
      <c r="W490" s="287"/>
      <c r="X490" s="287"/>
      <c r="Y490" s="287"/>
      <c r="Z490" s="287"/>
    </row>
    <row r="491" spans="1:26" ht="12.75" customHeight="1" x14ac:dyDescent="0.25">
      <c r="A491" s="287"/>
      <c r="B491" s="287"/>
      <c r="C491" s="287"/>
      <c r="D491" s="287"/>
      <c r="E491" s="287"/>
      <c r="F491" s="287"/>
      <c r="G491" s="287"/>
      <c r="H491" s="287"/>
      <c r="I491" s="287"/>
      <c r="J491" s="287"/>
      <c r="K491" s="287"/>
      <c r="L491" s="287"/>
      <c r="M491" s="287"/>
      <c r="N491" s="287"/>
      <c r="O491" s="287"/>
      <c r="P491" s="287"/>
      <c r="Q491" s="287"/>
      <c r="R491" s="287"/>
      <c r="S491" s="287"/>
      <c r="T491" s="287"/>
      <c r="U491" s="287"/>
      <c r="V491" s="287"/>
      <c r="W491" s="287"/>
      <c r="X491" s="287"/>
      <c r="Y491" s="287"/>
      <c r="Z491" s="287"/>
    </row>
    <row r="492" spans="1:26" ht="12.75" customHeight="1" x14ac:dyDescent="0.25">
      <c r="A492" s="287"/>
      <c r="B492" s="287"/>
      <c r="C492" s="287"/>
      <c r="D492" s="287"/>
      <c r="E492" s="287"/>
      <c r="F492" s="287"/>
      <c r="G492" s="287"/>
      <c r="H492" s="287"/>
      <c r="I492" s="287"/>
      <c r="J492" s="287"/>
      <c r="K492" s="287"/>
      <c r="L492" s="287"/>
      <c r="M492" s="287"/>
      <c r="N492" s="287"/>
      <c r="O492" s="287"/>
      <c r="P492" s="287"/>
      <c r="Q492" s="287"/>
      <c r="R492" s="287"/>
      <c r="S492" s="287"/>
      <c r="T492" s="287"/>
      <c r="U492" s="287"/>
      <c r="V492" s="287"/>
      <c r="W492" s="287"/>
      <c r="X492" s="287"/>
      <c r="Y492" s="287"/>
      <c r="Z492" s="287"/>
    </row>
    <row r="493" spans="1:26" ht="12.75" customHeight="1" x14ac:dyDescent="0.25">
      <c r="A493" s="287"/>
      <c r="B493" s="287"/>
      <c r="C493" s="287"/>
      <c r="D493" s="287"/>
      <c r="E493" s="287"/>
      <c r="F493" s="287"/>
      <c r="G493" s="287"/>
      <c r="H493" s="287"/>
      <c r="I493" s="287"/>
      <c r="J493" s="287"/>
      <c r="K493" s="287"/>
      <c r="L493" s="287"/>
      <c r="M493" s="287"/>
      <c r="N493" s="287"/>
      <c r="O493" s="287"/>
      <c r="P493" s="287"/>
      <c r="Q493" s="287"/>
      <c r="R493" s="287"/>
      <c r="S493" s="287"/>
      <c r="T493" s="287"/>
      <c r="U493" s="287"/>
      <c r="V493" s="287"/>
      <c r="W493" s="287"/>
      <c r="X493" s="287"/>
      <c r="Y493" s="287"/>
      <c r="Z493" s="287"/>
    </row>
    <row r="494" spans="1:26" ht="12.75" customHeight="1" x14ac:dyDescent="0.25">
      <c r="A494" s="287"/>
      <c r="B494" s="287"/>
      <c r="C494" s="287"/>
      <c r="D494" s="287"/>
      <c r="E494" s="287"/>
      <c r="F494" s="287"/>
      <c r="G494" s="287"/>
      <c r="H494" s="287"/>
      <c r="I494" s="287"/>
      <c r="J494" s="287"/>
      <c r="K494" s="287"/>
      <c r="L494" s="287"/>
      <c r="M494" s="287"/>
      <c r="N494" s="287"/>
      <c r="O494" s="287"/>
      <c r="P494" s="287"/>
      <c r="Q494" s="287"/>
      <c r="R494" s="287"/>
      <c r="S494" s="287"/>
      <c r="T494" s="287"/>
      <c r="U494" s="287"/>
      <c r="V494" s="287"/>
      <c r="W494" s="287"/>
      <c r="X494" s="287"/>
      <c r="Y494" s="287"/>
      <c r="Z494" s="287"/>
    </row>
    <row r="495" spans="1:26" ht="12.75" customHeight="1" x14ac:dyDescent="0.25">
      <c r="A495" s="287"/>
      <c r="B495" s="287"/>
      <c r="C495" s="287"/>
      <c r="D495" s="287"/>
      <c r="E495" s="287"/>
      <c r="F495" s="287"/>
      <c r="G495" s="287"/>
      <c r="H495" s="287"/>
      <c r="I495" s="287"/>
      <c r="J495" s="287"/>
      <c r="K495" s="287"/>
      <c r="L495" s="287"/>
      <c r="M495" s="287"/>
      <c r="N495" s="287"/>
      <c r="O495" s="287"/>
      <c r="P495" s="287"/>
      <c r="Q495" s="287"/>
      <c r="R495" s="287"/>
      <c r="S495" s="287"/>
      <c r="T495" s="287"/>
      <c r="U495" s="287"/>
      <c r="V495" s="287"/>
      <c r="W495" s="287"/>
      <c r="X495" s="287"/>
      <c r="Y495" s="287"/>
      <c r="Z495" s="287"/>
    </row>
    <row r="496" spans="1:26" ht="12.75" customHeight="1" x14ac:dyDescent="0.25">
      <c r="A496" s="287"/>
      <c r="B496" s="287"/>
      <c r="C496" s="287"/>
      <c r="D496" s="287"/>
      <c r="E496" s="287"/>
      <c r="F496" s="287"/>
      <c r="G496" s="287"/>
      <c r="H496" s="287"/>
      <c r="I496" s="287"/>
      <c r="J496" s="287"/>
      <c r="K496" s="287"/>
      <c r="L496" s="287"/>
      <c r="M496" s="287"/>
      <c r="N496" s="287"/>
      <c r="O496" s="287"/>
      <c r="P496" s="287"/>
      <c r="Q496" s="287"/>
      <c r="R496" s="287"/>
      <c r="S496" s="287"/>
      <c r="T496" s="287"/>
      <c r="U496" s="287"/>
      <c r="V496" s="287"/>
      <c r="W496" s="287"/>
      <c r="X496" s="287"/>
      <c r="Y496" s="287"/>
      <c r="Z496" s="287"/>
    </row>
    <row r="497" spans="1:26" ht="12.75" customHeight="1" x14ac:dyDescent="0.25">
      <c r="A497" s="287"/>
      <c r="B497" s="287"/>
      <c r="C497" s="287"/>
      <c r="D497" s="287"/>
      <c r="E497" s="287"/>
      <c r="F497" s="287"/>
      <c r="G497" s="287"/>
      <c r="H497" s="287"/>
      <c r="I497" s="287"/>
      <c r="J497" s="287"/>
      <c r="K497" s="287"/>
      <c r="L497" s="287"/>
      <c r="M497" s="287"/>
      <c r="N497" s="287"/>
      <c r="O497" s="287"/>
      <c r="P497" s="287"/>
      <c r="Q497" s="287"/>
      <c r="R497" s="287"/>
      <c r="S497" s="287"/>
      <c r="T497" s="287"/>
      <c r="U497" s="287"/>
      <c r="V497" s="287"/>
      <c r="W497" s="287"/>
      <c r="X497" s="287"/>
      <c r="Y497" s="287"/>
      <c r="Z497" s="287"/>
    </row>
    <row r="498" spans="1:26" ht="12.75" customHeight="1" x14ac:dyDescent="0.25">
      <c r="A498" s="287"/>
      <c r="B498" s="287"/>
      <c r="C498" s="287"/>
      <c r="D498" s="287"/>
      <c r="E498" s="287"/>
      <c r="F498" s="287"/>
      <c r="G498" s="287"/>
      <c r="H498" s="287"/>
      <c r="I498" s="287"/>
      <c r="J498" s="287"/>
      <c r="K498" s="287"/>
      <c r="L498" s="287"/>
      <c r="M498" s="287"/>
      <c r="N498" s="287"/>
      <c r="O498" s="287"/>
      <c r="P498" s="287"/>
      <c r="Q498" s="287"/>
      <c r="R498" s="287"/>
      <c r="S498" s="287"/>
      <c r="T498" s="287"/>
      <c r="U498" s="287"/>
      <c r="V498" s="287"/>
      <c r="W498" s="287"/>
      <c r="X498" s="287"/>
      <c r="Y498" s="287"/>
      <c r="Z498" s="287"/>
    </row>
    <row r="499" spans="1:26" ht="12.75" customHeight="1" x14ac:dyDescent="0.25">
      <c r="A499" s="287"/>
      <c r="B499" s="287"/>
      <c r="C499" s="287"/>
      <c r="D499" s="287"/>
      <c r="E499" s="287"/>
      <c r="F499" s="287"/>
      <c r="G499" s="287"/>
      <c r="H499" s="287"/>
      <c r="I499" s="287"/>
      <c r="J499" s="287"/>
      <c r="K499" s="287"/>
      <c r="L499" s="287"/>
      <c r="M499" s="287"/>
      <c r="N499" s="287"/>
      <c r="O499" s="287"/>
      <c r="P499" s="287"/>
      <c r="Q499" s="287"/>
      <c r="R499" s="287"/>
      <c r="S499" s="287"/>
      <c r="T499" s="287"/>
      <c r="U499" s="287"/>
      <c r="V499" s="287"/>
      <c r="W499" s="287"/>
      <c r="X499" s="287"/>
      <c r="Y499" s="287"/>
      <c r="Z499" s="287"/>
    </row>
    <row r="500" spans="1:26" ht="12.75" customHeight="1" x14ac:dyDescent="0.25">
      <c r="A500" s="287"/>
      <c r="B500" s="287"/>
      <c r="C500" s="287"/>
      <c r="D500" s="287"/>
      <c r="E500" s="287"/>
      <c r="F500" s="287"/>
      <c r="G500" s="287"/>
      <c r="H500" s="287"/>
      <c r="I500" s="287"/>
      <c r="J500" s="287"/>
      <c r="K500" s="287"/>
      <c r="L500" s="287"/>
      <c r="M500" s="287"/>
      <c r="N500" s="287"/>
      <c r="O500" s="287"/>
      <c r="P500" s="287"/>
      <c r="Q500" s="287"/>
      <c r="R500" s="287"/>
      <c r="S500" s="287"/>
      <c r="T500" s="287"/>
      <c r="U500" s="287"/>
      <c r="V500" s="287"/>
      <c r="W500" s="287"/>
      <c r="X500" s="287"/>
      <c r="Y500" s="287"/>
      <c r="Z500" s="287"/>
    </row>
    <row r="501" spans="1:26" ht="12.75" customHeight="1" x14ac:dyDescent="0.25">
      <c r="A501" s="287"/>
      <c r="B501" s="287"/>
      <c r="C501" s="287"/>
      <c r="D501" s="287"/>
      <c r="E501" s="287"/>
      <c r="F501" s="287"/>
      <c r="G501" s="287"/>
      <c r="H501" s="287"/>
      <c r="I501" s="287"/>
      <c r="J501" s="287"/>
      <c r="K501" s="287"/>
      <c r="L501" s="287"/>
      <c r="M501" s="287"/>
      <c r="N501" s="287"/>
      <c r="O501" s="287"/>
      <c r="P501" s="287"/>
      <c r="Q501" s="287"/>
      <c r="R501" s="287"/>
      <c r="S501" s="287"/>
      <c r="T501" s="287"/>
      <c r="U501" s="287"/>
      <c r="V501" s="287"/>
      <c r="W501" s="287"/>
      <c r="X501" s="287"/>
      <c r="Y501" s="287"/>
      <c r="Z501" s="287"/>
    </row>
    <row r="502" spans="1:26" ht="12.75" customHeight="1" x14ac:dyDescent="0.25">
      <c r="A502" s="287"/>
      <c r="B502" s="287"/>
      <c r="C502" s="287"/>
      <c r="D502" s="287"/>
      <c r="E502" s="287"/>
      <c r="F502" s="287"/>
      <c r="G502" s="287"/>
      <c r="H502" s="287"/>
      <c r="I502" s="287"/>
      <c r="J502" s="287"/>
      <c r="K502" s="287"/>
      <c r="L502" s="287"/>
      <c r="M502" s="287"/>
      <c r="N502" s="287"/>
      <c r="O502" s="287"/>
      <c r="P502" s="287"/>
      <c r="Q502" s="287"/>
      <c r="R502" s="287"/>
      <c r="S502" s="287"/>
      <c r="T502" s="287"/>
      <c r="U502" s="287"/>
      <c r="V502" s="287"/>
      <c r="W502" s="287"/>
      <c r="X502" s="287"/>
      <c r="Y502" s="287"/>
      <c r="Z502" s="287"/>
    </row>
    <row r="503" spans="1:26" ht="12.75" customHeight="1" x14ac:dyDescent="0.25">
      <c r="A503" s="287"/>
      <c r="B503" s="287"/>
      <c r="C503" s="287"/>
      <c r="D503" s="287"/>
      <c r="E503" s="287"/>
      <c r="F503" s="287"/>
      <c r="G503" s="287"/>
      <c r="H503" s="287"/>
      <c r="I503" s="287"/>
      <c r="J503" s="287"/>
      <c r="K503" s="287"/>
      <c r="L503" s="287"/>
      <c r="M503" s="287"/>
      <c r="N503" s="287"/>
      <c r="O503" s="287"/>
      <c r="P503" s="287"/>
      <c r="Q503" s="287"/>
      <c r="R503" s="287"/>
      <c r="S503" s="287"/>
      <c r="T503" s="287"/>
      <c r="U503" s="287"/>
      <c r="V503" s="287"/>
      <c r="W503" s="287"/>
      <c r="X503" s="287"/>
      <c r="Y503" s="287"/>
      <c r="Z503" s="287"/>
    </row>
    <row r="504" spans="1:26" ht="12.75" customHeight="1" x14ac:dyDescent="0.25">
      <c r="A504" s="287"/>
      <c r="B504" s="287"/>
      <c r="C504" s="287"/>
      <c r="D504" s="287"/>
      <c r="E504" s="287"/>
      <c r="F504" s="287"/>
      <c r="G504" s="287"/>
      <c r="H504" s="287"/>
      <c r="I504" s="287"/>
      <c r="J504" s="287"/>
      <c r="K504" s="287"/>
      <c r="L504" s="287"/>
      <c r="M504" s="287"/>
      <c r="N504" s="287"/>
      <c r="O504" s="287"/>
      <c r="P504" s="287"/>
      <c r="Q504" s="287"/>
      <c r="R504" s="287"/>
      <c r="S504" s="287"/>
      <c r="T504" s="287"/>
      <c r="U504" s="287"/>
      <c r="V504" s="287"/>
      <c r="W504" s="287"/>
      <c r="X504" s="287"/>
      <c r="Y504" s="287"/>
      <c r="Z504" s="287"/>
    </row>
    <row r="505" spans="1:26" ht="12.75" customHeight="1" x14ac:dyDescent="0.25">
      <c r="A505" s="287"/>
      <c r="B505" s="287"/>
      <c r="C505" s="287"/>
      <c r="D505" s="287"/>
      <c r="E505" s="287"/>
      <c r="F505" s="287"/>
      <c r="G505" s="287"/>
      <c r="H505" s="287"/>
      <c r="I505" s="287"/>
      <c r="J505" s="287"/>
      <c r="K505" s="287"/>
      <c r="L505" s="287"/>
      <c r="M505" s="287"/>
      <c r="N505" s="287"/>
      <c r="O505" s="287"/>
      <c r="P505" s="287"/>
      <c r="Q505" s="287"/>
      <c r="R505" s="287"/>
      <c r="S505" s="287"/>
      <c r="T505" s="287"/>
      <c r="U505" s="287"/>
      <c r="V505" s="287"/>
      <c r="W505" s="287"/>
      <c r="X505" s="287"/>
      <c r="Y505" s="287"/>
      <c r="Z505" s="287"/>
    </row>
    <row r="506" spans="1:26" ht="12.75" customHeight="1" x14ac:dyDescent="0.25">
      <c r="A506" s="287"/>
      <c r="B506" s="287"/>
      <c r="C506" s="287"/>
      <c r="D506" s="287"/>
      <c r="E506" s="287"/>
      <c r="F506" s="287"/>
      <c r="G506" s="287"/>
      <c r="H506" s="287"/>
      <c r="I506" s="287"/>
      <c r="J506" s="287"/>
      <c r="K506" s="287"/>
      <c r="L506" s="287"/>
      <c r="M506" s="287"/>
      <c r="N506" s="287"/>
      <c r="O506" s="287"/>
      <c r="P506" s="287"/>
      <c r="Q506" s="287"/>
      <c r="R506" s="287"/>
      <c r="S506" s="287"/>
      <c r="T506" s="287"/>
      <c r="U506" s="287"/>
      <c r="V506" s="287"/>
      <c r="W506" s="287"/>
      <c r="X506" s="287"/>
      <c r="Y506" s="287"/>
      <c r="Z506" s="287"/>
    </row>
    <row r="507" spans="1:26" ht="12.75" customHeight="1" x14ac:dyDescent="0.25">
      <c r="A507" s="287"/>
      <c r="B507" s="287"/>
      <c r="C507" s="287"/>
      <c r="D507" s="287"/>
      <c r="E507" s="287"/>
      <c r="F507" s="287"/>
      <c r="G507" s="287"/>
      <c r="H507" s="287"/>
      <c r="I507" s="287"/>
      <c r="J507" s="287"/>
      <c r="K507" s="287"/>
      <c r="L507" s="287"/>
      <c r="M507" s="287"/>
      <c r="N507" s="287"/>
      <c r="O507" s="287"/>
      <c r="P507" s="287"/>
      <c r="Q507" s="287"/>
      <c r="R507" s="287"/>
      <c r="S507" s="287"/>
      <c r="T507" s="287"/>
      <c r="U507" s="287"/>
      <c r="V507" s="287"/>
      <c r="W507" s="287"/>
      <c r="X507" s="287"/>
      <c r="Y507" s="287"/>
      <c r="Z507" s="287"/>
    </row>
    <row r="508" spans="1:26" ht="12.75" customHeight="1" x14ac:dyDescent="0.25">
      <c r="A508" s="287"/>
      <c r="B508" s="287"/>
      <c r="C508" s="287"/>
      <c r="D508" s="287"/>
      <c r="E508" s="287"/>
      <c r="F508" s="287"/>
      <c r="G508" s="287"/>
      <c r="H508" s="287"/>
      <c r="I508" s="287"/>
      <c r="J508" s="287"/>
      <c r="K508" s="287"/>
      <c r="L508" s="287"/>
      <c r="M508" s="287"/>
      <c r="N508" s="287"/>
      <c r="O508" s="287"/>
      <c r="P508" s="287"/>
      <c r="Q508" s="287"/>
      <c r="R508" s="287"/>
      <c r="S508" s="287"/>
      <c r="T508" s="287"/>
      <c r="U508" s="287"/>
      <c r="V508" s="287"/>
      <c r="W508" s="287"/>
      <c r="X508" s="287"/>
      <c r="Y508" s="287"/>
      <c r="Z508" s="287"/>
    </row>
    <row r="509" spans="1:26" ht="12.75" customHeight="1" x14ac:dyDescent="0.25">
      <c r="A509" s="287"/>
      <c r="B509" s="287"/>
      <c r="C509" s="287"/>
      <c r="D509" s="287"/>
      <c r="E509" s="287"/>
      <c r="F509" s="287"/>
      <c r="G509" s="287"/>
      <c r="H509" s="287"/>
      <c r="I509" s="287"/>
      <c r="J509" s="287"/>
      <c r="K509" s="287"/>
      <c r="L509" s="287"/>
      <c r="M509" s="287"/>
      <c r="N509" s="287"/>
      <c r="O509" s="287"/>
      <c r="P509" s="287"/>
      <c r="Q509" s="287"/>
      <c r="R509" s="287"/>
      <c r="S509" s="287"/>
      <c r="T509" s="287"/>
      <c r="U509" s="287"/>
      <c r="V509" s="287"/>
      <c r="W509" s="287"/>
      <c r="X509" s="287"/>
      <c r="Y509" s="287"/>
      <c r="Z509" s="287"/>
    </row>
    <row r="510" spans="1:26" ht="12.75" customHeight="1" x14ac:dyDescent="0.25">
      <c r="A510" s="287"/>
      <c r="B510" s="287"/>
      <c r="C510" s="287"/>
      <c r="D510" s="287"/>
      <c r="E510" s="287"/>
      <c r="F510" s="287"/>
      <c r="G510" s="287"/>
      <c r="H510" s="287"/>
      <c r="I510" s="287"/>
      <c r="J510" s="287"/>
      <c r="K510" s="287"/>
      <c r="L510" s="287"/>
      <c r="M510" s="287"/>
      <c r="N510" s="287"/>
      <c r="O510" s="287"/>
      <c r="P510" s="287"/>
      <c r="Q510" s="287"/>
      <c r="R510" s="287"/>
      <c r="S510" s="287"/>
      <c r="T510" s="287"/>
      <c r="U510" s="287"/>
      <c r="V510" s="287"/>
      <c r="W510" s="287"/>
      <c r="X510" s="287"/>
      <c r="Y510" s="287"/>
      <c r="Z510" s="287"/>
    </row>
    <row r="511" spans="1:26" ht="12.75" customHeight="1" x14ac:dyDescent="0.25">
      <c r="A511" s="287"/>
      <c r="B511" s="287"/>
      <c r="C511" s="287"/>
      <c r="D511" s="287"/>
      <c r="E511" s="287"/>
      <c r="F511" s="287"/>
      <c r="G511" s="287"/>
      <c r="H511" s="287"/>
      <c r="I511" s="287"/>
      <c r="J511" s="287"/>
      <c r="K511" s="287"/>
      <c r="L511" s="287"/>
      <c r="M511" s="287"/>
      <c r="N511" s="287"/>
      <c r="O511" s="287"/>
      <c r="P511" s="287"/>
      <c r="Q511" s="287"/>
      <c r="R511" s="287"/>
      <c r="S511" s="287"/>
      <c r="T511" s="287"/>
      <c r="U511" s="287"/>
      <c r="V511" s="287"/>
      <c r="W511" s="287"/>
      <c r="X511" s="287"/>
      <c r="Y511" s="287"/>
      <c r="Z511" s="287"/>
    </row>
    <row r="512" spans="1:26" ht="12.75" customHeight="1" x14ac:dyDescent="0.25">
      <c r="A512" s="287"/>
      <c r="B512" s="287"/>
      <c r="C512" s="287"/>
      <c r="D512" s="287"/>
      <c r="E512" s="287"/>
      <c r="F512" s="287"/>
      <c r="G512" s="287"/>
      <c r="H512" s="287"/>
      <c r="I512" s="287"/>
      <c r="J512" s="287"/>
      <c r="K512" s="287"/>
      <c r="L512" s="287"/>
      <c r="M512" s="287"/>
      <c r="N512" s="287"/>
      <c r="O512" s="287"/>
      <c r="P512" s="287"/>
      <c r="Q512" s="287"/>
      <c r="R512" s="287"/>
      <c r="S512" s="287"/>
      <c r="T512" s="287"/>
      <c r="U512" s="287"/>
      <c r="V512" s="287"/>
      <c r="W512" s="287"/>
      <c r="X512" s="287"/>
      <c r="Y512" s="287"/>
      <c r="Z512" s="287"/>
    </row>
    <row r="513" spans="1:26" ht="12.75" customHeight="1" x14ac:dyDescent="0.25">
      <c r="A513" s="287"/>
      <c r="B513" s="287"/>
      <c r="C513" s="287"/>
      <c r="D513" s="287"/>
      <c r="E513" s="287"/>
      <c r="F513" s="287"/>
      <c r="G513" s="287"/>
      <c r="H513" s="287"/>
      <c r="I513" s="287"/>
      <c r="J513" s="287"/>
      <c r="K513" s="287"/>
      <c r="L513" s="287"/>
      <c r="M513" s="287"/>
      <c r="N513" s="287"/>
      <c r="O513" s="287"/>
      <c r="P513" s="287"/>
      <c r="Q513" s="287"/>
      <c r="R513" s="287"/>
      <c r="S513" s="287"/>
      <c r="T513" s="287"/>
      <c r="U513" s="287"/>
      <c r="V513" s="287"/>
      <c r="W513" s="287"/>
      <c r="X513" s="287"/>
      <c r="Y513" s="287"/>
      <c r="Z513" s="287"/>
    </row>
    <row r="514" spans="1:26" ht="12.75" customHeight="1" x14ac:dyDescent="0.25">
      <c r="A514" s="287"/>
      <c r="B514" s="287"/>
      <c r="C514" s="287"/>
      <c r="D514" s="287"/>
      <c r="E514" s="287"/>
      <c r="F514" s="287"/>
      <c r="G514" s="287"/>
      <c r="H514" s="287"/>
      <c r="I514" s="287"/>
      <c r="J514" s="287"/>
      <c r="K514" s="287"/>
      <c r="L514" s="287"/>
      <c r="M514" s="287"/>
      <c r="N514" s="287"/>
      <c r="O514" s="287"/>
      <c r="P514" s="287"/>
      <c r="Q514" s="287"/>
      <c r="R514" s="287"/>
      <c r="S514" s="287"/>
      <c r="T514" s="287"/>
      <c r="U514" s="287"/>
      <c r="V514" s="287"/>
      <c r="W514" s="287"/>
      <c r="X514" s="287"/>
      <c r="Y514" s="287"/>
      <c r="Z514" s="287"/>
    </row>
    <row r="515" spans="1:26" ht="12.75" customHeight="1" x14ac:dyDescent="0.25">
      <c r="A515" s="287"/>
      <c r="B515" s="287"/>
      <c r="C515" s="287"/>
      <c r="D515" s="287"/>
      <c r="E515" s="287"/>
      <c r="F515" s="287"/>
      <c r="G515" s="287"/>
      <c r="H515" s="287"/>
      <c r="I515" s="287"/>
      <c r="J515" s="287"/>
      <c r="K515" s="287"/>
      <c r="L515" s="287"/>
      <c r="M515" s="287"/>
      <c r="N515" s="287"/>
      <c r="O515" s="287"/>
      <c r="P515" s="287"/>
      <c r="Q515" s="287"/>
      <c r="R515" s="287"/>
      <c r="S515" s="287"/>
      <c r="T515" s="287"/>
      <c r="U515" s="287"/>
      <c r="V515" s="287"/>
      <c r="W515" s="287"/>
      <c r="X515" s="287"/>
      <c r="Y515" s="287"/>
      <c r="Z515" s="287"/>
    </row>
    <row r="516" spans="1:26" ht="12.75" customHeight="1" x14ac:dyDescent="0.25">
      <c r="A516" s="287"/>
      <c r="B516" s="287"/>
      <c r="C516" s="287"/>
      <c r="D516" s="287"/>
      <c r="E516" s="287"/>
      <c r="F516" s="287"/>
      <c r="G516" s="287"/>
      <c r="H516" s="287"/>
      <c r="I516" s="287"/>
      <c r="J516" s="287"/>
      <c r="K516" s="287"/>
      <c r="L516" s="287"/>
      <c r="M516" s="287"/>
      <c r="N516" s="287"/>
      <c r="O516" s="287"/>
      <c r="P516" s="287"/>
      <c r="Q516" s="287"/>
      <c r="R516" s="287"/>
      <c r="S516" s="287"/>
      <c r="T516" s="287"/>
      <c r="U516" s="287"/>
      <c r="V516" s="287"/>
      <c r="W516" s="287"/>
      <c r="X516" s="287"/>
      <c r="Y516" s="287"/>
      <c r="Z516" s="287"/>
    </row>
    <row r="517" spans="1:26" ht="12.75" customHeight="1" x14ac:dyDescent="0.25">
      <c r="A517" s="287"/>
      <c r="B517" s="287"/>
      <c r="C517" s="287"/>
      <c r="D517" s="287"/>
      <c r="E517" s="287"/>
      <c r="F517" s="287"/>
      <c r="G517" s="287"/>
      <c r="H517" s="287"/>
      <c r="I517" s="287"/>
      <c r="J517" s="287"/>
      <c r="K517" s="287"/>
      <c r="L517" s="287"/>
      <c r="M517" s="287"/>
      <c r="N517" s="287"/>
      <c r="O517" s="287"/>
      <c r="P517" s="287"/>
      <c r="Q517" s="287"/>
      <c r="R517" s="287"/>
      <c r="S517" s="287"/>
      <c r="T517" s="287"/>
      <c r="U517" s="287"/>
      <c r="V517" s="287"/>
      <c r="W517" s="287"/>
      <c r="X517" s="287"/>
      <c r="Y517" s="287"/>
      <c r="Z517" s="287"/>
    </row>
    <row r="518" spans="1:26" ht="12.75" customHeight="1" x14ac:dyDescent="0.25">
      <c r="A518" s="287"/>
      <c r="B518" s="287"/>
      <c r="C518" s="287"/>
      <c r="D518" s="287"/>
      <c r="E518" s="287"/>
      <c r="F518" s="287"/>
      <c r="G518" s="287"/>
      <c r="H518" s="287"/>
      <c r="I518" s="287"/>
      <c r="J518" s="287"/>
      <c r="K518" s="287"/>
      <c r="L518" s="287"/>
      <c r="M518" s="287"/>
      <c r="N518" s="287"/>
      <c r="O518" s="287"/>
      <c r="P518" s="287"/>
      <c r="Q518" s="287"/>
      <c r="R518" s="287"/>
      <c r="S518" s="287"/>
      <c r="T518" s="287"/>
      <c r="U518" s="287"/>
      <c r="V518" s="287"/>
      <c r="W518" s="287"/>
      <c r="X518" s="287"/>
      <c r="Y518" s="287"/>
      <c r="Z518" s="287"/>
    </row>
    <row r="519" spans="1:26" ht="12.75" customHeight="1" x14ac:dyDescent="0.25">
      <c r="A519" s="287"/>
      <c r="B519" s="287"/>
      <c r="C519" s="287"/>
      <c r="D519" s="287"/>
      <c r="E519" s="287"/>
      <c r="F519" s="287"/>
      <c r="G519" s="287"/>
      <c r="H519" s="287"/>
      <c r="I519" s="287"/>
      <c r="J519" s="287"/>
      <c r="K519" s="287"/>
      <c r="L519" s="287"/>
      <c r="M519" s="287"/>
      <c r="N519" s="287"/>
      <c r="O519" s="287"/>
      <c r="P519" s="287"/>
      <c r="Q519" s="287"/>
      <c r="R519" s="287"/>
      <c r="S519" s="287"/>
      <c r="T519" s="287"/>
      <c r="U519" s="287"/>
      <c r="V519" s="287"/>
      <c r="W519" s="287"/>
      <c r="X519" s="287"/>
      <c r="Y519" s="287"/>
      <c r="Z519" s="287"/>
    </row>
    <row r="520" spans="1:26" ht="12.75" customHeight="1" x14ac:dyDescent="0.25">
      <c r="A520" s="287"/>
      <c r="B520" s="287"/>
      <c r="C520" s="287"/>
      <c r="D520" s="287"/>
      <c r="E520" s="287"/>
      <c r="F520" s="287"/>
      <c r="G520" s="287"/>
      <c r="H520" s="287"/>
      <c r="I520" s="287"/>
      <c r="J520" s="287"/>
      <c r="K520" s="287"/>
      <c r="L520" s="287"/>
      <c r="M520" s="287"/>
      <c r="N520" s="287"/>
      <c r="O520" s="287"/>
      <c r="P520" s="287"/>
      <c r="Q520" s="287"/>
      <c r="R520" s="287"/>
      <c r="S520" s="287"/>
      <c r="T520" s="287"/>
      <c r="U520" s="287"/>
      <c r="V520" s="287"/>
      <c r="W520" s="287"/>
      <c r="X520" s="287"/>
      <c r="Y520" s="287"/>
      <c r="Z520" s="287"/>
    </row>
    <row r="521" spans="1:26" ht="12.75" customHeight="1" x14ac:dyDescent="0.25">
      <c r="A521" s="287"/>
      <c r="B521" s="287"/>
      <c r="C521" s="287"/>
      <c r="D521" s="287"/>
      <c r="E521" s="287"/>
      <c r="F521" s="287"/>
      <c r="G521" s="287"/>
      <c r="H521" s="287"/>
      <c r="I521" s="287"/>
      <c r="J521" s="287"/>
      <c r="K521" s="287"/>
      <c r="L521" s="287"/>
      <c r="M521" s="287"/>
      <c r="N521" s="287"/>
      <c r="O521" s="287"/>
      <c r="P521" s="287"/>
      <c r="Q521" s="287"/>
      <c r="R521" s="287"/>
      <c r="S521" s="287"/>
      <c r="T521" s="287"/>
      <c r="U521" s="287"/>
      <c r="V521" s="287"/>
      <c r="W521" s="287"/>
      <c r="X521" s="287"/>
      <c r="Y521" s="287"/>
      <c r="Z521" s="287"/>
    </row>
    <row r="522" spans="1:26" ht="12.75" customHeight="1" x14ac:dyDescent="0.25">
      <c r="A522" s="287"/>
      <c r="B522" s="287"/>
      <c r="C522" s="287"/>
      <c r="D522" s="287"/>
      <c r="E522" s="287"/>
      <c r="F522" s="287"/>
      <c r="G522" s="287"/>
      <c r="H522" s="287"/>
      <c r="I522" s="287"/>
      <c r="J522" s="287"/>
      <c r="K522" s="287"/>
      <c r="L522" s="287"/>
      <c r="M522" s="287"/>
      <c r="N522" s="287"/>
      <c r="O522" s="287"/>
      <c r="P522" s="287"/>
      <c r="Q522" s="287"/>
      <c r="R522" s="287"/>
      <c r="S522" s="287"/>
      <c r="T522" s="287"/>
      <c r="U522" s="287"/>
      <c r="V522" s="287"/>
      <c r="W522" s="287"/>
      <c r="X522" s="287"/>
      <c r="Y522" s="287"/>
      <c r="Z522" s="287"/>
    </row>
    <row r="523" spans="1:26" ht="12.75" customHeight="1" x14ac:dyDescent="0.25">
      <c r="A523" s="287"/>
      <c r="B523" s="287"/>
      <c r="C523" s="287"/>
      <c r="D523" s="287"/>
      <c r="E523" s="287"/>
      <c r="F523" s="287"/>
      <c r="G523" s="287"/>
      <c r="H523" s="287"/>
      <c r="I523" s="287"/>
      <c r="J523" s="287"/>
      <c r="K523" s="287"/>
      <c r="L523" s="287"/>
      <c r="M523" s="287"/>
      <c r="N523" s="287"/>
      <c r="O523" s="287"/>
      <c r="P523" s="287"/>
      <c r="Q523" s="287"/>
      <c r="R523" s="287"/>
      <c r="S523" s="287"/>
      <c r="T523" s="287"/>
      <c r="U523" s="287"/>
      <c r="V523" s="287"/>
      <c r="W523" s="287"/>
      <c r="X523" s="287"/>
      <c r="Y523" s="287"/>
      <c r="Z523" s="287"/>
    </row>
    <row r="524" spans="1:26" ht="12.75" customHeight="1" x14ac:dyDescent="0.25">
      <c r="A524" s="287"/>
      <c r="B524" s="287"/>
      <c r="C524" s="287"/>
      <c r="D524" s="287"/>
      <c r="E524" s="287"/>
      <c r="F524" s="287"/>
      <c r="G524" s="287"/>
      <c r="H524" s="287"/>
      <c r="I524" s="287"/>
      <c r="J524" s="287"/>
      <c r="K524" s="287"/>
      <c r="L524" s="287"/>
      <c r="M524" s="287"/>
      <c r="N524" s="287"/>
      <c r="O524" s="287"/>
      <c r="P524" s="287"/>
      <c r="Q524" s="287"/>
      <c r="R524" s="287"/>
      <c r="S524" s="287"/>
      <c r="T524" s="287"/>
      <c r="U524" s="287"/>
      <c r="V524" s="287"/>
      <c r="W524" s="287"/>
      <c r="X524" s="287"/>
      <c r="Y524" s="287"/>
      <c r="Z524" s="287"/>
    </row>
    <row r="525" spans="1:26" ht="12.75" customHeight="1" x14ac:dyDescent="0.25">
      <c r="A525" s="287"/>
      <c r="B525" s="287"/>
      <c r="C525" s="287"/>
      <c r="D525" s="287"/>
      <c r="E525" s="287"/>
      <c r="F525" s="287"/>
      <c r="G525" s="287"/>
      <c r="H525" s="287"/>
      <c r="I525" s="287"/>
      <c r="J525" s="287"/>
      <c r="K525" s="287"/>
      <c r="L525" s="287"/>
      <c r="M525" s="287"/>
      <c r="N525" s="287"/>
      <c r="O525" s="287"/>
      <c r="P525" s="287"/>
      <c r="Q525" s="287"/>
      <c r="R525" s="287"/>
      <c r="S525" s="287"/>
      <c r="T525" s="287"/>
      <c r="U525" s="287"/>
      <c r="V525" s="287"/>
      <c r="W525" s="287"/>
      <c r="X525" s="287"/>
      <c r="Y525" s="287"/>
      <c r="Z525" s="287"/>
    </row>
    <row r="526" spans="1:26" ht="12.75" customHeight="1" x14ac:dyDescent="0.25">
      <c r="A526" s="287"/>
      <c r="B526" s="287"/>
      <c r="C526" s="287"/>
      <c r="D526" s="287"/>
      <c r="E526" s="287"/>
      <c r="F526" s="287"/>
      <c r="G526" s="287"/>
      <c r="H526" s="287"/>
      <c r="I526" s="287"/>
      <c r="J526" s="287"/>
      <c r="K526" s="287"/>
      <c r="L526" s="287"/>
      <c r="M526" s="287"/>
      <c r="N526" s="287"/>
      <c r="O526" s="287"/>
      <c r="P526" s="287"/>
      <c r="Q526" s="287"/>
      <c r="R526" s="287"/>
      <c r="S526" s="287"/>
      <c r="T526" s="287"/>
      <c r="U526" s="287"/>
      <c r="V526" s="287"/>
      <c r="W526" s="287"/>
      <c r="X526" s="287"/>
      <c r="Y526" s="287"/>
      <c r="Z526" s="287"/>
    </row>
    <row r="527" spans="1:26" ht="12.75" customHeight="1" x14ac:dyDescent="0.25">
      <c r="A527" s="287"/>
      <c r="B527" s="287"/>
      <c r="C527" s="287"/>
      <c r="D527" s="287"/>
      <c r="E527" s="287"/>
      <c r="F527" s="287"/>
      <c r="G527" s="287"/>
      <c r="H527" s="287"/>
      <c r="I527" s="287"/>
      <c r="J527" s="287"/>
      <c r="K527" s="287"/>
      <c r="L527" s="287"/>
      <c r="M527" s="287"/>
      <c r="N527" s="287"/>
      <c r="O527" s="287"/>
      <c r="P527" s="287"/>
      <c r="Q527" s="287"/>
      <c r="R527" s="287"/>
      <c r="S527" s="287"/>
      <c r="T527" s="287"/>
      <c r="U527" s="287"/>
      <c r="V527" s="287"/>
      <c r="W527" s="287"/>
      <c r="X527" s="287"/>
      <c r="Y527" s="287"/>
      <c r="Z527" s="287"/>
    </row>
    <row r="528" spans="1:26" ht="12.75" customHeight="1" x14ac:dyDescent="0.25">
      <c r="A528" s="287"/>
      <c r="B528" s="287"/>
      <c r="C528" s="287"/>
      <c r="D528" s="287"/>
      <c r="E528" s="287"/>
      <c r="F528" s="287"/>
      <c r="G528" s="287"/>
      <c r="H528" s="287"/>
      <c r="I528" s="287"/>
      <c r="J528" s="287"/>
      <c r="K528" s="287"/>
      <c r="L528" s="287"/>
      <c r="M528" s="287"/>
      <c r="N528" s="287"/>
      <c r="O528" s="287"/>
      <c r="P528" s="287"/>
      <c r="Q528" s="287"/>
      <c r="R528" s="287"/>
      <c r="S528" s="287"/>
      <c r="T528" s="287"/>
      <c r="U528" s="287"/>
      <c r="V528" s="287"/>
      <c r="W528" s="287"/>
      <c r="X528" s="287"/>
      <c r="Y528" s="287"/>
      <c r="Z528" s="287"/>
    </row>
    <row r="529" spans="1:26" ht="12.75" customHeight="1" x14ac:dyDescent="0.25">
      <c r="A529" s="287"/>
      <c r="B529" s="287"/>
      <c r="C529" s="287"/>
      <c r="D529" s="287"/>
      <c r="E529" s="287"/>
      <c r="F529" s="287"/>
      <c r="G529" s="287"/>
      <c r="H529" s="287"/>
      <c r="I529" s="287"/>
      <c r="J529" s="287"/>
      <c r="K529" s="287"/>
      <c r="L529" s="287"/>
      <c r="M529" s="287"/>
      <c r="N529" s="287"/>
      <c r="O529" s="287"/>
      <c r="P529" s="287"/>
      <c r="Q529" s="287"/>
      <c r="R529" s="287"/>
      <c r="S529" s="287"/>
      <c r="T529" s="287"/>
      <c r="U529" s="287"/>
      <c r="V529" s="287"/>
      <c r="W529" s="287"/>
      <c r="X529" s="287"/>
      <c r="Y529" s="287"/>
      <c r="Z529" s="287"/>
    </row>
    <row r="530" spans="1:26" ht="12.75" customHeight="1" x14ac:dyDescent="0.25">
      <c r="A530" s="287"/>
      <c r="B530" s="287"/>
      <c r="C530" s="287"/>
      <c r="D530" s="287"/>
      <c r="E530" s="287"/>
      <c r="F530" s="287"/>
      <c r="G530" s="287"/>
      <c r="H530" s="287"/>
      <c r="I530" s="287"/>
      <c r="J530" s="287"/>
      <c r="K530" s="287"/>
      <c r="L530" s="287"/>
      <c r="M530" s="287"/>
      <c r="N530" s="287"/>
      <c r="O530" s="287"/>
      <c r="P530" s="287"/>
      <c r="Q530" s="287"/>
      <c r="R530" s="287"/>
      <c r="S530" s="287"/>
      <c r="T530" s="287"/>
      <c r="U530" s="287"/>
      <c r="V530" s="287"/>
      <c r="W530" s="287"/>
      <c r="X530" s="287"/>
      <c r="Y530" s="287"/>
      <c r="Z530" s="287"/>
    </row>
    <row r="531" spans="1:26" ht="12.75" customHeight="1" x14ac:dyDescent="0.25">
      <c r="A531" s="287"/>
      <c r="B531" s="287"/>
      <c r="C531" s="287"/>
      <c r="D531" s="287"/>
      <c r="E531" s="287"/>
      <c r="F531" s="287"/>
      <c r="G531" s="287"/>
      <c r="H531" s="287"/>
      <c r="I531" s="287"/>
      <c r="J531" s="287"/>
      <c r="K531" s="287"/>
      <c r="L531" s="287"/>
      <c r="M531" s="287"/>
      <c r="N531" s="287"/>
      <c r="O531" s="287"/>
      <c r="P531" s="287"/>
      <c r="Q531" s="287"/>
      <c r="R531" s="287"/>
      <c r="S531" s="287"/>
      <c r="T531" s="287"/>
      <c r="U531" s="287"/>
      <c r="V531" s="287"/>
      <c r="W531" s="287"/>
      <c r="X531" s="287"/>
      <c r="Y531" s="287"/>
      <c r="Z531" s="287"/>
    </row>
    <row r="532" spans="1:26" ht="12.75" customHeight="1" x14ac:dyDescent="0.25">
      <c r="A532" s="287"/>
      <c r="B532" s="287"/>
      <c r="C532" s="287"/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  <c r="O532" s="287"/>
      <c r="P532" s="287"/>
      <c r="Q532" s="287"/>
      <c r="R532" s="287"/>
      <c r="S532" s="287"/>
      <c r="T532" s="287"/>
      <c r="U532" s="287"/>
      <c r="V532" s="287"/>
      <c r="W532" s="287"/>
      <c r="X532" s="287"/>
      <c r="Y532" s="287"/>
      <c r="Z532" s="287"/>
    </row>
    <row r="533" spans="1:26" ht="12.75" customHeight="1" x14ac:dyDescent="0.25">
      <c r="A533" s="287"/>
      <c r="B533" s="287"/>
      <c r="C533" s="287"/>
      <c r="D533" s="287"/>
      <c r="E533" s="287"/>
      <c r="F533" s="287"/>
      <c r="G533" s="287"/>
      <c r="H533" s="287"/>
      <c r="I533" s="287"/>
      <c r="J533" s="287"/>
      <c r="K533" s="287"/>
      <c r="L533" s="287"/>
      <c r="M533" s="287"/>
      <c r="N533" s="287"/>
      <c r="O533" s="287"/>
      <c r="P533" s="287"/>
      <c r="Q533" s="287"/>
      <c r="R533" s="287"/>
      <c r="S533" s="287"/>
      <c r="T533" s="287"/>
      <c r="U533" s="287"/>
      <c r="V533" s="287"/>
      <c r="W533" s="287"/>
      <c r="X533" s="287"/>
      <c r="Y533" s="287"/>
      <c r="Z533" s="287"/>
    </row>
    <row r="534" spans="1:26" ht="12.75" customHeight="1" x14ac:dyDescent="0.25">
      <c r="A534" s="287"/>
      <c r="B534" s="287"/>
      <c r="C534" s="287"/>
      <c r="D534" s="287"/>
      <c r="E534" s="287"/>
      <c r="F534" s="287"/>
      <c r="G534" s="287"/>
      <c r="H534" s="287"/>
      <c r="I534" s="287"/>
      <c r="J534" s="287"/>
      <c r="K534" s="287"/>
      <c r="L534" s="287"/>
      <c r="M534" s="287"/>
      <c r="N534" s="287"/>
      <c r="O534" s="287"/>
      <c r="P534" s="287"/>
      <c r="Q534" s="287"/>
      <c r="R534" s="287"/>
      <c r="S534" s="287"/>
      <c r="T534" s="287"/>
      <c r="U534" s="287"/>
      <c r="V534" s="287"/>
      <c r="W534" s="287"/>
      <c r="X534" s="287"/>
      <c r="Y534" s="287"/>
      <c r="Z534" s="287"/>
    </row>
    <row r="535" spans="1:26" ht="12.75" customHeight="1" x14ac:dyDescent="0.25">
      <c r="A535" s="287"/>
      <c r="B535" s="287"/>
      <c r="C535" s="287"/>
      <c r="D535" s="287"/>
      <c r="E535" s="287"/>
      <c r="F535" s="287"/>
      <c r="G535" s="287"/>
      <c r="H535" s="287"/>
      <c r="I535" s="287"/>
      <c r="J535" s="287"/>
      <c r="K535" s="287"/>
      <c r="L535" s="287"/>
      <c r="M535" s="287"/>
      <c r="N535" s="287"/>
      <c r="O535" s="287"/>
      <c r="P535" s="287"/>
      <c r="Q535" s="287"/>
      <c r="R535" s="287"/>
      <c r="S535" s="287"/>
      <c r="T535" s="287"/>
      <c r="U535" s="287"/>
      <c r="V535" s="287"/>
      <c r="W535" s="287"/>
      <c r="X535" s="287"/>
      <c r="Y535" s="287"/>
      <c r="Z535" s="287"/>
    </row>
    <row r="536" spans="1:26" ht="12.75" customHeight="1" x14ac:dyDescent="0.25">
      <c r="A536" s="287"/>
      <c r="B536" s="287"/>
      <c r="C536" s="287"/>
      <c r="D536" s="287"/>
      <c r="E536" s="287"/>
      <c r="F536" s="287"/>
      <c r="G536" s="287"/>
      <c r="H536" s="287"/>
      <c r="I536" s="287"/>
      <c r="J536" s="287"/>
      <c r="K536" s="287"/>
      <c r="L536" s="287"/>
      <c r="M536" s="287"/>
      <c r="N536" s="287"/>
      <c r="O536" s="287"/>
      <c r="P536" s="287"/>
      <c r="Q536" s="287"/>
      <c r="R536" s="287"/>
      <c r="S536" s="287"/>
      <c r="T536" s="287"/>
      <c r="U536" s="287"/>
      <c r="V536" s="287"/>
      <c r="W536" s="287"/>
      <c r="X536" s="287"/>
      <c r="Y536" s="287"/>
      <c r="Z536" s="287"/>
    </row>
    <row r="537" spans="1:26" ht="12.75" customHeight="1" x14ac:dyDescent="0.25">
      <c r="A537" s="287"/>
      <c r="B537" s="287"/>
      <c r="C537" s="287"/>
      <c r="D537" s="287"/>
      <c r="E537" s="287"/>
      <c r="F537" s="287"/>
      <c r="G537" s="287"/>
      <c r="H537" s="287"/>
      <c r="I537" s="287"/>
      <c r="J537" s="287"/>
      <c r="K537" s="287"/>
      <c r="L537" s="287"/>
      <c r="M537" s="287"/>
      <c r="N537" s="287"/>
      <c r="O537" s="287"/>
      <c r="P537" s="287"/>
      <c r="Q537" s="287"/>
      <c r="R537" s="287"/>
      <c r="S537" s="287"/>
      <c r="T537" s="287"/>
      <c r="U537" s="287"/>
      <c r="V537" s="287"/>
      <c r="W537" s="287"/>
      <c r="X537" s="287"/>
      <c r="Y537" s="287"/>
      <c r="Z537" s="287"/>
    </row>
    <row r="538" spans="1:26" ht="12.75" customHeight="1" x14ac:dyDescent="0.25">
      <c r="A538" s="287"/>
      <c r="B538" s="287"/>
      <c r="C538" s="287"/>
      <c r="D538" s="287"/>
      <c r="E538" s="287"/>
      <c r="F538" s="287"/>
      <c r="G538" s="287"/>
      <c r="H538" s="287"/>
      <c r="I538" s="287"/>
      <c r="J538" s="287"/>
      <c r="K538" s="287"/>
      <c r="L538" s="287"/>
      <c r="M538" s="287"/>
      <c r="N538" s="287"/>
      <c r="O538" s="287"/>
      <c r="P538" s="287"/>
      <c r="Q538" s="287"/>
      <c r="R538" s="287"/>
      <c r="S538" s="287"/>
      <c r="T538" s="287"/>
      <c r="U538" s="287"/>
      <c r="V538" s="287"/>
      <c r="W538" s="287"/>
      <c r="X538" s="287"/>
      <c r="Y538" s="287"/>
      <c r="Z538" s="287"/>
    </row>
    <row r="539" spans="1:26" ht="12.75" customHeight="1" x14ac:dyDescent="0.25">
      <c r="A539" s="287"/>
      <c r="B539" s="287"/>
      <c r="C539" s="287"/>
      <c r="D539" s="287"/>
      <c r="E539" s="287"/>
      <c r="F539" s="287"/>
      <c r="G539" s="287"/>
      <c r="H539" s="287"/>
      <c r="I539" s="287"/>
      <c r="J539" s="287"/>
      <c r="K539" s="287"/>
      <c r="L539" s="287"/>
      <c r="M539" s="287"/>
      <c r="N539" s="287"/>
      <c r="O539" s="287"/>
      <c r="P539" s="287"/>
      <c r="Q539" s="287"/>
      <c r="R539" s="287"/>
      <c r="S539" s="287"/>
      <c r="T539" s="287"/>
      <c r="U539" s="287"/>
      <c r="V539" s="287"/>
      <c r="W539" s="287"/>
      <c r="X539" s="287"/>
      <c r="Y539" s="287"/>
      <c r="Z539" s="287"/>
    </row>
    <row r="540" spans="1:26" ht="12.75" customHeight="1" x14ac:dyDescent="0.25">
      <c r="A540" s="287"/>
      <c r="B540" s="287"/>
      <c r="C540" s="287"/>
      <c r="D540" s="287"/>
      <c r="E540" s="287"/>
      <c r="F540" s="287"/>
      <c r="G540" s="287"/>
      <c r="H540" s="287"/>
      <c r="I540" s="287"/>
      <c r="J540" s="287"/>
      <c r="K540" s="287"/>
      <c r="L540" s="287"/>
      <c r="M540" s="287"/>
      <c r="N540" s="287"/>
      <c r="O540" s="287"/>
      <c r="P540" s="287"/>
      <c r="Q540" s="287"/>
      <c r="R540" s="287"/>
      <c r="S540" s="287"/>
      <c r="T540" s="287"/>
      <c r="U540" s="287"/>
      <c r="V540" s="287"/>
      <c r="W540" s="287"/>
      <c r="X540" s="287"/>
      <c r="Y540" s="287"/>
      <c r="Z540" s="287"/>
    </row>
    <row r="541" spans="1:26" ht="12.75" customHeight="1" x14ac:dyDescent="0.25">
      <c r="A541" s="287"/>
      <c r="B541" s="287"/>
      <c r="C541" s="287"/>
      <c r="D541" s="287"/>
      <c r="E541" s="287"/>
      <c r="F541" s="287"/>
      <c r="G541" s="287"/>
      <c r="H541" s="287"/>
      <c r="I541" s="287"/>
      <c r="J541" s="287"/>
      <c r="K541" s="287"/>
      <c r="L541" s="287"/>
      <c r="M541" s="287"/>
      <c r="N541" s="287"/>
      <c r="O541" s="287"/>
      <c r="P541" s="287"/>
      <c r="Q541" s="287"/>
      <c r="R541" s="287"/>
      <c r="S541" s="287"/>
      <c r="T541" s="287"/>
      <c r="U541" s="287"/>
      <c r="V541" s="287"/>
      <c r="W541" s="287"/>
      <c r="X541" s="287"/>
      <c r="Y541" s="287"/>
      <c r="Z541" s="287"/>
    </row>
    <row r="542" spans="1:26" ht="12.75" customHeight="1" x14ac:dyDescent="0.25">
      <c r="A542" s="287"/>
      <c r="B542" s="287"/>
      <c r="C542" s="287"/>
      <c r="D542" s="287"/>
      <c r="E542" s="287"/>
      <c r="F542" s="287"/>
      <c r="G542" s="287"/>
      <c r="H542" s="287"/>
      <c r="I542" s="287"/>
      <c r="J542" s="287"/>
      <c r="K542" s="287"/>
      <c r="L542" s="287"/>
      <c r="M542" s="287"/>
      <c r="N542" s="287"/>
      <c r="O542" s="287"/>
      <c r="P542" s="287"/>
      <c r="Q542" s="287"/>
      <c r="R542" s="287"/>
      <c r="S542" s="287"/>
      <c r="T542" s="287"/>
      <c r="U542" s="287"/>
      <c r="V542" s="287"/>
      <c r="W542" s="287"/>
      <c r="X542" s="287"/>
      <c r="Y542" s="287"/>
      <c r="Z542" s="287"/>
    </row>
    <row r="543" spans="1:26" ht="12.75" customHeight="1" x14ac:dyDescent="0.25">
      <c r="A543" s="287"/>
      <c r="B543" s="287"/>
      <c r="C543" s="287"/>
      <c r="D543" s="287"/>
      <c r="E543" s="287"/>
      <c r="F543" s="287"/>
      <c r="G543" s="287"/>
      <c r="H543" s="287"/>
      <c r="I543" s="287"/>
      <c r="J543" s="287"/>
      <c r="K543" s="287"/>
      <c r="L543" s="287"/>
      <c r="M543" s="287"/>
      <c r="N543" s="287"/>
      <c r="O543" s="287"/>
      <c r="P543" s="287"/>
      <c r="Q543" s="287"/>
      <c r="R543" s="287"/>
      <c r="S543" s="287"/>
      <c r="T543" s="287"/>
      <c r="U543" s="287"/>
      <c r="V543" s="287"/>
      <c r="W543" s="287"/>
      <c r="X543" s="287"/>
      <c r="Y543" s="287"/>
      <c r="Z543" s="287"/>
    </row>
    <row r="544" spans="1:26" ht="12.75" customHeight="1" x14ac:dyDescent="0.25">
      <c r="A544" s="287"/>
      <c r="B544" s="287"/>
      <c r="C544" s="287"/>
      <c r="D544" s="287"/>
      <c r="E544" s="287"/>
      <c r="F544" s="287"/>
      <c r="G544" s="287"/>
      <c r="H544" s="287"/>
      <c r="I544" s="287"/>
      <c r="J544" s="287"/>
      <c r="K544" s="287"/>
      <c r="L544" s="287"/>
      <c r="M544" s="287"/>
      <c r="N544" s="287"/>
      <c r="O544" s="287"/>
      <c r="P544" s="287"/>
      <c r="Q544" s="287"/>
      <c r="R544" s="287"/>
      <c r="S544" s="287"/>
      <c r="T544" s="287"/>
      <c r="U544" s="287"/>
      <c r="V544" s="287"/>
      <c r="W544" s="287"/>
      <c r="X544" s="287"/>
      <c r="Y544" s="287"/>
      <c r="Z544" s="287"/>
    </row>
    <row r="545" spans="1:26" ht="12.75" customHeight="1" x14ac:dyDescent="0.25">
      <c r="A545" s="287"/>
      <c r="B545" s="287"/>
      <c r="C545" s="287"/>
      <c r="D545" s="287"/>
      <c r="E545" s="287"/>
      <c r="F545" s="287"/>
      <c r="G545" s="287"/>
      <c r="H545" s="287"/>
      <c r="I545" s="287"/>
      <c r="J545" s="287"/>
      <c r="K545" s="287"/>
      <c r="L545" s="287"/>
      <c r="M545" s="287"/>
      <c r="N545" s="287"/>
      <c r="O545" s="287"/>
      <c r="P545" s="287"/>
      <c r="Q545" s="287"/>
      <c r="R545" s="287"/>
      <c r="S545" s="287"/>
      <c r="T545" s="287"/>
      <c r="U545" s="287"/>
      <c r="V545" s="287"/>
      <c r="W545" s="287"/>
      <c r="X545" s="287"/>
      <c r="Y545" s="287"/>
      <c r="Z545" s="287"/>
    </row>
    <row r="546" spans="1:26" ht="12.75" customHeight="1" x14ac:dyDescent="0.25">
      <c r="A546" s="287"/>
      <c r="B546" s="287"/>
      <c r="C546" s="287"/>
      <c r="D546" s="287"/>
      <c r="E546" s="287"/>
      <c r="F546" s="287"/>
      <c r="G546" s="287"/>
      <c r="H546" s="287"/>
      <c r="I546" s="287"/>
      <c r="J546" s="287"/>
      <c r="K546" s="287"/>
      <c r="L546" s="287"/>
      <c r="M546" s="287"/>
      <c r="N546" s="287"/>
      <c r="O546" s="287"/>
      <c r="P546" s="287"/>
      <c r="Q546" s="287"/>
      <c r="R546" s="287"/>
      <c r="S546" s="287"/>
      <c r="T546" s="287"/>
      <c r="U546" s="287"/>
      <c r="V546" s="287"/>
      <c r="W546" s="287"/>
      <c r="X546" s="287"/>
      <c r="Y546" s="287"/>
      <c r="Z546" s="287"/>
    </row>
    <row r="547" spans="1:26" ht="12.75" customHeight="1" x14ac:dyDescent="0.25">
      <c r="A547" s="287"/>
      <c r="B547" s="287"/>
      <c r="C547" s="287"/>
      <c r="D547" s="287"/>
      <c r="E547" s="287"/>
      <c r="F547" s="287"/>
      <c r="G547" s="287"/>
      <c r="H547" s="287"/>
      <c r="I547" s="287"/>
      <c r="J547" s="287"/>
      <c r="K547" s="287"/>
      <c r="L547" s="287"/>
      <c r="M547" s="287"/>
      <c r="N547" s="287"/>
      <c r="O547" s="287"/>
      <c r="P547" s="287"/>
      <c r="Q547" s="287"/>
      <c r="R547" s="287"/>
      <c r="S547" s="287"/>
      <c r="T547" s="287"/>
      <c r="U547" s="287"/>
      <c r="V547" s="287"/>
      <c r="W547" s="287"/>
      <c r="X547" s="287"/>
      <c r="Y547" s="287"/>
      <c r="Z547" s="287"/>
    </row>
    <row r="548" spans="1:26" ht="12.75" customHeight="1" x14ac:dyDescent="0.25">
      <c r="A548" s="287"/>
      <c r="B548" s="287"/>
      <c r="C548" s="287"/>
      <c r="D548" s="287"/>
      <c r="E548" s="287"/>
      <c r="F548" s="287"/>
      <c r="G548" s="287"/>
      <c r="H548" s="287"/>
      <c r="I548" s="287"/>
      <c r="J548" s="287"/>
      <c r="K548" s="287"/>
      <c r="L548" s="287"/>
      <c r="M548" s="287"/>
      <c r="N548" s="287"/>
      <c r="O548" s="287"/>
      <c r="P548" s="287"/>
      <c r="Q548" s="287"/>
      <c r="R548" s="287"/>
      <c r="S548" s="287"/>
      <c r="T548" s="287"/>
      <c r="U548" s="287"/>
      <c r="V548" s="287"/>
      <c r="W548" s="287"/>
      <c r="X548" s="287"/>
      <c r="Y548" s="287"/>
      <c r="Z548" s="287"/>
    </row>
    <row r="549" spans="1:26" ht="12.75" customHeight="1" x14ac:dyDescent="0.25">
      <c r="A549" s="287"/>
      <c r="B549" s="287"/>
      <c r="C549" s="287"/>
      <c r="D549" s="287"/>
      <c r="E549" s="287"/>
      <c r="F549" s="287"/>
      <c r="G549" s="287"/>
      <c r="H549" s="287"/>
      <c r="I549" s="287"/>
      <c r="J549" s="287"/>
      <c r="K549" s="287"/>
      <c r="L549" s="287"/>
      <c r="M549" s="287"/>
      <c r="N549" s="287"/>
      <c r="O549" s="287"/>
      <c r="P549" s="287"/>
      <c r="Q549" s="287"/>
      <c r="R549" s="287"/>
      <c r="S549" s="287"/>
      <c r="T549" s="287"/>
      <c r="U549" s="287"/>
      <c r="V549" s="287"/>
      <c r="W549" s="287"/>
      <c r="X549" s="287"/>
      <c r="Y549" s="287"/>
      <c r="Z549" s="287"/>
    </row>
    <row r="550" spans="1:26" ht="12.75" customHeight="1" x14ac:dyDescent="0.25">
      <c r="A550" s="287"/>
      <c r="B550" s="287"/>
      <c r="C550" s="287"/>
      <c r="D550" s="287"/>
      <c r="E550" s="287"/>
      <c r="F550" s="287"/>
      <c r="G550" s="287"/>
      <c r="H550" s="287"/>
      <c r="I550" s="287"/>
      <c r="J550" s="287"/>
      <c r="K550" s="287"/>
      <c r="L550" s="287"/>
      <c r="M550" s="287"/>
      <c r="N550" s="287"/>
      <c r="O550" s="287"/>
      <c r="P550" s="287"/>
      <c r="Q550" s="287"/>
      <c r="R550" s="287"/>
      <c r="S550" s="287"/>
      <c r="T550" s="287"/>
      <c r="U550" s="287"/>
      <c r="V550" s="287"/>
      <c r="W550" s="287"/>
      <c r="X550" s="287"/>
      <c r="Y550" s="287"/>
      <c r="Z550" s="287"/>
    </row>
    <row r="551" spans="1:26" ht="12.75" customHeight="1" x14ac:dyDescent="0.25">
      <c r="A551" s="287"/>
      <c r="B551" s="287"/>
      <c r="C551" s="287"/>
      <c r="D551" s="287"/>
      <c r="E551" s="287"/>
      <c r="F551" s="287"/>
      <c r="G551" s="287"/>
      <c r="H551" s="287"/>
      <c r="I551" s="287"/>
      <c r="J551" s="287"/>
      <c r="K551" s="287"/>
      <c r="L551" s="287"/>
      <c r="M551" s="287"/>
      <c r="N551" s="287"/>
      <c r="O551" s="287"/>
      <c r="P551" s="287"/>
      <c r="Q551" s="287"/>
      <c r="R551" s="287"/>
      <c r="S551" s="287"/>
      <c r="T551" s="287"/>
      <c r="U551" s="287"/>
      <c r="V551" s="287"/>
      <c r="W551" s="287"/>
      <c r="X551" s="287"/>
      <c r="Y551" s="287"/>
      <c r="Z551" s="287"/>
    </row>
    <row r="552" spans="1:26" ht="12.75" customHeight="1" x14ac:dyDescent="0.25">
      <c r="A552" s="287"/>
      <c r="B552" s="287"/>
      <c r="C552" s="287"/>
      <c r="D552" s="287"/>
      <c r="E552" s="287"/>
      <c r="F552" s="287"/>
      <c r="G552" s="287"/>
      <c r="H552" s="287"/>
      <c r="I552" s="287"/>
      <c r="J552" s="287"/>
      <c r="K552" s="287"/>
      <c r="L552" s="287"/>
      <c r="M552" s="287"/>
      <c r="N552" s="287"/>
      <c r="O552" s="287"/>
      <c r="P552" s="287"/>
      <c r="Q552" s="287"/>
      <c r="R552" s="287"/>
      <c r="S552" s="287"/>
      <c r="T552" s="287"/>
      <c r="U552" s="287"/>
      <c r="V552" s="287"/>
      <c r="W552" s="287"/>
      <c r="X552" s="287"/>
      <c r="Y552" s="287"/>
      <c r="Z552" s="287"/>
    </row>
    <row r="553" spans="1:26" ht="12.75" customHeight="1" x14ac:dyDescent="0.25">
      <c r="A553" s="287"/>
      <c r="B553" s="287"/>
      <c r="C553" s="287"/>
      <c r="D553" s="287"/>
      <c r="E553" s="287"/>
      <c r="F553" s="287"/>
      <c r="G553" s="287"/>
      <c r="H553" s="287"/>
      <c r="I553" s="287"/>
      <c r="J553" s="287"/>
      <c r="K553" s="287"/>
      <c r="L553" s="287"/>
      <c r="M553" s="287"/>
      <c r="N553" s="287"/>
      <c r="O553" s="287"/>
      <c r="P553" s="287"/>
      <c r="Q553" s="287"/>
      <c r="R553" s="287"/>
      <c r="S553" s="287"/>
      <c r="T553" s="287"/>
      <c r="U553" s="287"/>
      <c r="V553" s="287"/>
      <c r="W553" s="287"/>
      <c r="X553" s="287"/>
      <c r="Y553" s="287"/>
      <c r="Z553" s="287"/>
    </row>
    <row r="554" spans="1:26" ht="12.75" customHeight="1" x14ac:dyDescent="0.25">
      <c r="A554" s="287"/>
      <c r="B554" s="287"/>
      <c r="C554" s="287"/>
      <c r="D554" s="287"/>
      <c r="E554" s="287"/>
      <c r="F554" s="287"/>
      <c r="G554" s="287"/>
      <c r="H554" s="287"/>
      <c r="I554" s="287"/>
      <c r="J554" s="287"/>
      <c r="K554" s="287"/>
      <c r="L554" s="287"/>
      <c r="M554" s="287"/>
      <c r="N554" s="287"/>
      <c r="O554" s="287"/>
      <c r="P554" s="287"/>
      <c r="Q554" s="287"/>
      <c r="R554" s="287"/>
      <c r="S554" s="287"/>
      <c r="T554" s="287"/>
      <c r="U554" s="287"/>
      <c r="V554" s="287"/>
      <c r="W554" s="287"/>
      <c r="X554" s="287"/>
      <c r="Y554" s="287"/>
      <c r="Z554" s="287"/>
    </row>
    <row r="555" spans="1:26" ht="12.75" customHeight="1" x14ac:dyDescent="0.25">
      <c r="A555" s="287"/>
      <c r="B555" s="287"/>
      <c r="C555" s="287"/>
      <c r="D555" s="287"/>
      <c r="E555" s="287"/>
      <c r="F555" s="287"/>
      <c r="G555" s="287"/>
      <c r="H555" s="287"/>
      <c r="I555" s="287"/>
      <c r="J555" s="287"/>
      <c r="K555" s="287"/>
      <c r="L555" s="287"/>
      <c r="M555" s="287"/>
      <c r="N555" s="287"/>
      <c r="O555" s="287"/>
      <c r="P555" s="287"/>
      <c r="Q555" s="287"/>
      <c r="R555" s="287"/>
      <c r="S555" s="287"/>
      <c r="T555" s="287"/>
      <c r="U555" s="287"/>
      <c r="V555" s="287"/>
      <c r="W555" s="287"/>
      <c r="X555" s="287"/>
      <c r="Y555" s="287"/>
      <c r="Z555" s="287"/>
    </row>
    <row r="556" spans="1:26" ht="12.75" customHeight="1" x14ac:dyDescent="0.25">
      <c r="A556" s="287"/>
      <c r="B556" s="287"/>
      <c r="C556" s="287"/>
      <c r="D556" s="287"/>
      <c r="E556" s="287"/>
      <c r="F556" s="287"/>
      <c r="G556" s="287"/>
      <c r="H556" s="287"/>
      <c r="I556" s="287"/>
      <c r="J556" s="287"/>
      <c r="K556" s="287"/>
      <c r="L556" s="287"/>
      <c r="M556" s="287"/>
      <c r="N556" s="287"/>
      <c r="O556" s="287"/>
      <c r="P556" s="287"/>
      <c r="Q556" s="287"/>
      <c r="R556" s="287"/>
      <c r="S556" s="287"/>
      <c r="T556" s="287"/>
      <c r="U556" s="287"/>
      <c r="V556" s="287"/>
      <c r="W556" s="287"/>
      <c r="X556" s="287"/>
      <c r="Y556" s="287"/>
      <c r="Z556" s="287"/>
    </row>
    <row r="557" spans="1:26" ht="12.75" customHeight="1" x14ac:dyDescent="0.25">
      <c r="A557" s="287"/>
      <c r="B557" s="287"/>
      <c r="C557" s="287"/>
      <c r="D557" s="287"/>
      <c r="E557" s="287"/>
      <c r="F557" s="287"/>
      <c r="G557" s="287"/>
      <c r="H557" s="287"/>
      <c r="I557" s="287"/>
      <c r="J557" s="287"/>
      <c r="K557" s="287"/>
      <c r="L557" s="287"/>
      <c r="M557" s="287"/>
      <c r="N557" s="287"/>
      <c r="O557" s="287"/>
      <c r="P557" s="287"/>
      <c r="Q557" s="287"/>
      <c r="R557" s="287"/>
      <c r="S557" s="287"/>
      <c r="T557" s="287"/>
      <c r="U557" s="287"/>
      <c r="V557" s="287"/>
      <c r="W557" s="287"/>
      <c r="X557" s="287"/>
      <c r="Y557" s="287"/>
      <c r="Z557" s="287"/>
    </row>
    <row r="558" spans="1:26" ht="12.75" customHeight="1" x14ac:dyDescent="0.25">
      <c r="A558" s="287"/>
      <c r="B558" s="287"/>
      <c r="C558" s="287"/>
      <c r="D558" s="287"/>
      <c r="E558" s="287"/>
      <c r="F558" s="287"/>
      <c r="G558" s="287"/>
      <c r="H558" s="287"/>
      <c r="I558" s="287"/>
      <c r="J558" s="287"/>
      <c r="K558" s="287"/>
      <c r="L558" s="287"/>
      <c r="M558" s="287"/>
      <c r="N558" s="287"/>
      <c r="O558" s="287"/>
      <c r="P558" s="287"/>
      <c r="Q558" s="287"/>
      <c r="R558" s="287"/>
      <c r="S558" s="287"/>
      <c r="T558" s="287"/>
      <c r="U558" s="287"/>
      <c r="V558" s="287"/>
      <c r="W558" s="287"/>
      <c r="X558" s="287"/>
      <c r="Y558" s="287"/>
      <c r="Z558" s="287"/>
    </row>
    <row r="559" spans="1:26" ht="12.75" customHeight="1" x14ac:dyDescent="0.25">
      <c r="A559" s="287"/>
      <c r="B559" s="287"/>
      <c r="C559" s="287"/>
      <c r="D559" s="287"/>
      <c r="E559" s="287"/>
      <c r="F559" s="287"/>
      <c r="G559" s="287"/>
      <c r="H559" s="287"/>
      <c r="I559" s="287"/>
      <c r="J559" s="287"/>
      <c r="K559" s="287"/>
      <c r="L559" s="287"/>
      <c r="M559" s="287"/>
      <c r="N559" s="287"/>
      <c r="O559" s="287"/>
      <c r="P559" s="287"/>
      <c r="Q559" s="287"/>
      <c r="R559" s="287"/>
      <c r="S559" s="287"/>
      <c r="T559" s="287"/>
      <c r="U559" s="287"/>
      <c r="V559" s="287"/>
      <c r="W559" s="287"/>
      <c r="X559" s="287"/>
      <c r="Y559" s="287"/>
      <c r="Z559" s="287"/>
    </row>
    <row r="560" spans="1:26" ht="12.75" customHeight="1" x14ac:dyDescent="0.25">
      <c r="A560" s="287"/>
      <c r="B560" s="287"/>
      <c r="C560" s="287"/>
      <c r="D560" s="287"/>
      <c r="E560" s="287"/>
      <c r="F560" s="287"/>
      <c r="G560" s="287"/>
      <c r="H560" s="287"/>
      <c r="I560" s="287"/>
      <c r="J560" s="287"/>
      <c r="K560" s="287"/>
      <c r="L560" s="287"/>
      <c r="M560" s="287"/>
      <c r="N560" s="287"/>
      <c r="O560" s="287"/>
      <c r="P560" s="287"/>
      <c r="Q560" s="287"/>
      <c r="R560" s="287"/>
      <c r="S560" s="287"/>
      <c r="T560" s="287"/>
      <c r="U560" s="287"/>
      <c r="V560" s="287"/>
      <c r="W560" s="287"/>
      <c r="X560" s="287"/>
      <c r="Y560" s="287"/>
      <c r="Z560" s="287"/>
    </row>
    <row r="561" spans="1:26" ht="12.75" customHeight="1" x14ac:dyDescent="0.25">
      <c r="A561" s="287"/>
      <c r="B561" s="287"/>
      <c r="C561" s="287"/>
      <c r="D561" s="287"/>
      <c r="E561" s="287"/>
      <c r="F561" s="287"/>
      <c r="G561" s="287"/>
      <c r="H561" s="287"/>
      <c r="I561" s="287"/>
      <c r="J561" s="287"/>
      <c r="K561" s="287"/>
      <c r="L561" s="287"/>
      <c r="M561" s="287"/>
      <c r="N561" s="287"/>
      <c r="O561" s="287"/>
      <c r="P561" s="287"/>
      <c r="Q561" s="287"/>
      <c r="R561" s="287"/>
      <c r="S561" s="287"/>
      <c r="T561" s="287"/>
      <c r="U561" s="287"/>
      <c r="V561" s="287"/>
      <c r="W561" s="287"/>
      <c r="X561" s="287"/>
      <c r="Y561" s="287"/>
      <c r="Z561" s="287"/>
    </row>
    <row r="562" spans="1:26" ht="12.75" customHeight="1" x14ac:dyDescent="0.25">
      <c r="A562" s="287"/>
      <c r="B562" s="287"/>
      <c r="C562" s="287"/>
      <c r="D562" s="287"/>
      <c r="E562" s="287"/>
      <c r="F562" s="287"/>
      <c r="G562" s="287"/>
      <c r="H562" s="287"/>
      <c r="I562" s="287"/>
      <c r="J562" s="287"/>
      <c r="K562" s="287"/>
      <c r="L562" s="287"/>
      <c r="M562" s="287"/>
      <c r="N562" s="287"/>
      <c r="O562" s="287"/>
      <c r="P562" s="287"/>
      <c r="Q562" s="287"/>
      <c r="R562" s="287"/>
      <c r="S562" s="287"/>
      <c r="T562" s="287"/>
      <c r="U562" s="287"/>
      <c r="V562" s="287"/>
      <c r="W562" s="287"/>
      <c r="X562" s="287"/>
      <c r="Y562" s="287"/>
      <c r="Z562" s="287"/>
    </row>
    <row r="563" spans="1:26" ht="12.75" customHeight="1" x14ac:dyDescent="0.25">
      <c r="A563" s="287"/>
      <c r="B563" s="287"/>
      <c r="C563" s="287"/>
      <c r="D563" s="287"/>
      <c r="E563" s="287"/>
      <c r="F563" s="287"/>
      <c r="G563" s="287"/>
      <c r="H563" s="287"/>
      <c r="I563" s="287"/>
      <c r="J563" s="287"/>
      <c r="K563" s="287"/>
      <c r="L563" s="287"/>
      <c r="M563" s="287"/>
      <c r="N563" s="287"/>
      <c r="O563" s="287"/>
      <c r="P563" s="287"/>
      <c r="Q563" s="287"/>
      <c r="R563" s="287"/>
      <c r="S563" s="287"/>
      <c r="T563" s="287"/>
      <c r="U563" s="287"/>
      <c r="V563" s="287"/>
      <c r="W563" s="287"/>
      <c r="X563" s="287"/>
      <c r="Y563" s="287"/>
      <c r="Z563" s="287"/>
    </row>
    <row r="564" spans="1:26" ht="12.75" customHeight="1" x14ac:dyDescent="0.25">
      <c r="A564" s="287"/>
      <c r="B564" s="287"/>
      <c r="C564" s="287"/>
      <c r="D564" s="287"/>
      <c r="E564" s="287"/>
      <c r="F564" s="287"/>
      <c r="G564" s="287"/>
      <c r="H564" s="287"/>
      <c r="I564" s="287"/>
      <c r="J564" s="287"/>
      <c r="K564" s="287"/>
      <c r="L564" s="287"/>
      <c r="M564" s="287"/>
      <c r="N564" s="287"/>
      <c r="O564" s="287"/>
      <c r="P564" s="287"/>
      <c r="Q564" s="287"/>
      <c r="R564" s="287"/>
      <c r="S564" s="287"/>
      <c r="T564" s="287"/>
      <c r="U564" s="287"/>
      <c r="V564" s="287"/>
      <c r="W564" s="287"/>
      <c r="X564" s="287"/>
      <c r="Y564" s="287"/>
      <c r="Z564" s="287"/>
    </row>
    <row r="565" spans="1:26" ht="12.75" customHeight="1" x14ac:dyDescent="0.25">
      <c r="A565" s="287"/>
      <c r="B565" s="287"/>
      <c r="C565" s="287"/>
      <c r="D565" s="287"/>
      <c r="E565" s="287"/>
      <c r="F565" s="287"/>
      <c r="G565" s="287"/>
      <c r="H565" s="287"/>
      <c r="I565" s="287"/>
      <c r="J565" s="287"/>
      <c r="K565" s="287"/>
      <c r="L565" s="287"/>
      <c r="M565" s="287"/>
      <c r="N565" s="287"/>
      <c r="O565" s="287"/>
      <c r="P565" s="287"/>
      <c r="Q565" s="287"/>
      <c r="R565" s="287"/>
      <c r="S565" s="287"/>
      <c r="T565" s="287"/>
      <c r="U565" s="287"/>
      <c r="V565" s="287"/>
      <c r="W565" s="287"/>
      <c r="X565" s="287"/>
      <c r="Y565" s="287"/>
      <c r="Z565" s="287"/>
    </row>
    <row r="566" spans="1:26" ht="12.75" customHeight="1" x14ac:dyDescent="0.25">
      <c r="A566" s="287"/>
      <c r="B566" s="287"/>
      <c r="C566" s="287"/>
      <c r="D566" s="287"/>
      <c r="E566" s="287"/>
      <c r="F566" s="287"/>
      <c r="G566" s="287"/>
      <c r="H566" s="287"/>
      <c r="I566" s="287"/>
      <c r="J566" s="287"/>
      <c r="K566" s="287"/>
      <c r="L566" s="287"/>
      <c r="M566" s="287"/>
      <c r="N566" s="287"/>
      <c r="O566" s="287"/>
      <c r="P566" s="287"/>
      <c r="Q566" s="287"/>
      <c r="R566" s="287"/>
      <c r="S566" s="287"/>
      <c r="T566" s="287"/>
      <c r="U566" s="287"/>
      <c r="V566" s="287"/>
      <c r="W566" s="287"/>
      <c r="X566" s="287"/>
      <c r="Y566" s="287"/>
      <c r="Z566" s="287"/>
    </row>
    <row r="567" spans="1:26" ht="12.75" customHeight="1" x14ac:dyDescent="0.25">
      <c r="A567" s="287"/>
      <c r="B567" s="287"/>
      <c r="C567" s="287"/>
      <c r="D567" s="287"/>
      <c r="E567" s="287"/>
      <c r="F567" s="287"/>
      <c r="G567" s="287"/>
      <c r="H567" s="287"/>
      <c r="I567" s="287"/>
      <c r="J567" s="287"/>
      <c r="K567" s="287"/>
      <c r="L567" s="287"/>
      <c r="M567" s="287"/>
      <c r="N567" s="287"/>
      <c r="O567" s="287"/>
      <c r="P567" s="287"/>
      <c r="Q567" s="287"/>
      <c r="R567" s="287"/>
      <c r="S567" s="287"/>
      <c r="T567" s="287"/>
      <c r="U567" s="287"/>
      <c r="V567" s="287"/>
      <c r="W567" s="287"/>
      <c r="X567" s="287"/>
      <c r="Y567" s="287"/>
      <c r="Z567" s="287"/>
    </row>
    <row r="568" spans="1:26" ht="12.75" customHeight="1" x14ac:dyDescent="0.25">
      <c r="A568" s="287"/>
      <c r="B568" s="287"/>
      <c r="C568" s="287"/>
      <c r="D568" s="287"/>
      <c r="E568" s="287"/>
      <c r="F568" s="287"/>
      <c r="G568" s="287"/>
      <c r="H568" s="287"/>
      <c r="I568" s="287"/>
      <c r="J568" s="287"/>
      <c r="K568" s="287"/>
      <c r="L568" s="287"/>
      <c r="M568" s="287"/>
      <c r="N568" s="287"/>
      <c r="O568" s="287"/>
      <c r="P568" s="287"/>
      <c r="Q568" s="287"/>
      <c r="R568" s="287"/>
      <c r="S568" s="287"/>
      <c r="T568" s="287"/>
      <c r="U568" s="287"/>
      <c r="V568" s="287"/>
      <c r="W568" s="287"/>
      <c r="X568" s="287"/>
      <c r="Y568" s="287"/>
      <c r="Z568" s="287"/>
    </row>
    <row r="569" spans="1:26" ht="12.75" customHeight="1" x14ac:dyDescent="0.25">
      <c r="A569" s="287"/>
      <c r="B569" s="287"/>
      <c r="C569" s="287"/>
      <c r="D569" s="287"/>
      <c r="E569" s="287"/>
      <c r="F569" s="287"/>
      <c r="G569" s="287"/>
      <c r="H569" s="287"/>
      <c r="I569" s="287"/>
      <c r="J569" s="287"/>
      <c r="K569" s="287"/>
      <c r="L569" s="287"/>
      <c r="M569" s="287"/>
      <c r="N569" s="287"/>
      <c r="O569" s="287"/>
      <c r="P569" s="287"/>
      <c r="Q569" s="287"/>
      <c r="R569" s="287"/>
      <c r="S569" s="287"/>
      <c r="T569" s="287"/>
      <c r="U569" s="287"/>
      <c r="V569" s="287"/>
      <c r="W569" s="287"/>
      <c r="X569" s="287"/>
      <c r="Y569" s="287"/>
      <c r="Z569" s="287"/>
    </row>
    <row r="570" spans="1:26" ht="12.75" customHeight="1" x14ac:dyDescent="0.25">
      <c r="A570" s="287"/>
      <c r="B570" s="287"/>
      <c r="C570" s="287"/>
      <c r="D570" s="287"/>
      <c r="E570" s="287"/>
      <c r="F570" s="287"/>
      <c r="G570" s="287"/>
      <c r="H570" s="287"/>
      <c r="I570" s="287"/>
      <c r="J570" s="287"/>
      <c r="K570" s="287"/>
      <c r="L570" s="287"/>
      <c r="M570" s="287"/>
      <c r="N570" s="287"/>
      <c r="O570" s="287"/>
      <c r="P570" s="287"/>
      <c r="Q570" s="287"/>
      <c r="R570" s="287"/>
      <c r="S570" s="287"/>
      <c r="T570" s="287"/>
      <c r="U570" s="287"/>
      <c r="V570" s="287"/>
      <c r="W570" s="287"/>
      <c r="X570" s="287"/>
      <c r="Y570" s="287"/>
      <c r="Z570" s="287"/>
    </row>
    <row r="571" spans="1:26" ht="12.75" customHeight="1" x14ac:dyDescent="0.25">
      <c r="A571" s="287"/>
      <c r="B571" s="287"/>
      <c r="C571" s="287"/>
      <c r="D571" s="287"/>
      <c r="E571" s="287"/>
      <c r="F571" s="287"/>
      <c r="G571" s="287"/>
      <c r="H571" s="287"/>
      <c r="I571" s="287"/>
      <c r="J571" s="287"/>
      <c r="K571" s="287"/>
      <c r="L571" s="287"/>
      <c r="M571" s="287"/>
      <c r="N571" s="287"/>
      <c r="O571" s="287"/>
      <c r="P571" s="287"/>
      <c r="Q571" s="287"/>
      <c r="R571" s="287"/>
      <c r="S571" s="287"/>
      <c r="T571" s="287"/>
      <c r="U571" s="287"/>
      <c r="V571" s="287"/>
      <c r="W571" s="287"/>
      <c r="X571" s="287"/>
      <c r="Y571" s="287"/>
      <c r="Z571" s="287"/>
    </row>
    <row r="572" spans="1:26" ht="12.75" customHeight="1" x14ac:dyDescent="0.25">
      <c r="A572" s="287"/>
      <c r="B572" s="287"/>
      <c r="C572" s="287"/>
      <c r="D572" s="287"/>
      <c r="E572" s="287"/>
      <c r="F572" s="287"/>
      <c r="G572" s="287"/>
      <c r="H572" s="287"/>
      <c r="I572" s="287"/>
      <c r="J572" s="287"/>
      <c r="K572" s="287"/>
      <c r="L572" s="287"/>
      <c r="M572" s="287"/>
      <c r="N572" s="287"/>
      <c r="O572" s="287"/>
      <c r="P572" s="287"/>
      <c r="Q572" s="287"/>
      <c r="R572" s="287"/>
      <c r="S572" s="287"/>
      <c r="T572" s="287"/>
      <c r="U572" s="287"/>
      <c r="V572" s="287"/>
      <c r="W572" s="287"/>
      <c r="X572" s="287"/>
      <c r="Y572" s="287"/>
      <c r="Z572" s="287"/>
    </row>
    <row r="573" spans="1:26" ht="12.75" customHeight="1" x14ac:dyDescent="0.25">
      <c r="A573" s="287"/>
      <c r="B573" s="287"/>
      <c r="C573" s="287"/>
      <c r="D573" s="287"/>
      <c r="E573" s="287"/>
      <c r="F573" s="287"/>
      <c r="G573" s="287"/>
      <c r="H573" s="287"/>
      <c r="I573" s="287"/>
      <c r="J573" s="287"/>
      <c r="K573" s="287"/>
      <c r="L573" s="287"/>
      <c r="M573" s="287"/>
      <c r="N573" s="287"/>
      <c r="O573" s="287"/>
      <c r="P573" s="287"/>
      <c r="Q573" s="287"/>
      <c r="R573" s="287"/>
      <c r="S573" s="287"/>
      <c r="T573" s="287"/>
      <c r="U573" s="287"/>
      <c r="V573" s="287"/>
      <c r="W573" s="287"/>
      <c r="X573" s="287"/>
      <c r="Y573" s="287"/>
      <c r="Z573" s="287"/>
    </row>
    <row r="574" spans="1:26" ht="12.75" customHeight="1" x14ac:dyDescent="0.25">
      <c r="A574" s="287"/>
      <c r="B574" s="287"/>
      <c r="C574" s="287"/>
      <c r="D574" s="287"/>
      <c r="E574" s="287"/>
      <c r="F574" s="287"/>
      <c r="G574" s="287"/>
      <c r="H574" s="287"/>
      <c r="I574" s="287"/>
      <c r="J574" s="287"/>
      <c r="K574" s="287"/>
      <c r="L574" s="287"/>
      <c r="M574" s="287"/>
      <c r="N574" s="287"/>
      <c r="O574" s="287"/>
      <c r="P574" s="287"/>
      <c r="Q574" s="287"/>
      <c r="R574" s="287"/>
      <c r="S574" s="287"/>
      <c r="T574" s="287"/>
      <c r="U574" s="287"/>
      <c r="V574" s="287"/>
      <c r="W574" s="287"/>
      <c r="X574" s="287"/>
      <c r="Y574" s="287"/>
      <c r="Z574" s="287"/>
    </row>
    <row r="575" spans="1:26" ht="12.75" customHeight="1" x14ac:dyDescent="0.25">
      <c r="A575" s="287"/>
      <c r="B575" s="287"/>
      <c r="C575" s="287"/>
      <c r="D575" s="287"/>
      <c r="E575" s="287"/>
      <c r="F575" s="287"/>
      <c r="G575" s="287"/>
      <c r="H575" s="287"/>
      <c r="I575" s="287"/>
      <c r="J575" s="287"/>
      <c r="K575" s="287"/>
      <c r="L575" s="287"/>
      <c r="M575" s="287"/>
      <c r="N575" s="287"/>
      <c r="O575" s="287"/>
      <c r="P575" s="287"/>
      <c r="Q575" s="287"/>
      <c r="R575" s="287"/>
      <c r="S575" s="287"/>
      <c r="T575" s="287"/>
      <c r="U575" s="287"/>
      <c r="V575" s="287"/>
      <c r="W575" s="287"/>
      <c r="X575" s="287"/>
      <c r="Y575" s="287"/>
      <c r="Z575" s="287"/>
    </row>
    <row r="576" spans="1:26" ht="12.75" customHeight="1" x14ac:dyDescent="0.25">
      <c r="A576" s="287"/>
      <c r="B576" s="287"/>
      <c r="C576" s="287"/>
      <c r="D576" s="287"/>
      <c r="E576" s="287"/>
      <c r="F576" s="287"/>
      <c r="G576" s="287"/>
      <c r="H576" s="287"/>
      <c r="I576" s="287"/>
      <c r="J576" s="287"/>
      <c r="K576" s="287"/>
      <c r="L576" s="287"/>
      <c r="M576" s="287"/>
      <c r="N576" s="287"/>
      <c r="O576" s="287"/>
      <c r="P576" s="287"/>
      <c r="Q576" s="287"/>
      <c r="R576" s="287"/>
      <c r="S576" s="287"/>
      <c r="T576" s="287"/>
      <c r="U576" s="287"/>
      <c r="V576" s="287"/>
      <c r="W576" s="287"/>
      <c r="X576" s="287"/>
      <c r="Y576" s="287"/>
      <c r="Z576" s="287"/>
    </row>
    <row r="577" spans="1:26" ht="12.75" customHeight="1" x14ac:dyDescent="0.25">
      <c r="A577" s="287"/>
      <c r="B577" s="287"/>
      <c r="C577" s="287"/>
      <c r="D577" s="287"/>
      <c r="E577" s="287"/>
      <c r="F577" s="287"/>
      <c r="G577" s="287"/>
      <c r="H577" s="287"/>
      <c r="I577" s="287"/>
      <c r="J577" s="287"/>
      <c r="K577" s="287"/>
      <c r="L577" s="287"/>
      <c r="M577" s="287"/>
      <c r="N577" s="287"/>
      <c r="O577" s="287"/>
      <c r="P577" s="287"/>
      <c r="Q577" s="287"/>
      <c r="R577" s="287"/>
      <c r="S577" s="287"/>
      <c r="T577" s="287"/>
      <c r="U577" s="287"/>
      <c r="V577" s="287"/>
      <c r="W577" s="287"/>
      <c r="X577" s="287"/>
      <c r="Y577" s="287"/>
      <c r="Z577" s="287"/>
    </row>
    <row r="578" spans="1:26" ht="12.75" customHeight="1" x14ac:dyDescent="0.25">
      <c r="A578" s="287"/>
      <c r="B578" s="287"/>
      <c r="C578" s="287"/>
      <c r="D578" s="287"/>
      <c r="E578" s="287"/>
      <c r="F578" s="287"/>
      <c r="G578" s="287"/>
      <c r="H578" s="287"/>
      <c r="I578" s="287"/>
      <c r="J578" s="287"/>
      <c r="K578" s="287"/>
      <c r="L578" s="287"/>
      <c r="M578" s="287"/>
      <c r="N578" s="287"/>
      <c r="O578" s="287"/>
      <c r="P578" s="287"/>
      <c r="Q578" s="287"/>
      <c r="R578" s="287"/>
      <c r="S578" s="287"/>
      <c r="T578" s="287"/>
      <c r="U578" s="287"/>
      <c r="V578" s="287"/>
      <c r="W578" s="287"/>
      <c r="X578" s="287"/>
      <c r="Y578" s="287"/>
      <c r="Z578" s="287"/>
    </row>
    <row r="579" spans="1:26" ht="12.75" customHeight="1" x14ac:dyDescent="0.25">
      <c r="A579" s="287"/>
      <c r="B579" s="287"/>
      <c r="C579" s="287"/>
      <c r="D579" s="287"/>
      <c r="E579" s="287"/>
      <c r="F579" s="287"/>
      <c r="G579" s="287"/>
      <c r="H579" s="287"/>
      <c r="I579" s="287"/>
      <c r="J579" s="287"/>
      <c r="K579" s="287"/>
      <c r="L579" s="287"/>
      <c r="M579" s="287"/>
      <c r="N579" s="287"/>
      <c r="O579" s="287"/>
      <c r="P579" s="287"/>
      <c r="Q579" s="287"/>
      <c r="R579" s="287"/>
      <c r="S579" s="287"/>
      <c r="T579" s="287"/>
      <c r="U579" s="287"/>
      <c r="V579" s="287"/>
      <c r="W579" s="287"/>
      <c r="X579" s="287"/>
      <c r="Y579" s="287"/>
      <c r="Z579" s="287"/>
    </row>
    <row r="580" spans="1:26" ht="12.75" customHeight="1" x14ac:dyDescent="0.25">
      <c r="A580" s="287"/>
      <c r="B580" s="287"/>
      <c r="C580" s="287"/>
      <c r="D580" s="287"/>
      <c r="E580" s="287"/>
      <c r="F580" s="287"/>
      <c r="G580" s="287"/>
      <c r="H580" s="287"/>
      <c r="I580" s="287"/>
      <c r="J580" s="287"/>
      <c r="K580" s="287"/>
      <c r="L580" s="287"/>
      <c r="M580" s="287"/>
      <c r="N580" s="287"/>
      <c r="O580" s="287"/>
      <c r="P580" s="287"/>
      <c r="Q580" s="287"/>
      <c r="R580" s="287"/>
      <c r="S580" s="287"/>
      <c r="T580" s="287"/>
      <c r="U580" s="287"/>
      <c r="V580" s="287"/>
      <c r="W580" s="287"/>
      <c r="X580" s="287"/>
      <c r="Y580" s="287"/>
      <c r="Z580" s="287"/>
    </row>
    <row r="581" spans="1:26" ht="12.75" customHeight="1" x14ac:dyDescent="0.25">
      <c r="A581" s="287"/>
      <c r="B581" s="287"/>
      <c r="C581" s="287"/>
      <c r="D581" s="287"/>
      <c r="E581" s="287"/>
      <c r="F581" s="287"/>
      <c r="G581" s="287"/>
      <c r="H581" s="287"/>
      <c r="I581" s="287"/>
      <c r="J581" s="287"/>
      <c r="K581" s="287"/>
      <c r="L581" s="287"/>
      <c r="M581" s="287"/>
      <c r="N581" s="287"/>
      <c r="O581" s="287"/>
      <c r="P581" s="287"/>
      <c r="Q581" s="287"/>
      <c r="R581" s="287"/>
      <c r="S581" s="287"/>
      <c r="T581" s="287"/>
      <c r="U581" s="287"/>
      <c r="V581" s="287"/>
      <c r="W581" s="287"/>
      <c r="X581" s="287"/>
      <c r="Y581" s="287"/>
      <c r="Z581" s="287"/>
    </row>
    <row r="582" spans="1:26" ht="12.75" customHeight="1" x14ac:dyDescent="0.25">
      <c r="A582" s="287"/>
      <c r="B582" s="287"/>
      <c r="C582" s="287"/>
      <c r="D582" s="287"/>
      <c r="E582" s="287"/>
      <c r="F582" s="287"/>
      <c r="G582" s="287"/>
      <c r="H582" s="287"/>
      <c r="I582" s="287"/>
      <c r="J582" s="287"/>
      <c r="K582" s="287"/>
      <c r="L582" s="287"/>
      <c r="M582" s="287"/>
      <c r="N582" s="287"/>
      <c r="O582" s="287"/>
      <c r="P582" s="287"/>
      <c r="Q582" s="287"/>
      <c r="R582" s="287"/>
      <c r="S582" s="287"/>
      <c r="T582" s="287"/>
      <c r="U582" s="287"/>
      <c r="V582" s="287"/>
      <c r="W582" s="287"/>
      <c r="X582" s="287"/>
      <c r="Y582" s="287"/>
      <c r="Z582" s="287"/>
    </row>
    <row r="583" spans="1:26" ht="12.75" customHeight="1" x14ac:dyDescent="0.25">
      <c r="A583" s="287"/>
      <c r="B583" s="287"/>
      <c r="C583" s="287"/>
      <c r="D583" s="287"/>
      <c r="E583" s="287"/>
      <c r="F583" s="287"/>
      <c r="G583" s="287"/>
      <c r="H583" s="287"/>
      <c r="I583" s="287"/>
      <c r="J583" s="287"/>
      <c r="K583" s="287"/>
      <c r="L583" s="287"/>
      <c r="M583" s="287"/>
      <c r="N583" s="287"/>
      <c r="O583" s="287"/>
      <c r="P583" s="287"/>
      <c r="Q583" s="287"/>
      <c r="R583" s="287"/>
      <c r="S583" s="287"/>
      <c r="T583" s="287"/>
      <c r="U583" s="287"/>
      <c r="V583" s="287"/>
      <c r="W583" s="287"/>
      <c r="X583" s="287"/>
      <c r="Y583" s="287"/>
      <c r="Z583" s="287"/>
    </row>
    <row r="584" spans="1:26" ht="12.75" customHeight="1" x14ac:dyDescent="0.25">
      <c r="A584" s="287"/>
      <c r="B584" s="287"/>
      <c r="C584" s="287"/>
      <c r="D584" s="287"/>
      <c r="E584" s="287"/>
      <c r="F584" s="287"/>
      <c r="G584" s="287"/>
      <c r="H584" s="287"/>
      <c r="I584" s="287"/>
      <c r="J584" s="287"/>
      <c r="K584" s="287"/>
      <c r="L584" s="287"/>
      <c r="M584" s="287"/>
      <c r="N584" s="287"/>
      <c r="O584" s="287"/>
      <c r="P584" s="287"/>
      <c r="Q584" s="287"/>
      <c r="R584" s="287"/>
      <c r="S584" s="287"/>
      <c r="T584" s="287"/>
      <c r="U584" s="287"/>
      <c r="V584" s="287"/>
      <c r="W584" s="287"/>
      <c r="X584" s="287"/>
      <c r="Y584" s="287"/>
      <c r="Z584" s="287"/>
    </row>
    <row r="585" spans="1:26" ht="12.75" customHeight="1" x14ac:dyDescent="0.25">
      <c r="A585" s="287"/>
      <c r="B585" s="287"/>
      <c r="C585" s="287"/>
      <c r="D585" s="287"/>
      <c r="E585" s="287"/>
      <c r="F585" s="287"/>
      <c r="G585" s="287"/>
      <c r="H585" s="287"/>
      <c r="I585" s="287"/>
      <c r="J585" s="287"/>
      <c r="K585" s="287"/>
      <c r="L585" s="287"/>
      <c r="M585" s="287"/>
      <c r="N585" s="287"/>
      <c r="O585" s="287"/>
      <c r="P585" s="287"/>
      <c r="Q585" s="287"/>
      <c r="R585" s="287"/>
      <c r="S585" s="287"/>
      <c r="T585" s="287"/>
      <c r="U585" s="287"/>
      <c r="V585" s="287"/>
      <c r="W585" s="287"/>
      <c r="X585" s="287"/>
      <c r="Y585" s="287"/>
      <c r="Z585" s="287"/>
    </row>
    <row r="586" spans="1:26" ht="12.75" customHeight="1" x14ac:dyDescent="0.25">
      <c r="A586" s="287"/>
      <c r="B586" s="287"/>
      <c r="C586" s="287"/>
      <c r="D586" s="287"/>
      <c r="E586" s="287"/>
      <c r="F586" s="287"/>
      <c r="G586" s="287"/>
      <c r="H586" s="287"/>
      <c r="I586" s="287"/>
      <c r="J586" s="287"/>
      <c r="K586" s="287"/>
      <c r="L586" s="287"/>
      <c r="M586" s="287"/>
      <c r="N586" s="287"/>
      <c r="O586" s="287"/>
      <c r="P586" s="287"/>
      <c r="Q586" s="287"/>
      <c r="R586" s="287"/>
      <c r="S586" s="287"/>
      <c r="T586" s="287"/>
      <c r="U586" s="287"/>
      <c r="V586" s="287"/>
      <c r="W586" s="287"/>
      <c r="X586" s="287"/>
      <c r="Y586" s="287"/>
      <c r="Z586" s="287"/>
    </row>
    <row r="587" spans="1:26" ht="12.75" customHeight="1" x14ac:dyDescent="0.25">
      <c r="A587" s="287"/>
      <c r="B587" s="287"/>
      <c r="C587" s="287"/>
      <c r="D587" s="287"/>
      <c r="E587" s="287"/>
      <c r="F587" s="287"/>
      <c r="G587" s="287"/>
      <c r="H587" s="287"/>
      <c r="I587" s="287"/>
      <c r="J587" s="287"/>
      <c r="K587" s="287"/>
      <c r="L587" s="287"/>
      <c r="M587" s="287"/>
      <c r="N587" s="287"/>
      <c r="O587" s="287"/>
      <c r="P587" s="287"/>
      <c r="Q587" s="287"/>
      <c r="R587" s="287"/>
      <c r="S587" s="287"/>
      <c r="T587" s="287"/>
      <c r="U587" s="287"/>
      <c r="V587" s="287"/>
      <c r="W587" s="287"/>
      <c r="X587" s="287"/>
      <c r="Y587" s="287"/>
      <c r="Z587" s="287"/>
    </row>
    <row r="588" spans="1:26" ht="12.75" customHeight="1" x14ac:dyDescent="0.25">
      <c r="A588" s="287"/>
      <c r="B588" s="287"/>
      <c r="C588" s="287"/>
      <c r="D588" s="287"/>
      <c r="E588" s="287"/>
      <c r="F588" s="287"/>
      <c r="G588" s="287"/>
      <c r="H588" s="287"/>
      <c r="I588" s="287"/>
      <c r="J588" s="287"/>
      <c r="K588" s="287"/>
      <c r="L588" s="287"/>
      <c r="M588" s="287"/>
      <c r="N588" s="287"/>
      <c r="O588" s="287"/>
      <c r="P588" s="287"/>
      <c r="Q588" s="287"/>
      <c r="R588" s="287"/>
      <c r="S588" s="287"/>
      <c r="T588" s="287"/>
      <c r="U588" s="287"/>
      <c r="V588" s="287"/>
      <c r="W588" s="287"/>
      <c r="X588" s="287"/>
      <c r="Y588" s="287"/>
      <c r="Z588" s="287"/>
    </row>
    <row r="589" spans="1:26" ht="12.75" customHeight="1" x14ac:dyDescent="0.25">
      <c r="A589" s="287"/>
      <c r="B589" s="287"/>
      <c r="C589" s="287"/>
      <c r="D589" s="287"/>
      <c r="E589" s="287"/>
      <c r="F589" s="287"/>
      <c r="G589" s="287"/>
      <c r="H589" s="287"/>
      <c r="I589" s="287"/>
      <c r="J589" s="287"/>
      <c r="K589" s="287"/>
      <c r="L589" s="287"/>
      <c r="M589" s="287"/>
      <c r="N589" s="287"/>
      <c r="O589" s="287"/>
      <c r="P589" s="287"/>
      <c r="Q589" s="287"/>
      <c r="R589" s="287"/>
      <c r="S589" s="287"/>
      <c r="T589" s="287"/>
      <c r="U589" s="287"/>
      <c r="V589" s="287"/>
      <c r="W589" s="287"/>
      <c r="X589" s="287"/>
      <c r="Y589" s="287"/>
      <c r="Z589" s="287"/>
    </row>
    <row r="590" spans="1:26" ht="12.75" customHeight="1" x14ac:dyDescent="0.25">
      <c r="A590" s="287"/>
      <c r="B590" s="287"/>
      <c r="C590" s="287"/>
      <c r="D590" s="287"/>
      <c r="E590" s="287"/>
      <c r="F590" s="287"/>
      <c r="G590" s="287"/>
      <c r="H590" s="287"/>
      <c r="I590" s="287"/>
      <c r="J590" s="287"/>
      <c r="K590" s="287"/>
      <c r="L590" s="287"/>
      <c r="M590" s="287"/>
      <c r="N590" s="287"/>
      <c r="O590" s="287"/>
      <c r="P590" s="287"/>
      <c r="Q590" s="287"/>
      <c r="R590" s="287"/>
      <c r="S590" s="287"/>
      <c r="T590" s="287"/>
      <c r="U590" s="287"/>
      <c r="V590" s="287"/>
      <c r="W590" s="287"/>
      <c r="X590" s="287"/>
      <c r="Y590" s="287"/>
      <c r="Z590" s="287"/>
    </row>
    <row r="591" spans="1:26" ht="12.75" customHeight="1" x14ac:dyDescent="0.25">
      <c r="A591" s="287"/>
      <c r="B591" s="287"/>
      <c r="C591" s="287"/>
      <c r="D591" s="287"/>
      <c r="E591" s="287"/>
      <c r="F591" s="287"/>
      <c r="G591" s="287"/>
      <c r="H591" s="287"/>
      <c r="I591" s="287"/>
      <c r="J591" s="287"/>
      <c r="K591" s="287"/>
      <c r="L591" s="287"/>
      <c r="M591" s="287"/>
      <c r="N591" s="287"/>
      <c r="O591" s="287"/>
      <c r="P591" s="287"/>
      <c r="Q591" s="287"/>
      <c r="R591" s="287"/>
      <c r="S591" s="287"/>
      <c r="T591" s="287"/>
      <c r="U591" s="287"/>
      <c r="V591" s="287"/>
      <c r="W591" s="287"/>
      <c r="X591" s="287"/>
      <c r="Y591" s="287"/>
      <c r="Z591" s="287"/>
    </row>
    <row r="592" spans="1:26" ht="12.75" customHeight="1" x14ac:dyDescent="0.25">
      <c r="A592" s="287"/>
      <c r="B592" s="287"/>
      <c r="C592" s="287"/>
      <c r="D592" s="287"/>
      <c r="E592" s="287"/>
      <c r="F592" s="287"/>
      <c r="G592" s="287"/>
      <c r="H592" s="287"/>
      <c r="I592" s="287"/>
      <c r="J592" s="287"/>
      <c r="K592" s="287"/>
      <c r="L592" s="287"/>
      <c r="M592" s="287"/>
      <c r="N592" s="287"/>
      <c r="O592" s="287"/>
      <c r="P592" s="287"/>
      <c r="Q592" s="287"/>
      <c r="R592" s="287"/>
      <c r="S592" s="287"/>
      <c r="T592" s="287"/>
      <c r="U592" s="287"/>
      <c r="V592" s="287"/>
      <c r="W592" s="287"/>
      <c r="X592" s="287"/>
      <c r="Y592" s="287"/>
      <c r="Z592" s="287"/>
    </row>
    <row r="593" spans="1:26" ht="12.75" customHeight="1" x14ac:dyDescent="0.25">
      <c r="A593" s="287"/>
      <c r="B593" s="287"/>
      <c r="C593" s="287"/>
      <c r="D593" s="287"/>
      <c r="E593" s="287"/>
      <c r="F593" s="287"/>
      <c r="G593" s="287"/>
      <c r="H593" s="287"/>
      <c r="I593" s="287"/>
      <c r="J593" s="287"/>
      <c r="K593" s="287"/>
      <c r="L593" s="287"/>
      <c r="M593" s="287"/>
      <c r="N593" s="287"/>
      <c r="O593" s="287"/>
      <c r="P593" s="287"/>
      <c r="Q593" s="287"/>
      <c r="R593" s="287"/>
      <c r="S593" s="287"/>
      <c r="T593" s="287"/>
      <c r="U593" s="287"/>
      <c r="V593" s="287"/>
      <c r="W593" s="287"/>
      <c r="X593" s="287"/>
      <c r="Y593" s="287"/>
      <c r="Z593" s="287"/>
    </row>
    <row r="594" spans="1:26" ht="12.75" customHeight="1" x14ac:dyDescent="0.25">
      <c r="A594" s="287"/>
      <c r="B594" s="287"/>
      <c r="C594" s="287"/>
      <c r="D594" s="287"/>
      <c r="E594" s="287"/>
      <c r="F594" s="287"/>
      <c r="G594" s="287"/>
      <c r="H594" s="287"/>
      <c r="I594" s="287"/>
      <c r="J594" s="287"/>
      <c r="K594" s="287"/>
      <c r="L594" s="287"/>
      <c r="M594" s="287"/>
      <c r="N594" s="287"/>
      <c r="O594" s="287"/>
      <c r="P594" s="287"/>
      <c r="Q594" s="287"/>
      <c r="R594" s="287"/>
      <c r="S594" s="287"/>
      <c r="T594" s="287"/>
      <c r="U594" s="287"/>
      <c r="V594" s="287"/>
      <c r="W594" s="287"/>
      <c r="X594" s="287"/>
      <c r="Y594" s="287"/>
      <c r="Z594" s="287"/>
    </row>
    <row r="595" spans="1:26" ht="12.75" customHeight="1" x14ac:dyDescent="0.25">
      <c r="A595" s="287"/>
      <c r="B595" s="287"/>
      <c r="C595" s="287"/>
      <c r="D595" s="287"/>
      <c r="E595" s="287"/>
      <c r="F595" s="287"/>
      <c r="G595" s="287"/>
      <c r="H595" s="287"/>
      <c r="I595" s="287"/>
      <c r="J595" s="287"/>
      <c r="K595" s="287"/>
      <c r="L595" s="287"/>
      <c r="M595" s="287"/>
      <c r="N595" s="287"/>
      <c r="O595" s="287"/>
      <c r="P595" s="287"/>
      <c r="Q595" s="287"/>
      <c r="R595" s="287"/>
      <c r="S595" s="287"/>
      <c r="T595" s="287"/>
      <c r="U595" s="287"/>
      <c r="V595" s="287"/>
      <c r="W595" s="287"/>
      <c r="X595" s="287"/>
      <c r="Y595" s="287"/>
      <c r="Z595" s="287"/>
    </row>
    <row r="596" spans="1:26" ht="12.75" customHeight="1" x14ac:dyDescent="0.25">
      <c r="A596" s="287"/>
      <c r="B596" s="287"/>
      <c r="C596" s="287"/>
      <c r="D596" s="287"/>
      <c r="E596" s="287"/>
      <c r="F596" s="287"/>
      <c r="G596" s="287"/>
      <c r="H596" s="287"/>
      <c r="I596" s="287"/>
      <c r="J596" s="287"/>
      <c r="K596" s="287"/>
      <c r="L596" s="287"/>
      <c r="M596" s="287"/>
      <c r="N596" s="287"/>
      <c r="O596" s="287"/>
      <c r="P596" s="287"/>
      <c r="Q596" s="287"/>
      <c r="R596" s="287"/>
      <c r="S596" s="287"/>
      <c r="T596" s="287"/>
      <c r="U596" s="287"/>
      <c r="V596" s="287"/>
      <c r="W596" s="287"/>
      <c r="X596" s="287"/>
      <c r="Y596" s="287"/>
      <c r="Z596" s="287"/>
    </row>
    <row r="597" spans="1:26" ht="12.75" customHeight="1" x14ac:dyDescent="0.25">
      <c r="A597" s="287"/>
      <c r="B597" s="287"/>
      <c r="C597" s="287"/>
      <c r="D597" s="287"/>
      <c r="E597" s="287"/>
      <c r="F597" s="287"/>
      <c r="G597" s="287"/>
      <c r="H597" s="287"/>
      <c r="I597" s="287"/>
      <c r="J597" s="287"/>
      <c r="K597" s="287"/>
      <c r="L597" s="287"/>
      <c r="M597" s="287"/>
      <c r="N597" s="287"/>
      <c r="O597" s="287"/>
      <c r="P597" s="287"/>
      <c r="Q597" s="287"/>
      <c r="R597" s="287"/>
      <c r="S597" s="287"/>
      <c r="T597" s="287"/>
      <c r="U597" s="287"/>
      <c r="V597" s="287"/>
      <c r="W597" s="287"/>
      <c r="X597" s="287"/>
      <c r="Y597" s="287"/>
      <c r="Z597" s="287"/>
    </row>
    <row r="598" spans="1:26" ht="12.75" customHeight="1" x14ac:dyDescent="0.25">
      <c r="A598" s="287"/>
      <c r="B598" s="287"/>
      <c r="C598" s="287"/>
      <c r="D598" s="287"/>
      <c r="E598" s="287"/>
      <c r="F598" s="287"/>
      <c r="G598" s="287"/>
      <c r="H598" s="287"/>
      <c r="I598" s="287"/>
      <c r="J598" s="287"/>
      <c r="K598" s="287"/>
      <c r="L598" s="287"/>
      <c r="M598" s="287"/>
      <c r="N598" s="287"/>
      <c r="O598" s="287"/>
      <c r="P598" s="287"/>
      <c r="Q598" s="287"/>
      <c r="R598" s="287"/>
      <c r="S598" s="287"/>
      <c r="T598" s="287"/>
      <c r="U598" s="287"/>
      <c r="V598" s="287"/>
      <c r="W598" s="287"/>
      <c r="X598" s="287"/>
      <c r="Y598" s="287"/>
      <c r="Z598" s="287"/>
    </row>
    <row r="599" spans="1:26" ht="12.75" customHeight="1" x14ac:dyDescent="0.25">
      <c r="A599" s="287"/>
      <c r="B599" s="287"/>
      <c r="C599" s="287"/>
      <c r="D599" s="287"/>
      <c r="E599" s="287"/>
      <c r="F599" s="287"/>
      <c r="G599" s="287"/>
      <c r="H599" s="287"/>
      <c r="I599" s="287"/>
      <c r="J599" s="287"/>
      <c r="K599" s="287"/>
      <c r="L599" s="287"/>
      <c r="M599" s="287"/>
      <c r="N599" s="287"/>
      <c r="O599" s="287"/>
      <c r="P599" s="287"/>
      <c r="Q599" s="287"/>
      <c r="R599" s="287"/>
      <c r="S599" s="287"/>
      <c r="T599" s="287"/>
      <c r="U599" s="287"/>
      <c r="V599" s="287"/>
      <c r="W599" s="287"/>
      <c r="X599" s="287"/>
      <c r="Y599" s="287"/>
      <c r="Z599" s="287"/>
    </row>
    <row r="600" spans="1:26" ht="12.75" customHeight="1" x14ac:dyDescent="0.25">
      <c r="A600" s="287"/>
      <c r="B600" s="287"/>
      <c r="C600" s="287"/>
      <c r="D600" s="287"/>
      <c r="E600" s="287"/>
      <c r="F600" s="287"/>
      <c r="G600" s="287"/>
      <c r="H600" s="287"/>
      <c r="I600" s="287"/>
      <c r="J600" s="287"/>
      <c r="K600" s="287"/>
      <c r="L600" s="287"/>
      <c r="M600" s="287"/>
      <c r="N600" s="287"/>
      <c r="O600" s="287"/>
      <c r="P600" s="287"/>
      <c r="Q600" s="287"/>
      <c r="R600" s="287"/>
      <c r="S600" s="287"/>
      <c r="T600" s="287"/>
      <c r="U600" s="287"/>
      <c r="V600" s="287"/>
      <c r="W600" s="287"/>
      <c r="X600" s="287"/>
      <c r="Y600" s="287"/>
      <c r="Z600" s="287"/>
    </row>
    <row r="601" spans="1:26" ht="12.75" customHeight="1" x14ac:dyDescent="0.25">
      <c r="A601" s="287"/>
      <c r="B601" s="287"/>
      <c r="C601" s="287"/>
      <c r="D601" s="287"/>
      <c r="E601" s="287"/>
      <c r="F601" s="287"/>
      <c r="G601" s="287"/>
      <c r="H601" s="287"/>
      <c r="I601" s="287"/>
      <c r="J601" s="287"/>
      <c r="K601" s="287"/>
      <c r="L601" s="287"/>
      <c r="M601" s="287"/>
      <c r="N601" s="287"/>
      <c r="O601" s="287"/>
      <c r="P601" s="287"/>
      <c r="Q601" s="287"/>
      <c r="R601" s="287"/>
      <c r="S601" s="287"/>
      <c r="T601" s="287"/>
      <c r="U601" s="287"/>
      <c r="V601" s="287"/>
      <c r="W601" s="287"/>
      <c r="X601" s="287"/>
      <c r="Y601" s="287"/>
      <c r="Z601" s="287"/>
    </row>
    <row r="602" spans="1:26" ht="12.75" customHeight="1" x14ac:dyDescent="0.25">
      <c r="A602" s="287"/>
      <c r="B602" s="287"/>
      <c r="C602" s="287"/>
      <c r="D602" s="287"/>
      <c r="E602" s="287"/>
      <c r="F602" s="287"/>
      <c r="G602" s="287"/>
      <c r="H602" s="287"/>
      <c r="I602" s="287"/>
      <c r="J602" s="287"/>
      <c r="K602" s="287"/>
      <c r="L602" s="287"/>
      <c r="M602" s="287"/>
      <c r="N602" s="287"/>
      <c r="O602" s="287"/>
      <c r="P602" s="287"/>
      <c r="Q602" s="287"/>
      <c r="R602" s="287"/>
      <c r="S602" s="287"/>
      <c r="T602" s="287"/>
      <c r="U602" s="287"/>
      <c r="V602" s="287"/>
      <c r="W602" s="287"/>
      <c r="X602" s="287"/>
      <c r="Y602" s="287"/>
      <c r="Z602" s="287"/>
    </row>
    <row r="603" spans="1:26" ht="12.75" customHeight="1" x14ac:dyDescent="0.25">
      <c r="A603" s="287"/>
      <c r="B603" s="287"/>
      <c r="C603" s="287"/>
      <c r="D603" s="287"/>
      <c r="E603" s="287"/>
      <c r="F603" s="287"/>
      <c r="G603" s="287"/>
      <c r="H603" s="287"/>
      <c r="I603" s="287"/>
      <c r="J603" s="287"/>
      <c r="K603" s="287"/>
      <c r="L603" s="287"/>
      <c r="M603" s="287"/>
      <c r="N603" s="287"/>
      <c r="O603" s="287"/>
      <c r="P603" s="287"/>
      <c r="Q603" s="287"/>
      <c r="R603" s="287"/>
      <c r="S603" s="287"/>
      <c r="T603" s="287"/>
      <c r="U603" s="287"/>
      <c r="V603" s="287"/>
      <c r="W603" s="287"/>
      <c r="X603" s="287"/>
      <c r="Y603" s="287"/>
      <c r="Z603" s="287"/>
    </row>
    <row r="604" spans="1:26" ht="12.75" customHeight="1" x14ac:dyDescent="0.25">
      <c r="A604" s="287"/>
      <c r="B604" s="287"/>
      <c r="C604" s="287"/>
      <c r="D604" s="287"/>
      <c r="E604" s="287"/>
      <c r="F604" s="287"/>
      <c r="G604" s="287"/>
      <c r="H604" s="287"/>
      <c r="I604" s="287"/>
      <c r="J604" s="287"/>
      <c r="K604" s="287"/>
      <c r="L604" s="287"/>
      <c r="M604" s="287"/>
      <c r="N604" s="287"/>
      <c r="O604" s="287"/>
      <c r="P604" s="287"/>
      <c r="Q604" s="287"/>
      <c r="R604" s="287"/>
      <c r="S604" s="287"/>
      <c r="T604" s="287"/>
      <c r="U604" s="287"/>
      <c r="V604" s="287"/>
      <c r="W604" s="287"/>
      <c r="X604" s="287"/>
      <c r="Y604" s="287"/>
      <c r="Z604" s="287"/>
    </row>
    <row r="605" spans="1:26" ht="12.75" customHeight="1" x14ac:dyDescent="0.25">
      <c r="A605" s="287"/>
      <c r="B605" s="287"/>
      <c r="C605" s="287"/>
      <c r="D605" s="287"/>
      <c r="E605" s="287"/>
      <c r="F605" s="287"/>
      <c r="G605" s="287"/>
      <c r="H605" s="287"/>
      <c r="I605" s="287"/>
      <c r="J605" s="287"/>
      <c r="K605" s="287"/>
      <c r="L605" s="287"/>
      <c r="M605" s="287"/>
      <c r="N605" s="287"/>
      <c r="O605" s="287"/>
      <c r="P605" s="287"/>
      <c r="Q605" s="287"/>
      <c r="R605" s="287"/>
      <c r="S605" s="287"/>
      <c r="T605" s="287"/>
      <c r="U605" s="287"/>
      <c r="V605" s="287"/>
      <c r="W605" s="287"/>
      <c r="X605" s="287"/>
      <c r="Y605" s="287"/>
      <c r="Z605" s="287"/>
    </row>
    <row r="606" spans="1:26" ht="12.75" customHeight="1" x14ac:dyDescent="0.25">
      <c r="A606" s="287"/>
      <c r="B606" s="287"/>
      <c r="C606" s="287"/>
      <c r="D606" s="287"/>
      <c r="E606" s="287"/>
      <c r="F606" s="287"/>
      <c r="G606" s="287"/>
      <c r="H606" s="287"/>
      <c r="I606" s="287"/>
      <c r="J606" s="287"/>
      <c r="K606" s="287"/>
      <c r="L606" s="287"/>
      <c r="M606" s="287"/>
      <c r="N606" s="287"/>
      <c r="O606" s="287"/>
      <c r="P606" s="287"/>
      <c r="Q606" s="287"/>
      <c r="R606" s="287"/>
      <c r="S606" s="287"/>
      <c r="T606" s="287"/>
      <c r="U606" s="287"/>
      <c r="V606" s="287"/>
      <c r="W606" s="287"/>
      <c r="X606" s="287"/>
      <c r="Y606" s="287"/>
      <c r="Z606" s="287"/>
    </row>
    <row r="607" spans="1:26" ht="12.75" customHeight="1" x14ac:dyDescent="0.25">
      <c r="A607" s="287"/>
      <c r="B607" s="287"/>
      <c r="C607" s="287"/>
      <c r="D607" s="287"/>
      <c r="E607" s="287"/>
      <c r="F607" s="287"/>
      <c r="G607" s="287"/>
      <c r="H607" s="287"/>
      <c r="I607" s="287"/>
      <c r="J607" s="287"/>
      <c r="K607" s="287"/>
      <c r="L607" s="287"/>
      <c r="M607" s="287"/>
      <c r="N607" s="287"/>
      <c r="O607" s="287"/>
      <c r="P607" s="287"/>
      <c r="Q607" s="287"/>
      <c r="R607" s="287"/>
      <c r="S607" s="287"/>
      <c r="T607" s="287"/>
      <c r="U607" s="287"/>
      <c r="V607" s="287"/>
      <c r="W607" s="287"/>
      <c r="X607" s="287"/>
      <c r="Y607" s="287"/>
      <c r="Z607" s="287"/>
    </row>
    <row r="608" spans="1:26" ht="12.75" customHeight="1" x14ac:dyDescent="0.25">
      <c r="A608" s="287"/>
      <c r="B608" s="287"/>
      <c r="C608" s="287"/>
      <c r="D608" s="287"/>
      <c r="E608" s="287"/>
      <c r="F608" s="287"/>
      <c r="G608" s="287"/>
      <c r="H608" s="287"/>
      <c r="I608" s="287"/>
      <c r="J608" s="287"/>
      <c r="K608" s="287"/>
      <c r="L608" s="287"/>
      <c r="M608" s="287"/>
      <c r="N608" s="287"/>
      <c r="O608" s="287"/>
      <c r="P608" s="287"/>
      <c r="Q608" s="287"/>
      <c r="R608" s="287"/>
      <c r="S608" s="287"/>
      <c r="T608" s="287"/>
      <c r="U608" s="287"/>
      <c r="V608" s="287"/>
      <c r="W608" s="287"/>
      <c r="X608" s="287"/>
      <c r="Y608" s="287"/>
      <c r="Z608" s="287"/>
    </row>
    <row r="609" spans="1:26" ht="12.75" customHeight="1" x14ac:dyDescent="0.25">
      <c r="A609" s="287"/>
      <c r="B609" s="287"/>
      <c r="C609" s="287"/>
      <c r="D609" s="287"/>
      <c r="E609" s="287"/>
      <c r="F609" s="287"/>
      <c r="G609" s="287"/>
      <c r="H609" s="287"/>
      <c r="I609" s="287"/>
      <c r="J609" s="287"/>
      <c r="K609" s="287"/>
      <c r="L609" s="287"/>
      <c r="M609" s="287"/>
      <c r="N609" s="287"/>
      <c r="O609" s="287"/>
      <c r="P609" s="287"/>
      <c r="Q609" s="287"/>
      <c r="R609" s="287"/>
      <c r="S609" s="287"/>
      <c r="T609" s="287"/>
      <c r="U609" s="287"/>
      <c r="V609" s="287"/>
      <c r="W609" s="287"/>
      <c r="X609" s="287"/>
      <c r="Y609" s="287"/>
      <c r="Z609" s="287"/>
    </row>
    <row r="610" spans="1:26" ht="12.75" customHeight="1" x14ac:dyDescent="0.25">
      <c r="A610" s="287"/>
      <c r="B610" s="287"/>
      <c r="C610" s="287"/>
      <c r="D610" s="287"/>
      <c r="E610" s="287"/>
      <c r="F610" s="287"/>
      <c r="G610" s="287"/>
      <c r="H610" s="287"/>
      <c r="I610" s="287"/>
      <c r="J610" s="287"/>
      <c r="K610" s="287"/>
      <c r="L610" s="287"/>
      <c r="M610" s="287"/>
      <c r="N610" s="287"/>
      <c r="O610" s="287"/>
      <c r="P610" s="287"/>
      <c r="Q610" s="287"/>
      <c r="R610" s="287"/>
      <c r="S610" s="287"/>
      <c r="T610" s="287"/>
      <c r="U610" s="287"/>
      <c r="V610" s="287"/>
      <c r="W610" s="287"/>
      <c r="X610" s="287"/>
      <c r="Y610" s="287"/>
      <c r="Z610" s="287"/>
    </row>
    <row r="611" spans="1:26" ht="12.75" customHeight="1" x14ac:dyDescent="0.25">
      <c r="A611" s="287"/>
      <c r="B611" s="287"/>
      <c r="C611" s="287"/>
      <c r="D611" s="287"/>
      <c r="E611" s="287"/>
      <c r="F611" s="287"/>
      <c r="G611" s="287"/>
      <c r="H611" s="287"/>
      <c r="I611" s="287"/>
      <c r="J611" s="287"/>
      <c r="K611" s="287"/>
      <c r="L611" s="287"/>
      <c r="M611" s="287"/>
      <c r="N611" s="287"/>
      <c r="O611" s="287"/>
      <c r="P611" s="287"/>
      <c r="Q611" s="287"/>
      <c r="R611" s="287"/>
      <c r="S611" s="287"/>
      <c r="T611" s="287"/>
      <c r="U611" s="287"/>
      <c r="V611" s="287"/>
      <c r="W611" s="287"/>
      <c r="X611" s="287"/>
      <c r="Y611" s="287"/>
      <c r="Z611" s="287"/>
    </row>
    <row r="612" spans="1:26" ht="12.75" customHeight="1" x14ac:dyDescent="0.25">
      <c r="A612" s="287"/>
      <c r="B612" s="287"/>
      <c r="C612" s="287"/>
      <c r="D612" s="287"/>
      <c r="E612" s="287"/>
      <c r="F612" s="287"/>
      <c r="G612" s="287"/>
      <c r="H612" s="287"/>
      <c r="I612" s="287"/>
      <c r="J612" s="287"/>
      <c r="K612" s="287"/>
      <c r="L612" s="287"/>
      <c r="M612" s="287"/>
      <c r="N612" s="287"/>
      <c r="O612" s="287"/>
      <c r="P612" s="287"/>
      <c r="Q612" s="287"/>
      <c r="R612" s="287"/>
      <c r="S612" s="287"/>
      <c r="T612" s="287"/>
      <c r="U612" s="287"/>
      <c r="V612" s="287"/>
      <c r="W612" s="287"/>
      <c r="X612" s="287"/>
      <c r="Y612" s="287"/>
      <c r="Z612" s="287"/>
    </row>
    <row r="613" spans="1:26" ht="12.75" customHeight="1" x14ac:dyDescent="0.25">
      <c r="A613" s="287"/>
      <c r="B613" s="287"/>
      <c r="C613" s="287"/>
      <c r="D613" s="287"/>
      <c r="E613" s="287"/>
      <c r="F613" s="287"/>
      <c r="G613" s="287"/>
      <c r="H613" s="287"/>
      <c r="I613" s="287"/>
      <c r="J613" s="287"/>
      <c r="K613" s="287"/>
      <c r="L613" s="287"/>
      <c r="M613" s="287"/>
      <c r="N613" s="287"/>
      <c r="O613" s="287"/>
      <c r="P613" s="287"/>
      <c r="Q613" s="287"/>
      <c r="R613" s="287"/>
      <c r="S613" s="287"/>
      <c r="T613" s="287"/>
      <c r="U613" s="287"/>
      <c r="V613" s="287"/>
      <c r="W613" s="287"/>
      <c r="X613" s="287"/>
      <c r="Y613" s="287"/>
      <c r="Z613" s="287"/>
    </row>
    <row r="614" spans="1:26" ht="12.75" customHeight="1" x14ac:dyDescent="0.25">
      <c r="A614" s="287"/>
      <c r="B614" s="287"/>
      <c r="C614" s="287"/>
      <c r="D614" s="287"/>
      <c r="E614" s="287"/>
      <c r="F614" s="287"/>
      <c r="G614" s="287"/>
      <c r="H614" s="287"/>
      <c r="I614" s="287"/>
      <c r="J614" s="287"/>
      <c r="K614" s="287"/>
      <c r="L614" s="287"/>
      <c r="M614" s="287"/>
      <c r="N614" s="287"/>
      <c r="O614" s="287"/>
      <c r="P614" s="287"/>
      <c r="Q614" s="287"/>
      <c r="R614" s="287"/>
      <c r="S614" s="287"/>
      <c r="T614" s="287"/>
      <c r="U614" s="287"/>
      <c r="V614" s="287"/>
      <c r="W614" s="287"/>
      <c r="X614" s="287"/>
      <c r="Y614" s="287"/>
      <c r="Z614" s="287"/>
    </row>
    <row r="615" spans="1:26" ht="12.75" customHeight="1" x14ac:dyDescent="0.25">
      <c r="A615" s="287"/>
      <c r="B615" s="287"/>
      <c r="C615" s="287"/>
      <c r="D615" s="287"/>
      <c r="E615" s="287"/>
      <c r="F615" s="287"/>
      <c r="G615" s="287"/>
      <c r="H615" s="287"/>
      <c r="I615" s="287"/>
      <c r="J615" s="287"/>
      <c r="K615" s="287"/>
      <c r="L615" s="287"/>
      <c r="M615" s="287"/>
      <c r="N615" s="287"/>
      <c r="O615" s="287"/>
      <c r="P615" s="287"/>
      <c r="Q615" s="287"/>
      <c r="R615" s="287"/>
      <c r="S615" s="287"/>
      <c r="T615" s="287"/>
      <c r="U615" s="287"/>
      <c r="V615" s="287"/>
      <c r="W615" s="287"/>
      <c r="X615" s="287"/>
      <c r="Y615" s="287"/>
      <c r="Z615" s="287"/>
    </row>
    <row r="616" spans="1:26" ht="12.75" customHeight="1" x14ac:dyDescent="0.25">
      <c r="A616" s="287"/>
      <c r="B616" s="287"/>
      <c r="C616" s="287"/>
      <c r="D616" s="287"/>
      <c r="E616" s="287"/>
      <c r="F616" s="287"/>
      <c r="G616" s="287"/>
      <c r="H616" s="287"/>
      <c r="I616" s="287"/>
      <c r="J616" s="287"/>
      <c r="K616" s="287"/>
      <c r="L616" s="287"/>
      <c r="M616" s="287"/>
      <c r="N616" s="287"/>
      <c r="O616" s="287"/>
      <c r="P616" s="287"/>
      <c r="Q616" s="287"/>
      <c r="R616" s="287"/>
      <c r="S616" s="287"/>
      <c r="T616" s="287"/>
      <c r="U616" s="287"/>
      <c r="V616" s="287"/>
      <c r="W616" s="287"/>
      <c r="X616" s="287"/>
      <c r="Y616" s="287"/>
      <c r="Z616" s="287"/>
    </row>
    <row r="617" spans="1:26" ht="12.75" customHeight="1" x14ac:dyDescent="0.25">
      <c r="A617" s="287"/>
      <c r="B617" s="287"/>
      <c r="C617" s="287"/>
      <c r="D617" s="287"/>
      <c r="E617" s="287"/>
      <c r="F617" s="287"/>
      <c r="G617" s="287"/>
      <c r="H617" s="287"/>
      <c r="I617" s="287"/>
      <c r="J617" s="287"/>
      <c r="K617" s="287"/>
      <c r="L617" s="287"/>
      <c r="M617" s="287"/>
      <c r="N617" s="287"/>
      <c r="O617" s="287"/>
      <c r="P617" s="287"/>
      <c r="Q617" s="287"/>
      <c r="R617" s="287"/>
      <c r="S617" s="287"/>
      <c r="T617" s="287"/>
      <c r="U617" s="287"/>
      <c r="V617" s="287"/>
      <c r="W617" s="287"/>
      <c r="X617" s="287"/>
      <c r="Y617" s="287"/>
      <c r="Z617" s="287"/>
    </row>
    <row r="618" spans="1:26" ht="12.75" customHeight="1" x14ac:dyDescent="0.25">
      <c r="A618" s="287"/>
      <c r="B618" s="287"/>
      <c r="C618" s="287"/>
      <c r="D618" s="287"/>
      <c r="E618" s="287"/>
      <c r="F618" s="287"/>
      <c r="G618" s="287"/>
      <c r="H618" s="287"/>
      <c r="I618" s="287"/>
      <c r="J618" s="287"/>
      <c r="K618" s="287"/>
      <c r="L618" s="287"/>
      <c r="M618" s="287"/>
      <c r="N618" s="287"/>
      <c r="O618" s="287"/>
      <c r="P618" s="287"/>
      <c r="Q618" s="287"/>
      <c r="R618" s="287"/>
      <c r="S618" s="287"/>
      <c r="T618" s="287"/>
      <c r="U618" s="287"/>
      <c r="V618" s="287"/>
      <c r="W618" s="287"/>
      <c r="X618" s="287"/>
      <c r="Y618" s="287"/>
      <c r="Z618" s="287"/>
    </row>
    <row r="619" spans="1:26" ht="12.75" customHeight="1" x14ac:dyDescent="0.25">
      <c r="A619" s="287"/>
      <c r="B619" s="287"/>
      <c r="C619" s="287"/>
      <c r="D619" s="287"/>
      <c r="E619" s="287"/>
      <c r="F619" s="287"/>
      <c r="G619" s="287"/>
      <c r="H619" s="287"/>
      <c r="I619" s="287"/>
      <c r="J619" s="287"/>
      <c r="K619" s="287"/>
      <c r="L619" s="287"/>
      <c r="M619" s="287"/>
      <c r="N619" s="287"/>
      <c r="O619" s="287"/>
      <c r="P619" s="287"/>
      <c r="Q619" s="287"/>
      <c r="R619" s="287"/>
      <c r="S619" s="287"/>
      <c r="T619" s="287"/>
      <c r="U619" s="287"/>
      <c r="V619" s="287"/>
      <c r="W619" s="287"/>
      <c r="X619" s="287"/>
      <c r="Y619" s="287"/>
      <c r="Z619" s="287"/>
    </row>
    <row r="620" spans="1:26" ht="12.75" customHeight="1" x14ac:dyDescent="0.25">
      <c r="A620" s="287"/>
      <c r="B620" s="287"/>
      <c r="C620" s="287"/>
      <c r="D620" s="287"/>
      <c r="E620" s="287"/>
      <c r="F620" s="287"/>
      <c r="G620" s="287"/>
      <c r="H620" s="287"/>
      <c r="I620" s="287"/>
      <c r="J620" s="287"/>
      <c r="K620" s="287"/>
      <c r="L620" s="287"/>
      <c r="M620" s="287"/>
      <c r="N620" s="287"/>
      <c r="O620" s="287"/>
      <c r="P620" s="287"/>
      <c r="Q620" s="287"/>
      <c r="R620" s="287"/>
      <c r="S620" s="287"/>
      <c r="T620" s="287"/>
      <c r="U620" s="287"/>
      <c r="V620" s="287"/>
      <c r="W620" s="287"/>
      <c r="X620" s="287"/>
      <c r="Y620" s="287"/>
      <c r="Z620" s="287"/>
    </row>
    <row r="621" spans="1:26" ht="12.75" customHeight="1" x14ac:dyDescent="0.25">
      <c r="A621" s="287"/>
      <c r="B621" s="287"/>
      <c r="C621" s="287"/>
      <c r="D621" s="287"/>
      <c r="E621" s="287"/>
      <c r="F621" s="287"/>
      <c r="G621" s="287"/>
      <c r="H621" s="287"/>
      <c r="I621" s="287"/>
      <c r="J621" s="287"/>
      <c r="K621" s="287"/>
      <c r="L621" s="287"/>
      <c r="M621" s="287"/>
      <c r="N621" s="287"/>
      <c r="O621" s="287"/>
      <c r="P621" s="287"/>
      <c r="Q621" s="287"/>
      <c r="R621" s="287"/>
      <c r="S621" s="287"/>
      <c r="T621" s="287"/>
      <c r="U621" s="287"/>
      <c r="V621" s="287"/>
      <c r="W621" s="287"/>
      <c r="X621" s="287"/>
      <c r="Y621" s="287"/>
      <c r="Z621" s="287"/>
    </row>
    <row r="622" spans="1:26" ht="12.75" customHeight="1" x14ac:dyDescent="0.25">
      <c r="A622" s="287"/>
      <c r="B622" s="287"/>
      <c r="C622" s="287"/>
      <c r="D622" s="287"/>
      <c r="E622" s="287"/>
      <c r="F622" s="287"/>
      <c r="G622" s="287"/>
      <c r="H622" s="287"/>
      <c r="I622" s="287"/>
      <c r="J622" s="287"/>
      <c r="K622" s="287"/>
      <c r="L622" s="287"/>
      <c r="M622" s="287"/>
      <c r="N622" s="287"/>
      <c r="O622" s="287"/>
      <c r="P622" s="287"/>
      <c r="Q622" s="287"/>
      <c r="R622" s="287"/>
      <c r="S622" s="287"/>
      <c r="T622" s="287"/>
      <c r="U622" s="287"/>
      <c r="V622" s="287"/>
      <c r="W622" s="287"/>
      <c r="X622" s="287"/>
      <c r="Y622" s="287"/>
      <c r="Z622" s="287"/>
    </row>
    <row r="623" spans="1:26" ht="12.75" customHeight="1" x14ac:dyDescent="0.25">
      <c r="A623" s="287"/>
      <c r="B623" s="287"/>
      <c r="C623" s="287"/>
      <c r="D623" s="287"/>
      <c r="E623" s="287"/>
      <c r="F623" s="287"/>
      <c r="G623" s="287"/>
      <c r="H623" s="287"/>
      <c r="I623" s="287"/>
      <c r="J623" s="287"/>
      <c r="K623" s="287"/>
      <c r="L623" s="287"/>
      <c r="M623" s="287"/>
      <c r="N623" s="287"/>
      <c r="O623" s="287"/>
      <c r="P623" s="287"/>
      <c r="Q623" s="287"/>
      <c r="R623" s="287"/>
      <c r="S623" s="287"/>
      <c r="T623" s="287"/>
      <c r="U623" s="287"/>
      <c r="V623" s="287"/>
      <c r="W623" s="287"/>
      <c r="X623" s="287"/>
      <c r="Y623" s="287"/>
      <c r="Z623" s="287"/>
    </row>
    <row r="624" spans="1:26" ht="12.75" customHeight="1" x14ac:dyDescent="0.25">
      <c r="A624" s="287"/>
      <c r="B624" s="287"/>
      <c r="C624" s="287"/>
      <c r="D624" s="287"/>
      <c r="E624" s="287"/>
      <c r="F624" s="287"/>
      <c r="G624" s="287"/>
      <c r="H624" s="287"/>
      <c r="I624" s="287"/>
      <c r="J624" s="287"/>
      <c r="K624" s="287"/>
      <c r="L624" s="287"/>
      <c r="M624" s="287"/>
      <c r="N624" s="287"/>
      <c r="O624" s="287"/>
      <c r="P624" s="287"/>
      <c r="Q624" s="287"/>
      <c r="R624" s="287"/>
      <c r="S624" s="287"/>
      <c r="T624" s="287"/>
      <c r="U624" s="287"/>
      <c r="V624" s="287"/>
      <c r="W624" s="287"/>
      <c r="X624" s="287"/>
      <c r="Y624" s="287"/>
      <c r="Z624" s="287"/>
    </row>
    <row r="625" spans="1:26" ht="12.75" customHeight="1" x14ac:dyDescent="0.25">
      <c r="A625" s="287"/>
      <c r="B625" s="287"/>
      <c r="C625" s="287"/>
      <c r="D625" s="287"/>
      <c r="E625" s="287"/>
      <c r="F625" s="287"/>
      <c r="G625" s="287"/>
      <c r="H625" s="287"/>
      <c r="I625" s="287"/>
      <c r="J625" s="287"/>
      <c r="K625" s="287"/>
      <c r="L625" s="287"/>
      <c r="M625" s="287"/>
      <c r="N625" s="287"/>
      <c r="O625" s="287"/>
      <c r="P625" s="287"/>
      <c r="Q625" s="287"/>
      <c r="R625" s="287"/>
      <c r="S625" s="287"/>
      <c r="T625" s="287"/>
      <c r="U625" s="287"/>
      <c r="V625" s="287"/>
      <c r="W625" s="287"/>
      <c r="X625" s="287"/>
      <c r="Y625" s="287"/>
      <c r="Z625" s="287"/>
    </row>
    <row r="626" spans="1:26" ht="12.75" customHeight="1" x14ac:dyDescent="0.25">
      <c r="A626" s="287"/>
      <c r="B626" s="287"/>
      <c r="C626" s="287"/>
      <c r="D626" s="287"/>
      <c r="E626" s="287"/>
      <c r="F626" s="287"/>
      <c r="G626" s="287"/>
      <c r="H626" s="287"/>
      <c r="I626" s="287"/>
      <c r="J626" s="287"/>
      <c r="K626" s="287"/>
      <c r="L626" s="287"/>
      <c r="M626" s="287"/>
      <c r="N626" s="287"/>
      <c r="O626" s="287"/>
      <c r="P626" s="287"/>
      <c r="Q626" s="287"/>
      <c r="R626" s="287"/>
      <c r="S626" s="287"/>
      <c r="T626" s="287"/>
      <c r="U626" s="287"/>
      <c r="V626" s="287"/>
      <c r="W626" s="287"/>
      <c r="X626" s="287"/>
      <c r="Y626" s="287"/>
      <c r="Z626" s="287"/>
    </row>
    <row r="627" spans="1:26" ht="12.75" customHeight="1" x14ac:dyDescent="0.25">
      <c r="A627" s="287"/>
      <c r="B627" s="287"/>
      <c r="C627" s="287"/>
      <c r="D627" s="287"/>
      <c r="E627" s="287"/>
      <c r="F627" s="287"/>
      <c r="G627" s="287"/>
      <c r="H627" s="287"/>
      <c r="I627" s="287"/>
      <c r="J627" s="287"/>
      <c r="K627" s="287"/>
      <c r="L627" s="287"/>
      <c r="M627" s="287"/>
      <c r="N627" s="287"/>
      <c r="O627" s="287"/>
      <c r="P627" s="287"/>
      <c r="Q627" s="287"/>
      <c r="R627" s="287"/>
      <c r="S627" s="287"/>
      <c r="T627" s="287"/>
      <c r="U627" s="287"/>
      <c r="V627" s="287"/>
      <c r="W627" s="287"/>
      <c r="X627" s="287"/>
      <c r="Y627" s="287"/>
      <c r="Z627" s="287"/>
    </row>
    <row r="628" spans="1:26" ht="12.75" customHeight="1" x14ac:dyDescent="0.25">
      <c r="A628" s="287"/>
      <c r="B628" s="287"/>
      <c r="C628" s="287"/>
      <c r="D628" s="287"/>
      <c r="E628" s="287"/>
      <c r="F628" s="287"/>
      <c r="G628" s="287"/>
      <c r="H628" s="287"/>
      <c r="I628" s="287"/>
      <c r="J628" s="287"/>
      <c r="K628" s="287"/>
      <c r="L628" s="287"/>
      <c r="M628" s="287"/>
      <c r="N628" s="287"/>
      <c r="O628" s="287"/>
      <c r="P628" s="287"/>
      <c r="Q628" s="287"/>
      <c r="R628" s="287"/>
      <c r="S628" s="287"/>
      <c r="T628" s="287"/>
      <c r="U628" s="287"/>
      <c r="V628" s="287"/>
      <c r="W628" s="287"/>
      <c r="X628" s="287"/>
      <c r="Y628" s="287"/>
      <c r="Z628" s="287"/>
    </row>
    <row r="629" spans="1:26" ht="12.75" customHeight="1" x14ac:dyDescent="0.25">
      <c r="A629" s="287"/>
      <c r="B629" s="287"/>
      <c r="C629" s="287"/>
      <c r="D629" s="287"/>
      <c r="E629" s="287"/>
      <c r="F629" s="287"/>
      <c r="G629" s="287"/>
      <c r="H629" s="287"/>
      <c r="I629" s="287"/>
      <c r="J629" s="287"/>
      <c r="K629" s="287"/>
      <c r="L629" s="287"/>
      <c r="M629" s="287"/>
      <c r="N629" s="287"/>
      <c r="O629" s="287"/>
      <c r="P629" s="287"/>
      <c r="Q629" s="287"/>
      <c r="R629" s="287"/>
      <c r="S629" s="287"/>
      <c r="T629" s="287"/>
      <c r="U629" s="287"/>
      <c r="V629" s="287"/>
      <c r="W629" s="287"/>
      <c r="X629" s="287"/>
      <c r="Y629" s="287"/>
      <c r="Z629" s="287"/>
    </row>
    <row r="630" spans="1:26" ht="12.75" customHeight="1" x14ac:dyDescent="0.25">
      <c r="A630" s="287"/>
      <c r="B630" s="287"/>
      <c r="C630" s="287"/>
      <c r="D630" s="287"/>
      <c r="E630" s="287"/>
      <c r="F630" s="287"/>
      <c r="G630" s="287"/>
      <c r="H630" s="287"/>
      <c r="I630" s="287"/>
      <c r="J630" s="287"/>
      <c r="K630" s="287"/>
      <c r="L630" s="287"/>
      <c r="M630" s="287"/>
      <c r="N630" s="287"/>
      <c r="O630" s="287"/>
      <c r="P630" s="287"/>
      <c r="Q630" s="287"/>
      <c r="R630" s="287"/>
      <c r="S630" s="287"/>
      <c r="T630" s="287"/>
      <c r="U630" s="287"/>
      <c r="V630" s="287"/>
      <c r="W630" s="287"/>
      <c r="X630" s="287"/>
      <c r="Y630" s="287"/>
      <c r="Z630" s="287"/>
    </row>
    <row r="631" spans="1:26" ht="12.75" customHeight="1" x14ac:dyDescent="0.25">
      <c r="A631" s="287"/>
      <c r="B631" s="287"/>
      <c r="C631" s="287"/>
      <c r="D631" s="287"/>
      <c r="E631" s="287"/>
      <c r="F631" s="287"/>
      <c r="G631" s="287"/>
      <c r="H631" s="287"/>
      <c r="I631" s="287"/>
      <c r="J631" s="287"/>
      <c r="K631" s="287"/>
      <c r="L631" s="287"/>
      <c r="M631" s="287"/>
      <c r="N631" s="287"/>
      <c r="O631" s="287"/>
      <c r="P631" s="287"/>
      <c r="Q631" s="287"/>
      <c r="R631" s="287"/>
      <c r="S631" s="287"/>
      <c r="T631" s="287"/>
      <c r="U631" s="287"/>
      <c r="V631" s="287"/>
      <c r="W631" s="287"/>
      <c r="X631" s="287"/>
      <c r="Y631" s="287"/>
      <c r="Z631" s="287"/>
    </row>
    <row r="632" spans="1:26" ht="12.75" customHeight="1" x14ac:dyDescent="0.25">
      <c r="A632" s="287"/>
      <c r="B632" s="287"/>
      <c r="C632" s="287"/>
      <c r="D632" s="287"/>
      <c r="E632" s="287"/>
      <c r="F632" s="287"/>
      <c r="G632" s="287"/>
      <c r="H632" s="287"/>
      <c r="I632" s="287"/>
      <c r="J632" s="287"/>
      <c r="K632" s="287"/>
      <c r="L632" s="287"/>
      <c r="M632" s="287"/>
      <c r="N632" s="287"/>
      <c r="O632" s="287"/>
      <c r="P632" s="287"/>
      <c r="Q632" s="287"/>
      <c r="R632" s="287"/>
      <c r="S632" s="287"/>
      <c r="T632" s="287"/>
      <c r="U632" s="287"/>
      <c r="V632" s="287"/>
      <c r="W632" s="287"/>
      <c r="X632" s="287"/>
      <c r="Y632" s="287"/>
      <c r="Z632" s="287"/>
    </row>
    <row r="633" spans="1:26" ht="12.75" customHeight="1" x14ac:dyDescent="0.25">
      <c r="A633" s="287"/>
      <c r="B633" s="287"/>
      <c r="C633" s="287"/>
      <c r="D633" s="287"/>
      <c r="E633" s="287"/>
      <c r="F633" s="287"/>
      <c r="G633" s="287"/>
      <c r="H633" s="287"/>
      <c r="I633" s="287"/>
      <c r="J633" s="287"/>
      <c r="K633" s="287"/>
      <c r="L633" s="287"/>
      <c r="M633" s="287"/>
      <c r="N633" s="287"/>
      <c r="O633" s="287"/>
      <c r="P633" s="287"/>
      <c r="Q633" s="287"/>
      <c r="R633" s="287"/>
      <c r="S633" s="287"/>
      <c r="T633" s="287"/>
      <c r="U633" s="287"/>
      <c r="V633" s="287"/>
      <c r="W633" s="287"/>
      <c r="X633" s="287"/>
      <c r="Y633" s="287"/>
      <c r="Z633" s="287"/>
    </row>
    <row r="634" spans="1:26" ht="12.75" customHeight="1" x14ac:dyDescent="0.25">
      <c r="A634" s="287"/>
      <c r="B634" s="287"/>
      <c r="C634" s="287"/>
      <c r="D634" s="287"/>
      <c r="E634" s="287"/>
      <c r="F634" s="287"/>
      <c r="G634" s="287"/>
      <c r="H634" s="287"/>
      <c r="I634" s="287"/>
      <c r="J634" s="287"/>
      <c r="K634" s="287"/>
      <c r="L634" s="287"/>
      <c r="M634" s="287"/>
      <c r="N634" s="287"/>
      <c r="O634" s="287"/>
      <c r="P634" s="287"/>
      <c r="Q634" s="287"/>
      <c r="R634" s="287"/>
      <c r="S634" s="287"/>
      <c r="T634" s="287"/>
      <c r="U634" s="287"/>
      <c r="V634" s="287"/>
      <c r="W634" s="287"/>
      <c r="X634" s="287"/>
      <c r="Y634" s="287"/>
      <c r="Z634" s="287"/>
    </row>
    <row r="635" spans="1:26" ht="12.75" customHeight="1" x14ac:dyDescent="0.25">
      <c r="A635" s="287"/>
      <c r="B635" s="287"/>
      <c r="C635" s="287"/>
      <c r="D635" s="287"/>
      <c r="E635" s="287"/>
      <c r="F635" s="287"/>
      <c r="G635" s="287"/>
      <c r="H635" s="287"/>
      <c r="I635" s="287"/>
      <c r="J635" s="287"/>
      <c r="K635" s="287"/>
      <c r="L635" s="287"/>
      <c r="M635" s="287"/>
      <c r="N635" s="287"/>
      <c r="O635" s="287"/>
      <c r="P635" s="287"/>
      <c r="Q635" s="287"/>
      <c r="R635" s="287"/>
      <c r="S635" s="287"/>
      <c r="T635" s="287"/>
      <c r="U635" s="287"/>
      <c r="V635" s="287"/>
      <c r="W635" s="287"/>
      <c r="X635" s="287"/>
      <c r="Y635" s="287"/>
      <c r="Z635" s="287"/>
    </row>
    <row r="636" spans="1:26" ht="12.75" customHeight="1" x14ac:dyDescent="0.25">
      <c r="A636" s="287"/>
      <c r="B636" s="287"/>
      <c r="C636" s="287"/>
      <c r="D636" s="287"/>
      <c r="E636" s="287"/>
      <c r="F636" s="287"/>
      <c r="G636" s="287"/>
      <c r="H636" s="287"/>
      <c r="I636" s="287"/>
      <c r="J636" s="287"/>
      <c r="K636" s="287"/>
      <c r="L636" s="287"/>
      <c r="M636" s="287"/>
      <c r="N636" s="287"/>
      <c r="O636" s="287"/>
      <c r="P636" s="287"/>
      <c r="Q636" s="287"/>
      <c r="R636" s="287"/>
      <c r="S636" s="287"/>
      <c r="T636" s="287"/>
      <c r="U636" s="287"/>
      <c r="V636" s="287"/>
      <c r="W636" s="287"/>
      <c r="X636" s="287"/>
      <c r="Y636" s="287"/>
      <c r="Z636" s="287"/>
    </row>
    <row r="637" spans="1:26" ht="12.75" customHeight="1" x14ac:dyDescent="0.25">
      <c r="A637" s="287"/>
      <c r="B637" s="287"/>
      <c r="C637" s="287"/>
      <c r="D637" s="287"/>
      <c r="E637" s="287"/>
      <c r="F637" s="287"/>
      <c r="G637" s="287"/>
      <c r="H637" s="287"/>
      <c r="I637" s="287"/>
      <c r="J637" s="287"/>
      <c r="K637" s="287"/>
      <c r="L637" s="287"/>
      <c r="M637" s="287"/>
      <c r="N637" s="287"/>
      <c r="O637" s="287"/>
      <c r="P637" s="287"/>
      <c r="Q637" s="287"/>
      <c r="R637" s="287"/>
      <c r="S637" s="287"/>
      <c r="T637" s="287"/>
      <c r="U637" s="287"/>
      <c r="V637" s="287"/>
      <c r="W637" s="287"/>
      <c r="X637" s="287"/>
      <c r="Y637" s="287"/>
      <c r="Z637" s="287"/>
    </row>
    <row r="638" spans="1:26" ht="12.75" customHeight="1" x14ac:dyDescent="0.25">
      <c r="A638" s="287"/>
      <c r="B638" s="287"/>
      <c r="C638" s="287"/>
      <c r="D638" s="287"/>
      <c r="E638" s="287"/>
      <c r="F638" s="287"/>
      <c r="G638" s="287"/>
      <c r="H638" s="287"/>
      <c r="I638" s="287"/>
      <c r="J638" s="287"/>
      <c r="K638" s="287"/>
      <c r="L638" s="287"/>
      <c r="M638" s="287"/>
      <c r="N638" s="287"/>
      <c r="O638" s="287"/>
      <c r="P638" s="287"/>
      <c r="Q638" s="287"/>
      <c r="R638" s="287"/>
      <c r="S638" s="287"/>
      <c r="T638" s="287"/>
      <c r="U638" s="287"/>
      <c r="V638" s="287"/>
      <c r="W638" s="287"/>
      <c r="X638" s="287"/>
      <c r="Y638" s="287"/>
      <c r="Z638" s="287"/>
    </row>
    <row r="639" spans="1:26" ht="12.75" customHeight="1" x14ac:dyDescent="0.25">
      <c r="A639" s="287"/>
      <c r="B639" s="287"/>
      <c r="C639" s="287"/>
      <c r="D639" s="287"/>
      <c r="E639" s="287"/>
      <c r="F639" s="287"/>
      <c r="G639" s="287"/>
      <c r="H639" s="287"/>
      <c r="I639" s="287"/>
      <c r="J639" s="287"/>
      <c r="K639" s="287"/>
      <c r="L639" s="287"/>
      <c r="M639" s="287"/>
      <c r="N639" s="287"/>
      <c r="O639" s="287"/>
      <c r="P639" s="287"/>
      <c r="Q639" s="287"/>
      <c r="R639" s="287"/>
      <c r="S639" s="287"/>
      <c r="T639" s="287"/>
      <c r="U639" s="287"/>
      <c r="V639" s="287"/>
      <c r="W639" s="287"/>
      <c r="X639" s="287"/>
      <c r="Y639" s="287"/>
      <c r="Z639" s="287"/>
    </row>
    <row r="640" spans="1:26" ht="12.75" customHeight="1" x14ac:dyDescent="0.25">
      <c r="A640" s="287"/>
      <c r="B640" s="287"/>
      <c r="C640" s="287"/>
      <c r="D640" s="287"/>
      <c r="E640" s="287"/>
      <c r="F640" s="287"/>
      <c r="G640" s="287"/>
      <c r="H640" s="287"/>
      <c r="I640" s="287"/>
      <c r="J640" s="287"/>
      <c r="K640" s="287"/>
      <c r="L640" s="287"/>
      <c r="M640" s="287"/>
      <c r="N640" s="287"/>
      <c r="O640" s="287"/>
      <c r="P640" s="287"/>
      <c r="Q640" s="287"/>
      <c r="R640" s="287"/>
      <c r="S640" s="287"/>
      <c r="T640" s="287"/>
      <c r="U640" s="287"/>
      <c r="V640" s="287"/>
      <c r="W640" s="287"/>
      <c r="X640" s="287"/>
      <c r="Y640" s="287"/>
      <c r="Z640" s="287"/>
    </row>
    <row r="641" spans="1:26" ht="12.75" customHeight="1" x14ac:dyDescent="0.25">
      <c r="A641" s="287"/>
      <c r="B641" s="287"/>
      <c r="C641" s="287"/>
      <c r="D641" s="287"/>
      <c r="E641" s="287"/>
      <c r="F641" s="287"/>
      <c r="G641" s="287"/>
      <c r="H641" s="287"/>
      <c r="I641" s="287"/>
      <c r="J641" s="287"/>
      <c r="K641" s="287"/>
      <c r="L641" s="287"/>
      <c r="M641" s="287"/>
      <c r="N641" s="287"/>
      <c r="O641" s="287"/>
      <c r="P641" s="287"/>
      <c r="Q641" s="287"/>
      <c r="R641" s="287"/>
      <c r="S641" s="287"/>
      <c r="T641" s="287"/>
      <c r="U641" s="287"/>
      <c r="V641" s="287"/>
      <c r="W641" s="287"/>
      <c r="X641" s="287"/>
      <c r="Y641" s="287"/>
      <c r="Z641" s="287"/>
    </row>
    <row r="642" spans="1:26" ht="12.75" customHeight="1" x14ac:dyDescent="0.25">
      <c r="A642" s="287"/>
      <c r="B642" s="287"/>
      <c r="C642" s="287"/>
      <c r="D642" s="287"/>
      <c r="E642" s="287"/>
      <c r="F642" s="287"/>
      <c r="G642" s="287"/>
      <c r="H642" s="287"/>
      <c r="I642" s="287"/>
      <c r="J642" s="287"/>
      <c r="K642" s="287"/>
      <c r="L642" s="287"/>
      <c r="M642" s="287"/>
      <c r="N642" s="287"/>
      <c r="O642" s="287"/>
      <c r="P642" s="287"/>
      <c r="Q642" s="287"/>
      <c r="R642" s="287"/>
      <c r="S642" s="287"/>
      <c r="T642" s="287"/>
      <c r="U642" s="287"/>
      <c r="V642" s="287"/>
      <c r="W642" s="287"/>
      <c r="X642" s="287"/>
      <c r="Y642" s="287"/>
      <c r="Z642" s="287"/>
    </row>
    <row r="643" spans="1:26" ht="12.75" customHeight="1" x14ac:dyDescent="0.25">
      <c r="A643" s="287"/>
      <c r="B643" s="287"/>
      <c r="C643" s="287"/>
      <c r="D643" s="287"/>
      <c r="E643" s="287"/>
      <c r="F643" s="287"/>
      <c r="G643" s="287"/>
      <c r="H643" s="287"/>
      <c r="I643" s="287"/>
      <c r="J643" s="287"/>
      <c r="K643" s="287"/>
      <c r="L643" s="287"/>
      <c r="M643" s="287"/>
      <c r="N643" s="287"/>
      <c r="O643" s="287"/>
      <c r="P643" s="287"/>
      <c r="Q643" s="287"/>
      <c r="R643" s="287"/>
      <c r="S643" s="287"/>
      <c r="T643" s="287"/>
      <c r="U643" s="287"/>
      <c r="V643" s="287"/>
      <c r="W643" s="287"/>
      <c r="X643" s="287"/>
      <c r="Y643" s="287"/>
      <c r="Z643" s="287"/>
    </row>
    <row r="644" spans="1:26" ht="12.75" customHeight="1" x14ac:dyDescent="0.25">
      <c r="A644" s="287"/>
      <c r="B644" s="287"/>
      <c r="C644" s="287"/>
      <c r="D644" s="287"/>
      <c r="E644" s="287"/>
      <c r="F644" s="287"/>
      <c r="G644" s="287"/>
      <c r="H644" s="287"/>
      <c r="I644" s="287"/>
      <c r="J644" s="287"/>
      <c r="K644" s="287"/>
      <c r="L644" s="287"/>
      <c r="M644" s="287"/>
      <c r="N644" s="287"/>
      <c r="O644" s="287"/>
      <c r="P644" s="287"/>
      <c r="Q644" s="287"/>
      <c r="R644" s="287"/>
      <c r="S644" s="287"/>
      <c r="T644" s="287"/>
      <c r="U644" s="287"/>
      <c r="V644" s="287"/>
      <c r="W644" s="287"/>
      <c r="X644" s="287"/>
      <c r="Y644" s="287"/>
      <c r="Z644" s="287"/>
    </row>
    <row r="645" spans="1:26" ht="12.75" customHeight="1" x14ac:dyDescent="0.25">
      <c r="A645" s="287"/>
      <c r="B645" s="287"/>
      <c r="C645" s="287"/>
      <c r="D645" s="287"/>
      <c r="E645" s="287"/>
      <c r="F645" s="287"/>
      <c r="G645" s="287"/>
      <c r="H645" s="287"/>
      <c r="I645" s="287"/>
      <c r="J645" s="287"/>
      <c r="K645" s="287"/>
      <c r="L645" s="287"/>
      <c r="M645" s="287"/>
      <c r="N645" s="287"/>
      <c r="O645" s="287"/>
      <c r="P645" s="287"/>
      <c r="Q645" s="287"/>
      <c r="R645" s="287"/>
      <c r="S645" s="287"/>
      <c r="T645" s="287"/>
      <c r="U645" s="287"/>
      <c r="V645" s="287"/>
      <c r="W645" s="287"/>
      <c r="X645" s="287"/>
      <c r="Y645" s="287"/>
      <c r="Z645" s="287"/>
    </row>
    <row r="646" spans="1:26" ht="12.75" customHeight="1" x14ac:dyDescent="0.25">
      <c r="A646" s="287"/>
      <c r="B646" s="287"/>
      <c r="C646" s="287"/>
      <c r="D646" s="287"/>
      <c r="E646" s="287"/>
      <c r="F646" s="287"/>
      <c r="G646" s="287"/>
      <c r="H646" s="287"/>
      <c r="I646" s="287"/>
      <c r="J646" s="287"/>
      <c r="K646" s="287"/>
      <c r="L646" s="287"/>
      <c r="M646" s="287"/>
      <c r="N646" s="287"/>
      <c r="O646" s="287"/>
      <c r="P646" s="287"/>
      <c r="Q646" s="287"/>
      <c r="R646" s="287"/>
      <c r="S646" s="287"/>
      <c r="T646" s="287"/>
      <c r="U646" s="287"/>
      <c r="V646" s="287"/>
      <c r="W646" s="287"/>
      <c r="X646" s="287"/>
      <c r="Y646" s="287"/>
      <c r="Z646" s="287"/>
    </row>
    <row r="647" spans="1:26" ht="12.75" customHeight="1" x14ac:dyDescent="0.25">
      <c r="A647" s="287"/>
      <c r="B647" s="287"/>
      <c r="C647" s="287"/>
      <c r="D647" s="287"/>
      <c r="E647" s="287"/>
      <c r="F647" s="287"/>
      <c r="G647" s="287"/>
      <c r="H647" s="287"/>
      <c r="I647" s="287"/>
      <c r="J647" s="287"/>
      <c r="K647" s="287"/>
      <c r="L647" s="287"/>
      <c r="M647" s="287"/>
      <c r="N647" s="287"/>
      <c r="O647" s="287"/>
      <c r="P647" s="287"/>
      <c r="Q647" s="287"/>
      <c r="R647" s="287"/>
      <c r="S647" s="287"/>
      <c r="T647" s="287"/>
      <c r="U647" s="287"/>
      <c r="V647" s="287"/>
      <c r="W647" s="287"/>
      <c r="X647" s="287"/>
      <c r="Y647" s="287"/>
      <c r="Z647" s="287"/>
    </row>
    <row r="648" spans="1:26" ht="12.75" customHeight="1" x14ac:dyDescent="0.25">
      <c r="A648" s="287"/>
      <c r="B648" s="287"/>
      <c r="C648" s="287"/>
      <c r="D648" s="287"/>
      <c r="E648" s="287"/>
      <c r="F648" s="287"/>
      <c r="G648" s="287"/>
      <c r="H648" s="287"/>
      <c r="I648" s="287"/>
      <c r="J648" s="287"/>
      <c r="K648" s="287"/>
      <c r="L648" s="287"/>
      <c r="M648" s="287"/>
      <c r="N648" s="287"/>
      <c r="O648" s="287"/>
      <c r="P648" s="287"/>
      <c r="Q648" s="287"/>
      <c r="R648" s="287"/>
      <c r="S648" s="287"/>
      <c r="T648" s="287"/>
      <c r="U648" s="287"/>
      <c r="V648" s="287"/>
      <c r="W648" s="287"/>
      <c r="X648" s="287"/>
      <c r="Y648" s="287"/>
      <c r="Z648" s="287"/>
    </row>
    <row r="649" spans="1:26" ht="12.75" customHeight="1" x14ac:dyDescent="0.25">
      <c r="A649" s="287"/>
      <c r="B649" s="287"/>
      <c r="C649" s="287"/>
      <c r="D649" s="287"/>
      <c r="E649" s="287"/>
      <c r="F649" s="287"/>
      <c r="G649" s="287"/>
      <c r="H649" s="287"/>
      <c r="I649" s="287"/>
      <c r="J649" s="287"/>
      <c r="K649" s="287"/>
      <c r="L649" s="287"/>
      <c r="M649" s="287"/>
      <c r="N649" s="287"/>
      <c r="O649" s="287"/>
      <c r="P649" s="287"/>
      <c r="Q649" s="287"/>
      <c r="R649" s="287"/>
      <c r="S649" s="287"/>
      <c r="T649" s="287"/>
      <c r="U649" s="287"/>
      <c r="V649" s="287"/>
      <c r="W649" s="287"/>
      <c r="X649" s="287"/>
      <c r="Y649" s="287"/>
      <c r="Z649" s="287"/>
    </row>
    <row r="650" spans="1:26" ht="12.75" customHeight="1" x14ac:dyDescent="0.25">
      <c r="A650" s="287"/>
      <c r="B650" s="287"/>
      <c r="C650" s="287"/>
      <c r="D650" s="287"/>
      <c r="E650" s="287"/>
      <c r="F650" s="287"/>
      <c r="G650" s="287"/>
      <c r="H650" s="287"/>
      <c r="I650" s="287"/>
      <c r="J650" s="287"/>
      <c r="K650" s="287"/>
      <c r="L650" s="287"/>
      <c r="M650" s="287"/>
      <c r="N650" s="287"/>
      <c r="O650" s="287"/>
      <c r="P650" s="287"/>
      <c r="Q650" s="287"/>
      <c r="R650" s="287"/>
      <c r="S650" s="287"/>
      <c r="T650" s="287"/>
      <c r="U650" s="287"/>
      <c r="V650" s="287"/>
      <c r="W650" s="287"/>
      <c r="X650" s="287"/>
      <c r="Y650" s="287"/>
      <c r="Z650" s="287"/>
    </row>
    <row r="651" spans="1:26" ht="12.75" customHeight="1" x14ac:dyDescent="0.25">
      <c r="A651" s="287"/>
      <c r="B651" s="287"/>
      <c r="C651" s="287"/>
      <c r="D651" s="287"/>
      <c r="E651" s="287"/>
      <c r="F651" s="287"/>
      <c r="G651" s="287"/>
      <c r="H651" s="287"/>
      <c r="I651" s="287"/>
      <c r="J651" s="287"/>
      <c r="K651" s="287"/>
      <c r="L651" s="287"/>
      <c r="M651" s="287"/>
      <c r="N651" s="287"/>
      <c r="O651" s="287"/>
      <c r="P651" s="287"/>
      <c r="Q651" s="287"/>
      <c r="R651" s="287"/>
      <c r="S651" s="287"/>
      <c r="T651" s="287"/>
      <c r="U651" s="287"/>
      <c r="V651" s="287"/>
      <c r="W651" s="287"/>
      <c r="X651" s="287"/>
      <c r="Y651" s="287"/>
      <c r="Z651" s="287"/>
    </row>
    <row r="652" spans="1:26" ht="12.75" customHeight="1" x14ac:dyDescent="0.25">
      <c r="A652" s="287"/>
      <c r="B652" s="287"/>
      <c r="C652" s="287"/>
      <c r="D652" s="287"/>
      <c r="E652" s="287"/>
      <c r="F652" s="287"/>
      <c r="G652" s="287"/>
      <c r="H652" s="287"/>
      <c r="I652" s="287"/>
      <c r="J652" s="287"/>
      <c r="K652" s="287"/>
      <c r="L652" s="287"/>
      <c r="M652" s="287"/>
      <c r="N652" s="287"/>
      <c r="O652" s="287"/>
      <c r="P652" s="287"/>
      <c r="Q652" s="287"/>
      <c r="R652" s="287"/>
      <c r="S652" s="287"/>
      <c r="T652" s="287"/>
      <c r="U652" s="287"/>
      <c r="V652" s="287"/>
      <c r="W652" s="287"/>
      <c r="X652" s="287"/>
      <c r="Y652" s="287"/>
      <c r="Z652" s="287"/>
    </row>
    <row r="653" spans="1:26" ht="12.75" customHeight="1" x14ac:dyDescent="0.25">
      <c r="A653" s="287"/>
      <c r="B653" s="287"/>
      <c r="C653" s="287"/>
      <c r="D653" s="287"/>
      <c r="E653" s="287"/>
      <c r="F653" s="287"/>
      <c r="G653" s="287"/>
      <c r="H653" s="287"/>
      <c r="I653" s="287"/>
      <c r="J653" s="287"/>
      <c r="K653" s="287"/>
      <c r="L653" s="287"/>
      <c r="M653" s="287"/>
      <c r="N653" s="287"/>
      <c r="O653" s="287"/>
      <c r="P653" s="287"/>
      <c r="Q653" s="287"/>
      <c r="R653" s="287"/>
      <c r="S653" s="287"/>
      <c r="T653" s="287"/>
      <c r="U653" s="287"/>
      <c r="V653" s="287"/>
      <c r="W653" s="287"/>
      <c r="X653" s="287"/>
      <c r="Y653" s="287"/>
      <c r="Z653" s="287"/>
    </row>
    <row r="654" spans="1:26" ht="12.75" customHeight="1" x14ac:dyDescent="0.25">
      <c r="A654" s="287"/>
      <c r="B654" s="287"/>
      <c r="C654" s="287"/>
      <c r="D654" s="287"/>
      <c r="E654" s="287"/>
      <c r="F654" s="287"/>
      <c r="G654" s="287"/>
      <c r="H654" s="287"/>
      <c r="I654" s="287"/>
      <c r="J654" s="287"/>
      <c r="K654" s="287"/>
      <c r="L654" s="287"/>
      <c r="M654" s="287"/>
      <c r="N654" s="287"/>
      <c r="O654" s="287"/>
      <c r="P654" s="287"/>
      <c r="Q654" s="287"/>
      <c r="R654" s="287"/>
      <c r="S654" s="287"/>
      <c r="T654" s="287"/>
      <c r="U654" s="287"/>
      <c r="V654" s="287"/>
      <c r="W654" s="287"/>
      <c r="X654" s="287"/>
      <c r="Y654" s="287"/>
      <c r="Z654" s="287"/>
    </row>
    <row r="655" spans="1:26" ht="12.75" customHeight="1" x14ac:dyDescent="0.25">
      <c r="A655" s="287"/>
      <c r="B655" s="287"/>
      <c r="C655" s="287"/>
      <c r="D655" s="287"/>
      <c r="E655" s="287"/>
      <c r="F655" s="287"/>
      <c r="G655" s="287"/>
      <c r="H655" s="287"/>
      <c r="I655" s="287"/>
      <c r="J655" s="287"/>
      <c r="K655" s="287"/>
      <c r="L655" s="287"/>
      <c r="M655" s="287"/>
      <c r="N655" s="287"/>
      <c r="O655" s="287"/>
      <c r="P655" s="287"/>
      <c r="Q655" s="287"/>
      <c r="R655" s="287"/>
      <c r="S655" s="287"/>
      <c r="T655" s="287"/>
      <c r="U655" s="287"/>
      <c r="V655" s="287"/>
      <c r="W655" s="287"/>
      <c r="X655" s="287"/>
      <c r="Y655" s="287"/>
      <c r="Z655" s="287"/>
    </row>
    <row r="656" spans="1:26" ht="12.75" customHeight="1" x14ac:dyDescent="0.25">
      <c r="A656" s="287"/>
      <c r="B656" s="287"/>
      <c r="C656" s="287"/>
      <c r="D656" s="287"/>
      <c r="E656" s="287"/>
      <c r="F656" s="287"/>
      <c r="G656" s="287"/>
      <c r="H656" s="287"/>
      <c r="I656" s="287"/>
      <c r="J656" s="287"/>
      <c r="K656" s="287"/>
      <c r="L656" s="287"/>
      <c r="M656" s="287"/>
      <c r="N656" s="287"/>
      <c r="O656" s="287"/>
      <c r="P656" s="287"/>
      <c r="Q656" s="287"/>
      <c r="R656" s="287"/>
      <c r="S656" s="287"/>
      <c r="T656" s="287"/>
      <c r="U656" s="287"/>
      <c r="V656" s="287"/>
      <c r="W656" s="287"/>
      <c r="X656" s="287"/>
      <c r="Y656" s="287"/>
      <c r="Z656" s="287"/>
    </row>
    <row r="657" spans="1:26" ht="12.75" customHeight="1" x14ac:dyDescent="0.25">
      <c r="A657" s="287"/>
      <c r="B657" s="287"/>
      <c r="C657" s="287"/>
      <c r="D657" s="287"/>
      <c r="E657" s="287"/>
      <c r="F657" s="287"/>
      <c r="G657" s="287"/>
      <c r="H657" s="287"/>
      <c r="I657" s="287"/>
      <c r="J657" s="287"/>
      <c r="K657" s="287"/>
      <c r="L657" s="287"/>
      <c r="M657" s="287"/>
      <c r="N657" s="287"/>
      <c r="O657" s="287"/>
      <c r="P657" s="287"/>
      <c r="Q657" s="287"/>
      <c r="R657" s="287"/>
      <c r="S657" s="287"/>
      <c r="T657" s="287"/>
      <c r="U657" s="287"/>
      <c r="V657" s="287"/>
      <c r="W657" s="287"/>
      <c r="X657" s="287"/>
      <c r="Y657" s="287"/>
      <c r="Z657" s="287"/>
    </row>
    <row r="658" spans="1:26" ht="12.75" customHeight="1" x14ac:dyDescent="0.25">
      <c r="A658" s="287"/>
      <c r="B658" s="287"/>
      <c r="C658" s="287"/>
      <c r="D658" s="287"/>
      <c r="E658" s="287"/>
      <c r="F658" s="287"/>
      <c r="G658" s="287"/>
      <c r="H658" s="287"/>
      <c r="I658" s="287"/>
      <c r="J658" s="287"/>
      <c r="K658" s="287"/>
      <c r="L658" s="287"/>
      <c r="M658" s="287"/>
      <c r="N658" s="287"/>
      <c r="O658" s="287"/>
      <c r="P658" s="287"/>
      <c r="Q658" s="287"/>
      <c r="R658" s="287"/>
      <c r="S658" s="287"/>
      <c r="T658" s="287"/>
      <c r="U658" s="287"/>
      <c r="V658" s="287"/>
      <c r="W658" s="287"/>
      <c r="X658" s="287"/>
      <c r="Y658" s="287"/>
      <c r="Z658" s="287"/>
    </row>
    <row r="659" spans="1:26" ht="12.75" customHeight="1" x14ac:dyDescent="0.25">
      <c r="A659" s="287"/>
      <c r="B659" s="287"/>
      <c r="C659" s="287"/>
      <c r="D659" s="287"/>
      <c r="E659" s="287"/>
      <c r="F659" s="287"/>
      <c r="G659" s="287"/>
      <c r="H659" s="287"/>
      <c r="I659" s="287"/>
      <c r="J659" s="287"/>
      <c r="K659" s="287"/>
      <c r="L659" s="287"/>
      <c r="M659" s="287"/>
      <c r="N659" s="287"/>
      <c r="O659" s="287"/>
      <c r="P659" s="287"/>
      <c r="Q659" s="287"/>
      <c r="R659" s="287"/>
      <c r="S659" s="287"/>
      <c r="T659" s="287"/>
      <c r="U659" s="287"/>
      <c r="V659" s="287"/>
      <c r="W659" s="287"/>
      <c r="X659" s="287"/>
      <c r="Y659" s="287"/>
      <c r="Z659" s="287"/>
    </row>
    <row r="660" spans="1:26" ht="12.75" customHeight="1" x14ac:dyDescent="0.25">
      <c r="A660" s="287"/>
      <c r="B660" s="287"/>
      <c r="C660" s="287"/>
      <c r="D660" s="287"/>
      <c r="E660" s="287"/>
      <c r="F660" s="287"/>
      <c r="G660" s="287"/>
      <c r="H660" s="287"/>
      <c r="I660" s="287"/>
      <c r="J660" s="287"/>
      <c r="K660" s="287"/>
      <c r="L660" s="287"/>
      <c r="M660" s="287"/>
      <c r="N660" s="287"/>
      <c r="O660" s="287"/>
      <c r="P660" s="287"/>
      <c r="Q660" s="287"/>
      <c r="R660" s="287"/>
      <c r="S660" s="287"/>
      <c r="T660" s="287"/>
      <c r="U660" s="287"/>
      <c r="V660" s="287"/>
      <c r="W660" s="287"/>
      <c r="X660" s="287"/>
      <c r="Y660" s="287"/>
      <c r="Z660" s="287"/>
    </row>
    <row r="661" spans="1:26" ht="12.75" customHeight="1" x14ac:dyDescent="0.25">
      <c r="A661" s="287"/>
      <c r="B661" s="287"/>
      <c r="C661" s="287"/>
      <c r="D661" s="287"/>
      <c r="E661" s="287"/>
      <c r="F661" s="287"/>
      <c r="G661" s="287"/>
      <c r="H661" s="287"/>
      <c r="I661" s="287"/>
      <c r="J661" s="287"/>
      <c r="K661" s="287"/>
      <c r="L661" s="287"/>
      <c r="M661" s="287"/>
      <c r="N661" s="287"/>
      <c r="O661" s="287"/>
      <c r="P661" s="287"/>
      <c r="Q661" s="287"/>
      <c r="R661" s="287"/>
      <c r="S661" s="287"/>
      <c r="T661" s="287"/>
      <c r="U661" s="287"/>
      <c r="V661" s="287"/>
      <c r="W661" s="287"/>
      <c r="X661" s="287"/>
      <c r="Y661" s="287"/>
      <c r="Z661" s="287"/>
    </row>
    <row r="662" spans="1:26" ht="12.75" customHeight="1" x14ac:dyDescent="0.25">
      <c r="A662" s="287"/>
      <c r="B662" s="287"/>
      <c r="C662" s="287"/>
      <c r="D662" s="287"/>
      <c r="E662" s="287"/>
      <c r="F662" s="287"/>
      <c r="G662" s="287"/>
      <c r="H662" s="287"/>
      <c r="I662" s="287"/>
      <c r="J662" s="287"/>
      <c r="K662" s="287"/>
      <c r="L662" s="287"/>
      <c r="M662" s="287"/>
      <c r="N662" s="287"/>
      <c r="O662" s="287"/>
      <c r="P662" s="287"/>
      <c r="Q662" s="287"/>
      <c r="R662" s="287"/>
      <c r="S662" s="287"/>
      <c r="T662" s="287"/>
      <c r="U662" s="287"/>
      <c r="V662" s="287"/>
      <c r="W662" s="287"/>
      <c r="X662" s="287"/>
      <c r="Y662" s="287"/>
      <c r="Z662" s="287"/>
    </row>
    <row r="663" spans="1:26" ht="12.75" customHeight="1" x14ac:dyDescent="0.25">
      <c r="A663" s="287"/>
      <c r="B663" s="287"/>
      <c r="C663" s="287"/>
      <c r="D663" s="287"/>
      <c r="E663" s="287"/>
      <c r="F663" s="287"/>
      <c r="G663" s="287"/>
      <c r="H663" s="287"/>
      <c r="I663" s="287"/>
      <c r="J663" s="287"/>
      <c r="K663" s="287"/>
      <c r="L663" s="287"/>
      <c r="M663" s="287"/>
      <c r="N663" s="287"/>
      <c r="O663" s="287"/>
      <c r="P663" s="287"/>
      <c r="Q663" s="287"/>
      <c r="R663" s="287"/>
      <c r="S663" s="287"/>
      <c r="T663" s="287"/>
      <c r="U663" s="287"/>
      <c r="V663" s="287"/>
      <c r="W663" s="287"/>
      <c r="X663" s="287"/>
      <c r="Y663" s="287"/>
      <c r="Z663" s="287"/>
    </row>
    <row r="664" spans="1:26" ht="12.75" customHeight="1" x14ac:dyDescent="0.25">
      <c r="A664" s="287"/>
      <c r="B664" s="287"/>
      <c r="C664" s="287"/>
      <c r="D664" s="287"/>
      <c r="E664" s="287"/>
      <c r="F664" s="287"/>
      <c r="G664" s="287"/>
      <c r="H664" s="287"/>
      <c r="I664" s="287"/>
      <c r="J664" s="287"/>
      <c r="K664" s="287"/>
      <c r="L664" s="287"/>
      <c r="M664" s="287"/>
      <c r="N664" s="287"/>
      <c r="O664" s="287"/>
      <c r="P664" s="287"/>
      <c r="Q664" s="287"/>
      <c r="R664" s="287"/>
      <c r="S664" s="287"/>
      <c r="T664" s="287"/>
      <c r="U664" s="287"/>
      <c r="V664" s="287"/>
      <c r="W664" s="287"/>
      <c r="X664" s="287"/>
      <c r="Y664" s="287"/>
      <c r="Z664" s="287"/>
    </row>
    <row r="665" spans="1:26" ht="12.75" customHeight="1" x14ac:dyDescent="0.25">
      <c r="A665" s="287"/>
      <c r="B665" s="287"/>
      <c r="C665" s="287"/>
      <c r="D665" s="287"/>
      <c r="E665" s="287"/>
      <c r="F665" s="287"/>
      <c r="G665" s="287"/>
      <c r="H665" s="287"/>
      <c r="I665" s="287"/>
      <c r="J665" s="287"/>
      <c r="K665" s="287"/>
      <c r="L665" s="287"/>
      <c r="M665" s="287"/>
      <c r="N665" s="287"/>
      <c r="O665" s="287"/>
      <c r="P665" s="287"/>
      <c r="Q665" s="287"/>
      <c r="R665" s="287"/>
      <c r="S665" s="287"/>
      <c r="T665" s="287"/>
      <c r="U665" s="287"/>
      <c r="V665" s="287"/>
      <c r="W665" s="287"/>
      <c r="X665" s="287"/>
      <c r="Y665" s="287"/>
      <c r="Z665" s="287"/>
    </row>
    <row r="666" spans="1:26" ht="12.75" customHeight="1" x14ac:dyDescent="0.25">
      <c r="A666" s="287"/>
      <c r="B666" s="287"/>
      <c r="C666" s="287"/>
      <c r="D666" s="287"/>
      <c r="E666" s="287"/>
      <c r="F666" s="287"/>
      <c r="G666" s="287"/>
      <c r="H666" s="287"/>
      <c r="I666" s="287"/>
      <c r="J666" s="287"/>
      <c r="K666" s="287"/>
      <c r="L666" s="287"/>
      <c r="M666" s="287"/>
      <c r="N666" s="287"/>
      <c r="O666" s="287"/>
      <c r="P666" s="287"/>
      <c r="Q666" s="287"/>
      <c r="R666" s="287"/>
      <c r="S666" s="287"/>
      <c r="T666" s="287"/>
      <c r="U666" s="287"/>
      <c r="V666" s="287"/>
      <c r="W666" s="287"/>
      <c r="X666" s="287"/>
      <c r="Y666" s="287"/>
      <c r="Z666" s="287"/>
    </row>
    <row r="667" spans="1:26" ht="12.75" customHeight="1" x14ac:dyDescent="0.25">
      <c r="A667" s="287"/>
      <c r="B667" s="287"/>
      <c r="C667" s="287"/>
      <c r="D667" s="287"/>
      <c r="E667" s="287"/>
      <c r="F667" s="287"/>
      <c r="G667" s="287"/>
      <c r="H667" s="287"/>
      <c r="I667" s="287"/>
      <c r="J667" s="287"/>
      <c r="K667" s="287"/>
      <c r="L667" s="287"/>
      <c r="M667" s="287"/>
      <c r="N667" s="287"/>
      <c r="O667" s="287"/>
      <c r="P667" s="287"/>
      <c r="Q667" s="287"/>
      <c r="R667" s="287"/>
      <c r="S667" s="287"/>
      <c r="T667" s="287"/>
      <c r="U667" s="287"/>
      <c r="V667" s="287"/>
      <c r="W667" s="287"/>
      <c r="X667" s="287"/>
      <c r="Y667" s="287"/>
      <c r="Z667" s="287"/>
    </row>
    <row r="668" spans="1:26" ht="12.75" customHeight="1" x14ac:dyDescent="0.25">
      <c r="A668" s="287"/>
      <c r="B668" s="287"/>
      <c r="C668" s="287"/>
      <c r="D668" s="287"/>
      <c r="E668" s="287"/>
      <c r="F668" s="287"/>
      <c r="G668" s="287"/>
      <c r="H668" s="287"/>
      <c r="I668" s="287"/>
      <c r="J668" s="287"/>
      <c r="K668" s="287"/>
      <c r="L668" s="287"/>
      <c r="M668" s="287"/>
      <c r="N668" s="287"/>
      <c r="O668" s="287"/>
      <c r="P668" s="287"/>
      <c r="Q668" s="287"/>
      <c r="R668" s="287"/>
      <c r="S668" s="287"/>
      <c r="T668" s="287"/>
      <c r="U668" s="287"/>
      <c r="V668" s="287"/>
      <c r="W668" s="287"/>
      <c r="X668" s="287"/>
      <c r="Y668" s="287"/>
      <c r="Z668" s="287"/>
    </row>
    <row r="669" spans="1:26" ht="12.75" customHeight="1" x14ac:dyDescent="0.25">
      <c r="A669" s="287"/>
      <c r="B669" s="287"/>
      <c r="C669" s="287"/>
      <c r="D669" s="287"/>
      <c r="E669" s="287"/>
      <c r="F669" s="287"/>
      <c r="G669" s="287"/>
      <c r="H669" s="287"/>
      <c r="I669" s="287"/>
      <c r="J669" s="287"/>
      <c r="K669" s="287"/>
      <c r="L669" s="287"/>
      <c r="M669" s="287"/>
      <c r="N669" s="287"/>
      <c r="O669" s="287"/>
      <c r="P669" s="287"/>
      <c r="Q669" s="287"/>
      <c r="R669" s="287"/>
      <c r="S669" s="287"/>
      <c r="T669" s="287"/>
      <c r="U669" s="287"/>
      <c r="V669" s="287"/>
      <c r="W669" s="287"/>
      <c r="X669" s="287"/>
      <c r="Y669" s="287"/>
      <c r="Z669" s="287"/>
    </row>
    <row r="670" spans="1:26" ht="12.75" customHeight="1" x14ac:dyDescent="0.25">
      <c r="A670" s="287"/>
      <c r="B670" s="287"/>
      <c r="C670" s="287"/>
      <c r="D670" s="287"/>
      <c r="E670" s="287"/>
      <c r="F670" s="287"/>
      <c r="G670" s="287"/>
      <c r="H670" s="287"/>
      <c r="I670" s="287"/>
      <c r="J670" s="287"/>
      <c r="K670" s="287"/>
      <c r="L670" s="287"/>
      <c r="M670" s="287"/>
      <c r="N670" s="287"/>
      <c r="O670" s="287"/>
      <c r="P670" s="287"/>
      <c r="Q670" s="287"/>
      <c r="R670" s="287"/>
      <c r="S670" s="287"/>
      <c r="T670" s="287"/>
      <c r="U670" s="287"/>
      <c r="V670" s="287"/>
      <c r="W670" s="287"/>
      <c r="X670" s="287"/>
      <c r="Y670" s="287"/>
      <c r="Z670" s="287"/>
    </row>
    <row r="671" spans="1:26" ht="12.75" customHeight="1" x14ac:dyDescent="0.25">
      <c r="A671" s="287"/>
      <c r="B671" s="287"/>
      <c r="C671" s="287"/>
      <c r="D671" s="287"/>
      <c r="E671" s="287"/>
      <c r="F671" s="287"/>
      <c r="G671" s="287"/>
      <c r="H671" s="287"/>
      <c r="I671" s="287"/>
      <c r="J671" s="287"/>
      <c r="K671" s="287"/>
      <c r="L671" s="287"/>
      <c r="M671" s="287"/>
      <c r="N671" s="287"/>
      <c r="O671" s="287"/>
      <c r="P671" s="287"/>
      <c r="Q671" s="287"/>
      <c r="R671" s="287"/>
      <c r="S671" s="287"/>
      <c r="T671" s="287"/>
      <c r="U671" s="287"/>
      <c r="V671" s="287"/>
      <c r="W671" s="287"/>
      <c r="X671" s="287"/>
      <c r="Y671" s="287"/>
      <c r="Z671" s="287"/>
    </row>
    <row r="672" spans="1:26" ht="12.75" customHeight="1" x14ac:dyDescent="0.25">
      <c r="A672" s="287"/>
      <c r="B672" s="287"/>
      <c r="C672" s="287"/>
      <c r="D672" s="287"/>
      <c r="E672" s="287"/>
      <c r="F672" s="287"/>
      <c r="G672" s="287"/>
      <c r="H672" s="287"/>
      <c r="I672" s="287"/>
      <c r="J672" s="287"/>
      <c r="K672" s="287"/>
      <c r="L672" s="287"/>
      <c r="M672" s="287"/>
      <c r="N672" s="287"/>
      <c r="O672" s="287"/>
      <c r="P672" s="287"/>
      <c r="Q672" s="287"/>
      <c r="R672" s="287"/>
      <c r="S672" s="287"/>
      <c r="T672" s="287"/>
      <c r="U672" s="287"/>
      <c r="V672" s="287"/>
      <c r="W672" s="287"/>
      <c r="X672" s="287"/>
      <c r="Y672" s="287"/>
      <c r="Z672" s="287"/>
    </row>
    <row r="673" spans="1:26" ht="12.75" customHeight="1" x14ac:dyDescent="0.25">
      <c r="A673" s="287"/>
      <c r="B673" s="287"/>
      <c r="C673" s="287"/>
      <c r="D673" s="287"/>
      <c r="E673" s="287"/>
      <c r="F673" s="287"/>
      <c r="G673" s="287"/>
      <c r="H673" s="287"/>
      <c r="I673" s="287"/>
      <c r="J673" s="287"/>
      <c r="K673" s="287"/>
      <c r="L673" s="287"/>
      <c r="M673" s="287"/>
      <c r="N673" s="287"/>
      <c r="O673" s="287"/>
      <c r="P673" s="287"/>
      <c r="Q673" s="287"/>
      <c r="R673" s="287"/>
      <c r="S673" s="287"/>
      <c r="T673" s="287"/>
      <c r="U673" s="287"/>
      <c r="V673" s="287"/>
      <c r="W673" s="287"/>
      <c r="X673" s="287"/>
      <c r="Y673" s="287"/>
      <c r="Z673" s="287"/>
    </row>
    <row r="674" spans="1:26" ht="12.75" customHeight="1" x14ac:dyDescent="0.25">
      <c r="A674" s="287"/>
      <c r="B674" s="287"/>
      <c r="C674" s="287"/>
      <c r="D674" s="287"/>
      <c r="E674" s="287"/>
      <c r="F674" s="287"/>
      <c r="G674" s="287"/>
      <c r="H674" s="287"/>
      <c r="I674" s="287"/>
      <c r="J674" s="287"/>
      <c r="K674" s="287"/>
      <c r="L674" s="287"/>
      <c r="M674" s="287"/>
      <c r="N674" s="287"/>
      <c r="O674" s="287"/>
      <c r="P674" s="287"/>
      <c r="Q674" s="287"/>
      <c r="R674" s="287"/>
      <c r="S674" s="287"/>
      <c r="T674" s="287"/>
      <c r="U674" s="287"/>
      <c r="V674" s="287"/>
      <c r="W674" s="287"/>
      <c r="X674" s="287"/>
      <c r="Y674" s="287"/>
      <c r="Z674" s="287"/>
    </row>
    <row r="675" spans="1:26" ht="12.75" customHeight="1" x14ac:dyDescent="0.25">
      <c r="A675" s="287"/>
      <c r="B675" s="287"/>
      <c r="C675" s="287"/>
      <c r="D675" s="287"/>
      <c r="E675" s="287"/>
      <c r="F675" s="287"/>
      <c r="G675" s="287"/>
      <c r="H675" s="287"/>
      <c r="I675" s="287"/>
      <c r="J675" s="287"/>
      <c r="K675" s="287"/>
      <c r="L675" s="287"/>
      <c r="M675" s="287"/>
      <c r="N675" s="287"/>
      <c r="O675" s="287"/>
      <c r="P675" s="287"/>
      <c r="Q675" s="287"/>
      <c r="R675" s="287"/>
      <c r="S675" s="287"/>
      <c r="T675" s="287"/>
      <c r="U675" s="287"/>
      <c r="V675" s="287"/>
      <c r="W675" s="287"/>
      <c r="X675" s="287"/>
      <c r="Y675" s="287"/>
      <c r="Z675" s="287"/>
    </row>
    <row r="676" spans="1:26" ht="12.75" customHeight="1" x14ac:dyDescent="0.25">
      <c r="A676" s="287"/>
      <c r="B676" s="287"/>
      <c r="C676" s="287"/>
      <c r="D676" s="287"/>
      <c r="E676" s="287"/>
      <c r="F676" s="287"/>
      <c r="G676" s="287"/>
      <c r="H676" s="287"/>
      <c r="I676" s="287"/>
      <c r="J676" s="287"/>
      <c r="K676" s="287"/>
      <c r="L676" s="287"/>
      <c r="M676" s="287"/>
      <c r="N676" s="287"/>
      <c r="O676" s="287"/>
      <c r="P676" s="287"/>
      <c r="Q676" s="287"/>
      <c r="R676" s="287"/>
      <c r="S676" s="287"/>
      <c r="T676" s="287"/>
      <c r="U676" s="287"/>
      <c r="V676" s="287"/>
      <c r="W676" s="287"/>
      <c r="X676" s="287"/>
      <c r="Y676" s="287"/>
      <c r="Z676" s="287"/>
    </row>
    <row r="677" spans="1:26" ht="12.75" customHeight="1" x14ac:dyDescent="0.25">
      <c r="A677" s="287"/>
      <c r="B677" s="287"/>
      <c r="C677" s="287"/>
      <c r="D677" s="287"/>
      <c r="E677" s="287"/>
      <c r="F677" s="287"/>
      <c r="G677" s="287"/>
      <c r="H677" s="287"/>
      <c r="I677" s="287"/>
      <c r="J677" s="287"/>
      <c r="K677" s="287"/>
      <c r="L677" s="287"/>
      <c r="M677" s="287"/>
      <c r="N677" s="287"/>
      <c r="O677" s="287"/>
      <c r="P677" s="287"/>
      <c r="Q677" s="287"/>
      <c r="R677" s="287"/>
      <c r="S677" s="287"/>
      <c r="T677" s="287"/>
      <c r="U677" s="287"/>
      <c r="V677" s="287"/>
      <c r="W677" s="287"/>
      <c r="X677" s="287"/>
      <c r="Y677" s="287"/>
      <c r="Z677" s="287"/>
    </row>
    <row r="678" spans="1:26" ht="12.75" customHeight="1" x14ac:dyDescent="0.25">
      <c r="A678" s="287"/>
      <c r="B678" s="287"/>
      <c r="C678" s="287"/>
      <c r="D678" s="287"/>
      <c r="E678" s="287"/>
      <c r="F678" s="287"/>
      <c r="G678" s="287"/>
      <c r="H678" s="287"/>
      <c r="I678" s="287"/>
      <c r="J678" s="287"/>
      <c r="K678" s="287"/>
      <c r="L678" s="287"/>
      <c r="M678" s="287"/>
      <c r="N678" s="287"/>
      <c r="O678" s="287"/>
      <c r="P678" s="287"/>
      <c r="Q678" s="287"/>
      <c r="R678" s="287"/>
      <c r="S678" s="287"/>
      <c r="T678" s="287"/>
      <c r="U678" s="287"/>
      <c r="V678" s="287"/>
      <c r="W678" s="287"/>
      <c r="X678" s="287"/>
      <c r="Y678" s="287"/>
      <c r="Z678" s="287"/>
    </row>
    <row r="679" spans="1:26" ht="12.75" customHeight="1" x14ac:dyDescent="0.25">
      <c r="A679" s="287"/>
      <c r="B679" s="287"/>
      <c r="C679" s="287"/>
      <c r="D679" s="287"/>
      <c r="E679" s="287"/>
      <c r="F679" s="287"/>
      <c r="G679" s="287"/>
      <c r="H679" s="287"/>
      <c r="I679" s="287"/>
      <c r="J679" s="287"/>
      <c r="K679" s="287"/>
      <c r="L679" s="287"/>
      <c r="M679" s="287"/>
      <c r="N679" s="287"/>
      <c r="O679" s="287"/>
      <c r="P679" s="287"/>
      <c r="Q679" s="287"/>
      <c r="R679" s="287"/>
      <c r="S679" s="287"/>
      <c r="T679" s="287"/>
      <c r="U679" s="287"/>
      <c r="V679" s="287"/>
      <c r="W679" s="287"/>
      <c r="X679" s="287"/>
      <c r="Y679" s="287"/>
      <c r="Z679" s="287"/>
    </row>
    <row r="680" spans="1:26" ht="12.75" customHeight="1" x14ac:dyDescent="0.25">
      <c r="A680" s="287"/>
      <c r="B680" s="287"/>
      <c r="C680" s="287"/>
      <c r="D680" s="287"/>
      <c r="E680" s="287"/>
      <c r="F680" s="287"/>
      <c r="G680" s="287"/>
      <c r="H680" s="287"/>
      <c r="I680" s="287"/>
      <c r="J680" s="287"/>
      <c r="K680" s="287"/>
      <c r="L680" s="287"/>
      <c r="M680" s="287"/>
      <c r="N680" s="287"/>
      <c r="O680" s="287"/>
      <c r="P680" s="287"/>
      <c r="Q680" s="287"/>
      <c r="R680" s="287"/>
      <c r="S680" s="287"/>
      <c r="T680" s="287"/>
      <c r="U680" s="287"/>
      <c r="V680" s="287"/>
      <c r="W680" s="287"/>
      <c r="X680" s="287"/>
      <c r="Y680" s="287"/>
      <c r="Z680" s="287"/>
    </row>
    <row r="681" spans="1:26" ht="12.75" customHeight="1" x14ac:dyDescent="0.25">
      <c r="A681" s="287"/>
      <c r="B681" s="287"/>
      <c r="C681" s="287"/>
      <c r="D681" s="287"/>
      <c r="E681" s="287"/>
      <c r="F681" s="287"/>
      <c r="G681" s="287"/>
      <c r="H681" s="287"/>
      <c r="I681" s="287"/>
      <c r="J681" s="287"/>
      <c r="K681" s="287"/>
      <c r="L681" s="287"/>
      <c r="M681" s="287"/>
      <c r="N681" s="287"/>
      <c r="O681" s="287"/>
      <c r="P681" s="287"/>
      <c r="Q681" s="287"/>
      <c r="R681" s="287"/>
      <c r="S681" s="287"/>
      <c r="T681" s="287"/>
      <c r="U681" s="287"/>
      <c r="V681" s="287"/>
      <c r="W681" s="287"/>
      <c r="X681" s="287"/>
      <c r="Y681" s="287"/>
      <c r="Z681" s="287"/>
    </row>
    <row r="682" spans="1:26" ht="12.75" customHeight="1" x14ac:dyDescent="0.25">
      <c r="A682" s="287"/>
      <c r="B682" s="287"/>
      <c r="C682" s="287"/>
      <c r="D682" s="287"/>
      <c r="E682" s="287"/>
      <c r="F682" s="287"/>
      <c r="G682" s="287"/>
      <c r="H682" s="287"/>
      <c r="I682" s="287"/>
      <c r="J682" s="287"/>
      <c r="K682" s="287"/>
      <c r="L682" s="287"/>
      <c r="M682" s="287"/>
      <c r="N682" s="287"/>
      <c r="O682" s="287"/>
      <c r="P682" s="287"/>
      <c r="Q682" s="287"/>
      <c r="R682" s="287"/>
      <c r="S682" s="287"/>
      <c r="T682" s="287"/>
      <c r="U682" s="287"/>
      <c r="V682" s="287"/>
      <c r="W682" s="287"/>
      <c r="X682" s="287"/>
      <c r="Y682" s="287"/>
      <c r="Z682" s="287"/>
    </row>
    <row r="683" spans="1:26" ht="12.75" customHeight="1" x14ac:dyDescent="0.25">
      <c r="A683" s="287"/>
      <c r="B683" s="287"/>
      <c r="C683" s="287"/>
      <c r="D683" s="287"/>
      <c r="E683" s="287"/>
      <c r="F683" s="287"/>
      <c r="G683" s="287"/>
      <c r="H683" s="287"/>
      <c r="I683" s="287"/>
      <c r="J683" s="287"/>
      <c r="K683" s="287"/>
      <c r="L683" s="287"/>
      <c r="M683" s="287"/>
      <c r="N683" s="287"/>
      <c r="O683" s="287"/>
      <c r="P683" s="287"/>
      <c r="Q683" s="287"/>
      <c r="R683" s="287"/>
      <c r="S683" s="287"/>
      <c r="T683" s="287"/>
      <c r="U683" s="287"/>
      <c r="V683" s="287"/>
      <c r="W683" s="287"/>
      <c r="X683" s="287"/>
      <c r="Y683" s="287"/>
      <c r="Z683" s="287"/>
    </row>
    <row r="684" spans="1:26" ht="12.75" customHeight="1" x14ac:dyDescent="0.25">
      <c r="A684" s="287"/>
      <c r="B684" s="287"/>
      <c r="C684" s="287"/>
      <c r="D684" s="287"/>
      <c r="E684" s="287"/>
      <c r="F684" s="287"/>
      <c r="G684" s="287"/>
      <c r="H684" s="287"/>
      <c r="I684" s="287"/>
      <c r="J684" s="287"/>
      <c r="K684" s="287"/>
      <c r="L684" s="287"/>
      <c r="M684" s="287"/>
      <c r="N684" s="287"/>
      <c r="O684" s="287"/>
      <c r="P684" s="287"/>
      <c r="Q684" s="287"/>
      <c r="R684" s="287"/>
      <c r="S684" s="287"/>
      <c r="T684" s="287"/>
      <c r="U684" s="287"/>
      <c r="V684" s="287"/>
      <c r="W684" s="287"/>
      <c r="X684" s="287"/>
      <c r="Y684" s="287"/>
      <c r="Z684" s="287"/>
    </row>
    <row r="685" spans="1:26" ht="12.75" customHeight="1" x14ac:dyDescent="0.25">
      <c r="A685" s="287"/>
      <c r="B685" s="287"/>
      <c r="C685" s="287"/>
      <c r="D685" s="287"/>
      <c r="E685" s="287"/>
      <c r="F685" s="287"/>
      <c r="G685" s="287"/>
      <c r="H685" s="287"/>
      <c r="I685" s="287"/>
      <c r="J685" s="287"/>
      <c r="K685" s="287"/>
      <c r="L685" s="287"/>
      <c r="M685" s="287"/>
      <c r="N685" s="287"/>
      <c r="O685" s="287"/>
      <c r="P685" s="287"/>
      <c r="Q685" s="287"/>
      <c r="R685" s="287"/>
      <c r="S685" s="287"/>
      <c r="T685" s="287"/>
      <c r="U685" s="287"/>
      <c r="V685" s="287"/>
      <c r="W685" s="287"/>
      <c r="X685" s="287"/>
      <c r="Y685" s="287"/>
      <c r="Z685" s="287"/>
    </row>
    <row r="686" spans="1:26" ht="12.75" customHeight="1" x14ac:dyDescent="0.25">
      <c r="A686" s="287"/>
      <c r="B686" s="287"/>
      <c r="C686" s="287"/>
      <c r="D686" s="287"/>
      <c r="E686" s="287"/>
      <c r="F686" s="287"/>
      <c r="G686" s="287"/>
      <c r="H686" s="287"/>
      <c r="I686" s="287"/>
      <c r="J686" s="287"/>
      <c r="K686" s="287"/>
      <c r="L686" s="287"/>
      <c r="M686" s="287"/>
      <c r="N686" s="287"/>
      <c r="O686" s="287"/>
      <c r="P686" s="287"/>
      <c r="Q686" s="287"/>
      <c r="R686" s="287"/>
      <c r="S686" s="287"/>
      <c r="T686" s="287"/>
      <c r="U686" s="287"/>
      <c r="V686" s="287"/>
      <c r="W686" s="287"/>
      <c r="X686" s="287"/>
      <c r="Y686" s="287"/>
      <c r="Z686" s="287"/>
    </row>
    <row r="687" spans="1:26" ht="12.75" customHeight="1" x14ac:dyDescent="0.25">
      <c r="A687" s="287"/>
      <c r="B687" s="287"/>
      <c r="C687" s="287"/>
      <c r="D687" s="287"/>
      <c r="E687" s="287"/>
      <c r="F687" s="287"/>
      <c r="G687" s="287"/>
      <c r="H687" s="287"/>
      <c r="I687" s="287"/>
      <c r="J687" s="287"/>
      <c r="K687" s="287"/>
      <c r="L687" s="287"/>
      <c r="M687" s="287"/>
      <c r="N687" s="287"/>
      <c r="O687" s="287"/>
      <c r="P687" s="287"/>
      <c r="Q687" s="287"/>
      <c r="R687" s="287"/>
      <c r="S687" s="287"/>
      <c r="T687" s="287"/>
      <c r="U687" s="287"/>
      <c r="V687" s="287"/>
      <c r="W687" s="287"/>
      <c r="X687" s="287"/>
      <c r="Y687" s="287"/>
      <c r="Z687" s="287"/>
    </row>
    <row r="688" spans="1:26" ht="12.75" customHeight="1" x14ac:dyDescent="0.25">
      <c r="A688" s="287"/>
      <c r="B688" s="287"/>
      <c r="C688" s="287"/>
      <c r="D688" s="287"/>
      <c r="E688" s="287"/>
      <c r="F688" s="287"/>
      <c r="G688" s="287"/>
      <c r="H688" s="287"/>
      <c r="I688" s="287"/>
      <c r="J688" s="287"/>
      <c r="K688" s="287"/>
      <c r="L688" s="287"/>
      <c r="M688" s="287"/>
      <c r="N688" s="287"/>
      <c r="O688" s="287"/>
      <c r="P688" s="287"/>
      <c r="Q688" s="287"/>
      <c r="R688" s="287"/>
      <c r="S688" s="287"/>
      <c r="T688" s="287"/>
      <c r="U688" s="287"/>
      <c r="V688" s="287"/>
      <c r="W688" s="287"/>
      <c r="X688" s="287"/>
      <c r="Y688" s="287"/>
      <c r="Z688" s="287"/>
    </row>
    <row r="689" spans="1:26" ht="12.75" customHeight="1" x14ac:dyDescent="0.25">
      <c r="A689" s="287"/>
      <c r="B689" s="287"/>
      <c r="C689" s="287"/>
      <c r="D689" s="287"/>
      <c r="E689" s="287"/>
      <c r="F689" s="287"/>
      <c r="G689" s="287"/>
      <c r="H689" s="287"/>
      <c r="I689" s="287"/>
      <c r="J689" s="287"/>
      <c r="K689" s="287"/>
      <c r="L689" s="287"/>
      <c r="M689" s="287"/>
      <c r="N689" s="287"/>
      <c r="O689" s="287"/>
      <c r="P689" s="287"/>
      <c r="Q689" s="287"/>
      <c r="R689" s="287"/>
      <c r="S689" s="287"/>
      <c r="T689" s="287"/>
      <c r="U689" s="287"/>
      <c r="V689" s="287"/>
      <c r="W689" s="287"/>
      <c r="X689" s="287"/>
      <c r="Y689" s="287"/>
      <c r="Z689" s="287"/>
    </row>
    <row r="690" spans="1:26" ht="12.75" customHeight="1" x14ac:dyDescent="0.25">
      <c r="A690" s="287"/>
      <c r="B690" s="287"/>
      <c r="C690" s="287"/>
      <c r="D690" s="287"/>
      <c r="E690" s="287"/>
      <c r="F690" s="287"/>
      <c r="G690" s="287"/>
      <c r="H690" s="287"/>
      <c r="I690" s="287"/>
      <c r="J690" s="287"/>
      <c r="K690" s="287"/>
      <c r="L690" s="287"/>
      <c r="M690" s="287"/>
      <c r="N690" s="287"/>
      <c r="O690" s="287"/>
      <c r="P690" s="287"/>
      <c r="Q690" s="287"/>
      <c r="R690" s="287"/>
      <c r="S690" s="287"/>
      <c r="T690" s="287"/>
      <c r="U690" s="287"/>
      <c r="V690" s="287"/>
      <c r="W690" s="287"/>
      <c r="X690" s="287"/>
      <c r="Y690" s="287"/>
      <c r="Z690" s="287"/>
    </row>
    <row r="691" spans="1:26" ht="12.75" customHeight="1" x14ac:dyDescent="0.25">
      <c r="A691" s="287"/>
      <c r="B691" s="287"/>
      <c r="C691" s="287"/>
      <c r="D691" s="287"/>
      <c r="E691" s="287"/>
      <c r="F691" s="287"/>
      <c r="G691" s="287"/>
      <c r="H691" s="287"/>
      <c r="I691" s="287"/>
      <c r="J691" s="287"/>
      <c r="K691" s="287"/>
      <c r="L691" s="287"/>
      <c r="M691" s="287"/>
      <c r="N691" s="287"/>
      <c r="O691" s="287"/>
      <c r="P691" s="287"/>
      <c r="Q691" s="287"/>
      <c r="R691" s="287"/>
      <c r="S691" s="287"/>
      <c r="T691" s="287"/>
      <c r="U691" s="287"/>
      <c r="V691" s="287"/>
      <c r="W691" s="287"/>
      <c r="X691" s="287"/>
      <c r="Y691" s="287"/>
      <c r="Z691" s="287"/>
    </row>
    <row r="692" spans="1:26" ht="12.75" customHeight="1" x14ac:dyDescent="0.25">
      <c r="A692" s="287"/>
      <c r="B692" s="287"/>
      <c r="C692" s="287"/>
      <c r="D692" s="287"/>
      <c r="E692" s="287"/>
      <c r="F692" s="287"/>
      <c r="G692" s="287"/>
      <c r="H692" s="287"/>
      <c r="I692" s="287"/>
      <c r="J692" s="287"/>
      <c r="K692" s="287"/>
      <c r="L692" s="287"/>
      <c r="M692" s="287"/>
      <c r="N692" s="287"/>
      <c r="O692" s="287"/>
      <c r="P692" s="287"/>
      <c r="Q692" s="287"/>
      <c r="R692" s="287"/>
      <c r="S692" s="287"/>
      <c r="T692" s="287"/>
      <c r="U692" s="287"/>
      <c r="V692" s="287"/>
      <c r="W692" s="287"/>
      <c r="X692" s="287"/>
      <c r="Y692" s="287"/>
      <c r="Z692" s="287"/>
    </row>
    <row r="693" spans="1:26" ht="12.75" customHeight="1" x14ac:dyDescent="0.25">
      <c r="A693" s="287"/>
      <c r="B693" s="287"/>
      <c r="C693" s="287"/>
      <c r="D693" s="287"/>
      <c r="E693" s="287"/>
      <c r="F693" s="287"/>
      <c r="G693" s="287"/>
      <c r="H693" s="287"/>
      <c r="I693" s="287"/>
      <c r="J693" s="287"/>
      <c r="K693" s="287"/>
      <c r="L693" s="287"/>
      <c r="M693" s="287"/>
      <c r="N693" s="287"/>
      <c r="O693" s="287"/>
      <c r="P693" s="287"/>
      <c r="Q693" s="287"/>
      <c r="R693" s="287"/>
      <c r="S693" s="287"/>
      <c r="T693" s="287"/>
      <c r="U693" s="287"/>
      <c r="V693" s="287"/>
      <c r="W693" s="287"/>
      <c r="X693" s="287"/>
      <c r="Y693" s="287"/>
      <c r="Z693" s="287"/>
    </row>
    <row r="694" spans="1:26" ht="12.75" customHeight="1" x14ac:dyDescent="0.25">
      <c r="A694" s="287"/>
      <c r="B694" s="287"/>
      <c r="C694" s="287"/>
      <c r="D694" s="287"/>
      <c r="E694" s="287"/>
      <c r="F694" s="287"/>
      <c r="G694" s="287"/>
      <c r="H694" s="287"/>
      <c r="I694" s="287"/>
      <c r="J694" s="287"/>
      <c r="K694" s="287"/>
      <c r="L694" s="287"/>
      <c r="M694" s="287"/>
      <c r="N694" s="287"/>
      <c r="O694" s="287"/>
      <c r="P694" s="287"/>
      <c r="Q694" s="287"/>
      <c r="R694" s="287"/>
      <c r="S694" s="287"/>
      <c r="T694" s="287"/>
      <c r="U694" s="287"/>
      <c r="V694" s="287"/>
      <c r="W694" s="287"/>
      <c r="X694" s="287"/>
      <c r="Y694" s="287"/>
      <c r="Z694" s="287"/>
    </row>
    <row r="695" spans="1:26" ht="12.75" customHeight="1" x14ac:dyDescent="0.25">
      <c r="A695" s="287"/>
      <c r="B695" s="287"/>
      <c r="C695" s="287"/>
      <c r="D695" s="287"/>
      <c r="E695" s="287"/>
      <c r="F695" s="287"/>
      <c r="G695" s="287"/>
      <c r="H695" s="287"/>
      <c r="I695" s="287"/>
      <c r="J695" s="287"/>
      <c r="K695" s="287"/>
      <c r="L695" s="287"/>
      <c r="M695" s="287"/>
      <c r="N695" s="287"/>
      <c r="O695" s="287"/>
      <c r="P695" s="287"/>
      <c r="Q695" s="287"/>
      <c r="R695" s="287"/>
      <c r="S695" s="287"/>
      <c r="T695" s="287"/>
      <c r="U695" s="287"/>
      <c r="V695" s="287"/>
      <c r="W695" s="287"/>
      <c r="X695" s="287"/>
      <c r="Y695" s="287"/>
      <c r="Z695" s="287"/>
    </row>
    <row r="696" spans="1:26" ht="12.75" customHeight="1" x14ac:dyDescent="0.25">
      <c r="A696" s="287"/>
      <c r="B696" s="287"/>
      <c r="C696" s="287"/>
      <c r="D696" s="287"/>
      <c r="E696" s="287"/>
      <c r="F696" s="287"/>
      <c r="G696" s="287"/>
      <c r="H696" s="287"/>
      <c r="I696" s="287"/>
      <c r="J696" s="287"/>
      <c r="K696" s="287"/>
      <c r="L696" s="287"/>
      <c r="M696" s="287"/>
      <c r="N696" s="287"/>
      <c r="O696" s="287"/>
      <c r="P696" s="287"/>
      <c r="Q696" s="287"/>
      <c r="R696" s="287"/>
      <c r="S696" s="287"/>
      <c r="T696" s="287"/>
      <c r="U696" s="287"/>
      <c r="V696" s="287"/>
      <c r="W696" s="287"/>
      <c r="X696" s="287"/>
      <c r="Y696" s="287"/>
      <c r="Z696" s="287"/>
    </row>
    <row r="697" spans="1:26" ht="12.75" customHeight="1" x14ac:dyDescent="0.25">
      <c r="A697" s="287"/>
      <c r="B697" s="287"/>
      <c r="C697" s="287"/>
      <c r="D697" s="287"/>
      <c r="E697" s="287"/>
      <c r="F697" s="287"/>
      <c r="G697" s="287"/>
      <c r="H697" s="287"/>
      <c r="I697" s="287"/>
      <c r="J697" s="287"/>
      <c r="K697" s="287"/>
      <c r="L697" s="287"/>
      <c r="M697" s="287"/>
      <c r="N697" s="287"/>
      <c r="O697" s="287"/>
      <c r="P697" s="287"/>
      <c r="Q697" s="287"/>
      <c r="R697" s="287"/>
      <c r="S697" s="287"/>
      <c r="T697" s="287"/>
      <c r="U697" s="287"/>
      <c r="V697" s="287"/>
      <c r="W697" s="287"/>
      <c r="X697" s="287"/>
      <c r="Y697" s="287"/>
      <c r="Z697" s="287"/>
    </row>
    <row r="698" spans="1:26" ht="12.75" customHeight="1" x14ac:dyDescent="0.25">
      <c r="A698" s="287"/>
      <c r="B698" s="287"/>
      <c r="C698" s="287"/>
      <c r="D698" s="287"/>
      <c r="E698" s="287"/>
      <c r="F698" s="287"/>
      <c r="G698" s="287"/>
      <c r="H698" s="287"/>
      <c r="I698" s="287"/>
      <c r="J698" s="287"/>
      <c r="K698" s="287"/>
      <c r="L698" s="287"/>
      <c r="M698" s="287"/>
      <c r="N698" s="287"/>
      <c r="O698" s="287"/>
      <c r="P698" s="287"/>
      <c r="Q698" s="287"/>
      <c r="R698" s="287"/>
      <c r="S698" s="287"/>
      <c r="T698" s="287"/>
      <c r="U698" s="287"/>
      <c r="V698" s="287"/>
      <c r="W698" s="287"/>
      <c r="X698" s="287"/>
      <c r="Y698" s="287"/>
      <c r="Z698" s="287"/>
    </row>
    <row r="699" spans="1:26" ht="12.75" customHeight="1" x14ac:dyDescent="0.25">
      <c r="A699" s="287"/>
      <c r="B699" s="287"/>
      <c r="C699" s="287"/>
      <c r="D699" s="287"/>
      <c r="E699" s="287"/>
      <c r="F699" s="287"/>
      <c r="G699" s="287"/>
      <c r="H699" s="287"/>
      <c r="I699" s="287"/>
      <c r="J699" s="287"/>
      <c r="K699" s="287"/>
      <c r="L699" s="287"/>
      <c r="M699" s="287"/>
      <c r="N699" s="287"/>
      <c r="O699" s="287"/>
      <c r="P699" s="287"/>
      <c r="Q699" s="287"/>
      <c r="R699" s="287"/>
      <c r="S699" s="287"/>
      <c r="T699" s="287"/>
      <c r="U699" s="287"/>
      <c r="V699" s="287"/>
      <c r="W699" s="287"/>
      <c r="X699" s="287"/>
      <c r="Y699" s="287"/>
      <c r="Z699" s="287"/>
    </row>
    <row r="700" spans="1:26" ht="12.75" customHeight="1" x14ac:dyDescent="0.25">
      <c r="A700" s="287"/>
      <c r="B700" s="287"/>
      <c r="C700" s="287"/>
      <c r="D700" s="287"/>
      <c r="E700" s="287"/>
      <c r="F700" s="287"/>
      <c r="G700" s="287"/>
      <c r="H700" s="287"/>
      <c r="I700" s="287"/>
      <c r="J700" s="287"/>
      <c r="K700" s="287"/>
      <c r="L700" s="287"/>
      <c r="M700" s="287"/>
      <c r="N700" s="287"/>
      <c r="O700" s="287"/>
      <c r="P700" s="287"/>
      <c r="Q700" s="287"/>
      <c r="R700" s="287"/>
      <c r="S700" s="287"/>
      <c r="T700" s="287"/>
      <c r="U700" s="287"/>
      <c r="V700" s="287"/>
      <c r="W700" s="287"/>
      <c r="X700" s="287"/>
      <c r="Y700" s="287"/>
      <c r="Z700" s="287"/>
    </row>
    <row r="701" spans="1:26" ht="12.75" customHeight="1" x14ac:dyDescent="0.25">
      <c r="A701" s="287"/>
      <c r="B701" s="287"/>
      <c r="C701" s="287"/>
      <c r="D701" s="287"/>
      <c r="E701" s="287"/>
      <c r="F701" s="287"/>
      <c r="G701" s="287"/>
      <c r="H701" s="287"/>
      <c r="I701" s="287"/>
      <c r="J701" s="287"/>
      <c r="K701" s="287"/>
      <c r="L701" s="287"/>
      <c r="M701" s="287"/>
      <c r="N701" s="287"/>
      <c r="O701" s="287"/>
      <c r="P701" s="287"/>
      <c r="Q701" s="287"/>
      <c r="R701" s="287"/>
      <c r="S701" s="287"/>
      <c r="T701" s="287"/>
      <c r="U701" s="287"/>
      <c r="V701" s="287"/>
      <c r="W701" s="287"/>
      <c r="X701" s="287"/>
      <c r="Y701" s="287"/>
      <c r="Z701" s="287"/>
    </row>
    <row r="702" spans="1:26" ht="12.75" customHeight="1" x14ac:dyDescent="0.25">
      <c r="A702" s="287"/>
      <c r="B702" s="287"/>
      <c r="C702" s="287"/>
      <c r="D702" s="287"/>
      <c r="E702" s="287"/>
      <c r="F702" s="287"/>
      <c r="G702" s="287"/>
      <c r="H702" s="287"/>
      <c r="I702" s="287"/>
      <c r="J702" s="287"/>
      <c r="K702" s="287"/>
      <c r="L702" s="287"/>
      <c r="M702" s="287"/>
      <c r="N702" s="287"/>
      <c r="O702" s="287"/>
      <c r="P702" s="287"/>
      <c r="Q702" s="287"/>
      <c r="R702" s="287"/>
      <c r="S702" s="287"/>
      <c r="T702" s="287"/>
      <c r="U702" s="287"/>
      <c r="V702" s="287"/>
      <c r="W702" s="287"/>
      <c r="X702" s="287"/>
      <c r="Y702" s="287"/>
      <c r="Z702" s="287"/>
    </row>
    <row r="703" spans="1:26" ht="12.75" customHeight="1" x14ac:dyDescent="0.25">
      <c r="A703" s="287"/>
      <c r="B703" s="287"/>
      <c r="C703" s="287"/>
      <c r="D703" s="287"/>
      <c r="E703" s="287"/>
      <c r="F703" s="287"/>
      <c r="G703" s="287"/>
      <c r="H703" s="287"/>
      <c r="I703" s="287"/>
      <c r="J703" s="287"/>
      <c r="K703" s="287"/>
      <c r="L703" s="287"/>
      <c r="M703" s="287"/>
      <c r="N703" s="287"/>
      <c r="O703" s="287"/>
      <c r="P703" s="287"/>
      <c r="Q703" s="287"/>
      <c r="R703" s="287"/>
      <c r="S703" s="287"/>
      <c r="T703" s="287"/>
      <c r="U703" s="287"/>
      <c r="V703" s="287"/>
      <c r="W703" s="287"/>
      <c r="X703" s="287"/>
      <c r="Y703" s="287"/>
      <c r="Z703" s="287"/>
    </row>
    <row r="704" spans="1:26" ht="12.75" customHeight="1" x14ac:dyDescent="0.25">
      <c r="A704" s="287"/>
      <c r="B704" s="287"/>
      <c r="C704" s="287"/>
      <c r="D704" s="287"/>
      <c r="E704" s="287"/>
      <c r="F704" s="287"/>
      <c r="G704" s="287"/>
      <c r="H704" s="287"/>
      <c r="I704" s="287"/>
      <c r="J704" s="287"/>
      <c r="K704" s="287"/>
      <c r="L704" s="287"/>
      <c r="M704" s="287"/>
      <c r="N704" s="287"/>
      <c r="O704" s="287"/>
      <c r="P704" s="287"/>
      <c r="Q704" s="287"/>
      <c r="R704" s="287"/>
      <c r="S704" s="287"/>
      <c r="T704" s="287"/>
      <c r="U704" s="287"/>
      <c r="V704" s="287"/>
      <c r="W704" s="287"/>
      <c r="X704" s="287"/>
      <c r="Y704" s="287"/>
      <c r="Z704" s="287"/>
    </row>
    <row r="705" spans="1:26" ht="12.75" customHeight="1" x14ac:dyDescent="0.25">
      <c r="A705" s="287"/>
      <c r="B705" s="287"/>
      <c r="C705" s="287"/>
      <c r="D705" s="287"/>
      <c r="E705" s="287"/>
      <c r="F705" s="287"/>
      <c r="G705" s="287"/>
      <c r="H705" s="287"/>
      <c r="I705" s="287"/>
      <c r="J705" s="287"/>
      <c r="K705" s="287"/>
      <c r="L705" s="287"/>
      <c r="M705" s="287"/>
      <c r="N705" s="287"/>
      <c r="O705" s="287"/>
      <c r="P705" s="287"/>
      <c r="Q705" s="287"/>
      <c r="R705" s="287"/>
      <c r="S705" s="287"/>
      <c r="T705" s="287"/>
      <c r="U705" s="287"/>
      <c r="V705" s="287"/>
      <c r="W705" s="287"/>
      <c r="X705" s="287"/>
      <c r="Y705" s="287"/>
      <c r="Z705" s="287"/>
    </row>
    <row r="706" spans="1:26" ht="12.75" customHeight="1" x14ac:dyDescent="0.25">
      <c r="A706" s="287"/>
      <c r="B706" s="287"/>
      <c r="C706" s="287"/>
      <c r="D706" s="287"/>
      <c r="E706" s="287"/>
      <c r="F706" s="287"/>
      <c r="G706" s="287"/>
      <c r="H706" s="287"/>
      <c r="I706" s="287"/>
      <c r="J706" s="287"/>
      <c r="K706" s="287"/>
      <c r="L706" s="287"/>
      <c r="M706" s="287"/>
      <c r="N706" s="287"/>
      <c r="O706" s="287"/>
      <c r="P706" s="287"/>
      <c r="Q706" s="287"/>
      <c r="R706" s="287"/>
      <c r="S706" s="287"/>
      <c r="T706" s="287"/>
      <c r="U706" s="287"/>
      <c r="V706" s="287"/>
      <c r="W706" s="287"/>
      <c r="X706" s="287"/>
      <c r="Y706" s="287"/>
      <c r="Z706" s="287"/>
    </row>
    <row r="707" spans="1:26" ht="12.75" customHeight="1" x14ac:dyDescent="0.25">
      <c r="A707" s="287"/>
      <c r="B707" s="287"/>
      <c r="C707" s="287"/>
      <c r="D707" s="287"/>
      <c r="E707" s="287"/>
      <c r="F707" s="287"/>
      <c r="G707" s="287"/>
      <c r="H707" s="287"/>
      <c r="I707" s="287"/>
      <c r="J707" s="287"/>
      <c r="K707" s="287"/>
      <c r="L707" s="287"/>
      <c r="M707" s="287"/>
      <c r="N707" s="287"/>
      <c r="O707" s="287"/>
      <c r="P707" s="287"/>
      <c r="Q707" s="287"/>
      <c r="R707" s="287"/>
      <c r="S707" s="287"/>
      <c r="T707" s="287"/>
      <c r="U707" s="287"/>
      <c r="V707" s="287"/>
      <c r="W707" s="287"/>
      <c r="X707" s="287"/>
      <c r="Y707" s="287"/>
      <c r="Z707" s="287"/>
    </row>
    <row r="708" spans="1:26" ht="12.75" customHeight="1" x14ac:dyDescent="0.25">
      <c r="A708" s="287"/>
      <c r="B708" s="287"/>
      <c r="C708" s="287"/>
      <c r="D708" s="287"/>
      <c r="E708" s="287"/>
      <c r="F708" s="287"/>
      <c r="G708" s="287"/>
      <c r="H708" s="287"/>
      <c r="I708" s="287"/>
      <c r="J708" s="287"/>
      <c r="K708" s="287"/>
      <c r="L708" s="287"/>
      <c r="M708" s="287"/>
      <c r="N708" s="287"/>
      <c r="O708" s="287"/>
      <c r="P708" s="287"/>
      <c r="Q708" s="287"/>
      <c r="R708" s="287"/>
      <c r="S708" s="287"/>
      <c r="T708" s="287"/>
      <c r="U708" s="287"/>
      <c r="V708" s="287"/>
      <c r="W708" s="287"/>
      <c r="X708" s="287"/>
      <c r="Y708" s="287"/>
      <c r="Z708" s="287"/>
    </row>
    <row r="709" spans="1:26" ht="12.75" customHeight="1" x14ac:dyDescent="0.25">
      <c r="A709" s="287"/>
      <c r="B709" s="287"/>
      <c r="C709" s="287"/>
      <c r="D709" s="287"/>
      <c r="E709" s="287"/>
      <c r="F709" s="287"/>
      <c r="G709" s="287"/>
      <c r="H709" s="287"/>
      <c r="I709" s="287"/>
      <c r="J709" s="287"/>
      <c r="K709" s="287"/>
      <c r="L709" s="287"/>
      <c r="M709" s="287"/>
      <c r="N709" s="287"/>
      <c r="O709" s="287"/>
      <c r="P709" s="287"/>
      <c r="Q709" s="287"/>
      <c r="R709" s="287"/>
      <c r="S709" s="287"/>
      <c r="T709" s="287"/>
      <c r="U709" s="287"/>
      <c r="V709" s="287"/>
      <c r="W709" s="287"/>
      <c r="X709" s="287"/>
      <c r="Y709" s="287"/>
      <c r="Z709" s="287"/>
    </row>
    <row r="710" spans="1:26" ht="12.75" customHeight="1" x14ac:dyDescent="0.25">
      <c r="A710" s="287"/>
      <c r="B710" s="287"/>
      <c r="C710" s="287"/>
      <c r="D710" s="287"/>
      <c r="E710" s="287"/>
      <c r="F710" s="287"/>
      <c r="G710" s="287"/>
      <c r="H710" s="287"/>
      <c r="I710" s="287"/>
      <c r="J710" s="287"/>
      <c r="K710" s="287"/>
      <c r="L710" s="287"/>
      <c r="M710" s="287"/>
      <c r="N710" s="287"/>
      <c r="O710" s="287"/>
      <c r="P710" s="287"/>
      <c r="Q710" s="287"/>
      <c r="R710" s="287"/>
      <c r="S710" s="287"/>
      <c r="T710" s="287"/>
      <c r="U710" s="287"/>
      <c r="V710" s="287"/>
      <c r="W710" s="287"/>
      <c r="X710" s="287"/>
      <c r="Y710" s="287"/>
      <c r="Z710" s="287"/>
    </row>
    <row r="711" spans="1:26" ht="12.75" customHeight="1" x14ac:dyDescent="0.25">
      <c r="A711" s="287"/>
      <c r="B711" s="287"/>
      <c r="C711" s="287"/>
      <c r="D711" s="287"/>
      <c r="E711" s="287"/>
      <c r="F711" s="287"/>
      <c r="G711" s="287"/>
      <c r="H711" s="287"/>
      <c r="I711" s="287"/>
      <c r="J711" s="287"/>
      <c r="K711" s="287"/>
      <c r="L711" s="287"/>
      <c r="M711" s="287"/>
      <c r="N711" s="287"/>
      <c r="O711" s="287"/>
      <c r="P711" s="287"/>
      <c r="Q711" s="287"/>
      <c r="R711" s="287"/>
      <c r="S711" s="287"/>
      <c r="T711" s="287"/>
      <c r="U711" s="287"/>
      <c r="V711" s="287"/>
      <c r="W711" s="287"/>
      <c r="X711" s="287"/>
      <c r="Y711" s="287"/>
      <c r="Z711" s="287"/>
    </row>
    <row r="712" spans="1:26" ht="12.75" customHeight="1" x14ac:dyDescent="0.25">
      <c r="A712" s="287"/>
      <c r="B712" s="287"/>
      <c r="C712" s="287"/>
      <c r="D712" s="287"/>
      <c r="E712" s="287"/>
      <c r="F712" s="287"/>
      <c r="G712" s="287"/>
      <c r="H712" s="287"/>
      <c r="I712" s="287"/>
      <c r="J712" s="287"/>
      <c r="K712" s="287"/>
      <c r="L712" s="287"/>
      <c r="M712" s="287"/>
      <c r="N712" s="287"/>
      <c r="O712" s="287"/>
      <c r="P712" s="287"/>
      <c r="Q712" s="287"/>
      <c r="R712" s="287"/>
      <c r="S712" s="287"/>
      <c r="T712" s="287"/>
      <c r="U712" s="287"/>
      <c r="V712" s="287"/>
      <c r="W712" s="287"/>
      <c r="X712" s="287"/>
      <c r="Y712" s="287"/>
      <c r="Z712" s="287"/>
    </row>
    <row r="713" spans="1:26" ht="12.75" customHeight="1" x14ac:dyDescent="0.25">
      <c r="A713" s="287"/>
      <c r="B713" s="287"/>
      <c r="C713" s="287"/>
      <c r="D713" s="287"/>
      <c r="E713" s="287"/>
      <c r="F713" s="287"/>
      <c r="G713" s="287"/>
      <c r="H713" s="287"/>
      <c r="I713" s="287"/>
      <c r="J713" s="287"/>
      <c r="K713" s="287"/>
      <c r="L713" s="287"/>
      <c r="M713" s="287"/>
      <c r="N713" s="287"/>
      <c r="O713" s="287"/>
      <c r="P713" s="287"/>
      <c r="Q713" s="287"/>
      <c r="R713" s="287"/>
      <c r="S713" s="287"/>
      <c r="T713" s="287"/>
      <c r="U713" s="287"/>
      <c r="V713" s="287"/>
      <c r="W713" s="287"/>
      <c r="X713" s="287"/>
      <c r="Y713" s="287"/>
      <c r="Z713" s="287"/>
    </row>
    <row r="714" spans="1:26" ht="12.75" customHeight="1" x14ac:dyDescent="0.25">
      <c r="A714" s="287"/>
      <c r="B714" s="287"/>
      <c r="C714" s="287"/>
      <c r="D714" s="287"/>
      <c r="E714" s="287"/>
      <c r="F714" s="287"/>
      <c r="G714" s="287"/>
      <c r="H714" s="287"/>
      <c r="I714" s="287"/>
      <c r="J714" s="287"/>
      <c r="K714" s="287"/>
      <c r="L714" s="287"/>
      <c r="M714" s="287"/>
      <c r="N714" s="287"/>
      <c r="O714" s="287"/>
      <c r="P714" s="287"/>
      <c r="Q714" s="287"/>
      <c r="R714" s="287"/>
      <c r="S714" s="287"/>
      <c r="T714" s="287"/>
      <c r="U714" s="287"/>
      <c r="V714" s="287"/>
      <c r="W714" s="287"/>
      <c r="X714" s="287"/>
      <c r="Y714" s="287"/>
      <c r="Z714" s="287"/>
    </row>
    <row r="715" spans="1:26" ht="12.75" customHeight="1" x14ac:dyDescent="0.25">
      <c r="A715" s="287"/>
      <c r="B715" s="287"/>
      <c r="C715" s="287"/>
      <c r="D715" s="287"/>
      <c r="E715" s="287"/>
      <c r="F715" s="287"/>
      <c r="G715" s="287"/>
      <c r="H715" s="287"/>
      <c r="I715" s="287"/>
      <c r="J715" s="287"/>
      <c r="K715" s="287"/>
      <c r="L715" s="287"/>
      <c r="M715" s="287"/>
      <c r="N715" s="287"/>
      <c r="O715" s="287"/>
      <c r="P715" s="287"/>
      <c r="Q715" s="287"/>
      <c r="R715" s="287"/>
      <c r="S715" s="287"/>
      <c r="T715" s="287"/>
      <c r="U715" s="287"/>
      <c r="V715" s="287"/>
      <c r="W715" s="287"/>
      <c r="X715" s="287"/>
      <c r="Y715" s="287"/>
      <c r="Z715" s="287"/>
    </row>
    <row r="716" spans="1:26" ht="12.75" customHeight="1" x14ac:dyDescent="0.25">
      <c r="A716" s="287"/>
      <c r="B716" s="287"/>
      <c r="C716" s="287"/>
      <c r="D716" s="287"/>
      <c r="E716" s="287"/>
      <c r="F716" s="287"/>
      <c r="G716" s="287"/>
      <c r="H716" s="287"/>
      <c r="I716" s="287"/>
      <c r="J716" s="287"/>
      <c r="K716" s="287"/>
      <c r="L716" s="287"/>
      <c r="M716" s="287"/>
      <c r="N716" s="287"/>
      <c r="O716" s="287"/>
      <c r="P716" s="287"/>
      <c r="Q716" s="287"/>
      <c r="R716" s="287"/>
      <c r="S716" s="287"/>
      <c r="T716" s="287"/>
      <c r="U716" s="287"/>
      <c r="V716" s="287"/>
      <c r="W716" s="287"/>
      <c r="X716" s="287"/>
      <c r="Y716" s="287"/>
      <c r="Z716" s="287"/>
    </row>
    <row r="717" spans="1:26" ht="12.75" customHeight="1" x14ac:dyDescent="0.25">
      <c r="A717" s="287"/>
      <c r="B717" s="287"/>
      <c r="C717" s="287"/>
      <c r="D717" s="287"/>
      <c r="E717" s="287"/>
      <c r="F717" s="287"/>
      <c r="G717" s="287"/>
      <c r="H717" s="287"/>
      <c r="I717" s="287"/>
      <c r="J717" s="287"/>
      <c r="K717" s="287"/>
      <c r="L717" s="287"/>
      <c r="M717" s="287"/>
      <c r="N717" s="287"/>
      <c r="O717" s="287"/>
      <c r="P717" s="287"/>
      <c r="Q717" s="287"/>
      <c r="R717" s="287"/>
      <c r="S717" s="287"/>
      <c r="T717" s="287"/>
      <c r="U717" s="287"/>
      <c r="V717" s="287"/>
      <c r="W717" s="287"/>
      <c r="X717" s="287"/>
      <c r="Y717" s="287"/>
      <c r="Z717" s="287"/>
    </row>
    <row r="718" spans="1:26" ht="12.75" customHeight="1" x14ac:dyDescent="0.25">
      <c r="A718" s="287"/>
      <c r="B718" s="287"/>
      <c r="C718" s="287"/>
      <c r="D718" s="287"/>
      <c r="E718" s="287"/>
      <c r="F718" s="287"/>
      <c r="G718" s="287"/>
      <c r="H718" s="287"/>
      <c r="I718" s="287"/>
      <c r="J718" s="287"/>
      <c r="K718" s="287"/>
      <c r="L718" s="287"/>
      <c r="M718" s="287"/>
      <c r="N718" s="287"/>
      <c r="O718" s="287"/>
      <c r="P718" s="287"/>
      <c r="Q718" s="287"/>
      <c r="R718" s="287"/>
      <c r="S718" s="287"/>
      <c r="T718" s="287"/>
      <c r="U718" s="287"/>
      <c r="V718" s="287"/>
      <c r="W718" s="287"/>
      <c r="X718" s="287"/>
      <c r="Y718" s="287"/>
      <c r="Z718" s="287"/>
    </row>
    <row r="719" spans="1:26" ht="12.75" customHeight="1" x14ac:dyDescent="0.25">
      <c r="A719" s="287"/>
      <c r="B719" s="287"/>
      <c r="C719" s="287"/>
      <c r="D719" s="287"/>
      <c r="E719" s="287"/>
      <c r="F719" s="287"/>
      <c r="G719" s="287"/>
      <c r="H719" s="287"/>
      <c r="I719" s="287"/>
      <c r="J719" s="287"/>
      <c r="K719" s="287"/>
      <c r="L719" s="287"/>
      <c r="M719" s="287"/>
      <c r="N719" s="287"/>
      <c r="O719" s="287"/>
      <c r="P719" s="287"/>
      <c r="Q719" s="287"/>
      <c r="R719" s="287"/>
      <c r="S719" s="287"/>
      <c r="T719" s="287"/>
      <c r="U719" s="287"/>
      <c r="V719" s="287"/>
      <c r="W719" s="287"/>
      <c r="X719" s="287"/>
      <c r="Y719" s="287"/>
      <c r="Z719" s="287"/>
    </row>
    <row r="720" spans="1:26" ht="12.75" customHeight="1" x14ac:dyDescent="0.25">
      <c r="A720" s="287"/>
      <c r="B720" s="287"/>
      <c r="C720" s="287"/>
      <c r="D720" s="287"/>
      <c r="E720" s="287"/>
      <c r="F720" s="287"/>
      <c r="G720" s="287"/>
      <c r="H720" s="287"/>
      <c r="I720" s="287"/>
      <c r="J720" s="287"/>
      <c r="K720" s="287"/>
      <c r="L720" s="287"/>
      <c r="M720" s="287"/>
      <c r="N720" s="287"/>
      <c r="O720" s="287"/>
      <c r="P720" s="287"/>
      <c r="Q720" s="287"/>
      <c r="R720" s="287"/>
      <c r="S720" s="287"/>
      <c r="T720" s="287"/>
      <c r="U720" s="287"/>
      <c r="V720" s="287"/>
      <c r="W720" s="287"/>
      <c r="X720" s="287"/>
      <c r="Y720" s="287"/>
      <c r="Z720" s="287"/>
    </row>
    <row r="721" spans="1:26" ht="12.75" customHeight="1" x14ac:dyDescent="0.25">
      <c r="A721" s="287"/>
      <c r="B721" s="287"/>
      <c r="C721" s="287"/>
      <c r="D721" s="287"/>
      <c r="E721" s="287"/>
      <c r="F721" s="287"/>
      <c r="G721" s="287"/>
      <c r="H721" s="287"/>
      <c r="I721" s="287"/>
      <c r="J721" s="287"/>
      <c r="K721" s="287"/>
      <c r="L721" s="287"/>
      <c r="M721" s="287"/>
      <c r="N721" s="287"/>
      <c r="O721" s="287"/>
      <c r="P721" s="287"/>
      <c r="Q721" s="287"/>
      <c r="R721" s="287"/>
      <c r="S721" s="287"/>
      <c r="T721" s="287"/>
      <c r="U721" s="287"/>
      <c r="V721" s="287"/>
      <c r="W721" s="287"/>
      <c r="X721" s="287"/>
      <c r="Y721" s="287"/>
      <c r="Z721" s="287"/>
    </row>
    <row r="722" spans="1:26" ht="12.75" customHeight="1" x14ac:dyDescent="0.25">
      <c r="A722" s="287"/>
      <c r="B722" s="287"/>
      <c r="C722" s="287"/>
      <c r="D722" s="287"/>
      <c r="E722" s="287"/>
      <c r="F722" s="287"/>
      <c r="G722" s="287"/>
      <c r="H722" s="287"/>
      <c r="I722" s="287"/>
      <c r="J722" s="287"/>
      <c r="K722" s="287"/>
      <c r="L722" s="287"/>
      <c r="M722" s="287"/>
      <c r="N722" s="287"/>
      <c r="O722" s="287"/>
      <c r="P722" s="287"/>
      <c r="Q722" s="287"/>
      <c r="R722" s="287"/>
      <c r="S722" s="287"/>
      <c r="T722" s="287"/>
      <c r="U722" s="287"/>
      <c r="V722" s="287"/>
      <c r="W722" s="287"/>
      <c r="X722" s="287"/>
      <c r="Y722" s="287"/>
      <c r="Z722" s="287"/>
    </row>
    <row r="723" spans="1:26" ht="12.75" customHeight="1" x14ac:dyDescent="0.25">
      <c r="A723" s="287"/>
      <c r="B723" s="287"/>
      <c r="C723" s="287"/>
      <c r="D723" s="287"/>
      <c r="E723" s="287"/>
      <c r="F723" s="287"/>
      <c r="G723" s="287"/>
      <c r="H723" s="287"/>
      <c r="I723" s="287"/>
      <c r="J723" s="287"/>
      <c r="K723" s="287"/>
      <c r="L723" s="287"/>
      <c r="M723" s="287"/>
      <c r="N723" s="287"/>
      <c r="O723" s="287"/>
      <c r="P723" s="287"/>
      <c r="Q723" s="287"/>
      <c r="R723" s="287"/>
      <c r="S723" s="287"/>
      <c r="T723" s="287"/>
      <c r="U723" s="287"/>
      <c r="V723" s="287"/>
      <c r="W723" s="287"/>
      <c r="X723" s="287"/>
      <c r="Y723" s="287"/>
      <c r="Z723" s="287"/>
    </row>
    <row r="724" spans="1:26" ht="12.75" customHeight="1" x14ac:dyDescent="0.25">
      <c r="A724" s="287"/>
      <c r="B724" s="287"/>
      <c r="C724" s="287"/>
      <c r="D724" s="287"/>
      <c r="E724" s="287"/>
      <c r="F724" s="287"/>
      <c r="G724" s="287"/>
      <c r="H724" s="287"/>
      <c r="I724" s="287"/>
      <c r="J724" s="287"/>
      <c r="K724" s="287"/>
      <c r="L724" s="287"/>
      <c r="M724" s="287"/>
      <c r="N724" s="287"/>
      <c r="O724" s="287"/>
      <c r="P724" s="287"/>
      <c r="Q724" s="287"/>
      <c r="R724" s="287"/>
      <c r="S724" s="287"/>
      <c r="T724" s="287"/>
      <c r="U724" s="287"/>
      <c r="V724" s="287"/>
      <c r="W724" s="287"/>
      <c r="X724" s="287"/>
      <c r="Y724" s="287"/>
      <c r="Z724" s="287"/>
    </row>
    <row r="725" spans="1:26" ht="12.75" customHeight="1" x14ac:dyDescent="0.25">
      <c r="A725" s="287"/>
      <c r="B725" s="287"/>
      <c r="C725" s="287"/>
      <c r="D725" s="287"/>
      <c r="E725" s="287"/>
      <c r="F725" s="287"/>
      <c r="G725" s="287"/>
      <c r="H725" s="287"/>
      <c r="I725" s="287"/>
      <c r="J725" s="287"/>
      <c r="K725" s="287"/>
      <c r="L725" s="287"/>
      <c r="M725" s="287"/>
      <c r="N725" s="287"/>
      <c r="O725" s="287"/>
      <c r="P725" s="287"/>
      <c r="Q725" s="287"/>
      <c r="R725" s="287"/>
      <c r="S725" s="287"/>
      <c r="T725" s="287"/>
      <c r="U725" s="287"/>
      <c r="V725" s="287"/>
      <c r="W725" s="287"/>
      <c r="X725" s="287"/>
      <c r="Y725" s="287"/>
      <c r="Z725" s="287"/>
    </row>
    <row r="726" spans="1:26" ht="12.75" customHeight="1" x14ac:dyDescent="0.25">
      <c r="A726" s="287"/>
      <c r="B726" s="287"/>
      <c r="C726" s="287"/>
      <c r="D726" s="287"/>
      <c r="E726" s="287"/>
      <c r="F726" s="287"/>
      <c r="G726" s="287"/>
      <c r="H726" s="287"/>
      <c r="I726" s="287"/>
      <c r="J726" s="287"/>
      <c r="K726" s="287"/>
      <c r="L726" s="287"/>
      <c r="M726" s="287"/>
      <c r="N726" s="287"/>
      <c r="O726" s="287"/>
      <c r="P726" s="287"/>
      <c r="Q726" s="287"/>
      <c r="R726" s="287"/>
      <c r="S726" s="287"/>
      <c r="T726" s="287"/>
      <c r="U726" s="287"/>
      <c r="V726" s="287"/>
      <c r="W726" s="287"/>
      <c r="X726" s="287"/>
      <c r="Y726" s="287"/>
      <c r="Z726" s="287"/>
    </row>
    <row r="727" spans="1:26" ht="12.75" customHeight="1" x14ac:dyDescent="0.25">
      <c r="A727" s="287"/>
      <c r="B727" s="287"/>
      <c r="C727" s="287"/>
      <c r="D727" s="287"/>
      <c r="E727" s="287"/>
      <c r="F727" s="287"/>
      <c r="G727" s="287"/>
      <c r="H727" s="287"/>
      <c r="I727" s="287"/>
      <c r="J727" s="287"/>
      <c r="K727" s="287"/>
      <c r="L727" s="287"/>
      <c r="M727" s="287"/>
      <c r="N727" s="287"/>
      <c r="O727" s="287"/>
      <c r="P727" s="287"/>
      <c r="Q727" s="287"/>
      <c r="R727" s="287"/>
      <c r="S727" s="287"/>
      <c r="T727" s="287"/>
      <c r="U727" s="287"/>
      <c r="V727" s="287"/>
      <c r="W727" s="287"/>
      <c r="X727" s="287"/>
      <c r="Y727" s="287"/>
      <c r="Z727" s="287"/>
    </row>
    <row r="728" spans="1:26" ht="12.75" customHeight="1" x14ac:dyDescent="0.25">
      <c r="A728" s="287"/>
      <c r="B728" s="287"/>
      <c r="C728" s="287"/>
      <c r="D728" s="287"/>
      <c r="E728" s="287"/>
      <c r="F728" s="287"/>
      <c r="G728" s="287"/>
      <c r="H728" s="287"/>
      <c r="I728" s="287"/>
      <c r="J728" s="287"/>
      <c r="K728" s="287"/>
      <c r="L728" s="287"/>
      <c r="M728" s="287"/>
      <c r="N728" s="287"/>
      <c r="O728" s="287"/>
      <c r="P728" s="287"/>
      <c r="Q728" s="287"/>
      <c r="R728" s="287"/>
      <c r="S728" s="287"/>
      <c r="T728" s="287"/>
      <c r="U728" s="287"/>
      <c r="V728" s="287"/>
      <c r="W728" s="287"/>
      <c r="X728" s="287"/>
      <c r="Y728" s="287"/>
      <c r="Z728" s="287"/>
    </row>
    <row r="729" spans="1:26" ht="12.75" customHeight="1" x14ac:dyDescent="0.25">
      <c r="A729" s="287"/>
      <c r="B729" s="287"/>
      <c r="C729" s="287"/>
      <c r="D729" s="287"/>
      <c r="E729" s="287"/>
      <c r="F729" s="287"/>
      <c r="G729" s="287"/>
      <c r="H729" s="287"/>
      <c r="I729" s="287"/>
      <c r="J729" s="287"/>
      <c r="K729" s="287"/>
      <c r="L729" s="287"/>
      <c r="M729" s="287"/>
      <c r="N729" s="287"/>
      <c r="O729" s="287"/>
      <c r="P729" s="287"/>
      <c r="Q729" s="287"/>
      <c r="R729" s="287"/>
      <c r="S729" s="287"/>
      <c r="T729" s="287"/>
      <c r="U729" s="287"/>
      <c r="V729" s="287"/>
      <c r="W729" s="287"/>
      <c r="X729" s="287"/>
      <c r="Y729" s="287"/>
      <c r="Z729" s="287"/>
    </row>
    <row r="730" spans="1:26" ht="12.75" customHeight="1" x14ac:dyDescent="0.25">
      <c r="A730" s="287"/>
      <c r="B730" s="287"/>
      <c r="C730" s="287"/>
      <c r="D730" s="287"/>
      <c r="E730" s="287"/>
      <c r="F730" s="287"/>
      <c r="G730" s="287"/>
      <c r="H730" s="287"/>
      <c r="I730" s="287"/>
      <c r="J730" s="287"/>
      <c r="K730" s="287"/>
      <c r="L730" s="287"/>
      <c r="M730" s="287"/>
      <c r="N730" s="287"/>
      <c r="O730" s="287"/>
      <c r="P730" s="287"/>
      <c r="Q730" s="287"/>
      <c r="R730" s="287"/>
      <c r="S730" s="287"/>
      <c r="T730" s="287"/>
      <c r="U730" s="287"/>
      <c r="V730" s="287"/>
      <c r="W730" s="287"/>
      <c r="X730" s="287"/>
      <c r="Y730" s="287"/>
      <c r="Z730" s="287"/>
    </row>
    <row r="731" spans="1:26" ht="12.75" customHeight="1" x14ac:dyDescent="0.25">
      <c r="A731" s="287"/>
      <c r="B731" s="287"/>
      <c r="C731" s="287"/>
      <c r="D731" s="287"/>
      <c r="E731" s="287"/>
      <c r="F731" s="287"/>
      <c r="G731" s="287"/>
      <c r="H731" s="287"/>
      <c r="I731" s="287"/>
      <c r="J731" s="287"/>
      <c r="K731" s="287"/>
      <c r="L731" s="287"/>
      <c r="M731" s="287"/>
      <c r="N731" s="287"/>
      <c r="O731" s="287"/>
      <c r="P731" s="287"/>
      <c r="Q731" s="287"/>
      <c r="R731" s="287"/>
      <c r="S731" s="287"/>
      <c r="T731" s="287"/>
      <c r="U731" s="287"/>
      <c r="V731" s="287"/>
      <c r="W731" s="287"/>
      <c r="X731" s="287"/>
      <c r="Y731" s="287"/>
      <c r="Z731" s="287"/>
    </row>
    <row r="732" spans="1:26" ht="12.75" customHeight="1" x14ac:dyDescent="0.25">
      <c r="A732" s="287"/>
      <c r="B732" s="287"/>
      <c r="C732" s="287"/>
      <c r="D732" s="287"/>
      <c r="E732" s="287"/>
      <c r="F732" s="287"/>
      <c r="G732" s="287"/>
      <c r="H732" s="287"/>
      <c r="I732" s="287"/>
      <c r="J732" s="287"/>
      <c r="K732" s="287"/>
      <c r="L732" s="287"/>
      <c r="M732" s="287"/>
      <c r="N732" s="287"/>
      <c r="O732" s="287"/>
      <c r="P732" s="287"/>
      <c r="Q732" s="287"/>
      <c r="R732" s="287"/>
      <c r="S732" s="287"/>
      <c r="T732" s="287"/>
      <c r="U732" s="287"/>
      <c r="V732" s="287"/>
      <c r="W732" s="287"/>
      <c r="X732" s="287"/>
      <c r="Y732" s="287"/>
      <c r="Z732" s="287"/>
    </row>
    <row r="733" spans="1:26" ht="12.75" customHeight="1" x14ac:dyDescent="0.25">
      <c r="A733" s="287"/>
      <c r="B733" s="287"/>
      <c r="C733" s="287"/>
      <c r="D733" s="287"/>
      <c r="E733" s="287"/>
      <c r="F733" s="287"/>
      <c r="G733" s="287"/>
      <c r="H733" s="287"/>
      <c r="I733" s="287"/>
      <c r="J733" s="287"/>
      <c r="K733" s="287"/>
      <c r="L733" s="287"/>
      <c r="M733" s="287"/>
      <c r="N733" s="287"/>
      <c r="O733" s="287"/>
      <c r="P733" s="287"/>
      <c r="Q733" s="287"/>
      <c r="R733" s="287"/>
      <c r="S733" s="287"/>
      <c r="T733" s="287"/>
      <c r="U733" s="287"/>
      <c r="V733" s="287"/>
      <c r="W733" s="287"/>
      <c r="X733" s="287"/>
      <c r="Y733" s="287"/>
      <c r="Z733" s="287"/>
    </row>
    <row r="734" spans="1:26" ht="12.75" customHeight="1" x14ac:dyDescent="0.25">
      <c r="A734" s="287"/>
      <c r="B734" s="287"/>
      <c r="C734" s="287"/>
      <c r="D734" s="287"/>
      <c r="E734" s="287"/>
      <c r="F734" s="287"/>
      <c r="G734" s="287"/>
      <c r="H734" s="287"/>
      <c r="I734" s="287"/>
      <c r="J734" s="287"/>
      <c r="K734" s="287"/>
      <c r="L734" s="287"/>
      <c r="M734" s="287"/>
      <c r="N734" s="287"/>
      <c r="O734" s="287"/>
      <c r="P734" s="287"/>
      <c r="Q734" s="287"/>
      <c r="R734" s="287"/>
      <c r="S734" s="287"/>
      <c r="T734" s="287"/>
      <c r="U734" s="287"/>
      <c r="V734" s="287"/>
      <c r="W734" s="287"/>
      <c r="X734" s="287"/>
      <c r="Y734" s="287"/>
      <c r="Z734" s="287"/>
    </row>
    <row r="735" spans="1:26" ht="12.75" customHeight="1" x14ac:dyDescent="0.25">
      <c r="A735" s="287"/>
      <c r="B735" s="287"/>
      <c r="C735" s="287"/>
      <c r="D735" s="287"/>
      <c r="E735" s="287"/>
      <c r="F735" s="287"/>
      <c r="G735" s="287"/>
      <c r="H735" s="287"/>
      <c r="I735" s="287"/>
      <c r="J735" s="287"/>
      <c r="K735" s="287"/>
      <c r="L735" s="287"/>
      <c r="M735" s="287"/>
      <c r="N735" s="287"/>
      <c r="O735" s="287"/>
      <c r="P735" s="287"/>
      <c r="Q735" s="287"/>
      <c r="R735" s="287"/>
      <c r="S735" s="287"/>
      <c r="T735" s="287"/>
      <c r="U735" s="287"/>
      <c r="V735" s="287"/>
      <c r="W735" s="287"/>
      <c r="X735" s="287"/>
      <c r="Y735" s="287"/>
      <c r="Z735" s="287"/>
    </row>
    <row r="736" spans="1:26" ht="12.75" customHeight="1" x14ac:dyDescent="0.25">
      <c r="A736" s="287"/>
      <c r="B736" s="287"/>
      <c r="C736" s="287"/>
      <c r="D736" s="287"/>
      <c r="E736" s="287"/>
      <c r="F736" s="287"/>
      <c r="G736" s="287"/>
      <c r="H736" s="287"/>
      <c r="I736" s="287"/>
      <c r="J736" s="287"/>
      <c r="K736" s="287"/>
      <c r="L736" s="287"/>
      <c r="M736" s="287"/>
      <c r="N736" s="287"/>
      <c r="O736" s="287"/>
      <c r="P736" s="287"/>
      <c r="Q736" s="287"/>
      <c r="R736" s="287"/>
      <c r="S736" s="287"/>
      <c r="T736" s="287"/>
      <c r="U736" s="287"/>
      <c r="V736" s="287"/>
      <c r="W736" s="287"/>
      <c r="X736" s="287"/>
      <c r="Y736" s="287"/>
      <c r="Z736" s="287"/>
    </row>
    <row r="737" spans="1:26" ht="12.75" customHeight="1" x14ac:dyDescent="0.25">
      <c r="A737" s="287"/>
      <c r="B737" s="287"/>
      <c r="C737" s="287"/>
      <c r="D737" s="287"/>
      <c r="E737" s="287"/>
      <c r="F737" s="287"/>
      <c r="G737" s="287"/>
      <c r="H737" s="287"/>
      <c r="I737" s="287"/>
      <c r="J737" s="287"/>
      <c r="K737" s="287"/>
      <c r="L737" s="287"/>
      <c r="M737" s="287"/>
      <c r="N737" s="287"/>
      <c r="O737" s="287"/>
      <c r="P737" s="287"/>
      <c r="Q737" s="287"/>
      <c r="R737" s="287"/>
      <c r="S737" s="287"/>
      <c r="T737" s="287"/>
      <c r="U737" s="287"/>
      <c r="V737" s="287"/>
      <c r="W737" s="287"/>
      <c r="X737" s="287"/>
      <c r="Y737" s="287"/>
      <c r="Z737" s="287"/>
    </row>
    <row r="738" spans="1:26" ht="12.75" customHeight="1" x14ac:dyDescent="0.25">
      <c r="A738" s="287"/>
      <c r="B738" s="287"/>
      <c r="C738" s="287"/>
      <c r="D738" s="287"/>
      <c r="E738" s="287"/>
      <c r="F738" s="287"/>
      <c r="G738" s="287"/>
      <c r="H738" s="287"/>
      <c r="I738" s="287"/>
      <c r="J738" s="287"/>
      <c r="K738" s="287"/>
      <c r="L738" s="287"/>
      <c r="M738" s="287"/>
      <c r="N738" s="287"/>
      <c r="O738" s="287"/>
      <c r="P738" s="287"/>
      <c r="Q738" s="287"/>
      <c r="R738" s="287"/>
      <c r="S738" s="287"/>
      <c r="T738" s="287"/>
      <c r="U738" s="287"/>
      <c r="V738" s="287"/>
      <c r="W738" s="287"/>
      <c r="X738" s="287"/>
      <c r="Y738" s="287"/>
      <c r="Z738" s="287"/>
    </row>
    <row r="739" spans="1:26" ht="12.75" customHeight="1" x14ac:dyDescent="0.25">
      <c r="A739" s="287"/>
      <c r="B739" s="287"/>
      <c r="C739" s="287"/>
      <c r="D739" s="287"/>
      <c r="E739" s="287"/>
      <c r="F739" s="287"/>
      <c r="G739" s="287"/>
      <c r="H739" s="287"/>
      <c r="I739" s="287"/>
      <c r="J739" s="287"/>
      <c r="K739" s="287"/>
      <c r="L739" s="287"/>
      <c r="M739" s="287"/>
      <c r="N739" s="287"/>
      <c r="O739" s="287"/>
      <c r="P739" s="287"/>
      <c r="Q739" s="287"/>
      <c r="R739" s="287"/>
      <c r="S739" s="287"/>
      <c r="T739" s="287"/>
      <c r="U739" s="287"/>
      <c r="V739" s="287"/>
      <c r="W739" s="287"/>
      <c r="X739" s="287"/>
      <c r="Y739" s="287"/>
      <c r="Z739" s="287"/>
    </row>
    <row r="740" spans="1:26" ht="12.75" customHeight="1" x14ac:dyDescent="0.25">
      <c r="A740" s="287"/>
      <c r="B740" s="287"/>
      <c r="C740" s="287"/>
      <c r="D740" s="287"/>
      <c r="E740" s="287"/>
      <c r="F740" s="287"/>
      <c r="G740" s="287"/>
      <c r="H740" s="287"/>
      <c r="I740" s="287"/>
      <c r="J740" s="287"/>
      <c r="K740" s="287"/>
      <c r="L740" s="287"/>
      <c r="M740" s="287"/>
      <c r="N740" s="287"/>
      <c r="O740" s="287"/>
      <c r="P740" s="287"/>
      <c r="Q740" s="287"/>
      <c r="R740" s="287"/>
      <c r="S740" s="287"/>
      <c r="T740" s="287"/>
      <c r="U740" s="287"/>
      <c r="V740" s="287"/>
      <c r="W740" s="287"/>
      <c r="X740" s="287"/>
      <c r="Y740" s="287"/>
      <c r="Z740" s="287"/>
    </row>
    <row r="741" spans="1:26" ht="12.75" customHeight="1" x14ac:dyDescent="0.25">
      <c r="A741" s="287"/>
      <c r="B741" s="287"/>
      <c r="C741" s="287"/>
      <c r="D741" s="287"/>
      <c r="E741" s="287"/>
      <c r="F741" s="287"/>
      <c r="G741" s="287"/>
      <c r="H741" s="287"/>
      <c r="I741" s="287"/>
      <c r="J741" s="287"/>
      <c r="K741" s="287"/>
      <c r="L741" s="287"/>
      <c r="M741" s="287"/>
      <c r="N741" s="287"/>
      <c r="O741" s="287"/>
      <c r="P741" s="287"/>
      <c r="Q741" s="287"/>
      <c r="R741" s="287"/>
      <c r="S741" s="287"/>
      <c r="T741" s="287"/>
      <c r="U741" s="287"/>
      <c r="V741" s="287"/>
      <c r="W741" s="287"/>
      <c r="X741" s="287"/>
      <c r="Y741" s="287"/>
      <c r="Z741" s="287"/>
    </row>
    <row r="742" spans="1:26" ht="12.75" customHeight="1" x14ac:dyDescent="0.25">
      <c r="A742" s="287"/>
      <c r="B742" s="287"/>
      <c r="C742" s="287"/>
      <c r="D742" s="287"/>
      <c r="E742" s="287"/>
      <c r="F742" s="287"/>
      <c r="G742" s="287"/>
      <c r="H742" s="287"/>
      <c r="I742" s="287"/>
      <c r="J742" s="287"/>
      <c r="K742" s="287"/>
      <c r="L742" s="287"/>
      <c r="M742" s="287"/>
      <c r="N742" s="287"/>
      <c r="O742" s="287"/>
      <c r="P742" s="287"/>
      <c r="Q742" s="287"/>
      <c r="R742" s="287"/>
      <c r="S742" s="287"/>
      <c r="T742" s="287"/>
      <c r="U742" s="287"/>
      <c r="V742" s="287"/>
      <c r="W742" s="287"/>
      <c r="X742" s="287"/>
      <c r="Y742" s="287"/>
      <c r="Z742" s="287"/>
    </row>
    <row r="743" spans="1:26" ht="12.75" customHeight="1" x14ac:dyDescent="0.25">
      <c r="A743" s="287"/>
      <c r="B743" s="287"/>
      <c r="C743" s="287"/>
      <c r="D743" s="287"/>
      <c r="E743" s="287"/>
      <c r="F743" s="287"/>
      <c r="G743" s="287"/>
      <c r="H743" s="287"/>
      <c r="I743" s="287"/>
      <c r="J743" s="287"/>
      <c r="K743" s="287"/>
      <c r="L743" s="287"/>
      <c r="M743" s="287"/>
      <c r="N743" s="287"/>
      <c r="O743" s="287"/>
      <c r="P743" s="287"/>
      <c r="Q743" s="287"/>
      <c r="R743" s="287"/>
      <c r="S743" s="287"/>
      <c r="T743" s="287"/>
      <c r="U743" s="287"/>
      <c r="V743" s="287"/>
      <c r="W743" s="287"/>
      <c r="X743" s="287"/>
      <c r="Y743" s="287"/>
      <c r="Z743" s="287"/>
    </row>
    <row r="744" spans="1:26" ht="12.75" customHeight="1" x14ac:dyDescent="0.25">
      <c r="A744" s="287"/>
      <c r="B744" s="287"/>
      <c r="C744" s="287"/>
      <c r="D744" s="287"/>
      <c r="E744" s="287"/>
      <c r="F744" s="287"/>
      <c r="G744" s="287"/>
      <c r="H744" s="287"/>
      <c r="I744" s="287"/>
      <c r="J744" s="287"/>
      <c r="K744" s="287"/>
      <c r="L744" s="287"/>
      <c r="M744" s="287"/>
      <c r="N744" s="287"/>
      <c r="O744" s="287"/>
      <c r="P744" s="287"/>
      <c r="Q744" s="287"/>
      <c r="R744" s="287"/>
      <c r="S744" s="287"/>
      <c r="T744" s="287"/>
      <c r="U744" s="287"/>
      <c r="V744" s="287"/>
      <c r="W744" s="287"/>
      <c r="X744" s="287"/>
      <c r="Y744" s="287"/>
      <c r="Z744" s="287"/>
    </row>
    <row r="745" spans="1:26" ht="12.75" customHeight="1" x14ac:dyDescent="0.25">
      <c r="A745" s="287"/>
      <c r="B745" s="287"/>
      <c r="C745" s="287"/>
      <c r="D745" s="287"/>
      <c r="E745" s="287"/>
      <c r="F745" s="287"/>
      <c r="G745" s="287"/>
      <c r="H745" s="287"/>
      <c r="I745" s="287"/>
      <c r="J745" s="287"/>
      <c r="K745" s="287"/>
      <c r="L745" s="287"/>
      <c r="M745" s="287"/>
      <c r="N745" s="287"/>
      <c r="O745" s="287"/>
      <c r="P745" s="287"/>
      <c r="Q745" s="287"/>
      <c r="R745" s="287"/>
      <c r="S745" s="287"/>
      <c r="T745" s="287"/>
      <c r="U745" s="287"/>
      <c r="V745" s="287"/>
      <c r="W745" s="287"/>
      <c r="X745" s="287"/>
      <c r="Y745" s="287"/>
      <c r="Z745" s="287"/>
    </row>
    <row r="746" spans="1:26" ht="12.75" customHeight="1" x14ac:dyDescent="0.25">
      <c r="A746" s="287"/>
      <c r="B746" s="287"/>
      <c r="C746" s="287"/>
      <c r="D746" s="287"/>
      <c r="E746" s="287"/>
      <c r="F746" s="287"/>
      <c r="G746" s="287"/>
      <c r="H746" s="287"/>
      <c r="I746" s="287"/>
      <c r="J746" s="287"/>
      <c r="K746" s="287"/>
      <c r="L746" s="287"/>
      <c r="M746" s="287"/>
      <c r="N746" s="287"/>
      <c r="O746" s="287"/>
      <c r="P746" s="287"/>
      <c r="Q746" s="287"/>
      <c r="R746" s="287"/>
      <c r="S746" s="287"/>
      <c r="T746" s="287"/>
      <c r="U746" s="287"/>
      <c r="V746" s="287"/>
      <c r="W746" s="287"/>
      <c r="X746" s="287"/>
      <c r="Y746" s="287"/>
      <c r="Z746" s="287"/>
    </row>
    <row r="747" spans="1:26" ht="12.75" customHeight="1" x14ac:dyDescent="0.25">
      <c r="A747" s="287"/>
      <c r="B747" s="287"/>
      <c r="C747" s="287"/>
      <c r="D747" s="287"/>
      <c r="E747" s="287"/>
      <c r="F747" s="287"/>
      <c r="G747" s="287"/>
      <c r="H747" s="287"/>
      <c r="I747" s="287"/>
      <c r="J747" s="287"/>
      <c r="K747" s="287"/>
      <c r="L747" s="287"/>
      <c r="M747" s="287"/>
      <c r="N747" s="287"/>
      <c r="O747" s="287"/>
      <c r="P747" s="287"/>
      <c r="Q747" s="287"/>
      <c r="R747" s="287"/>
      <c r="S747" s="287"/>
      <c r="T747" s="287"/>
      <c r="U747" s="287"/>
      <c r="V747" s="287"/>
      <c r="W747" s="287"/>
      <c r="X747" s="287"/>
      <c r="Y747" s="287"/>
      <c r="Z747" s="287"/>
    </row>
    <row r="748" spans="1:26" ht="12.75" customHeight="1" x14ac:dyDescent="0.25">
      <c r="A748" s="287"/>
      <c r="B748" s="287"/>
      <c r="C748" s="287"/>
      <c r="D748" s="287"/>
      <c r="E748" s="287"/>
      <c r="F748" s="287"/>
      <c r="G748" s="287"/>
      <c r="H748" s="287"/>
      <c r="I748" s="287"/>
      <c r="J748" s="287"/>
      <c r="K748" s="287"/>
      <c r="L748" s="287"/>
      <c r="M748" s="287"/>
      <c r="N748" s="287"/>
      <c r="O748" s="287"/>
      <c r="P748" s="287"/>
      <c r="Q748" s="287"/>
      <c r="R748" s="287"/>
      <c r="S748" s="287"/>
      <c r="T748" s="287"/>
      <c r="U748" s="287"/>
      <c r="V748" s="287"/>
      <c r="W748" s="287"/>
      <c r="X748" s="287"/>
      <c r="Y748" s="287"/>
      <c r="Z748" s="287"/>
    </row>
    <row r="749" spans="1:26" ht="12.75" customHeight="1" x14ac:dyDescent="0.25">
      <c r="A749" s="287"/>
      <c r="B749" s="287"/>
      <c r="C749" s="287"/>
      <c r="D749" s="287"/>
      <c r="E749" s="287"/>
      <c r="F749" s="287"/>
      <c r="G749" s="287"/>
      <c r="H749" s="287"/>
      <c r="I749" s="287"/>
      <c r="J749" s="287"/>
      <c r="K749" s="287"/>
      <c r="L749" s="287"/>
      <c r="M749" s="287"/>
      <c r="N749" s="287"/>
      <c r="O749" s="287"/>
      <c r="P749" s="287"/>
      <c r="Q749" s="287"/>
      <c r="R749" s="287"/>
      <c r="S749" s="287"/>
      <c r="T749" s="287"/>
      <c r="U749" s="287"/>
      <c r="V749" s="287"/>
      <c r="W749" s="287"/>
      <c r="X749" s="287"/>
      <c r="Y749" s="287"/>
      <c r="Z749" s="287"/>
    </row>
    <row r="750" spans="1:26" ht="12.75" customHeight="1" x14ac:dyDescent="0.25">
      <c r="A750" s="287"/>
      <c r="B750" s="287"/>
      <c r="C750" s="287"/>
      <c r="D750" s="287"/>
      <c r="E750" s="287"/>
      <c r="F750" s="287"/>
      <c r="G750" s="287"/>
      <c r="H750" s="287"/>
      <c r="I750" s="287"/>
      <c r="J750" s="287"/>
      <c r="K750" s="287"/>
      <c r="L750" s="287"/>
      <c r="M750" s="287"/>
      <c r="N750" s="287"/>
      <c r="O750" s="287"/>
      <c r="P750" s="287"/>
      <c r="Q750" s="287"/>
      <c r="R750" s="287"/>
      <c r="S750" s="287"/>
      <c r="T750" s="287"/>
      <c r="U750" s="287"/>
      <c r="V750" s="287"/>
      <c r="W750" s="287"/>
      <c r="X750" s="287"/>
      <c r="Y750" s="287"/>
      <c r="Z750" s="287"/>
    </row>
    <row r="751" spans="1:26" ht="12.75" customHeight="1" x14ac:dyDescent="0.25">
      <c r="A751" s="287"/>
      <c r="B751" s="287"/>
      <c r="C751" s="287"/>
      <c r="D751" s="287"/>
      <c r="E751" s="287"/>
      <c r="F751" s="287"/>
      <c r="G751" s="287"/>
      <c r="H751" s="287"/>
      <c r="I751" s="287"/>
      <c r="J751" s="287"/>
      <c r="K751" s="287"/>
      <c r="L751" s="287"/>
      <c r="M751" s="287"/>
      <c r="N751" s="287"/>
      <c r="O751" s="287"/>
      <c r="P751" s="287"/>
      <c r="Q751" s="287"/>
      <c r="R751" s="287"/>
      <c r="S751" s="287"/>
      <c r="T751" s="287"/>
      <c r="U751" s="287"/>
      <c r="V751" s="287"/>
      <c r="W751" s="287"/>
      <c r="X751" s="287"/>
      <c r="Y751" s="287"/>
      <c r="Z751" s="287"/>
    </row>
    <row r="752" spans="1:26" ht="12.75" customHeight="1" x14ac:dyDescent="0.25">
      <c r="A752" s="287"/>
      <c r="B752" s="287"/>
      <c r="C752" s="287"/>
      <c r="D752" s="287"/>
      <c r="E752" s="287"/>
      <c r="F752" s="287"/>
      <c r="G752" s="287"/>
      <c r="H752" s="287"/>
      <c r="I752" s="287"/>
      <c r="J752" s="287"/>
      <c r="K752" s="287"/>
      <c r="L752" s="287"/>
      <c r="M752" s="287"/>
      <c r="N752" s="287"/>
      <c r="O752" s="287"/>
      <c r="P752" s="287"/>
      <c r="Q752" s="287"/>
      <c r="R752" s="287"/>
      <c r="S752" s="287"/>
      <c r="T752" s="287"/>
      <c r="U752" s="287"/>
      <c r="V752" s="287"/>
      <c r="W752" s="287"/>
      <c r="X752" s="287"/>
      <c r="Y752" s="287"/>
      <c r="Z752" s="287"/>
    </row>
    <row r="753" spans="1:26" ht="12.75" customHeight="1" x14ac:dyDescent="0.25">
      <c r="A753" s="287"/>
      <c r="B753" s="287"/>
      <c r="C753" s="287"/>
      <c r="D753" s="287"/>
      <c r="E753" s="287"/>
      <c r="F753" s="287"/>
      <c r="G753" s="287"/>
      <c r="H753" s="287"/>
      <c r="I753" s="287"/>
      <c r="J753" s="287"/>
      <c r="K753" s="287"/>
      <c r="L753" s="287"/>
      <c r="M753" s="287"/>
      <c r="N753" s="287"/>
      <c r="O753" s="287"/>
      <c r="P753" s="287"/>
      <c r="Q753" s="287"/>
      <c r="R753" s="287"/>
      <c r="S753" s="287"/>
      <c r="T753" s="287"/>
      <c r="U753" s="287"/>
      <c r="V753" s="287"/>
      <c r="W753" s="287"/>
      <c r="X753" s="287"/>
      <c r="Y753" s="287"/>
      <c r="Z753" s="287"/>
    </row>
    <row r="754" spans="1:26" ht="12.75" customHeight="1" x14ac:dyDescent="0.25">
      <c r="A754" s="287"/>
      <c r="B754" s="287"/>
      <c r="C754" s="287"/>
      <c r="D754" s="287"/>
      <c r="E754" s="287"/>
      <c r="F754" s="287"/>
      <c r="G754" s="287"/>
      <c r="H754" s="287"/>
      <c r="I754" s="287"/>
      <c r="J754" s="287"/>
      <c r="K754" s="287"/>
      <c r="L754" s="287"/>
      <c r="M754" s="287"/>
      <c r="N754" s="287"/>
      <c r="O754" s="287"/>
      <c r="P754" s="287"/>
      <c r="Q754" s="287"/>
      <c r="R754" s="287"/>
      <c r="S754" s="287"/>
      <c r="T754" s="287"/>
      <c r="U754" s="287"/>
      <c r="V754" s="287"/>
      <c r="W754" s="287"/>
      <c r="X754" s="287"/>
      <c r="Y754" s="287"/>
      <c r="Z754" s="287"/>
    </row>
    <row r="755" spans="1:26" ht="12.75" customHeight="1" x14ac:dyDescent="0.25">
      <c r="A755" s="287"/>
      <c r="B755" s="287"/>
      <c r="C755" s="287"/>
      <c r="D755" s="287"/>
      <c r="E755" s="287"/>
      <c r="F755" s="287"/>
      <c r="G755" s="287"/>
      <c r="H755" s="287"/>
      <c r="I755" s="287"/>
      <c r="J755" s="287"/>
      <c r="K755" s="287"/>
      <c r="L755" s="287"/>
      <c r="M755" s="287"/>
      <c r="N755" s="287"/>
      <c r="O755" s="287"/>
      <c r="P755" s="287"/>
      <c r="Q755" s="287"/>
      <c r="R755" s="287"/>
      <c r="S755" s="287"/>
      <c r="T755" s="287"/>
      <c r="U755" s="287"/>
      <c r="V755" s="287"/>
      <c r="W755" s="287"/>
      <c r="X755" s="287"/>
      <c r="Y755" s="287"/>
      <c r="Z755" s="287"/>
    </row>
    <row r="756" spans="1:26" ht="12.75" customHeight="1" x14ac:dyDescent="0.25">
      <c r="A756" s="287"/>
      <c r="B756" s="287"/>
      <c r="C756" s="287"/>
      <c r="D756" s="287"/>
      <c r="E756" s="287"/>
      <c r="F756" s="287"/>
      <c r="G756" s="287"/>
      <c r="H756" s="287"/>
      <c r="I756" s="287"/>
      <c r="J756" s="287"/>
      <c r="K756" s="287"/>
      <c r="L756" s="287"/>
      <c r="M756" s="287"/>
      <c r="N756" s="287"/>
      <c r="O756" s="287"/>
      <c r="P756" s="287"/>
      <c r="Q756" s="287"/>
      <c r="R756" s="287"/>
      <c r="S756" s="287"/>
      <c r="T756" s="287"/>
      <c r="U756" s="287"/>
      <c r="V756" s="287"/>
      <c r="W756" s="287"/>
      <c r="X756" s="287"/>
      <c r="Y756" s="287"/>
      <c r="Z756" s="287"/>
    </row>
    <row r="757" spans="1:26" ht="12.75" customHeight="1" x14ac:dyDescent="0.25">
      <c r="A757" s="287"/>
      <c r="B757" s="287"/>
      <c r="C757" s="287"/>
      <c r="D757" s="287"/>
      <c r="E757" s="287"/>
      <c r="F757" s="287"/>
      <c r="G757" s="287"/>
      <c r="H757" s="287"/>
      <c r="I757" s="287"/>
      <c r="J757" s="287"/>
      <c r="K757" s="287"/>
      <c r="L757" s="287"/>
      <c r="M757" s="287"/>
      <c r="N757" s="287"/>
      <c r="O757" s="287"/>
      <c r="P757" s="287"/>
      <c r="Q757" s="287"/>
      <c r="R757" s="287"/>
      <c r="S757" s="287"/>
      <c r="T757" s="287"/>
      <c r="U757" s="287"/>
      <c r="V757" s="287"/>
      <c r="W757" s="287"/>
      <c r="X757" s="287"/>
      <c r="Y757" s="287"/>
      <c r="Z757" s="287"/>
    </row>
    <row r="758" spans="1:26" ht="12.75" customHeight="1" x14ac:dyDescent="0.25">
      <c r="A758" s="287"/>
      <c r="B758" s="287"/>
      <c r="C758" s="287"/>
      <c r="D758" s="287"/>
      <c r="E758" s="287"/>
      <c r="F758" s="287"/>
      <c r="G758" s="287"/>
      <c r="H758" s="287"/>
      <c r="I758" s="287"/>
      <c r="J758" s="287"/>
      <c r="K758" s="287"/>
      <c r="L758" s="287"/>
      <c r="M758" s="287"/>
      <c r="N758" s="287"/>
      <c r="O758" s="287"/>
      <c r="P758" s="287"/>
      <c r="Q758" s="287"/>
      <c r="R758" s="287"/>
      <c r="S758" s="287"/>
      <c r="T758" s="287"/>
      <c r="U758" s="287"/>
      <c r="V758" s="287"/>
      <c r="W758" s="287"/>
      <c r="X758" s="287"/>
      <c r="Y758" s="287"/>
      <c r="Z758" s="287"/>
    </row>
    <row r="759" spans="1:26" ht="12.75" customHeight="1" x14ac:dyDescent="0.25">
      <c r="A759" s="287"/>
      <c r="B759" s="287"/>
      <c r="C759" s="287"/>
      <c r="D759" s="287"/>
      <c r="E759" s="287"/>
      <c r="F759" s="287"/>
      <c r="G759" s="287"/>
      <c r="H759" s="287"/>
      <c r="I759" s="287"/>
      <c r="J759" s="287"/>
      <c r="K759" s="287"/>
      <c r="L759" s="287"/>
      <c r="M759" s="287"/>
      <c r="N759" s="287"/>
      <c r="O759" s="287"/>
      <c r="P759" s="287"/>
      <c r="Q759" s="287"/>
      <c r="R759" s="287"/>
      <c r="S759" s="287"/>
      <c r="T759" s="287"/>
      <c r="U759" s="287"/>
      <c r="V759" s="287"/>
      <c r="W759" s="287"/>
      <c r="X759" s="287"/>
      <c r="Y759" s="287"/>
      <c r="Z759" s="287"/>
    </row>
    <row r="760" spans="1:26" ht="12.75" customHeight="1" x14ac:dyDescent="0.25">
      <c r="A760" s="287"/>
      <c r="B760" s="287"/>
      <c r="C760" s="287"/>
      <c r="D760" s="287"/>
      <c r="E760" s="287"/>
      <c r="F760" s="287"/>
      <c r="G760" s="287"/>
      <c r="H760" s="287"/>
      <c r="I760" s="287"/>
      <c r="J760" s="287"/>
      <c r="K760" s="287"/>
      <c r="L760" s="287"/>
      <c r="M760" s="287"/>
      <c r="N760" s="287"/>
      <c r="O760" s="287"/>
      <c r="P760" s="287"/>
      <c r="Q760" s="287"/>
      <c r="R760" s="287"/>
      <c r="S760" s="287"/>
      <c r="T760" s="287"/>
      <c r="U760" s="287"/>
      <c r="V760" s="287"/>
      <c r="W760" s="287"/>
      <c r="X760" s="287"/>
      <c r="Y760" s="287"/>
      <c r="Z760" s="287"/>
    </row>
    <row r="761" spans="1:26" ht="12.75" customHeight="1" x14ac:dyDescent="0.25">
      <c r="A761" s="287"/>
      <c r="B761" s="287"/>
      <c r="C761" s="287"/>
      <c r="D761" s="287"/>
      <c r="E761" s="287"/>
      <c r="F761" s="287"/>
      <c r="G761" s="287"/>
      <c r="H761" s="287"/>
      <c r="I761" s="287"/>
      <c r="J761" s="287"/>
      <c r="K761" s="287"/>
      <c r="L761" s="287"/>
      <c r="M761" s="287"/>
      <c r="N761" s="287"/>
      <c r="O761" s="287"/>
      <c r="P761" s="287"/>
      <c r="Q761" s="287"/>
      <c r="R761" s="287"/>
      <c r="S761" s="287"/>
      <c r="T761" s="287"/>
      <c r="U761" s="287"/>
      <c r="V761" s="287"/>
      <c r="W761" s="287"/>
      <c r="X761" s="287"/>
      <c r="Y761" s="287"/>
      <c r="Z761" s="287"/>
    </row>
    <row r="762" spans="1:26" ht="12.75" customHeight="1" x14ac:dyDescent="0.25">
      <c r="A762" s="287"/>
      <c r="B762" s="287"/>
      <c r="C762" s="287"/>
      <c r="D762" s="287"/>
      <c r="E762" s="287"/>
      <c r="F762" s="287"/>
      <c r="G762" s="287"/>
      <c r="H762" s="287"/>
      <c r="I762" s="287"/>
      <c r="J762" s="287"/>
      <c r="K762" s="287"/>
      <c r="L762" s="287"/>
      <c r="M762" s="287"/>
      <c r="N762" s="287"/>
      <c r="O762" s="287"/>
      <c r="P762" s="287"/>
      <c r="Q762" s="287"/>
      <c r="R762" s="287"/>
      <c r="S762" s="287"/>
      <c r="T762" s="287"/>
      <c r="U762" s="287"/>
      <c r="V762" s="287"/>
      <c r="W762" s="287"/>
      <c r="X762" s="287"/>
      <c r="Y762" s="287"/>
      <c r="Z762" s="287"/>
    </row>
    <row r="763" spans="1:26" ht="12.75" customHeight="1" x14ac:dyDescent="0.25">
      <c r="A763" s="287"/>
      <c r="B763" s="287"/>
      <c r="C763" s="287"/>
      <c r="D763" s="287"/>
      <c r="E763" s="287"/>
      <c r="F763" s="287"/>
      <c r="G763" s="287"/>
      <c r="H763" s="287"/>
      <c r="I763" s="287"/>
      <c r="J763" s="287"/>
      <c r="K763" s="287"/>
      <c r="L763" s="287"/>
      <c r="M763" s="287"/>
      <c r="N763" s="287"/>
      <c r="O763" s="287"/>
      <c r="P763" s="287"/>
      <c r="Q763" s="287"/>
      <c r="R763" s="287"/>
      <c r="S763" s="287"/>
      <c r="T763" s="287"/>
      <c r="U763" s="287"/>
      <c r="V763" s="287"/>
      <c r="W763" s="287"/>
      <c r="X763" s="287"/>
      <c r="Y763" s="287"/>
      <c r="Z763" s="287"/>
    </row>
    <row r="764" spans="1:26" ht="12.75" customHeight="1" x14ac:dyDescent="0.25">
      <c r="A764" s="287"/>
      <c r="B764" s="287"/>
      <c r="C764" s="287"/>
      <c r="D764" s="287"/>
      <c r="E764" s="287"/>
      <c r="F764" s="287"/>
      <c r="G764" s="287"/>
      <c r="H764" s="287"/>
      <c r="I764" s="287"/>
      <c r="J764" s="287"/>
      <c r="K764" s="287"/>
      <c r="L764" s="287"/>
      <c r="M764" s="287"/>
      <c r="N764" s="287"/>
      <c r="O764" s="287"/>
      <c r="P764" s="287"/>
      <c r="Q764" s="287"/>
      <c r="R764" s="287"/>
      <c r="S764" s="287"/>
      <c r="T764" s="287"/>
      <c r="U764" s="287"/>
      <c r="V764" s="287"/>
      <c r="W764" s="287"/>
      <c r="X764" s="287"/>
      <c r="Y764" s="287"/>
      <c r="Z764" s="287"/>
    </row>
    <row r="765" spans="1:26" ht="12.75" customHeight="1" x14ac:dyDescent="0.25">
      <c r="A765" s="287"/>
      <c r="B765" s="287"/>
      <c r="C765" s="287"/>
      <c r="D765" s="287"/>
      <c r="E765" s="287"/>
      <c r="F765" s="287"/>
      <c r="G765" s="287"/>
      <c r="H765" s="287"/>
      <c r="I765" s="287"/>
      <c r="J765" s="287"/>
      <c r="K765" s="287"/>
      <c r="L765" s="287"/>
      <c r="M765" s="287"/>
      <c r="N765" s="287"/>
      <c r="O765" s="287"/>
      <c r="P765" s="287"/>
      <c r="Q765" s="287"/>
      <c r="R765" s="287"/>
      <c r="S765" s="287"/>
      <c r="T765" s="287"/>
      <c r="U765" s="287"/>
      <c r="V765" s="287"/>
      <c r="W765" s="287"/>
      <c r="X765" s="287"/>
      <c r="Y765" s="287"/>
      <c r="Z765" s="287"/>
    </row>
    <row r="766" spans="1:26" ht="12.75" customHeight="1" x14ac:dyDescent="0.25">
      <c r="A766" s="287"/>
      <c r="B766" s="287"/>
      <c r="C766" s="287"/>
      <c r="D766" s="287"/>
      <c r="E766" s="287"/>
      <c r="F766" s="287"/>
      <c r="G766" s="287"/>
      <c r="H766" s="287"/>
      <c r="I766" s="287"/>
      <c r="J766" s="287"/>
      <c r="K766" s="287"/>
      <c r="L766" s="287"/>
      <c r="M766" s="287"/>
      <c r="N766" s="287"/>
      <c r="O766" s="287"/>
      <c r="P766" s="287"/>
      <c r="Q766" s="287"/>
      <c r="R766" s="287"/>
      <c r="S766" s="287"/>
      <c r="T766" s="287"/>
      <c r="U766" s="287"/>
      <c r="V766" s="287"/>
      <c r="W766" s="287"/>
      <c r="X766" s="287"/>
      <c r="Y766" s="287"/>
      <c r="Z766" s="287"/>
    </row>
    <row r="767" spans="1:26" ht="12.75" customHeight="1" x14ac:dyDescent="0.25">
      <c r="A767" s="287"/>
      <c r="B767" s="287"/>
      <c r="C767" s="287"/>
      <c r="D767" s="287"/>
      <c r="E767" s="287"/>
      <c r="F767" s="287"/>
      <c r="G767" s="287"/>
      <c r="H767" s="287"/>
      <c r="I767" s="287"/>
      <c r="J767" s="287"/>
      <c r="K767" s="287"/>
      <c r="L767" s="287"/>
      <c r="M767" s="287"/>
      <c r="N767" s="287"/>
      <c r="O767" s="287"/>
      <c r="P767" s="287"/>
      <c r="Q767" s="287"/>
      <c r="R767" s="287"/>
      <c r="S767" s="287"/>
      <c r="T767" s="287"/>
      <c r="U767" s="287"/>
      <c r="V767" s="287"/>
      <c r="W767" s="287"/>
      <c r="X767" s="287"/>
      <c r="Y767" s="287"/>
      <c r="Z767" s="287"/>
    </row>
    <row r="768" spans="1:26" ht="12.75" customHeight="1" x14ac:dyDescent="0.25">
      <c r="A768" s="287"/>
      <c r="B768" s="287"/>
      <c r="C768" s="287"/>
      <c r="D768" s="287"/>
      <c r="E768" s="287"/>
      <c r="F768" s="287"/>
      <c r="G768" s="287"/>
      <c r="H768" s="287"/>
      <c r="I768" s="287"/>
      <c r="J768" s="287"/>
      <c r="K768" s="287"/>
      <c r="L768" s="287"/>
      <c r="M768" s="287"/>
      <c r="N768" s="287"/>
      <c r="O768" s="287"/>
      <c r="P768" s="287"/>
      <c r="Q768" s="287"/>
      <c r="R768" s="287"/>
      <c r="S768" s="287"/>
      <c r="T768" s="287"/>
      <c r="U768" s="287"/>
      <c r="V768" s="287"/>
      <c r="W768" s="287"/>
      <c r="X768" s="287"/>
      <c r="Y768" s="287"/>
      <c r="Z768" s="287"/>
    </row>
    <row r="769" spans="1:26" ht="12.75" customHeight="1" x14ac:dyDescent="0.25">
      <c r="A769" s="287"/>
      <c r="B769" s="287"/>
      <c r="C769" s="287"/>
      <c r="D769" s="287"/>
      <c r="E769" s="287"/>
      <c r="F769" s="287"/>
      <c r="G769" s="287"/>
      <c r="H769" s="287"/>
      <c r="I769" s="287"/>
      <c r="J769" s="287"/>
      <c r="K769" s="287"/>
      <c r="L769" s="287"/>
      <c r="M769" s="287"/>
      <c r="N769" s="287"/>
      <c r="O769" s="287"/>
      <c r="P769" s="287"/>
      <c r="Q769" s="287"/>
      <c r="R769" s="287"/>
      <c r="S769" s="287"/>
      <c r="T769" s="287"/>
      <c r="U769" s="287"/>
      <c r="V769" s="287"/>
      <c r="W769" s="287"/>
      <c r="X769" s="287"/>
      <c r="Y769" s="287"/>
      <c r="Z769" s="287"/>
    </row>
    <row r="770" spans="1:26" ht="12.75" customHeight="1" x14ac:dyDescent="0.25">
      <c r="A770" s="287"/>
      <c r="B770" s="287"/>
      <c r="C770" s="287"/>
      <c r="D770" s="287"/>
      <c r="E770" s="287"/>
      <c r="F770" s="287"/>
      <c r="G770" s="287"/>
      <c r="H770" s="287"/>
      <c r="I770" s="287"/>
      <c r="J770" s="287"/>
      <c r="K770" s="287"/>
      <c r="L770" s="287"/>
      <c r="M770" s="287"/>
      <c r="N770" s="287"/>
      <c r="O770" s="287"/>
      <c r="P770" s="287"/>
      <c r="Q770" s="287"/>
      <c r="R770" s="287"/>
      <c r="S770" s="287"/>
      <c r="T770" s="287"/>
      <c r="U770" s="287"/>
      <c r="V770" s="287"/>
      <c r="W770" s="287"/>
      <c r="X770" s="287"/>
      <c r="Y770" s="287"/>
      <c r="Z770" s="287"/>
    </row>
    <row r="771" spans="1:26" ht="12.75" customHeight="1" x14ac:dyDescent="0.25">
      <c r="A771" s="287"/>
      <c r="B771" s="287"/>
      <c r="C771" s="287"/>
      <c r="D771" s="287"/>
      <c r="E771" s="287"/>
      <c r="F771" s="287"/>
      <c r="G771" s="287"/>
      <c r="H771" s="287"/>
      <c r="I771" s="287"/>
      <c r="J771" s="287"/>
      <c r="K771" s="287"/>
      <c r="L771" s="287"/>
      <c r="M771" s="287"/>
      <c r="N771" s="287"/>
      <c r="O771" s="287"/>
      <c r="P771" s="287"/>
      <c r="Q771" s="287"/>
      <c r="R771" s="287"/>
      <c r="S771" s="287"/>
      <c r="T771" s="287"/>
      <c r="U771" s="287"/>
      <c r="V771" s="287"/>
      <c r="W771" s="287"/>
      <c r="X771" s="287"/>
      <c r="Y771" s="287"/>
      <c r="Z771" s="287"/>
    </row>
    <row r="772" spans="1:26" ht="12.75" customHeight="1" x14ac:dyDescent="0.25">
      <c r="A772" s="287"/>
      <c r="B772" s="287"/>
      <c r="C772" s="287"/>
      <c r="D772" s="287"/>
      <c r="E772" s="287"/>
      <c r="F772" s="287"/>
      <c r="G772" s="287"/>
      <c r="H772" s="287"/>
      <c r="I772" s="287"/>
      <c r="J772" s="287"/>
      <c r="K772" s="287"/>
      <c r="L772" s="287"/>
      <c r="M772" s="287"/>
      <c r="N772" s="287"/>
      <c r="O772" s="287"/>
      <c r="P772" s="287"/>
      <c r="Q772" s="287"/>
      <c r="R772" s="287"/>
      <c r="S772" s="287"/>
      <c r="T772" s="287"/>
      <c r="U772" s="287"/>
      <c r="V772" s="287"/>
      <c r="W772" s="287"/>
      <c r="X772" s="287"/>
      <c r="Y772" s="287"/>
      <c r="Z772" s="287"/>
    </row>
    <row r="773" spans="1:26" ht="12.75" customHeight="1" x14ac:dyDescent="0.25">
      <c r="A773" s="287"/>
      <c r="B773" s="287"/>
      <c r="C773" s="287"/>
      <c r="D773" s="287"/>
      <c r="E773" s="287"/>
      <c r="F773" s="287"/>
      <c r="G773" s="287"/>
      <c r="H773" s="287"/>
      <c r="I773" s="287"/>
      <c r="J773" s="287"/>
      <c r="K773" s="287"/>
      <c r="L773" s="287"/>
      <c r="M773" s="287"/>
      <c r="N773" s="287"/>
      <c r="O773" s="287"/>
      <c r="P773" s="287"/>
      <c r="Q773" s="287"/>
      <c r="R773" s="287"/>
      <c r="S773" s="287"/>
      <c r="T773" s="287"/>
      <c r="U773" s="287"/>
      <c r="V773" s="287"/>
      <c r="W773" s="287"/>
      <c r="X773" s="287"/>
      <c r="Y773" s="287"/>
      <c r="Z773" s="287"/>
    </row>
    <row r="774" spans="1:26" ht="12.75" customHeight="1" x14ac:dyDescent="0.25">
      <c r="A774" s="287"/>
      <c r="B774" s="287"/>
      <c r="C774" s="287"/>
      <c r="D774" s="287"/>
      <c r="E774" s="287"/>
      <c r="F774" s="287"/>
      <c r="G774" s="287"/>
      <c r="H774" s="287"/>
      <c r="I774" s="287"/>
      <c r="J774" s="287"/>
      <c r="K774" s="287"/>
      <c r="L774" s="287"/>
      <c r="M774" s="287"/>
      <c r="N774" s="287"/>
      <c r="O774" s="287"/>
      <c r="P774" s="287"/>
      <c r="Q774" s="287"/>
      <c r="R774" s="287"/>
      <c r="S774" s="287"/>
      <c r="T774" s="287"/>
      <c r="U774" s="287"/>
      <c r="V774" s="287"/>
      <c r="W774" s="287"/>
      <c r="X774" s="287"/>
      <c r="Y774" s="287"/>
      <c r="Z774" s="287"/>
    </row>
    <row r="775" spans="1:26" ht="12.75" customHeight="1" x14ac:dyDescent="0.25">
      <c r="A775" s="287"/>
      <c r="B775" s="287"/>
      <c r="C775" s="287"/>
      <c r="D775" s="287"/>
      <c r="E775" s="287"/>
      <c r="F775" s="287"/>
      <c r="G775" s="287"/>
      <c r="H775" s="287"/>
      <c r="I775" s="287"/>
      <c r="J775" s="287"/>
      <c r="K775" s="287"/>
      <c r="L775" s="287"/>
      <c r="M775" s="287"/>
      <c r="N775" s="287"/>
      <c r="O775" s="287"/>
      <c r="P775" s="287"/>
      <c r="Q775" s="287"/>
      <c r="R775" s="287"/>
      <c r="S775" s="287"/>
      <c r="T775" s="287"/>
      <c r="U775" s="287"/>
      <c r="V775" s="287"/>
      <c r="W775" s="287"/>
      <c r="X775" s="287"/>
      <c r="Y775" s="287"/>
      <c r="Z775" s="287"/>
    </row>
    <row r="776" spans="1:26" ht="12.75" customHeight="1" x14ac:dyDescent="0.25">
      <c r="A776" s="287"/>
      <c r="B776" s="287"/>
      <c r="C776" s="287"/>
      <c r="D776" s="287"/>
      <c r="E776" s="287"/>
      <c r="F776" s="287"/>
      <c r="G776" s="287"/>
      <c r="H776" s="287"/>
      <c r="I776" s="287"/>
      <c r="J776" s="287"/>
      <c r="K776" s="287"/>
      <c r="L776" s="287"/>
      <c r="M776" s="287"/>
      <c r="N776" s="287"/>
      <c r="O776" s="287"/>
      <c r="P776" s="287"/>
      <c r="Q776" s="287"/>
      <c r="R776" s="287"/>
      <c r="S776" s="287"/>
      <c r="T776" s="287"/>
      <c r="U776" s="287"/>
      <c r="V776" s="287"/>
      <c r="W776" s="287"/>
      <c r="X776" s="287"/>
      <c r="Y776" s="287"/>
      <c r="Z776" s="287"/>
    </row>
    <row r="777" spans="1:26" ht="12.75" customHeight="1" x14ac:dyDescent="0.25">
      <c r="A777" s="287"/>
      <c r="B777" s="287"/>
      <c r="C777" s="287"/>
      <c r="D777" s="287"/>
      <c r="E777" s="287"/>
      <c r="F777" s="287"/>
      <c r="G777" s="287"/>
      <c r="H777" s="287"/>
      <c r="I777" s="287"/>
      <c r="J777" s="287"/>
      <c r="K777" s="287"/>
      <c r="L777" s="287"/>
      <c r="M777" s="287"/>
      <c r="N777" s="287"/>
      <c r="O777" s="287"/>
      <c r="P777" s="287"/>
      <c r="Q777" s="287"/>
      <c r="R777" s="287"/>
      <c r="S777" s="287"/>
      <c r="T777" s="287"/>
      <c r="U777" s="287"/>
      <c r="V777" s="287"/>
      <c r="W777" s="287"/>
      <c r="X777" s="287"/>
      <c r="Y777" s="287"/>
      <c r="Z777" s="287"/>
    </row>
    <row r="778" spans="1:26" ht="12.75" customHeight="1" x14ac:dyDescent="0.25">
      <c r="A778" s="287"/>
      <c r="B778" s="287"/>
      <c r="C778" s="287"/>
      <c r="D778" s="287"/>
      <c r="E778" s="287"/>
      <c r="F778" s="287"/>
      <c r="G778" s="287"/>
      <c r="H778" s="287"/>
      <c r="I778" s="287"/>
      <c r="J778" s="287"/>
      <c r="K778" s="287"/>
      <c r="L778" s="287"/>
      <c r="M778" s="287"/>
      <c r="N778" s="287"/>
      <c r="O778" s="287"/>
      <c r="P778" s="287"/>
      <c r="Q778" s="287"/>
      <c r="R778" s="287"/>
      <c r="S778" s="287"/>
      <c r="T778" s="287"/>
      <c r="U778" s="287"/>
      <c r="V778" s="287"/>
      <c r="W778" s="287"/>
      <c r="X778" s="287"/>
      <c r="Y778" s="287"/>
      <c r="Z778" s="287"/>
    </row>
    <row r="779" spans="1:26" ht="12.75" customHeight="1" x14ac:dyDescent="0.25">
      <c r="A779" s="287"/>
      <c r="B779" s="287"/>
      <c r="C779" s="287"/>
      <c r="D779" s="287"/>
      <c r="E779" s="287"/>
      <c r="F779" s="287"/>
      <c r="G779" s="287"/>
      <c r="H779" s="287"/>
      <c r="I779" s="287"/>
      <c r="J779" s="287"/>
      <c r="K779" s="287"/>
      <c r="L779" s="287"/>
      <c r="M779" s="287"/>
      <c r="N779" s="287"/>
      <c r="O779" s="287"/>
      <c r="P779" s="287"/>
      <c r="Q779" s="287"/>
      <c r="R779" s="287"/>
      <c r="S779" s="287"/>
      <c r="T779" s="287"/>
      <c r="U779" s="287"/>
      <c r="V779" s="287"/>
      <c r="W779" s="287"/>
      <c r="X779" s="287"/>
      <c r="Y779" s="287"/>
      <c r="Z779" s="287"/>
    </row>
    <row r="780" spans="1:26" ht="12.75" customHeight="1" x14ac:dyDescent="0.25">
      <c r="A780" s="287"/>
      <c r="B780" s="287"/>
      <c r="C780" s="287"/>
      <c r="D780" s="287"/>
      <c r="E780" s="287"/>
      <c r="F780" s="287"/>
      <c r="G780" s="287"/>
      <c r="H780" s="287"/>
      <c r="I780" s="287"/>
      <c r="J780" s="287"/>
      <c r="K780" s="287"/>
      <c r="L780" s="287"/>
      <c r="M780" s="287"/>
      <c r="N780" s="287"/>
      <c r="O780" s="287"/>
      <c r="P780" s="287"/>
      <c r="Q780" s="287"/>
      <c r="R780" s="287"/>
      <c r="S780" s="287"/>
      <c r="T780" s="287"/>
      <c r="U780" s="287"/>
      <c r="V780" s="287"/>
      <c r="W780" s="287"/>
      <c r="X780" s="287"/>
      <c r="Y780" s="287"/>
      <c r="Z780" s="287"/>
    </row>
    <row r="781" spans="1:26" ht="12.75" customHeight="1" x14ac:dyDescent="0.25">
      <c r="A781" s="287"/>
      <c r="B781" s="287"/>
      <c r="C781" s="287"/>
      <c r="D781" s="287"/>
      <c r="E781" s="287"/>
      <c r="F781" s="287"/>
      <c r="G781" s="287"/>
      <c r="H781" s="287"/>
      <c r="I781" s="287"/>
      <c r="J781" s="287"/>
      <c r="K781" s="287"/>
      <c r="L781" s="287"/>
      <c r="M781" s="287"/>
      <c r="N781" s="287"/>
      <c r="O781" s="287"/>
      <c r="P781" s="287"/>
      <c r="Q781" s="287"/>
      <c r="R781" s="287"/>
      <c r="S781" s="287"/>
      <c r="T781" s="287"/>
      <c r="U781" s="287"/>
      <c r="V781" s="287"/>
      <c r="W781" s="287"/>
      <c r="X781" s="287"/>
      <c r="Y781" s="287"/>
      <c r="Z781" s="287"/>
    </row>
    <row r="782" spans="1:26" ht="12.75" customHeight="1" x14ac:dyDescent="0.25">
      <c r="A782" s="287"/>
      <c r="B782" s="287"/>
      <c r="C782" s="287"/>
      <c r="D782" s="287"/>
      <c r="E782" s="287"/>
      <c r="F782" s="287"/>
      <c r="G782" s="287"/>
      <c r="H782" s="287"/>
      <c r="I782" s="287"/>
      <c r="J782" s="287"/>
      <c r="K782" s="287"/>
      <c r="L782" s="287"/>
      <c r="M782" s="287"/>
      <c r="N782" s="287"/>
      <c r="O782" s="287"/>
      <c r="P782" s="287"/>
      <c r="Q782" s="287"/>
      <c r="R782" s="287"/>
      <c r="S782" s="287"/>
      <c r="T782" s="287"/>
      <c r="U782" s="287"/>
      <c r="V782" s="287"/>
      <c r="W782" s="287"/>
      <c r="X782" s="287"/>
      <c r="Y782" s="287"/>
      <c r="Z782" s="287"/>
    </row>
    <row r="783" spans="1:26" ht="12.75" customHeight="1" x14ac:dyDescent="0.25">
      <c r="A783" s="287"/>
      <c r="B783" s="287"/>
      <c r="C783" s="287"/>
      <c r="D783" s="287"/>
      <c r="E783" s="287"/>
      <c r="F783" s="287"/>
      <c r="G783" s="287"/>
      <c r="H783" s="287"/>
      <c r="I783" s="287"/>
      <c r="J783" s="287"/>
      <c r="K783" s="287"/>
      <c r="L783" s="287"/>
      <c r="M783" s="287"/>
      <c r="N783" s="287"/>
      <c r="O783" s="287"/>
      <c r="P783" s="287"/>
      <c r="Q783" s="287"/>
      <c r="R783" s="287"/>
      <c r="S783" s="287"/>
      <c r="T783" s="287"/>
      <c r="U783" s="287"/>
      <c r="V783" s="287"/>
      <c r="W783" s="287"/>
      <c r="X783" s="287"/>
      <c r="Y783" s="287"/>
      <c r="Z783" s="287"/>
    </row>
    <row r="784" spans="1:26" ht="12.75" customHeight="1" x14ac:dyDescent="0.25">
      <c r="A784" s="287"/>
      <c r="B784" s="287"/>
      <c r="C784" s="287"/>
      <c r="D784" s="287"/>
      <c r="E784" s="287"/>
      <c r="F784" s="287"/>
      <c r="G784" s="287"/>
      <c r="H784" s="287"/>
      <c r="I784" s="287"/>
      <c r="J784" s="287"/>
      <c r="K784" s="287"/>
      <c r="L784" s="287"/>
      <c r="M784" s="287"/>
      <c r="N784" s="287"/>
      <c r="O784" s="287"/>
      <c r="P784" s="287"/>
      <c r="Q784" s="287"/>
      <c r="R784" s="287"/>
      <c r="S784" s="287"/>
      <c r="T784" s="287"/>
      <c r="U784" s="287"/>
      <c r="V784" s="287"/>
      <c r="W784" s="287"/>
      <c r="X784" s="287"/>
      <c r="Y784" s="287"/>
      <c r="Z784" s="287"/>
    </row>
    <row r="785" spans="1:26" ht="12.75" customHeight="1" x14ac:dyDescent="0.25">
      <c r="A785" s="287"/>
      <c r="B785" s="287"/>
      <c r="C785" s="287"/>
      <c r="D785" s="287"/>
      <c r="E785" s="287"/>
      <c r="F785" s="287"/>
      <c r="G785" s="287"/>
      <c r="H785" s="287"/>
      <c r="I785" s="287"/>
      <c r="J785" s="287"/>
      <c r="K785" s="287"/>
      <c r="L785" s="287"/>
      <c r="M785" s="287"/>
      <c r="N785" s="287"/>
      <c r="O785" s="287"/>
      <c r="P785" s="287"/>
      <c r="Q785" s="287"/>
      <c r="R785" s="287"/>
      <c r="S785" s="287"/>
      <c r="T785" s="287"/>
      <c r="U785" s="287"/>
      <c r="V785" s="287"/>
      <c r="W785" s="287"/>
      <c r="X785" s="287"/>
      <c r="Y785" s="287"/>
      <c r="Z785" s="287"/>
    </row>
    <row r="786" spans="1:26" ht="12.75" customHeight="1" x14ac:dyDescent="0.25">
      <c r="A786" s="287"/>
      <c r="B786" s="287"/>
      <c r="C786" s="287"/>
      <c r="D786" s="287"/>
      <c r="E786" s="287"/>
      <c r="F786" s="287"/>
      <c r="G786" s="287"/>
      <c r="H786" s="287"/>
      <c r="I786" s="287"/>
      <c r="J786" s="287"/>
      <c r="K786" s="287"/>
      <c r="L786" s="287"/>
      <c r="M786" s="287"/>
      <c r="N786" s="287"/>
      <c r="O786" s="287"/>
      <c r="P786" s="287"/>
      <c r="Q786" s="287"/>
      <c r="R786" s="287"/>
      <c r="S786" s="287"/>
      <c r="T786" s="287"/>
      <c r="U786" s="287"/>
      <c r="V786" s="287"/>
      <c r="W786" s="287"/>
      <c r="X786" s="287"/>
      <c r="Y786" s="287"/>
      <c r="Z786" s="287"/>
    </row>
    <row r="787" spans="1:26" ht="12.75" customHeight="1" x14ac:dyDescent="0.25">
      <c r="A787" s="287"/>
      <c r="B787" s="287"/>
      <c r="C787" s="287"/>
      <c r="D787" s="287"/>
      <c r="E787" s="287"/>
      <c r="F787" s="287"/>
      <c r="G787" s="287"/>
      <c r="H787" s="287"/>
      <c r="I787" s="287"/>
      <c r="J787" s="287"/>
      <c r="K787" s="287"/>
      <c r="L787" s="287"/>
      <c r="M787" s="287"/>
      <c r="N787" s="287"/>
      <c r="O787" s="287"/>
      <c r="P787" s="287"/>
      <c r="Q787" s="287"/>
      <c r="R787" s="287"/>
      <c r="S787" s="287"/>
      <c r="T787" s="287"/>
      <c r="U787" s="287"/>
      <c r="V787" s="287"/>
      <c r="W787" s="287"/>
      <c r="X787" s="287"/>
      <c r="Y787" s="287"/>
      <c r="Z787" s="287"/>
    </row>
    <row r="788" spans="1:26" ht="12.75" customHeight="1" x14ac:dyDescent="0.25">
      <c r="A788" s="287"/>
      <c r="B788" s="287"/>
      <c r="C788" s="287"/>
      <c r="D788" s="287"/>
      <c r="E788" s="287"/>
      <c r="F788" s="287"/>
      <c r="G788" s="287"/>
      <c r="H788" s="287"/>
      <c r="I788" s="287"/>
      <c r="J788" s="287"/>
      <c r="K788" s="287"/>
      <c r="L788" s="287"/>
      <c r="M788" s="287"/>
      <c r="N788" s="287"/>
      <c r="O788" s="287"/>
      <c r="P788" s="287"/>
      <c r="Q788" s="287"/>
      <c r="R788" s="287"/>
      <c r="S788" s="287"/>
      <c r="T788" s="287"/>
      <c r="U788" s="287"/>
      <c r="V788" s="287"/>
      <c r="W788" s="287"/>
      <c r="X788" s="287"/>
      <c r="Y788" s="287"/>
      <c r="Z788" s="287"/>
    </row>
    <row r="789" spans="1:26" ht="12.75" customHeight="1" x14ac:dyDescent="0.25">
      <c r="A789" s="287"/>
      <c r="B789" s="287"/>
      <c r="C789" s="287"/>
      <c r="D789" s="287"/>
      <c r="E789" s="287"/>
      <c r="F789" s="287"/>
      <c r="G789" s="287"/>
      <c r="H789" s="287"/>
      <c r="I789" s="287"/>
      <c r="J789" s="287"/>
      <c r="K789" s="287"/>
      <c r="L789" s="287"/>
      <c r="M789" s="287"/>
      <c r="N789" s="287"/>
      <c r="O789" s="287"/>
      <c r="P789" s="287"/>
      <c r="Q789" s="287"/>
      <c r="R789" s="287"/>
      <c r="S789" s="287"/>
      <c r="T789" s="287"/>
      <c r="U789" s="287"/>
      <c r="V789" s="287"/>
      <c r="W789" s="287"/>
      <c r="X789" s="287"/>
      <c r="Y789" s="287"/>
      <c r="Z789" s="287"/>
    </row>
    <row r="790" spans="1:26" ht="12.75" customHeight="1" x14ac:dyDescent="0.25">
      <c r="A790" s="287"/>
      <c r="B790" s="287"/>
      <c r="C790" s="287"/>
      <c r="D790" s="287"/>
      <c r="E790" s="287"/>
      <c r="F790" s="287"/>
      <c r="G790" s="287"/>
      <c r="H790" s="287"/>
      <c r="I790" s="287"/>
      <c r="J790" s="287"/>
      <c r="K790" s="287"/>
      <c r="L790" s="287"/>
      <c r="M790" s="287"/>
      <c r="N790" s="287"/>
      <c r="O790" s="287"/>
      <c r="P790" s="287"/>
      <c r="Q790" s="287"/>
      <c r="R790" s="287"/>
      <c r="S790" s="287"/>
      <c r="T790" s="287"/>
      <c r="U790" s="287"/>
      <c r="V790" s="287"/>
      <c r="W790" s="287"/>
      <c r="X790" s="287"/>
      <c r="Y790" s="287"/>
      <c r="Z790" s="287"/>
    </row>
    <row r="791" spans="1:26" ht="12.75" customHeight="1" x14ac:dyDescent="0.25">
      <c r="A791" s="287"/>
      <c r="B791" s="287"/>
      <c r="C791" s="287"/>
      <c r="D791" s="287"/>
      <c r="E791" s="287"/>
      <c r="F791" s="287"/>
      <c r="G791" s="287"/>
      <c r="H791" s="287"/>
      <c r="I791" s="287"/>
      <c r="J791" s="287"/>
      <c r="K791" s="287"/>
      <c r="L791" s="287"/>
      <c r="M791" s="287"/>
      <c r="N791" s="287"/>
      <c r="O791" s="287"/>
      <c r="P791" s="287"/>
      <c r="Q791" s="287"/>
      <c r="R791" s="287"/>
      <c r="S791" s="287"/>
      <c r="T791" s="287"/>
      <c r="U791" s="287"/>
      <c r="V791" s="287"/>
      <c r="W791" s="287"/>
      <c r="X791" s="287"/>
      <c r="Y791" s="287"/>
      <c r="Z791" s="287"/>
    </row>
    <row r="792" spans="1:26" ht="12.75" customHeight="1" x14ac:dyDescent="0.25">
      <c r="A792" s="287"/>
      <c r="B792" s="287"/>
      <c r="C792" s="287"/>
      <c r="D792" s="287"/>
      <c r="E792" s="287"/>
      <c r="F792" s="287"/>
      <c r="G792" s="287"/>
      <c r="H792" s="287"/>
      <c r="I792" s="287"/>
      <c r="J792" s="287"/>
      <c r="K792" s="287"/>
      <c r="L792" s="287"/>
      <c r="M792" s="287"/>
      <c r="N792" s="287"/>
      <c r="O792" s="287"/>
      <c r="P792" s="287"/>
      <c r="Q792" s="287"/>
      <c r="R792" s="287"/>
      <c r="S792" s="287"/>
      <c r="T792" s="287"/>
      <c r="U792" s="287"/>
      <c r="V792" s="287"/>
      <c r="W792" s="287"/>
      <c r="X792" s="287"/>
      <c r="Y792" s="287"/>
      <c r="Z792" s="287"/>
    </row>
    <row r="793" spans="1:26" ht="12.75" customHeight="1" x14ac:dyDescent="0.25">
      <c r="A793" s="287"/>
      <c r="B793" s="287"/>
      <c r="C793" s="287"/>
      <c r="D793" s="287"/>
      <c r="E793" s="287"/>
      <c r="F793" s="287"/>
      <c r="G793" s="287"/>
      <c r="H793" s="287"/>
      <c r="I793" s="287"/>
      <c r="J793" s="287"/>
      <c r="K793" s="287"/>
      <c r="L793" s="287"/>
      <c r="M793" s="287"/>
      <c r="N793" s="287"/>
      <c r="O793" s="287"/>
      <c r="P793" s="287"/>
      <c r="Q793" s="287"/>
      <c r="R793" s="287"/>
      <c r="S793" s="287"/>
      <c r="T793" s="287"/>
      <c r="U793" s="287"/>
      <c r="V793" s="287"/>
      <c r="W793" s="287"/>
      <c r="X793" s="287"/>
      <c r="Y793" s="287"/>
      <c r="Z793" s="287"/>
    </row>
    <row r="794" spans="1:26" ht="12.75" customHeight="1" x14ac:dyDescent="0.25">
      <c r="A794" s="287"/>
      <c r="B794" s="287"/>
      <c r="C794" s="287"/>
      <c r="D794" s="287"/>
      <c r="E794" s="287"/>
      <c r="F794" s="287"/>
      <c r="G794" s="287"/>
      <c r="H794" s="287"/>
      <c r="I794" s="287"/>
      <c r="J794" s="287"/>
      <c r="K794" s="287"/>
      <c r="L794" s="287"/>
      <c r="M794" s="287"/>
      <c r="N794" s="287"/>
      <c r="O794" s="287"/>
      <c r="P794" s="287"/>
      <c r="Q794" s="287"/>
      <c r="R794" s="287"/>
      <c r="S794" s="287"/>
      <c r="T794" s="287"/>
      <c r="U794" s="287"/>
      <c r="V794" s="287"/>
      <c r="W794" s="287"/>
      <c r="X794" s="287"/>
      <c r="Y794" s="287"/>
      <c r="Z794" s="287"/>
    </row>
    <row r="795" spans="1:26" ht="12.75" customHeight="1" x14ac:dyDescent="0.25">
      <c r="A795" s="287"/>
      <c r="B795" s="287"/>
      <c r="C795" s="287"/>
      <c r="D795" s="287"/>
      <c r="E795" s="287"/>
      <c r="F795" s="287"/>
      <c r="G795" s="287"/>
      <c r="H795" s="287"/>
      <c r="I795" s="287"/>
      <c r="J795" s="287"/>
      <c r="K795" s="287"/>
      <c r="L795" s="287"/>
      <c r="M795" s="287"/>
      <c r="N795" s="287"/>
      <c r="O795" s="287"/>
      <c r="P795" s="287"/>
      <c r="Q795" s="287"/>
      <c r="R795" s="287"/>
      <c r="S795" s="287"/>
      <c r="T795" s="287"/>
      <c r="U795" s="287"/>
      <c r="V795" s="287"/>
      <c r="W795" s="287"/>
      <c r="X795" s="287"/>
      <c r="Y795" s="287"/>
      <c r="Z795" s="287"/>
    </row>
    <row r="796" spans="1:26" ht="12.75" customHeight="1" x14ac:dyDescent="0.25">
      <c r="A796" s="287"/>
      <c r="B796" s="287"/>
      <c r="C796" s="287"/>
      <c r="D796" s="287"/>
      <c r="E796" s="287"/>
      <c r="F796" s="287"/>
      <c r="G796" s="287"/>
      <c r="H796" s="287"/>
      <c r="I796" s="287"/>
      <c r="J796" s="287"/>
      <c r="K796" s="287"/>
      <c r="L796" s="287"/>
      <c r="M796" s="287"/>
      <c r="N796" s="287"/>
      <c r="O796" s="287"/>
      <c r="P796" s="287"/>
      <c r="Q796" s="287"/>
      <c r="R796" s="287"/>
      <c r="S796" s="287"/>
      <c r="T796" s="287"/>
      <c r="U796" s="287"/>
      <c r="V796" s="287"/>
      <c r="W796" s="287"/>
      <c r="X796" s="287"/>
      <c r="Y796" s="287"/>
      <c r="Z796" s="287"/>
    </row>
    <row r="797" spans="1:26" ht="12.75" customHeight="1" x14ac:dyDescent="0.25">
      <c r="A797" s="287"/>
      <c r="B797" s="287"/>
      <c r="C797" s="287"/>
      <c r="D797" s="287"/>
      <c r="E797" s="287"/>
      <c r="F797" s="287"/>
      <c r="G797" s="287"/>
      <c r="H797" s="287"/>
      <c r="I797" s="287"/>
      <c r="J797" s="287"/>
      <c r="K797" s="287"/>
      <c r="L797" s="287"/>
      <c r="M797" s="287"/>
      <c r="N797" s="287"/>
      <c r="O797" s="287"/>
      <c r="P797" s="287"/>
      <c r="Q797" s="287"/>
      <c r="R797" s="287"/>
      <c r="S797" s="287"/>
      <c r="T797" s="287"/>
      <c r="U797" s="287"/>
      <c r="V797" s="287"/>
      <c r="W797" s="287"/>
      <c r="X797" s="287"/>
      <c r="Y797" s="287"/>
      <c r="Z797" s="287"/>
    </row>
    <row r="798" spans="1:26" ht="12.75" customHeight="1" x14ac:dyDescent="0.25">
      <c r="A798" s="287"/>
      <c r="B798" s="287"/>
      <c r="C798" s="287"/>
      <c r="D798" s="287"/>
      <c r="E798" s="287"/>
      <c r="F798" s="287"/>
      <c r="G798" s="287"/>
      <c r="H798" s="287"/>
      <c r="I798" s="287"/>
      <c r="J798" s="287"/>
      <c r="K798" s="287"/>
      <c r="L798" s="287"/>
      <c r="M798" s="287"/>
      <c r="N798" s="287"/>
      <c r="O798" s="287"/>
      <c r="P798" s="287"/>
      <c r="Q798" s="287"/>
      <c r="R798" s="287"/>
      <c r="S798" s="287"/>
      <c r="T798" s="287"/>
      <c r="U798" s="287"/>
      <c r="V798" s="287"/>
      <c r="W798" s="287"/>
      <c r="X798" s="287"/>
      <c r="Y798" s="287"/>
      <c r="Z798" s="287"/>
    </row>
    <row r="799" spans="1:26" ht="12.75" customHeight="1" x14ac:dyDescent="0.25">
      <c r="A799" s="287"/>
      <c r="B799" s="287"/>
      <c r="C799" s="287"/>
      <c r="D799" s="287"/>
      <c r="E799" s="287"/>
      <c r="F799" s="287"/>
      <c r="G799" s="287"/>
      <c r="H799" s="287"/>
      <c r="I799" s="287"/>
      <c r="J799" s="287"/>
      <c r="K799" s="287"/>
      <c r="L799" s="287"/>
      <c r="M799" s="287"/>
      <c r="N799" s="287"/>
      <c r="O799" s="287"/>
      <c r="P799" s="287"/>
      <c r="Q799" s="287"/>
      <c r="R799" s="287"/>
      <c r="S799" s="287"/>
      <c r="T799" s="287"/>
      <c r="U799" s="287"/>
      <c r="V799" s="287"/>
      <c r="W799" s="287"/>
      <c r="X799" s="287"/>
      <c r="Y799" s="287"/>
      <c r="Z799" s="287"/>
    </row>
    <row r="800" spans="1:26" ht="12.75" customHeight="1" x14ac:dyDescent="0.25">
      <c r="A800" s="287"/>
      <c r="B800" s="287"/>
      <c r="C800" s="287"/>
      <c r="D800" s="287"/>
      <c r="E800" s="287"/>
      <c r="F800" s="287"/>
      <c r="G800" s="287"/>
      <c r="H800" s="287"/>
      <c r="I800" s="287"/>
      <c r="J800" s="287"/>
      <c r="K800" s="287"/>
      <c r="L800" s="287"/>
      <c r="M800" s="287"/>
      <c r="N800" s="287"/>
      <c r="O800" s="287"/>
      <c r="P800" s="287"/>
      <c r="Q800" s="287"/>
      <c r="R800" s="287"/>
      <c r="S800" s="287"/>
      <c r="T800" s="287"/>
      <c r="U800" s="287"/>
      <c r="V800" s="287"/>
      <c r="W800" s="287"/>
      <c r="X800" s="287"/>
      <c r="Y800" s="287"/>
      <c r="Z800" s="287"/>
    </row>
    <row r="801" spans="1:26" ht="12.75" customHeight="1" x14ac:dyDescent="0.25">
      <c r="A801" s="287"/>
      <c r="B801" s="287"/>
      <c r="C801" s="287"/>
      <c r="D801" s="287"/>
      <c r="E801" s="287"/>
      <c r="F801" s="287"/>
      <c r="G801" s="287"/>
      <c r="H801" s="287"/>
      <c r="I801" s="287"/>
      <c r="J801" s="287"/>
      <c r="K801" s="287"/>
      <c r="L801" s="287"/>
      <c r="M801" s="287"/>
      <c r="N801" s="287"/>
      <c r="O801" s="287"/>
      <c r="P801" s="287"/>
      <c r="Q801" s="287"/>
      <c r="R801" s="287"/>
      <c r="S801" s="287"/>
      <c r="T801" s="287"/>
      <c r="U801" s="287"/>
      <c r="V801" s="287"/>
      <c r="W801" s="287"/>
      <c r="X801" s="287"/>
      <c r="Y801" s="287"/>
      <c r="Z801" s="287"/>
    </row>
    <row r="802" spans="1:26" ht="12.75" customHeight="1" x14ac:dyDescent="0.25">
      <c r="A802" s="287"/>
      <c r="B802" s="287"/>
      <c r="C802" s="287"/>
      <c r="D802" s="287"/>
      <c r="E802" s="287"/>
      <c r="F802" s="287"/>
      <c r="G802" s="287"/>
      <c r="H802" s="287"/>
      <c r="I802" s="287"/>
      <c r="J802" s="287"/>
      <c r="K802" s="287"/>
      <c r="L802" s="287"/>
      <c r="M802" s="287"/>
      <c r="N802" s="287"/>
      <c r="O802" s="287"/>
      <c r="P802" s="287"/>
      <c r="Q802" s="287"/>
      <c r="R802" s="287"/>
      <c r="S802" s="287"/>
      <c r="T802" s="287"/>
      <c r="U802" s="287"/>
      <c r="V802" s="287"/>
      <c r="W802" s="287"/>
      <c r="X802" s="287"/>
      <c r="Y802" s="287"/>
      <c r="Z802" s="287"/>
    </row>
    <row r="803" spans="1:26" ht="12.75" customHeight="1" x14ac:dyDescent="0.25">
      <c r="A803" s="287"/>
      <c r="B803" s="287"/>
      <c r="C803" s="287"/>
      <c r="D803" s="287"/>
      <c r="E803" s="287"/>
      <c r="F803" s="287"/>
      <c r="G803" s="287"/>
      <c r="H803" s="287"/>
      <c r="I803" s="287"/>
      <c r="J803" s="287"/>
      <c r="K803" s="287"/>
      <c r="L803" s="287"/>
      <c r="M803" s="287"/>
      <c r="N803" s="287"/>
      <c r="O803" s="287"/>
      <c r="P803" s="287"/>
      <c r="Q803" s="287"/>
      <c r="R803" s="287"/>
      <c r="S803" s="287"/>
      <c r="T803" s="287"/>
      <c r="U803" s="287"/>
      <c r="V803" s="287"/>
      <c r="W803" s="287"/>
      <c r="X803" s="287"/>
      <c r="Y803" s="287"/>
      <c r="Z803" s="287"/>
    </row>
    <row r="804" spans="1:26" ht="12.75" customHeight="1" x14ac:dyDescent="0.25">
      <c r="A804" s="287"/>
      <c r="B804" s="287"/>
      <c r="C804" s="287"/>
      <c r="D804" s="287"/>
      <c r="E804" s="287"/>
      <c r="F804" s="287"/>
      <c r="G804" s="287"/>
      <c r="H804" s="287"/>
      <c r="I804" s="287"/>
      <c r="J804" s="287"/>
      <c r="K804" s="287"/>
      <c r="L804" s="287"/>
      <c r="M804" s="287"/>
      <c r="N804" s="287"/>
      <c r="O804" s="287"/>
      <c r="P804" s="287"/>
      <c r="Q804" s="287"/>
      <c r="R804" s="287"/>
      <c r="S804" s="287"/>
      <c r="T804" s="287"/>
      <c r="U804" s="287"/>
      <c r="V804" s="287"/>
      <c r="W804" s="287"/>
      <c r="X804" s="287"/>
      <c r="Y804" s="287"/>
      <c r="Z804" s="287"/>
    </row>
    <row r="805" spans="1:26" ht="12.75" customHeight="1" x14ac:dyDescent="0.25">
      <c r="A805" s="287"/>
      <c r="B805" s="287"/>
      <c r="C805" s="287"/>
      <c r="D805" s="287"/>
      <c r="E805" s="287"/>
      <c r="F805" s="287"/>
      <c r="G805" s="287"/>
      <c r="H805" s="287"/>
      <c r="I805" s="287"/>
      <c r="J805" s="287"/>
      <c r="K805" s="287"/>
      <c r="L805" s="287"/>
      <c r="M805" s="287"/>
      <c r="N805" s="287"/>
      <c r="O805" s="287"/>
      <c r="P805" s="287"/>
      <c r="Q805" s="287"/>
      <c r="R805" s="287"/>
      <c r="S805" s="287"/>
      <c r="T805" s="287"/>
      <c r="U805" s="287"/>
      <c r="V805" s="287"/>
      <c r="W805" s="287"/>
      <c r="X805" s="287"/>
      <c r="Y805" s="287"/>
      <c r="Z805" s="287"/>
    </row>
    <row r="806" spans="1:26" ht="12.75" customHeight="1" x14ac:dyDescent="0.25">
      <c r="A806" s="287"/>
      <c r="B806" s="287"/>
      <c r="C806" s="287"/>
      <c r="D806" s="287"/>
      <c r="E806" s="287"/>
      <c r="F806" s="287"/>
      <c r="G806" s="287"/>
      <c r="H806" s="287"/>
      <c r="I806" s="287"/>
      <c r="J806" s="287"/>
      <c r="K806" s="287"/>
      <c r="L806" s="287"/>
      <c r="M806" s="287"/>
      <c r="N806" s="287"/>
      <c r="O806" s="287"/>
      <c r="P806" s="287"/>
      <c r="Q806" s="287"/>
      <c r="R806" s="287"/>
      <c r="S806" s="287"/>
      <c r="T806" s="287"/>
      <c r="U806" s="287"/>
      <c r="V806" s="287"/>
      <c r="W806" s="287"/>
      <c r="X806" s="287"/>
      <c r="Y806" s="287"/>
      <c r="Z806" s="287"/>
    </row>
    <row r="807" spans="1:26" ht="12.75" customHeight="1" x14ac:dyDescent="0.25">
      <c r="A807" s="287"/>
      <c r="B807" s="287"/>
      <c r="C807" s="287"/>
      <c r="D807" s="287"/>
      <c r="E807" s="287"/>
      <c r="F807" s="287"/>
      <c r="G807" s="287"/>
      <c r="H807" s="287"/>
      <c r="I807" s="287"/>
      <c r="J807" s="287"/>
      <c r="K807" s="287"/>
      <c r="L807" s="287"/>
      <c r="M807" s="287"/>
      <c r="N807" s="287"/>
      <c r="O807" s="287"/>
      <c r="P807" s="287"/>
      <c r="Q807" s="287"/>
      <c r="R807" s="287"/>
      <c r="S807" s="287"/>
      <c r="T807" s="287"/>
      <c r="U807" s="287"/>
      <c r="V807" s="287"/>
      <c r="W807" s="287"/>
      <c r="X807" s="287"/>
      <c r="Y807" s="287"/>
      <c r="Z807" s="287"/>
    </row>
    <row r="808" spans="1:26" ht="12.75" customHeight="1" x14ac:dyDescent="0.25">
      <c r="A808" s="287"/>
      <c r="B808" s="287"/>
      <c r="C808" s="287"/>
      <c r="D808" s="287"/>
      <c r="E808" s="287"/>
      <c r="F808" s="287"/>
      <c r="G808" s="287"/>
      <c r="H808" s="287"/>
      <c r="I808" s="287"/>
      <c r="J808" s="287"/>
      <c r="K808" s="287"/>
      <c r="L808" s="287"/>
      <c r="M808" s="287"/>
      <c r="N808" s="287"/>
      <c r="O808" s="287"/>
      <c r="P808" s="287"/>
      <c r="Q808" s="287"/>
      <c r="R808" s="287"/>
      <c r="S808" s="287"/>
      <c r="T808" s="287"/>
      <c r="U808" s="287"/>
      <c r="V808" s="287"/>
      <c r="W808" s="287"/>
      <c r="X808" s="287"/>
      <c r="Y808" s="287"/>
      <c r="Z808" s="287"/>
    </row>
    <row r="809" spans="1:26" ht="12.75" customHeight="1" x14ac:dyDescent="0.25">
      <c r="A809" s="287"/>
      <c r="B809" s="287"/>
      <c r="C809" s="287"/>
      <c r="D809" s="287"/>
      <c r="E809" s="287"/>
      <c r="F809" s="287"/>
      <c r="G809" s="287"/>
      <c r="H809" s="287"/>
      <c r="I809" s="287"/>
      <c r="J809" s="287"/>
      <c r="K809" s="287"/>
      <c r="L809" s="287"/>
      <c r="M809" s="287"/>
      <c r="N809" s="287"/>
      <c r="O809" s="287"/>
      <c r="P809" s="287"/>
      <c r="Q809" s="287"/>
      <c r="R809" s="287"/>
      <c r="S809" s="287"/>
      <c r="T809" s="287"/>
      <c r="U809" s="287"/>
      <c r="V809" s="287"/>
      <c r="W809" s="287"/>
      <c r="X809" s="287"/>
      <c r="Y809" s="287"/>
      <c r="Z809" s="287"/>
    </row>
    <row r="810" spans="1:26" ht="12.75" customHeight="1" x14ac:dyDescent="0.25">
      <c r="A810" s="287"/>
      <c r="B810" s="287"/>
      <c r="C810" s="287"/>
      <c r="D810" s="287"/>
      <c r="E810" s="287"/>
      <c r="F810" s="287"/>
      <c r="G810" s="287"/>
      <c r="H810" s="287"/>
      <c r="I810" s="287"/>
      <c r="J810" s="287"/>
      <c r="K810" s="287"/>
      <c r="L810" s="287"/>
      <c r="M810" s="287"/>
      <c r="N810" s="287"/>
      <c r="O810" s="287"/>
      <c r="P810" s="287"/>
      <c r="Q810" s="287"/>
      <c r="R810" s="287"/>
      <c r="S810" s="287"/>
      <c r="T810" s="287"/>
      <c r="U810" s="287"/>
      <c r="V810" s="287"/>
      <c r="W810" s="287"/>
      <c r="X810" s="287"/>
      <c r="Y810" s="287"/>
      <c r="Z810" s="287"/>
    </row>
    <row r="811" spans="1:26" ht="12.75" customHeight="1" x14ac:dyDescent="0.25">
      <c r="A811" s="287"/>
      <c r="B811" s="287"/>
      <c r="C811" s="287"/>
      <c r="D811" s="287"/>
      <c r="E811" s="287"/>
      <c r="F811" s="287"/>
      <c r="G811" s="287"/>
      <c r="H811" s="287"/>
      <c r="I811" s="287"/>
      <c r="J811" s="287"/>
      <c r="K811" s="287"/>
      <c r="L811" s="287"/>
      <c r="M811" s="287"/>
      <c r="N811" s="287"/>
      <c r="O811" s="287"/>
      <c r="P811" s="287"/>
      <c r="Q811" s="287"/>
      <c r="R811" s="287"/>
      <c r="S811" s="287"/>
      <c r="T811" s="287"/>
      <c r="U811" s="287"/>
      <c r="V811" s="287"/>
      <c r="W811" s="287"/>
      <c r="X811" s="287"/>
      <c r="Y811" s="287"/>
      <c r="Z811" s="287"/>
    </row>
    <row r="812" spans="1:26" ht="12.75" customHeight="1" x14ac:dyDescent="0.25">
      <c r="A812" s="287"/>
      <c r="B812" s="287"/>
      <c r="C812" s="287"/>
      <c r="D812" s="287"/>
      <c r="E812" s="287"/>
      <c r="F812" s="287"/>
      <c r="G812" s="287"/>
      <c r="H812" s="287"/>
      <c r="I812" s="287"/>
      <c r="J812" s="287"/>
      <c r="K812" s="287"/>
      <c r="L812" s="287"/>
      <c r="M812" s="287"/>
      <c r="N812" s="287"/>
      <c r="O812" s="287"/>
      <c r="P812" s="287"/>
      <c r="Q812" s="287"/>
      <c r="R812" s="287"/>
      <c r="S812" s="287"/>
      <c r="T812" s="287"/>
      <c r="U812" s="287"/>
      <c r="V812" s="287"/>
      <c r="W812" s="287"/>
      <c r="X812" s="287"/>
      <c r="Y812" s="287"/>
      <c r="Z812" s="287"/>
    </row>
    <row r="813" spans="1:26" ht="12.75" customHeight="1" x14ac:dyDescent="0.25">
      <c r="A813" s="287"/>
      <c r="B813" s="287"/>
      <c r="C813" s="287"/>
      <c r="D813" s="287"/>
      <c r="E813" s="287"/>
      <c r="F813" s="287"/>
      <c r="G813" s="287"/>
      <c r="H813" s="287"/>
      <c r="I813" s="287"/>
      <c r="J813" s="287"/>
      <c r="K813" s="287"/>
      <c r="L813" s="287"/>
      <c r="M813" s="287"/>
      <c r="N813" s="287"/>
      <c r="O813" s="287"/>
      <c r="P813" s="287"/>
      <c r="Q813" s="287"/>
      <c r="R813" s="287"/>
      <c r="S813" s="287"/>
      <c r="T813" s="287"/>
      <c r="U813" s="287"/>
      <c r="V813" s="287"/>
      <c r="W813" s="287"/>
      <c r="X813" s="287"/>
      <c r="Y813" s="287"/>
      <c r="Z813" s="287"/>
    </row>
    <row r="814" spans="1:26" ht="12.75" customHeight="1" x14ac:dyDescent="0.25">
      <c r="A814" s="287"/>
      <c r="B814" s="287"/>
      <c r="C814" s="287"/>
      <c r="D814" s="287"/>
      <c r="E814" s="287"/>
      <c r="F814" s="287"/>
      <c r="G814" s="287"/>
      <c r="H814" s="287"/>
      <c r="I814" s="287"/>
      <c r="J814" s="287"/>
      <c r="K814" s="287"/>
      <c r="L814" s="287"/>
      <c r="M814" s="287"/>
      <c r="N814" s="287"/>
      <c r="O814" s="287"/>
      <c r="P814" s="287"/>
      <c r="Q814" s="287"/>
      <c r="R814" s="287"/>
      <c r="S814" s="287"/>
      <c r="T814" s="287"/>
      <c r="U814" s="287"/>
      <c r="V814" s="287"/>
      <c r="W814" s="287"/>
      <c r="X814" s="287"/>
      <c r="Y814" s="287"/>
      <c r="Z814" s="287"/>
    </row>
    <row r="815" spans="1:26" ht="12.75" customHeight="1" x14ac:dyDescent="0.25">
      <c r="A815" s="287"/>
      <c r="B815" s="287"/>
      <c r="C815" s="287"/>
      <c r="D815" s="287"/>
      <c r="E815" s="287"/>
      <c r="F815" s="287"/>
      <c r="G815" s="287"/>
      <c r="H815" s="287"/>
      <c r="I815" s="287"/>
      <c r="J815" s="287"/>
      <c r="K815" s="287"/>
      <c r="L815" s="287"/>
      <c r="M815" s="287"/>
      <c r="N815" s="287"/>
      <c r="O815" s="287"/>
      <c r="P815" s="287"/>
      <c r="Q815" s="287"/>
      <c r="R815" s="287"/>
      <c r="S815" s="287"/>
      <c r="T815" s="287"/>
      <c r="U815" s="287"/>
      <c r="V815" s="287"/>
      <c r="W815" s="287"/>
      <c r="X815" s="287"/>
      <c r="Y815" s="287"/>
      <c r="Z815" s="287"/>
    </row>
    <row r="816" spans="1:26" ht="12.75" customHeight="1" x14ac:dyDescent="0.25">
      <c r="A816" s="287"/>
      <c r="B816" s="287"/>
      <c r="C816" s="287"/>
      <c r="D816" s="287"/>
      <c r="E816" s="287"/>
      <c r="F816" s="287"/>
      <c r="G816" s="287"/>
      <c r="H816" s="287"/>
      <c r="I816" s="287"/>
      <c r="J816" s="287"/>
      <c r="K816" s="287"/>
      <c r="L816" s="287"/>
      <c r="M816" s="287"/>
      <c r="N816" s="287"/>
      <c r="O816" s="287"/>
      <c r="P816" s="287"/>
      <c r="Q816" s="287"/>
      <c r="R816" s="287"/>
      <c r="S816" s="287"/>
      <c r="T816" s="287"/>
      <c r="U816" s="287"/>
      <c r="V816" s="287"/>
      <c r="W816" s="287"/>
      <c r="X816" s="287"/>
      <c r="Y816" s="287"/>
      <c r="Z816" s="287"/>
    </row>
    <row r="817" spans="1:26" ht="12.75" customHeight="1" x14ac:dyDescent="0.25">
      <c r="A817" s="287"/>
      <c r="B817" s="287"/>
      <c r="C817" s="287"/>
      <c r="D817" s="287"/>
      <c r="E817" s="287"/>
      <c r="F817" s="287"/>
      <c r="G817" s="287"/>
      <c r="H817" s="287"/>
      <c r="I817" s="287"/>
      <c r="J817" s="287"/>
      <c r="K817" s="287"/>
      <c r="L817" s="287"/>
      <c r="M817" s="287"/>
      <c r="N817" s="287"/>
      <c r="O817" s="287"/>
      <c r="P817" s="287"/>
      <c r="Q817" s="287"/>
      <c r="R817" s="287"/>
      <c r="S817" s="287"/>
      <c r="T817" s="287"/>
      <c r="U817" s="287"/>
      <c r="V817" s="287"/>
      <c r="W817" s="287"/>
      <c r="X817" s="287"/>
      <c r="Y817" s="287"/>
      <c r="Z817" s="287"/>
    </row>
    <row r="818" spans="1:26" ht="12.75" customHeight="1" x14ac:dyDescent="0.25">
      <c r="A818" s="287"/>
      <c r="B818" s="287"/>
      <c r="C818" s="287"/>
      <c r="D818" s="287"/>
      <c r="E818" s="287"/>
      <c r="F818" s="287"/>
      <c r="G818" s="287"/>
      <c r="H818" s="287"/>
      <c r="I818" s="287"/>
      <c r="J818" s="287"/>
      <c r="K818" s="287"/>
      <c r="L818" s="287"/>
      <c r="M818" s="287"/>
      <c r="N818" s="287"/>
      <c r="O818" s="287"/>
      <c r="P818" s="287"/>
      <c r="Q818" s="287"/>
      <c r="R818" s="287"/>
      <c r="S818" s="287"/>
      <c r="T818" s="287"/>
      <c r="U818" s="287"/>
      <c r="V818" s="287"/>
      <c r="W818" s="287"/>
      <c r="X818" s="287"/>
      <c r="Y818" s="287"/>
      <c r="Z818" s="287"/>
    </row>
    <row r="819" spans="1:26" ht="12.75" customHeight="1" x14ac:dyDescent="0.25">
      <c r="A819" s="287"/>
      <c r="B819" s="287"/>
      <c r="C819" s="287"/>
      <c r="D819" s="287"/>
      <c r="E819" s="287"/>
      <c r="F819" s="287"/>
      <c r="G819" s="287"/>
      <c r="H819" s="287"/>
      <c r="I819" s="287"/>
      <c r="J819" s="287"/>
      <c r="K819" s="287"/>
      <c r="L819" s="287"/>
      <c r="M819" s="287"/>
      <c r="N819" s="287"/>
      <c r="O819" s="287"/>
      <c r="P819" s="287"/>
      <c r="Q819" s="287"/>
      <c r="R819" s="287"/>
      <c r="S819" s="287"/>
      <c r="T819" s="287"/>
      <c r="U819" s="287"/>
      <c r="V819" s="287"/>
      <c r="W819" s="287"/>
      <c r="X819" s="287"/>
      <c r="Y819" s="287"/>
      <c r="Z819" s="287"/>
    </row>
    <row r="820" spans="1:26" ht="12.75" customHeight="1" x14ac:dyDescent="0.25">
      <c r="A820" s="287"/>
      <c r="B820" s="287"/>
      <c r="C820" s="287"/>
      <c r="D820" s="287"/>
      <c r="E820" s="287"/>
      <c r="F820" s="287"/>
      <c r="G820" s="287"/>
      <c r="H820" s="287"/>
      <c r="I820" s="287"/>
      <c r="J820" s="287"/>
      <c r="K820" s="287"/>
      <c r="L820" s="287"/>
      <c r="M820" s="287"/>
      <c r="N820" s="287"/>
      <c r="O820" s="287"/>
      <c r="P820" s="287"/>
      <c r="Q820" s="287"/>
      <c r="R820" s="287"/>
      <c r="S820" s="287"/>
      <c r="T820" s="287"/>
      <c r="U820" s="287"/>
      <c r="V820" s="287"/>
      <c r="W820" s="287"/>
      <c r="X820" s="287"/>
      <c r="Y820" s="287"/>
      <c r="Z820" s="287"/>
    </row>
    <row r="821" spans="1:26" ht="12.75" customHeight="1" x14ac:dyDescent="0.25">
      <c r="A821" s="287"/>
      <c r="B821" s="287"/>
      <c r="C821" s="287"/>
      <c r="D821" s="287"/>
      <c r="E821" s="287"/>
      <c r="F821" s="287"/>
      <c r="G821" s="287"/>
      <c r="H821" s="287"/>
      <c r="I821" s="287"/>
      <c r="J821" s="287"/>
      <c r="K821" s="287"/>
      <c r="L821" s="287"/>
      <c r="M821" s="287"/>
      <c r="N821" s="287"/>
      <c r="O821" s="287"/>
      <c r="P821" s="287"/>
      <c r="Q821" s="287"/>
      <c r="R821" s="287"/>
      <c r="S821" s="287"/>
      <c r="T821" s="287"/>
      <c r="U821" s="287"/>
      <c r="V821" s="287"/>
      <c r="W821" s="287"/>
      <c r="X821" s="287"/>
      <c r="Y821" s="287"/>
      <c r="Z821" s="287"/>
    </row>
    <row r="822" spans="1:26" ht="12.75" customHeight="1" x14ac:dyDescent="0.25">
      <c r="A822" s="287"/>
      <c r="B822" s="287"/>
      <c r="C822" s="287"/>
      <c r="D822" s="287"/>
      <c r="E822" s="287"/>
      <c r="F822" s="287"/>
      <c r="G822" s="287"/>
      <c r="H822" s="287"/>
      <c r="I822" s="287"/>
      <c r="J822" s="287"/>
      <c r="K822" s="287"/>
      <c r="L822" s="287"/>
      <c r="M822" s="287"/>
      <c r="N822" s="287"/>
      <c r="O822" s="287"/>
      <c r="P822" s="287"/>
      <c r="Q822" s="287"/>
      <c r="R822" s="287"/>
      <c r="S822" s="287"/>
      <c r="T822" s="287"/>
      <c r="U822" s="287"/>
      <c r="V822" s="287"/>
      <c r="W822" s="287"/>
      <c r="X822" s="287"/>
      <c r="Y822" s="287"/>
      <c r="Z822" s="287"/>
    </row>
    <row r="823" spans="1:26" ht="12.75" customHeight="1" x14ac:dyDescent="0.25">
      <c r="A823" s="287"/>
      <c r="B823" s="287"/>
      <c r="C823" s="287"/>
      <c r="D823" s="287"/>
      <c r="E823" s="287"/>
      <c r="F823" s="287"/>
      <c r="G823" s="287"/>
      <c r="H823" s="287"/>
      <c r="I823" s="287"/>
      <c r="J823" s="287"/>
      <c r="K823" s="287"/>
      <c r="L823" s="287"/>
      <c r="M823" s="287"/>
      <c r="N823" s="287"/>
      <c r="O823" s="287"/>
      <c r="P823" s="287"/>
      <c r="Q823" s="287"/>
      <c r="R823" s="287"/>
      <c r="S823" s="287"/>
      <c r="T823" s="287"/>
      <c r="U823" s="287"/>
      <c r="V823" s="287"/>
      <c r="W823" s="287"/>
      <c r="X823" s="287"/>
      <c r="Y823" s="287"/>
      <c r="Z823" s="287"/>
    </row>
    <row r="824" spans="1:26" ht="12.75" customHeight="1" x14ac:dyDescent="0.25">
      <c r="A824" s="287"/>
      <c r="B824" s="287"/>
      <c r="C824" s="287"/>
      <c r="D824" s="287"/>
      <c r="E824" s="287"/>
      <c r="F824" s="287"/>
      <c r="G824" s="287"/>
      <c r="H824" s="287"/>
      <c r="I824" s="287"/>
      <c r="J824" s="287"/>
      <c r="K824" s="287"/>
      <c r="L824" s="287"/>
      <c r="M824" s="287"/>
      <c r="N824" s="287"/>
      <c r="O824" s="287"/>
      <c r="P824" s="287"/>
      <c r="Q824" s="287"/>
      <c r="R824" s="287"/>
      <c r="S824" s="287"/>
      <c r="T824" s="287"/>
      <c r="U824" s="287"/>
      <c r="V824" s="287"/>
      <c r="W824" s="287"/>
      <c r="X824" s="287"/>
      <c r="Y824" s="287"/>
      <c r="Z824" s="287"/>
    </row>
    <row r="825" spans="1:26" ht="12.75" customHeight="1" x14ac:dyDescent="0.25">
      <c r="A825" s="287"/>
      <c r="B825" s="287"/>
      <c r="C825" s="287"/>
      <c r="D825" s="287"/>
      <c r="E825" s="287"/>
      <c r="F825" s="287"/>
      <c r="G825" s="287"/>
      <c r="H825" s="287"/>
      <c r="I825" s="287"/>
      <c r="J825" s="287"/>
      <c r="K825" s="287"/>
      <c r="L825" s="287"/>
      <c r="M825" s="287"/>
      <c r="N825" s="287"/>
      <c r="O825" s="287"/>
      <c r="P825" s="287"/>
      <c r="Q825" s="287"/>
      <c r="R825" s="287"/>
      <c r="S825" s="287"/>
      <c r="T825" s="287"/>
      <c r="U825" s="287"/>
      <c r="V825" s="287"/>
      <c r="W825" s="287"/>
      <c r="X825" s="287"/>
      <c r="Y825" s="287"/>
      <c r="Z825" s="287"/>
    </row>
    <row r="826" spans="1:26" ht="12.75" customHeight="1" x14ac:dyDescent="0.25">
      <c r="A826" s="287"/>
      <c r="B826" s="287"/>
      <c r="C826" s="287"/>
      <c r="D826" s="287"/>
      <c r="E826" s="287"/>
      <c r="F826" s="287"/>
      <c r="G826" s="287"/>
      <c r="H826" s="287"/>
      <c r="I826" s="287"/>
      <c r="J826" s="287"/>
      <c r="K826" s="287"/>
      <c r="L826" s="287"/>
      <c r="M826" s="287"/>
      <c r="N826" s="287"/>
      <c r="O826" s="287"/>
      <c r="P826" s="287"/>
      <c r="Q826" s="287"/>
      <c r="R826" s="287"/>
      <c r="S826" s="287"/>
      <c r="T826" s="287"/>
      <c r="U826" s="287"/>
      <c r="V826" s="287"/>
      <c r="W826" s="287"/>
      <c r="X826" s="287"/>
      <c r="Y826" s="287"/>
      <c r="Z826" s="287"/>
    </row>
    <row r="827" spans="1:26" ht="12.75" customHeight="1" x14ac:dyDescent="0.25">
      <c r="A827" s="287"/>
      <c r="B827" s="287"/>
      <c r="C827" s="287"/>
      <c r="D827" s="287"/>
      <c r="E827" s="287"/>
      <c r="F827" s="287"/>
      <c r="G827" s="287"/>
      <c r="H827" s="287"/>
      <c r="I827" s="287"/>
      <c r="J827" s="287"/>
      <c r="K827" s="287"/>
      <c r="L827" s="287"/>
      <c r="M827" s="287"/>
      <c r="N827" s="287"/>
      <c r="O827" s="287"/>
      <c r="P827" s="287"/>
      <c r="Q827" s="287"/>
      <c r="R827" s="287"/>
      <c r="S827" s="287"/>
      <c r="T827" s="287"/>
      <c r="U827" s="287"/>
      <c r="V827" s="287"/>
      <c r="W827" s="287"/>
      <c r="X827" s="287"/>
      <c r="Y827" s="287"/>
      <c r="Z827" s="287"/>
    </row>
    <row r="828" spans="1:26" ht="12.75" customHeight="1" x14ac:dyDescent="0.25">
      <c r="A828" s="287"/>
      <c r="B828" s="287"/>
      <c r="C828" s="287"/>
      <c r="D828" s="287"/>
      <c r="E828" s="287"/>
      <c r="F828" s="287"/>
      <c r="G828" s="287"/>
      <c r="H828" s="287"/>
      <c r="I828" s="287"/>
      <c r="J828" s="287"/>
      <c r="K828" s="287"/>
      <c r="L828" s="287"/>
      <c r="M828" s="287"/>
      <c r="N828" s="287"/>
      <c r="O828" s="287"/>
      <c r="P828" s="287"/>
      <c r="Q828" s="287"/>
      <c r="R828" s="287"/>
      <c r="S828" s="287"/>
      <c r="T828" s="287"/>
      <c r="U828" s="287"/>
      <c r="V828" s="287"/>
      <c r="W828" s="287"/>
      <c r="X828" s="287"/>
      <c r="Y828" s="287"/>
      <c r="Z828" s="287"/>
    </row>
    <row r="829" spans="1:26" ht="12.75" customHeight="1" x14ac:dyDescent="0.25">
      <c r="A829" s="287"/>
      <c r="B829" s="287"/>
      <c r="C829" s="287"/>
      <c r="D829" s="287"/>
      <c r="E829" s="287"/>
      <c r="F829" s="287"/>
      <c r="G829" s="287"/>
      <c r="H829" s="287"/>
      <c r="I829" s="287"/>
      <c r="J829" s="287"/>
      <c r="K829" s="287"/>
      <c r="L829" s="287"/>
      <c r="M829" s="287"/>
      <c r="N829" s="287"/>
      <c r="O829" s="287"/>
      <c r="P829" s="287"/>
      <c r="Q829" s="287"/>
      <c r="R829" s="287"/>
      <c r="S829" s="287"/>
      <c r="T829" s="287"/>
      <c r="U829" s="287"/>
      <c r="V829" s="287"/>
      <c r="W829" s="287"/>
      <c r="X829" s="287"/>
      <c r="Y829" s="287"/>
      <c r="Z829" s="287"/>
    </row>
    <row r="830" spans="1:26" ht="12.75" customHeight="1" x14ac:dyDescent="0.25">
      <c r="A830" s="287"/>
      <c r="B830" s="287"/>
      <c r="C830" s="287"/>
      <c r="D830" s="287"/>
      <c r="E830" s="287"/>
      <c r="F830" s="287"/>
      <c r="G830" s="287"/>
      <c r="H830" s="287"/>
      <c r="I830" s="287"/>
      <c r="J830" s="287"/>
      <c r="K830" s="287"/>
      <c r="L830" s="287"/>
      <c r="M830" s="287"/>
      <c r="N830" s="287"/>
      <c r="O830" s="287"/>
      <c r="P830" s="287"/>
      <c r="Q830" s="287"/>
      <c r="R830" s="287"/>
      <c r="S830" s="287"/>
      <c r="T830" s="287"/>
      <c r="U830" s="287"/>
      <c r="V830" s="287"/>
      <c r="W830" s="287"/>
      <c r="X830" s="287"/>
      <c r="Y830" s="287"/>
      <c r="Z830" s="287"/>
    </row>
    <row r="831" spans="1:26" ht="12.75" customHeight="1" x14ac:dyDescent="0.25">
      <c r="A831" s="287"/>
      <c r="B831" s="287"/>
      <c r="C831" s="287"/>
      <c r="D831" s="287"/>
      <c r="E831" s="287"/>
      <c r="F831" s="287"/>
      <c r="G831" s="287"/>
      <c r="H831" s="287"/>
      <c r="I831" s="287"/>
      <c r="J831" s="287"/>
      <c r="K831" s="287"/>
      <c r="L831" s="287"/>
      <c r="M831" s="287"/>
      <c r="N831" s="287"/>
      <c r="O831" s="287"/>
      <c r="P831" s="287"/>
      <c r="Q831" s="287"/>
      <c r="R831" s="287"/>
      <c r="S831" s="287"/>
      <c r="T831" s="287"/>
      <c r="U831" s="287"/>
      <c r="V831" s="287"/>
      <c r="W831" s="287"/>
      <c r="X831" s="287"/>
      <c r="Y831" s="287"/>
      <c r="Z831" s="287"/>
    </row>
    <row r="832" spans="1:26" ht="12.75" customHeight="1" x14ac:dyDescent="0.25">
      <c r="A832" s="287"/>
      <c r="B832" s="287"/>
      <c r="C832" s="287"/>
      <c r="D832" s="287"/>
      <c r="E832" s="287"/>
      <c r="F832" s="287"/>
      <c r="G832" s="287"/>
      <c r="H832" s="287"/>
      <c r="I832" s="287"/>
      <c r="J832" s="287"/>
      <c r="K832" s="287"/>
      <c r="L832" s="287"/>
      <c r="M832" s="287"/>
      <c r="N832" s="287"/>
      <c r="O832" s="287"/>
      <c r="P832" s="287"/>
      <c r="Q832" s="287"/>
      <c r="R832" s="287"/>
      <c r="S832" s="287"/>
      <c r="T832" s="287"/>
      <c r="U832" s="287"/>
      <c r="V832" s="287"/>
      <c r="W832" s="287"/>
      <c r="X832" s="287"/>
      <c r="Y832" s="287"/>
      <c r="Z832" s="287"/>
    </row>
    <row r="833" spans="1:26" ht="12.75" customHeight="1" x14ac:dyDescent="0.25">
      <c r="A833" s="287"/>
      <c r="B833" s="287"/>
      <c r="C833" s="287"/>
      <c r="D833" s="287"/>
      <c r="E833" s="287"/>
      <c r="F833" s="287"/>
      <c r="G833" s="287"/>
      <c r="H833" s="287"/>
      <c r="I833" s="287"/>
      <c r="J833" s="287"/>
      <c r="K833" s="287"/>
      <c r="L833" s="287"/>
      <c r="M833" s="287"/>
      <c r="N833" s="287"/>
      <c r="O833" s="287"/>
      <c r="P833" s="287"/>
      <c r="Q833" s="287"/>
      <c r="R833" s="287"/>
      <c r="S833" s="287"/>
      <c r="T833" s="287"/>
      <c r="U833" s="287"/>
      <c r="V833" s="287"/>
      <c r="W833" s="287"/>
      <c r="X833" s="287"/>
      <c r="Y833" s="287"/>
      <c r="Z833" s="287"/>
    </row>
    <row r="834" spans="1:26" ht="12.75" customHeight="1" x14ac:dyDescent="0.25">
      <c r="A834" s="287"/>
      <c r="B834" s="287"/>
      <c r="C834" s="287"/>
      <c r="D834" s="287"/>
      <c r="E834" s="287"/>
      <c r="F834" s="287"/>
      <c r="G834" s="287"/>
      <c r="H834" s="287"/>
      <c r="I834" s="287"/>
      <c r="J834" s="287"/>
      <c r="K834" s="287"/>
      <c r="L834" s="287"/>
      <c r="M834" s="287"/>
      <c r="N834" s="287"/>
      <c r="O834" s="287"/>
      <c r="P834" s="287"/>
      <c r="Q834" s="287"/>
      <c r="R834" s="287"/>
      <c r="S834" s="287"/>
      <c r="T834" s="287"/>
      <c r="U834" s="287"/>
      <c r="V834" s="287"/>
      <c r="W834" s="287"/>
      <c r="X834" s="287"/>
      <c r="Y834" s="287"/>
      <c r="Z834" s="287"/>
    </row>
    <row r="835" spans="1:26" ht="12.75" customHeight="1" x14ac:dyDescent="0.25">
      <c r="A835" s="287"/>
      <c r="B835" s="287"/>
      <c r="C835" s="287"/>
      <c r="D835" s="287"/>
      <c r="E835" s="287"/>
      <c r="F835" s="287"/>
      <c r="G835" s="287"/>
      <c r="H835" s="287"/>
      <c r="I835" s="287"/>
      <c r="J835" s="287"/>
      <c r="K835" s="287"/>
      <c r="L835" s="287"/>
      <c r="M835" s="287"/>
      <c r="N835" s="287"/>
      <c r="O835" s="287"/>
      <c r="P835" s="287"/>
      <c r="Q835" s="287"/>
      <c r="R835" s="287"/>
      <c r="S835" s="287"/>
      <c r="T835" s="287"/>
      <c r="U835" s="287"/>
      <c r="V835" s="287"/>
      <c r="W835" s="287"/>
      <c r="X835" s="287"/>
      <c r="Y835" s="287"/>
      <c r="Z835" s="287"/>
    </row>
    <row r="836" spans="1:26" ht="12.75" customHeight="1" x14ac:dyDescent="0.25">
      <c r="A836" s="287"/>
      <c r="B836" s="287"/>
      <c r="C836" s="287"/>
      <c r="D836" s="287"/>
      <c r="E836" s="287"/>
      <c r="F836" s="287"/>
      <c r="G836" s="287"/>
      <c r="H836" s="287"/>
      <c r="I836" s="287"/>
      <c r="J836" s="287"/>
      <c r="K836" s="287"/>
      <c r="L836" s="287"/>
      <c r="M836" s="287"/>
      <c r="N836" s="287"/>
      <c r="O836" s="287"/>
      <c r="P836" s="287"/>
      <c r="Q836" s="287"/>
      <c r="R836" s="287"/>
      <c r="S836" s="287"/>
      <c r="T836" s="287"/>
      <c r="U836" s="287"/>
      <c r="V836" s="287"/>
      <c r="W836" s="287"/>
      <c r="X836" s="287"/>
      <c r="Y836" s="287"/>
      <c r="Z836" s="287"/>
    </row>
    <row r="837" spans="1:26" ht="12.75" customHeight="1" x14ac:dyDescent="0.25">
      <c r="A837" s="287"/>
      <c r="B837" s="287"/>
      <c r="C837" s="287"/>
      <c r="D837" s="287"/>
      <c r="E837" s="287"/>
      <c r="F837" s="287"/>
      <c r="G837" s="287"/>
      <c r="H837" s="287"/>
      <c r="I837" s="287"/>
      <c r="J837" s="287"/>
      <c r="K837" s="287"/>
      <c r="L837" s="287"/>
      <c r="M837" s="287"/>
      <c r="N837" s="287"/>
      <c r="O837" s="287"/>
      <c r="P837" s="287"/>
      <c r="Q837" s="287"/>
      <c r="R837" s="287"/>
      <c r="S837" s="287"/>
      <c r="T837" s="287"/>
      <c r="U837" s="287"/>
      <c r="V837" s="287"/>
      <c r="W837" s="287"/>
      <c r="X837" s="287"/>
      <c r="Y837" s="287"/>
      <c r="Z837" s="287"/>
    </row>
    <row r="838" spans="1:26" ht="12.75" customHeight="1" x14ac:dyDescent="0.25">
      <c r="A838" s="287"/>
      <c r="B838" s="287"/>
      <c r="C838" s="287"/>
      <c r="D838" s="287"/>
      <c r="E838" s="287"/>
      <c r="F838" s="287"/>
      <c r="G838" s="287"/>
      <c r="H838" s="287"/>
      <c r="I838" s="287"/>
      <c r="J838" s="287"/>
      <c r="K838" s="287"/>
      <c r="L838" s="287"/>
      <c r="M838" s="287"/>
      <c r="N838" s="287"/>
      <c r="O838" s="287"/>
      <c r="P838" s="287"/>
      <c r="Q838" s="287"/>
      <c r="R838" s="287"/>
      <c r="S838" s="287"/>
      <c r="T838" s="287"/>
      <c r="U838" s="287"/>
      <c r="V838" s="287"/>
      <c r="W838" s="287"/>
      <c r="X838" s="287"/>
      <c r="Y838" s="287"/>
      <c r="Z838" s="287"/>
    </row>
    <row r="839" spans="1:26" ht="12.75" customHeight="1" x14ac:dyDescent="0.25">
      <c r="A839" s="287"/>
      <c r="B839" s="287"/>
      <c r="C839" s="287"/>
      <c r="D839" s="287"/>
      <c r="E839" s="287"/>
      <c r="F839" s="287"/>
      <c r="G839" s="287"/>
      <c r="H839" s="287"/>
      <c r="I839" s="287"/>
      <c r="J839" s="287"/>
      <c r="K839" s="287"/>
      <c r="L839" s="287"/>
      <c r="M839" s="287"/>
      <c r="N839" s="287"/>
      <c r="O839" s="287"/>
      <c r="P839" s="287"/>
      <c r="Q839" s="287"/>
      <c r="R839" s="287"/>
      <c r="S839" s="287"/>
      <c r="T839" s="287"/>
      <c r="U839" s="287"/>
      <c r="V839" s="287"/>
      <c r="W839" s="287"/>
      <c r="X839" s="287"/>
      <c r="Y839" s="287"/>
      <c r="Z839" s="287"/>
    </row>
    <row r="840" spans="1:26" ht="12.75" customHeight="1" x14ac:dyDescent="0.25">
      <c r="A840" s="287"/>
      <c r="B840" s="287"/>
      <c r="C840" s="287"/>
      <c r="D840" s="287"/>
      <c r="E840" s="287"/>
      <c r="F840" s="287"/>
      <c r="G840" s="287"/>
      <c r="H840" s="287"/>
      <c r="I840" s="287"/>
      <c r="J840" s="287"/>
      <c r="K840" s="287"/>
      <c r="L840" s="287"/>
      <c r="M840" s="287"/>
      <c r="N840" s="287"/>
      <c r="O840" s="287"/>
      <c r="P840" s="287"/>
      <c r="Q840" s="287"/>
      <c r="R840" s="287"/>
      <c r="S840" s="287"/>
      <c r="T840" s="287"/>
      <c r="U840" s="287"/>
      <c r="V840" s="287"/>
      <c r="W840" s="287"/>
      <c r="X840" s="287"/>
      <c r="Y840" s="287"/>
      <c r="Z840" s="287"/>
    </row>
    <row r="841" spans="1:26" ht="12.75" customHeight="1" x14ac:dyDescent="0.25">
      <c r="A841" s="287"/>
      <c r="B841" s="287"/>
      <c r="C841" s="287"/>
      <c r="D841" s="287"/>
      <c r="E841" s="287"/>
      <c r="F841" s="287"/>
      <c r="G841" s="287"/>
      <c r="H841" s="287"/>
      <c r="I841" s="287"/>
      <c r="J841" s="287"/>
      <c r="K841" s="287"/>
      <c r="L841" s="287"/>
      <c r="M841" s="287"/>
      <c r="N841" s="287"/>
      <c r="O841" s="287"/>
      <c r="P841" s="287"/>
      <c r="Q841" s="287"/>
      <c r="R841" s="287"/>
      <c r="S841" s="287"/>
      <c r="T841" s="287"/>
      <c r="U841" s="287"/>
      <c r="V841" s="287"/>
      <c r="W841" s="287"/>
      <c r="X841" s="287"/>
      <c r="Y841" s="287"/>
      <c r="Z841" s="287"/>
    </row>
    <row r="842" spans="1:26" ht="12.75" customHeight="1" x14ac:dyDescent="0.25">
      <c r="A842" s="287"/>
      <c r="B842" s="287"/>
      <c r="C842" s="287"/>
      <c r="D842" s="287"/>
      <c r="E842" s="287"/>
      <c r="F842" s="287"/>
      <c r="G842" s="287"/>
      <c r="H842" s="287"/>
      <c r="I842" s="287"/>
      <c r="J842" s="287"/>
      <c r="K842" s="287"/>
      <c r="L842" s="287"/>
      <c r="M842" s="287"/>
      <c r="N842" s="287"/>
      <c r="O842" s="287"/>
      <c r="P842" s="287"/>
      <c r="Q842" s="287"/>
      <c r="R842" s="287"/>
      <c r="S842" s="287"/>
      <c r="T842" s="287"/>
      <c r="U842" s="287"/>
      <c r="V842" s="287"/>
      <c r="W842" s="287"/>
      <c r="X842" s="287"/>
      <c r="Y842" s="287"/>
      <c r="Z842" s="287"/>
    </row>
    <row r="843" spans="1:26" ht="12.75" customHeight="1" x14ac:dyDescent="0.25">
      <c r="A843" s="287"/>
      <c r="B843" s="287"/>
      <c r="C843" s="287"/>
      <c r="D843" s="287"/>
      <c r="E843" s="287"/>
      <c r="F843" s="287"/>
      <c r="G843" s="287"/>
      <c r="H843" s="287"/>
      <c r="I843" s="287"/>
      <c r="J843" s="287"/>
      <c r="K843" s="287"/>
      <c r="L843" s="287"/>
      <c r="M843" s="287"/>
      <c r="N843" s="287"/>
      <c r="O843" s="287"/>
      <c r="P843" s="287"/>
      <c r="Q843" s="287"/>
      <c r="R843" s="287"/>
      <c r="S843" s="287"/>
      <c r="T843" s="287"/>
      <c r="U843" s="287"/>
      <c r="V843" s="287"/>
      <c r="W843" s="287"/>
      <c r="X843" s="287"/>
      <c r="Y843" s="287"/>
      <c r="Z843" s="287"/>
    </row>
    <row r="844" spans="1:26" ht="12.75" customHeight="1" x14ac:dyDescent="0.25">
      <c r="A844" s="287"/>
      <c r="B844" s="287"/>
      <c r="C844" s="287"/>
      <c r="D844" s="287"/>
      <c r="E844" s="287"/>
      <c r="F844" s="287"/>
      <c r="G844" s="287"/>
      <c r="H844" s="287"/>
      <c r="I844" s="287"/>
      <c r="J844" s="287"/>
      <c r="K844" s="287"/>
      <c r="L844" s="287"/>
      <c r="M844" s="287"/>
      <c r="N844" s="287"/>
      <c r="O844" s="287"/>
      <c r="P844" s="287"/>
      <c r="Q844" s="287"/>
      <c r="R844" s="287"/>
      <c r="S844" s="287"/>
      <c r="T844" s="287"/>
      <c r="U844" s="287"/>
      <c r="V844" s="287"/>
      <c r="W844" s="287"/>
      <c r="X844" s="287"/>
      <c r="Y844" s="287"/>
      <c r="Z844" s="287"/>
    </row>
    <row r="845" spans="1:26" ht="12.75" customHeight="1" x14ac:dyDescent="0.25">
      <c r="A845" s="287"/>
      <c r="B845" s="287"/>
      <c r="C845" s="287"/>
      <c r="D845" s="287"/>
      <c r="E845" s="287"/>
      <c r="F845" s="287"/>
      <c r="G845" s="287"/>
      <c r="H845" s="287"/>
      <c r="I845" s="287"/>
      <c r="J845" s="287"/>
      <c r="K845" s="287"/>
      <c r="L845" s="287"/>
      <c r="M845" s="287"/>
      <c r="N845" s="287"/>
      <c r="O845" s="287"/>
      <c r="P845" s="287"/>
      <c r="Q845" s="287"/>
      <c r="R845" s="287"/>
      <c r="S845" s="287"/>
      <c r="T845" s="287"/>
      <c r="U845" s="287"/>
      <c r="V845" s="287"/>
      <c r="W845" s="287"/>
      <c r="X845" s="287"/>
      <c r="Y845" s="287"/>
      <c r="Z845" s="287"/>
    </row>
    <row r="846" spans="1:26" ht="12.75" customHeight="1" x14ac:dyDescent="0.25">
      <c r="A846" s="287"/>
      <c r="B846" s="287"/>
      <c r="C846" s="287"/>
      <c r="D846" s="287"/>
      <c r="E846" s="287"/>
      <c r="F846" s="287"/>
      <c r="G846" s="287"/>
      <c r="H846" s="287"/>
      <c r="I846" s="287"/>
      <c r="J846" s="287"/>
      <c r="K846" s="287"/>
      <c r="L846" s="287"/>
      <c r="M846" s="287"/>
      <c r="N846" s="287"/>
      <c r="O846" s="287"/>
      <c r="P846" s="287"/>
      <c r="Q846" s="287"/>
      <c r="R846" s="287"/>
      <c r="S846" s="287"/>
      <c r="T846" s="287"/>
      <c r="U846" s="287"/>
      <c r="V846" s="287"/>
      <c r="W846" s="287"/>
      <c r="X846" s="287"/>
      <c r="Y846" s="287"/>
      <c r="Z846" s="287"/>
    </row>
    <row r="847" spans="1:26" ht="12.75" customHeight="1" x14ac:dyDescent="0.25">
      <c r="A847" s="287"/>
      <c r="B847" s="287"/>
      <c r="C847" s="287"/>
      <c r="D847" s="287"/>
      <c r="E847" s="287"/>
      <c r="F847" s="287"/>
      <c r="G847" s="287"/>
      <c r="H847" s="287"/>
      <c r="I847" s="287"/>
      <c r="J847" s="287"/>
      <c r="K847" s="287"/>
      <c r="L847" s="287"/>
      <c r="M847" s="287"/>
      <c r="N847" s="287"/>
      <c r="O847" s="287"/>
      <c r="P847" s="287"/>
      <c r="Q847" s="287"/>
      <c r="R847" s="287"/>
      <c r="S847" s="287"/>
      <c r="T847" s="287"/>
      <c r="U847" s="287"/>
      <c r="V847" s="287"/>
      <c r="W847" s="287"/>
      <c r="X847" s="287"/>
      <c r="Y847" s="287"/>
      <c r="Z847" s="287"/>
    </row>
    <row r="848" spans="1:26" ht="12.75" customHeight="1" x14ac:dyDescent="0.25">
      <c r="A848" s="287"/>
      <c r="B848" s="287"/>
      <c r="C848" s="287"/>
      <c r="D848" s="287"/>
      <c r="E848" s="287"/>
      <c r="F848" s="287"/>
      <c r="G848" s="287"/>
      <c r="H848" s="287"/>
      <c r="I848" s="287"/>
      <c r="J848" s="287"/>
      <c r="K848" s="287"/>
      <c r="L848" s="287"/>
      <c r="M848" s="287"/>
      <c r="N848" s="287"/>
      <c r="O848" s="287"/>
      <c r="P848" s="287"/>
      <c r="Q848" s="287"/>
      <c r="R848" s="287"/>
      <c r="S848" s="287"/>
      <c r="T848" s="287"/>
      <c r="U848" s="287"/>
      <c r="V848" s="287"/>
      <c r="W848" s="287"/>
      <c r="X848" s="287"/>
      <c r="Y848" s="287"/>
      <c r="Z848" s="287"/>
    </row>
    <row r="849" spans="1:26" ht="12.75" customHeight="1" x14ac:dyDescent="0.25">
      <c r="A849" s="287"/>
      <c r="B849" s="287"/>
      <c r="C849" s="287"/>
      <c r="D849" s="287"/>
      <c r="E849" s="287"/>
      <c r="F849" s="287"/>
      <c r="G849" s="287"/>
      <c r="H849" s="287"/>
      <c r="I849" s="287"/>
      <c r="J849" s="287"/>
      <c r="K849" s="287"/>
      <c r="L849" s="287"/>
      <c r="M849" s="287"/>
      <c r="N849" s="287"/>
      <c r="O849" s="287"/>
      <c r="P849" s="287"/>
      <c r="Q849" s="287"/>
      <c r="R849" s="287"/>
      <c r="S849" s="287"/>
      <c r="T849" s="287"/>
      <c r="U849" s="287"/>
      <c r="V849" s="287"/>
      <c r="W849" s="287"/>
      <c r="X849" s="287"/>
      <c r="Y849" s="287"/>
      <c r="Z849" s="287"/>
    </row>
    <row r="850" spans="1:26" ht="12.75" customHeight="1" x14ac:dyDescent="0.25">
      <c r="A850" s="287"/>
      <c r="B850" s="287"/>
      <c r="C850" s="287"/>
      <c r="D850" s="287"/>
      <c r="E850" s="287"/>
      <c r="F850" s="287"/>
      <c r="G850" s="287"/>
      <c r="H850" s="287"/>
      <c r="I850" s="287"/>
      <c r="J850" s="287"/>
      <c r="K850" s="287"/>
      <c r="L850" s="287"/>
      <c r="M850" s="287"/>
      <c r="N850" s="287"/>
      <c r="O850" s="287"/>
      <c r="P850" s="287"/>
      <c r="Q850" s="287"/>
      <c r="R850" s="287"/>
      <c r="S850" s="287"/>
      <c r="T850" s="287"/>
      <c r="U850" s="287"/>
      <c r="V850" s="287"/>
      <c r="W850" s="287"/>
      <c r="X850" s="287"/>
      <c r="Y850" s="287"/>
      <c r="Z850" s="287"/>
    </row>
    <row r="851" spans="1:26" ht="12.75" customHeight="1" x14ac:dyDescent="0.25">
      <c r="A851" s="287"/>
      <c r="B851" s="287"/>
      <c r="C851" s="287"/>
      <c r="D851" s="287"/>
      <c r="E851" s="287"/>
      <c r="F851" s="287"/>
      <c r="G851" s="287"/>
      <c r="H851" s="287"/>
      <c r="I851" s="287"/>
      <c r="J851" s="287"/>
      <c r="K851" s="287"/>
      <c r="L851" s="287"/>
      <c r="M851" s="287"/>
      <c r="N851" s="287"/>
      <c r="O851" s="287"/>
      <c r="P851" s="287"/>
      <c r="Q851" s="287"/>
      <c r="R851" s="287"/>
      <c r="S851" s="287"/>
      <c r="T851" s="287"/>
      <c r="U851" s="287"/>
      <c r="V851" s="287"/>
      <c r="W851" s="287"/>
      <c r="X851" s="287"/>
      <c r="Y851" s="287"/>
      <c r="Z851" s="287"/>
    </row>
    <row r="852" spans="1:26" ht="12.75" customHeight="1" x14ac:dyDescent="0.25">
      <c r="A852" s="287"/>
      <c r="B852" s="287"/>
      <c r="C852" s="287"/>
      <c r="D852" s="287"/>
      <c r="E852" s="287"/>
      <c r="F852" s="287"/>
      <c r="G852" s="287"/>
      <c r="H852" s="287"/>
      <c r="I852" s="287"/>
      <c r="J852" s="287"/>
      <c r="K852" s="287"/>
      <c r="L852" s="287"/>
      <c r="M852" s="287"/>
      <c r="N852" s="287"/>
      <c r="O852" s="287"/>
      <c r="P852" s="287"/>
      <c r="Q852" s="287"/>
      <c r="R852" s="287"/>
      <c r="S852" s="287"/>
      <c r="T852" s="287"/>
      <c r="U852" s="287"/>
      <c r="V852" s="287"/>
      <c r="W852" s="287"/>
      <c r="X852" s="287"/>
      <c r="Y852" s="287"/>
      <c r="Z852" s="287"/>
    </row>
    <row r="853" spans="1:26" ht="12.75" customHeight="1" x14ac:dyDescent="0.25">
      <c r="A853" s="287"/>
      <c r="B853" s="287"/>
      <c r="C853" s="287"/>
      <c r="D853" s="287"/>
      <c r="E853" s="287"/>
      <c r="F853" s="287"/>
      <c r="G853" s="287"/>
      <c r="H853" s="287"/>
      <c r="I853" s="287"/>
      <c r="J853" s="287"/>
      <c r="K853" s="287"/>
      <c r="L853" s="287"/>
      <c r="M853" s="287"/>
      <c r="N853" s="287"/>
      <c r="O853" s="287"/>
      <c r="P853" s="287"/>
      <c r="Q853" s="287"/>
      <c r="R853" s="287"/>
      <c r="S853" s="287"/>
      <c r="T853" s="287"/>
      <c r="U853" s="287"/>
      <c r="V853" s="287"/>
      <c r="W853" s="287"/>
      <c r="X853" s="287"/>
      <c r="Y853" s="287"/>
      <c r="Z853" s="287"/>
    </row>
    <row r="854" spans="1:26" ht="12.75" customHeight="1" x14ac:dyDescent="0.25">
      <c r="A854" s="287"/>
      <c r="B854" s="287"/>
      <c r="C854" s="287"/>
      <c r="D854" s="287"/>
      <c r="E854" s="287"/>
      <c r="F854" s="287"/>
      <c r="G854" s="287"/>
      <c r="H854" s="287"/>
      <c r="I854" s="287"/>
      <c r="J854" s="287"/>
      <c r="K854" s="287"/>
      <c r="L854" s="287"/>
      <c r="M854" s="287"/>
      <c r="N854" s="287"/>
      <c r="O854" s="287"/>
      <c r="P854" s="287"/>
      <c r="Q854" s="287"/>
      <c r="R854" s="287"/>
      <c r="S854" s="287"/>
      <c r="T854" s="287"/>
      <c r="U854" s="287"/>
      <c r="V854" s="287"/>
      <c r="W854" s="287"/>
      <c r="X854" s="287"/>
      <c r="Y854" s="287"/>
      <c r="Z854" s="287"/>
    </row>
    <row r="855" spans="1:26" ht="12.75" customHeight="1" x14ac:dyDescent="0.25">
      <c r="A855" s="287"/>
      <c r="B855" s="287"/>
      <c r="C855" s="287"/>
      <c r="D855" s="287"/>
      <c r="E855" s="287"/>
      <c r="F855" s="287"/>
      <c r="G855" s="287"/>
      <c r="H855" s="287"/>
      <c r="I855" s="287"/>
      <c r="J855" s="287"/>
      <c r="K855" s="287"/>
      <c r="L855" s="287"/>
      <c r="M855" s="287"/>
      <c r="N855" s="287"/>
      <c r="O855" s="287"/>
      <c r="P855" s="287"/>
      <c r="Q855" s="287"/>
      <c r="R855" s="287"/>
      <c r="S855" s="287"/>
      <c r="T855" s="287"/>
      <c r="U855" s="287"/>
      <c r="V855" s="287"/>
      <c r="W855" s="287"/>
      <c r="X855" s="287"/>
      <c r="Y855" s="287"/>
      <c r="Z855" s="287"/>
    </row>
    <row r="856" spans="1:26" ht="12.75" customHeight="1" x14ac:dyDescent="0.25">
      <c r="A856" s="287"/>
      <c r="B856" s="287"/>
      <c r="C856" s="287"/>
      <c r="D856" s="287"/>
      <c r="E856" s="287"/>
      <c r="F856" s="287"/>
      <c r="G856" s="287"/>
      <c r="H856" s="287"/>
      <c r="I856" s="287"/>
      <c r="J856" s="287"/>
      <c r="K856" s="287"/>
      <c r="L856" s="287"/>
      <c r="M856" s="287"/>
      <c r="N856" s="287"/>
      <c r="O856" s="287"/>
      <c r="P856" s="287"/>
      <c r="Q856" s="287"/>
      <c r="R856" s="287"/>
      <c r="S856" s="287"/>
      <c r="T856" s="287"/>
      <c r="U856" s="287"/>
      <c r="V856" s="287"/>
      <c r="W856" s="287"/>
      <c r="X856" s="287"/>
      <c r="Y856" s="287"/>
      <c r="Z856" s="287"/>
    </row>
    <row r="857" spans="1:26" ht="12.75" customHeight="1" x14ac:dyDescent="0.25">
      <c r="A857" s="287"/>
      <c r="B857" s="287"/>
      <c r="C857" s="287"/>
      <c r="D857" s="287"/>
      <c r="E857" s="287"/>
      <c r="F857" s="287"/>
      <c r="G857" s="287"/>
      <c r="H857" s="287"/>
      <c r="I857" s="287"/>
      <c r="J857" s="287"/>
      <c r="K857" s="287"/>
      <c r="L857" s="287"/>
      <c r="M857" s="287"/>
      <c r="N857" s="287"/>
      <c r="O857" s="287"/>
      <c r="P857" s="287"/>
      <c r="Q857" s="287"/>
      <c r="R857" s="287"/>
      <c r="S857" s="287"/>
      <c r="T857" s="287"/>
      <c r="U857" s="287"/>
      <c r="V857" s="287"/>
      <c r="W857" s="287"/>
      <c r="X857" s="287"/>
      <c r="Y857" s="287"/>
      <c r="Z857" s="287"/>
    </row>
    <row r="858" spans="1:26" ht="12.75" customHeight="1" x14ac:dyDescent="0.25">
      <c r="A858" s="287"/>
      <c r="B858" s="287"/>
      <c r="C858" s="287"/>
      <c r="D858" s="287"/>
      <c r="E858" s="287"/>
      <c r="F858" s="287"/>
      <c r="G858" s="287"/>
      <c r="H858" s="287"/>
      <c r="I858" s="287"/>
      <c r="J858" s="287"/>
      <c r="K858" s="287"/>
      <c r="L858" s="287"/>
      <c r="M858" s="287"/>
      <c r="N858" s="287"/>
      <c r="O858" s="287"/>
      <c r="P858" s="287"/>
      <c r="Q858" s="287"/>
      <c r="R858" s="287"/>
      <c r="S858" s="287"/>
      <c r="T858" s="287"/>
      <c r="U858" s="287"/>
      <c r="V858" s="287"/>
      <c r="W858" s="287"/>
      <c r="X858" s="287"/>
      <c r="Y858" s="287"/>
      <c r="Z858" s="287"/>
    </row>
    <row r="859" spans="1:26" ht="12.75" customHeight="1" x14ac:dyDescent="0.25">
      <c r="A859" s="287"/>
      <c r="B859" s="287"/>
      <c r="C859" s="287"/>
      <c r="D859" s="287"/>
      <c r="E859" s="287"/>
      <c r="F859" s="287"/>
      <c r="G859" s="287"/>
      <c r="H859" s="287"/>
      <c r="I859" s="287"/>
      <c r="J859" s="287"/>
      <c r="K859" s="287"/>
      <c r="L859" s="287"/>
      <c r="M859" s="287"/>
      <c r="N859" s="287"/>
      <c r="O859" s="287"/>
      <c r="P859" s="287"/>
      <c r="Q859" s="287"/>
      <c r="R859" s="287"/>
      <c r="S859" s="287"/>
      <c r="T859" s="287"/>
      <c r="U859" s="287"/>
      <c r="V859" s="287"/>
      <c r="W859" s="287"/>
      <c r="X859" s="287"/>
      <c r="Y859" s="287"/>
      <c r="Z859" s="287"/>
    </row>
    <row r="860" spans="1:26" ht="12.75" customHeight="1" x14ac:dyDescent="0.25">
      <c r="A860" s="287"/>
      <c r="B860" s="287"/>
      <c r="C860" s="287"/>
      <c r="D860" s="287"/>
      <c r="E860" s="287"/>
      <c r="F860" s="287"/>
      <c r="G860" s="287"/>
      <c r="H860" s="287"/>
      <c r="I860" s="287"/>
      <c r="J860" s="287"/>
      <c r="K860" s="287"/>
      <c r="L860" s="287"/>
      <c r="M860" s="287"/>
      <c r="N860" s="287"/>
      <c r="O860" s="287"/>
      <c r="P860" s="287"/>
      <c r="Q860" s="287"/>
      <c r="R860" s="287"/>
      <c r="S860" s="287"/>
      <c r="T860" s="287"/>
      <c r="U860" s="287"/>
      <c r="V860" s="287"/>
      <c r="W860" s="287"/>
      <c r="X860" s="287"/>
      <c r="Y860" s="287"/>
      <c r="Z860" s="287"/>
    </row>
    <row r="861" spans="1:26" ht="12.75" customHeight="1" x14ac:dyDescent="0.25">
      <c r="A861" s="287"/>
      <c r="B861" s="287"/>
      <c r="C861" s="287"/>
      <c r="D861" s="287"/>
      <c r="E861" s="287"/>
      <c r="F861" s="287"/>
      <c r="G861" s="287"/>
      <c r="H861" s="287"/>
      <c r="I861" s="287"/>
      <c r="J861" s="287"/>
      <c r="K861" s="287"/>
      <c r="L861" s="287"/>
      <c r="M861" s="287"/>
      <c r="N861" s="287"/>
      <c r="O861" s="287"/>
      <c r="P861" s="287"/>
      <c r="Q861" s="287"/>
      <c r="R861" s="287"/>
      <c r="S861" s="287"/>
      <c r="T861" s="287"/>
      <c r="U861" s="287"/>
      <c r="V861" s="287"/>
      <c r="W861" s="287"/>
      <c r="X861" s="287"/>
      <c r="Y861" s="287"/>
      <c r="Z861" s="287"/>
    </row>
    <row r="862" spans="1:26" ht="12.75" customHeight="1" x14ac:dyDescent="0.25">
      <c r="A862" s="287"/>
      <c r="B862" s="287"/>
      <c r="C862" s="287"/>
      <c r="D862" s="287"/>
      <c r="E862" s="287"/>
      <c r="F862" s="287"/>
      <c r="G862" s="287"/>
      <c r="H862" s="287"/>
      <c r="I862" s="287"/>
      <c r="J862" s="287"/>
      <c r="K862" s="287"/>
      <c r="L862" s="287"/>
      <c r="M862" s="287"/>
      <c r="N862" s="287"/>
      <c r="O862" s="287"/>
      <c r="P862" s="287"/>
      <c r="Q862" s="287"/>
      <c r="R862" s="287"/>
      <c r="S862" s="287"/>
      <c r="T862" s="287"/>
      <c r="U862" s="287"/>
      <c r="V862" s="287"/>
      <c r="W862" s="287"/>
      <c r="X862" s="287"/>
      <c r="Y862" s="287"/>
      <c r="Z862" s="287"/>
    </row>
    <row r="863" spans="1:26" ht="12.75" customHeight="1" x14ac:dyDescent="0.25">
      <c r="A863" s="287"/>
      <c r="B863" s="287"/>
      <c r="C863" s="287"/>
      <c r="D863" s="287"/>
      <c r="E863" s="287"/>
      <c r="F863" s="287"/>
      <c r="G863" s="287"/>
      <c r="H863" s="287"/>
      <c r="I863" s="287"/>
      <c r="J863" s="287"/>
      <c r="K863" s="287"/>
      <c r="L863" s="287"/>
      <c r="M863" s="287"/>
      <c r="N863" s="287"/>
      <c r="O863" s="287"/>
      <c r="P863" s="287"/>
      <c r="Q863" s="287"/>
      <c r="R863" s="287"/>
      <c r="S863" s="287"/>
      <c r="T863" s="287"/>
      <c r="U863" s="287"/>
      <c r="V863" s="287"/>
      <c r="W863" s="287"/>
      <c r="X863" s="287"/>
      <c r="Y863" s="287"/>
      <c r="Z863" s="287"/>
    </row>
    <row r="864" spans="1:26" ht="12.75" customHeight="1" x14ac:dyDescent="0.25">
      <c r="A864" s="287"/>
      <c r="B864" s="287"/>
      <c r="C864" s="287"/>
      <c r="D864" s="287"/>
      <c r="E864" s="287"/>
      <c r="F864" s="287"/>
      <c r="G864" s="287"/>
      <c r="H864" s="287"/>
      <c r="I864" s="287"/>
      <c r="J864" s="287"/>
      <c r="K864" s="287"/>
      <c r="L864" s="287"/>
      <c r="M864" s="287"/>
      <c r="N864" s="287"/>
      <c r="O864" s="287"/>
      <c r="P864" s="287"/>
      <c r="Q864" s="287"/>
      <c r="R864" s="287"/>
      <c r="S864" s="287"/>
      <c r="T864" s="287"/>
      <c r="U864" s="287"/>
      <c r="V864" s="287"/>
      <c r="W864" s="287"/>
      <c r="X864" s="287"/>
      <c r="Y864" s="287"/>
      <c r="Z864" s="287"/>
    </row>
    <row r="865" spans="1:26" ht="12.75" customHeight="1" x14ac:dyDescent="0.25">
      <c r="A865" s="287"/>
      <c r="B865" s="287"/>
      <c r="C865" s="287"/>
      <c r="D865" s="287"/>
      <c r="E865" s="287"/>
      <c r="F865" s="287"/>
      <c r="G865" s="287"/>
      <c r="H865" s="287"/>
      <c r="I865" s="287"/>
      <c r="J865" s="287"/>
      <c r="K865" s="287"/>
      <c r="L865" s="287"/>
      <c r="M865" s="287"/>
      <c r="N865" s="287"/>
      <c r="O865" s="287"/>
      <c r="P865" s="287"/>
      <c r="Q865" s="287"/>
      <c r="R865" s="287"/>
      <c r="S865" s="287"/>
      <c r="T865" s="287"/>
      <c r="U865" s="287"/>
      <c r="V865" s="287"/>
      <c r="W865" s="287"/>
      <c r="X865" s="287"/>
      <c r="Y865" s="287"/>
      <c r="Z865" s="287"/>
    </row>
    <row r="866" spans="1:26" ht="12.75" customHeight="1" x14ac:dyDescent="0.25">
      <c r="A866" s="287"/>
      <c r="B866" s="287"/>
      <c r="C866" s="287"/>
      <c r="D866" s="287"/>
      <c r="E866" s="287"/>
      <c r="F866" s="287"/>
      <c r="G866" s="287"/>
      <c r="H866" s="287"/>
      <c r="I866" s="287"/>
      <c r="J866" s="287"/>
      <c r="K866" s="287"/>
      <c r="L866" s="287"/>
      <c r="M866" s="287"/>
      <c r="N866" s="287"/>
      <c r="O866" s="287"/>
      <c r="P866" s="287"/>
      <c r="Q866" s="287"/>
      <c r="R866" s="287"/>
      <c r="S866" s="287"/>
      <c r="T866" s="287"/>
      <c r="U866" s="287"/>
      <c r="V866" s="287"/>
      <c r="W866" s="287"/>
      <c r="X866" s="287"/>
      <c r="Y866" s="287"/>
      <c r="Z866" s="287"/>
    </row>
    <row r="867" spans="1:26" ht="12.75" customHeight="1" x14ac:dyDescent="0.25">
      <c r="A867" s="287"/>
      <c r="B867" s="287"/>
      <c r="C867" s="287"/>
      <c r="D867" s="287"/>
      <c r="E867" s="287"/>
      <c r="F867" s="287"/>
      <c r="G867" s="287"/>
      <c r="H867" s="287"/>
      <c r="I867" s="287"/>
      <c r="J867" s="287"/>
      <c r="K867" s="287"/>
      <c r="L867" s="287"/>
      <c r="M867" s="287"/>
      <c r="N867" s="287"/>
      <c r="O867" s="287"/>
      <c r="P867" s="287"/>
      <c r="Q867" s="287"/>
      <c r="R867" s="287"/>
      <c r="S867" s="287"/>
      <c r="T867" s="287"/>
      <c r="U867" s="287"/>
      <c r="V867" s="287"/>
      <c r="W867" s="287"/>
      <c r="X867" s="287"/>
      <c r="Y867" s="287"/>
      <c r="Z867" s="287"/>
    </row>
    <row r="868" spans="1:26" ht="12.75" customHeight="1" x14ac:dyDescent="0.25">
      <c r="A868" s="287"/>
      <c r="B868" s="287"/>
      <c r="C868" s="287"/>
      <c r="D868" s="287"/>
      <c r="E868" s="287"/>
      <c r="F868" s="287"/>
      <c r="G868" s="287"/>
      <c r="H868" s="287"/>
      <c r="I868" s="287"/>
      <c r="J868" s="287"/>
      <c r="K868" s="287"/>
      <c r="L868" s="287"/>
      <c r="M868" s="287"/>
      <c r="N868" s="287"/>
      <c r="O868" s="287"/>
      <c r="P868" s="287"/>
      <c r="Q868" s="287"/>
      <c r="R868" s="287"/>
      <c r="S868" s="287"/>
      <c r="T868" s="287"/>
      <c r="U868" s="287"/>
      <c r="V868" s="287"/>
      <c r="W868" s="287"/>
      <c r="X868" s="287"/>
      <c r="Y868" s="287"/>
      <c r="Z868" s="287"/>
    </row>
    <row r="869" spans="1:26" ht="12.75" customHeight="1" x14ac:dyDescent="0.25">
      <c r="A869" s="287"/>
      <c r="B869" s="287"/>
      <c r="C869" s="287"/>
      <c r="D869" s="287"/>
      <c r="E869" s="287"/>
      <c r="F869" s="287"/>
      <c r="G869" s="287"/>
      <c r="H869" s="287"/>
      <c r="I869" s="287"/>
      <c r="J869" s="287"/>
      <c r="K869" s="287"/>
      <c r="L869" s="287"/>
      <c r="M869" s="287"/>
      <c r="N869" s="287"/>
      <c r="O869" s="287"/>
      <c r="P869" s="287"/>
      <c r="Q869" s="287"/>
      <c r="R869" s="287"/>
      <c r="S869" s="287"/>
      <c r="T869" s="287"/>
      <c r="U869" s="287"/>
      <c r="V869" s="287"/>
      <c r="W869" s="287"/>
      <c r="X869" s="287"/>
      <c r="Y869" s="287"/>
      <c r="Z869" s="287"/>
    </row>
    <row r="870" spans="1:26" ht="12.75" customHeight="1" x14ac:dyDescent="0.25">
      <c r="A870" s="287"/>
      <c r="B870" s="287"/>
      <c r="C870" s="287"/>
      <c r="D870" s="287"/>
      <c r="E870" s="287"/>
      <c r="F870" s="287"/>
      <c r="G870" s="287"/>
      <c r="H870" s="287"/>
      <c r="I870" s="287"/>
      <c r="J870" s="287"/>
      <c r="K870" s="287"/>
      <c r="L870" s="287"/>
      <c r="M870" s="287"/>
      <c r="N870" s="287"/>
      <c r="O870" s="287"/>
      <c r="P870" s="287"/>
      <c r="Q870" s="287"/>
      <c r="R870" s="287"/>
      <c r="S870" s="287"/>
      <c r="T870" s="287"/>
      <c r="U870" s="287"/>
      <c r="V870" s="287"/>
      <c r="W870" s="287"/>
      <c r="X870" s="287"/>
      <c r="Y870" s="287"/>
      <c r="Z870" s="287"/>
    </row>
    <row r="871" spans="1:26" ht="12.75" customHeight="1" x14ac:dyDescent="0.25">
      <c r="A871" s="287"/>
      <c r="B871" s="287"/>
      <c r="C871" s="287"/>
      <c r="D871" s="287"/>
      <c r="E871" s="287"/>
      <c r="F871" s="287"/>
      <c r="G871" s="287"/>
      <c r="H871" s="287"/>
      <c r="I871" s="287"/>
      <c r="J871" s="287"/>
      <c r="K871" s="287"/>
      <c r="L871" s="287"/>
      <c r="M871" s="287"/>
      <c r="N871" s="287"/>
      <c r="O871" s="287"/>
      <c r="P871" s="287"/>
      <c r="Q871" s="287"/>
      <c r="R871" s="287"/>
      <c r="S871" s="287"/>
      <c r="T871" s="287"/>
      <c r="U871" s="287"/>
      <c r="V871" s="287"/>
      <c r="W871" s="287"/>
      <c r="X871" s="287"/>
      <c r="Y871" s="287"/>
      <c r="Z871" s="287"/>
    </row>
    <row r="872" spans="1:26" ht="12.75" customHeight="1" x14ac:dyDescent="0.25">
      <c r="A872" s="287"/>
      <c r="B872" s="287"/>
      <c r="C872" s="287"/>
      <c r="D872" s="287"/>
      <c r="E872" s="287"/>
      <c r="F872" s="287"/>
      <c r="G872" s="287"/>
      <c r="H872" s="287"/>
      <c r="I872" s="287"/>
      <c r="J872" s="287"/>
      <c r="K872" s="287"/>
      <c r="L872" s="287"/>
      <c r="M872" s="287"/>
      <c r="N872" s="287"/>
      <c r="O872" s="287"/>
      <c r="P872" s="287"/>
      <c r="Q872" s="287"/>
      <c r="R872" s="287"/>
      <c r="S872" s="287"/>
      <c r="T872" s="287"/>
      <c r="U872" s="287"/>
      <c r="V872" s="287"/>
      <c r="W872" s="287"/>
      <c r="X872" s="287"/>
      <c r="Y872" s="287"/>
      <c r="Z872" s="287"/>
    </row>
    <row r="873" spans="1:26" ht="12.75" customHeight="1" x14ac:dyDescent="0.25">
      <c r="A873" s="287"/>
      <c r="B873" s="287"/>
      <c r="C873" s="287"/>
      <c r="D873" s="287"/>
      <c r="E873" s="287"/>
      <c r="F873" s="287"/>
      <c r="G873" s="287"/>
      <c r="H873" s="287"/>
      <c r="I873" s="287"/>
      <c r="J873" s="287"/>
      <c r="K873" s="287"/>
      <c r="L873" s="287"/>
      <c r="M873" s="287"/>
      <c r="N873" s="287"/>
      <c r="O873" s="287"/>
      <c r="P873" s="287"/>
      <c r="Q873" s="287"/>
      <c r="R873" s="287"/>
      <c r="S873" s="287"/>
      <c r="T873" s="287"/>
      <c r="U873" s="287"/>
      <c r="V873" s="287"/>
      <c r="W873" s="287"/>
      <c r="X873" s="287"/>
      <c r="Y873" s="287"/>
      <c r="Z873" s="287"/>
    </row>
    <row r="874" spans="1:26" ht="12.75" customHeight="1" x14ac:dyDescent="0.25">
      <c r="A874" s="287"/>
      <c r="B874" s="287"/>
      <c r="C874" s="287"/>
      <c r="D874" s="287"/>
      <c r="E874" s="287"/>
      <c r="F874" s="287"/>
      <c r="G874" s="287"/>
      <c r="H874" s="287"/>
      <c r="I874" s="287"/>
      <c r="J874" s="287"/>
      <c r="K874" s="287"/>
      <c r="L874" s="287"/>
      <c r="M874" s="287"/>
      <c r="N874" s="287"/>
      <c r="O874" s="287"/>
      <c r="P874" s="287"/>
      <c r="Q874" s="287"/>
      <c r="R874" s="287"/>
      <c r="S874" s="287"/>
      <c r="T874" s="287"/>
      <c r="U874" s="287"/>
      <c r="V874" s="287"/>
      <c r="W874" s="287"/>
      <c r="X874" s="287"/>
      <c r="Y874" s="287"/>
      <c r="Z874" s="287"/>
    </row>
    <row r="875" spans="1:26" ht="12.75" customHeight="1" x14ac:dyDescent="0.25">
      <c r="A875" s="287"/>
      <c r="B875" s="287"/>
      <c r="C875" s="287"/>
      <c r="D875" s="287"/>
      <c r="E875" s="287"/>
      <c r="F875" s="287"/>
      <c r="G875" s="287"/>
      <c r="H875" s="287"/>
      <c r="I875" s="287"/>
      <c r="J875" s="287"/>
      <c r="K875" s="287"/>
      <c r="L875" s="287"/>
      <c r="M875" s="287"/>
      <c r="N875" s="287"/>
      <c r="O875" s="287"/>
      <c r="P875" s="287"/>
      <c r="Q875" s="287"/>
      <c r="R875" s="287"/>
      <c r="S875" s="287"/>
      <c r="T875" s="287"/>
      <c r="U875" s="287"/>
      <c r="V875" s="287"/>
      <c r="W875" s="287"/>
      <c r="X875" s="287"/>
      <c r="Y875" s="287"/>
      <c r="Z875" s="287"/>
    </row>
    <row r="876" spans="1:26" ht="12.75" customHeight="1" x14ac:dyDescent="0.25">
      <c r="A876" s="287"/>
      <c r="B876" s="287"/>
      <c r="C876" s="287"/>
      <c r="D876" s="287"/>
      <c r="E876" s="287"/>
      <c r="F876" s="287"/>
      <c r="G876" s="287"/>
      <c r="H876" s="287"/>
      <c r="I876" s="287"/>
      <c r="J876" s="287"/>
      <c r="K876" s="287"/>
      <c r="L876" s="287"/>
      <c r="M876" s="287"/>
      <c r="N876" s="287"/>
      <c r="O876" s="287"/>
      <c r="P876" s="287"/>
      <c r="Q876" s="287"/>
      <c r="R876" s="287"/>
      <c r="S876" s="287"/>
      <c r="T876" s="287"/>
      <c r="U876" s="287"/>
      <c r="V876" s="287"/>
      <c r="W876" s="287"/>
      <c r="X876" s="287"/>
      <c r="Y876" s="287"/>
      <c r="Z876" s="287"/>
    </row>
    <row r="877" spans="1:26" ht="12.75" customHeight="1" x14ac:dyDescent="0.25">
      <c r="A877" s="287"/>
      <c r="B877" s="287"/>
      <c r="C877" s="287"/>
      <c r="D877" s="287"/>
      <c r="E877" s="287"/>
      <c r="F877" s="287"/>
      <c r="G877" s="287"/>
      <c r="H877" s="287"/>
      <c r="I877" s="287"/>
      <c r="J877" s="287"/>
      <c r="K877" s="287"/>
      <c r="L877" s="287"/>
      <c r="M877" s="287"/>
      <c r="N877" s="287"/>
      <c r="O877" s="287"/>
      <c r="P877" s="287"/>
      <c r="Q877" s="287"/>
      <c r="R877" s="287"/>
      <c r="S877" s="287"/>
      <c r="T877" s="287"/>
      <c r="U877" s="287"/>
      <c r="V877" s="287"/>
      <c r="W877" s="287"/>
      <c r="X877" s="287"/>
      <c r="Y877" s="287"/>
      <c r="Z877" s="287"/>
    </row>
    <row r="878" spans="1:26" ht="12.75" customHeight="1" x14ac:dyDescent="0.25">
      <c r="A878" s="287"/>
      <c r="B878" s="287"/>
      <c r="C878" s="287"/>
      <c r="D878" s="287"/>
      <c r="E878" s="287"/>
      <c r="F878" s="287"/>
      <c r="G878" s="287"/>
      <c r="H878" s="287"/>
      <c r="I878" s="287"/>
      <c r="J878" s="287"/>
      <c r="K878" s="287"/>
      <c r="L878" s="287"/>
      <c r="M878" s="287"/>
      <c r="N878" s="287"/>
      <c r="O878" s="287"/>
      <c r="P878" s="287"/>
      <c r="Q878" s="287"/>
      <c r="R878" s="287"/>
      <c r="S878" s="287"/>
      <c r="T878" s="287"/>
      <c r="U878" s="287"/>
      <c r="V878" s="287"/>
      <c r="W878" s="287"/>
      <c r="X878" s="287"/>
      <c r="Y878" s="287"/>
      <c r="Z878" s="287"/>
    </row>
    <row r="879" spans="1:26" ht="12.75" customHeight="1" x14ac:dyDescent="0.25">
      <c r="A879" s="287"/>
      <c r="B879" s="287"/>
      <c r="C879" s="287"/>
      <c r="D879" s="287"/>
      <c r="E879" s="287"/>
      <c r="F879" s="287"/>
      <c r="G879" s="287"/>
      <c r="H879" s="287"/>
      <c r="I879" s="287"/>
      <c r="J879" s="287"/>
      <c r="K879" s="287"/>
      <c r="L879" s="287"/>
      <c r="M879" s="287"/>
      <c r="N879" s="287"/>
      <c r="O879" s="287"/>
      <c r="P879" s="287"/>
      <c r="Q879" s="287"/>
      <c r="R879" s="287"/>
      <c r="S879" s="287"/>
      <c r="T879" s="287"/>
      <c r="U879" s="287"/>
      <c r="V879" s="287"/>
      <c r="W879" s="287"/>
      <c r="X879" s="287"/>
      <c r="Y879" s="287"/>
      <c r="Z879" s="287"/>
    </row>
    <row r="880" spans="1:26" ht="12.75" customHeight="1" x14ac:dyDescent="0.25">
      <c r="A880" s="287"/>
      <c r="B880" s="287"/>
      <c r="C880" s="287"/>
      <c r="D880" s="287"/>
      <c r="E880" s="287"/>
      <c r="F880" s="287"/>
      <c r="G880" s="287"/>
      <c r="H880" s="287"/>
      <c r="I880" s="287"/>
      <c r="J880" s="287"/>
      <c r="K880" s="287"/>
      <c r="L880" s="287"/>
      <c r="M880" s="287"/>
      <c r="N880" s="287"/>
      <c r="O880" s="287"/>
      <c r="P880" s="287"/>
      <c r="Q880" s="287"/>
      <c r="R880" s="287"/>
      <c r="S880" s="287"/>
      <c r="T880" s="287"/>
      <c r="U880" s="287"/>
      <c r="V880" s="287"/>
      <c r="W880" s="287"/>
      <c r="X880" s="287"/>
      <c r="Y880" s="287"/>
      <c r="Z880" s="287"/>
    </row>
    <row r="881" spans="1:26" ht="12.75" customHeight="1" x14ac:dyDescent="0.25">
      <c r="A881" s="287"/>
      <c r="B881" s="287"/>
      <c r="C881" s="287"/>
      <c r="D881" s="287"/>
      <c r="E881" s="287"/>
      <c r="F881" s="287"/>
      <c r="G881" s="287"/>
      <c r="H881" s="287"/>
      <c r="I881" s="287"/>
      <c r="J881" s="287"/>
      <c r="K881" s="287"/>
      <c r="L881" s="287"/>
      <c r="M881" s="287"/>
      <c r="N881" s="287"/>
      <c r="O881" s="287"/>
      <c r="P881" s="287"/>
      <c r="Q881" s="287"/>
      <c r="R881" s="287"/>
      <c r="S881" s="287"/>
      <c r="T881" s="287"/>
      <c r="U881" s="287"/>
      <c r="V881" s="287"/>
      <c r="W881" s="287"/>
      <c r="X881" s="287"/>
      <c r="Y881" s="287"/>
      <c r="Z881" s="287"/>
    </row>
    <row r="882" spans="1:26" ht="12.75" customHeight="1" x14ac:dyDescent="0.25">
      <c r="A882" s="287"/>
      <c r="B882" s="287"/>
      <c r="C882" s="287"/>
      <c r="D882" s="287"/>
      <c r="E882" s="287"/>
      <c r="F882" s="287"/>
      <c r="G882" s="287"/>
      <c r="H882" s="287"/>
      <c r="I882" s="287"/>
      <c r="J882" s="287"/>
      <c r="K882" s="287"/>
      <c r="L882" s="287"/>
      <c r="M882" s="287"/>
      <c r="N882" s="287"/>
      <c r="O882" s="287"/>
      <c r="P882" s="287"/>
      <c r="Q882" s="287"/>
      <c r="R882" s="287"/>
      <c r="S882" s="287"/>
      <c r="T882" s="287"/>
      <c r="U882" s="287"/>
      <c r="V882" s="287"/>
      <c r="W882" s="287"/>
      <c r="X882" s="287"/>
      <c r="Y882" s="287"/>
      <c r="Z882" s="287"/>
    </row>
    <row r="883" spans="1:26" ht="12.75" customHeight="1" x14ac:dyDescent="0.25">
      <c r="A883" s="287"/>
      <c r="B883" s="287"/>
      <c r="C883" s="287"/>
      <c r="D883" s="287"/>
      <c r="E883" s="287"/>
      <c r="F883" s="287"/>
      <c r="G883" s="287"/>
      <c r="H883" s="287"/>
      <c r="I883" s="287"/>
      <c r="J883" s="287"/>
      <c r="K883" s="287"/>
      <c r="L883" s="287"/>
      <c r="M883" s="287"/>
      <c r="N883" s="287"/>
      <c r="O883" s="287"/>
      <c r="P883" s="287"/>
      <c r="Q883" s="287"/>
      <c r="R883" s="287"/>
      <c r="S883" s="287"/>
      <c r="T883" s="287"/>
      <c r="U883" s="287"/>
      <c r="V883" s="287"/>
      <c r="W883" s="287"/>
      <c r="X883" s="287"/>
      <c r="Y883" s="287"/>
      <c r="Z883" s="287"/>
    </row>
    <row r="884" spans="1:26" ht="12.75" customHeight="1" x14ac:dyDescent="0.25">
      <c r="A884" s="287"/>
      <c r="B884" s="287"/>
      <c r="C884" s="287"/>
      <c r="D884" s="287"/>
      <c r="E884" s="287"/>
      <c r="F884" s="287"/>
      <c r="G884" s="287"/>
      <c r="H884" s="287"/>
      <c r="I884" s="287"/>
      <c r="J884" s="287"/>
      <c r="K884" s="287"/>
      <c r="L884" s="287"/>
      <c r="M884" s="287"/>
      <c r="N884" s="287"/>
      <c r="O884" s="287"/>
      <c r="P884" s="287"/>
      <c r="Q884" s="287"/>
      <c r="R884" s="287"/>
      <c r="S884" s="287"/>
      <c r="T884" s="287"/>
      <c r="U884" s="287"/>
      <c r="V884" s="287"/>
      <c r="W884" s="287"/>
      <c r="X884" s="287"/>
      <c r="Y884" s="287"/>
      <c r="Z884" s="287"/>
    </row>
    <row r="885" spans="1:26" ht="12.75" customHeight="1" x14ac:dyDescent="0.25">
      <c r="A885" s="287"/>
      <c r="B885" s="287"/>
      <c r="C885" s="287"/>
      <c r="D885" s="287"/>
      <c r="E885" s="287"/>
      <c r="F885" s="287"/>
      <c r="G885" s="287"/>
      <c r="H885" s="287"/>
      <c r="I885" s="287"/>
      <c r="J885" s="287"/>
      <c r="K885" s="287"/>
      <c r="L885" s="287"/>
      <c r="M885" s="287"/>
      <c r="N885" s="287"/>
      <c r="O885" s="287"/>
      <c r="P885" s="287"/>
      <c r="Q885" s="287"/>
      <c r="R885" s="287"/>
      <c r="S885" s="287"/>
      <c r="T885" s="287"/>
      <c r="U885" s="287"/>
      <c r="V885" s="287"/>
      <c r="W885" s="287"/>
      <c r="X885" s="287"/>
      <c r="Y885" s="287"/>
      <c r="Z885" s="287"/>
    </row>
    <row r="886" spans="1:26" ht="12.75" customHeight="1" x14ac:dyDescent="0.25">
      <c r="A886" s="287"/>
      <c r="B886" s="287"/>
      <c r="C886" s="287"/>
      <c r="D886" s="287"/>
      <c r="E886" s="287"/>
      <c r="F886" s="287"/>
      <c r="G886" s="287"/>
      <c r="H886" s="287"/>
      <c r="I886" s="287"/>
      <c r="J886" s="287"/>
      <c r="K886" s="287"/>
      <c r="L886" s="287"/>
      <c r="M886" s="287"/>
      <c r="N886" s="287"/>
      <c r="O886" s="287"/>
      <c r="P886" s="287"/>
      <c r="Q886" s="287"/>
      <c r="R886" s="287"/>
      <c r="S886" s="287"/>
      <c r="T886" s="287"/>
      <c r="U886" s="287"/>
      <c r="V886" s="287"/>
      <c r="W886" s="287"/>
      <c r="X886" s="287"/>
      <c r="Y886" s="287"/>
      <c r="Z886" s="287"/>
    </row>
    <row r="887" spans="1:26" ht="12.75" customHeight="1" x14ac:dyDescent="0.25">
      <c r="A887" s="287"/>
      <c r="B887" s="287"/>
      <c r="C887" s="287"/>
      <c r="D887" s="287"/>
      <c r="E887" s="287"/>
      <c r="F887" s="287"/>
      <c r="G887" s="287"/>
      <c r="H887" s="287"/>
      <c r="I887" s="287"/>
      <c r="J887" s="287"/>
      <c r="K887" s="287"/>
      <c r="L887" s="287"/>
      <c r="M887" s="287"/>
      <c r="N887" s="287"/>
      <c r="O887" s="287"/>
      <c r="P887" s="287"/>
      <c r="Q887" s="287"/>
      <c r="R887" s="287"/>
      <c r="S887" s="287"/>
      <c r="T887" s="287"/>
      <c r="U887" s="287"/>
      <c r="V887" s="287"/>
      <c r="W887" s="287"/>
      <c r="X887" s="287"/>
      <c r="Y887" s="287"/>
      <c r="Z887" s="287"/>
    </row>
    <row r="888" spans="1:26" ht="12.75" customHeight="1" x14ac:dyDescent="0.25">
      <c r="A888" s="287"/>
      <c r="B888" s="287"/>
      <c r="C888" s="287"/>
      <c r="D888" s="287"/>
      <c r="E888" s="287"/>
      <c r="F888" s="287"/>
      <c r="G888" s="287"/>
      <c r="H888" s="287"/>
      <c r="I888" s="287"/>
      <c r="J888" s="287"/>
      <c r="K888" s="287"/>
      <c r="L888" s="287"/>
      <c r="M888" s="287"/>
      <c r="N888" s="287"/>
      <c r="O888" s="287"/>
      <c r="P888" s="287"/>
      <c r="Q888" s="287"/>
      <c r="R888" s="287"/>
      <c r="S888" s="287"/>
      <c r="T888" s="287"/>
      <c r="U888" s="287"/>
      <c r="V888" s="287"/>
      <c r="W888" s="287"/>
      <c r="X888" s="287"/>
      <c r="Y888" s="287"/>
      <c r="Z888" s="287"/>
    </row>
    <row r="889" spans="1:26" ht="12.75" customHeight="1" x14ac:dyDescent="0.25">
      <c r="A889" s="287"/>
      <c r="B889" s="287"/>
      <c r="C889" s="287"/>
      <c r="D889" s="287"/>
      <c r="E889" s="287"/>
      <c r="F889" s="287"/>
      <c r="G889" s="287"/>
      <c r="H889" s="287"/>
      <c r="I889" s="287"/>
      <c r="J889" s="287"/>
      <c r="K889" s="287"/>
      <c r="L889" s="287"/>
      <c r="M889" s="287"/>
      <c r="N889" s="287"/>
      <c r="O889" s="287"/>
      <c r="P889" s="287"/>
      <c r="Q889" s="287"/>
      <c r="R889" s="287"/>
      <c r="S889" s="287"/>
      <c r="T889" s="287"/>
      <c r="U889" s="287"/>
      <c r="V889" s="287"/>
      <c r="W889" s="287"/>
      <c r="X889" s="287"/>
      <c r="Y889" s="287"/>
      <c r="Z889" s="287"/>
    </row>
    <row r="890" spans="1:26" ht="12.75" customHeight="1" x14ac:dyDescent="0.25">
      <c r="A890" s="287"/>
      <c r="B890" s="287"/>
      <c r="C890" s="287"/>
      <c r="D890" s="287"/>
      <c r="E890" s="287"/>
      <c r="F890" s="287"/>
      <c r="G890" s="287"/>
      <c r="H890" s="287"/>
      <c r="I890" s="287"/>
      <c r="J890" s="287"/>
      <c r="K890" s="287"/>
      <c r="L890" s="287"/>
      <c r="M890" s="287"/>
      <c r="N890" s="287"/>
      <c r="O890" s="287"/>
      <c r="P890" s="287"/>
      <c r="Q890" s="287"/>
      <c r="R890" s="287"/>
      <c r="S890" s="287"/>
      <c r="T890" s="287"/>
      <c r="U890" s="287"/>
      <c r="V890" s="287"/>
      <c r="W890" s="287"/>
      <c r="X890" s="287"/>
      <c r="Y890" s="287"/>
      <c r="Z890" s="287"/>
    </row>
    <row r="891" spans="1:26" ht="12.75" customHeight="1" x14ac:dyDescent="0.25">
      <c r="A891" s="287"/>
      <c r="B891" s="287"/>
      <c r="C891" s="287"/>
      <c r="D891" s="287"/>
      <c r="E891" s="287"/>
      <c r="F891" s="287"/>
      <c r="G891" s="287"/>
      <c r="H891" s="287"/>
      <c r="I891" s="287"/>
      <c r="J891" s="287"/>
      <c r="K891" s="287"/>
      <c r="L891" s="287"/>
      <c r="M891" s="287"/>
      <c r="N891" s="287"/>
      <c r="O891" s="287"/>
      <c r="P891" s="287"/>
      <c r="Q891" s="287"/>
      <c r="R891" s="287"/>
      <c r="S891" s="287"/>
      <c r="T891" s="287"/>
      <c r="U891" s="287"/>
      <c r="V891" s="287"/>
      <c r="W891" s="287"/>
      <c r="X891" s="287"/>
      <c r="Y891" s="287"/>
      <c r="Z891" s="287"/>
    </row>
    <row r="892" spans="1:26" ht="12.75" customHeight="1" x14ac:dyDescent="0.25">
      <c r="A892" s="287"/>
      <c r="B892" s="287"/>
      <c r="C892" s="287"/>
      <c r="D892" s="287"/>
      <c r="E892" s="287"/>
      <c r="F892" s="287"/>
      <c r="G892" s="287"/>
      <c r="H892" s="287"/>
      <c r="I892" s="287"/>
      <c r="J892" s="287"/>
      <c r="K892" s="287"/>
      <c r="L892" s="287"/>
      <c r="M892" s="287"/>
      <c r="N892" s="287"/>
      <c r="O892" s="287"/>
      <c r="P892" s="287"/>
      <c r="Q892" s="287"/>
      <c r="R892" s="287"/>
      <c r="S892" s="287"/>
      <c r="T892" s="287"/>
      <c r="U892" s="287"/>
      <c r="V892" s="287"/>
      <c r="W892" s="287"/>
      <c r="X892" s="287"/>
      <c r="Y892" s="287"/>
      <c r="Z892" s="287"/>
    </row>
    <row r="893" spans="1:26" ht="12.75" customHeight="1" x14ac:dyDescent="0.25">
      <c r="A893" s="287"/>
      <c r="B893" s="287"/>
      <c r="C893" s="287"/>
      <c r="D893" s="287"/>
      <c r="E893" s="287"/>
      <c r="F893" s="287"/>
      <c r="G893" s="287"/>
      <c r="H893" s="287"/>
      <c r="I893" s="287"/>
      <c r="J893" s="287"/>
      <c r="K893" s="287"/>
      <c r="L893" s="287"/>
      <c r="M893" s="287"/>
      <c r="N893" s="287"/>
      <c r="O893" s="287"/>
      <c r="P893" s="287"/>
      <c r="Q893" s="287"/>
      <c r="R893" s="287"/>
      <c r="S893" s="287"/>
      <c r="T893" s="287"/>
      <c r="U893" s="287"/>
      <c r="V893" s="287"/>
      <c r="W893" s="287"/>
      <c r="X893" s="287"/>
      <c r="Y893" s="287"/>
      <c r="Z893" s="287"/>
    </row>
    <row r="894" spans="1:26" ht="12.75" customHeight="1" x14ac:dyDescent="0.25">
      <c r="A894" s="287"/>
      <c r="B894" s="287"/>
      <c r="C894" s="287"/>
      <c r="D894" s="287"/>
      <c r="E894" s="287"/>
      <c r="F894" s="287"/>
      <c r="G894" s="287"/>
      <c r="H894" s="287"/>
      <c r="I894" s="287"/>
      <c r="J894" s="287"/>
      <c r="K894" s="287"/>
      <c r="L894" s="287"/>
      <c r="M894" s="287"/>
      <c r="N894" s="287"/>
      <c r="O894" s="287"/>
      <c r="P894" s="287"/>
      <c r="Q894" s="287"/>
      <c r="R894" s="287"/>
      <c r="S894" s="287"/>
      <c r="T894" s="287"/>
      <c r="U894" s="287"/>
      <c r="V894" s="287"/>
      <c r="W894" s="287"/>
      <c r="X894" s="287"/>
      <c r="Y894" s="287"/>
      <c r="Z894" s="287"/>
    </row>
    <row r="895" spans="1:26" ht="12.75" customHeight="1" x14ac:dyDescent="0.25">
      <c r="A895" s="287"/>
      <c r="B895" s="287"/>
      <c r="C895" s="287"/>
      <c r="D895" s="287"/>
      <c r="E895" s="287"/>
      <c r="F895" s="287"/>
      <c r="G895" s="287"/>
      <c r="H895" s="287"/>
      <c r="I895" s="287"/>
      <c r="J895" s="287"/>
      <c r="K895" s="287"/>
      <c r="L895" s="287"/>
      <c r="M895" s="287"/>
      <c r="N895" s="287"/>
      <c r="O895" s="287"/>
      <c r="P895" s="287"/>
      <c r="Q895" s="287"/>
      <c r="R895" s="287"/>
      <c r="S895" s="287"/>
      <c r="T895" s="287"/>
      <c r="U895" s="287"/>
      <c r="V895" s="287"/>
      <c r="W895" s="287"/>
      <c r="X895" s="287"/>
      <c r="Y895" s="287"/>
      <c r="Z895" s="287"/>
    </row>
    <row r="896" spans="1:26" ht="12.75" customHeight="1" x14ac:dyDescent="0.25">
      <c r="A896" s="287"/>
      <c r="B896" s="287"/>
      <c r="C896" s="287"/>
      <c r="D896" s="287"/>
      <c r="E896" s="287"/>
      <c r="F896" s="287"/>
      <c r="G896" s="287"/>
      <c r="H896" s="287"/>
      <c r="I896" s="287"/>
      <c r="J896" s="287"/>
      <c r="K896" s="287"/>
      <c r="L896" s="287"/>
      <c r="M896" s="287"/>
      <c r="N896" s="287"/>
      <c r="O896" s="287"/>
      <c r="P896" s="287"/>
      <c r="Q896" s="287"/>
      <c r="R896" s="287"/>
      <c r="S896" s="287"/>
      <c r="T896" s="287"/>
      <c r="U896" s="287"/>
      <c r="V896" s="287"/>
      <c r="W896" s="287"/>
      <c r="X896" s="287"/>
      <c r="Y896" s="287"/>
      <c r="Z896" s="287"/>
    </row>
    <row r="897" spans="1:26" ht="12.75" customHeight="1" x14ac:dyDescent="0.25">
      <c r="A897" s="287"/>
      <c r="B897" s="287"/>
      <c r="C897" s="287"/>
      <c r="D897" s="287"/>
      <c r="E897" s="287"/>
      <c r="F897" s="287"/>
      <c r="G897" s="287"/>
      <c r="H897" s="287"/>
      <c r="I897" s="287"/>
      <c r="J897" s="287"/>
      <c r="K897" s="287"/>
      <c r="L897" s="287"/>
      <c r="M897" s="287"/>
      <c r="N897" s="287"/>
      <c r="O897" s="287"/>
      <c r="P897" s="287"/>
      <c r="Q897" s="287"/>
      <c r="R897" s="287"/>
      <c r="S897" s="287"/>
      <c r="T897" s="287"/>
      <c r="U897" s="287"/>
      <c r="V897" s="287"/>
      <c r="W897" s="287"/>
      <c r="X897" s="287"/>
      <c r="Y897" s="287"/>
      <c r="Z897" s="287"/>
    </row>
    <row r="898" spans="1:26" ht="12.75" customHeight="1" x14ac:dyDescent="0.25">
      <c r="A898" s="287"/>
      <c r="B898" s="287"/>
      <c r="C898" s="287"/>
      <c r="D898" s="287"/>
      <c r="E898" s="287"/>
      <c r="F898" s="287"/>
      <c r="G898" s="287"/>
      <c r="H898" s="287"/>
      <c r="I898" s="287"/>
      <c r="J898" s="287"/>
      <c r="K898" s="287"/>
      <c r="L898" s="287"/>
      <c r="M898" s="287"/>
      <c r="N898" s="287"/>
      <c r="O898" s="287"/>
      <c r="P898" s="287"/>
      <c r="Q898" s="287"/>
      <c r="R898" s="287"/>
      <c r="S898" s="287"/>
      <c r="T898" s="287"/>
      <c r="U898" s="287"/>
      <c r="V898" s="287"/>
      <c r="W898" s="287"/>
      <c r="X898" s="287"/>
      <c r="Y898" s="287"/>
      <c r="Z898" s="287"/>
    </row>
    <row r="899" spans="1:26" ht="12.75" customHeight="1" x14ac:dyDescent="0.25">
      <c r="A899" s="287"/>
      <c r="B899" s="287"/>
      <c r="C899" s="287"/>
      <c r="D899" s="287"/>
      <c r="E899" s="287"/>
      <c r="F899" s="287"/>
      <c r="G899" s="287"/>
      <c r="H899" s="287"/>
      <c r="I899" s="287"/>
      <c r="J899" s="287"/>
      <c r="K899" s="287"/>
      <c r="L899" s="287"/>
      <c r="M899" s="287"/>
      <c r="N899" s="287"/>
      <c r="O899" s="287"/>
      <c r="P899" s="287"/>
      <c r="Q899" s="287"/>
      <c r="R899" s="287"/>
      <c r="S899" s="287"/>
      <c r="T899" s="287"/>
      <c r="U899" s="287"/>
      <c r="V899" s="287"/>
      <c r="W899" s="287"/>
      <c r="X899" s="287"/>
      <c r="Y899" s="287"/>
      <c r="Z899" s="287"/>
    </row>
    <row r="900" spans="1:26" ht="12.75" customHeight="1" x14ac:dyDescent="0.25">
      <c r="A900" s="287"/>
      <c r="B900" s="287"/>
      <c r="C900" s="287"/>
      <c r="D900" s="287"/>
      <c r="E900" s="287"/>
      <c r="F900" s="287"/>
      <c r="G900" s="287"/>
      <c r="H900" s="287"/>
      <c r="I900" s="287"/>
      <c r="J900" s="287"/>
      <c r="K900" s="287"/>
      <c r="L900" s="287"/>
      <c r="M900" s="287"/>
      <c r="N900" s="287"/>
      <c r="O900" s="287"/>
      <c r="P900" s="287"/>
      <c r="Q900" s="287"/>
      <c r="R900" s="287"/>
      <c r="S900" s="287"/>
      <c r="T900" s="287"/>
      <c r="U900" s="287"/>
      <c r="V900" s="287"/>
      <c r="W900" s="287"/>
      <c r="X900" s="287"/>
      <c r="Y900" s="287"/>
      <c r="Z900" s="287"/>
    </row>
    <row r="901" spans="1:26" ht="12.75" customHeight="1" x14ac:dyDescent="0.25">
      <c r="A901" s="287"/>
      <c r="B901" s="287"/>
      <c r="C901" s="287"/>
      <c r="D901" s="287"/>
      <c r="E901" s="287"/>
      <c r="F901" s="287"/>
      <c r="G901" s="287"/>
      <c r="H901" s="287"/>
      <c r="I901" s="287"/>
      <c r="J901" s="287"/>
      <c r="K901" s="287"/>
      <c r="L901" s="287"/>
      <c r="M901" s="287"/>
      <c r="N901" s="287"/>
      <c r="O901" s="287"/>
      <c r="P901" s="287"/>
      <c r="Q901" s="287"/>
      <c r="R901" s="287"/>
      <c r="S901" s="287"/>
      <c r="T901" s="287"/>
      <c r="U901" s="287"/>
      <c r="V901" s="287"/>
      <c r="W901" s="287"/>
      <c r="X901" s="287"/>
      <c r="Y901" s="287"/>
      <c r="Z901" s="287"/>
    </row>
    <row r="902" spans="1:26" ht="12.75" customHeight="1" x14ac:dyDescent="0.25">
      <c r="A902" s="287"/>
      <c r="B902" s="287"/>
      <c r="C902" s="287"/>
      <c r="D902" s="287"/>
      <c r="E902" s="287"/>
      <c r="F902" s="287"/>
      <c r="G902" s="287"/>
      <c r="H902" s="287"/>
      <c r="I902" s="287"/>
      <c r="J902" s="287"/>
      <c r="K902" s="287"/>
      <c r="L902" s="287"/>
      <c r="M902" s="287"/>
      <c r="N902" s="287"/>
      <c r="O902" s="287"/>
      <c r="P902" s="287"/>
      <c r="Q902" s="287"/>
      <c r="R902" s="287"/>
      <c r="S902" s="287"/>
      <c r="T902" s="287"/>
      <c r="U902" s="287"/>
      <c r="V902" s="287"/>
      <c r="W902" s="287"/>
      <c r="X902" s="287"/>
      <c r="Y902" s="287"/>
      <c r="Z902" s="287"/>
    </row>
    <row r="903" spans="1:26" ht="12.75" customHeight="1" x14ac:dyDescent="0.25">
      <c r="A903" s="287"/>
      <c r="B903" s="287"/>
      <c r="C903" s="287"/>
      <c r="D903" s="287"/>
      <c r="E903" s="287"/>
      <c r="F903" s="287"/>
      <c r="G903" s="287"/>
      <c r="H903" s="287"/>
      <c r="I903" s="287"/>
      <c r="J903" s="287"/>
      <c r="K903" s="287"/>
      <c r="L903" s="287"/>
      <c r="M903" s="287"/>
      <c r="N903" s="287"/>
      <c r="O903" s="287"/>
      <c r="P903" s="287"/>
      <c r="Q903" s="287"/>
      <c r="R903" s="287"/>
      <c r="S903" s="287"/>
      <c r="T903" s="287"/>
      <c r="U903" s="287"/>
      <c r="V903" s="287"/>
      <c r="W903" s="287"/>
      <c r="X903" s="287"/>
      <c r="Y903" s="287"/>
      <c r="Z903" s="287"/>
    </row>
    <row r="904" spans="1:26" ht="12.75" customHeight="1" x14ac:dyDescent="0.25">
      <c r="A904" s="287"/>
      <c r="B904" s="287"/>
      <c r="C904" s="287"/>
      <c r="D904" s="287"/>
      <c r="E904" s="287"/>
      <c r="F904" s="287"/>
      <c r="G904" s="287"/>
      <c r="H904" s="287"/>
      <c r="I904" s="287"/>
      <c r="J904" s="287"/>
      <c r="K904" s="287"/>
      <c r="L904" s="287"/>
      <c r="M904" s="287"/>
      <c r="N904" s="287"/>
      <c r="O904" s="287"/>
      <c r="P904" s="287"/>
      <c r="Q904" s="287"/>
      <c r="R904" s="287"/>
      <c r="S904" s="287"/>
      <c r="T904" s="287"/>
      <c r="U904" s="287"/>
      <c r="V904" s="287"/>
      <c r="W904" s="287"/>
      <c r="X904" s="287"/>
      <c r="Y904" s="287"/>
      <c r="Z904" s="287"/>
    </row>
    <row r="905" spans="1:26" ht="12.75" customHeight="1" x14ac:dyDescent="0.25">
      <c r="A905" s="287"/>
      <c r="B905" s="287"/>
      <c r="C905" s="287"/>
      <c r="D905" s="287"/>
      <c r="E905" s="287"/>
      <c r="F905" s="287"/>
      <c r="G905" s="287"/>
      <c r="H905" s="287"/>
      <c r="I905" s="287"/>
      <c r="J905" s="287"/>
      <c r="K905" s="287"/>
      <c r="L905" s="287"/>
      <c r="M905" s="287"/>
      <c r="N905" s="287"/>
      <c r="O905" s="287"/>
      <c r="P905" s="287"/>
      <c r="Q905" s="287"/>
      <c r="R905" s="287"/>
      <c r="S905" s="287"/>
      <c r="T905" s="287"/>
      <c r="U905" s="287"/>
      <c r="V905" s="287"/>
      <c r="W905" s="287"/>
      <c r="X905" s="287"/>
      <c r="Y905" s="287"/>
      <c r="Z905" s="287"/>
    </row>
    <row r="906" spans="1:26" ht="12.75" customHeight="1" x14ac:dyDescent="0.25">
      <c r="A906" s="287"/>
      <c r="B906" s="287"/>
      <c r="C906" s="287"/>
      <c r="D906" s="287"/>
      <c r="E906" s="287"/>
      <c r="F906" s="287"/>
      <c r="G906" s="287"/>
      <c r="H906" s="287"/>
      <c r="I906" s="287"/>
      <c r="J906" s="287"/>
      <c r="K906" s="287"/>
      <c r="L906" s="287"/>
      <c r="M906" s="287"/>
      <c r="N906" s="287"/>
      <c r="O906" s="287"/>
      <c r="P906" s="287"/>
      <c r="Q906" s="287"/>
      <c r="R906" s="287"/>
      <c r="S906" s="287"/>
      <c r="T906" s="287"/>
      <c r="U906" s="287"/>
      <c r="V906" s="287"/>
      <c r="W906" s="287"/>
      <c r="X906" s="287"/>
      <c r="Y906" s="287"/>
      <c r="Z906" s="287"/>
    </row>
    <row r="907" spans="1:26" ht="12.75" customHeight="1" x14ac:dyDescent="0.25">
      <c r="A907" s="287"/>
      <c r="B907" s="287"/>
      <c r="C907" s="287"/>
      <c r="D907" s="287"/>
      <c r="E907" s="287"/>
      <c r="F907" s="287"/>
      <c r="G907" s="287"/>
      <c r="H907" s="287"/>
      <c r="I907" s="287"/>
      <c r="J907" s="287"/>
      <c r="K907" s="287"/>
      <c r="L907" s="287"/>
      <c r="M907" s="287"/>
      <c r="N907" s="287"/>
      <c r="O907" s="287"/>
      <c r="P907" s="287"/>
      <c r="Q907" s="287"/>
      <c r="R907" s="287"/>
      <c r="S907" s="287"/>
      <c r="T907" s="287"/>
      <c r="U907" s="287"/>
      <c r="V907" s="287"/>
      <c r="W907" s="287"/>
      <c r="X907" s="287"/>
      <c r="Y907" s="287"/>
      <c r="Z907" s="287"/>
    </row>
    <row r="908" spans="1:26" ht="12.75" customHeight="1" x14ac:dyDescent="0.25">
      <c r="A908" s="287"/>
      <c r="B908" s="287"/>
      <c r="C908" s="287"/>
      <c r="D908" s="287"/>
      <c r="E908" s="287"/>
      <c r="F908" s="287"/>
      <c r="G908" s="287"/>
      <c r="H908" s="287"/>
      <c r="I908" s="287"/>
      <c r="J908" s="287"/>
      <c r="K908" s="287"/>
      <c r="L908" s="287"/>
      <c r="M908" s="287"/>
      <c r="N908" s="287"/>
      <c r="O908" s="287"/>
      <c r="P908" s="287"/>
      <c r="Q908" s="287"/>
      <c r="R908" s="287"/>
      <c r="S908" s="287"/>
      <c r="T908" s="287"/>
      <c r="U908" s="287"/>
      <c r="V908" s="287"/>
      <c r="W908" s="287"/>
      <c r="X908" s="287"/>
      <c r="Y908" s="287"/>
      <c r="Z908" s="287"/>
    </row>
    <row r="909" spans="1:26" ht="12.75" customHeight="1" x14ac:dyDescent="0.25">
      <c r="A909" s="287"/>
      <c r="B909" s="287"/>
      <c r="C909" s="287"/>
      <c r="D909" s="287"/>
      <c r="E909" s="287"/>
      <c r="F909" s="287"/>
      <c r="G909" s="287"/>
      <c r="H909" s="287"/>
      <c r="I909" s="287"/>
      <c r="J909" s="287"/>
      <c r="K909" s="287"/>
      <c r="L909" s="287"/>
      <c r="M909" s="287"/>
      <c r="N909" s="287"/>
      <c r="O909" s="287"/>
      <c r="P909" s="287"/>
      <c r="Q909" s="287"/>
      <c r="R909" s="287"/>
      <c r="S909" s="287"/>
      <c r="T909" s="287"/>
      <c r="U909" s="287"/>
      <c r="V909" s="287"/>
      <c r="W909" s="287"/>
      <c r="X909" s="287"/>
      <c r="Y909" s="287"/>
      <c r="Z909" s="287"/>
    </row>
    <row r="910" spans="1:26" ht="12.75" customHeight="1" x14ac:dyDescent="0.25">
      <c r="A910" s="287"/>
      <c r="B910" s="287"/>
      <c r="C910" s="287"/>
      <c r="D910" s="287"/>
      <c r="E910" s="287"/>
      <c r="F910" s="287"/>
      <c r="G910" s="287"/>
      <c r="H910" s="287"/>
      <c r="I910" s="287"/>
      <c r="J910" s="287"/>
      <c r="K910" s="287"/>
      <c r="L910" s="287"/>
      <c r="M910" s="287"/>
      <c r="N910" s="287"/>
      <c r="O910" s="287"/>
      <c r="P910" s="287"/>
      <c r="Q910" s="287"/>
      <c r="R910" s="287"/>
      <c r="S910" s="287"/>
      <c r="T910" s="287"/>
      <c r="U910" s="287"/>
      <c r="V910" s="287"/>
      <c r="W910" s="287"/>
      <c r="X910" s="287"/>
      <c r="Y910" s="287"/>
      <c r="Z910" s="287"/>
    </row>
    <row r="911" spans="1:26" ht="12.75" customHeight="1" x14ac:dyDescent="0.25">
      <c r="A911" s="287"/>
      <c r="B911" s="287"/>
      <c r="C911" s="287"/>
      <c r="D911" s="287"/>
      <c r="E911" s="287"/>
      <c r="F911" s="287"/>
      <c r="G911" s="287"/>
      <c r="H911" s="287"/>
      <c r="I911" s="287"/>
      <c r="J911" s="287"/>
      <c r="K911" s="287"/>
      <c r="L911" s="287"/>
      <c r="M911" s="287"/>
      <c r="N911" s="287"/>
      <c r="O911" s="287"/>
      <c r="P911" s="287"/>
      <c r="Q911" s="287"/>
      <c r="R911" s="287"/>
      <c r="S911" s="287"/>
      <c r="T911" s="287"/>
      <c r="U911" s="287"/>
      <c r="V911" s="287"/>
      <c r="W911" s="287"/>
      <c r="X911" s="287"/>
      <c r="Y911" s="287"/>
      <c r="Z911" s="287"/>
    </row>
    <row r="912" spans="1:26" ht="12.75" customHeight="1" x14ac:dyDescent="0.25">
      <c r="A912" s="287"/>
      <c r="B912" s="287"/>
      <c r="C912" s="287"/>
      <c r="D912" s="287"/>
      <c r="E912" s="287"/>
      <c r="F912" s="287"/>
      <c r="G912" s="287"/>
      <c r="H912" s="287"/>
      <c r="I912" s="287"/>
      <c r="J912" s="287"/>
      <c r="K912" s="287"/>
      <c r="L912" s="287"/>
      <c r="M912" s="287"/>
      <c r="N912" s="287"/>
      <c r="O912" s="287"/>
      <c r="P912" s="287"/>
      <c r="Q912" s="287"/>
      <c r="R912" s="287"/>
      <c r="S912" s="287"/>
      <c r="T912" s="287"/>
      <c r="U912" s="287"/>
      <c r="V912" s="287"/>
      <c r="W912" s="287"/>
      <c r="X912" s="287"/>
      <c r="Y912" s="287"/>
      <c r="Z912" s="287"/>
    </row>
    <row r="913" spans="1:26" ht="12.75" customHeight="1" x14ac:dyDescent="0.25">
      <c r="A913" s="287"/>
      <c r="B913" s="287"/>
      <c r="C913" s="287"/>
      <c r="D913" s="287"/>
      <c r="E913" s="287"/>
      <c r="F913" s="287"/>
      <c r="G913" s="287"/>
      <c r="H913" s="287"/>
      <c r="I913" s="287"/>
      <c r="J913" s="287"/>
      <c r="K913" s="287"/>
      <c r="L913" s="287"/>
      <c r="M913" s="287"/>
      <c r="N913" s="287"/>
      <c r="O913" s="287"/>
      <c r="P913" s="287"/>
      <c r="Q913" s="287"/>
      <c r="R913" s="287"/>
      <c r="S913" s="287"/>
      <c r="T913" s="287"/>
      <c r="U913" s="287"/>
      <c r="V913" s="287"/>
      <c r="W913" s="287"/>
      <c r="X913" s="287"/>
      <c r="Y913" s="287"/>
      <c r="Z913" s="287"/>
    </row>
    <row r="914" spans="1:26" ht="12.75" customHeight="1" x14ac:dyDescent="0.25">
      <c r="A914" s="287"/>
      <c r="B914" s="287"/>
      <c r="C914" s="287"/>
      <c r="D914" s="287"/>
      <c r="E914" s="287"/>
      <c r="F914" s="287"/>
      <c r="G914" s="287"/>
      <c r="H914" s="287"/>
      <c r="I914" s="287"/>
      <c r="J914" s="287"/>
      <c r="K914" s="287"/>
      <c r="L914" s="287"/>
      <c r="M914" s="287"/>
      <c r="N914" s="287"/>
      <c r="O914" s="287"/>
      <c r="P914" s="287"/>
      <c r="Q914" s="287"/>
      <c r="R914" s="287"/>
      <c r="S914" s="287"/>
      <c r="T914" s="287"/>
      <c r="U914" s="287"/>
      <c r="V914" s="287"/>
      <c r="W914" s="287"/>
      <c r="X914" s="287"/>
      <c r="Y914" s="287"/>
      <c r="Z914" s="287"/>
    </row>
    <row r="915" spans="1:26" ht="12.75" customHeight="1" x14ac:dyDescent="0.25">
      <c r="A915" s="287"/>
      <c r="B915" s="287"/>
      <c r="C915" s="287"/>
      <c r="D915" s="287"/>
      <c r="E915" s="287"/>
      <c r="F915" s="287"/>
      <c r="G915" s="287"/>
      <c r="H915" s="287"/>
      <c r="I915" s="287"/>
      <c r="J915" s="287"/>
      <c r="K915" s="287"/>
      <c r="L915" s="287"/>
      <c r="M915" s="287"/>
      <c r="N915" s="287"/>
      <c r="O915" s="287"/>
      <c r="P915" s="287"/>
      <c r="Q915" s="287"/>
      <c r="R915" s="287"/>
      <c r="S915" s="287"/>
      <c r="T915" s="287"/>
      <c r="U915" s="287"/>
      <c r="V915" s="287"/>
      <c r="W915" s="287"/>
      <c r="X915" s="287"/>
      <c r="Y915" s="287"/>
      <c r="Z915" s="287"/>
    </row>
    <row r="916" spans="1:26" ht="12.75" customHeight="1" x14ac:dyDescent="0.25">
      <c r="A916" s="287"/>
      <c r="B916" s="287"/>
      <c r="C916" s="287"/>
      <c r="D916" s="287"/>
      <c r="E916" s="287"/>
      <c r="F916" s="287"/>
      <c r="G916" s="287"/>
      <c r="H916" s="287"/>
      <c r="I916" s="287"/>
      <c r="J916" s="287"/>
      <c r="K916" s="287"/>
      <c r="L916" s="287"/>
      <c r="M916" s="287"/>
      <c r="N916" s="287"/>
      <c r="O916" s="287"/>
      <c r="P916" s="287"/>
      <c r="Q916" s="287"/>
      <c r="R916" s="287"/>
      <c r="S916" s="287"/>
      <c r="T916" s="287"/>
      <c r="U916" s="287"/>
      <c r="V916" s="287"/>
      <c r="W916" s="287"/>
      <c r="X916" s="287"/>
      <c r="Y916" s="287"/>
      <c r="Z916" s="287"/>
    </row>
    <row r="917" spans="1:26" ht="12.75" customHeight="1" x14ac:dyDescent="0.25">
      <c r="A917" s="287"/>
      <c r="B917" s="287"/>
      <c r="C917" s="287"/>
      <c r="D917" s="287"/>
      <c r="E917" s="287"/>
      <c r="F917" s="287"/>
      <c r="G917" s="287"/>
      <c r="H917" s="287"/>
      <c r="I917" s="287"/>
      <c r="J917" s="287"/>
      <c r="K917" s="287"/>
      <c r="L917" s="287"/>
      <c r="M917" s="287"/>
      <c r="N917" s="287"/>
      <c r="O917" s="287"/>
      <c r="P917" s="287"/>
      <c r="Q917" s="287"/>
      <c r="R917" s="287"/>
      <c r="S917" s="287"/>
      <c r="T917" s="287"/>
      <c r="U917" s="287"/>
      <c r="V917" s="287"/>
      <c r="W917" s="287"/>
      <c r="X917" s="287"/>
      <c r="Y917" s="287"/>
      <c r="Z917" s="287"/>
    </row>
    <row r="918" spans="1:26" ht="12.75" customHeight="1" x14ac:dyDescent="0.25">
      <c r="A918" s="287"/>
      <c r="B918" s="287"/>
      <c r="C918" s="287"/>
      <c r="D918" s="287"/>
      <c r="E918" s="287"/>
      <c r="F918" s="287"/>
      <c r="G918" s="287"/>
      <c r="H918" s="287"/>
      <c r="I918" s="287"/>
      <c r="J918" s="287"/>
      <c r="K918" s="287"/>
      <c r="L918" s="287"/>
      <c r="M918" s="287"/>
      <c r="N918" s="287"/>
      <c r="O918" s="287"/>
      <c r="P918" s="287"/>
      <c r="Q918" s="287"/>
      <c r="R918" s="287"/>
      <c r="S918" s="287"/>
      <c r="T918" s="287"/>
      <c r="U918" s="287"/>
      <c r="V918" s="287"/>
      <c r="W918" s="287"/>
      <c r="X918" s="287"/>
      <c r="Y918" s="287"/>
      <c r="Z918" s="287"/>
    </row>
    <row r="919" spans="1:26" ht="12.75" customHeight="1" x14ac:dyDescent="0.25">
      <c r="A919" s="287"/>
      <c r="B919" s="287"/>
      <c r="C919" s="287"/>
      <c r="D919" s="287"/>
      <c r="E919" s="287"/>
      <c r="F919" s="287"/>
      <c r="G919" s="287"/>
      <c r="H919" s="287"/>
      <c r="I919" s="287"/>
      <c r="J919" s="287"/>
      <c r="K919" s="287"/>
      <c r="L919" s="287"/>
      <c r="M919" s="287"/>
      <c r="N919" s="287"/>
      <c r="O919" s="287"/>
      <c r="P919" s="287"/>
      <c r="Q919" s="287"/>
      <c r="R919" s="287"/>
      <c r="S919" s="287"/>
      <c r="T919" s="287"/>
      <c r="U919" s="287"/>
      <c r="V919" s="287"/>
      <c r="W919" s="287"/>
      <c r="X919" s="287"/>
      <c r="Y919" s="287"/>
      <c r="Z919" s="287"/>
    </row>
    <row r="920" spans="1:26" ht="12.75" customHeight="1" x14ac:dyDescent="0.25">
      <c r="A920" s="287"/>
      <c r="B920" s="287"/>
      <c r="C920" s="287"/>
      <c r="D920" s="287"/>
      <c r="E920" s="287"/>
      <c r="F920" s="287"/>
      <c r="G920" s="287"/>
      <c r="H920" s="287"/>
      <c r="I920" s="287"/>
      <c r="J920" s="287"/>
      <c r="K920" s="287"/>
      <c r="L920" s="287"/>
      <c r="M920" s="287"/>
      <c r="N920" s="287"/>
      <c r="O920" s="287"/>
      <c r="P920" s="287"/>
      <c r="Q920" s="287"/>
      <c r="R920" s="287"/>
      <c r="S920" s="287"/>
      <c r="T920" s="287"/>
      <c r="U920" s="287"/>
      <c r="V920" s="287"/>
      <c r="W920" s="287"/>
      <c r="X920" s="287"/>
      <c r="Y920" s="287"/>
      <c r="Z920" s="287"/>
    </row>
    <row r="921" spans="1:26" ht="12.75" customHeight="1" x14ac:dyDescent="0.25">
      <c r="A921" s="287"/>
      <c r="B921" s="287"/>
      <c r="C921" s="287"/>
      <c r="D921" s="287"/>
      <c r="E921" s="287"/>
      <c r="F921" s="287"/>
      <c r="G921" s="287"/>
      <c r="H921" s="287"/>
      <c r="I921" s="287"/>
      <c r="J921" s="287"/>
      <c r="K921" s="287"/>
      <c r="L921" s="287"/>
      <c r="M921" s="287"/>
      <c r="N921" s="287"/>
      <c r="O921" s="287"/>
      <c r="P921" s="287"/>
      <c r="Q921" s="287"/>
      <c r="R921" s="287"/>
      <c r="S921" s="287"/>
      <c r="T921" s="287"/>
      <c r="U921" s="287"/>
      <c r="V921" s="287"/>
      <c r="W921" s="287"/>
      <c r="X921" s="287"/>
      <c r="Y921" s="287"/>
      <c r="Z921" s="287"/>
    </row>
    <row r="922" spans="1:26" ht="12.75" customHeight="1" x14ac:dyDescent="0.25">
      <c r="A922" s="287"/>
      <c r="B922" s="287"/>
      <c r="C922" s="287"/>
      <c r="D922" s="287"/>
      <c r="E922" s="287"/>
      <c r="F922" s="287"/>
      <c r="G922" s="287"/>
      <c r="H922" s="287"/>
      <c r="I922" s="287"/>
      <c r="J922" s="287"/>
      <c r="K922" s="287"/>
      <c r="L922" s="287"/>
      <c r="M922" s="287"/>
      <c r="N922" s="287"/>
      <c r="O922" s="287"/>
      <c r="P922" s="287"/>
      <c r="Q922" s="287"/>
      <c r="R922" s="287"/>
      <c r="S922" s="287"/>
      <c r="T922" s="287"/>
      <c r="U922" s="287"/>
      <c r="V922" s="287"/>
      <c r="W922" s="287"/>
      <c r="X922" s="287"/>
      <c r="Y922" s="287"/>
      <c r="Z922" s="287"/>
    </row>
    <row r="923" spans="1:26" ht="12.75" customHeight="1" x14ac:dyDescent="0.25">
      <c r="A923" s="287"/>
      <c r="B923" s="287"/>
      <c r="C923" s="287"/>
      <c r="D923" s="287"/>
      <c r="E923" s="287"/>
      <c r="F923" s="287"/>
      <c r="G923" s="287"/>
      <c r="H923" s="287"/>
      <c r="I923" s="287"/>
      <c r="J923" s="287"/>
      <c r="K923" s="287"/>
      <c r="L923" s="287"/>
      <c r="M923" s="287"/>
      <c r="N923" s="287"/>
      <c r="O923" s="287"/>
      <c r="P923" s="287"/>
      <c r="Q923" s="287"/>
      <c r="R923" s="287"/>
      <c r="S923" s="287"/>
      <c r="T923" s="287"/>
      <c r="U923" s="287"/>
      <c r="V923" s="287"/>
      <c r="W923" s="287"/>
      <c r="X923" s="287"/>
      <c r="Y923" s="287"/>
      <c r="Z923" s="287"/>
    </row>
    <row r="924" spans="1:26" ht="12.75" customHeight="1" x14ac:dyDescent="0.25">
      <c r="A924" s="287"/>
      <c r="B924" s="287"/>
      <c r="C924" s="287"/>
      <c r="D924" s="287"/>
      <c r="E924" s="287"/>
      <c r="F924" s="287"/>
      <c r="G924" s="287"/>
      <c r="H924" s="287"/>
      <c r="I924" s="287"/>
      <c r="J924" s="287"/>
      <c r="K924" s="287"/>
      <c r="L924" s="287"/>
      <c r="M924" s="287"/>
      <c r="N924" s="287"/>
      <c r="O924" s="287"/>
      <c r="P924" s="287"/>
      <c r="Q924" s="287"/>
      <c r="R924" s="287"/>
      <c r="S924" s="287"/>
      <c r="T924" s="287"/>
      <c r="U924" s="287"/>
      <c r="V924" s="287"/>
      <c r="W924" s="287"/>
      <c r="X924" s="287"/>
      <c r="Y924" s="287"/>
      <c r="Z924" s="287"/>
    </row>
    <row r="925" spans="1:26" ht="12.75" customHeight="1" x14ac:dyDescent="0.25">
      <c r="A925" s="287"/>
      <c r="B925" s="287"/>
      <c r="C925" s="287"/>
      <c r="D925" s="287"/>
      <c r="E925" s="287"/>
      <c r="F925" s="287"/>
      <c r="G925" s="287"/>
      <c r="H925" s="287"/>
      <c r="I925" s="287"/>
      <c r="J925" s="287"/>
      <c r="K925" s="287"/>
      <c r="L925" s="287"/>
      <c r="M925" s="287"/>
      <c r="N925" s="287"/>
      <c r="O925" s="287"/>
      <c r="P925" s="287"/>
      <c r="Q925" s="287"/>
      <c r="R925" s="287"/>
      <c r="S925" s="287"/>
      <c r="T925" s="287"/>
      <c r="U925" s="287"/>
      <c r="V925" s="287"/>
      <c r="W925" s="287"/>
      <c r="X925" s="287"/>
      <c r="Y925" s="287"/>
      <c r="Z925" s="287"/>
    </row>
    <row r="926" spans="1:26" ht="12.75" customHeight="1" x14ac:dyDescent="0.25">
      <c r="A926" s="287"/>
      <c r="B926" s="287"/>
      <c r="C926" s="287"/>
      <c r="D926" s="287"/>
      <c r="E926" s="287"/>
      <c r="F926" s="287"/>
      <c r="G926" s="287"/>
      <c r="H926" s="287"/>
      <c r="I926" s="287"/>
      <c r="J926" s="287"/>
      <c r="K926" s="287"/>
      <c r="L926" s="287"/>
      <c r="M926" s="287"/>
      <c r="N926" s="287"/>
      <c r="O926" s="287"/>
      <c r="P926" s="287"/>
      <c r="Q926" s="287"/>
      <c r="R926" s="287"/>
      <c r="S926" s="287"/>
      <c r="T926" s="287"/>
      <c r="U926" s="287"/>
      <c r="V926" s="287"/>
      <c r="W926" s="287"/>
      <c r="X926" s="287"/>
      <c r="Y926" s="287"/>
      <c r="Z926" s="287"/>
    </row>
    <row r="927" spans="1:26" ht="12.75" customHeight="1" x14ac:dyDescent="0.25">
      <c r="A927" s="287"/>
      <c r="B927" s="287"/>
      <c r="C927" s="287"/>
      <c r="D927" s="287"/>
      <c r="E927" s="287"/>
      <c r="F927" s="287"/>
      <c r="G927" s="287"/>
      <c r="H927" s="287"/>
      <c r="I927" s="287"/>
      <c r="J927" s="287"/>
      <c r="K927" s="287"/>
      <c r="L927" s="287"/>
      <c r="M927" s="287"/>
      <c r="N927" s="287"/>
      <c r="O927" s="287"/>
      <c r="P927" s="287"/>
      <c r="Q927" s="287"/>
      <c r="R927" s="287"/>
      <c r="S927" s="287"/>
      <c r="T927" s="287"/>
      <c r="U927" s="287"/>
      <c r="V927" s="287"/>
      <c r="W927" s="287"/>
      <c r="X927" s="287"/>
      <c r="Y927" s="287"/>
      <c r="Z927" s="287"/>
    </row>
    <row r="928" spans="1:26" ht="12.75" customHeight="1" x14ac:dyDescent="0.25">
      <c r="A928" s="287"/>
      <c r="B928" s="287"/>
      <c r="C928" s="287"/>
      <c r="D928" s="287"/>
      <c r="E928" s="287"/>
      <c r="F928" s="287"/>
      <c r="G928" s="287"/>
      <c r="H928" s="287"/>
      <c r="I928" s="287"/>
      <c r="J928" s="287"/>
      <c r="K928" s="287"/>
      <c r="L928" s="287"/>
      <c r="M928" s="287"/>
      <c r="N928" s="287"/>
      <c r="O928" s="287"/>
      <c r="P928" s="287"/>
      <c r="Q928" s="287"/>
      <c r="R928" s="287"/>
      <c r="S928" s="287"/>
      <c r="T928" s="287"/>
      <c r="U928" s="287"/>
      <c r="V928" s="287"/>
      <c r="W928" s="287"/>
      <c r="X928" s="287"/>
      <c r="Y928" s="287"/>
      <c r="Z928" s="287"/>
    </row>
    <row r="929" spans="1:26" ht="12.75" customHeight="1" x14ac:dyDescent="0.25">
      <c r="A929" s="287"/>
      <c r="B929" s="287"/>
      <c r="C929" s="287"/>
      <c r="D929" s="287"/>
      <c r="E929" s="287"/>
      <c r="F929" s="287"/>
      <c r="G929" s="287"/>
      <c r="H929" s="287"/>
      <c r="I929" s="287"/>
      <c r="J929" s="287"/>
      <c r="K929" s="287"/>
      <c r="L929" s="287"/>
      <c r="M929" s="287"/>
      <c r="N929" s="287"/>
      <c r="O929" s="287"/>
      <c r="P929" s="287"/>
      <c r="Q929" s="287"/>
      <c r="R929" s="287"/>
      <c r="S929" s="287"/>
      <c r="T929" s="287"/>
      <c r="U929" s="287"/>
      <c r="V929" s="287"/>
      <c r="W929" s="287"/>
      <c r="X929" s="287"/>
      <c r="Y929" s="287"/>
      <c r="Z929" s="287"/>
    </row>
    <row r="930" spans="1:26" ht="12.75" customHeight="1" x14ac:dyDescent="0.25">
      <c r="A930" s="287"/>
      <c r="B930" s="287"/>
      <c r="C930" s="287"/>
      <c r="D930" s="287"/>
      <c r="E930" s="287"/>
      <c r="F930" s="287"/>
      <c r="G930" s="287"/>
      <c r="H930" s="287"/>
      <c r="I930" s="287"/>
      <c r="J930" s="287"/>
      <c r="K930" s="287"/>
      <c r="L930" s="287"/>
      <c r="M930" s="287"/>
      <c r="N930" s="287"/>
      <c r="O930" s="287"/>
      <c r="P930" s="287"/>
      <c r="Q930" s="287"/>
      <c r="R930" s="287"/>
      <c r="S930" s="287"/>
      <c r="T930" s="287"/>
      <c r="U930" s="287"/>
      <c r="V930" s="287"/>
      <c r="W930" s="287"/>
      <c r="X930" s="287"/>
      <c r="Y930" s="287"/>
      <c r="Z930" s="287"/>
    </row>
    <row r="931" spans="1:26" ht="12.75" customHeight="1" x14ac:dyDescent="0.25">
      <c r="A931" s="287"/>
      <c r="B931" s="287"/>
      <c r="C931" s="287"/>
      <c r="D931" s="287"/>
      <c r="E931" s="287"/>
      <c r="F931" s="287"/>
      <c r="G931" s="287"/>
      <c r="H931" s="287"/>
      <c r="I931" s="287"/>
      <c r="J931" s="287"/>
      <c r="K931" s="287"/>
      <c r="L931" s="287"/>
      <c r="M931" s="287"/>
      <c r="N931" s="287"/>
      <c r="O931" s="287"/>
      <c r="P931" s="287"/>
      <c r="Q931" s="287"/>
      <c r="R931" s="287"/>
      <c r="S931" s="287"/>
      <c r="T931" s="287"/>
      <c r="U931" s="287"/>
      <c r="V931" s="287"/>
      <c r="W931" s="287"/>
      <c r="X931" s="287"/>
      <c r="Y931" s="287"/>
      <c r="Z931" s="287"/>
    </row>
    <row r="932" spans="1:26" ht="12.75" customHeight="1" x14ac:dyDescent="0.25">
      <c r="A932" s="287"/>
      <c r="B932" s="287"/>
      <c r="C932" s="287"/>
      <c r="D932" s="287"/>
      <c r="E932" s="287"/>
      <c r="F932" s="287"/>
      <c r="G932" s="287"/>
      <c r="H932" s="287"/>
      <c r="I932" s="287"/>
      <c r="J932" s="287"/>
      <c r="K932" s="287"/>
      <c r="L932" s="287"/>
      <c r="M932" s="287"/>
      <c r="N932" s="287"/>
      <c r="O932" s="287"/>
      <c r="P932" s="287"/>
      <c r="Q932" s="287"/>
      <c r="R932" s="287"/>
      <c r="S932" s="287"/>
      <c r="T932" s="287"/>
      <c r="U932" s="287"/>
      <c r="V932" s="287"/>
      <c r="W932" s="287"/>
      <c r="X932" s="287"/>
      <c r="Y932" s="287"/>
      <c r="Z932" s="287"/>
    </row>
    <row r="933" spans="1:26" ht="12.75" customHeight="1" x14ac:dyDescent="0.25">
      <c r="A933" s="287"/>
      <c r="B933" s="287"/>
      <c r="C933" s="287"/>
      <c r="D933" s="287"/>
      <c r="E933" s="287"/>
      <c r="F933" s="287"/>
      <c r="G933" s="287"/>
      <c r="H933" s="287"/>
      <c r="I933" s="287"/>
      <c r="J933" s="287"/>
      <c r="K933" s="287"/>
      <c r="L933" s="287"/>
      <c r="M933" s="287"/>
      <c r="N933" s="287"/>
      <c r="O933" s="287"/>
      <c r="P933" s="287"/>
      <c r="Q933" s="287"/>
      <c r="R933" s="287"/>
      <c r="S933" s="287"/>
      <c r="T933" s="287"/>
      <c r="U933" s="287"/>
      <c r="V933" s="287"/>
      <c r="W933" s="287"/>
      <c r="X933" s="287"/>
      <c r="Y933" s="287"/>
      <c r="Z933" s="287"/>
    </row>
    <row r="934" spans="1:26" ht="12.75" customHeight="1" x14ac:dyDescent="0.25">
      <c r="A934" s="287"/>
      <c r="B934" s="287"/>
      <c r="C934" s="287"/>
      <c r="D934" s="287"/>
      <c r="E934" s="287"/>
      <c r="F934" s="287"/>
      <c r="G934" s="287"/>
      <c r="H934" s="287"/>
      <c r="I934" s="287"/>
      <c r="J934" s="287"/>
      <c r="K934" s="287"/>
      <c r="L934" s="287"/>
      <c r="M934" s="287"/>
      <c r="N934" s="287"/>
      <c r="O934" s="287"/>
      <c r="P934" s="287"/>
      <c r="Q934" s="287"/>
      <c r="R934" s="287"/>
      <c r="S934" s="287"/>
      <c r="T934" s="287"/>
      <c r="U934" s="287"/>
      <c r="V934" s="287"/>
      <c r="W934" s="287"/>
      <c r="X934" s="287"/>
      <c r="Y934" s="287"/>
      <c r="Z934" s="287"/>
    </row>
    <row r="935" spans="1:26" ht="12.75" customHeight="1" x14ac:dyDescent="0.25">
      <c r="A935" s="287"/>
      <c r="B935" s="287"/>
      <c r="C935" s="287"/>
      <c r="D935" s="287"/>
      <c r="E935" s="287"/>
      <c r="F935" s="287"/>
      <c r="G935" s="287"/>
      <c r="H935" s="287"/>
      <c r="I935" s="287"/>
      <c r="J935" s="287"/>
      <c r="K935" s="287"/>
      <c r="L935" s="287"/>
      <c r="M935" s="287"/>
      <c r="N935" s="287"/>
      <c r="O935" s="287"/>
      <c r="P935" s="287"/>
      <c r="Q935" s="287"/>
      <c r="R935" s="287"/>
      <c r="S935" s="287"/>
      <c r="T935" s="287"/>
      <c r="U935" s="287"/>
      <c r="V935" s="287"/>
      <c r="W935" s="287"/>
      <c r="X935" s="287"/>
      <c r="Y935" s="287"/>
      <c r="Z935" s="287"/>
    </row>
    <row r="936" spans="1:26" ht="12.75" customHeight="1" x14ac:dyDescent="0.25">
      <c r="A936" s="287"/>
      <c r="B936" s="287"/>
      <c r="C936" s="287"/>
      <c r="D936" s="287"/>
      <c r="E936" s="287"/>
      <c r="F936" s="287"/>
      <c r="G936" s="287"/>
      <c r="H936" s="287"/>
      <c r="I936" s="287"/>
      <c r="J936" s="287"/>
      <c r="K936" s="287"/>
      <c r="L936" s="287"/>
      <c r="M936" s="287"/>
      <c r="N936" s="287"/>
      <c r="O936" s="287"/>
      <c r="P936" s="287"/>
      <c r="Q936" s="287"/>
      <c r="R936" s="287"/>
      <c r="S936" s="287"/>
      <c r="T936" s="287"/>
      <c r="U936" s="287"/>
      <c r="V936" s="287"/>
      <c r="W936" s="287"/>
      <c r="X936" s="287"/>
      <c r="Y936" s="287"/>
      <c r="Z936" s="287"/>
    </row>
    <row r="937" spans="1:26" ht="12.75" customHeight="1" x14ac:dyDescent="0.25">
      <c r="A937" s="287"/>
      <c r="B937" s="287"/>
      <c r="C937" s="287"/>
      <c r="D937" s="287"/>
      <c r="E937" s="287"/>
      <c r="F937" s="287"/>
      <c r="G937" s="287"/>
      <c r="H937" s="287"/>
      <c r="I937" s="287"/>
      <c r="J937" s="287"/>
      <c r="K937" s="287"/>
      <c r="L937" s="287"/>
      <c r="M937" s="287"/>
      <c r="N937" s="287"/>
      <c r="O937" s="287"/>
      <c r="P937" s="287"/>
      <c r="Q937" s="287"/>
      <c r="R937" s="287"/>
      <c r="S937" s="287"/>
      <c r="T937" s="287"/>
      <c r="U937" s="287"/>
      <c r="V937" s="287"/>
      <c r="W937" s="287"/>
      <c r="X937" s="287"/>
      <c r="Y937" s="287"/>
      <c r="Z937" s="287"/>
    </row>
    <row r="938" spans="1:26" ht="12.75" customHeight="1" x14ac:dyDescent="0.25">
      <c r="A938" s="287"/>
      <c r="B938" s="287"/>
      <c r="C938" s="287"/>
      <c r="D938" s="287"/>
      <c r="E938" s="287"/>
      <c r="F938" s="287"/>
      <c r="G938" s="287"/>
      <c r="H938" s="287"/>
      <c r="I938" s="287"/>
      <c r="J938" s="287"/>
      <c r="K938" s="287"/>
      <c r="L938" s="287"/>
      <c r="M938" s="287"/>
      <c r="N938" s="287"/>
      <c r="O938" s="287"/>
      <c r="P938" s="287"/>
      <c r="Q938" s="287"/>
      <c r="R938" s="287"/>
      <c r="S938" s="287"/>
      <c r="T938" s="287"/>
      <c r="U938" s="287"/>
      <c r="V938" s="287"/>
      <c r="W938" s="287"/>
      <c r="X938" s="287"/>
      <c r="Y938" s="287"/>
      <c r="Z938" s="287"/>
    </row>
    <row r="939" spans="1:26" ht="12.75" customHeight="1" x14ac:dyDescent="0.25">
      <c r="A939" s="287"/>
      <c r="B939" s="287"/>
      <c r="C939" s="287"/>
      <c r="D939" s="287"/>
      <c r="E939" s="287"/>
      <c r="F939" s="287"/>
      <c r="G939" s="287"/>
      <c r="H939" s="287"/>
      <c r="I939" s="287"/>
      <c r="J939" s="287"/>
      <c r="K939" s="287"/>
      <c r="L939" s="287"/>
      <c r="M939" s="287"/>
      <c r="N939" s="287"/>
      <c r="O939" s="287"/>
      <c r="P939" s="287"/>
      <c r="Q939" s="287"/>
      <c r="R939" s="287"/>
      <c r="S939" s="287"/>
      <c r="T939" s="287"/>
      <c r="U939" s="287"/>
      <c r="V939" s="287"/>
      <c r="W939" s="287"/>
      <c r="X939" s="287"/>
      <c r="Y939" s="287"/>
      <c r="Z939" s="287"/>
    </row>
    <row r="940" spans="1:26" ht="12.75" customHeight="1" x14ac:dyDescent="0.25">
      <c r="A940" s="287"/>
      <c r="B940" s="287"/>
      <c r="C940" s="287"/>
      <c r="D940" s="287"/>
      <c r="E940" s="287"/>
      <c r="F940" s="287"/>
      <c r="G940" s="287"/>
      <c r="H940" s="287"/>
      <c r="I940" s="287"/>
      <c r="J940" s="287"/>
      <c r="K940" s="287"/>
      <c r="L940" s="287"/>
      <c r="M940" s="287"/>
      <c r="N940" s="287"/>
      <c r="O940" s="287"/>
      <c r="P940" s="287"/>
      <c r="Q940" s="287"/>
      <c r="R940" s="287"/>
      <c r="S940" s="287"/>
      <c r="T940" s="287"/>
      <c r="U940" s="287"/>
      <c r="V940" s="287"/>
      <c r="W940" s="287"/>
      <c r="X940" s="287"/>
      <c r="Y940" s="287"/>
      <c r="Z940" s="287"/>
    </row>
    <row r="941" spans="1:26" ht="12.75" customHeight="1" x14ac:dyDescent="0.25">
      <c r="A941" s="287"/>
      <c r="B941" s="287"/>
      <c r="C941" s="287"/>
      <c r="D941" s="287"/>
      <c r="E941" s="287"/>
      <c r="F941" s="287"/>
      <c r="G941" s="287"/>
      <c r="H941" s="287"/>
      <c r="I941" s="287"/>
      <c r="J941" s="287"/>
      <c r="K941" s="287"/>
      <c r="L941" s="287"/>
      <c r="M941" s="287"/>
      <c r="N941" s="287"/>
      <c r="O941" s="287"/>
      <c r="P941" s="287"/>
      <c r="Q941" s="287"/>
      <c r="R941" s="287"/>
      <c r="S941" s="287"/>
      <c r="T941" s="287"/>
      <c r="U941" s="287"/>
      <c r="V941" s="287"/>
      <c r="W941" s="287"/>
      <c r="X941" s="287"/>
      <c r="Y941" s="287"/>
      <c r="Z941" s="287"/>
    </row>
    <row r="942" spans="1:26" ht="12.75" customHeight="1" x14ac:dyDescent="0.25">
      <c r="A942" s="287"/>
      <c r="B942" s="287"/>
      <c r="C942" s="287"/>
      <c r="D942" s="287"/>
      <c r="E942" s="287"/>
      <c r="F942" s="287"/>
      <c r="G942" s="287"/>
      <c r="H942" s="287"/>
      <c r="I942" s="287"/>
      <c r="J942" s="287"/>
      <c r="K942" s="287"/>
      <c r="L942" s="287"/>
      <c r="M942" s="287"/>
      <c r="N942" s="287"/>
      <c r="O942" s="287"/>
      <c r="P942" s="287"/>
      <c r="Q942" s="287"/>
      <c r="R942" s="287"/>
      <c r="S942" s="287"/>
      <c r="T942" s="287"/>
      <c r="U942" s="287"/>
      <c r="V942" s="287"/>
      <c r="W942" s="287"/>
      <c r="X942" s="287"/>
      <c r="Y942" s="287"/>
      <c r="Z942" s="287"/>
    </row>
    <row r="943" spans="1:26" ht="12.75" customHeight="1" x14ac:dyDescent="0.25">
      <c r="A943" s="287"/>
      <c r="B943" s="287"/>
      <c r="C943" s="287"/>
      <c r="D943" s="287"/>
      <c r="E943" s="287"/>
      <c r="F943" s="287"/>
      <c r="G943" s="287"/>
      <c r="H943" s="287"/>
      <c r="I943" s="287"/>
      <c r="J943" s="287"/>
      <c r="K943" s="287"/>
      <c r="L943" s="287"/>
      <c r="M943" s="287"/>
      <c r="N943" s="287"/>
      <c r="O943" s="287"/>
      <c r="P943" s="287"/>
      <c r="Q943" s="287"/>
      <c r="R943" s="287"/>
      <c r="S943" s="287"/>
      <c r="T943" s="287"/>
      <c r="U943" s="287"/>
      <c r="V943" s="287"/>
      <c r="W943" s="287"/>
      <c r="X943" s="287"/>
      <c r="Y943" s="287"/>
      <c r="Z943" s="287"/>
    </row>
    <row r="944" spans="1:26" ht="12.75" customHeight="1" x14ac:dyDescent="0.25">
      <c r="A944" s="287"/>
      <c r="B944" s="287"/>
      <c r="C944" s="287"/>
      <c r="D944" s="287"/>
      <c r="E944" s="287"/>
      <c r="F944" s="287"/>
      <c r="G944" s="287"/>
      <c r="H944" s="287"/>
      <c r="I944" s="287"/>
      <c r="J944" s="287"/>
      <c r="K944" s="287"/>
      <c r="L944" s="287"/>
      <c r="M944" s="287"/>
      <c r="N944" s="287"/>
      <c r="O944" s="287"/>
      <c r="P944" s="287"/>
      <c r="Q944" s="287"/>
      <c r="R944" s="287"/>
      <c r="S944" s="287"/>
      <c r="T944" s="287"/>
      <c r="U944" s="287"/>
      <c r="V944" s="287"/>
      <c r="W944" s="287"/>
      <c r="X944" s="287"/>
      <c r="Y944" s="287"/>
      <c r="Z944" s="287"/>
    </row>
    <row r="945" spans="1:26" ht="12.75" customHeight="1" x14ac:dyDescent="0.25">
      <c r="A945" s="287"/>
      <c r="B945" s="287"/>
      <c r="C945" s="287"/>
      <c r="D945" s="287"/>
      <c r="E945" s="287"/>
      <c r="F945" s="287"/>
      <c r="G945" s="287"/>
      <c r="H945" s="287"/>
      <c r="I945" s="287"/>
      <c r="J945" s="287"/>
      <c r="K945" s="287"/>
      <c r="L945" s="287"/>
      <c r="M945" s="287"/>
      <c r="N945" s="287"/>
      <c r="O945" s="287"/>
      <c r="P945" s="287"/>
      <c r="Q945" s="287"/>
      <c r="R945" s="287"/>
      <c r="S945" s="287"/>
      <c r="T945" s="287"/>
      <c r="U945" s="287"/>
      <c r="V945" s="287"/>
      <c r="W945" s="287"/>
      <c r="X945" s="287"/>
      <c r="Y945" s="287"/>
      <c r="Z945" s="287"/>
    </row>
    <row r="946" spans="1:26" ht="12.75" customHeight="1" x14ac:dyDescent="0.25">
      <c r="A946" s="287"/>
      <c r="B946" s="287"/>
      <c r="C946" s="287"/>
      <c r="D946" s="287"/>
      <c r="E946" s="287"/>
      <c r="F946" s="287"/>
      <c r="G946" s="287"/>
      <c r="H946" s="287"/>
      <c r="I946" s="287"/>
      <c r="J946" s="287"/>
      <c r="K946" s="287"/>
      <c r="L946" s="287"/>
      <c r="M946" s="287"/>
      <c r="N946" s="287"/>
      <c r="O946" s="287"/>
      <c r="P946" s="287"/>
      <c r="Q946" s="287"/>
      <c r="R946" s="287"/>
      <c r="S946" s="287"/>
      <c r="T946" s="287"/>
      <c r="U946" s="287"/>
      <c r="V946" s="287"/>
      <c r="W946" s="287"/>
      <c r="X946" s="287"/>
      <c r="Y946" s="287"/>
      <c r="Z946" s="287"/>
    </row>
    <row r="947" spans="1:26" ht="12.75" customHeight="1" x14ac:dyDescent="0.25">
      <c r="A947" s="287"/>
      <c r="B947" s="287"/>
      <c r="C947" s="287"/>
      <c r="D947" s="287"/>
      <c r="E947" s="287"/>
      <c r="F947" s="287"/>
      <c r="G947" s="287"/>
      <c r="H947" s="287"/>
      <c r="I947" s="287"/>
      <c r="J947" s="287"/>
      <c r="K947" s="287"/>
      <c r="L947" s="287"/>
      <c r="M947" s="287"/>
      <c r="N947" s="287"/>
      <c r="O947" s="287"/>
      <c r="P947" s="287"/>
      <c r="Q947" s="287"/>
      <c r="R947" s="287"/>
      <c r="S947" s="287"/>
      <c r="T947" s="287"/>
      <c r="U947" s="287"/>
      <c r="V947" s="287"/>
      <c r="W947" s="287"/>
      <c r="X947" s="287"/>
      <c r="Y947" s="287"/>
      <c r="Z947" s="287"/>
    </row>
    <row r="948" spans="1:26" ht="12.75" customHeight="1" x14ac:dyDescent="0.25">
      <c r="A948" s="287"/>
      <c r="B948" s="287"/>
      <c r="C948" s="287"/>
      <c r="D948" s="287"/>
      <c r="E948" s="287"/>
      <c r="F948" s="287"/>
      <c r="G948" s="287"/>
      <c r="H948" s="287"/>
      <c r="I948" s="287"/>
      <c r="J948" s="287"/>
      <c r="K948" s="287"/>
      <c r="L948" s="287"/>
      <c r="M948" s="287"/>
      <c r="N948" s="287"/>
      <c r="O948" s="287"/>
      <c r="P948" s="287"/>
      <c r="Q948" s="287"/>
      <c r="R948" s="287"/>
      <c r="S948" s="287"/>
      <c r="T948" s="287"/>
      <c r="U948" s="287"/>
      <c r="V948" s="287"/>
      <c r="W948" s="287"/>
      <c r="X948" s="287"/>
      <c r="Y948" s="287"/>
      <c r="Z948" s="287"/>
    </row>
    <row r="949" spans="1:26" ht="12.75" customHeight="1" x14ac:dyDescent="0.25">
      <c r="A949" s="287"/>
      <c r="B949" s="287"/>
      <c r="C949" s="287"/>
      <c r="D949" s="287"/>
      <c r="E949" s="287"/>
      <c r="F949" s="287"/>
      <c r="G949" s="287"/>
      <c r="H949" s="287"/>
      <c r="I949" s="287"/>
      <c r="J949" s="287"/>
      <c r="K949" s="287"/>
      <c r="L949" s="287"/>
      <c r="M949" s="287"/>
      <c r="N949" s="287"/>
      <c r="O949" s="287"/>
      <c r="P949" s="287"/>
      <c r="Q949" s="287"/>
      <c r="R949" s="287"/>
      <c r="S949" s="287"/>
      <c r="T949" s="287"/>
      <c r="U949" s="287"/>
      <c r="V949" s="287"/>
      <c r="W949" s="287"/>
      <c r="X949" s="287"/>
      <c r="Y949" s="287"/>
      <c r="Z949" s="287"/>
    </row>
    <row r="950" spans="1:26" ht="12.75" customHeight="1" x14ac:dyDescent="0.25">
      <c r="A950" s="287"/>
      <c r="B950" s="287"/>
      <c r="C950" s="287"/>
      <c r="D950" s="287"/>
      <c r="E950" s="287"/>
      <c r="F950" s="287"/>
      <c r="G950" s="287"/>
      <c r="H950" s="287"/>
      <c r="I950" s="287"/>
      <c r="J950" s="287"/>
      <c r="K950" s="287"/>
      <c r="L950" s="287"/>
      <c r="M950" s="287"/>
      <c r="N950" s="287"/>
      <c r="O950" s="287"/>
      <c r="P950" s="287"/>
      <c r="Q950" s="287"/>
      <c r="R950" s="287"/>
      <c r="S950" s="287"/>
      <c r="T950" s="287"/>
      <c r="U950" s="287"/>
      <c r="V950" s="287"/>
      <c r="W950" s="287"/>
      <c r="X950" s="287"/>
      <c r="Y950" s="287"/>
      <c r="Z950" s="287"/>
    </row>
    <row r="951" spans="1:26" ht="12.75" customHeight="1" x14ac:dyDescent="0.25">
      <c r="A951" s="287"/>
      <c r="B951" s="287"/>
      <c r="C951" s="287"/>
      <c r="D951" s="287"/>
      <c r="E951" s="287"/>
      <c r="F951" s="287"/>
      <c r="G951" s="287"/>
      <c r="H951" s="287"/>
      <c r="I951" s="287"/>
      <c r="J951" s="287"/>
      <c r="K951" s="287"/>
      <c r="L951" s="287"/>
      <c r="M951" s="287"/>
      <c r="N951" s="287"/>
      <c r="O951" s="287"/>
      <c r="P951" s="287"/>
      <c r="Q951" s="287"/>
      <c r="R951" s="287"/>
      <c r="S951" s="287"/>
      <c r="T951" s="287"/>
      <c r="U951" s="287"/>
      <c r="V951" s="287"/>
      <c r="W951" s="287"/>
      <c r="X951" s="287"/>
      <c r="Y951" s="287"/>
      <c r="Z951" s="287"/>
    </row>
    <row r="952" spans="1:26" ht="12.75" customHeight="1" x14ac:dyDescent="0.25">
      <c r="A952" s="287"/>
      <c r="B952" s="287"/>
      <c r="C952" s="287"/>
      <c r="D952" s="287"/>
      <c r="E952" s="287"/>
      <c r="F952" s="287"/>
      <c r="G952" s="287"/>
      <c r="H952" s="287"/>
      <c r="I952" s="287"/>
      <c r="J952" s="287"/>
      <c r="K952" s="287"/>
      <c r="L952" s="287"/>
      <c r="M952" s="287"/>
      <c r="N952" s="287"/>
      <c r="O952" s="287"/>
      <c r="P952" s="287"/>
      <c r="Q952" s="287"/>
      <c r="R952" s="287"/>
      <c r="S952" s="287"/>
      <c r="T952" s="287"/>
      <c r="U952" s="287"/>
      <c r="V952" s="287"/>
      <c r="W952" s="287"/>
      <c r="X952" s="287"/>
      <c r="Y952" s="287"/>
      <c r="Z952" s="287"/>
    </row>
    <row r="953" spans="1:26" ht="12.75" customHeight="1" x14ac:dyDescent="0.25">
      <c r="A953" s="287"/>
      <c r="B953" s="287"/>
      <c r="C953" s="287"/>
      <c r="D953" s="287"/>
      <c r="E953" s="287"/>
      <c r="F953" s="287"/>
      <c r="G953" s="287"/>
      <c r="H953" s="287"/>
      <c r="I953" s="287"/>
      <c r="J953" s="287"/>
      <c r="K953" s="287"/>
      <c r="L953" s="287"/>
      <c r="M953" s="287"/>
      <c r="N953" s="287"/>
      <c r="O953" s="287"/>
      <c r="P953" s="287"/>
      <c r="Q953" s="287"/>
      <c r="R953" s="287"/>
      <c r="S953" s="287"/>
      <c r="T953" s="287"/>
      <c r="U953" s="287"/>
      <c r="V953" s="287"/>
      <c r="W953" s="287"/>
      <c r="X953" s="287"/>
      <c r="Y953" s="287"/>
      <c r="Z953" s="287"/>
    </row>
    <row r="954" spans="1:26" ht="12.75" customHeight="1" x14ac:dyDescent="0.25">
      <c r="A954" s="287"/>
      <c r="B954" s="287"/>
      <c r="C954" s="287"/>
      <c r="D954" s="287"/>
      <c r="E954" s="287"/>
      <c r="F954" s="287"/>
      <c r="G954" s="287"/>
      <c r="H954" s="287"/>
      <c r="I954" s="287"/>
      <c r="J954" s="287"/>
      <c r="K954" s="287"/>
      <c r="L954" s="287"/>
      <c r="M954" s="287"/>
      <c r="N954" s="287"/>
      <c r="O954" s="287"/>
      <c r="P954" s="287"/>
      <c r="Q954" s="287"/>
      <c r="R954" s="287"/>
      <c r="S954" s="287"/>
      <c r="T954" s="287"/>
      <c r="U954" s="287"/>
      <c r="V954" s="287"/>
      <c r="W954" s="287"/>
      <c r="X954" s="287"/>
      <c r="Y954" s="287"/>
      <c r="Z954" s="287"/>
    </row>
    <row r="955" spans="1:26" ht="12.75" customHeight="1" x14ac:dyDescent="0.25">
      <c r="A955" s="287"/>
      <c r="B955" s="287"/>
      <c r="C955" s="287"/>
      <c r="D955" s="287"/>
      <c r="E955" s="287"/>
      <c r="F955" s="287"/>
      <c r="G955" s="287"/>
      <c r="H955" s="287"/>
      <c r="I955" s="287"/>
      <c r="J955" s="287"/>
      <c r="K955" s="287"/>
      <c r="L955" s="287"/>
      <c r="M955" s="287"/>
      <c r="N955" s="287"/>
      <c r="O955" s="287"/>
      <c r="P955" s="287"/>
      <c r="Q955" s="287"/>
      <c r="R955" s="287"/>
      <c r="S955" s="287"/>
      <c r="T955" s="287"/>
      <c r="U955" s="287"/>
      <c r="V955" s="287"/>
      <c r="W955" s="287"/>
      <c r="X955" s="287"/>
      <c r="Y955" s="287"/>
      <c r="Z955" s="287"/>
    </row>
    <row r="956" spans="1:26" ht="12.75" customHeight="1" x14ac:dyDescent="0.25">
      <c r="A956" s="287"/>
      <c r="B956" s="287"/>
      <c r="C956" s="287"/>
      <c r="D956" s="287"/>
      <c r="E956" s="287"/>
      <c r="F956" s="287"/>
      <c r="G956" s="287"/>
      <c r="H956" s="287"/>
      <c r="I956" s="287"/>
      <c r="J956" s="287"/>
      <c r="K956" s="287"/>
      <c r="L956" s="287"/>
      <c r="M956" s="287"/>
      <c r="N956" s="287"/>
      <c r="O956" s="287"/>
      <c r="P956" s="287"/>
      <c r="Q956" s="287"/>
      <c r="R956" s="287"/>
      <c r="S956" s="287"/>
      <c r="T956" s="287"/>
      <c r="U956" s="287"/>
      <c r="V956" s="287"/>
      <c r="W956" s="287"/>
      <c r="X956" s="287"/>
      <c r="Y956" s="287"/>
      <c r="Z956" s="287"/>
    </row>
    <row r="957" spans="1:26" ht="12.75" customHeight="1" x14ac:dyDescent="0.25">
      <c r="A957" s="287"/>
      <c r="B957" s="287"/>
      <c r="C957" s="287"/>
      <c r="D957" s="287"/>
      <c r="E957" s="287"/>
      <c r="F957" s="287"/>
      <c r="G957" s="287"/>
      <c r="H957" s="287"/>
      <c r="I957" s="287"/>
      <c r="J957" s="287"/>
      <c r="K957" s="287"/>
      <c r="L957" s="287"/>
      <c r="M957" s="287"/>
      <c r="N957" s="287"/>
      <c r="O957" s="287"/>
      <c r="P957" s="287"/>
      <c r="Q957" s="287"/>
      <c r="R957" s="287"/>
      <c r="S957" s="287"/>
      <c r="T957" s="287"/>
      <c r="U957" s="287"/>
      <c r="V957" s="287"/>
      <c r="W957" s="287"/>
      <c r="X957" s="287"/>
      <c r="Y957" s="287"/>
      <c r="Z957" s="287"/>
    </row>
    <row r="958" spans="1:26" ht="12.75" customHeight="1" x14ac:dyDescent="0.25">
      <c r="A958" s="287"/>
      <c r="B958" s="287"/>
      <c r="C958" s="287"/>
      <c r="D958" s="287"/>
      <c r="E958" s="287"/>
      <c r="F958" s="287"/>
      <c r="G958" s="287"/>
      <c r="H958" s="287"/>
      <c r="I958" s="287"/>
      <c r="J958" s="287"/>
      <c r="K958" s="287"/>
      <c r="L958" s="287"/>
      <c r="M958" s="287"/>
      <c r="N958" s="287"/>
      <c r="O958" s="287"/>
      <c r="P958" s="287"/>
      <c r="Q958" s="287"/>
      <c r="R958" s="287"/>
      <c r="S958" s="287"/>
      <c r="T958" s="287"/>
      <c r="U958" s="287"/>
      <c r="V958" s="287"/>
      <c r="W958" s="287"/>
      <c r="X958" s="287"/>
      <c r="Y958" s="287"/>
      <c r="Z958" s="287"/>
    </row>
    <row r="959" spans="1:26" ht="12.75" customHeight="1" x14ac:dyDescent="0.25">
      <c r="A959" s="287"/>
      <c r="B959" s="287"/>
      <c r="C959" s="287"/>
      <c r="D959" s="287"/>
      <c r="E959" s="287"/>
      <c r="F959" s="287"/>
      <c r="G959" s="287"/>
      <c r="H959" s="287"/>
      <c r="I959" s="287"/>
      <c r="J959" s="287"/>
      <c r="K959" s="287"/>
      <c r="L959" s="287"/>
      <c r="M959" s="287"/>
      <c r="N959" s="287"/>
      <c r="O959" s="287"/>
      <c r="P959" s="287"/>
      <c r="Q959" s="287"/>
      <c r="R959" s="287"/>
      <c r="S959" s="287"/>
      <c r="T959" s="287"/>
      <c r="U959" s="287"/>
      <c r="V959" s="287"/>
      <c r="W959" s="287"/>
      <c r="X959" s="287"/>
      <c r="Y959" s="287"/>
      <c r="Z959" s="287"/>
    </row>
    <row r="960" spans="1:26" ht="12.75" customHeight="1" x14ac:dyDescent="0.25">
      <c r="A960" s="287"/>
      <c r="B960" s="287"/>
      <c r="C960" s="287"/>
      <c r="D960" s="287"/>
      <c r="E960" s="287"/>
      <c r="F960" s="287"/>
      <c r="G960" s="287"/>
      <c r="H960" s="287"/>
      <c r="I960" s="287"/>
      <c r="J960" s="287"/>
      <c r="K960" s="287"/>
      <c r="L960" s="287"/>
      <c r="M960" s="287"/>
      <c r="N960" s="287"/>
      <c r="O960" s="287"/>
      <c r="P960" s="287"/>
      <c r="Q960" s="287"/>
      <c r="R960" s="287"/>
      <c r="S960" s="287"/>
      <c r="T960" s="287"/>
      <c r="U960" s="287"/>
      <c r="V960" s="287"/>
      <c r="W960" s="287"/>
      <c r="X960" s="287"/>
      <c r="Y960" s="287"/>
      <c r="Z960" s="287"/>
    </row>
    <row r="961" spans="1:26" ht="12.75" customHeight="1" x14ac:dyDescent="0.25">
      <c r="A961" s="287"/>
      <c r="B961" s="287"/>
      <c r="C961" s="287"/>
      <c r="D961" s="287"/>
      <c r="E961" s="287"/>
      <c r="F961" s="287"/>
      <c r="G961" s="287"/>
      <c r="H961" s="287"/>
      <c r="I961" s="287"/>
      <c r="J961" s="287"/>
      <c r="K961" s="287"/>
      <c r="L961" s="287"/>
      <c r="M961" s="287"/>
      <c r="N961" s="287"/>
      <c r="O961" s="287"/>
      <c r="P961" s="287"/>
      <c r="Q961" s="287"/>
      <c r="R961" s="287"/>
      <c r="S961" s="287"/>
      <c r="T961" s="287"/>
      <c r="U961" s="287"/>
      <c r="V961" s="287"/>
      <c r="W961" s="287"/>
      <c r="X961" s="287"/>
      <c r="Y961" s="287"/>
      <c r="Z961" s="287"/>
    </row>
    <row r="962" spans="1:26" ht="12.75" customHeight="1" x14ac:dyDescent="0.25">
      <c r="A962" s="287"/>
      <c r="B962" s="287"/>
      <c r="C962" s="287"/>
      <c r="D962" s="287"/>
      <c r="E962" s="287"/>
      <c r="F962" s="287"/>
      <c r="G962" s="287"/>
      <c r="H962" s="287"/>
      <c r="I962" s="287"/>
      <c r="J962" s="287"/>
      <c r="K962" s="287"/>
      <c r="L962" s="287"/>
      <c r="M962" s="287"/>
      <c r="N962" s="287"/>
      <c r="O962" s="287"/>
      <c r="P962" s="287"/>
      <c r="Q962" s="287"/>
      <c r="R962" s="287"/>
      <c r="S962" s="287"/>
      <c r="T962" s="287"/>
      <c r="U962" s="287"/>
      <c r="V962" s="287"/>
      <c r="W962" s="287"/>
      <c r="X962" s="287"/>
      <c r="Y962" s="287"/>
      <c r="Z962" s="287"/>
    </row>
    <row r="963" spans="1:26" ht="12.75" customHeight="1" x14ac:dyDescent="0.25">
      <c r="A963" s="287"/>
      <c r="B963" s="287"/>
      <c r="C963" s="287"/>
      <c r="D963" s="287"/>
      <c r="E963" s="287"/>
      <c r="F963" s="287"/>
      <c r="G963" s="287"/>
      <c r="H963" s="287"/>
      <c r="I963" s="287"/>
      <c r="J963" s="287"/>
      <c r="K963" s="287"/>
      <c r="L963" s="287"/>
      <c r="M963" s="287"/>
      <c r="N963" s="287"/>
      <c r="O963" s="287"/>
      <c r="P963" s="287"/>
      <c r="Q963" s="287"/>
      <c r="R963" s="287"/>
      <c r="S963" s="287"/>
      <c r="T963" s="287"/>
      <c r="U963" s="287"/>
      <c r="V963" s="287"/>
      <c r="W963" s="287"/>
      <c r="X963" s="287"/>
      <c r="Y963" s="287"/>
      <c r="Z963" s="287"/>
    </row>
    <row r="964" spans="1:26" ht="12.75" customHeight="1" x14ac:dyDescent="0.25">
      <c r="A964" s="287"/>
      <c r="B964" s="287"/>
      <c r="C964" s="287"/>
      <c r="D964" s="287"/>
      <c r="E964" s="287"/>
      <c r="F964" s="287"/>
      <c r="G964" s="287"/>
      <c r="H964" s="287"/>
      <c r="I964" s="287"/>
      <c r="J964" s="287"/>
      <c r="K964" s="287"/>
      <c r="L964" s="287"/>
      <c r="M964" s="287"/>
      <c r="N964" s="287"/>
      <c r="O964" s="287"/>
      <c r="P964" s="287"/>
      <c r="Q964" s="287"/>
      <c r="R964" s="287"/>
      <c r="S964" s="287"/>
      <c r="T964" s="287"/>
      <c r="U964" s="287"/>
      <c r="V964" s="287"/>
      <c r="W964" s="287"/>
      <c r="X964" s="287"/>
      <c r="Y964" s="287"/>
      <c r="Z964" s="287"/>
    </row>
    <row r="965" spans="1:26" ht="12.75" customHeight="1" x14ac:dyDescent="0.25">
      <c r="A965" s="287"/>
      <c r="B965" s="287"/>
      <c r="C965" s="287"/>
      <c r="D965" s="287"/>
      <c r="E965" s="287"/>
      <c r="F965" s="287"/>
      <c r="G965" s="287"/>
      <c r="H965" s="287"/>
      <c r="I965" s="287"/>
      <c r="J965" s="287"/>
      <c r="K965" s="287"/>
      <c r="L965" s="287"/>
      <c r="M965" s="287"/>
      <c r="N965" s="287"/>
      <c r="O965" s="287"/>
      <c r="P965" s="287"/>
      <c r="Q965" s="287"/>
      <c r="R965" s="287"/>
      <c r="S965" s="287"/>
      <c r="T965" s="287"/>
      <c r="U965" s="287"/>
      <c r="V965" s="287"/>
      <c r="W965" s="287"/>
      <c r="X965" s="287"/>
      <c r="Y965" s="287"/>
      <c r="Z965" s="287"/>
    </row>
    <row r="966" spans="1:26" ht="12.75" customHeight="1" x14ac:dyDescent="0.25">
      <c r="A966" s="287"/>
      <c r="B966" s="287"/>
      <c r="C966" s="287"/>
      <c r="D966" s="287"/>
      <c r="E966" s="287"/>
      <c r="F966" s="287"/>
      <c r="G966" s="287"/>
      <c r="H966" s="287"/>
      <c r="I966" s="287"/>
      <c r="J966" s="287"/>
      <c r="K966" s="287"/>
      <c r="L966" s="287"/>
      <c r="M966" s="287"/>
      <c r="N966" s="287"/>
      <c r="O966" s="287"/>
      <c r="P966" s="287"/>
      <c r="Q966" s="287"/>
      <c r="R966" s="287"/>
      <c r="S966" s="287"/>
      <c r="T966" s="287"/>
      <c r="U966" s="287"/>
      <c r="V966" s="287"/>
      <c r="W966" s="287"/>
      <c r="X966" s="287"/>
      <c r="Y966" s="287"/>
      <c r="Z966" s="287"/>
    </row>
    <row r="967" spans="1:26" ht="12.75" customHeight="1" x14ac:dyDescent="0.25">
      <c r="A967" s="287"/>
      <c r="B967" s="287"/>
      <c r="C967" s="287"/>
      <c r="D967" s="287"/>
      <c r="E967" s="287"/>
      <c r="F967" s="287"/>
      <c r="G967" s="287"/>
      <c r="H967" s="287"/>
      <c r="I967" s="287"/>
      <c r="J967" s="287"/>
      <c r="K967" s="287"/>
      <c r="L967" s="287"/>
      <c r="M967" s="287"/>
      <c r="N967" s="287"/>
      <c r="O967" s="287"/>
      <c r="P967" s="287"/>
      <c r="Q967" s="287"/>
      <c r="R967" s="287"/>
      <c r="S967" s="287"/>
      <c r="T967" s="287"/>
      <c r="U967" s="287"/>
      <c r="V967" s="287"/>
      <c r="W967" s="287"/>
      <c r="X967" s="287"/>
      <c r="Y967" s="287"/>
      <c r="Z967" s="287"/>
    </row>
    <row r="968" spans="1:26" ht="12.75" customHeight="1" x14ac:dyDescent="0.25">
      <c r="A968" s="287"/>
      <c r="B968" s="287"/>
      <c r="C968" s="287"/>
      <c r="D968" s="287"/>
      <c r="E968" s="287"/>
      <c r="F968" s="287"/>
      <c r="G968" s="287"/>
      <c r="H968" s="287"/>
      <c r="I968" s="287"/>
      <c r="J968" s="287"/>
      <c r="K968" s="287"/>
      <c r="L968" s="287"/>
      <c r="M968" s="287"/>
      <c r="N968" s="287"/>
      <c r="O968" s="287"/>
      <c r="P968" s="287"/>
      <c r="Q968" s="287"/>
      <c r="R968" s="287"/>
      <c r="S968" s="287"/>
      <c r="T968" s="287"/>
      <c r="U968" s="287"/>
      <c r="V968" s="287"/>
      <c r="W968" s="287"/>
      <c r="X968" s="287"/>
      <c r="Y968" s="287"/>
      <c r="Z968" s="287"/>
    </row>
    <row r="969" spans="1:26" ht="12.75" customHeight="1" x14ac:dyDescent="0.25">
      <c r="A969" s="287"/>
      <c r="B969" s="287"/>
      <c r="C969" s="287"/>
      <c r="D969" s="287"/>
      <c r="E969" s="287"/>
      <c r="F969" s="287"/>
      <c r="G969" s="287"/>
      <c r="H969" s="287"/>
      <c r="I969" s="287"/>
      <c r="J969" s="287"/>
      <c r="K969" s="287"/>
      <c r="L969" s="287"/>
      <c r="M969" s="287"/>
      <c r="N969" s="287"/>
      <c r="O969" s="287"/>
      <c r="P969" s="287"/>
      <c r="Q969" s="287"/>
      <c r="R969" s="287"/>
      <c r="S969" s="287"/>
      <c r="T969" s="287"/>
      <c r="U969" s="287"/>
      <c r="V969" s="287"/>
      <c r="W969" s="287"/>
      <c r="X969" s="287"/>
      <c r="Y969" s="287"/>
      <c r="Z969" s="287"/>
    </row>
    <row r="970" spans="1:26" ht="12.75" customHeight="1" x14ac:dyDescent="0.25">
      <c r="A970" s="287"/>
      <c r="B970" s="287"/>
      <c r="C970" s="287"/>
      <c r="D970" s="287"/>
      <c r="E970" s="287"/>
      <c r="F970" s="287"/>
      <c r="G970" s="287"/>
      <c r="H970" s="287"/>
      <c r="I970" s="287"/>
      <c r="J970" s="287"/>
      <c r="K970" s="287"/>
      <c r="L970" s="287"/>
      <c r="M970" s="287"/>
      <c r="N970" s="287"/>
      <c r="O970" s="287"/>
      <c r="P970" s="287"/>
      <c r="Q970" s="287"/>
      <c r="R970" s="287"/>
      <c r="S970" s="287"/>
      <c r="T970" s="287"/>
      <c r="U970" s="287"/>
      <c r="V970" s="287"/>
      <c r="W970" s="287"/>
      <c r="X970" s="287"/>
      <c r="Y970" s="287"/>
      <c r="Z970" s="287"/>
    </row>
    <row r="971" spans="1:26" ht="12.75" customHeight="1" x14ac:dyDescent="0.25">
      <c r="A971" s="287"/>
      <c r="B971" s="287"/>
      <c r="C971" s="287"/>
      <c r="D971" s="287"/>
      <c r="E971" s="287"/>
      <c r="F971" s="287"/>
      <c r="G971" s="287"/>
      <c r="H971" s="287"/>
      <c r="I971" s="287"/>
      <c r="J971" s="287"/>
      <c r="K971" s="287"/>
      <c r="L971" s="287"/>
      <c r="M971" s="287"/>
      <c r="N971" s="287"/>
      <c r="O971" s="287"/>
      <c r="P971" s="287"/>
      <c r="Q971" s="287"/>
      <c r="R971" s="287"/>
      <c r="S971" s="287"/>
      <c r="T971" s="287"/>
      <c r="U971" s="287"/>
      <c r="V971" s="287"/>
      <c r="W971" s="287"/>
      <c r="X971" s="287"/>
      <c r="Y971" s="287"/>
      <c r="Z971" s="287"/>
    </row>
    <row r="972" spans="1:26" ht="12.75" customHeight="1" x14ac:dyDescent="0.25">
      <c r="A972" s="287"/>
      <c r="B972" s="287"/>
      <c r="C972" s="287"/>
      <c r="D972" s="287"/>
      <c r="E972" s="287"/>
      <c r="F972" s="287"/>
      <c r="G972" s="287"/>
      <c r="H972" s="287"/>
      <c r="I972" s="287"/>
      <c r="J972" s="287"/>
      <c r="K972" s="287"/>
      <c r="L972" s="287"/>
      <c r="M972" s="287"/>
      <c r="N972" s="287"/>
      <c r="O972" s="287"/>
      <c r="P972" s="287"/>
      <c r="Q972" s="287"/>
      <c r="R972" s="287"/>
      <c r="S972" s="287"/>
      <c r="T972" s="287"/>
      <c r="U972" s="287"/>
      <c r="V972" s="287"/>
      <c r="W972" s="287"/>
      <c r="X972" s="287"/>
      <c r="Y972" s="287"/>
      <c r="Z972" s="287"/>
    </row>
    <row r="973" spans="1:26" ht="12.75" customHeight="1" x14ac:dyDescent="0.25">
      <c r="A973" s="287"/>
      <c r="B973" s="287"/>
      <c r="C973" s="287"/>
      <c r="D973" s="287"/>
      <c r="E973" s="287"/>
      <c r="F973" s="287"/>
      <c r="G973" s="287"/>
      <c r="H973" s="287"/>
      <c r="I973" s="287"/>
      <c r="J973" s="287"/>
      <c r="K973" s="287"/>
      <c r="L973" s="287"/>
      <c r="M973" s="287"/>
      <c r="N973" s="287"/>
      <c r="O973" s="287"/>
      <c r="P973" s="287"/>
      <c r="Q973" s="287"/>
      <c r="R973" s="287"/>
      <c r="S973" s="287"/>
      <c r="T973" s="287"/>
      <c r="U973" s="287"/>
      <c r="V973" s="287"/>
      <c r="W973" s="287"/>
      <c r="X973" s="287"/>
      <c r="Y973" s="287"/>
      <c r="Z973" s="287"/>
    </row>
    <row r="974" spans="1:26" ht="12.75" customHeight="1" x14ac:dyDescent="0.25">
      <c r="A974" s="287"/>
      <c r="B974" s="287"/>
      <c r="C974" s="287"/>
      <c r="D974" s="287"/>
      <c r="E974" s="287"/>
      <c r="F974" s="287"/>
      <c r="G974" s="287"/>
      <c r="H974" s="287"/>
      <c r="I974" s="287"/>
      <c r="J974" s="287"/>
      <c r="K974" s="287"/>
      <c r="L974" s="287"/>
      <c r="M974" s="287"/>
      <c r="N974" s="287"/>
      <c r="O974" s="287"/>
      <c r="P974" s="287"/>
      <c r="Q974" s="287"/>
      <c r="R974" s="287"/>
      <c r="S974" s="287"/>
      <c r="T974" s="287"/>
      <c r="U974" s="287"/>
      <c r="V974" s="287"/>
      <c r="W974" s="287"/>
      <c r="X974" s="287"/>
      <c r="Y974" s="287"/>
      <c r="Z974" s="287"/>
    </row>
    <row r="975" spans="1:26" ht="12.75" customHeight="1" x14ac:dyDescent="0.25">
      <c r="A975" s="287"/>
      <c r="B975" s="287"/>
      <c r="C975" s="287"/>
      <c r="D975" s="287"/>
      <c r="E975" s="287"/>
      <c r="F975" s="287"/>
      <c r="G975" s="287"/>
      <c r="H975" s="287"/>
      <c r="I975" s="287"/>
      <c r="J975" s="287"/>
      <c r="K975" s="287"/>
      <c r="L975" s="287"/>
      <c r="M975" s="287"/>
      <c r="N975" s="287"/>
      <c r="O975" s="287"/>
      <c r="P975" s="287"/>
      <c r="Q975" s="287"/>
      <c r="R975" s="287"/>
      <c r="S975" s="287"/>
      <c r="T975" s="287"/>
      <c r="U975" s="287"/>
      <c r="V975" s="287"/>
      <c r="W975" s="287"/>
      <c r="X975" s="287"/>
      <c r="Y975" s="287"/>
      <c r="Z975" s="287"/>
    </row>
    <row r="976" spans="1:26" ht="12.75" customHeight="1" x14ac:dyDescent="0.25">
      <c r="A976" s="287"/>
      <c r="B976" s="287"/>
      <c r="C976" s="287"/>
      <c r="D976" s="287"/>
      <c r="E976" s="287"/>
      <c r="F976" s="287"/>
      <c r="G976" s="287"/>
      <c r="H976" s="287"/>
      <c r="I976" s="287"/>
      <c r="J976" s="287"/>
      <c r="K976" s="287"/>
      <c r="L976" s="287"/>
      <c r="M976" s="287"/>
      <c r="N976" s="287"/>
      <c r="O976" s="287"/>
      <c r="P976" s="287"/>
      <c r="Q976" s="287"/>
      <c r="R976" s="287"/>
      <c r="S976" s="287"/>
      <c r="T976" s="287"/>
      <c r="U976" s="287"/>
      <c r="V976" s="287"/>
      <c r="W976" s="287"/>
      <c r="X976" s="287"/>
      <c r="Y976" s="287"/>
      <c r="Z976" s="287"/>
    </row>
    <row r="977" spans="1:26" ht="12.75" customHeight="1" x14ac:dyDescent="0.25">
      <c r="A977" s="287"/>
      <c r="B977" s="287"/>
      <c r="C977" s="287"/>
      <c r="D977" s="287"/>
      <c r="E977" s="287"/>
      <c r="F977" s="287"/>
      <c r="G977" s="287"/>
      <c r="H977" s="287"/>
      <c r="I977" s="287"/>
      <c r="J977" s="287"/>
      <c r="K977" s="287"/>
      <c r="L977" s="287"/>
      <c r="M977" s="287"/>
      <c r="N977" s="287"/>
      <c r="O977" s="287"/>
      <c r="P977" s="287"/>
      <c r="Q977" s="287"/>
      <c r="R977" s="287"/>
      <c r="S977" s="287"/>
      <c r="T977" s="287"/>
      <c r="U977" s="287"/>
      <c r="V977" s="287"/>
      <c r="W977" s="287"/>
      <c r="X977" s="287"/>
      <c r="Y977" s="287"/>
      <c r="Z977" s="287"/>
    </row>
    <row r="978" spans="1:26" ht="12.75" customHeight="1" x14ac:dyDescent="0.25">
      <c r="A978" s="287"/>
      <c r="B978" s="287"/>
      <c r="C978" s="287"/>
      <c r="D978" s="287"/>
      <c r="E978" s="287"/>
      <c r="F978" s="287"/>
      <c r="G978" s="287"/>
      <c r="H978" s="287"/>
      <c r="I978" s="287"/>
      <c r="J978" s="287"/>
      <c r="K978" s="287"/>
      <c r="L978" s="287"/>
      <c r="M978" s="287"/>
      <c r="N978" s="287"/>
      <c r="O978" s="287"/>
      <c r="P978" s="287"/>
      <c r="Q978" s="287"/>
      <c r="R978" s="287"/>
      <c r="S978" s="287"/>
      <c r="T978" s="287"/>
      <c r="U978" s="287"/>
      <c r="V978" s="287"/>
      <c r="W978" s="287"/>
      <c r="X978" s="287"/>
      <c r="Y978" s="287"/>
      <c r="Z978" s="287"/>
    </row>
    <row r="979" spans="1:26" ht="12.75" customHeight="1" x14ac:dyDescent="0.25">
      <c r="A979" s="287"/>
      <c r="B979" s="287"/>
      <c r="C979" s="287"/>
      <c r="D979" s="287"/>
      <c r="E979" s="287"/>
      <c r="F979" s="287"/>
      <c r="G979" s="287"/>
      <c r="H979" s="287"/>
      <c r="I979" s="287"/>
      <c r="J979" s="287"/>
      <c r="K979" s="287"/>
      <c r="L979" s="287"/>
      <c r="M979" s="287"/>
      <c r="N979" s="287"/>
      <c r="O979" s="287"/>
      <c r="P979" s="287"/>
      <c r="Q979" s="287"/>
      <c r="R979" s="287"/>
      <c r="S979" s="287"/>
      <c r="T979" s="287"/>
      <c r="U979" s="287"/>
      <c r="V979" s="287"/>
      <c r="W979" s="287"/>
      <c r="X979" s="287"/>
      <c r="Y979" s="287"/>
      <c r="Z979" s="287"/>
    </row>
    <row r="980" spans="1:26" ht="12.75" customHeight="1" x14ac:dyDescent="0.25">
      <c r="A980" s="287"/>
      <c r="B980" s="287"/>
      <c r="C980" s="287"/>
      <c r="D980" s="287"/>
      <c r="E980" s="287"/>
      <c r="F980" s="287"/>
      <c r="G980" s="287"/>
      <c r="H980" s="287"/>
      <c r="I980" s="287"/>
      <c r="J980" s="287"/>
      <c r="K980" s="287"/>
      <c r="L980" s="287"/>
      <c r="M980" s="287"/>
      <c r="N980" s="287"/>
      <c r="O980" s="287"/>
      <c r="P980" s="287"/>
      <c r="Q980" s="287"/>
      <c r="R980" s="287"/>
      <c r="S980" s="287"/>
      <c r="T980" s="287"/>
      <c r="U980" s="287"/>
      <c r="V980" s="287"/>
      <c r="W980" s="287"/>
      <c r="X980" s="287"/>
      <c r="Y980" s="287"/>
      <c r="Z980" s="287"/>
    </row>
    <row r="981" spans="1:26" ht="12.75" customHeight="1" x14ac:dyDescent="0.25">
      <c r="A981" s="287"/>
      <c r="B981" s="287"/>
      <c r="C981" s="287"/>
      <c r="D981" s="287"/>
      <c r="E981" s="287"/>
      <c r="F981" s="287"/>
      <c r="G981" s="287"/>
      <c r="H981" s="287"/>
      <c r="I981" s="287"/>
      <c r="J981" s="287"/>
      <c r="K981" s="287"/>
      <c r="L981" s="287"/>
      <c r="M981" s="287"/>
      <c r="N981" s="287"/>
      <c r="O981" s="287"/>
      <c r="P981" s="287"/>
      <c r="Q981" s="287"/>
      <c r="R981" s="287"/>
      <c r="S981" s="287"/>
      <c r="T981" s="287"/>
      <c r="U981" s="287"/>
      <c r="V981" s="287"/>
      <c r="W981" s="287"/>
      <c r="X981" s="287"/>
      <c r="Y981" s="287"/>
      <c r="Z981" s="287"/>
    </row>
    <row r="982" spans="1:26" ht="12.75" customHeight="1" x14ac:dyDescent="0.25">
      <c r="A982" s="287"/>
      <c r="B982" s="287"/>
      <c r="C982" s="287"/>
      <c r="D982" s="287"/>
      <c r="E982" s="287"/>
      <c r="F982" s="287"/>
      <c r="G982" s="287"/>
      <c r="H982" s="287"/>
      <c r="I982" s="287"/>
      <c r="J982" s="287"/>
      <c r="K982" s="287"/>
      <c r="L982" s="287"/>
      <c r="M982" s="287"/>
      <c r="N982" s="287"/>
      <c r="O982" s="287"/>
      <c r="P982" s="287"/>
      <c r="Q982" s="287"/>
      <c r="R982" s="287"/>
      <c r="S982" s="287"/>
      <c r="T982" s="287"/>
      <c r="U982" s="287"/>
      <c r="V982" s="287"/>
      <c r="W982" s="287"/>
      <c r="X982" s="287"/>
      <c r="Y982" s="287"/>
      <c r="Z982" s="287"/>
    </row>
    <row r="983" spans="1:26" ht="12.75" customHeight="1" x14ac:dyDescent="0.25">
      <c r="A983" s="287"/>
      <c r="B983" s="287"/>
      <c r="C983" s="287"/>
      <c r="D983" s="287"/>
      <c r="E983" s="287"/>
      <c r="F983" s="287"/>
      <c r="G983" s="287"/>
      <c r="H983" s="287"/>
      <c r="I983" s="287"/>
      <c r="J983" s="287"/>
      <c r="K983" s="287"/>
      <c r="L983" s="287"/>
      <c r="M983" s="287"/>
      <c r="N983" s="287"/>
      <c r="O983" s="287"/>
      <c r="P983" s="287"/>
      <c r="Q983" s="287"/>
      <c r="R983" s="287"/>
      <c r="S983" s="287"/>
      <c r="T983" s="287"/>
      <c r="U983" s="287"/>
      <c r="V983" s="287"/>
      <c r="W983" s="287"/>
      <c r="X983" s="287"/>
      <c r="Y983" s="287"/>
      <c r="Z983" s="287"/>
    </row>
    <row r="984" spans="1:26" ht="12.75" customHeight="1" x14ac:dyDescent="0.25">
      <c r="A984" s="287"/>
      <c r="B984" s="287"/>
      <c r="C984" s="287"/>
      <c r="D984" s="287"/>
      <c r="E984" s="287"/>
      <c r="F984" s="287"/>
      <c r="G984" s="287"/>
      <c r="H984" s="287"/>
      <c r="I984" s="287"/>
      <c r="J984" s="287"/>
      <c r="K984" s="287"/>
      <c r="L984" s="287"/>
      <c r="M984" s="287"/>
      <c r="N984" s="287"/>
      <c r="O984" s="287"/>
      <c r="P984" s="287"/>
      <c r="Q984" s="287"/>
      <c r="R984" s="287"/>
      <c r="S984" s="287"/>
      <c r="T984" s="287"/>
      <c r="U984" s="287"/>
      <c r="V984" s="287"/>
      <c r="W984" s="287"/>
      <c r="X984" s="287"/>
      <c r="Y984" s="287"/>
      <c r="Z984" s="287"/>
    </row>
    <row r="985" spans="1:26" ht="12.75" customHeight="1" x14ac:dyDescent="0.25">
      <c r="A985" s="287"/>
      <c r="B985" s="287"/>
      <c r="C985" s="287"/>
      <c r="D985" s="287"/>
      <c r="E985" s="287"/>
      <c r="F985" s="287"/>
      <c r="G985" s="287"/>
      <c r="H985" s="287"/>
      <c r="I985" s="287"/>
      <c r="J985" s="287"/>
      <c r="K985" s="287"/>
      <c r="L985" s="287"/>
      <c r="M985" s="287"/>
      <c r="N985" s="287"/>
      <c r="O985" s="287"/>
      <c r="P985" s="287"/>
      <c r="Q985" s="287"/>
      <c r="R985" s="287"/>
      <c r="S985" s="287"/>
      <c r="T985" s="287"/>
      <c r="U985" s="287"/>
      <c r="V985" s="287"/>
      <c r="W985" s="287"/>
      <c r="X985" s="287"/>
      <c r="Y985" s="287"/>
      <c r="Z985" s="287"/>
    </row>
    <row r="986" spans="1:26" ht="12.75" customHeight="1" x14ac:dyDescent="0.25">
      <c r="A986" s="287"/>
      <c r="B986" s="287"/>
      <c r="C986" s="287"/>
      <c r="D986" s="287"/>
      <c r="E986" s="287"/>
      <c r="F986" s="287"/>
      <c r="G986" s="287"/>
      <c r="H986" s="287"/>
      <c r="I986" s="287"/>
      <c r="J986" s="287"/>
      <c r="K986" s="287"/>
      <c r="L986" s="287"/>
      <c r="M986" s="287"/>
      <c r="N986" s="287"/>
      <c r="O986" s="287"/>
      <c r="P986" s="287"/>
      <c r="Q986" s="287"/>
      <c r="R986" s="287"/>
      <c r="S986" s="287"/>
      <c r="T986" s="287"/>
      <c r="U986" s="287"/>
      <c r="V986" s="287"/>
      <c r="W986" s="287"/>
      <c r="X986" s="287"/>
      <c r="Y986" s="287"/>
      <c r="Z986" s="287"/>
    </row>
    <row r="987" spans="1:26" ht="12.75" customHeight="1" x14ac:dyDescent="0.25">
      <c r="A987" s="287"/>
      <c r="B987" s="287"/>
      <c r="C987" s="287"/>
      <c r="D987" s="287"/>
      <c r="E987" s="287"/>
      <c r="F987" s="287"/>
      <c r="G987" s="287"/>
      <c r="H987" s="287"/>
      <c r="I987" s="287"/>
      <c r="J987" s="287"/>
      <c r="K987" s="287"/>
      <c r="L987" s="287"/>
      <c r="M987" s="287"/>
      <c r="N987" s="287"/>
      <c r="O987" s="287"/>
      <c r="P987" s="287"/>
      <c r="Q987" s="287"/>
      <c r="R987" s="287"/>
      <c r="S987" s="287"/>
      <c r="T987" s="287"/>
      <c r="U987" s="287"/>
      <c r="V987" s="287"/>
      <c r="W987" s="287"/>
      <c r="X987" s="287"/>
      <c r="Y987" s="287"/>
      <c r="Z987" s="287"/>
    </row>
    <row r="988" spans="1:26" ht="12.75" customHeight="1" x14ac:dyDescent="0.25">
      <c r="A988" s="287"/>
      <c r="B988" s="287"/>
      <c r="C988" s="287"/>
      <c r="D988" s="287"/>
      <c r="E988" s="287"/>
      <c r="F988" s="287"/>
      <c r="G988" s="287"/>
      <c r="H988" s="287"/>
      <c r="I988" s="287"/>
      <c r="J988" s="287"/>
      <c r="K988" s="287"/>
      <c r="L988" s="287"/>
      <c r="M988" s="287"/>
      <c r="N988" s="287"/>
      <c r="O988" s="287"/>
      <c r="P988" s="287"/>
      <c r="Q988" s="287"/>
      <c r="R988" s="287"/>
      <c r="S988" s="287"/>
      <c r="T988" s="287"/>
      <c r="U988" s="287"/>
      <c r="V988" s="287"/>
      <c r="W988" s="287"/>
      <c r="X988" s="287"/>
      <c r="Y988" s="287"/>
      <c r="Z988" s="287"/>
    </row>
    <row r="989" spans="1:26" ht="12.75" customHeight="1" x14ac:dyDescent="0.25">
      <c r="A989" s="287"/>
      <c r="B989" s="287"/>
      <c r="C989" s="287"/>
      <c r="D989" s="287"/>
      <c r="E989" s="287"/>
      <c r="F989" s="287"/>
      <c r="G989" s="287"/>
      <c r="H989" s="287"/>
      <c r="I989" s="287"/>
      <c r="J989" s="287"/>
      <c r="K989" s="287"/>
      <c r="L989" s="287"/>
      <c r="M989" s="287"/>
      <c r="N989" s="287"/>
      <c r="O989" s="287"/>
      <c r="P989" s="287"/>
      <c r="Q989" s="287"/>
      <c r="R989" s="287"/>
      <c r="S989" s="287"/>
      <c r="T989" s="287"/>
      <c r="U989" s="287"/>
      <c r="V989" s="287"/>
      <c r="W989" s="287"/>
      <c r="X989" s="287"/>
      <c r="Y989" s="287"/>
      <c r="Z989" s="287"/>
    </row>
    <row r="990" spans="1:26" ht="12.75" customHeight="1" x14ac:dyDescent="0.25">
      <c r="A990" s="287"/>
      <c r="B990" s="287"/>
      <c r="C990" s="287"/>
      <c r="D990" s="287"/>
      <c r="E990" s="287"/>
      <c r="F990" s="287"/>
      <c r="G990" s="287"/>
      <c r="H990" s="287"/>
      <c r="I990" s="287"/>
      <c r="J990" s="287"/>
      <c r="K990" s="287"/>
      <c r="L990" s="287"/>
      <c r="M990" s="287"/>
      <c r="N990" s="287"/>
      <c r="O990" s="287"/>
      <c r="P990" s="287"/>
      <c r="Q990" s="287"/>
      <c r="R990" s="287"/>
      <c r="S990" s="287"/>
      <c r="T990" s="287"/>
      <c r="U990" s="287"/>
      <c r="V990" s="287"/>
      <c r="W990" s="287"/>
      <c r="X990" s="287"/>
      <c r="Y990" s="287"/>
      <c r="Z990" s="287"/>
    </row>
    <row r="991" spans="1:26" ht="12.75" customHeight="1" x14ac:dyDescent="0.25">
      <c r="A991" s="287"/>
      <c r="B991" s="287"/>
      <c r="C991" s="287"/>
      <c r="D991" s="287"/>
      <c r="E991" s="287"/>
      <c r="F991" s="287"/>
      <c r="G991" s="287"/>
      <c r="H991" s="287"/>
      <c r="I991" s="287"/>
      <c r="J991" s="287"/>
      <c r="K991" s="287"/>
      <c r="L991" s="287"/>
      <c r="M991" s="287"/>
      <c r="N991" s="287"/>
      <c r="O991" s="287"/>
      <c r="P991" s="287"/>
      <c r="Q991" s="287"/>
      <c r="R991" s="287"/>
      <c r="S991" s="287"/>
      <c r="T991" s="287"/>
      <c r="U991" s="287"/>
      <c r="V991" s="287"/>
      <c r="W991" s="287"/>
      <c r="X991" s="287"/>
      <c r="Y991" s="287"/>
      <c r="Z991" s="287"/>
    </row>
    <row r="992" spans="1:26" ht="12.75" customHeight="1" x14ac:dyDescent="0.25">
      <c r="A992" s="287"/>
      <c r="B992" s="287"/>
      <c r="C992" s="287"/>
      <c r="D992" s="287"/>
      <c r="E992" s="287"/>
      <c r="F992" s="287"/>
      <c r="G992" s="287"/>
      <c r="H992" s="287"/>
      <c r="I992" s="287"/>
      <c r="J992" s="287"/>
      <c r="K992" s="287"/>
      <c r="L992" s="287"/>
      <c r="M992" s="287"/>
      <c r="N992" s="287"/>
      <c r="O992" s="287"/>
      <c r="P992" s="287"/>
      <c r="Q992" s="287"/>
      <c r="R992" s="287"/>
      <c r="S992" s="287"/>
      <c r="T992" s="287"/>
      <c r="U992" s="287"/>
      <c r="V992" s="287"/>
      <c r="W992" s="287"/>
      <c r="X992" s="287"/>
      <c r="Y992" s="287"/>
      <c r="Z992" s="287"/>
    </row>
    <row r="993" spans="1:26" ht="12.75" customHeight="1" x14ac:dyDescent="0.25">
      <c r="A993" s="287"/>
      <c r="B993" s="287"/>
      <c r="C993" s="287"/>
      <c r="D993" s="287"/>
      <c r="E993" s="287"/>
      <c r="F993" s="287"/>
      <c r="G993" s="287"/>
      <c r="H993" s="287"/>
      <c r="I993" s="287"/>
      <c r="J993" s="287"/>
      <c r="K993" s="287"/>
      <c r="L993" s="287"/>
      <c r="M993" s="287"/>
      <c r="N993" s="287"/>
      <c r="O993" s="287"/>
      <c r="P993" s="287"/>
      <c r="Q993" s="287"/>
      <c r="R993" s="287"/>
      <c r="S993" s="287"/>
      <c r="T993" s="287"/>
      <c r="U993" s="287"/>
      <c r="V993" s="287"/>
      <c r="W993" s="287"/>
      <c r="X993" s="287"/>
      <c r="Y993" s="287"/>
      <c r="Z993" s="287"/>
    </row>
    <row r="994" spans="1:26" ht="12.75" customHeight="1" x14ac:dyDescent="0.25">
      <c r="A994" s="287"/>
      <c r="B994" s="287"/>
      <c r="C994" s="287"/>
      <c r="D994" s="287"/>
      <c r="E994" s="287"/>
      <c r="F994" s="287"/>
      <c r="G994" s="287"/>
      <c r="H994" s="287"/>
      <c r="I994" s="287"/>
      <c r="J994" s="287"/>
      <c r="K994" s="287"/>
      <c r="L994" s="287"/>
      <c r="M994" s="287"/>
      <c r="N994" s="287"/>
      <c r="O994" s="287"/>
      <c r="P994" s="287"/>
      <c r="Q994" s="287"/>
      <c r="R994" s="287"/>
      <c r="S994" s="287"/>
      <c r="T994" s="287"/>
      <c r="U994" s="287"/>
      <c r="V994" s="287"/>
      <c r="W994" s="287"/>
      <c r="X994" s="287"/>
      <c r="Y994" s="287"/>
      <c r="Z994" s="287"/>
    </row>
    <row r="995" spans="1:26" ht="12.75" customHeight="1" x14ac:dyDescent="0.25">
      <c r="A995" s="287"/>
      <c r="B995" s="287"/>
      <c r="C995" s="287"/>
      <c r="D995" s="287"/>
      <c r="E995" s="287"/>
      <c r="F995" s="287"/>
      <c r="G995" s="287"/>
      <c r="H995" s="287"/>
      <c r="I995" s="287"/>
      <c r="J995" s="287"/>
      <c r="K995" s="287"/>
      <c r="L995" s="287"/>
      <c r="M995" s="287"/>
      <c r="N995" s="287"/>
      <c r="O995" s="287"/>
      <c r="P995" s="287"/>
      <c r="Q995" s="287"/>
      <c r="R995" s="287"/>
      <c r="S995" s="287"/>
      <c r="T995" s="287"/>
      <c r="U995" s="287"/>
      <c r="V995" s="287"/>
      <c r="W995" s="287"/>
      <c r="X995" s="287"/>
      <c r="Y995" s="287"/>
      <c r="Z995" s="287"/>
    </row>
    <row r="996" spans="1:26" ht="12.75" customHeight="1" x14ac:dyDescent="0.25">
      <c r="A996" s="287"/>
      <c r="B996" s="287"/>
      <c r="C996" s="287"/>
      <c r="D996" s="287"/>
      <c r="E996" s="287"/>
      <c r="F996" s="287"/>
      <c r="G996" s="287"/>
      <c r="H996" s="287"/>
      <c r="I996" s="287"/>
      <c r="J996" s="287"/>
      <c r="K996" s="287"/>
      <c r="L996" s="287"/>
      <c r="M996" s="287"/>
      <c r="N996" s="287"/>
      <c r="O996" s="287"/>
      <c r="P996" s="287"/>
      <c r="Q996" s="287"/>
      <c r="R996" s="287"/>
      <c r="S996" s="287"/>
      <c r="T996" s="287"/>
      <c r="U996" s="287"/>
      <c r="V996" s="287"/>
      <c r="W996" s="287"/>
      <c r="X996" s="287"/>
      <c r="Y996" s="287"/>
      <c r="Z996" s="287"/>
    </row>
    <row r="997" spans="1:26" ht="12.75" customHeight="1" x14ac:dyDescent="0.25">
      <c r="A997" s="287"/>
      <c r="B997" s="287"/>
      <c r="C997" s="287"/>
      <c r="D997" s="287"/>
      <c r="E997" s="287"/>
      <c r="F997" s="287"/>
      <c r="G997" s="287"/>
      <c r="H997" s="287"/>
      <c r="I997" s="287"/>
      <c r="J997" s="287"/>
      <c r="K997" s="287"/>
      <c r="L997" s="287"/>
      <c r="M997" s="287"/>
      <c r="N997" s="287"/>
      <c r="O997" s="287"/>
      <c r="P997" s="287"/>
      <c r="Q997" s="287"/>
      <c r="R997" s="287"/>
      <c r="S997" s="287"/>
      <c r="T997" s="287"/>
      <c r="U997" s="287"/>
      <c r="V997" s="287"/>
      <c r="W997" s="287"/>
      <c r="X997" s="287"/>
      <c r="Y997" s="287"/>
      <c r="Z997" s="287"/>
    </row>
    <row r="998" spans="1:26" ht="12.75" customHeight="1" x14ac:dyDescent="0.25">
      <c r="A998" s="287"/>
      <c r="B998" s="287"/>
      <c r="C998" s="287"/>
      <c r="D998" s="287"/>
      <c r="E998" s="287"/>
      <c r="F998" s="287"/>
      <c r="G998" s="287"/>
      <c r="H998" s="287"/>
      <c r="I998" s="287"/>
      <c r="J998" s="287"/>
      <c r="K998" s="287"/>
      <c r="L998" s="287"/>
      <c r="M998" s="287"/>
      <c r="N998" s="287"/>
      <c r="O998" s="287"/>
      <c r="P998" s="287"/>
      <c r="Q998" s="287"/>
      <c r="R998" s="287"/>
      <c r="S998" s="287"/>
      <c r="T998" s="287"/>
      <c r="U998" s="287"/>
      <c r="V998" s="287"/>
      <c r="W998" s="287"/>
      <c r="X998" s="287"/>
      <c r="Y998" s="287"/>
      <c r="Z998" s="287"/>
    </row>
    <row r="999" spans="1:26" ht="12.75" customHeight="1" x14ac:dyDescent="0.25">
      <c r="A999" s="287"/>
      <c r="B999" s="287"/>
      <c r="C999" s="287"/>
      <c r="D999" s="287"/>
      <c r="E999" s="287"/>
      <c r="F999" s="287"/>
      <c r="G999" s="287"/>
      <c r="H999" s="287"/>
      <c r="I999" s="287"/>
      <c r="J999" s="287"/>
      <c r="K999" s="287"/>
      <c r="L999" s="287"/>
      <c r="M999" s="287"/>
      <c r="N999" s="287"/>
      <c r="O999" s="287"/>
      <c r="P999" s="287"/>
      <c r="Q999" s="287"/>
      <c r="R999" s="287"/>
      <c r="S999" s="287"/>
      <c r="T999" s="287"/>
      <c r="U999" s="287"/>
      <c r="V999" s="287"/>
      <c r="W999" s="287"/>
      <c r="X999" s="287"/>
      <c r="Y999" s="287"/>
      <c r="Z999" s="287"/>
    </row>
    <row r="1000" spans="1:26" ht="12.75" customHeight="1" x14ac:dyDescent="0.25">
      <c r="A1000" s="287"/>
      <c r="B1000" s="287"/>
      <c r="C1000" s="287"/>
      <c r="D1000" s="287"/>
      <c r="E1000" s="287"/>
      <c r="F1000" s="287"/>
      <c r="G1000" s="287"/>
      <c r="H1000" s="287"/>
      <c r="I1000" s="287"/>
      <c r="J1000" s="287"/>
      <c r="K1000" s="287"/>
      <c r="L1000" s="287"/>
      <c r="M1000" s="287"/>
      <c r="N1000" s="287"/>
      <c r="O1000" s="287"/>
      <c r="P1000" s="287"/>
      <c r="Q1000" s="287"/>
      <c r="R1000" s="287"/>
      <c r="S1000" s="287"/>
      <c r="T1000" s="287"/>
      <c r="U1000" s="287"/>
      <c r="V1000" s="287"/>
      <c r="W1000" s="287"/>
      <c r="X1000" s="287"/>
      <c r="Y1000" s="287"/>
      <c r="Z1000" s="287"/>
    </row>
    <row r="1001" spans="1:26" ht="12.75" customHeight="1" x14ac:dyDescent="0.25">
      <c r="A1001" s="287"/>
      <c r="B1001" s="287"/>
      <c r="C1001" s="287"/>
      <c r="D1001" s="287"/>
      <c r="E1001" s="287"/>
      <c r="F1001" s="287"/>
      <c r="G1001" s="287"/>
      <c r="H1001" s="287"/>
      <c r="I1001" s="287"/>
      <c r="J1001" s="287"/>
      <c r="K1001" s="287"/>
      <c r="L1001" s="287"/>
      <c r="M1001" s="287"/>
      <c r="N1001" s="287"/>
      <c r="O1001" s="287"/>
      <c r="P1001" s="287"/>
      <c r="Q1001" s="287"/>
      <c r="R1001" s="287"/>
      <c r="S1001" s="287"/>
      <c r="T1001" s="287"/>
      <c r="U1001" s="287"/>
      <c r="V1001" s="287"/>
      <c r="W1001" s="287"/>
      <c r="X1001" s="287"/>
      <c r="Y1001" s="287"/>
      <c r="Z1001" s="287"/>
    </row>
    <row r="1002" spans="1:26" ht="12.75" customHeight="1" x14ac:dyDescent="0.25">
      <c r="A1002" s="287"/>
      <c r="B1002" s="287"/>
      <c r="C1002" s="287"/>
      <c r="D1002" s="287"/>
      <c r="E1002" s="287"/>
      <c r="F1002" s="287"/>
      <c r="G1002" s="287"/>
      <c r="H1002" s="287"/>
      <c r="I1002" s="287"/>
      <c r="J1002" s="287"/>
      <c r="K1002" s="287"/>
      <c r="L1002" s="287"/>
      <c r="M1002" s="287"/>
      <c r="N1002" s="287"/>
      <c r="O1002" s="287"/>
      <c r="P1002" s="287"/>
      <c r="Q1002" s="287"/>
      <c r="R1002" s="287"/>
      <c r="S1002" s="287"/>
      <c r="T1002" s="287"/>
      <c r="U1002" s="287"/>
      <c r="V1002" s="287"/>
      <c r="W1002" s="287"/>
      <c r="X1002" s="287"/>
      <c r="Y1002" s="287"/>
      <c r="Z1002" s="287"/>
    </row>
    <row r="1003" spans="1:26" ht="12.75" customHeight="1" x14ac:dyDescent="0.25">
      <c r="A1003" s="287"/>
      <c r="B1003" s="287"/>
      <c r="C1003" s="287"/>
      <c r="D1003" s="287"/>
      <c r="E1003" s="287"/>
      <c r="F1003" s="287"/>
      <c r="G1003" s="287"/>
      <c r="H1003" s="287"/>
      <c r="I1003" s="287"/>
      <c r="J1003" s="287"/>
      <c r="K1003" s="287"/>
      <c r="L1003" s="287"/>
      <c r="M1003" s="287"/>
      <c r="N1003" s="287"/>
      <c r="O1003" s="287"/>
      <c r="P1003" s="287"/>
      <c r="Q1003" s="287"/>
      <c r="R1003" s="287"/>
      <c r="S1003" s="287"/>
      <c r="T1003" s="287"/>
      <c r="U1003" s="287"/>
      <c r="V1003" s="287"/>
      <c r="W1003" s="287"/>
      <c r="X1003" s="287"/>
      <c r="Y1003" s="287"/>
      <c r="Z1003" s="287"/>
    </row>
  </sheetData>
  <mergeCells count="10">
    <mergeCell ref="E21:E22"/>
    <mergeCell ref="F21:F22"/>
    <mergeCell ref="A1:G1"/>
    <mergeCell ref="A3:G3"/>
    <mergeCell ref="A20:G20"/>
    <mergeCell ref="A21:A22"/>
    <mergeCell ref="B21:B22"/>
    <mergeCell ref="C21:C22"/>
    <mergeCell ref="D21:D22"/>
    <mergeCell ref="G21:G22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99"/>
  <sheetViews>
    <sheetView zoomScale="110" zoomScaleNormal="110" workbookViewId="0">
      <selection sqref="A1:K1"/>
    </sheetView>
  </sheetViews>
  <sheetFormatPr baseColWidth="10" defaultColWidth="14.42578125" defaultRowHeight="15" customHeight="1" x14ac:dyDescent="0.25"/>
  <cols>
    <col min="1" max="1" width="14.85546875" style="252" bestFit="1" customWidth="1"/>
    <col min="2" max="2" width="7.42578125" style="252" customWidth="1"/>
    <col min="3" max="3" width="7.140625" style="252" customWidth="1"/>
    <col min="4" max="4" width="7.85546875" style="252" customWidth="1"/>
    <col min="5" max="5" width="8" style="252" customWidth="1"/>
    <col min="6" max="6" width="9.85546875" style="252" customWidth="1"/>
    <col min="7" max="7" width="9.5703125" style="252" customWidth="1"/>
    <col min="8" max="9" width="10.140625" style="252" bestFit="1" customWidth="1"/>
    <col min="10" max="10" width="10.7109375" style="252" customWidth="1"/>
    <col min="11" max="11" width="9.7109375" style="252" bestFit="1" customWidth="1"/>
    <col min="12" max="24" width="10.7109375" style="252" customWidth="1"/>
    <col min="25" max="16384" width="14.42578125" style="252"/>
  </cols>
  <sheetData>
    <row r="1" spans="1:11" ht="15.75" thickBot="1" x14ac:dyDescent="0.3">
      <c r="A1" s="1010" t="s">
        <v>2281</v>
      </c>
      <c r="B1" s="1011"/>
      <c r="C1" s="1011"/>
      <c r="D1" s="1011"/>
      <c r="E1" s="1011"/>
      <c r="F1" s="1011"/>
      <c r="G1" s="1011"/>
      <c r="H1" s="1011"/>
      <c r="I1" s="1011"/>
      <c r="J1" s="1011"/>
      <c r="K1" s="1012"/>
    </row>
    <row r="2" spans="1:11" x14ac:dyDescent="0.25">
      <c r="A2" s="1013" t="s">
        <v>65</v>
      </c>
      <c r="B2" s="337">
        <v>46143</v>
      </c>
      <c r="C2" s="337">
        <v>46174</v>
      </c>
      <c r="D2" s="337" t="s">
        <v>66</v>
      </c>
      <c r="E2" s="337">
        <v>45809</v>
      </c>
      <c r="F2" s="337">
        <v>46174</v>
      </c>
      <c r="G2" s="337" t="s">
        <v>66</v>
      </c>
      <c r="H2" s="337" t="s">
        <v>2098</v>
      </c>
      <c r="I2" s="337" t="s">
        <v>2280</v>
      </c>
      <c r="J2" s="337" t="s">
        <v>67</v>
      </c>
      <c r="K2" s="337" t="s">
        <v>68</v>
      </c>
    </row>
    <row r="3" spans="1:11" ht="15" customHeight="1" x14ac:dyDescent="0.25">
      <c r="A3" s="1013"/>
      <c r="B3" s="337" t="s">
        <v>69</v>
      </c>
      <c r="C3" s="337" t="s">
        <v>70</v>
      </c>
      <c r="D3" s="337" t="s">
        <v>71</v>
      </c>
      <c r="E3" s="337" t="s">
        <v>72</v>
      </c>
      <c r="F3" s="337" t="s">
        <v>73</v>
      </c>
      <c r="G3" s="337" t="s">
        <v>74</v>
      </c>
      <c r="H3" s="337" t="s">
        <v>75</v>
      </c>
      <c r="I3" s="337" t="s">
        <v>76</v>
      </c>
      <c r="J3" s="337" t="s">
        <v>77</v>
      </c>
      <c r="K3" s="337" t="s">
        <v>57</v>
      </c>
    </row>
    <row r="4" spans="1:11" x14ac:dyDescent="0.25">
      <c r="A4" s="258" t="s">
        <v>79</v>
      </c>
      <c r="B4" s="279">
        <v>555</v>
      </c>
      <c r="C4" s="279">
        <v>744</v>
      </c>
      <c r="D4" s="274">
        <f t="shared" ref="D4:D10" si="0">+C4/B4-1</f>
        <v>0.34054054054054061</v>
      </c>
      <c r="E4" s="270">
        <v>492</v>
      </c>
      <c r="F4" s="279">
        <v>744</v>
      </c>
      <c r="G4" s="274">
        <f t="shared" ref="G4:G10" si="1">+F4/E4-1</f>
        <v>0.51219512195121952</v>
      </c>
      <c r="H4" s="270">
        <v>2977</v>
      </c>
      <c r="I4" s="279">
        <v>2980</v>
      </c>
      <c r="J4" s="274">
        <f>+I4/H4-1</f>
        <v>1.0077258985556892E-3</v>
      </c>
      <c r="K4" s="271">
        <f>+I4/I9</f>
        <v>0.12392398220152202</v>
      </c>
    </row>
    <row r="5" spans="1:11" x14ac:dyDescent="0.25">
      <c r="A5" s="258" t="s">
        <v>80</v>
      </c>
      <c r="B5" s="275">
        <v>31</v>
      </c>
      <c r="C5" s="275">
        <v>121</v>
      </c>
      <c r="D5" s="967">
        <f t="shared" si="0"/>
        <v>2.903225806451613</v>
      </c>
      <c r="E5" s="272">
        <v>141</v>
      </c>
      <c r="F5" s="275">
        <v>121</v>
      </c>
      <c r="G5" s="978">
        <f t="shared" si="1"/>
        <v>-0.14184397163120566</v>
      </c>
      <c r="H5" s="272">
        <v>388</v>
      </c>
      <c r="I5" s="275">
        <v>426</v>
      </c>
      <c r="J5" s="967">
        <f t="shared" ref="J5:J12" si="2">+I5/H5-1</f>
        <v>9.7938144329897003E-2</v>
      </c>
      <c r="K5" s="271">
        <f>+I5/I9</f>
        <v>1.7715307522767912E-2</v>
      </c>
    </row>
    <row r="6" spans="1:11" x14ac:dyDescent="0.25">
      <c r="A6" s="258" t="s">
        <v>81</v>
      </c>
      <c r="B6" s="279">
        <v>10</v>
      </c>
      <c r="C6" s="279">
        <v>10</v>
      </c>
      <c r="D6" s="274">
        <f t="shared" si="0"/>
        <v>0</v>
      </c>
      <c r="E6" s="270">
        <v>13</v>
      </c>
      <c r="F6" s="279">
        <v>10</v>
      </c>
      <c r="G6" s="273">
        <f>+F6/E6-1</f>
        <v>-0.23076923076923073</v>
      </c>
      <c r="H6" s="270">
        <v>196</v>
      </c>
      <c r="I6" s="279">
        <v>141</v>
      </c>
      <c r="J6" s="273">
        <f>+I6/H6-1</f>
        <v>-0.28061224489795922</v>
      </c>
      <c r="K6" s="271">
        <f>+I6/I9</f>
        <v>5.8635172786626194E-3</v>
      </c>
    </row>
    <row r="7" spans="1:11" x14ac:dyDescent="0.25">
      <c r="A7" s="258" t="s">
        <v>82</v>
      </c>
      <c r="B7" s="275">
        <v>1157</v>
      </c>
      <c r="C7" s="275">
        <v>733</v>
      </c>
      <c r="D7" s="978">
        <f t="shared" si="0"/>
        <v>-0.36646499567847879</v>
      </c>
      <c r="E7" s="272">
        <v>740</v>
      </c>
      <c r="F7" s="275">
        <v>733</v>
      </c>
      <c r="G7" s="978">
        <f t="shared" si="1"/>
        <v>-9.4594594594594739E-3</v>
      </c>
      <c r="H7" s="272">
        <v>3792</v>
      </c>
      <c r="I7" s="275">
        <v>5315</v>
      </c>
      <c r="J7" s="967">
        <f t="shared" si="2"/>
        <v>0.40163502109704652</v>
      </c>
      <c r="K7" s="271">
        <f>+I7/I9</f>
        <v>0.22102549174533206</v>
      </c>
    </row>
    <row r="8" spans="1:11" x14ac:dyDescent="0.25">
      <c r="A8" s="258" t="s">
        <v>83</v>
      </c>
      <c r="B8" s="279">
        <v>2588</v>
      </c>
      <c r="C8" s="279">
        <v>2912</v>
      </c>
      <c r="D8" s="274">
        <f t="shared" si="0"/>
        <v>0.12519319938176188</v>
      </c>
      <c r="E8" s="270">
        <v>1968</v>
      </c>
      <c r="F8" s="279">
        <v>2912</v>
      </c>
      <c r="G8" s="274">
        <f t="shared" si="1"/>
        <v>0.47967479674796754</v>
      </c>
      <c r="H8" s="270">
        <v>9497</v>
      </c>
      <c r="I8" s="279">
        <v>15185</v>
      </c>
      <c r="J8" s="274">
        <f t="shared" si="2"/>
        <v>0.59892597662419722</v>
      </c>
      <c r="K8" s="271">
        <f>+I8/I9</f>
        <v>0.63147170125171537</v>
      </c>
    </row>
    <row r="9" spans="1:11" x14ac:dyDescent="0.25">
      <c r="A9" s="258" t="s">
        <v>84</v>
      </c>
      <c r="B9" s="276">
        <f>SUM(B4:B8)</f>
        <v>4341</v>
      </c>
      <c r="C9" s="276">
        <f>SUM(C4:C8)</f>
        <v>4520</v>
      </c>
      <c r="D9" s="277">
        <f t="shared" si="0"/>
        <v>4.1234738539507099E-2</v>
      </c>
      <c r="E9" s="276">
        <f>SUM(E4:E8)</f>
        <v>3354</v>
      </c>
      <c r="F9" s="276">
        <f>SUM(F4:F8)</f>
        <v>4520</v>
      </c>
      <c r="G9" s="277">
        <f t="shared" si="1"/>
        <v>0.34764460345855697</v>
      </c>
      <c r="H9" s="276">
        <f>SUM(H4:H8)</f>
        <v>16850</v>
      </c>
      <c r="I9" s="276">
        <f>SUM(I4:I8)</f>
        <v>24047</v>
      </c>
      <c r="J9" s="277">
        <f t="shared" si="2"/>
        <v>0.42712166172106825</v>
      </c>
      <c r="K9" s="278">
        <f>+I9/I9</f>
        <v>1</v>
      </c>
    </row>
    <row r="10" spans="1:11" x14ac:dyDescent="0.25">
      <c r="A10" s="258" t="s">
        <v>85</v>
      </c>
      <c r="B10" s="279">
        <v>169</v>
      </c>
      <c r="C10" s="279">
        <v>198</v>
      </c>
      <c r="D10" s="274">
        <f t="shared" si="0"/>
        <v>0.17159763313609466</v>
      </c>
      <c r="E10" s="270">
        <v>140</v>
      </c>
      <c r="F10" s="279">
        <v>198</v>
      </c>
      <c r="G10" s="274">
        <f t="shared" si="1"/>
        <v>0.41428571428571437</v>
      </c>
      <c r="H10" s="270">
        <v>882</v>
      </c>
      <c r="I10" s="279">
        <v>1226</v>
      </c>
      <c r="J10" s="971">
        <f t="shared" si="2"/>
        <v>0.39002267573696137</v>
      </c>
      <c r="K10" s="271">
        <f>+I10/I12</f>
        <v>0.94453004622496151</v>
      </c>
    </row>
    <row r="11" spans="1:11" x14ac:dyDescent="0.25">
      <c r="A11" s="258" t="s">
        <v>86</v>
      </c>
      <c r="B11" s="279">
        <v>37</v>
      </c>
      <c r="C11" s="279">
        <v>10</v>
      </c>
      <c r="D11" s="273">
        <f>+C11/B11-1</f>
        <v>-0.72972972972972971</v>
      </c>
      <c r="E11" s="270">
        <v>3</v>
      </c>
      <c r="F11" s="279">
        <v>10</v>
      </c>
      <c r="G11" s="274">
        <f>+F11/E11-1</f>
        <v>2.3333333333333335</v>
      </c>
      <c r="H11" s="270">
        <v>57</v>
      </c>
      <c r="I11" s="279">
        <v>72</v>
      </c>
      <c r="J11" s="274">
        <f>+I11/H11-1</f>
        <v>0.26315789473684204</v>
      </c>
      <c r="K11" s="271">
        <f>+I11/I12</f>
        <v>5.5469953775038522E-2</v>
      </c>
    </row>
    <row r="12" spans="1:11" x14ac:dyDescent="0.25">
      <c r="A12" s="258" t="s">
        <v>87</v>
      </c>
      <c r="B12" s="276">
        <f>SUM(B10:B11)</f>
        <v>206</v>
      </c>
      <c r="C12" s="276">
        <f>SUM(C10:C11)</f>
        <v>208</v>
      </c>
      <c r="D12" s="277">
        <f>+C12/B12-1</f>
        <v>9.7087378640776656E-3</v>
      </c>
      <c r="E12" s="276">
        <f>SUM(E10:E11)</f>
        <v>143</v>
      </c>
      <c r="F12" s="276">
        <f>+F10+F11</f>
        <v>208</v>
      </c>
      <c r="G12" s="277">
        <f>+F12/E12-1</f>
        <v>0.45454545454545459</v>
      </c>
      <c r="H12" s="276">
        <f>SUM(H10:H11)</f>
        <v>939</v>
      </c>
      <c r="I12" s="276">
        <f>SUM(I10:I11)</f>
        <v>1298</v>
      </c>
      <c r="J12" s="277">
        <f t="shared" si="2"/>
        <v>0.38232161874334403</v>
      </c>
      <c r="K12" s="278">
        <f>+I12/I12</f>
        <v>1</v>
      </c>
    </row>
    <row r="13" spans="1:11" x14ac:dyDescent="0.25">
      <c r="A13" s="269" t="s">
        <v>64</v>
      </c>
      <c r="B13" s="253"/>
      <c r="C13" s="253"/>
      <c r="D13" s="253"/>
      <c r="E13" s="254"/>
      <c r="F13" s="254"/>
      <c r="G13" s="254"/>
      <c r="H13" s="255"/>
      <c r="I13" s="256"/>
      <c r="K13" s="257"/>
    </row>
    <row r="14" spans="1:11" x14ac:dyDescent="0.25">
      <c r="I14" s="703"/>
    </row>
    <row r="15" spans="1:11" x14ac:dyDescent="0.25">
      <c r="I15" s="345"/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">
    <mergeCell ref="A1:K1"/>
    <mergeCell ref="A2:A3"/>
  </mergeCells>
  <pageMargins left="0.7" right="0.7" top="0.75" bottom="0.75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1001"/>
  <sheetViews>
    <sheetView zoomScale="110" zoomScaleNormal="110" workbookViewId="0">
      <selection sqref="A1:O1"/>
    </sheetView>
  </sheetViews>
  <sheetFormatPr baseColWidth="10" defaultColWidth="14.42578125" defaultRowHeight="15" customHeight="1" x14ac:dyDescent="0.25"/>
  <cols>
    <col min="1" max="1" width="17.5703125" style="252" customWidth="1"/>
    <col min="2" max="2" width="9.140625" style="252" customWidth="1"/>
    <col min="3" max="3" width="6.5703125" style="252" customWidth="1"/>
    <col min="4" max="4" width="5.7109375" style="252" customWidth="1"/>
    <col min="5" max="6" width="6.28515625" style="252" customWidth="1"/>
    <col min="7" max="7" width="5.42578125" style="252" customWidth="1"/>
    <col min="8" max="8" width="7.28515625" style="252" hidden="1" customWidth="1"/>
    <col min="9" max="9" width="6.85546875" style="252" hidden="1" customWidth="1"/>
    <col min="10" max="10" width="6.5703125" style="252" hidden="1" customWidth="1"/>
    <col min="11" max="11" width="6.7109375" style="252" hidden="1" customWidth="1"/>
    <col min="12" max="12" width="5.42578125" style="252" hidden="1" customWidth="1"/>
    <col min="13" max="13" width="3.28515625" style="252" hidden="1" customWidth="1"/>
    <col min="14" max="14" width="10.7109375" style="252" customWidth="1"/>
    <col min="15" max="15" width="13.42578125" style="252" customWidth="1"/>
    <col min="16" max="16" width="5.5703125" style="252" customWidth="1"/>
    <col min="17" max="17" width="11.5703125" style="252" customWidth="1"/>
    <col min="18" max="18" width="8.85546875" style="252" hidden="1" customWidth="1"/>
    <col min="19" max="19" width="8.140625" style="252" hidden="1" customWidth="1"/>
    <col min="20" max="20" width="9.140625" style="252" hidden="1" customWidth="1"/>
    <col min="21" max="21" width="8.42578125" style="252" hidden="1" customWidth="1"/>
    <col min="22" max="22" width="10" style="252" hidden="1" customWidth="1"/>
    <col min="23" max="23" width="9.28515625" style="252" hidden="1" customWidth="1"/>
    <col min="24" max="24" width="9.7109375" style="252" hidden="1" customWidth="1"/>
    <col min="25" max="25" width="8.85546875" style="252" hidden="1" customWidth="1"/>
    <col min="26" max="26" width="10.140625" style="252" hidden="1" customWidth="1"/>
    <col min="27" max="27" width="9.85546875" style="252" hidden="1" customWidth="1"/>
    <col min="28" max="31" width="7" style="252" customWidth="1"/>
    <col min="32" max="32" width="8" style="252" customWidth="1"/>
    <col min="33" max="33" width="7" style="252" customWidth="1"/>
    <col min="34" max="34" width="8" style="252" customWidth="1"/>
    <col min="35" max="35" width="7" style="252" customWidth="1"/>
    <col min="36" max="36" width="8.28515625" style="252" customWidth="1"/>
    <col min="37" max="37" width="7.140625" style="252" customWidth="1"/>
    <col min="38" max="38" width="8.140625" style="252" customWidth="1"/>
    <col min="39" max="39" width="7.140625" style="252" customWidth="1"/>
    <col min="40" max="40" width="8" style="252" customWidth="1"/>
    <col min="41" max="41" width="7.140625" style="252" customWidth="1"/>
    <col min="42" max="42" width="8.5703125" style="252" customWidth="1"/>
    <col min="43" max="43" width="7.140625" style="252" customWidth="1"/>
    <col min="44" max="44" width="8.140625" style="252" customWidth="1"/>
    <col min="45" max="45" width="7.140625" style="252" customWidth="1"/>
    <col min="46" max="46" width="8" style="252" customWidth="1"/>
    <col min="47" max="47" width="7.140625" style="252" customWidth="1"/>
    <col min="48" max="48" width="7.85546875" style="252" customWidth="1"/>
    <col min="49" max="49" width="7.140625" style="252" customWidth="1"/>
    <col min="50" max="62" width="11.5703125" style="252" customWidth="1"/>
    <col min="63" max="16384" width="14.42578125" style="252"/>
  </cols>
  <sheetData>
    <row r="1" spans="1:62" ht="15" customHeight="1" x14ac:dyDescent="0.25">
      <c r="A1" s="1017" t="s">
        <v>2282</v>
      </c>
      <c r="B1" s="1018"/>
      <c r="C1" s="1018"/>
      <c r="D1" s="1018"/>
      <c r="E1" s="1018"/>
      <c r="F1" s="1018"/>
      <c r="G1" s="1018"/>
      <c r="H1" s="1018"/>
      <c r="I1" s="1018"/>
      <c r="J1" s="1018"/>
      <c r="K1" s="1018"/>
      <c r="L1" s="1018"/>
      <c r="M1" s="1018"/>
      <c r="N1" s="1018"/>
      <c r="O1" s="1019"/>
      <c r="P1" s="318"/>
      <c r="Q1" s="1016" t="s">
        <v>2383</v>
      </c>
      <c r="R1" s="1016"/>
      <c r="S1" s="1016"/>
      <c r="T1" s="1016"/>
      <c r="U1" s="1016"/>
      <c r="V1" s="1016"/>
      <c r="W1" s="1016"/>
      <c r="X1" s="1016"/>
      <c r="Y1" s="1016"/>
      <c r="Z1" s="1016"/>
      <c r="AA1" s="1016"/>
      <c r="AB1" s="1016"/>
      <c r="AC1" s="1016"/>
      <c r="AD1" s="1016"/>
      <c r="AE1" s="1016"/>
      <c r="AF1" s="1016"/>
      <c r="AG1" s="1016"/>
      <c r="AH1" s="1016"/>
      <c r="AI1" s="1016"/>
      <c r="AJ1" s="1016"/>
      <c r="AK1" s="1016"/>
      <c r="AL1" s="1016"/>
      <c r="AM1" s="1016"/>
      <c r="AN1" s="1016"/>
      <c r="AO1" s="1016"/>
      <c r="AP1" s="1016"/>
      <c r="AQ1" s="1016"/>
      <c r="AR1" s="1016"/>
      <c r="AS1" s="1016"/>
      <c r="AT1" s="1016"/>
      <c r="AU1" s="1016"/>
      <c r="AV1" s="1016"/>
      <c r="AW1" s="1016"/>
      <c r="AX1" s="318"/>
      <c r="AY1" s="318"/>
      <c r="AZ1" s="318"/>
      <c r="BA1" s="318"/>
      <c r="BB1" s="318"/>
      <c r="BC1" s="318"/>
      <c r="BD1" s="318"/>
      <c r="BE1" s="318"/>
      <c r="BF1" s="318"/>
      <c r="BG1" s="318"/>
      <c r="BH1" s="318"/>
      <c r="BI1" s="318"/>
      <c r="BJ1" s="318"/>
    </row>
    <row r="2" spans="1:62" ht="17.45" customHeight="1" x14ac:dyDescent="0.25">
      <c r="A2" s="280" t="s">
        <v>88</v>
      </c>
      <c r="B2" s="281" t="s">
        <v>89</v>
      </c>
      <c r="C2" s="281" t="s">
        <v>90</v>
      </c>
      <c r="D2" s="281" t="s">
        <v>91</v>
      </c>
      <c r="E2" s="281" t="s">
        <v>92</v>
      </c>
      <c r="F2" s="281" t="s">
        <v>93</v>
      </c>
      <c r="G2" s="281" t="s">
        <v>94</v>
      </c>
      <c r="H2" s="281" t="s">
        <v>95</v>
      </c>
      <c r="I2" s="281" t="s">
        <v>96</v>
      </c>
      <c r="J2" s="281" t="s">
        <v>97</v>
      </c>
      <c r="K2" s="281" t="s">
        <v>98</v>
      </c>
      <c r="L2" s="281" t="s">
        <v>99</v>
      </c>
      <c r="M2" s="281" t="s">
        <v>100</v>
      </c>
      <c r="N2" s="281" t="s">
        <v>36</v>
      </c>
      <c r="O2" s="281" t="s">
        <v>78</v>
      </c>
      <c r="P2" s="318"/>
      <c r="Q2" s="1020" t="s">
        <v>88</v>
      </c>
      <c r="R2" s="1014">
        <v>2011</v>
      </c>
      <c r="S2" s="1015"/>
      <c r="T2" s="1014">
        <v>2012</v>
      </c>
      <c r="U2" s="1015"/>
      <c r="V2" s="1014">
        <v>2013</v>
      </c>
      <c r="W2" s="1015"/>
      <c r="X2" s="1014">
        <v>2014</v>
      </c>
      <c r="Y2" s="1015"/>
      <c r="Z2" s="1014">
        <v>2015</v>
      </c>
      <c r="AA2" s="1015"/>
      <c r="AB2" s="1014">
        <v>2016</v>
      </c>
      <c r="AC2" s="1015"/>
      <c r="AD2" s="1014">
        <v>2017</v>
      </c>
      <c r="AE2" s="1015"/>
      <c r="AF2" s="682">
        <v>2018</v>
      </c>
      <c r="AG2" s="682"/>
      <c r="AH2" s="1014">
        <v>2019</v>
      </c>
      <c r="AI2" s="1015"/>
      <c r="AJ2" s="1014">
        <v>2020</v>
      </c>
      <c r="AK2" s="1015"/>
      <c r="AL2" s="1014">
        <v>2021</v>
      </c>
      <c r="AM2" s="1015"/>
      <c r="AN2" s="1014">
        <v>2022</v>
      </c>
      <c r="AO2" s="1015"/>
      <c r="AP2" s="1014">
        <v>2023</v>
      </c>
      <c r="AQ2" s="1015"/>
      <c r="AR2" s="1014">
        <v>2024</v>
      </c>
      <c r="AS2" s="1015"/>
      <c r="AT2" s="1014">
        <v>2025</v>
      </c>
      <c r="AU2" s="1015"/>
      <c r="AV2" s="1014">
        <v>2026</v>
      </c>
      <c r="AW2" s="1015"/>
      <c r="AX2" s="318"/>
      <c r="AY2" s="318"/>
      <c r="AZ2" s="318"/>
      <c r="BA2" s="318"/>
      <c r="BB2" s="318"/>
      <c r="BC2" s="318"/>
      <c r="BD2" s="318"/>
      <c r="BE2" s="318"/>
      <c r="BF2" s="318"/>
      <c r="BG2" s="318"/>
      <c r="BH2" s="318"/>
      <c r="BI2" s="318"/>
      <c r="BJ2" s="318"/>
    </row>
    <row r="3" spans="1:62" ht="12.6" customHeight="1" x14ac:dyDescent="0.25">
      <c r="A3" s="282" t="s">
        <v>79</v>
      </c>
      <c r="B3" s="259">
        <v>437</v>
      </c>
      <c r="C3" s="259">
        <v>371</v>
      </c>
      <c r="D3" s="259">
        <v>419</v>
      </c>
      <c r="E3" s="259">
        <v>454</v>
      </c>
      <c r="F3" s="259">
        <v>555</v>
      </c>
      <c r="G3" s="259">
        <v>744</v>
      </c>
      <c r="H3" s="259"/>
      <c r="I3" s="259"/>
      <c r="J3" s="259"/>
      <c r="K3" s="259"/>
      <c r="L3" s="259"/>
      <c r="M3" s="259"/>
      <c r="N3" s="267">
        <f>SUM(B3:M3)</f>
        <v>2980</v>
      </c>
      <c r="O3" s="268">
        <f t="shared" ref="O3:O8" si="0">+N3/$N$8</f>
        <v>0.12392398220152202</v>
      </c>
      <c r="P3" s="318"/>
      <c r="Q3" s="1015"/>
      <c r="R3" s="682" t="s">
        <v>101</v>
      </c>
      <c r="S3" s="682" t="s">
        <v>68</v>
      </c>
      <c r="T3" s="682" t="s">
        <v>101</v>
      </c>
      <c r="U3" s="682" t="s">
        <v>68</v>
      </c>
      <c r="V3" s="682" t="s">
        <v>101</v>
      </c>
      <c r="W3" s="682" t="s">
        <v>68</v>
      </c>
      <c r="X3" s="682" t="s">
        <v>101</v>
      </c>
      <c r="Y3" s="682" t="s">
        <v>68</v>
      </c>
      <c r="Z3" s="682" t="s">
        <v>101</v>
      </c>
      <c r="AA3" s="682" t="s">
        <v>68</v>
      </c>
      <c r="AB3" s="682" t="s">
        <v>101</v>
      </c>
      <c r="AC3" s="682" t="s">
        <v>68</v>
      </c>
      <c r="AD3" s="682" t="s">
        <v>101</v>
      </c>
      <c r="AE3" s="682" t="s">
        <v>68</v>
      </c>
      <c r="AF3" s="682" t="s">
        <v>101</v>
      </c>
      <c r="AG3" s="682" t="s">
        <v>68</v>
      </c>
      <c r="AH3" s="682" t="s">
        <v>101</v>
      </c>
      <c r="AI3" s="682" t="s">
        <v>68</v>
      </c>
      <c r="AJ3" s="682" t="s">
        <v>101</v>
      </c>
      <c r="AK3" s="682" t="s">
        <v>68</v>
      </c>
      <c r="AL3" s="682" t="s">
        <v>101</v>
      </c>
      <c r="AM3" s="682" t="s">
        <v>68</v>
      </c>
      <c r="AN3" s="682" t="s">
        <v>101</v>
      </c>
      <c r="AO3" s="682" t="s">
        <v>68</v>
      </c>
      <c r="AP3" s="682" t="s">
        <v>101</v>
      </c>
      <c r="AQ3" s="682" t="s">
        <v>68</v>
      </c>
      <c r="AR3" s="682" t="s">
        <v>101</v>
      </c>
      <c r="AS3" s="682" t="s">
        <v>68</v>
      </c>
      <c r="AT3" s="682" t="s">
        <v>101</v>
      </c>
      <c r="AU3" s="682" t="s">
        <v>68</v>
      </c>
      <c r="AV3" s="682" t="s">
        <v>101</v>
      </c>
      <c r="AW3" s="682" t="s">
        <v>68</v>
      </c>
      <c r="AX3" s="318"/>
      <c r="AY3" s="318"/>
      <c r="AZ3" s="318"/>
      <c r="BA3" s="318"/>
      <c r="BB3" s="318"/>
      <c r="BC3" s="318"/>
      <c r="BD3" s="318"/>
      <c r="BE3" s="318"/>
      <c r="BF3" s="318"/>
      <c r="BG3" s="318"/>
      <c r="BH3" s="318"/>
      <c r="BI3" s="318"/>
      <c r="BJ3" s="318"/>
    </row>
    <row r="4" spans="1:62" ht="15" customHeight="1" x14ac:dyDescent="0.25">
      <c r="A4" s="282" t="s">
        <v>80</v>
      </c>
      <c r="B4" s="259">
        <v>63</v>
      </c>
      <c r="C4" s="259">
        <v>48</v>
      </c>
      <c r="D4" s="259">
        <v>34</v>
      </c>
      <c r="E4" s="259">
        <v>129</v>
      </c>
      <c r="F4" s="259">
        <v>31</v>
      </c>
      <c r="G4" s="259">
        <v>121</v>
      </c>
      <c r="H4" s="259"/>
      <c r="I4" s="259"/>
      <c r="J4" s="259"/>
      <c r="K4" s="259"/>
      <c r="L4" s="259"/>
      <c r="M4" s="259"/>
      <c r="N4" s="267">
        <f>SUM(B4:M4)</f>
        <v>426</v>
      </c>
      <c r="O4" s="268">
        <f t="shared" si="0"/>
        <v>1.7715307522767912E-2</v>
      </c>
      <c r="P4" s="318"/>
      <c r="Q4" s="282" t="s">
        <v>79</v>
      </c>
      <c r="R4" s="704">
        <v>11732</v>
      </c>
      <c r="S4" s="705">
        <f>+R4/$R$9</f>
        <v>0.39915623298856834</v>
      </c>
      <c r="T4" s="704">
        <v>10977</v>
      </c>
      <c r="U4" s="705">
        <f>+T4/$T$9</f>
        <v>0.3799979229411154</v>
      </c>
      <c r="V4" s="704">
        <v>12740</v>
      </c>
      <c r="W4" s="705">
        <f>+V4/$V$9</f>
        <v>0.45193330968428519</v>
      </c>
      <c r="X4" s="704">
        <v>13747</v>
      </c>
      <c r="Y4" s="706">
        <f>+X4/X9</f>
        <v>0.44791632726206382</v>
      </c>
      <c r="Z4" s="704">
        <v>9108</v>
      </c>
      <c r="AA4" s="706">
        <f>+Z4/Z9</f>
        <v>0.37086200578199441</v>
      </c>
      <c r="AB4" s="259">
        <v>8053</v>
      </c>
      <c r="AC4" s="268">
        <f>+AB4/AB9</f>
        <v>0.38712623786174405</v>
      </c>
      <c r="AD4" s="259">
        <v>10886</v>
      </c>
      <c r="AE4" s="268">
        <f>+AD4/AD9</f>
        <v>0.39086567807260064</v>
      </c>
      <c r="AF4" s="259">
        <v>15256</v>
      </c>
      <c r="AG4" s="268">
        <f>+AF4/$AF$9</f>
        <v>0.42507662301476734</v>
      </c>
      <c r="AH4" s="259">
        <v>12974</v>
      </c>
      <c r="AI4" s="268">
        <v>0.45623659317086895</v>
      </c>
      <c r="AJ4" s="259">
        <v>10827</v>
      </c>
      <c r="AK4" s="268">
        <f>+AJ4/AJ9</f>
        <v>0.49213636363636365</v>
      </c>
      <c r="AL4" s="259">
        <v>10890</v>
      </c>
      <c r="AM4" s="268">
        <f>+AL4/AL9</f>
        <v>0.39018273020422789</v>
      </c>
      <c r="AN4" s="259">
        <v>9379</v>
      </c>
      <c r="AO4" s="268">
        <f t="shared" ref="AO4:AO9" si="1">+AN4/$AN$9</f>
        <v>0.27436009945882694</v>
      </c>
      <c r="AP4" s="259">
        <v>6056</v>
      </c>
      <c r="AQ4" s="268">
        <f t="shared" ref="AQ4:AQ9" si="2">+AP4/$AP$9</f>
        <v>0.2037685060565276</v>
      </c>
      <c r="AR4" s="259">
        <v>6059</v>
      </c>
      <c r="AS4" s="268">
        <f t="shared" ref="AS4:AU9" si="3">+AR4/$AR$9</f>
        <v>0.17458579455409884</v>
      </c>
      <c r="AT4" s="259">
        <v>5134</v>
      </c>
      <c r="AU4" s="268">
        <f>+AT4/$AT$9</f>
        <v>0.16370651446063583</v>
      </c>
      <c r="AV4" s="259">
        <f>+N3</f>
        <v>2980</v>
      </c>
      <c r="AW4" s="268">
        <f>+AV4/AV9</f>
        <v>0.12392398220152202</v>
      </c>
      <c r="AX4" s="318"/>
      <c r="AY4" s="318"/>
      <c r="AZ4" s="318"/>
      <c r="BA4" s="318"/>
      <c r="BB4" s="318"/>
      <c r="BC4" s="318"/>
      <c r="BD4" s="318"/>
      <c r="BE4" s="318"/>
      <c r="BF4" s="318"/>
      <c r="BG4" s="318"/>
      <c r="BH4" s="318"/>
      <c r="BI4" s="318"/>
      <c r="BJ4" s="318"/>
    </row>
    <row r="5" spans="1:62" ht="15" customHeight="1" x14ac:dyDescent="0.25">
      <c r="A5" s="282" t="s">
        <v>81</v>
      </c>
      <c r="B5" s="259">
        <v>46</v>
      </c>
      <c r="C5" s="259">
        <v>26</v>
      </c>
      <c r="D5" s="259">
        <v>35</v>
      </c>
      <c r="E5" s="259">
        <v>14</v>
      </c>
      <c r="F5" s="259">
        <v>10</v>
      </c>
      <c r="G5" s="259">
        <v>10</v>
      </c>
      <c r="H5" s="259"/>
      <c r="I5" s="259"/>
      <c r="J5" s="259"/>
      <c r="K5" s="259"/>
      <c r="L5" s="259"/>
      <c r="M5" s="259"/>
      <c r="N5" s="267">
        <f>SUM(B5:M5)</f>
        <v>141</v>
      </c>
      <c r="O5" s="268">
        <f t="shared" si="0"/>
        <v>5.8635172786626194E-3</v>
      </c>
      <c r="P5" s="318"/>
      <c r="Q5" s="282" t="s">
        <v>80</v>
      </c>
      <c r="R5" s="707">
        <v>668</v>
      </c>
      <c r="S5" s="708">
        <f>+R5/$R$9</f>
        <v>2.2727272727272728E-2</v>
      </c>
      <c r="T5" s="707">
        <v>681</v>
      </c>
      <c r="U5" s="708">
        <f>+T5/$T$9</f>
        <v>2.357461834042995E-2</v>
      </c>
      <c r="V5" s="707">
        <v>670</v>
      </c>
      <c r="W5" s="708">
        <f>+V5/$V$9</f>
        <v>2.3767293366442E-2</v>
      </c>
      <c r="X5" s="707">
        <v>389</v>
      </c>
      <c r="Y5" s="709">
        <f>+X5/X9</f>
        <v>1.26747254895572E-2</v>
      </c>
      <c r="Z5" s="707">
        <v>587</v>
      </c>
      <c r="AA5" s="709">
        <f>+Z5/Z9</f>
        <v>2.3901624658984485E-2</v>
      </c>
      <c r="AB5" s="259">
        <v>215</v>
      </c>
      <c r="AC5" s="268">
        <f>+AB5/AB9</f>
        <v>1.0335544659167388E-2</v>
      </c>
      <c r="AD5" s="259">
        <v>388</v>
      </c>
      <c r="AE5" s="268">
        <f>+AD5/AD9</f>
        <v>1.3931277153423575E-2</v>
      </c>
      <c r="AF5" s="259">
        <v>368</v>
      </c>
      <c r="AG5" s="268">
        <f>+AF5/$AF$9</f>
        <v>1.0253552521593759E-2</v>
      </c>
      <c r="AH5" s="259">
        <v>411</v>
      </c>
      <c r="AI5" s="268">
        <v>1.4453001371452685E-2</v>
      </c>
      <c r="AJ5" s="259">
        <v>188</v>
      </c>
      <c r="AK5" s="268">
        <f>+AJ5/AJ9</f>
        <v>8.5454545454545453E-3</v>
      </c>
      <c r="AL5" s="259">
        <v>316</v>
      </c>
      <c r="AM5" s="268">
        <f>+AL5/AL9</f>
        <v>1.1322106771766392E-2</v>
      </c>
      <c r="AN5" s="259">
        <v>417</v>
      </c>
      <c r="AO5" s="268">
        <f t="shared" si="1"/>
        <v>1.2198332602018429E-2</v>
      </c>
      <c r="AP5" s="259">
        <v>480</v>
      </c>
      <c r="AQ5" s="268">
        <f t="shared" si="2"/>
        <v>1.6150740242261104E-2</v>
      </c>
      <c r="AR5" s="259">
        <v>529</v>
      </c>
      <c r="AS5" s="268">
        <f t="shared" si="3"/>
        <v>1.5242760409162944E-2</v>
      </c>
      <c r="AT5" s="259">
        <v>679</v>
      </c>
      <c r="AU5" s="268">
        <f>+AT5/$AT$9</f>
        <v>2.1651095309460796E-2</v>
      </c>
      <c r="AV5" s="259">
        <f>+N4</f>
        <v>426</v>
      </c>
      <c r="AW5" s="268">
        <f>+AV5/AV9</f>
        <v>1.7715307522767912E-2</v>
      </c>
      <c r="AX5" s="318"/>
      <c r="AY5" s="318"/>
      <c r="AZ5" s="318"/>
      <c r="BA5" s="318"/>
      <c r="BB5" s="318"/>
      <c r="BC5" s="318"/>
      <c r="BD5" s="318"/>
      <c r="BE5" s="318"/>
      <c r="BF5" s="318"/>
      <c r="BG5" s="318"/>
      <c r="BH5" s="318"/>
      <c r="BI5" s="318"/>
      <c r="BJ5" s="318"/>
    </row>
    <row r="6" spans="1:62" ht="15" customHeight="1" x14ac:dyDescent="0.25">
      <c r="A6" s="282" t="s">
        <v>82</v>
      </c>
      <c r="B6" s="259">
        <v>557</v>
      </c>
      <c r="C6" s="259">
        <v>627</v>
      </c>
      <c r="D6" s="259">
        <v>938</v>
      </c>
      <c r="E6" s="259">
        <v>1303</v>
      </c>
      <c r="F6" s="259">
        <v>1157</v>
      </c>
      <c r="G6" s="259">
        <v>733</v>
      </c>
      <c r="H6" s="259"/>
      <c r="I6" s="259"/>
      <c r="J6" s="259"/>
      <c r="K6" s="259"/>
      <c r="L6" s="259"/>
      <c r="M6" s="259"/>
      <c r="N6" s="267">
        <f>SUM(B6:M6)</f>
        <v>5315</v>
      </c>
      <c r="O6" s="268">
        <f t="shared" si="0"/>
        <v>0.22102549174533206</v>
      </c>
      <c r="P6" s="318"/>
      <c r="Q6" s="282" t="s">
        <v>81</v>
      </c>
      <c r="R6" s="710">
        <v>286</v>
      </c>
      <c r="S6" s="711">
        <f>+R6/$R$9</f>
        <v>9.730538922155689E-3</v>
      </c>
      <c r="T6" s="710">
        <v>365</v>
      </c>
      <c r="U6" s="711">
        <f>+T6/$T$9</f>
        <v>1.2635441548101221E-2</v>
      </c>
      <c r="V6" s="710">
        <v>398</v>
      </c>
      <c r="W6" s="711">
        <f>+V6/$V$9</f>
        <v>1.4118481731110322E-2</v>
      </c>
      <c r="X6" s="710">
        <v>408</v>
      </c>
      <c r="Y6" s="712">
        <f>+X6/X9</f>
        <v>1.3293799485191098E-2</v>
      </c>
      <c r="Z6" s="710">
        <v>285</v>
      </c>
      <c r="AA6" s="712">
        <f>+Z6/Z9</f>
        <v>1.1604707032045278E-2</v>
      </c>
      <c r="AB6" s="259">
        <v>163</v>
      </c>
      <c r="AC6" s="268">
        <f>+AB6/AB9</f>
        <v>7.8357850206710895E-3</v>
      </c>
      <c r="AD6" s="259">
        <v>197</v>
      </c>
      <c r="AE6" s="268">
        <f>+AD6/AD9</f>
        <v>7.0733546371764032E-3</v>
      </c>
      <c r="AF6" s="259">
        <v>163</v>
      </c>
      <c r="AG6" s="268">
        <f>+AF6/$AF$9</f>
        <v>4.5416550571189748E-3</v>
      </c>
      <c r="AH6" s="259">
        <v>177</v>
      </c>
      <c r="AI6" s="268">
        <v>6.2242852621584559E-3</v>
      </c>
      <c r="AJ6" s="259">
        <v>106</v>
      </c>
      <c r="AK6" s="268">
        <f>+AJ6/AJ9</f>
        <v>4.8181818181818178E-3</v>
      </c>
      <c r="AL6" s="259">
        <v>124</v>
      </c>
      <c r="AM6" s="268">
        <f>+AL6/AL9</f>
        <v>4.442852024364027E-3</v>
      </c>
      <c r="AN6" s="259">
        <v>271</v>
      </c>
      <c r="AO6" s="268">
        <f t="shared" si="1"/>
        <v>7.9274535615035842E-3</v>
      </c>
      <c r="AP6" s="259">
        <v>251</v>
      </c>
      <c r="AQ6" s="268">
        <f t="shared" si="2"/>
        <v>8.4454912516823688E-3</v>
      </c>
      <c r="AR6" s="259">
        <v>373</v>
      </c>
      <c r="AS6" s="268">
        <f t="shared" si="3"/>
        <v>1.0747730874513759E-2</v>
      </c>
      <c r="AT6" s="259">
        <v>277</v>
      </c>
      <c r="AU6" s="268">
        <f>+AT6/$AT$9</f>
        <v>8.8326265106342273E-3</v>
      </c>
      <c r="AV6" s="259">
        <f>+N5</f>
        <v>141</v>
      </c>
      <c r="AW6" s="268">
        <f>+AV6/AV9</f>
        <v>5.8635172786626194E-3</v>
      </c>
      <c r="AX6" s="318"/>
      <c r="AY6" s="318"/>
      <c r="AZ6" s="318"/>
      <c r="BA6" s="318"/>
      <c r="BB6" s="318"/>
      <c r="BC6" s="318"/>
      <c r="BD6" s="318"/>
      <c r="BE6" s="318"/>
      <c r="BF6" s="318"/>
      <c r="BG6" s="318"/>
      <c r="BH6" s="318"/>
      <c r="BI6" s="318"/>
      <c r="BJ6" s="318"/>
    </row>
    <row r="7" spans="1:62" ht="15" customHeight="1" x14ac:dyDescent="0.25">
      <c r="A7" s="282" t="s">
        <v>83</v>
      </c>
      <c r="B7" s="259">
        <v>2102</v>
      </c>
      <c r="C7" s="259">
        <v>2247</v>
      </c>
      <c r="D7" s="259">
        <v>2612</v>
      </c>
      <c r="E7" s="259">
        <v>2724</v>
      </c>
      <c r="F7" s="259">
        <v>2588</v>
      </c>
      <c r="G7" s="259">
        <v>2912</v>
      </c>
      <c r="H7" s="259"/>
      <c r="I7" s="259"/>
      <c r="J7" s="259"/>
      <c r="K7" s="259"/>
      <c r="L7" s="259"/>
      <c r="M7" s="259"/>
      <c r="N7" s="267">
        <f>SUM(B7:M7)</f>
        <v>15185</v>
      </c>
      <c r="O7" s="268">
        <f t="shared" si="0"/>
        <v>0.63147170125171537</v>
      </c>
      <c r="P7" s="318"/>
      <c r="Q7" s="282" t="s">
        <v>82</v>
      </c>
      <c r="R7" s="707">
        <v>10326</v>
      </c>
      <c r="S7" s="708">
        <f>+R7/$R$9</f>
        <v>0.35132008709853019</v>
      </c>
      <c r="T7" s="707">
        <v>10303</v>
      </c>
      <c r="U7" s="708">
        <f>+T7/$T$9</f>
        <v>0.35666562813722436</v>
      </c>
      <c r="V7" s="707">
        <v>8759</v>
      </c>
      <c r="W7" s="708">
        <f>+V7/$V$9</f>
        <v>0.31071301880099328</v>
      </c>
      <c r="X7" s="707">
        <v>8557</v>
      </c>
      <c r="Y7" s="709">
        <f>+X7/X9</f>
        <v>0.2788113779283829</v>
      </c>
      <c r="Z7" s="707">
        <v>7465</v>
      </c>
      <c r="AA7" s="709">
        <f>+Z7/Z9</f>
        <v>0.30396188769901056</v>
      </c>
      <c r="AB7" s="259">
        <v>5823</v>
      </c>
      <c r="AC7" s="268">
        <f>+AB7/AB9</f>
        <v>0.27992500721084512</v>
      </c>
      <c r="AD7" s="259">
        <v>8478</v>
      </c>
      <c r="AE7" s="268">
        <f>+AD7/AD9</f>
        <v>0.30440558687300279</v>
      </c>
      <c r="AF7" s="259">
        <v>9645</v>
      </c>
      <c r="AG7" s="268">
        <f>+AF7/$AF$9</f>
        <v>0.26873780997492336</v>
      </c>
      <c r="AH7" s="259">
        <v>6167</v>
      </c>
      <c r="AI7" s="268">
        <v>0.21686535147870731</v>
      </c>
      <c r="AJ7" s="259">
        <v>4440</v>
      </c>
      <c r="AK7" s="268">
        <f>+AJ7/AJ9</f>
        <v>0.20181818181818181</v>
      </c>
      <c r="AL7" s="259">
        <v>7737</v>
      </c>
      <c r="AM7" s="268">
        <f>+AL7/AL9</f>
        <v>0.27721246864922966</v>
      </c>
      <c r="AN7" s="259">
        <v>7997</v>
      </c>
      <c r="AO7" s="268">
        <f t="shared" si="1"/>
        <v>0.2339330115547755</v>
      </c>
      <c r="AP7" s="259">
        <v>8292</v>
      </c>
      <c r="AQ7" s="268">
        <f t="shared" si="2"/>
        <v>0.27900403768506055</v>
      </c>
      <c r="AR7" s="259">
        <v>9267</v>
      </c>
      <c r="AS7" s="268">
        <f t="shared" si="3"/>
        <v>0.2670220429332949</v>
      </c>
      <c r="AT7" s="259">
        <v>7317</v>
      </c>
      <c r="AU7" s="268">
        <f t="shared" si="3"/>
        <v>0.2108341737501801</v>
      </c>
      <c r="AV7" s="259">
        <f>+N6</f>
        <v>5315</v>
      </c>
      <c r="AW7" s="268">
        <f>+AV7/AV9</f>
        <v>0.22102549174533206</v>
      </c>
      <c r="AX7" s="318"/>
      <c r="AY7" s="318"/>
      <c r="AZ7" s="318"/>
      <c r="BA7" s="318"/>
      <c r="BB7" s="318"/>
      <c r="BC7" s="318"/>
      <c r="BD7" s="318"/>
      <c r="BE7" s="318"/>
      <c r="BF7" s="318"/>
      <c r="BG7" s="318"/>
      <c r="BH7" s="318"/>
      <c r="BI7" s="318"/>
      <c r="BJ7" s="318"/>
    </row>
    <row r="8" spans="1:62" ht="15" customHeight="1" x14ac:dyDescent="0.25">
      <c r="A8" s="261" t="s">
        <v>84</v>
      </c>
      <c r="B8" s="262">
        <f t="shared" ref="B8:N8" si="4">SUM(B3:B7)</f>
        <v>3205</v>
      </c>
      <c r="C8" s="262">
        <f t="shared" si="4"/>
        <v>3319</v>
      </c>
      <c r="D8" s="262">
        <f t="shared" si="4"/>
        <v>4038</v>
      </c>
      <c r="E8" s="262">
        <f t="shared" si="4"/>
        <v>4624</v>
      </c>
      <c r="F8" s="262">
        <f t="shared" si="4"/>
        <v>4341</v>
      </c>
      <c r="G8" s="262">
        <f t="shared" si="4"/>
        <v>4520</v>
      </c>
      <c r="H8" s="262">
        <f t="shared" si="4"/>
        <v>0</v>
      </c>
      <c r="I8" s="262">
        <f t="shared" si="4"/>
        <v>0</v>
      </c>
      <c r="J8" s="262">
        <f t="shared" si="4"/>
        <v>0</v>
      </c>
      <c r="K8" s="262">
        <f t="shared" si="4"/>
        <v>0</v>
      </c>
      <c r="L8" s="262">
        <f t="shared" si="4"/>
        <v>0</v>
      </c>
      <c r="M8" s="262">
        <f t="shared" si="4"/>
        <v>0</v>
      </c>
      <c r="N8" s="262">
        <f t="shared" si="4"/>
        <v>24047</v>
      </c>
      <c r="O8" s="263">
        <f t="shared" si="0"/>
        <v>1</v>
      </c>
      <c r="P8" s="318"/>
      <c r="Q8" s="282" t="s">
        <v>83</v>
      </c>
      <c r="R8" s="710">
        <v>6380</v>
      </c>
      <c r="S8" s="711">
        <f>+R8/$R$9</f>
        <v>0.21706586826347304</v>
      </c>
      <c r="T8" s="710">
        <v>6561</v>
      </c>
      <c r="U8" s="711">
        <f>+T8/$T$9</f>
        <v>0.22712638903312909</v>
      </c>
      <c r="V8" s="710">
        <v>5623</v>
      </c>
      <c r="W8" s="711">
        <f>+V8/$V$9</f>
        <v>0.19946789641716922</v>
      </c>
      <c r="X8" s="710">
        <v>7590</v>
      </c>
      <c r="Y8" s="712">
        <f>+X8/X9</f>
        <v>0.24730376983480498</v>
      </c>
      <c r="Z8" s="710">
        <v>7114</v>
      </c>
      <c r="AA8" s="712">
        <f>+Z8/Z9</f>
        <v>0.2896697748279653</v>
      </c>
      <c r="AB8" s="259">
        <v>6548</v>
      </c>
      <c r="AC8" s="268">
        <f>+AB8/AB9</f>
        <v>0.31477742524757235</v>
      </c>
      <c r="AD8" s="259">
        <v>7902</v>
      </c>
      <c r="AE8" s="268">
        <f>+AD8/AD9</f>
        <v>0.28372410326379666</v>
      </c>
      <c r="AF8" s="259">
        <v>10458</v>
      </c>
      <c r="AG8" s="268">
        <f>+AF8/$AF$9</f>
        <v>0.29139035943159652</v>
      </c>
      <c r="AH8" s="259">
        <v>8708</v>
      </c>
      <c r="AI8" s="268">
        <v>0.30622076871681259</v>
      </c>
      <c r="AJ8" s="259">
        <v>6439</v>
      </c>
      <c r="AK8" s="268">
        <f>+AJ8/AJ9</f>
        <v>0.29268181818181815</v>
      </c>
      <c r="AL8" s="259">
        <v>8843</v>
      </c>
      <c r="AM8" s="268">
        <f>+AL8/AL9</f>
        <v>0.31683984235041202</v>
      </c>
      <c r="AN8" s="259">
        <v>16121</v>
      </c>
      <c r="AO8" s="268">
        <f t="shared" si="1"/>
        <v>0.47158110282287552</v>
      </c>
      <c r="AP8" s="259">
        <v>14641</v>
      </c>
      <c r="AQ8" s="268">
        <f t="shared" si="2"/>
        <v>0.49263122476446836</v>
      </c>
      <c r="AR8" s="259">
        <v>18477</v>
      </c>
      <c r="AS8" s="268">
        <f t="shared" si="3"/>
        <v>0.53240167122892956</v>
      </c>
      <c r="AT8" s="259">
        <v>17954</v>
      </c>
      <c r="AU8" s="268">
        <f t="shared" si="3"/>
        <v>0.51733179657109929</v>
      </c>
      <c r="AV8" s="259">
        <f>+N7</f>
        <v>15185</v>
      </c>
      <c r="AW8" s="268">
        <f>+AV8/AV9</f>
        <v>0.63147170125171537</v>
      </c>
      <c r="AX8" s="318"/>
      <c r="AY8" s="318"/>
      <c r="AZ8" s="318"/>
      <c r="BA8" s="318"/>
      <c r="BB8" s="318"/>
      <c r="BC8" s="318"/>
      <c r="BD8" s="318"/>
      <c r="BE8" s="318"/>
      <c r="BF8" s="318"/>
      <c r="BG8" s="318"/>
      <c r="BH8" s="318"/>
      <c r="BI8" s="318"/>
      <c r="BJ8" s="318"/>
    </row>
    <row r="9" spans="1:62" ht="15" customHeight="1" x14ac:dyDescent="0.25">
      <c r="A9" s="264" t="s">
        <v>102</v>
      </c>
      <c r="B9" s="264"/>
      <c r="C9" s="265">
        <f t="shared" ref="C9:M9" si="5">+C8/B8-1</f>
        <v>3.5569422776910997E-2</v>
      </c>
      <c r="D9" s="265">
        <f t="shared" si="5"/>
        <v>0.216631515516722</v>
      </c>
      <c r="E9" s="265">
        <f t="shared" si="5"/>
        <v>0.14512134720158487</v>
      </c>
      <c r="F9" s="265">
        <f t="shared" si="5"/>
        <v>-6.1202422145328672E-2</v>
      </c>
      <c r="G9" s="265">
        <f t="shared" si="5"/>
        <v>4.1234738539507099E-2</v>
      </c>
      <c r="H9" s="265">
        <f t="shared" si="5"/>
        <v>-1</v>
      </c>
      <c r="I9" s="265" t="e">
        <f t="shared" si="5"/>
        <v>#DIV/0!</v>
      </c>
      <c r="J9" s="265" t="e">
        <f t="shared" si="5"/>
        <v>#DIV/0!</v>
      </c>
      <c r="K9" s="265" t="e">
        <f t="shared" si="5"/>
        <v>#DIV/0!</v>
      </c>
      <c r="L9" s="265" t="e">
        <f t="shared" si="5"/>
        <v>#DIV/0!</v>
      </c>
      <c r="M9" s="265" t="e">
        <f t="shared" si="5"/>
        <v>#DIV/0!</v>
      </c>
      <c r="N9" s="266"/>
      <c r="O9" s="266"/>
      <c r="P9" s="318"/>
      <c r="Q9" s="713" t="s">
        <v>36</v>
      </c>
      <c r="R9" s="714">
        <f t="shared" ref="R9:AH9" si="6">SUM(R4:R8)</f>
        <v>29392</v>
      </c>
      <c r="S9" s="715">
        <f t="shared" si="6"/>
        <v>1</v>
      </c>
      <c r="T9" s="714">
        <f t="shared" si="6"/>
        <v>28887</v>
      </c>
      <c r="U9" s="715">
        <f t="shared" si="6"/>
        <v>1</v>
      </c>
      <c r="V9" s="714">
        <f t="shared" si="6"/>
        <v>28190</v>
      </c>
      <c r="W9" s="715">
        <f t="shared" si="6"/>
        <v>1</v>
      </c>
      <c r="X9" s="714">
        <f t="shared" si="6"/>
        <v>30691</v>
      </c>
      <c r="Y9" s="716">
        <f t="shared" si="6"/>
        <v>1</v>
      </c>
      <c r="Z9" s="714">
        <f t="shared" si="6"/>
        <v>24559</v>
      </c>
      <c r="AA9" s="716">
        <f t="shared" si="6"/>
        <v>1</v>
      </c>
      <c r="AB9" s="714">
        <f t="shared" si="6"/>
        <v>20802</v>
      </c>
      <c r="AC9" s="716">
        <f t="shared" si="6"/>
        <v>1</v>
      </c>
      <c r="AD9" s="714">
        <f t="shared" si="6"/>
        <v>27851</v>
      </c>
      <c r="AE9" s="716">
        <f t="shared" si="6"/>
        <v>1</v>
      </c>
      <c r="AF9" s="714">
        <f t="shared" si="6"/>
        <v>35890</v>
      </c>
      <c r="AG9" s="716">
        <f t="shared" si="6"/>
        <v>1</v>
      </c>
      <c r="AH9" s="714">
        <f t="shared" si="6"/>
        <v>28437</v>
      </c>
      <c r="AI9" s="716">
        <f>SUM(AI4:AI8)</f>
        <v>1</v>
      </c>
      <c r="AJ9" s="714">
        <f t="shared" ref="AJ9:AW9" si="7">SUM(AJ4:AJ8)</f>
        <v>22000</v>
      </c>
      <c r="AK9" s="716">
        <f t="shared" si="7"/>
        <v>1</v>
      </c>
      <c r="AL9" s="714">
        <f t="shared" si="7"/>
        <v>27910</v>
      </c>
      <c r="AM9" s="716">
        <f t="shared" si="7"/>
        <v>1</v>
      </c>
      <c r="AN9" s="714">
        <f>SUM(AN4:AN8)</f>
        <v>34185</v>
      </c>
      <c r="AO9" s="716">
        <f t="shared" si="1"/>
        <v>1</v>
      </c>
      <c r="AP9" s="714">
        <f>SUM(AP4:AP8)</f>
        <v>29720</v>
      </c>
      <c r="AQ9" s="716">
        <f t="shared" si="2"/>
        <v>1</v>
      </c>
      <c r="AR9" s="714">
        <f>SUM(AR4:AR8)</f>
        <v>34705</v>
      </c>
      <c r="AS9" s="716">
        <f t="shared" si="3"/>
        <v>1</v>
      </c>
      <c r="AT9" s="714">
        <f>SUM(AT4:AT8)</f>
        <v>31361</v>
      </c>
      <c r="AU9" s="716"/>
      <c r="AV9" s="714">
        <f t="shared" si="7"/>
        <v>24047</v>
      </c>
      <c r="AW9" s="716">
        <f t="shared" si="7"/>
        <v>1</v>
      </c>
      <c r="AX9" s="318"/>
      <c r="AY9" s="318"/>
      <c r="AZ9" s="318"/>
      <c r="BA9" s="318"/>
      <c r="BB9" s="318"/>
      <c r="BC9" s="318"/>
      <c r="BD9" s="318"/>
      <c r="BE9" s="318"/>
      <c r="BF9" s="318"/>
      <c r="BG9" s="318"/>
      <c r="BH9" s="318"/>
      <c r="BI9" s="318"/>
      <c r="BJ9" s="318"/>
    </row>
    <row r="10" spans="1:62" ht="15" customHeight="1" x14ac:dyDescent="0.25">
      <c r="A10" s="331" t="s">
        <v>64</v>
      </c>
      <c r="B10" s="362"/>
      <c r="C10" s="362"/>
      <c r="D10" s="362"/>
      <c r="E10" s="362"/>
      <c r="F10" s="362"/>
      <c r="G10" s="362"/>
      <c r="H10" s="362"/>
      <c r="I10" s="362"/>
      <c r="J10" s="362"/>
      <c r="K10" s="362"/>
      <c r="L10" s="362"/>
      <c r="M10" s="362"/>
      <c r="N10" s="362"/>
      <c r="O10" s="362"/>
      <c r="P10" s="318"/>
      <c r="Q10" s="717" t="s">
        <v>64</v>
      </c>
      <c r="R10" s="718"/>
      <c r="S10" s="719"/>
      <c r="T10" s="718"/>
      <c r="U10" s="719"/>
      <c r="V10" s="718"/>
      <c r="W10" s="719"/>
      <c r="X10" s="718"/>
      <c r="Y10" s="720"/>
      <c r="Z10" s="718"/>
      <c r="AA10" s="720"/>
      <c r="AB10" s="718"/>
      <c r="AC10" s="720"/>
      <c r="AD10" s="718"/>
      <c r="AE10" s="720"/>
      <c r="AF10" s="718"/>
      <c r="AG10" s="720"/>
      <c r="AH10" s="718"/>
      <c r="AI10" s="720"/>
      <c r="AJ10" s="718"/>
      <c r="AK10" s="720"/>
      <c r="AL10" s="718"/>
      <c r="AM10" s="720"/>
      <c r="AN10" s="718"/>
      <c r="AO10" s="720"/>
      <c r="AP10" s="718"/>
      <c r="AQ10" s="720"/>
      <c r="AR10" s="718"/>
      <c r="AS10" s="720"/>
      <c r="AT10" s="720"/>
      <c r="AU10" s="720"/>
      <c r="AV10" s="718"/>
      <c r="AW10" s="720"/>
      <c r="AX10" s="318"/>
      <c r="AY10" s="318"/>
      <c r="AZ10" s="318"/>
      <c r="BA10" s="318"/>
      <c r="BB10" s="318"/>
      <c r="BC10" s="318"/>
      <c r="BD10" s="318"/>
      <c r="BE10" s="318"/>
      <c r="BF10" s="318"/>
      <c r="BG10" s="318"/>
      <c r="BH10" s="318"/>
      <c r="BI10" s="318"/>
      <c r="BJ10" s="318"/>
    </row>
    <row r="11" spans="1:62" ht="17.25" customHeight="1" x14ac:dyDescent="0.25">
      <c r="B11" s="304"/>
      <c r="C11" s="304"/>
      <c r="D11" s="304"/>
      <c r="E11" s="304"/>
      <c r="F11" s="304"/>
      <c r="G11" s="304"/>
      <c r="H11" s="304"/>
      <c r="I11" s="304"/>
      <c r="J11" s="304"/>
      <c r="K11" s="365"/>
      <c r="L11" s="365"/>
      <c r="M11" s="365"/>
      <c r="N11" s="365"/>
      <c r="O11" s="365"/>
      <c r="P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  <c r="AQ11" s="318"/>
      <c r="AR11" s="318"/>
      <c r="AS11" s="318"/>
      <c r="AT11" s="318"/>
      <c r="AU11" s="318"/>
      <c r="AV11" s="318"/>
      <c r="AW11" s="318"/>
      <c r="AX11" s="318"/>
      <c r="AY11" s="318"/>
      <c r="AZ11" s="318"/>
      <c r="BA11" s="318"/>
      <c r="BB11" s="318"/>
      <c r="BC11" s="318"/>
      <c r="BD11" s="318"/>
      <c r="BE11" s="318"/>
      <c r="BF11" s="318"/>
      <c r="BG11" s="318"/>
      <c r="BH11" s="318"/>
      <c r="BI11" s="318"/>
      <c r="BJ11" s="318"/>
    </row>
    <row r="12" spans="1:62" ht="12" customHeight="1" x14ac:dyDescent="0.25">
      <c r="A12" s="318"/>
      <c r="B12" s="362"/>
      <c r="C12" s="362"/>
      <c r="D12" s="362"/>
      <c r="E12" s="362"/>
      <c r="F12" s="362"/>
      <c r="G12" s="362"/>
      <c r="H12" s="362"/>
      <c r="I12" s="362"/>
      <c r="J12" s="362"/>
      <c r="K12" s="362"/>
      <c r="L12" s="362"/>
      <c r="M12" s="362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62"/>
      <c r="AK12" s="318"/>
      <c r="AL12" s="318"/>
      <c r="AM12" s="318"/>
      <c r="AN12" s="318"/>
      <c r="AO12" s="318"/>
      <c r="AP12" s="318"/>
      <c r="AQ12" s="318"/>
      <c r="AR12" s="318"/>
      <c r="AS12" s="318"/>
      <c r="AT12" s="318"/>
      <c r="AU12" s="318"/>
      <c r="AV12" s="318"/>
      <c r="AW12" s="318"/>
      <c r="AX12" s="318"/>
      <c r="AY12" s="318"/>
      <c r="AZ12" s="318"/>
      <c r="BA12" s="318"/>
      <c r="BB12" s="318"/>
      <c r="BC12" s="318"/>
      <c r="BD12" s="318"/>
      <c r="BE12" s="318"/>
      <c r="BF12" s="318"/>
      <c r="BG12" s="318"/>
      <c r="BH12" s="318"/>
      <c r="BI12" s="318"/>
      <c r="BJ12" s="318"/>
    </row>
    <row r="13" spans="1:62" ht="12" customHeight="1" x14ac:dyDescent="0.25">
      <c r="A13" s="318"/>
      <c r="B13" s="318"/>
      <c r="C13" s="318"/>
      <c r="D13" s="318"/>
      <c r="E13" s="321"/>
      <c r="G13" s="318"/>
      <c r="H13" s="318"/>
      <c r="I13" s="318"/>
      <c r="J13" s="318"/>
      <c r="K13" s="318"/>
      <c r="L13" s="318"/>
      <c r="M13" s="318"/>
      <c r="N13" s="362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  <c r="AQ13" s="318"/>
      <c r="AR13" s="318"/>
      <c r="AS13" s="318"/>
      <c r="AT13" s="318"/>
      <c r="AU13" s="318"/>
      <c r="AV13" s="318"/>
      <c r="AW13" s="318"/>
      <c r="AX13" s="318"/>
      <c r="AY13" s="318"/>
      <c r="AZ13" s="318"/>
      <c r="BA13" s="318"/>
      <c r="BB13" s="318"/>
      <c r="BC13" s="318"/>
      <c r="BD13" s="318"/>
      <c r="BE13" s="318"/>
      <c r="BF13" s="318"/>
      <c r="BG13" s="318"/>
      <c r="BH13" s="318"/>
      <c r="BI13" s="318"/>
      <c r="BJ13" s="318"/>
    </row>
    <row r="14" spans="1:62" ht="13.5" customHeight="1" x14ac:dyDescent="0.25">
      <c r="A14" s="318"/>
      <c r="B14" s="318"/>
      <c r="C14" s="318"/>
      <c r="D14" s="318"/>
      <c r="E14" s="321"/>
      <c r="G14" s="318"/>
      <c r="H14" s="318"/>
      <c r="I14" s="318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  <c r="AQ14" s="318"/>
      <c r="AR14" s="318"/>
      <c r="AS14" s="318"/>
      <c r="AT14" s="318"/>
      <c r="AU14" s="318"/>
      <c r="AV14" s="318"/>
      <c r="AW14" s="318"/>
      <c r="AX14" s="318"/>
      <c r="AY14" s="318"/>
      <c r="AZ14" s="318"/>
      <c r="BA14" s="318"/>
      <c r="BB14" s="318"/>
      <c r="BC14" s="318"/>
      <c r="BD14" s="318"/>
      <c r="BE14" s="318"/>
      <c r="BF14" s="318"/>
      <c r="BG14" s="318"/>
      <c r="BH14" s="318"/>
      <c r="BI14" s="318"/>
      <c r="BJ14" s="318"/>
    </row>
    <row r="15" spans="1:62" ht="12.75" customHeight="1" x14ac:dyDescent="0.25">
      <c r="A15" s="318"/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  <c r="AQ15" s="318"/>
      <c r="AR15" s="318"/>
      <c r="AS15" s="318"/>
      <c r="AT15" s="318"/>
      <c r="AU15" s="318"/>
      <c r="AV15" s="318"/>
      <c r="AW15" s="318"/>
      <c r="AX15" s="318"/>
      <c r="AY15" s="318"/>
      <c r="AZ15" s="318"/>
      <c r="BA15" s="318"/>
      <c r="BB15" s="318"/>
      <c r="BC15" s="318"/>
      <c r="BD15" s="318"/>
      <c r="BE15" s="318"/>
      <c r="BF15" s="318"/>
      <c r="BG15" s="318"/>
      <c r="BH15" s="318"/>
      <c r="BI15" s="318"/>
      <c r="BJ15" s="318"/>
    </row>
    <row r="16" spans="1:62" ht="12" customHeight="1" x14ac:dyDescent="0.25">
      <c r="A16" s="318"/>
      <c r="B16" s="318"/>
      <c r="C16" s="318"/>
      <c r="D16" s="318"/>
      <c r="E16" s="318"/>
      <c r="F16" s="318"/>
      <c r="G16" s="318"/>
      <c r="H16" s="318"/>
      <c r="I16" s="318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  <c r="AQ16" s="318"/>
      <c r="AR16" s="318"/>
      <c r="AS16" s="318"/>
      <c r="AT16" s="318"/>
      <c r="AU16" s="318"/>
      <c r="AV16" s="318"/>
      <c r="AW16" s="318"/>
      <c r="AX16" s="318"/>
      <c r="AY16" s="318"/>
      <c r="AZ16" s="318"/>
      <c r="BA16" s="318"/>
      <c r="BB16" s="318"/>
      <c r="BC16" s="318"/>
      <c r="BD16" s="318"/>
      <c r="BE16" s="318"/>
      <c r="BF16" s="318"/>
      <c r="BG16" s="318"/>
      <c r="BH16" s="318"/>
      <c r="BI16" s="318"/>
      <c r="BJ16" s="318"/>
    </row>
    <row r="17" spans="1:62" ht="14.25" customHeight="1" x14ac:dyDescent="0.25">
      <c r="A17" s="318"/>
      <c r="B17" s="318"/>
      <c r="C17" s="318"/>
      <c r="D17" s="318"/>
      <c r="E17" s="318"/>
      <c r="F17" s="318"/>
      <c r="G17" s="318"/>
      <c r="H17" s="318"/>
      <c r="I17" s="318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  <c r="AQ17" s="318"/>
      <c r="AR17" s="318"/>
      <c r="AS17" s="318"/>
      <c r="AT17" s="318"/>
      <c r="AU17" s="318"/>
      <c r="AV17" s="318"/>
      <c r="AW17" s="318"/>
      <c r="AX17" s="318"/>
      <c r="AY17" s="318"/>
      <c r="AZ17" s="318"/>
      <c r="BA17" s="318"/>
      <c r="BB17" s="318"/>
      <c r="BC17" s="318"/>
      <c r="BD17" s="318"/>
      <c r="BE17" s="318"/>
      <c r="BF17" s="318"/>
      <c r="BG17" s="318"/>
      <c r="BH17" s="318"/>
      <c r="BI17" s="318"/>
      <c r="BJ17" s="318"/>
    </row>
    <row r="18" spans="1:62" ht="14.25" customHeight="1" x14ac:dyDescent="0.25">
      <c r="A18" s="318"/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  <c r="AO18" s="318"/>
      <c r="AP18" s="318"/>
      <c r="AQ18" s="318"/>
      <c r="AR18" s="318"/>
      <c r="AS18" s="318"/>
      <c r="AT18" s="318"/>
      <c r="AU18" s="318"/>
      <c r="AV18" s="318"/>
      <c r="AW18" s="318"/>
      <c r="AX18" s="318"/>
      <c r="AY18" s="318"/>
      <c r="AZ18" s="318"/>
      <c r="BA18" s="318"/>
      <c r="BB18" s="318"/>
      <c r="BC18" s="318"/>
      <c r="BD18" s="318"/>
      <c r="BE18" s="318"/>
      <c r="BF18" s="318"/>
      <c r="BG18" s="318"/>
      <c r="BH18" s="318"/>
      <c r="BI18" s="318"/>
      <c r="BJ18" s="318"/>
    </row>
    <row r="19" spans="1:62" ht="14.25" customHeight="1" x14ac:dyDescent="0.25">
      <c r="A19" s="318"/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  <c r="AN19" s="318"/>
      <c r="AO19" s="318"/>
      <c r="AP19" s="318"/>
      <c r="AQ19" s="318"/>
      <c r="AR19" s="318"/>
      <c r="AS19" s="318"/>
      <c r="AT19" s="318"/>
      <c r="AU19" s="318"/>
      <c r="AV19" s="318"/>
      <c r="AW19" s="318"/>
      <c r="AX19" s="318"/>
      <c r="AY19" s="318"/>
      <c r="AZ19" s="318"/>
      <c r="BA19" s="318"/>
      <c r="BB19" s="318"/>
      <c r="BC19" s="318"/>
      <c r="BD19" s="318"/>
      <c r="BE19" s="318"/>
      <c r="BF19" s="318"/>
      <c r="BG19" s="318"/>
      <c r="BH19" s="318"/>
      <c r="BI19" s="318"/>
      <c r="BJ19" s="318"/>
    </row>
    <row r="20" spans="1:62" ht="14.25" customHeight="1" x14ac:dyDescent="0.25">
      <c r="A20" s="318"/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  <c r="AN20" s="318"/>
      <c r="AO20" s="318"/>
      <c r="AP20" s="318"/>
      <c r="AQ20" s="318"/>
      <c r="AR20" s="318"/>
      <c r="AS20" s="318"/>
      <c r="AT20" s="318"/>
      <c r="AU20" s="318"/>
      <c r="AV20" s="318"/>
      <c r="AW20" s="318"/>
      <c r="AX20" s="318"/>
      <c r="AY20" s="318"/>
      <c r="AZ20" s="318"/>
      <c r="BA20" s="318"/>
      <c r="BB20" s="318"/>
      <c r="BC20" s="318"/>
      <c r="BD20" s="318"/>
      <c r="BE20" s="318"/>
      <c r="BF20" s="318"/>
      <c r="BG20" s="318"/>
      <c r="BH20" s="318"/>
      <c r="BI20" s="318"/>
      <c r="BJ20" s="318"/>
    </row>
    <row r="21" spans="1:62" ht="14.25" customHeight="1" x14ac:dyDescent="0.25">
      <c r="A21" s="318"/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  <c r="AN21" s="318"/>
      <c r="AO21" s="318"/>
      <c r="AP21" s="318"/>
      <c r="AQ21" s="318"/>
      <c r="AR21" s="318"/>
      <c r="AS21" s="318"/>
      <c r="AT21" s="318"/>
      <c r="AU21" s="318"/>
      <c r="AV21" s="318"/>
      <c r="AW21" s="318"/>
      <c r="AX21" s="318"/>
      <c r="AY21" s="318"/>
      <c r="AZ21" s="318"/>
      <c r="BA21" s="318"/>
      <c r="BB21" s="318"/>
      <c r="BC21" s="318"/>
      <c r="BD21" s="318"/>
      <c r="BE21" s="318"/>
      <c r="BF21" s="318"/>
      <c r="BG21" s="318"/>
      <c r="BH21" s="318"/>
      <c r="BI21" s="318"/>
      <c r="BJ21" s="318"/>
    </row>
    <row r="22" spans="1:62" ht="14.25" customHeight="1" x14ac:dyDescent="0.25">
      <c r="A22" s="318"/>
      <c r="B22" s="318"/>
      <c r="C22" s="318"/>
      <c r="D22" s="318"/>
      <c r="E22" s="318"/>
      <c r="F22" s="318"/>
      <c r="G22" s="318"/>
      <c r="H22" s="318"/>
      <c r="I22" s="318"/>
      <c r="J22" s="318"/>
      <c r="K22" s="318"/>
      <c r="L22" s="318"/>
      <c r="M22" s="318"/>
      <c r="N22" s="318"/>
      <c r="O22" s="365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  <c r="AN22" s="318"/>
      <c r="AO22" s="318"/>
      <c r="AP22" s="318"/>
      <c r="AQ22" s="318"/>
      <c r="AR22" s="318"/>
      <c r="AS22" s="318"/>
      <c r="AT22" s="318"/>
      <c r="AU22" s="318"/>
      <c r="AV22" s="318"/>
      <c r="AW22" s="318"/>
      <c r="AX22" s="318"/>
      <c r="AY22" s="318"/>
      <c r="AZ22" s="318"/>
      <c r="BA22" s="318"/>
      <c r="BB22" s="318"/>
      <c r="BC22" s="318"/>
      <c r="BD22" s="318"/>
      <c r="BE22" s="318"/>
      <c r="BF22" s="318"/>
      <c r="BG22" s="318"/>
      <c r="BH22" s="318"/>
      <c r="BI22" s="318"/>
      <c r="BJ22" s="318"/>
    </row>
    <row r="23" spans="1:62" ht="13.5" customHeight="1" x14ac:dyDescent="0.25">
      <c r="A23" s="318"/>
      <c r="B23" s="318"/>
      <c r="C23" s="318"/>
      <c r="D23" s="318"/>
      <c r="E23" s="318"/>
      <c r="F23" s="318"/>
      <c r="G23" s="318"/>
      <c r="H23" s="318"/>
      <c r="I23" s="318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  <c r="AN23" s="318"/>
      <c r="AO23" s="318"/>
      <c r="AP23" s="318"/>
      <c r="AQ23" s="318"/>
      <c r="AR23" s="318"/>
      <c r="AS23" s="318"/>
      <c r="AT23" s="318"/>
      <c r="AU23" s="318"/>
      <c r="AV23" s="318"/>
      <c r="AW23" s="318"/>
      <c r="AX23" s="318"/>
      <c r="AY23" s="318"/>
      <c r="AZ23" s="318"/>
      <c r="BA23" s="318"/>
      <c r="BB23" s="318"/>
      <c r="BC23" s="318"/>
      <c r="BD23" s="318"/>
      <c r="BE23" s="318"/>
      <c r="BF23" s="318"/>
      <c r="BG23" s="318"/>
      <c r="BH23" s="318"/>
      <c r="BI23" s="318"/>
      <c r="BJ23" s="318"/>
    </row>
    <row r="24" spans="1:62" ht="14.25" customHeight="1" x14ac:dyDescent="0.25">
      <c r="A24" s="318"/>
      <c r="B24" s="318"/>
      <c r="C24" s="318"/>
      <c r="D24" s="318"/>
      <c r="E24" s="318"/>
      <c r="F24" s="318"/>
      <c r="G24" s="318"/>
      <c r="H24" s="318"/>
      <c r="I24" s="318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  <c r="AN24" s="318"/>
      <c r="AO24" s="318"/>
      <c r="AP24" s="318"/>
      <c r="AQ24" s="318"/>
      <c r="AR24" s="318"/>
      <c r="AS24" s="318"/>
      <c r="AT24" s="318"/>
      <c r="AU24" s="318"/>
      <c r="AV24" s="318"/>
      <c r="AW24" s="318"/>
      <c r="AX24" s="318"/>
      <c r="AY24" s="318"/>
      <c r="AZ24" s="318"/>
      <c r="BA24" s="318"/>
      <c r="BB24" s="318"/>
      <c r="BC24" s="318"/>
      <c r="BD24" s="318"/>
      <c r="BE24" s="318"/>
      <c r="BF24" s="318"/>
      <c r="BG24" s="318"/>
      <c r="BH24" s="318"/>
      <c r="BI24" s="318"/>
      <c r="BJ24" s="318"/>
    </row>
    <row r="25" spans="1:62" ht="14.25" customHeight="1" x14ac:dyDescent="0.25">
      <c r="A25" s="318"/>
      <c r="B25" s="318"/>
      <c r="C25" s="318"/>
      <c r="D25" s="318"/>
      <c r="E25" s="318"/>
      <c r="F25" s="318"/>
      <c r="G25" s="318"/>
      <c r="H25" s="318"/>
      <c r="I25" s="318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  <c r="AN25" s="318"/>
      <c r="AO25" s="318"/>
      <c r="AP25" s="318"/>
      <c r="AQ25" s="318"/>
      <c r="AR25" s="318"/>
      <c r="AS25" s="318"/>
      <c r="AT25" s="318"/>
      <c r="AU25" s="318"/>
      <c r="AV25" s="318"/>
      <c r="AW25" s="318"/>
      <c r="AX25" s="318"/>
      <c r="AY25" s="318"/>
      <c r="AZ25" s="318"/>
      <c r="BA25" s="318"/>
      <c r="BB25" s="318"/>
      <c r="BC25" s="318"/>
      <c r="BD25" s="318"/>
      <c r="BE25" s="318"/>
      <c r="BF25" s="318"/>
      <c r="BG25" s="318"/>
      <c r="BH25" s="318"/>
      <c r="BI25" s="318"/>
      <c r="BJ25" s="318"/>
    </row>
    <row r="26" spans="1:62" ht="14.25" customHeight="1" x14ac:dyDescent="0.25">
      <c r="A26" s="318"/>
      <c r="B26" s="318"/>
      <c r="C26" s="318"/>
      <c r="D26" s="318"/>
      <c r="E26" s="318"/>
      <c r="F26" s="318"/>
      <c r="G26" s="318"/>
      <c r="H26" s="318"/>
      <c r="I26" s="318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  <c r="AN26" s="318"/>
      <c r="AO26" s="318"/>
      <c r="AP26" s="318"/>
      <c r="AQ26" s="318"/>
      <c r="AR26" s="318"/>
      <c r="AS26" s="318"/>
      <c r="AT26" s="318"/>
      <c r="AU26" s="318"/>
      <c r="AV26" s="318"/>
      <c r="AW26" s="318"/>
      <c r="AX26" s="318"/>
      <c r="AY26" s="318"/>
      <c r="AZ26" s="318"/>
      <c r="BA26" s="318"/>
      <c r="BB26" s="318"/>
      <c r="BC26" s="318"/>
      <c r="BD26" s="318"/>
      <c r="BE26" s="318"/>
      <c r="BF26" s="318"/>
      <c r="BG26" s="318"/>
      <c r="BH26" s="318"/>
      <c r="BI26" s="318"/>
      <c r="BJ26" s="318"/>
    </row>
    <row r="27" spans="1:62" ht="12" customHeight="1" x14ac:dyDescent="0.25">
      <c r="A27" s="318"/>
      <c r="B27" s="318"/>
      <c r="C27" s="318"/>
      <c r="D27" s="318"/>
      <c r="E27" s="318"/>
      <c r="F27" s="318"/>
      <c r="G27" s="318"/>
      <c r="H27" s="318"/>
      <c r="I27" s="318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  <c r="AN27" s="318"/>
      <c r="AO27" s="318"/>
      <c r="AP27" s="318"/>
      <c r="AQ27" s="318"/>
      <c r="AR27" s="318"/>
      <c r="AS27" s="318"/>
      <c r="AT27" s="318"/>
      <c r="AU27" s="318"/>
      <c r="AV27" s="318"/>
      <c r="AW27" s="318"/>
      <c r="AX27" s="318"/>
      <c r="AY27" s="318"/>
      <c r="AZ27" s="318"/>
      <c r="BA27" s="318"/>
      <c r="BB27" s="318"/>
      <c r="BC27" s="318"/>
      <c r="BD27" s="318"/>
      <c r="BE27" s="318"/>
      <c r="BF27" s="318"/>
      <c r="BG27" s="318"/>
      <c r="BH27" s="318"/>
      <c r="BI27" s="318"/>
      <c r="BJ27" s="318"/>
    </row>
    <row r="28" spans="1:62" ht="12" customHeight="1" x14ac:dyDescent="0.25">
      <c r="A28" s="318"/>
      <c r="B28" s="318"/>
      <c r="C28" s="318"/>
      <c r="D28" s="318"/>
      <c r="E28" s="318"/>
      <c r="F28" s="318"/>
      <c r="G28" s="318"/>
      <c r="H28" s="318"/>
      <c r="I28" s="318"/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  <c r="AN28" s="318"/>
      <c r="AO28" s="318"/>
      <c r="AP28" s="318"/>
      <c r="AQ28" s="318"/>
      <c r="AR28" s="318"/>
      <c r="AS28" s="318"/>
      <c r="AT28" s="318"/>
      <c r="AU28" s="318"/>
      <c r="AV28" s="318"/>
      <c r="AW28" s="318"/>
      <c r="AX28" s="318"/>
      <c r="AY28" s="318"/>
      <c r="AZ28" s="318"/>
      <c r="BA28" s="318"/>
      <c r="BB28" s="318"/>
      <c r="BC28" s="318"/>
      <c r="BD28" s="318"/>
      <c r="BE28" s="318"/>
      <c r="BF28" s="318"/>
      <c r="BG28" s="318"/>
      <c r="BH28" s="318"/>
      <c r="BI28" s="318"/>
      <c r="BJ28" s="318"/>
    </row>
    <row r="29" spans="1:62" ht="12" customHeight="1" x14ac:dyDescent="0.25">
      <c r="A29" s="318"/>
      <c r="B29" s="318"/>
      <c r="C29" s="318"/>
      <c r="D29" s="318"/>
      <c r="E29" s="318"/>
      <c r="F29" s="318"/>
      <c r="G29" s="318"/>
      <c r="H29" s="318"/>
      <c r="I29" s="318"/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  <c r="AN29" s="318"/>
      <c r="AO29" s="318"/>
      <c r="AP29" s="318"/>
      <c r="AQ29" s="318"/>
      <c r="AR29" s="318"/>
      <c r="AS29" s="318"/>
      <c r="AT29" s="318"/>
      <c r="AU29" s="318"/>
      <c r="AV29" s="318"/>
      <c r="AW29" s="318"/>
      <c r="AX29" s="318"/>
      <c r="AY29" s="318"/>
      <c r="AZ29" s="318"/>
      <c r="BA29" s="318"/>
      <c r="BB29" s="318"/>
      <c r="BC29" s="318"/>
      <c r="BD29" s="318"/>
      <c r="BE29" s="318"/>
      <c r="BF29" s="318"/>
      <c r="BG29" s="318"/>
      <c r="BH29" s="318"/>
      <c r="BI29" s="318"/>
      <c r="BJ29" s="318"/>
    </row>
    <row r="30" spans="1:62" ht="12" customHeight="1" x14ac:dyDescent="0.25">
      <c r="A30" s="318"/>
      <c r="B30" s="318"/>
      <c r="C30" s="318"/>
      <c r="D30" s="318"/>
      <c r="E30" s="318"/>
      <c r="F30" s="318"/>
      <c r="G30" s="318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  <c r="AM30" s="318"/>
      <c r="AN30" s="318"/>
      <c r="AO30" s="318"/>
      <c r="AP30" s="318"/>
      <c r="AQ30" s="318"/>
      <c r="AR30" s="318"/>
      <c r="AS30" s="318"/>
      <c r="AT30" s="318"/>
      <c r="AU30" s="318"/>
      <c r="AV30" s="318"/>
      <c r="AW30" s="318"/>
      <c r="AX30" s="318"/>
      <c r="AY30" s="318"/>
      <c r="AZ30" s="318"/>
      <c r="BA30" s="318"/>
      <c r="BB30" s="318"/>
      <c r="BC30" s="318"/>
      <c r="BD30" s="318"/>
      <c r="BE30" s="318"/>
      <c r="BF30" s="318"/>
      <c r="BG30" s="318"/>
      <c r="BH30" s="318"/>
      <c r="BI30" s="318"/>
      <c r="BJ30" s="318"/>
    </row>
    <row r="31" spans="1:62" ht="12" customHeight="1" x14ac:dyDescent="0.25">
      <c r="A31" s="318"/>
      <c r="B31" s="318"/>
      <c r="C31" s="318"/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8"/>
      <c r="AR31" s="318"/>
      <c r="AS31" s="318"/>
      <c r="AT31" s="318"/>
      <c r="AU31" s="318"/>
      <c r="AV31" s="318"/>
      <c r="AW31" s="318"/>
      <c r="AX31" s="318"/>
      <c r="AY31" s="318"/>
      <c r="AZ31" s="318"/>
      <c r="BA31" s="318"/>
      <c r="BB31" s="318"/>
      <c r="BC31" s="318"/>
      <c r="BD31" s="318"/>
      <c r="BE31" s="318"/>
      <c r="BF31" s="318"/>
      <c r="BG31" s="318"/>
      <c r="BH31" s="318"/>
      <c r="BI31" s="318"/>
      <c r="BJ31" s="318"/>
    </row>
    <row r="32" spans="1:62" ht="12" customHeight="1" x14ac:dyDescent="0.25">
      <c r="A32" s="318"/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18"/>
      <c r="AN32" s="318"/>
      <c r="AO32" s="318"/>
      <c r="AP32" s="318"/>
      <c r="AQ32" s="318"/>
      <c r="AR32" s="318"/>
      <c r="AS32" s="318"/>
      <c r="AT32" s="318"/>
      <c r="AU32" s="318"/>
      <c r="AV32" s="318"/>
      <c r="AW32" s="318"/>
      <c r="AX32" s="318"/>
      <c r="AY32" s="318"/>
      <c r="AZ32" s="318"/>
      <c r="BA32" s="318"/>
      <c r="BB32" s="318"/>
      <c r="BC32" s="318"/>
      <c r="BD32" s="318"/>
      <c r="BE32" s="318"/>
      <c r="BF32" s="318"/>
      <c r="BG32" s="318"/>
      <c r="BH32" s="318"/>
      <c r="BI32" s="318"/>
      <c r="BJ32" s="318"/>
    </row>
    <row r="33" spans="1:62" ht="12" customHeight="1" x14ac:dyDescent="0.25">
      <c r="A33" s="318"/>
      <c r="B33" s="318"/>
      <c r="C33" s="318"/>
      <c r="D33" s="318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  <c r="AM33" s="318"/>
      <c r="AN33" s="318"/>
      <c r="AO33" s="318"/>
      <c r="AP33" s="318"/>
      <c r="AQ33" s="318"/>
      <c r="AR33" s="318"/>
      <c r="AS33" s="318"/>
      <c r="AT33" s="318"/>
      <c r="AU33" s="318"/>
      <c r="AV33" s="318"/>
      <c r="AW33" s="318"/>
      <c r="AX33" s="318"/>
      <c r="AY33" s="318"/>
      <c r="AZ33" s="318"/>
      <c r="BA33" s="318"/>
      <c r="BB33" s="318"/>
      <c r="BC33" s="318"/>
      <c r="BD33" s="318"/>
      <c r="BE33" s="318"/>
      <c r="BF33" s="318"/>
      <c r="BG33" s="318"/>
      <c r="BH33" s="318"/>
      <c r="BI33" s="318"/>
      <c r="BJ33" s="318"/>
    </row>
    <row r="34" spans="1:62" ht="12" customHeight="1" x14ac:dyDescent="0.25">
      <c r="A34" s="318"/>
      <c r="B34" s="318"/>
      <c r="C34" s="318"/>
      <c r="D34" s="318"/>
      <c r="E34" s="318"/>
      <c r="F34" s="318"/>
      <c r="G34" s="318"/>
      <c r="H34" s="318"/>
      <c r="I34" s="318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318"/>
      <c r="AN34" s="318"/>
      <c r="AO34" s="318"/>
      <c r="AP34" s="318"/>
      <c r="AQ34" s="318"/>
      <c r="AR34" s="318"/>
      <c r="AS34" s="318"/>
      <c r="AT34" s="318"/>
      <c r="AU34" s="318"/>
      <c r="AV34" s="318"/>
      <c r="AW34" s="318"/>
      <c r="AX34" s="318"/>
      <c r="AY34" s="318"/>
      <c r="AZ34" s="318"/>
      <c r="BA34" s="318"/>
      <c r="BB34" s="318"/>
      <c r="BC34" s="318"/>
      <c r="BD34" s="318"/>
      <c r="BE34" s="318"/>
      <c r="BF34" s="318"/>
      <c r="BG34" s="318"/>
      <c r="BH34" s="318"/>
      <c r="BI34" s="318"/>
      <c r="BJ34" s="318"/>
    </row>
    <row r="35" spans="1:62" ht="12" customHeight="1" x14ac:dyDescent="0.25">
      <c r="A35" s="318"/>
      <c r="B35" s="318"/>
      <c r="C35" s="318"/>
      <c r="D35" s="318"/>
      <c r="E35" s="318"/>
      <c r="F35" s="318"/>
      <c r="G35" s="318"/>
      <c r="H35" s="318"/>
      <c r="I35" s="318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  <c r="AL35" s="318"/>
      <c r="AM35" s="318"/>
      <c r="AN35" s="318"/>
      <c r="AO35" s="318"/>
      <c r="AP35" s="318"/>
      <c r="AQ35" s="318"/>
      <c r="AR35" s="318"/>
      <c r="AS35" s="318"/>
      <c r="AT35" s="318"/>
      <c r="AU35" s="318"/>
      <c r="AV35" s="318"/>
      <c r="AW35" s="318"/>
      <c r="AX35" s="318"/>
      <c r="AY35" s="318"/>
      <c r="AZ35" s="318"/>
      <c r="BA35" s="318"/>
      <c r="BB35" s="318"/>
      <c r="BC35" s="318"/>
      <c r="BD35" s="318"/>
      <c r="BE35" s="318"/>
      <c r="BF35" s="318"/>
      <c r="BG35" s="318"/>
      <c r="BH35" s="318"/>
      <c r="BI35" s="318"/>
      <c r="BJ35" s="318"/>
    </row>
    <row r="36" spans="1:62" ht="12" customHeight="1" x14ac:dyDescent="0.25">
      <c r="A36" s="318"/>
      <c r="B36" s="318"/>
      <c r="C36" s="318"/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  <c r="AM36" s="318"/>
      <c r="AN36" s="318"/>
      <c r="AO36" s="318"/>
      <c r="AP36" s="318"/>
      <c r="AQ36" s="318"/>
      <c r="AR36" s="318"/>
      <c r="AS36" s="318"/>
      <c r="AT36" s="318"/>
      <c r="AU36" s="318"/>
      <c r="AV36" s="318"/>
      <c r="AW36" s="318"/>
      <c r="AX36" s="318"/>
      <c r="AY36" s="318"/>
      <c r="AZ36" s="318"/>
      <c r="BA36" s="318"/>
      <c r="BB36" s="318"/>
      <c r="BC36" s="318"/>
      <c r="BD36" s="318"/>
      <c r="BE36" s="318"/>
      <c r="BF36" s="318"/>
      <c r="BG36" s="318"/>
      <c r="BH36" s="318"/>
      <c r="BI36" s="318"/>
      <c r="BJ36" s="318"/>
    </row>
    <row r="37" spans="1:62" ht="12" customHeight="1" x14ac:dyDescent="0.25">
      <c r="A37" s="318"/>
      <c r="B37" s="318"/>
      <c r="C37" s="318"/>
      <c r="D37" s="318"/>
      <c r="E37" s="318"/>
      <c r="F37" s="31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  <c r="AM37" s="318"/>
      <c r="AN37" s="318"/>
      <c r="AO37" s="318"/>
      <c r="AP37" s="318"/>
      <c r="AQ37" s="318"/>
      <c r="AR37" s="318"/>
      <c r="AS37" s="318"/>
      <c r="AT37" s="318"/>
      <c r="AU37" s="318"/>
      <c r="AV37" s="318"/>
      <c r="AW37" s="318"/>
      <c r="AX37" s="318"/>
      <c r="AY37" s="318"/>
      <c r="AZ37" s="318"/>
      <c r="BA37" s="318"/>
      <c r="BB37" s="318"/>
      <c r="BC37" s="318"/>
      <c r="BD37" s="318"/>
      <c r="BE37" s="318"/>
      <c r="BF37" s="318"/>
      <c r="BG37" s="318"/>
      <c r="BH37" s="318"/>
      <c r="BI37" s="318"/>
      <c r="BJ37" s="318"/>
    </row>
    <row r="38" spans="1:62" ht="12" customHeight="1" x14ac:dyDescent="0.25">
      <c r="A38" s="318"/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  <c r="AN38" s="318"/>
      <c r="AO38" s="318"/>
      <c r="AP38" s="318"/>
      <c r="AQ38" s="318"/>
      <c r="AR38" s="318"/>
      <c r="AS38" s="318"/>
      <c r="AT38" s="318"/>
      <c r="AU38" s="318"/>
      <c r="AV38" s="318"/>
      <c r="AW38" s="318"/>
      <c r="AX38" s="318"/>
      <c r="AY38" s="318"/>
      <c r="AZ38" s="318"/>
      <c r="BA38" s="318"/>
      <c r="BB38" s="318"/>
      <c r="BC38" s="318"/>
      <c r="BD38" s="318"/>
      <c r="BE38" s="318"/>
      <c r="BF38" s="318"/>
      <c r="BG38" s="318"/>
      <c r="BH38" s="318"/>
      <c r="BI38" s="318"/>
      <c r="BJ38" s="318"/>
    </row>
    <row r="39" spans="1:62" ht="12" customHeight="1" x14ac:dyDescent="0.25">
      <c r="A39" s="318"/>
      <c r="B39" s="318"/>
      <c r="C39" s="31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318"/>
      <c r="AY39" s="318"/>
      <c r="AZ39" s="318"/>
      <c r="BA39" s="318"/>
      <c r="BB39" s="318"/>
      <c r="BC39" s="318"/>
      <c r="BD39" s="318"/>
      <c r="BE39" s="318"/>
      <c r="BF39" s="318"/>
      <c r="BG39" s="318"/>
      <c r="BH39" s="318"/>
      <c r="BI39" s="318"/>
      <c r="BJ39" s="318"/>
    </row>
    <row r="40" spans="1:62" ht="12" customHeight="1" x14ac:dyDescent="0.25">
      <c r="A40" s="318"/>
      <c r="B40" s="318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  <c r="AV40" s="318"/>
      <c r="AW40" s="318"/>
      <c r="AX40" s="318"/>
      <c r="AY40" s="318"/>
      <c r="AZ40" s="318"/>
      <c r="BA40" s="318"/>
      <c r="BB40" s="318"/>
      <c r="BC40" s="318"/>
      <c r="BD40" s="318"/>
      <c r="BE40" s="318"/>
      <c r="BF40" s="318"/>
      <c r="BG40" s="318"/>
      <c r="BH40" s="318"/>
      <c r="BI40" s="318"/>
      <c r="BJ40" s="318"/>
    </row>
    <row r="41" spans="1:62" ht="12" customHeight="1" x14ac:dyDescent="0.25">
      <c r="A41" s="318"/>
      <c r="B41" s="318"/>
      <c r="C41" s="318"/>
      <c r="D41" s="318"/>
      <c r="E41" s="318"/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  <c r="AM41" s="318"/>
      <c r="AN41" s="318"/>
      <c r="AO41" s="318"/>
      <c r="AP41" s="318"/>
      <c r="AQ41" s="318"/>
      <c r="AR41" s="318"/>
      <c r="AS41" s="318"/>
      <c r="AT41" s="318"/>
      <c r="AU41" s="318"/>
      <c r="AV41" s="318"/>
      <c r="AW41" s="318"/>
      <c r="AX41" s="318"/>
      <c r="AY41" s="318"/>
      <c r="AZ41" s="318"/>
      <c r="BA41" s="318"/>
      <c r="BB41" s="318"/>
      <c r="BC41" s="318"/>
      <c r="BD41" s="318"/>
      <c r="BE41" s="318"/>
      <c r="BF41" s="318"/>
      <c r="BG41" s="318"/>
      <c r="BH41" s="318"/>
      <c r="BI41" s="318"/>
      <c r="BJ41" s="318"/>
    </row>
    <row r="42" spans="1:62" ht="12" customHeight="1" x14ac:dyDescent="0.25">
      <c r="A42" s="318"/>
      <c r="B42" s="318"/>
      <c r="C42" s="318"/>
      <c r="D42" s="318"/>
      <c r="E42" s="318"/>
      <c r="F42" s="31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  <c r="AN42" s="318"/>
      <c r="AO42" s="318"/>
      <c r="AP42" s="318"/>
      <c r="AQ42" s="318"/>
      <c r="AR42" s="318"/>
      <c r="AS42" s="318"/>
      <c r="AT42" s="318"/>
      <c r="AU42" s="318"/>
      <c r="AV42" s="318"/>
      <c r="AW42" s="318"/>
      <c r="AX42" s="318"/>
      <c r="AY42" s="318"/>
      <c r="AZ42" s="318"/>
      <c r="BA42" s="318"/>
      <c r="BB42" s="318"/>
      <c r="BC42" s="318"/>
      <c r="BD42" s="318"/>
      <c r="BE42" s="318"/>
      <c r="BF42" s="318"/>
      <c r="BG42" s="318"/>
      <c r="BH42" s="318"/>
      <c r="BI42" s="318"/>
      <c r="BJ42" s="318"/>
    </row>
    <row r="43" spans="1:62" ht="12" customHeight="1" x14ac:dyDescent="0.25">
      <c r="A43" s="318"/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  <c r="AM43" s="318"/>
      <c r="AN43" s="318"/>
      <c r="AO43" s="318"/>
      <c r="AP43" s="318"/>
      <c r="AQ43" s="318"/>
      <c r="AR43" s="318"/>
      <c r="AS43" s="318"/>
      <c r="AT43" s="318"/>
      <c r="AU43" s="318"/>
      <c r="AV43" s="318"/>
      <c r="AW43" s="318"/>
      <c r="AX43" s="318"/>
      <c r="AY43" s="318"/>
      <c r="AZ43" s="318"/>
      <c r="BA43" s="318"/>
      <c r="BB43" s="318"/>
      <c r="BC43" s="318"/>
      <c r="BD43" s="318"/>
      <c r="BE43" s="318"/>
      <c r="BF43" s="318"/>
      <c r="BG43" s="318"/>
      <c r="BH43" s="318"/>
      <c r="BI43" s="318"/>
      <c r="BJ43" s="318"/>
    </row>
    <row r="44" spans="1:62" ht="12" customHeight="1" x14ac:dyDescent="0.25">
      <c r="A44" s="318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</row>
    <row r="45" spans="1:62" ht="12" customHeight="1" x14ac:dyDescent="0.25">
      <c r="A45" s="318"/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  <c r="AM45" s="318"/>
      <c r="AN45" s="318"/>
      <c r="AO45" s="318"/>
      <c r="AP45" s="318"/>
      <c r="AQ45" s="318"/>
      <c r="AR45" s="318"/>
      <c r="AS45" s="318"/>
      <c r="AT45" s="318"/>
      <c r="AU45" s="318"/>
      <c r="AV45" s="318"/>
      <c r="AW45" s="318"/>
      <c r="AX45" s="318"/>
      <c r="AY45" s="318"/>
      <c r="AZ45" s="318"/>
      <c r="BA45" s="318"/>
      <c r="BB45" s="318"/>
      <c r="BC45" s="318"/>
      <c r="BD45" s="318"/>
      <c r="BE45" s="318"/>
      <c r="BF45" s="318"/>
      <c r="BG45" s="318"/>
      <c r="BH45" s="318"/>
      <c r="BI45" s="318"/>
      <c r="BJ45" s="318"/>
    </row>
    <row r="46" spans="1:62" ht="12" customHeight="1" x14ac:dyDescent="0.25">
      <c r="A46" s="318"/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  <c r="AM46" s="318"/>
      <c r="AN46" s="318"/>
      <c r="AO46" s="318"/>
      <c r="AP46" s="318"/>
      <c r="AQ46" s="318"/>
      <c r="AR46" s="318"/>
      <c r="AS46" s="318"/>
      <c r="AT46" s="318"/>
      <c r="AU46" s="318"/>
      <c r="AV46" s="318"/>
      <c r="AW46" s="318"/>
      <c r="AX46" s="318"/>
      <c r="AY46" s="318"/>
      <c r="AZ46" s="318"/>
      <c r="BA46" s="318"/>
      <c r="BB46" s="318"/>
      <c r="BC46" s="318"/>
      <c r="BD46" s="318"/>
      <c r="BE46" s="318"/>
      <c r="BF46" s="318"/>
      <c r="BG46" s="318"/>
      <c r="BH46" s="318"/>
      <c r="BI46" s="318"/>
      <c r="BJ46" s="318"/>
    </row>
    <row r="47" spans="1:62" ht="12" customHeight="1" x14ac:dyDescent="0.25">
      <c r="A47" s="318"/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18"/>
      <c r="AN47" s="318"/>
      <c r="AO47" s="318"/>
      <c r="AP47" s="318"/>
      <c r="AQ47" s="318"/>
      <c r="AR47" s="318"/>
      <c r="AS47" s="318"/>
      <c r="AT47" s="318"/>
      <c r="AU47" s="318"/>
      <c r="AV47" s="318"/>
      <c r="AW47" s="318"/>
      <c r="AX47" s="318"/>
      <c r="AY47" s="318"/>
      <c r="AZ47" s="318"/>
      <c r="BA47" s="318"/>
      <c r="BB47" s="318"/>
      <c r="BC47" s="318"/>
      <c r="BD47" s="318"/>
      <c r="BE47" s="318"/>
      <c r="BF47" s="318"/>
      <c r="BG47" s="318"/>
      <c r="BH47" s="318"/>
      <c r="BI47" s="318"/>
      <c r="BJ47" s="318"/>
    </row>
    <row r="48" spans="1:62" ht="12" customHeight="1" x14ac:dyDescent="0.25">
      <c r="A48" s="318"/>
      <c r="B48" s="318"/>
      <c r="C48" s="318"/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  <c r="AN48" s="318"/>
      <c r="AO48" s="318"/>
      <c r="AP48" s="318"/>
      <c r="AQ48" s="318"/>
      <c r="AR48" s="318"/>
      <c r="AS48" s="318"/>
      <c r="AT48" s="318"/>
      <c r="AU48" s="318"/>
      <c r="AV48" s="318"/>
      <c r="AW48" s="318"/>
      <c r="AX48" s="318"/>
      <c r="AY48" s="318"/>
      <c r="AZ48" s="318"/>
      <c r="BA48" s="318"/>
      <c r="BB48" s="318"/>
      <c r="BC48" s="318"/>
      <c r="BD48" s="318"/>
      <c r="BE48" s="318"/>
      <c r="BF48" s="318"/>
      <c r="BG48" s="318"/>
      <c r="BH48" s="318"/>
      <c r="BI48" s="318"/>
      <c r="BJ48" s="318"/>
    </row>
    <row r="49" spans="1:62" ht="12" customHeight="1" x14ac:dyDescent="0.25">
      <c r="A49" s="318"/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  <c r="AN49" s="318"/>
      <c r="AO49" s="318"/>
      <c r="AP49" s="318"/>
      <c r="AQ49" s="318"/>
      <c r="AR49" s="318"/>
      <c r="AS49" s="318"/>
      <c r="AT49" s="318"/>
      <c r="AU49" s="318"/>
      <c r="AV49" s="318"/>
      <c r="AW49" s="318"/>
      <c r="AX49" s="318"/>
      <c r="AY49" s="318"/>
      <c r="AZ49" s="318"/>
      <c r="BA49" s="318"/>
      <c r="BB49" s="318"/>
      <c r="BC49" s="318"/>
      <c r="BD49" s="318"/>
      <c r="BE49" s="318"/>
      <c r="BF49" s="318"/>
      <c r="BG49" s="318"/>
      <c r="BH49" s="318"/>
      <c r="BI49" s="318"/>
      <c r="BJ49" s="318"/>
    </row>
    <row r="50" spans="1:62" ht="12" customHeight="1" x14ac:dyDescent="0.25">
      <c r="A50" s="318"/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  <c r="AN50" s="318"/>
      <c r="AO50" s="318"/>
      <c r="AP50" s="318"/>
      <c r="AQ50" s="318"/>
      <c r="AR50" s="318"/>
      <c r="AS50" s="318"/>
      <c r="AT50" s="318"/>
      <c r="AU50" s="318"/>
      <c r="AV50" s="318"/>
      <c r="AW50" s="318"/>
      <c r="AX50" s="318"/>
      <c r="AY50" s="318"/>
      <c r="AZ50" s="318"/>
      <c r="BA50" s="318"/>
      <c r="BB50" s="318"/>
      <c r="BC50" s="318"/>
      <c r="BD50" s="318"/>
      <c r="BE50" s="318"/>
      <c r="BF50" s="318"/>
      <c r="BG50" s="318"/>
      <c r="BH50" s="318"/>
      <c r="BI50" s="318"/>
      <c r="BJ50" s="318"/>
    </row>
    <row r="51" spans="1:62" ht="12" customHeight="1" x14ac:dyDescent="0.25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  <c r="AN51" s="318"/>
      <c r="AO51" s="318"/>
      <c r="AP51" s="318"/>
      <c r="AQ51" s="318"/>
      <c r="AR51" s="318"/>
      <c r="AS51" s="318"/>
      <c r="AT51" s="318"/>
      <c r="AU51" s="318"/>
      <c r="AV51" s="318"/>
      <c r="AW51" s="318"/>
      <c r="AX51" s="318"/>
      <c r="AY51" s="318"/>
      <c r="AZ51" s="318"/>
      <c r="BA51" s="318"/>
      <c r="BB51" s="318"/>
      <c r="BC51" s="318"/>
      <c r="BD51" s="318"/>
      <c r="BE51" s="318"/>
      <c r="BF51" s="318"/>
      <c r="BG51" s="318"/>
      <c r="BH51" s="318"/>
      <c r="BI51" s="318"/>
      <c r="BJ51" s="318"/>
    </row>
    <row r="52" spans="1:62" ht="12" customHeight="1" x14ac:dyDescent="0.25">
      <c r="A52" s="318"/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  <c r="AN52" s="318"/>
      <c r="AO52" s="318"/>
      <c r="AP52" s="318"/>
      <c r="AQ52" s="318"/>
      <c r="AR52" s="318"/>
      <c r="AS52" s="318"/>
      <c r="AT52" s="318"/>
      <c r="AU52" s="318"/>
      <c r="AV52" s="318"/>
      <c r="AW52" s="318"/>
      <c r="AX52" s="318"/>
      <c r="AY52" s="318"/>
      <c r="AZ52" s="318"/>
      <c r="BA52" s="318"/>
      <c r="BB52" s="318"/>
      <c r="BC52" s="318"/>
      <c r="BD52" s="318"/>
      <c r="BE52" s="318"/>
      <c r="BF52" s="318"/>
      <c r="BG52" s="318"/>
      <c r="BH52" s="318"/>
      <c r="BI52" s="318"/>
      <c r="BJ52" s="318"/>
    </row>
    <row r="53" spans="1:62" ht="12" customHeight="1" x14ac:dyDescent="0.25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  <c r="AM53" s="318"/>
      <c r="AN53" s="318"/>
      <c r="AO53" s="318"/>
      <c r="AP53" s="318"/>
      <c r="AQ53" s="318"/>
      <c r="AR53" s="318"/>
      <c r="AS53" s="318"/>
      <c r="AT53" s="318"/>
      <c r="AU53" s="318"/>
      <c r="AV53" s="318"/>
      <c r="AW53" s="318"/>
      <c r="AX53" s="318"/>
      <c r="AY53" s="318"/>
      <c r="AZ53" s="318"/>
      <c r="BA53" s="318"/>
      <c r="BB53" s="318"/>
      <c r="BC53" s="318"/>
      <c r="BD53" s="318"/>
      <c r="BE53" s="318"/>
      <c r="BF53" s="318"/>
      <c r="BG53" s="318"/>
      <c r="BH53" s="318"/>
      <c r="BI53" s="318"/>
      <c r="BJ53" s="318"/>
    </row>
    <row r="54" spans="1:62" ht="12" customHeight="1" x14ac:dyDescent="0.25">
      <c r="A54" s="318"/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  <c r="AM54" s="318"/>
      <c r="AN54" s="318"/>
      <c r="AO54" s="318"/>
      <c r="AP54" s="318"/>
      <c r="AQ54" s="318"/>
      <c r="AR54" s="318"/>
      <c r="AS54" s="318"/>
      <c r="AT54" s="318"/>
      <c r="AU54" s="318"/>
      <c r="AV54" s="318"/>
      <c r="AW54" s="318"/>
      <c r="AX54" s="318"/>
      <c r="AY54" s="318"/>
      <c r="AZ54" s="318"/>
      <c r="BA54" s="318"/>
      <c r="BB54" s="318"/>
      <c r="BC54" s="318"/>
      <c r="BD54" s="318"/>
      <c r="BE54" s="318"/>
      <c r="BF54" s="318"/>
      <c r="BG54" s="318"/>
      <c r="BH54" s="318"/>
      <c r="BI54" s="318"/>
      <c r="BJ54" s="318"/>
    </row>
    <row r="55" spans="1:62" ht="12" customHeight="1" x14ac:dyDescent="0.25">
      <c r="A55" s="318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18"/>
      <c r="AN55" s="318"/>
      <c r="AO55" s="318"/>
      <c r="AP55" s="318"/>
      <c r="AQ55" s="318"/>
      <c r="AR55" s="318"/>
      <c r="AS55" s="318"/>
      <c r="AT55" s="318"/>
      <c r="AU55" s="318"/>
      <c r="AV55" s="318"/>
      <c r="AW55" s="318"/>
      <c r="AX55" s="318"/>
      <c r="AY55" s="318"/>
      <c r="AZ55" s="318"/>
      <c r="BA55" s="318"/>
      <c r="BB55" s="318"/>
      <c r="BC55" s="318"/>
      <c r="BD55" s="318"/>
      <c r="BE55" s="318"/>
      <c r="BF55" s="318"/>
      <c r="BG55" s="318"/>
      <c r="BH55" s="318"/>
      <c r="BI55" s="318"/>
      <c r="BJ55" s="318"/>
    </row>
    <row r="56" spans="1:62" ht="12" customHeight="1" x14ac:dyDescent="0.25">
      <c r="A56" s="318"/>
      <c r="B56" s="318"/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  <c r="AN56" s="318"/>
      <c r="AO56" s="318"/>
      <c r="AP56" s="318"/>
      <c r="AQ56" s="318"/>
      <c r="AR56" s="318"/>
      <c r="AS56" s="318"/>
      <c r="AT56" s="318"/>
      <c r="AU56" s="318"/>
      <c r="AV56" s="318"/>
      <c r="AW56" s="318"/>
      <c r="AX56" s="318"/>
      <c r="AY56" s="318"/>
      <c r="AZ56" s="318"/>
      <c r="BA56" s="318"/>
      <c r="BB56" s="318"/>
      <c r="BC56" s="318"/>
      <c r="BD56" s="318"/>
      <c r="BE56" s="318"/>
      <c r="BF56" s="318"/>
      <c r="BG56" s="318"/>
      <c r="BH56" s="318"/>
      <c r="BI56" s="318"/>
      <c r="BJ56" s="318"/>
    </row>
    <row r="57" spans="1:62" ht="12" customHeight="1" x14ac:dyDescent="0.25">
      <c r="A57" s="318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  <c r="AM57" s="318"/>
      <c r="AN57" s="318"/>
      <c r="AO57" s="318"/>
      <c r="AP57" s="318"/>
      <c r="AQ57" s="318"/>
      <c r="AR57" s="318"/>
      <c r="AS57" s="318"/>
      <c r="AT57" s="318"/>
      <c r="AU57" s="318"/>
      <c r="AV57" s="318"/>
      <c r="AW57" s="318"/>
      <c r="AX57" s="318"/>
      <c r="AY57" s="318"/>
      <c r="AZ57" s="318"/>
      <c r="BA57" s="318"/>
      <c r="BB57" s="318"/>
      <c r="BC57" s="318"/>
      <c r="BD57" s="318"/>
      <c r="BE57" s="318"/>
      <c r="BF57" s="318"/>
      <c r="BG57" s="318"/>
      <c r="BH57" s="318"/>
      <c r="BI57" s="318"/>
      <c r="BJ57" s="318"/>
    </row>
    <row r="58" spans="1:62" ht="12" customHeight="1" x14ac:dyDescent="0.25">
      <c r="A58" s="318"/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  <c r="AM58" s="318"/>
      <c r="AN58" s="318"/>
      <c r="AO58" s="318"/>
      <c r="AP58" s="318"/>
      <c r="AQ58" s="318"/>
      <c r="AR58" s="318"/>
      <c r="AS58" s="318"/>
      <c r="AT58" s="318"/>
      <c r="AU58" s="318"/>
      <c r="AV58" s="318"/>
      <c r="AW58" s="318"/>
      <c r="AX58" s="318"/>
      <c r="AY58" s="318"/>
      <c r="AZ58" s="318"/>
      <c r="BA58" s="318"/>
      <c r="BB58" s="318"/>
      <c r="BC58" s="318"/>
      <c r="BD58" s="318"/>
      <c r="BE58" s="318"/>
      <c r="BF58" s="318"/>
      <c r="BG58" s="318"/>
      <c r="BH58" s="318"/>
      <c r="BI58" s="318"/>
      <c r="BJ58" s="318"/>
    </row>
    <row r="59" spans="1:62" ht="12" customHeight="1" x14ac:dyDescent="0.25">
      <c r="A59" s="318"/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  <c r="AM59" s="318"/>
      <c r="AN59" s="318"/>
      <c r="AO59" s="318"/>
      <c r="AP59" s="318"/>
      <c r="AQ59" s="318"/>
      <c r="AR59" s="318"/>
      <c r="AS59" s="318"/>
      <c r="AT59" s="318"/>
      <c r="AU59" s="318"/>
      <c r="AV59" s="318"/>
      <c r="AW59" s="318"/>
      <c r="AX59" s="318"/>
      <c r="AY59" s="318"/>
      <c r="AZ59" s="318"/>
      <c r="BA59" s="318"/>
      <c r="BB59" s="318"/>
      <c r="BC59" s="318"/>
      <c r="BD59" s="318"/>
      <c r="BE59" s="318"/>
      <c r="BF59" s="318"/>
      <c r="BG59" s="318"/>
      <c r="BH59" s="318"/>
      <c r="BI59" s="318"/>
      <c r="BJ59" s="318"/>
    </row>
    <row r="60" spans="1:62" ht="12" customHeight="1" x14ac:dyDescent="0.25">
      <c r="A60" s="318"/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  <c r="AM60" s="318"/>
      <c r="AN60" s="318"/>
      <c r="AO60" s="318"/>
      <c r="AP60" s="318"/>
      <c r="AQ60" s="318"/>
      <c r="AR60" s="318"/>
      <c r="AS60" s="318"/>
      <c r="AT60" s="318"/>
      <c r="AU60" s="318"/>
      <c r="AV60" s="318"/>
      <c r="AW60" s="318"/>
      <c r="AX60" s="318"/>
      <c r="AY60" s="318"/>
      <c r="AZ60" s="318"/>
      <c r="BA60" s="318"/>
      <c r="BB60" s="318"/>
      <c r="BC60" s="318"/>
      <c r="BD60" s="318"/>
      <c r="BE60" s="318"/>
      <c r="BF60" s="318"/>
      <c r="BG60" s="318"/>
      <c r="BH60" s="318"/>
      <c r="BI60" s="318"/>
      <c r="BJ60" s="318"/>
    </row>
    <row r="61" spans="1:62" ht="12" customHeight="1" x14ac:dyDescent="0.25">
      <c r="A61" s="318"/>
      <c r="B61" s="318"/>
      <c r="C61" s="318"/>
      <c r="D61" s="318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  <c r="AM61" s="318"/>
      <c r="AN61" s="318"/>
      <c r="AO61" s="318"/>
      <c r="AP61" s="318"/>
      <c r="AQ61" s="318"/>
      <c r="AR61" s="318"/>
      <c r="AS61" s="318"/>
      <c r="AT61" s="318"/>
      <c r="AU61" s="318"/>
      <c r="AV61" s="318"/>
      <c r="AW61" s="318"/>
      <c r="AX61" s="318"/>
      <c r="AY61" s="318"/>
      <c r="AZ61" s="318"/>
      <c r="BA61" s="318"/>
      <c r="BB61" s="318"/>
      <c r="BC61" s="318"/>
      <c r="BD61" s="318"/>
      <c r="BE61" s="318"/>
      <c r="BF61" s="318"/>
      <c r="BG61" s="318"/>
      <c r="BH61" s="318"/>
      <c r="BI61" s="318"/>
      <c r="BJ61" s="318"/>
    </row>
    <row r="62" spans="1:62" ht="12" customHeight="1" x14ac:dyDescent="0.25">
      <c r="A62" s="318"/>
      <c r="B62" s="318"/>
      <c r="C62" s="318"/>
      <c r="D62" s="318"/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  <c r="AM62" s="318"/>
      <c r="AN62" s="318"/>
      <c r="AO62" s="318"/>
      <c r="AP62" s="318"/>
      <c r="AQ62" s="318"/>
      <c r="AR62" s="318"/>
      <c r="AS62" s="318"/>
      <c r="AT62" s="318"/>
      <c r="AU62" s="318"/>
      <c r="AV62" s="318"/>
      <c r="AW62" s="318"/>
      <c r="AX62" s="318"/>
      <c r="AY62" s="318"/>
      <c r="AZ62" s="318"/>
      <c r="BA62" s="318"/>
      <c r="BB62" s="318"/>
      <c r="BC62" s="318"/>
      <c r="BD62" s="318"/>
      <c r="BE62" s="318"/>
      <c r="BF62" s="318"/>
      <c r="BG62" s="318"/>
      <c r="BH62" s="318"/>
      <c r="BI62" s="318"/>
      <c r="BJ62" s="318"/>
    </row>
    <row r="63" spans="1:62" ht="12" customHeight="1" x14ac:dyDescent="0.25">
      <c r="A63" s="318"/>
      <c r="B63" s="318"/>
      <c r="C63" s="318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  <c r="AN63" s="318"/>
      <c r="AO63" s="318"/>
      <c r="AP63" s="318"/>
      <c r="AQ63" s="318"/>
      <c r="AR63" s="318"/>
      <c r="AS63" s="318"/>
      <c r="AT63" s="318"/>
      <c r="AU63" s="318"/>
      <c r="AV63" s="318"/>
      <c r="AW63" s="318"/>
      <c r="AX63" s="318"/>
      <c r="AY63" s="318"/>
      <c r="AZ63" s="318"/>
      <c r="BA63" s="318"/>
      <c r="BB63" s="318"/>
      <c r="BC63" s="318"/>
      <c r="BD63" s="318"/>
      <c r="BE63" s="318"/>
      <c r="BF63" s="318"/>
      <c r="BG63" s="318"/>
      <c r="BH63" s="318"/>
      <c r="BI63" s="318"/>
      <c r="BJ63" s="318"/>
    </row>
    <row r="64" spans="1:62" ht="12" customHeight="1" x14ac:dyDescent="0.25">
      <c r="A64" s="318"/>
      <c r="B64" s="318"/>
      <c r="C64" s="318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8"/>
      <c r="AN64" s="318"/>
      <c r="AO64" s="318"/>
      <c r="AP64" s="318"/>
      <c r="AQ64" s="318"/>
      <c r="AR64" s="318"/>
      <c r="AS64" s="318"/>
      <c r="AT64" s="318"/>
      <c r="AU64" s="318"/>
      <c r="AV64" s="318"/>
      <c r="AW64" s="318"/>
      <c r="AX64" s="318"/>
      <c r="AY64" s="318"/>
      <c r="AZ64" s="318"/>
      <c r="BA64" s="318"/>
      <c r="BB64" s="318"/>
      <c r="BC64" s="318"/>
      <c r="BD64" s="318"/>
      <c r="BE64" s="318"/>
      <c r="BF64" s="318"/>
      <c r="BG64" s="318"/>
      <c r="BH64" s="318"/>
      <c r="BI64" s="318"/>
      <c r="BJ64" s="318"/>
    </row>
    <row r="65" spans="1:62" ht="12" customHeight="1" x14ac:dyDescent="0.25">
      <c r="A65" s="318"/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  <c r="AM65" s="318"/>
      <c r="AN65" s="318"/>
      <c r="AO65" s="318"/>
      <c r="AP65" s="318"/>
      <c r="AQ65" s="318"/>
      <c r="AR65" s="318"/>
      <c r="AS65" s="318"/>
      <c r="AT65" s="318"/>
      <c r="AU65" s="318"/>
      <c r="AV65" s="318"/>
      <c r="AW65" s="318"/>
      <c r="AX65" s="318"/>
      <c r="AY65" s="318"/>
      <c r="AZ65" s="318"/>
      <c r="BA65" s="318"/>
      <c r="BB65" s="318"/>
      <c r="BC65" s="318"/>
      <c r="BD65" s="318"/>
      <c r="BE65" s="318"/>
      <c r="BF65" s="318"/>
      <c r="BG65" s="318"/>
      <c r="BH65" s="318"/>
      <c r="BI65" s="318"/>
      <c r="BJ65" s="318"/>
    </row>
    <row r="66" spans="1:62" ht="12" customHeight="1" x14ac:dyDescent="0.25">
      <c r="A66" s="318"/>
      <c r="B66" s="318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  <c r="AN66" s="318"/>
      <c r="AO66" s="318"/>
      <c r="AP66" s="318"/>
      <c r="AQ66" s="318"/>
      <c r="AR66" s="318"/>
      <c r="AS66" s="318"/>
      <c r="AT66" s="318"/>
      <c r="AU66" s="318"/>
      <c r="AV66" s="318"/>
      <c r="AW66" s="318"/>
      <c r="AX66" s="318"/>
      <c r="AY66" s="318"/>
      <c r="AZ66" s="318"/>
      <c r="BA66" s="318"/>
      <c r="BB66" s="318"/>
      <c r="BC66" s="318"/>
      <c r="BD66" s="318"/>
      <c r="BE66" s="318"/>
      <c r="BF66" s="318"/>
      <c r="BG66" s="318"/>
      <c r="BH66" s="318"/>
      <c r="BI66" s="318"/>
      <c r="BJ66" s="318"/>
    </row>
    <row r="67" spans="1:62" ht="12" customHeight="1" x14ac:dyDescent="0.25">
      <c r="A67" s="318"/>
      <c r="B67" s="318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  <c r="AN67" s="318"/>
      <c r="AO67" s="318"/>
      <c r="AP67" s="318"/>
      <c r="AQ67" s="318"/>
      <c r="AR67" s="318"/>
      <c r="AS67" s="318"/>
      <c r="AT67" s="318"/>
      <c r="AU67" s="318"/>
      <c r="AV67" s="318"/>
      <c r="AW67" s="318"/>
      <c r="AX67" s="318"/>
      <c r="AY67" s="318"/>
      <c r="AZ67" s="318"/>
      <c r="BA67" s="318"/>
      <c r="BB67" s="318"/>
      <c r="BC67" s="318"/>
      <c r="BD67" s="318"/>
      <c r="BE67" s="318"/>
      <c r="BF67" s="318"/>
      <c r="BG67" s="318"/>
      <c r="BH67" s="318"/>
      <c r="BI67" s="318"/>
      <c r="BJ67" s="318"/>
    </row>
    <row r="68" spans="1:62" ht="12" customHeight="1" x14ac:dyDescent="0.25">
      <c r="A68" s="318"/>
      <c r="B68" s="318"/>
      <c r="C68" s="318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  <c r="AN68" s="318"/>
      <c r="AO68" s="318"/>
      <c r="AP68" s="318"/>
      <c r="AQ68" s="318"/>
      <c r="AR68" s="318"/>
      <c r="AS68" s="318"/>
      <c r="AT68" s="318"/>
      <c r="AU68" s="318"/>
      <c r="AV68" s="318"/>
      <c r="AW68" s="318"/>
      <c r="AX68" s="318"/>
      <c r="AY68" s="318"/>
      <c r="AZ68" s="318"/>
      <c r="BA68" s="318"/>
      <c r="BB68" s="318"/>
      <c r="BC68" s="318"/>
      <c r="BD68" s="318"/>
      <c r="BE68" s="318"/>
      <c r="BF68" s="318"/>
      <c r="BG68" s="318"/>
      <c r="BH68" s="318"/>
      <c r="BI68" s="318"/>
      <c r="BJ68" s="318"/>
    </row>
    <row r="69" spans="1:62" ht="12" customHeight="1" x14ac:dyDescent="0.25">
      <c r="A69" s="318"/>
      <c r="B69" s="318"/>
      <c r="C69" s="318"/>
      <c r="D69" s="318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  <c r="AM69" s="318"/>
      <c r="AN69" s="318"/>
      <c r="AO69" s="318"/>
      <c r="AP69" s="318"/>
      <c r="AQ69" s="318"/>
      <c r="AR69" s="318"/>
      <c r="AS69" s="318"/>
      <c r="AT69" s="318"/>
      <c r="AU69" s="318"/>
      <c r="AV69" s="318"/>
      <c r="AW69" s="318"/>
      <c r="AX69" s="318"/>
      <c r="AY69" s="318"/>
      <c r="AZ69" s="318"/>
      <c r="BA69" s="318"/>
      <c r="BB69" s="318"/>
      <c r="BC69" s="318"/>
      <c r="BD69" s="318"/>
      <c r="BE69" s="318"/>
      <c r="BF69" s="318"/>
      <c r="BG69" s="318"/>
      <c r="BH69" s="318"/>
      <c r="BI69" s="318"/>
      <c r="BJ69" s="318"/>
    </row>
    <row r="70" spans="1:62" ht="12" customHeight="1" x14ac:dyDescent="0.25">
      <c r="A70" s="318"/>
      <c r="B70" s="318"/>
      <c r="C70" s="318"/>
      <c r="D70" s="318"/>
      <c r="E70" s="318"/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  <c r="AM70" s="318"/>
      <c r="AN70" s="318"/>
      <c r="AO70" s="318"/>
      <c r="AP70" s="318"/>
      <c r="AQ70" s="318"/>
      <c r="AR70" s="318"/>
      <c r="AS70" s="318"/>
      <c r="AT70" s="318"/>
      <c r="AU70" s="318"/>
      <c r="AV70" s="318"/>
      <c r="AW70" s="318"/>
      <c r="AX70" s="318"/>
      <c r="AY70" s="318"/>
      <c r="AZ70" s="318"/>
      <c r="BA70" s="318"/>
      <c r="BB70" s="318"/>
      <c r="BC70" s="318"/>
      <c r="BD70" s="318"/>
      <c r="BE70" s="318"/>
      <c r="BF70" s="318"/>
      <c r="BG70" s="318"/>
      <c r="BH70" s="318"/>
      <c r="BI70" s="318"/>
      <c r="BJ70" s="318"/>
    </row>
    <row r="71" spans="1:62" ht="12" customHeight="1" x14ac:dyDescent="0.25">
      <c r="A71" s="318"/>
      <c r="B71" s="318"/>
      <c r="C71" s="318"/>
      <c r="D71" s="318"/>
      <c r="E71" s="318"/>
      <c r="F71" s="31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  <c r="AM71" s="318"/>
      <c r="AN71" s="318"/>
      <c r="AO71" s="318"/>
      <c r="AP71" s="318"/>
      <c r="AQ71" s="318"/>
      <c r="AR71" s="318"/>
      <c r="AS71" s="318"/>
      <c r="AT71" s="318"/>
      <c r="AU71" s="318"/>
      <c r="AV71" s="318"/>
      <c r="AW71" s="318"/>
      <c r="AX71" s="318"/>
      <c r="AY71" s="318"/>
      <c r="AZ71" s="318"/>
      <c r="BA71" s="318"/>
      <c r="BB71" s="318"/>
      <c r="BC71" s="318"/>
      <c r="BD71" s="318"/>
      <c r="BE71" s="318"/>
      <c r="BF71" s="318"/>
      <c r="BG71" s="318"/>
      <c r="BH71" s="318"/>
      <c r="BI71" s="318"/>
      <c r="BJ71" s="318"/>
    </row>
    <row r="72" spans="1:62" ht="12" customHeight="1" x14ac:dyDescent="0.25">
      <c r="A72" s="318"/>
      <c r="B72" s="318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  <c r="AM72" s="318"/>
      <c r="AN72" s="318"/>
      <c r="AO72" s="318"/>
      <c r="AP72" s="318"/>
      <c r="AQ72" s="318"/>
      <c r="AR72" s="318"/>
      <c r="AS72" s="318"/>
      <c r="AT72" s="318"/>
      <c r="AU72" s="318"/>
      <c r="AV72" s="318"/>
      <c r="AW72" s="318"/>
      <c r="AX72" s="318"/>
      <c r="AY72" s="318"/>
      <c r="AZ72" s="318"/>
      <c r="BA72" s="318"/>
      <c r="BB72" s="318"/>
      <c r="BC72" s="318"/>
      <c r="BD72" s="318"/>
      <c r="BE72" s="318"/>
      <c r="BF72" s="318"/>
      <c r="BG72" s="318"/>
      <c r="BH72" s="318"/>
      <c r="BI72" s="318"/>
      <c r="BJ72" s="318"/>
    </row>
    <row r="73" spans="1:62" ht="12" customHeight="1" x14ac:dyDescent="0.25">
      <c r="A73" s="318"/>
      <c r="B73" s="318"/>
      <c r="C73" s="318"/>
      <c r="D73" s="318"/>
      <c r="E73" s="318"/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  <c r="AM73" s="318"/>
      <c r="AN73" s="318"/>
      <c r="AO73" s="318"/>
      <c r="AP73" s="318"/>
      <c r="AQ73" s="318"/>
      <c r="AR73" s="318"/>
      <c r="AS73" s="318"/>
      <c r="AT73" s="318"/>
      <c r="AU73" s="318"/>
      <c r="AV73" s="318"/>
      <c r="AW73" s="318"/>
      <c r="AX73" s="318"/>
      <c r="AY73" s="318"/>
      <c r="AZ73" s="318"/>
      <c r="BA73" s="318"/>
      <c r="BB73" s="318"/>
      <c r="BC73" s="318"/>
      <c r="BD73" s="318"/>
      <c r="BE73" s="318"/>
      <c r="BF73" s="318"/>
      <c r="BG73" s="318"/>
      <c r="BH73" s="318"/>
      <c r="BI73" s="318"/>
      <c r="BJ73" s="318"/>
    </row>
    <row r="74" spans="1:62" ht="12" customHeight="1" x14ac:dyDescent="0.25">
      <c r="A74" s="318"/>
      <c r="B74" s="318"/>
      <c r="C74" s="318"/>
      <c r="D74" s="318"/>
      <c r="E74" s="318"/>
      <c r="F74" s="31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  <c r="AL74" s="318"/>
      <c r="AM74" s="318"/>
      <c r="AN74" s="318"/>
      <c r="AO74" s="318"/>
      <c r="AP74" s="318"/>
      <c r="AQ74" s="318"/>
      <c r="AR74" s="318"/>
      <c r="AS74" s="318"/>
      <c r="AT74" s="318"/>
      <c r="AU74" s="318"/>
      <c r="AV74" s="318"/>
      <c r="AW74" s="318"/>
      <c r="AX74" s="318"/>
      <c r="AY74" s="318"/>
      <c r="AZ74" s="318"/>
      <c r="BA74" s="318"/>
      <c r="BB74" s="318"/>
      <c r="BC74" s="318"/>
      <c r="BD74" s="318"/>
      <c r="BE74" s="318"/>
      <c r="BF74" s="318"/>
      <c r="BG74" s="318"/>
      <c r="BH74" s="318"/>
      <c r="BI74" s="318"/>
      <c r="BJ74" s="318"/>
    </row>
    <row r="75" spans="1:62" ht="12" customHeight="1" x14ac:dyDescent="0.25">
      <c r="A75" s="318"/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  <c r="AK75" s="318"/>
      <c r="AL75" s="318"/>
      <c r="AM75" s="318"/>
      <c r="AN75" s="318"/>
      <c r="AO75" s="318"/>
      <c r="AP75" s="318"/>
      <c r="AQ75" s="318"/>
      <c r="AR75" s="318"/>
      <c r="AS75" s="318"/>
      <c r="AT75" s="318"/>
      <c r="AU75" s="318"/>
      <c r="AV75" s="318"/>
      <c r="AW75" s="318"/>
      <c r="AX75" s="318"/>
      <c r="AY75" s="318"/>
      <c r="AZ75" s="318"/>
      <c r="BA75" s="318"/>
      <c r="BB75" s="318"/>
      <c r="BC75" s="318"/>
      <c r="BD75" s="318"/>
      <c r="BE75" s="318"/>
      <c r="BF75" s="318"/>
      <c r="BG75" s="318"/>
      <c r="BH75" s="318"/>
      <c r="BI75" s="318"/>
      <c r="BJ75" s="318"/>
    </row>
    <row r="76" spans="1:62" ht="12" customHeight="1" x14ac:dyDescent="0.25">
      <c r="A76" s="318"/>
      <c r="B76" s="318"/>
      <c r="C76" s="318"/>
      <c r="D76" s="318"/>
      <c r="E76" s="318"/>
      <c r="F76" s="31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  <c r="AM76" s="318"/>
      <c r="AN76" s="318"/>
      <c r="AO76" s="318"/>
      <c r="AP76" s="318"/>
      <c r="AQ76" s="318"/>
      <c r="AR76" s="318"/>
      <c r="AS76" s="318"/>
      <c r="AT76" s="318"/>
      <c r="AU76" s="318"/>
      <c r="AV76" s="318"/>
      <c r="AW76" s="318"/>
      <c r="AX76" s="318"/>
      <c r="AY76" s="318"/>
      <c r="AZ76" s="318"/>
      <c r="BA76" s="318"/>
      <c r="BB76" s="318"/>
      <c r="BC76" s="318"/>
      <c r="BD76" s="318"/>
      <c r="BE76" s="318"/>
      <c r="BF76" s="318"/>
      <c r="BG76" s="318"/>
      <c r="BH76" s="318"/>
      <c r="BI76" s="318"/>
      <c r="BJ76" s="318"/>
    </row>
    <row r="77" spans="1:62" ht="12" customHeight="1" x14ac:dyDescent="0.25">
      <c r="A77" s="318"/>
      <c r="B77" s="318"/>
      <c r="C77" s="31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  <c r="AK77" s="318"/>
      <c r="AL77" s="318"/>
      <c r="AM77" s="318"/>
      <c r="AN77" s="318"/>
      <c r="AO77" s="318"/>
      <c r="AP77" s="318"/>
      <c r="AQ77" s="318"/>
      <c r="AR77" s="318"/>
      <c r="AS77" s="318"/>
      <c r="AT77" s="318"/>
      <c r="AU77" s="318"/>
      <c r="AV77" s="318"/>
      <c r="AW77" s="318"/>
      <c r="AX77" s="318"/>
      <c r="AY77" s="318"/>
      <c r="AZ77" s="318"/>
      <c r="BA77" s="318"/>
      <c r="BB77" s="318"/>
      <c r="BC77" s="318"/>
      <c r="BD77" s="318"/>
      <c r="BE77" s="318"/>
      <c r="BF77" s="318"/>
      <c r="BG77" s="318"/>
      <c r="BH77" s="318"/>
      <c r="BI77" s="318"/>
      <c r="BJ77" s="318"/>
    </row>
    <row r="78" spans="1:62" ht="12" customHeight="1" x14ac:dyDescent="0.25">
      <c r="A78" s="318"/>
      <c r="B78" s="318"/>
      <c r="C78" s="318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  <c r="AK78" s="318"/>
      <c r="AL78" s="318"/>
      <c r="AM78" s="318"/>
      <c r="AN78" s="318"/>
      <c r="AO78" s="318"/>
      <c r="AP78" s="318"/>
      <c r="AQ78" s="318"/>
      <c r="AR78" s="318"/>
      <c r="AS78" s="318"/>
      <c r="AT78" s="318"/>
      <c r="AU78" s="318"/>
      <c r="AV78" s="318"/>
      <c r="AW78" s="318"/>
      <c r="AX78" s="318"/>
      <c r="AY78" s="318"/>
      <c r="AZ78" s="318"/>
      <c r="BA78" s="318"/>
      <c r="BB78" s="318"/>
      <c r="BC78" s="318"/>
      <c r="BD78" s="318"/>
      <c r="BE78" s="318"/>
      <c r="BF78" s="318"/>
      <c r="BG78" s="318"/>
      <c r="BH78" s="318"/>
      <c r="BI78" s="318"/>
      <c r="BJ78" s="318"/>
    </row>
    <row r="79" spans="1:62" ht="12" customHeight="1" x14ac:dyDescent="0.25">
      <c r="A79" s="318"/>
      <c r="B79" s="318"/>
      <c r="C79" s="318"/>
      <c r="D79" s="318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  <c r="AN79" s="318"/>
      <c r="AO79" s="318"/>
      <c r="AP79" s="318"/>
      <c r="AQ79" s="318"/>
      <c r="AR79" s="318"/>
      <c r="AS79" s="318"/>
      <c r="AT79" s="318"/>
      <c r="AU79" s="318"/>
      <c r="AV79" s="318"/>
      <c r="AW79" s="318"/>
      <c r="AX79" s="318"/>
      <c r="AY79" s="318"/>
      <c r="AZ79" s="318"/>
      <c r="BA79" s="318"/>
      <c r="BB79" s="318"/>
      <c r="BC79" s="318"/>
      <c r="BD79" s="318"/>
      <c r="BE79" s="318"/>
      <c r="BF79" s="318"/>
      <c r="BG79" s="318"/>
      <c r="BH79" s="318"/>
      <c r="BI79" s="318"/>
      <c r="BJ79" s="318"/>
    </row>
    <row r="80" spans="1:62" ht="12" customHeight="1" x14ac:dyDescent="0.25">
      <c r="A80" s="318"/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  <c r="AM80" s="318"/>
      <c r="AN80" s="318"/>
      <c r="AO80" s="318"/>
      <c r="AP80" s="318"/>
      <c r="AQ80" s="318"/>
      <c r="AR80" s="318"/>
      <c r="AS80" s="318"/>
      <c r="AT80" s="318"/>
      <c r="AU80" s="318"/>
      <c r="AV80" s="318"/>
      <c r="AW80" s="318"/>
      <c r="AX80" s="318"/>
      <c r="AY80" s="318"/>
      <c r="AZ80" s="318"/>
      <c r="BA80" s="318"/>
      <c r="BB80" s="318"/>
      <c r="BC80" s="318"/>
      <c r="BD80" s="318"/>
      <c r="BE80" s="318"/>
      <c r="BF80" s="318"/>
      <c r="BG80" s="318"/>
      <c r="BH80" s="318"/>
      <c r="BI80" s="318"/>
      <c r="BJ80" s="318"/>
    </row>
    <row r="81" spans="1:62" ht="12" customHeight="1" x14ac:dyDescent="0.25">
      <c r="A81" s="318"/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8"/>
      <c r="AS81" s="318"/>
      <c r="AT81" s="318"/>
      <c r="AU81" s="318"/>
      <c r="AV81" s="318"/>
      <c r="AW81" s="318"/>
      <c r="AX81" s="318"/>
      <c r="AY81" s="318"/>
      <c r="AZ81" s="318"/>
      <c r="BA81" s="318"/>
      <c r="BB81" s="318"/>
      <c r="BC81" s="318"/>
      <c r="BD81" s="318"/>
      <c r="BE81" s="318"/>
      <c r="BF81" s="318"/>
      <c r="BG81" s="318"/>
      <c r="BH81" s="318"/>
      <c r="BI81" s="318"/>
      <c r="BJ81" s="318"/>
    </row>
    <row r="82" spans="1:62" ht="12" customHeight="1" x14ac:dyDescent="0.25">
      <c r="A82" s="318"/>
      <c r="B82" s="318"/>
      <c r="C82" s="318"/>
      <c r="D82" s="318"/>
      <c r="E82" s="318"/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  <c r="AM82" s="318"/>
      <c r="AN82" s="318"/>
      <c r="AO82" s="318"/>
      <c r="AP82" s="318"/>
      <c r="AQ82" s="318"/>
      <c r="AR82" s="318"/>
      <c r="AS82" s="318"/>
      <c r="AT82" s="318"/>
      <c r="AU82" s="318"/>
      <c r="AV82" s="318"/>
      <c r="AW82" s="318"/>
      <c r="AX82" s="318"/>
      <c r="AY82" s="318"/>
      <c r="AZ82" s="318"/>
      <c r="BA82" s="318"/>
      <c r="BB82" s="318"/>
      <c r="BC82" s="318"/>
      <c r="BD82" s="318"/>
      <c r="BE82" s="318"/>
      <c r="BF82" s="318"/>
      <c r="BG82" s="318"/>
      <c r="BH82" s="318"/>
      <c r="BI82" s="318"/>
      <c r="BJ82" s="318"/>
    </row>
    <row r="83" spans="1:62" ht="12" customHeight="1" x14ac:dyDescent="0.25">
      <c r="A83" s="318"/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8"/>
      <c r="AK83" s="318"/>
      <c r="AL83" s="318"/>
      <c r="AM83" s="318"/>
      <c r="AN83" s="318"/>
      <c r="AO83" s="318"/>
      <c r="AP83" s="318"/>
      <c r="AQ83" s="318"/>
      <c r="AR83" s="318"/>
      <c r="AS83" s="318"/>
      <c r="AT83" s="318"/>
      <c r="AU83" s="318"/>
      <c r="AV83" s="318"/>
      <c r="AW83" s="318"/>
      <c r="AX83" s="318"/>
      <c r="AY83" s="318"/>
      <c r="AZ83" s="318"/>
      <c r="BA83" s="318"/>
      <c r="BB83" s="318"/>
      <c r="BC83" s="318"/>
      <c r="BD83" s="318"/>
      <c r="BE83" s="318"/>
      <c r="BF83" s="318"/>
      <c r="BG83" s="318"/>
      <c r="BH83" s="318"/>
      <c r="BI83" s="318"/>
      <c r="BJ83" s="318"/>
    </row>
    <row r="84" spans="1:62" ht="12" customHeight="1" x14ac:dyDescent="0.25">
      <c r="A84" s="318"/>
      <c r="B84" s="318"/>
      <c r="C84" s="318"/>
      <c r="D84" s="318"/>
      <c r="E84" s="318"/>
      <c r="F84" s="31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  <c r="AL84" s="318"/>
      <c r="AM84" s="318"/>
      <c r="AN84" s="318"/>
      <c r="AO84" s="318"/>
      <c r="AP84" s="318"/>
      <c r="AQ84" s="318"/>
      <c r="AR84" s="318"/>
      <c r="AS84" s="318"/>
      <c r="AT84" s="318"/>
      <c r="AU84" s="318"/>
      <c r="AV84" s="318"/>
      <c r="AW84" s="318"/>
      <c r="AX84" s="318"/>
      <c r="AY84" s="318"/>
      <c r="AZ84" s="318"/>
      <c r="BA84" s="318"/>
      <c r="BB84" s="318"/>
      <c r="BC84" s="318"/>
      <c r="BD84" s="318"/>
      <c r="BE84" s="318"/>
      <c r="BF84" s="318"/>
      <c r="BG84" s="318"/>
      <c r="BH84" s="318"/>
      <c r="BI84" s="318"/>
      <c r="BJ84" s="318"/>
    </row>
    <row r="85" spans="1:62" ht="12" customHeight="1" x14ac:dyDescent="0.25">
      <c r="A85" s="318"/>
      <c r="B85" s="318"/>
      <c r="C85" s="318"/>
      <c r="D85" s="318"/>
      <c r="E85" s="318"/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  <c r="AN85" s="318"/>
      <c r="AO85" s="318"/>
      <c r="AP85" s="318"/>
      <c r="AQ85" s="318"/>
      <c r="AR85" s="318"/>
      <c r="AS85" s="318"/>
      <c r="AT85" s="318"/>
      <c r="AU85" s="318"/>
      <c r="AV85" s="318"/>
      <c r="AW85" s="318"/>
      <c r="AX85" s="318"/>
      <c r="AY85" s="318"/>
      <c r="AZ85" s="318"/>
      <c r="BA85" s="318"/>
      <c r="BB85" s="318"/>
      <c r="BC85" s="318"/>
      <c r="BD85" s="318"/>
      <c r="BE85" s="318"/>
      <c r="BF85" s="318"/>
      <c r="BG85" s="318"/>
      <c r="BH85" s="318"/>
      <c r="BI85" s="318"/>
      <c r="BJ85" s="318"/>
    </row>
    <row r="86" spans="1:62" ht="12" customHeight="1" x14ac:dyDescent="0.25">
      <c r="A86" s="318"/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  <c r="AL86" s="318"/>
      <c r="AM86" s="318"/>
      <c r="AN86" s="318"/>
      <c r="AO86" s="318"/>
      <c r="AP86" s="318"/>
      <c r="AQ86" s="318"/>
      <c r="AR86" s="318"/>
      <c r="AS86" s="318"/>
      <c r="AT86" s="318"/>
      <c r="AU86" s="318"/>
      <c r="AV86" s="318"/>
      <c r="AW86" s="318"/>
      <c r="AX86" s="318"/>
      <c r="AY86" s="318"/>
      <c r="AZ86" s="318"/>
      <c r="BA86" s="318"/>
      <c r="BB86" s="318"/>
      <c r="BC86" s="318"/>
      <c r="BD86" s="318"/>
      <c r="BE86" s="318"/>
      <c r="BF86" s="318"/>
      <c r="BG86" s="318"/>
      <c r="BH86" s="318"/>
      <c r="BI86" s="318"/>
      <c r="BJ86" s="318"/>
    </row>
    <row r="87" spans="1:62" ht="12" customHeight="1" x14ac:dyDescent="0.25">
      <c r="A87" s="318"/>
      <c r="B87" s="318"/>
      <c r="C87" s="318"/>
      <c r="D87" s="318"/>
      <c r="E87" s="318"/>
      <c r="F87" s="31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  <c r="AM87" s="318"/>
      <c r="AN87" s="318"/>
      <c r="AO87" s="318"/>
      <c r="AP87" s="318"/>
      <c r="AQ87" s="318"/>
      <c r="AR87" s="318"/>
      <c r="AS87" s="318"/>
      <c r="AT87" s="318"/>
      <c r="AU87" s="318"/>
      <c r="AV87" s="318"/>
      <c r="AW87" s="318"/>
      <c r="AX87" s="318"/>
      <c r="AY87" s="318"/>
      <c r="AZ87" s="318"/>
      <c r="BA87" s="318"/>
      <c r="BB87" s="318"/>
      <c r="BC87" s="318"/>
      <c r="BD87" s="318"/>
      <c r="BE87" s="318"/>
      <c r="BF87" s="318"/>
      <c r="BG87" s="318"/>
      <c r="BH87" s="318"/>
      <c r="BI87" s="318"/>
      <c r="BJ87" s="318"/>
    </row>
    <row r="88" spans="1:62" ht="12" customHeight="1" x14ac:dyDescent="0.25">
      <c r="A88" s="318"/>
      <c r="B88" s="318"/>
      <c r="C88" s="318"/>
      <c r="D88" s="318"/>
      <c r="E88" s="318"/>
      <c r="F88" s="31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  <c r="AL88" s="318"/>
      <c r="AM88" s="318"/>
      <c r="AN88" s="318"/>
      <c r="AO88" s="318"/>
      <c r="AP88" s="318"/>
      <c r="AQ88" s="318"/>
      <c r="AR88" s="318"/>
      <c r="AS88" s="318"/>
      <c r="AT88" s="318"/>
      <c r="AU88" s="318"/>
      <c r="AV88" s="318"/>
      <c r="AW88" s="318"/>
      <c r="AX88" s="318"/>
      <c r="AY88" s="318"/>
      <c r="AZ88" s="318"/>
      <c r="BA88" s="318"/>
      <c r="BB88" s="318"/>
      <c r="BC88" s="318"/>
      <c r="BD88" s="318"/>
      <c r="BE88" s="318"/>
      <c r="BF88" s="318"/>
      <c r="BG88" s="318"/>
      <c r="BH88" s="318"/>
      <c r="BI88" s="318"/>
      <c r="BJ88" s="318"/>
    </row>
    <row r="89" spans="1:62" ht="12" customHeight="1" x14ac:dyDescent="0.25">
      <c r="A89" s="318"/>
      <c r="B89" s="318"/>
      <c r="C89" s="318"/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  <c r="AM89" s="318"/>
      <c r="AN89" s="318"/>
      <c r="AO89" s="318"/>
      <c r="AP89" s="318"/>
      <c r="AQ89" s="318"/>
      <c r="AR89" s="318"/>
      <c r="AS89" s="318"/>
      <c r="AT89" s="318"/>
      <c r="AU89" s="318"/>
      <c r="AV89" s="318"/>
      <c r="AW89" s="318"/>
      <c r="AX89" s="318"/>
      <c r="AY89" s="318"/>
      <c r="AZ89" s="318"/>
      <c r="BA89" s="318"/>
      <c r="BB89" s="318"/>
      <c r="BC89" s="318"/>
      <c r="BD89" s="318"/>
      <c r="BE89" s="318"/>
      <c r="BF89" s="318"/>
      <c r="BG89" s="318"/>
      <c r="BH89" s="318"/>
      <c r="BI89" s="318"/>
      <c r="BJ89" s="318"/>
    </row>
    <row r="90" spans="1:62" ht="12" customHeight="1" x14ac:dyDescent="0.25">
      <c r="A90" s="318"/>
      <c r="B90" s="318"/>
      <c r="C90" s="318"/>
      <c r="D90" s="318"/>
      <c r="E90" s="318"/>
      <c r="F90" s="318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  <c r="AL90" s="318"/>
      <c r="AM90" s="318"/>
      <c r="AN90" s="318"/>
      <c r="AO90" s="318"/>
      <c r="AP90" s="318"/>
      <c r="AQ90" s="318"/>
      <c r="AR90" s="318"/>
      <c r="AS90" s="318"/>
      <c r="AT90" s="318"/>
      <c r="AU90" s="318"/>
      <c r="AV90" s="318"/>
      <c r="AW90" s="318"/>
      <c r="AX90" s="318"/>
      <c r="AY90" s="318"/>
      <c r="AZ90" s="318"/>
      <c r="BA90" s="318"/>
      <c r="BB90" s="318"/>
      <c r="BC90" s="318"/>
      <c r="BD90" s="318"/>
      <c r="BE90" s="318"/>
      <c r="BF90" s="318"/>
      <c r="BG90" s="318"/>
      <c r="BH90" s="318"/>
      <c r="BI90" s="318"/>
      <c r="BJ90" s="318"/>
    </row>
    <row r="91" spans="1:62" ht="12" customHeight="1" x14ac:dyDescent="0.25">
      <c r="A91" s="318"/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  <c r="AL91" s="318"/>
      <c r="AM91" s="318"/>
      <c r="AN91" s="318"/>
      <c r="AO91" s="318"/>
      <c r="AP91" s="318"/>
      <c r="AQ91" s="318"/>
      <c r="AR91" s="318"/>
      <c r="AS91" s="318"/>
      <c r="AT91" s="318"/>
      <c r="AU91" s="318"/>
      <c r="AV91" s="318"/>
      <c r="AW91" s="318"/>
      <c r="AX91" s="318"/>
      <c r="AY91" s="318"/>
      <c r="AZ91" s="318"/>
      <c r="BA91" s="318"/>
      <c r="BB91" s="318"/>
      <c r="BC91" s="318"/>
      <c r="BD91" s="318"/>
      <c r="BE91" s="318"/>
      <c r="BF91" s="318"/>
      <c r="BG91" s="318"/>
      <c r="BH91" s="318"/>
      <c r="BI91" s="318"/>
      <c r="BJ91" s="318"/>
    </row>
    <row r="92" spans="1:62" ht="12" customHeight="1" x14ac:dyDescent="0.25">
      <c r="A92" s="318"/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  <c r="AJ92" s="318"/>
      <c r="AK92" s="318"/>
      <c r="AL92" s="318"/>
      <c r="AM92" s="318"/>
      <c r="AN92" s="318"/>
      <c r="AO92" s="318"/>
      <c r="AP92" s="318"/>
      <c r="AQ92" s="318"/>
      <c r="AR92" s="318"/>
      <c r="AS92" s="318"/>
      <c r="AT92" s="318"/>
      <c r="AU92" s="318"/>
      <c r="AV92" s="318"/>
      <c r="AW92" s="318"/>
      <c r="AX92" s="318"/>
      <c r="AY92" s="318"/>
      <c r="AZ92" s="318"/>
      <c r="BA92" s="318"/>
      <c r="BB92" s="318"/>
      <c r="BC92" s="318"/>
      <c r="BD92" s="318"/>
      <c r="BE92" s="318"/>
      <c r="BF92" s="318"/>
      <c r="BG92" s="318"/>
      <c r="BH92" s="318"/>
      <c r="BI92" s="318"/>
      <c r="BJ92" s="318"/>
    </row>
    <row r="93" spans="1:62" ht="12" customHeight="1" x14ac:dyDescent="0.25">
      <c r="A93" s="318"/>
      <c r="B93" s="318"/>
      <c r="C93" s="318"/>
      <c r="D93" s="318"/>
      <c r="E93" s="318"/>
      <c r="F93" s="31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  <c r="AJ93" s="318"/>
      <c r="AK93" s="318"/>
      <c r="AL93" s="318"/>
      <c r="AM93" s="318"/>
      <c r="AN93" s="318"/>
      <c r="AO93" s="318"/>
      <c r="AP93" s="318"/>
      <c r="AQ93" s="318"/>
      <c r="AR93" s="318"/>
      <c r="AS93" s="318"/>
      <c r="AT93" s="318"/>
      <c r="AU93" s="318"/>
      <c r="AV93" s="318"/>
      <c r="AW93" s="318"/>
      <c r="AX93" s="318"/>
      <c r="AY93" s="318"/>
      <c r="AZ93" s="318"/>
      <c r="BA93" s="318"/>
      <c r="BB93" s="318"/>
      <c r="BC93" s="318"/>
      <c r="BD93" s="318"/>
      <c r="BE93" s="318"/>
      <c r="BF93" s="318"/>
      <c r="BG93" s="318"/>
      <c r="BH93" s="318"/>
      <c r="BI93" s="318"/>
      <c r="BJ93" s="318"/>
    </row>
    <row r="94" spans="1:62" ht="12" customHeight="1" x14ac:dyDescent="0.25">
      <c r="A94" s="318"/>
      <c r="B94" s="318"/>
      <c r="C94" s="318"/>
      <c r="D94" s="318"/>
      <c r="E94" s="318"/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  <c r="AJ94" s="318"/>
      <c r="AK94" s="318"/>
      <c r="AL94" s="318"/>
      <c r="AM94" s="318"/>
      <c r="AN94" s="318"/>
      <c r="AO94" s="318"/>
      <c r="AP94" s="318"/>
      <c r="AQ94" s="318"/>
      <c r="AR94" s="318"/>
      <c r="AS94" s="318"/>
      <c r="AT94" s="318"/>
      <c r="AU94" s="318"/>
      <c r="AV94" s="318"/>
      <c r="AW94" s="318"/>
      <c r="AX94" s="318"/>
      <c r="AY94" s="318"/>
      <c r="AZ94" s="318"/>
      <c r="BA94" s="318"/>
      <c r="BB94" s="318"/>
      <c r="BC94" s="318"/>
      <c r="BD94" s="318"/>
      <c r="BE94" s="318"/>
      <c r="BF94" s="318"/>
      <c r="BG94" s="318"/>
      <c r="BH94" s="318"/>
      <c r="BI94" s="318"/>
      <c r="BJ94" s="318"/>
    </row>
    <row r="95" spans="1:62" ht="12" customHeight="1" x14ac:dyDescent="0.25">
      <c r="A95" s="318"/>
      <c r="B95" s="318"/>
      <c r="C95" s="318"/>
      <c r="D95" s="318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  <c r="AL95" s="318"/>
      <c r="AM95" s="318"/>
      <c r="AN95" s="318"/>
      <c r="AO95" s="318"/>
      <c r="AP95" s="318"/>
      <c r="AQ95" s="318"/>
      <c r="AR95" s="318"/>
      <c r="AS95" s="318"/>
      <c r="AT95" s="318"/>
      <c r="AU95" s="318"/>
      <c r="AV95" s="318"/>
      <c r="AW95" s="318"/>
      <c r="AX95" s="318"/>
      <c r="AY95" s="318"/>
      <c r="AZ95" s="318"/>
      <c r="BA95" s="318"/>
      <c r="BB95" s="318"/>
      <c r="BC95" s="318"/>
      <c r="BD95" s="318"/>
      <c r="BE95" s="318"/>
      <c r="BF95" s="318"/>
      <c r="BG95" s="318"/>
      <c r="BH95" s="318"/>
      <c r="BI95" s="318"/>
      <c r="BJ95" s="318"/>
    </row>
    <row r="96" spans="1:62" ht="12" customHeight="1" x14ac:dyDescent="0.25">
      <c r="A96" s="318"/>
      <c r="B96" s="318"/>
      <c r="C96" s="318"/>
      <c r="D96" s="318"/>
      <c r="E96" s="318"/>
      <c r="F96" s="318"/>
      <c r="G96" s="318"/>
      <c r="H96" s="318"/>
      <c r="I96" s="318"/>
      <c r="J96" s="318"/>
      <c r="K96" s="318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  <c r="AJ96" s="318"/>
      <c r="AK96" s="318"/>
      <c r="AL96" s="318"/>
      <c r="AM96" s="318"/>
      <c r="AN96" s="318"/>
      <c r="AO96" s="318"/>
      <c r="AP96" s="318"/>
      <c r="AQ96" s="318"/>
      <c r="AR96" s="318"/>
      <c r="AS96" s="318"/>
      <c r="AT96" s="318"/>
      <c r="AU96" s="318"/>
      <c r="AV96" s="318"/>
      <c r="AW96" s="318"/>
      <c r="AX96" s="318"/>
      <c r="AY96" s="318"/>
      <c r="AZ96" s="318"/>
      <c r="BA96" s="318"/>
      <c r="BB96" s="318"/>
      <c r="BC96" s="318"/>
      <c r="BD96" s="318"/>
      <c r="BE96" s="318"/>
      <c r="BF96" s="318"/>
      <c r="BG96" s="318"/>
      <c r="BH96" s="318"/>
      <c r="BI96" s="318"/>
      <c r="BJ96" s="318"/>
    </row>
    <row r="97" spans="1:62" ht="12" customHeight="1" x14ac:dyDescent="0.25">
      <c r="A97" s="318"/>
      <c r="B97" s="318"/>
      <c r="C97" s="318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  <c r="AM97" s="318"/>
      <c r="AN97" s="318"/>
      <c r="AO97" s="318"/>
      <c r="AP97" s="318"/>
      <c r="AQ97" s="318"/>
      <c r="AR97" s="318"/>
      <c r="AS97" s="318"/>
      <c r="AT97" s="318"/>
      <c r="AU97" s="318"/>
      <c r="AV97" s="318"/>
      <c r="AW97" s="318"/>
      <c r="AX97" s="318"/>
      <c r="AY97" s="318"/>
      <c r="AZ97" s="318"/>
      <c r="BA97" s="318"/>
      <c r="BB97" s="318"/>
      <c r="BC97" s="318"/>
      <c r="BD97" s="318"/>
      <c r="BE97" s="318"/>
      <c r="BF97" s="318"/>
      <c r="BG97" s="318"/>
      <c r="BH97" s="318"/>
      <c r="BI97" s="318"/>
      <c r="BJ97" s="318"/>
    </row>
    <row r="98" spans="1:62" ht="12" customHeight="1" x14ac:dyDescent="0.25">
      <c r="A98" s="318"/>
      <c r="B98" s="318"/>
      <c r="C98" s="318"/>
      <c r="D98" s="318"/>
      <c r="E98" s="318"/>
      <c r="F98" s="318"/>
      <c r="G98" s="318"/>
      <c r="H98" s="318"/>
      <c r="I98" s="318"/>
      <c r="J98" s="318"/>
      <c r="K98" s="318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  <c r="AJ98" s="318"/>
      <c r="AK98" s="318"/>
      <c r="AL98" s="318"/>
      <c r="AM98" s="318"/>
      <c r="AN98" s="318"/>
      <c r="AO98" s="318"/>
      <c r="AP98" s="318"/>
      <c r="AQ98" s="318"/>
      <c r="AR98" s="318"/>
      <c r="AS98" s="318"/>
      <c r="AT98" s="318"/>
      <c r="AU98" s="318"/>
      <c r="AV98" s="318"/>
      <c r="AW98" s="318"/>
      <c r="AX98" s="318"/>
      <c r="AY98" s="318"/>
      <c r="AZ98" s="318"/>
      <c r="BA98" s="318"/>
      <c r="BB98" s="318"/>
      <c r="BC98" s="318"/>
      <c r="BD98" s="318"/>
      <c r="BE98" s="318"/>
      <c r="BF98" s="318"/>
      <c r="BG98" s="318"/>
      <c r="BH98" s="318"/>
      <c r="BI98" s="318"/>
      <c r="BJ98" s="318"/>
    </row>
    <row r="99" spans="1:62" ht="12" customHeight="1" x14ac:dyDescent="0.25">
      <c r="A99" s="318"/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  <c r="AM99" s="318"/>
      <c r="AN99" s="318"/>
      <c r="AO99" s="318"/>
      <c r="AP99" s="318"/>
      <c r="AQ99" s="318"/>
      <c r="AR99" s="318"/>
      <c r="AS99" s="318"/>
      <c r="AT99" s="318"/>
      <c r="AU99" s="318"/>
      <c r="AV99" s="318"/>
      <c r="AW99" s="318"/>
      <c r="AX99" s="318"/>
      <c r="AY99" s="318"/>
      <c r="AZ99" s="318"/>
      <c r="BA99" s="318"/>
      <c r="BB99" s="318"/>
      <c r="BC99" s="318"/>
      <c r="BD99" s="318"/>
      <c r="BE99" s="318"/>
      <c r="BF99" s="318"/>
      <c r="BG99" s="318"/>
      <c r="BH99" s="318"/>
      <c r="BI99" s="318"/>
      <c r="BJ99" s="318"/>
    </row>
    <row r="100" spans="1:62" ht="12" customHeight="1" x14ac:dyDescent="0.25">
      <c r="A100" s="318"/>
      <c r="B100" s="318"/>
      <c r="C100" s="318"/>
      <c r="D100" s="318"/>
      <c r="E100" s="318"/>
      <c r="F100" s="318"/>
      <c r="G100" s="318"/>
      <c r="H100" s="318"/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  <c r="AJ100" s="318"/>
      <c r="AK100" s="318"/>
      <c r="AL100" s="318"/>
      <c r="AM100" s="318"/>
      <c r="AN100" s="318"/>
      <c r="AO100" s="318"/>
      <c r="AP100" s="318"/>
      <c r="AQ100" s="318"/>
      <c r="AR100" s="318"/>
      <c r="AS100" s="318"/>
      <c r="AT100" s="318"/>
      <c r="AU100" s="318"/>
      <c r="AV100" s="318"/>
      <c r="AW100" s="318"/>
      <c r="AX100" s="318"/>
      <c r="AY100" s="318"/>
      <c r="AZ100" s="318"/>
      <c r="BA100" s="318"/>
      <c r="BB100" s="318"/>
      <c r="BC100" s="318"/>
      <c r="BD100" s="318"/>
      <c r="BE100" s="318"/>
      <c r="BF100" s="318"/>
      <c r="BG100" s="318"/>
      <c r="BH100" s="318"/>
      <c r="BI100" s="318"/>
      <c r="BJ100" s="318"/>
    </row>
    <row r="101" spans="1:62" ht="12" customHeight="1" x14ac:dyDescent="0.25">
      <c r="A101" s="318"/>
      <c r="B101" s="318"/>
      <c r="C101" s="318"/>
      <c r="D101" s="318"/>
      <c r="E101" s="318"/>
      <c r="F101" s="31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  <c r="AJ101" s="318"/>
      <c r="AK101" s="318"/>
      <c r="AL101" s="318"/>
      <c r="AM101" s="318"/>
      <c r="AN101" s="318"/>
      <c r="AO101" s="318"/>
      <c r="AP101" s="318"/>
      <c r="AQ101" s="318"/>
      <c r="AR101" s="318"/>
      <c r="AS101" s="318"/>
      <c r="AT101" s="318"/>
      <c r="AU101" s="318"/>
      <c r="AV101" s="318"/>
      <c r="AW101" s="318"/>
      <c r="AX101" s="318"/>
      <c r="AY101" s="318"/>
      <c r="AZ101" s="318"/>
      <c r="BA101" s="318"/>
      <c r="BB101" s="318"/>
      <c r="BC101" s="318"/>
      <c r="BD101" s="318"/>
      <c r="BE101" s="318"/>
      <c r="BF101" s="318"/>
      <c r="BG101" s="318"/>
      <c r="BH101" s="318"/>
      <c r="BI101" s="318"/>
      <c r="BJ101" s="318"/>
    </row>
    <row r="102" spans="1:62" ht="12" customHeight="1" x14ac:dyDescent="0.25">
      <c r="A102" s="318"/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  <c r="AJ102" s="318"/>
      <c r="AK102" s="318"/>
      <c r="AL102" s="318"/>
      <c r="AM102" s="318"/>
      <c r="AN102" s="318"/>
      <c r="AO102" s="318"/>
      <c r="AP102" s="318"/>
      <c r="AQ102" s="318"/>
      <c r="AR102" s="318"/>
      <c r="AS102" s="318"/>
      <c r="AT102" s="318"/>
      <c r="AU102" s="318"/>
      <c r="AV102" s="318"/>
      <c r="AW102" s="318"/>
      <c r="AX102" s="318"/>
      <c r="AY102" s="318"/>
      <c r="AZ102" s="318"/>
      <c r="BA102" s="318"/>
      <c r="BB102" s="318"/>
      <c r="BC102" s="318"/>
      <c r="BD102" s="318"/>
      <c r="BE102" s="318"/>
      <c r="BF102" s="318"/>
      <c r="BG102" s="318"/>
      <c r="BH102" s="318"/>
      <c r="BI102" s="318"/>
      <c r="BJ102" s="318"/>
    </row>
    <row r="103" spans="1:62" ht="12" customHeight="1" x14ac:dyDescent="0.25">
      <c r="A103" s="318"/>
      <c r="B103" s="318"/>
      <c r="C103" s="318"/>
      <c r="D103" s="318"/>
      <c r="E103" s="318"/>
      <c r="F103" s="318"/>
      <c r="G103" s="318"/>
      <c r="H103" s="318"/>
      <c r="I103" s="318"/>
      <c r="J103" s="318"/>
      <c r="K103" s="318"/>
      <c r="L103" s="318"/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  <c r="AJ103" s="318"/>
      <c r="AK103" s="318"/>
      <c r="AL103" s="318"/>
      <c r="AM103" s="318"/>
      <c r="AN103" s="318"/>
      <c r="AO103" s="318"/>
      <c r="AP103" s="318"/>
      <c r="AQ103" s="318"/>
      <c r="AR103" s="318"/>
      <c r="AS103" s="318"/>
      <c r="AT103" s="318"/>
      <c r="AU103" s="318"/>
      <c r="AV103" s="318"/>
      <c r="AW103" s="318"/>
      <c r="AX103" s="318"/>
      <c r="AY103" s="318"/>
      <c r="AZ103" s="318"/>
      <c r="BA103" s="318"/>
      <c r="BB103" s="318"/>
      <c r="BC103" s="318"/>
      <c r="BD103" s="318"/>
      <c r="BE103" s="318"/>
      <c r="BF103" s="318"/>
      <c r="BG103" s="318"/>
      <c r="BH103" s="318"/>
      <c r="BI103" s="318"/>
      <c r="BJ103" s="318"/>
    </row>
    <row r="104" spans="1:62" ht="12" customHeight="1" x14ac:dyDescent="0.25">
      <c r="A104" s="318"/>
      <c r="B104" s="318"/>
      <c r="C104" s="318"/>
      <c r="D104" s="318"/>
      <c r="E104" s="318"/>
      <c r="F104" s="318"/>
      <c r="G104" s="318"/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  <c r="AJ104" s="318"/>
      <c r="AK104" s="318"/>
      <c r="AL104" s="318"/>
      <c r="AM104" s="318"/>
      <c r="AN104" s="318"/>
      <c r="AO104" s="318"/>
      <c r="AP104" s="318"/>
      <c r="AQ104" s="318"/>
      <c r="AR104" s="318"/>
      <c r="AS104" s="318"/>
      <c r="AT104" s="318"/>
      <c r="AU104" s="318"/>
      <c r="AV104" s="318"/>
      <c r="AW104" s="318"/>
      <c r="AX104" s="318"/>
      <c r="AY104" s="318"/>
      <c r="AZ104" s="318"/>
      <c r="BA104" s="318"/>
      <c r="BB104" s="318"/>
      <c r="BC104" s="318"/>
      <c r="BD104" s="318"/>
      <c r="BE104" s="318"/>
      <c r="BF104" s="318"/>
      <c r="BG104" s="318"/>
      <c r="BH104" s="318"/>
      <c r="BI104" s="318"/>
      <c r="BJ104" s="318"/>
    </row>
    <row r="105" spans="1:62" ht="12" customHeight="1" x14ac:dyDescent="0.25">
      <c r="A105" s="318"/>
      <c r="B105" s="318"/>
      <c r="C105" s="318"/>
      <c r="D105" s="318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  <c r="AM105" s="318"/>
      <c r="AN105" s="318"/>
      <c r="AO105" s="318"/>
      <c r="AP105" s="318"/>
      <c r="AQ105" s="318"/>
      <c r="AR105" s="318"/>
      <c r="AS105" s="318"/>
      <c r="AT105" s="318"/>
      <c r="AU105" s="318"/>
      <c r="AV105" s="318"/>
      <c r="AW105" s="318"/>
      <c r="AX105" s="318"/>
      <c r="AY105" s="318"/>
      <c r="AZ105" s="318"/>
      <c r="BA105" s="318"/>
      <c r="BB105" s="318"/>
      <c r="BC105" s="318"/>
      <c r="BD105" s="318"/>
      <c r="BE105" s="318"/>
      <c r="BF105" s="318"/>
      <c r="BG105" s="318"/>
      <c r="BH105" s="318"/>
      <c r="BI105" s="318"/>
      <c r="BJ105" s="318"/>
    </row>
    <row r="106" spans="1:62" ht="12" customHeight="1" x14ac:dyDescent="0.25">
      <c r="A106" s="318"/>
      <c r="B106" s="318"/>
      <c r="C106" s="318"/>
      <c r="D106" s="318"/>
      <c r="E106" s="318"/>
      <c r="F106" s="31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  <c r="AJ106" s="318"/>
      <c r="AK106" s="318"/>
      <c r="AL106" s="318"/>
      <c r="AM106" s="318"/>
      <c r="AN106" s="318"/>
      <c r="AO106" s="318"/>
      <c r="AP106" s="318"/>
      <c r="AQ106" s="318"/>
      <c r="AR106" s="318"/>
      <c r="AS106" s="318"/>
      <c r="AT106" s="318"/>
      <c r="AU106" s="318"/>
      <c r="AV106" s="318"/>
      <c r="AW106" s="318"/>
      <c r="AX106" s="318"/>
      <c r="AY106" s="318"/>
      <c r="AZ106" s="318"/>
      <c r="BA106" s="318"/>
      <c r="BB106" s="318"/>
      <c r="BC106" s="318"/>
      <c r="BD106" s="318"/>
      <c r="BE106" s="318"/>
      <c r="BF106" s="318"/>
      <c r="BG106" s="318"/>
      <c r="BH106" s="318"/>
      <c r="BI106" s="318"/>
      <c r="BJ106" s="318"/>
    </row>
    <row r="107" spans="1:62" ht="12" customHeight="1" x14ac:dyDescent="0.25">
      <c r="A107" s="318"/>
      <c r="B107" s="318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  <c r="AN107" s="318"/>
      <c r="AO107" s="318"/>
      <c r="AP107" s="318"/>
      <c r="AQ107" s="318"/>
      <c r="AR107" s="318"/>
      <c r="AS107" s="318"/>
      <c r="AT107" s="318"/>
      <c r="AU107" s="318"/>
      <c r="AV107" s="318"/>
      <c r="AW107" s="318"/>
      <c r="AX107" s="318"/>
      <c r="AY107" s="318"/>
      <c r="AZ107" s="318"/>
      <c r="BA107" s="318"/>
      <c r="BB107" s="318"/>
      <c r="BC107" s="318"/>
      <c r="BD107" s="318"/>
      <c r="BE107" s="318"/>
      <c r="BF107" s="318"/>
      <c r="BG107" s="318"/>
      <c r="BH107" s="318"/>
      <c r="BI107" s="318"/>
      <c r="BJ107" s="318"/>
    </row>
    <row r="108" spans="1:62" ht="12" customHeight="1" x14ac:dyDescent="0.25">
      <c r="A108" s="318"/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  <c r="AL108" s="318"/>
      <c r="AM108" s="318"/>
      <c r="AN108" s="318"/>
      <c r="AO108" s="318"/>
      <c r="AP108" s="318"/>
      <c r="AQ108" s="318"/>
      <c r="AR108" s="318"/>
      <c r="AS108" s="318"/>
      <c r="AT108" s="318"/>
      <c r="AU108" s="318"/>
      <c r="AV108" s="318"/>
      <c r="AW108" s="318"/>
      <c r="AX108" s="318"/>
      <c r="AY108" s="318"/>
      <c r="AZ108" s="318"/>
      <c r="BA108" s="318"/>
      <c r="BB108" s="318"/>
      <c r="BC108" s="318"/>
      <c r="BD108" s="318"/>
      <c r="BE108" s="318"/>
      <c r="BF108" s="318"/>
      <c r="BG108" s="318"/>
      <c r="BH108" s="318"/>
      <c r="BI108" s="318"/>
      <c r="BJ108" s="318"/>
    </row>
    <row r="109" spans="1:62" ht="12" customHeight="1" x14ac:dyDescent="0.25">
      <c r="A109" s="318"/>
      <c r="B109" s="318"/>
      <c r="C109" s="318"/>
      <c r="D109" s="318"/>
      <c r="E109" s="318"/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  <c r="AL109" s="318"/>
      <c r="AM109" s="318"/>
      <c r="AN109" s="318"/>
      <c r="AO109" s="318"/>
      <c r="AP109" s="318"/>
      <c r="AQ109" s="318"/>
      <c r="AR109" s="318"/>
      <c r="AS109" s="318"/>
      <c r="AT109" s="318"/>
      <c r="AU109" s="318"/>
      <c r="AV109" s="318"/>
      <c r="AW109" s="318"/>
      <c r="AX109" s="318"/>
      <c r="AY109" s="318"/>
      <c r="AZ109" s="318"/>
      <c r="BA109" s="318"/>
      <c r="BB109" s="318"/>
      <c r="BC109" s="318"/>
      <c r="BD109" s="318"/>
      <c r="BE109" s="318"/>
      <c r="BF109" s="318"/>
      <c r="BG109" s="318"/>
      <c r="BH109" s="318"/>
      <c r="BI109" s="318"/>
      <c r="BJ109" s="318"/>
    </row>
    <row r="110" spans="1:62" ht="12" customHeight="1" x14ac:dyDescent="0.25">
      <c r="A110" s="318"/>
      <c r="B110" s="318"/>
      <c r="C110" s="318"/>
      <c r="D110" s="318"/>
      <c r="E110" s="318"/>
      <c r="F110" s="31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  <c r="AL110" s="318"/>
      <c r="AM110" s="318"/>
      <c r="AN110" s="318"/>
      <c r="AO110" s="318"/>
      <c r="AP110" s="318"/>
      <c r="AQ110" s="318"/>
      <c r="AR110" s="318"/>
      <c r="AS110" s="318"/>
      <c r="AT110" s="318"/>
      <c r="AU110" s="318"/>
      <c r="AV110" s="318"/>
      <c r="AW110" s="318"/>
      <c r="AX110" s="318"/>
      <c r="AY110" s="318"/>
      <c r="AZ110" s="318"/>
      <c r="BA110" s="318"/>
      <c r="BB110" s="318"/>
      <c r="BC110" s="318"/>
      <c r="BD110" s="318"/>
      <c r="BE110" s="318"/>
      <c r="BF110" s="318"/>
      <c r="BG110" s="318"/>
      <c r="BH110" s="318"/>
      <c r="BI110" s="318"/>
      <c r="BJ110" s="318"/>
    </row>
    <row r="111" spans="1:62" ht="12" customHeight="1" x14ac:dyDescent="0.25">
      <c r="A111" s="318"/>
      <c r="B111" s="318"/>
      <c r="C111" s="318"/>
      <c r="D111" s="318"/>
      <c r="E111" s="318"/>
      <c r="F111" s="318"/>
      <c r="G111" s="318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  <c r="AN111" s="318"/>
      <c r="AO111" s="318"/>
      <c r="AP111" s="318"/>
      <c r="AQ111" s="318"/>
      <c r="AR111" s="318"/>
      <c r="AS111" s="318"/>
      <c r="AT111" s="318"/>
      <c r="AU111" s="318"/>
      <c r="AV111" s="318"/>
      <c r="AW111" s="318"/>
      <c r="AX111" s="318"/>
      <c r="AY111" s="318"/>
      <c r="AZ111" s="318"/>
      <c r="BA111" s="318"/>
      <c r="BB111" s="318"/>
      <c r="BC111" s="318"/>
      <c r="BD111" s="318"/>
      <c r="BE111" s="318"/>
      <c r="BF111" s="318"/>
      <c r="BG111" s="318"/>
      <c r="BH111" s="318"/>
      <c r="BI111" s="318"/>
      <c r="BJ111" s="318"/>
    </row>
    <row r="112" spans="1:62" ht="12" customHeight="1" x14ac:dyDescent="0.25">
      <c r="A112" s="318"/>
      <c r="B112" s="318"/>
      <c r="C112" s="318"/>
      <c r="D112" s="318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  <c r="AN112" s="318"/>
      <c r="AO112" s="318"/>
      <c r="AP112" s="318"/>
      <c r="AQ112" s="318"/>
      <c r="AR112" s="318"/>
      <c r="AS112" s="318"/>
      <c r="AT112" s="318"/>
      <c r="AU112" s="318"/>
      <c r="AV112" s="318"/>
      <c r="AW112" s="318"/>
      <c r="AX112" s="318"/>
      <c r="AY112" s="318"/>
      <c r="AZ112" s="318"/>
      <c r="BA112" s="318"/>
      <c r="BB112" s="318"/>
      <c r="BC112" s="318"/>
      <c r="BD112" s="318"/>
      <c r="BE112" s="318"/>
      <c r="BF112" s="318"/>
      <c r="BG112" s="318"/>
      <c r="BH112" s="318"/>
      <c r="BI112" s="318"/>
      <c r="BJ112" s="318"/>
    </row>
    <row r="113" spans="1:62" ht="12" customHeight="1" x14ac:dyDescent="0.25">
      <c r="A113" s="318"/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  <c r="AN113" s="318"/>
      <c r="AO113" s="318"/>
      <c r="AP113" s="318"/>
      <c r="AQ113" s="318"/>
      <c r="AR113" s="318"/>
      <c r="AS113" s="318"/>
      <c r="AT113" s="318"/>
      <c r="AU113" s="318"/>
      <c r="AV113" s="318"/>
      <c r="AW113" s="318"/>
      <c r="AX113" s="318"/>
      <c r="AY113" s="318"/>
      <c r="AZ113" s="318"/>
      <c r="BA113" s="318"/>
      <c r="BB113" s="318"/>
      <c r="BC113" s="318"/>
      <c r="BD113" s="318"/>
      <c r="BE113" s="318"/>
      <c r="BF113" s="318"/>
      <c r="BG113" s="318"/>
      <c r="BH113" s="318"/>
      <c r="BI113" s="318"/>
      <c r="BJ113" s="318"/>
    </row>
    <row r="114" spans="1:62" ht="12" customHeight="1" x14ac:dyDescent="0.25">
      <c r="A114" s="318"/>
      <c r="B114" s="318"/>
      <c r="C114" s="318"/>
      <c r="D114" s="318"/>
      <c r="E114" s="318"/>
      <c r="F114" s="31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  <c r="AN114" s="318"/>
      <c r="AO114" s="318"/>
      <c r="AP114" s="318"/>
      <c r="AQ114" s="318"/>
      <c r="AR114" s="318"/>
      <c r="AS114" s="318"/>
      <c r="AT114" s="318"/>
      <c r="AU114" s="318"/>
      <c r="AV114" s="318"/>
      <c r="AW114" s="318"/>
      <c r="AX114" s="318"/>
      <c r="AY114" s="318"/>
      <c r="AZ114" s="318"/>
      <c r="BA114" s="318"/>
      <c r="BB114" s="318"/>
      <c r="BC114" s="318"/>
      <c r="BD114" s="318"/>
      <c r="BE114" s="318"/>
      <c r="BF114" s="318"/>
      <c r="BG114" s="318"/>
      <c r="BH114" s="318"/>
      <c r="BI114" s="318"/>
      <c r="BJ114" s="318"/>
    </row>
    <row r="115" spans="1:62" ht="12" customHeight="1" x14ac:dyDescent="0.25">
      <c r="A115" s="318"/>
      <c r="B115" s="318"/>
      <c r="C115" s="318"/>
      <c r="D115" s="318"/>
      <c r="E115" s="318"/>
      <c r="F115" s="31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  <c r="AN115" s="318"/>
      <c r="AO115" s="318"/>
      <c r="AP115" s="318"/>
      <c r="AQ115" s="318"/>
      <c r="AR115" s="318"/>
      <c r="AS115" s="318"/>
      <c r="AT115" s="318"/>
      <c r="AU115" s="318"/>
      <c r="AV115" s="318"/>
      <c r="AW115" s="318"/>
      <c r="AX115" s="318"/>
      <c r="AY115" s="318"/>
      <c r="AZ115" s="318"/>
      <c r="BA115" s="318"/>
      <c r="BB115" s="318"/>
      <c r="BC115" s="318"/>
      <c r="BD115" s="318"/>
      <c r="BE115" s="318"/>
      <c r="BF115" s="318"/>
      <c r="BG115" s="318"/>
      <c r="BH115" s="318"/>
      <c r="BI115" s="318"/>
      <c r="BJ115" s="318"/>
    </row>
    <row r="116" spans="1:62" ht="12" customHeight="1" x14ac:dyDescent="0.25">
      <c r="A116" s="318"/>
      <c r="B116" s="318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  <c r="AN116" s="318"/>
      <c r="AO116" s="318"/>
      <c r="AP116" s="318"/>
      <c r="AQ116" s="318"/>
      <c r="AR116" s="318"/>
      <c r="AS116" s="318"/>
      <c r="AT116" s="318"/>
      <c r="AU116" s="318"/>
      <c r="AV116" s="318"/>
      <c r="AW116" s="318"/>
      <c r="AX116" s="318"/>
      <c r="AY116" s="318"/>
      <c r="AZ116" s="318"/>
      <c r="BA116" s="318"/>
      <c r="BB116" s="318"/>
      <c r="BC116" s="318"/>
      <c r="BD116" s="318"/>
      <c r="BE116" s="318"/>
      <c r="BF116" s="318"/>
      <c r="BG116" s="318"/>
      <c r="BH116" s="318"/>
      <c r="BI116" s="318"/>
      <c r="BJ116" s="318"/>
    </row>
    <row r="117" spans="1:62" ht="12" customHeight="1" x14ac:dyDescent="0.25">
      <c r="A117" s="318"/>
      <c r="B117" s="318"/>
      <c r="C117" s="318"/>
      <c r="D117" s="318"/>
      <c r="E117" s="318"/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  <c r="AN117" s="318"/>
      <c r="AO117" s="318"/>
      <c r="AP117" s="318"/>
      <c r="AQ117" s="318"/>
      <c r="AR117" s="318"/>
      <c r="AS117" s="318"/>
      <c r="AT117" s="318"/>
      <c r="AU117" s="318"/>
      <c r="AV117" s="318"/>
      <c r="AW117" s="318"/>
      <c r="AX117" s="318"/>
      <c r="AY117" s="318"/>
      <c r="AZ117" s="318"/>
      <c r="BA117" s="318"/>
      <c r="BB117" s="318"/>
      <c r="BC117" s="318"/>
      <c r="BD117" s="318"/>
      <c r="BE117" s="318"/>
      <c r="BF117" s="318"/>
      <c r="BG117" s="318"/>
      <c r="BH117" s="318"/>
      <c r="BI117" s="318"/>
      <c r="BJ117" s="318"/>
    </row>
    <row r="118" spans="1:62" ht="12" customHeight="1" x14ac:dyDescent="0.25">
      <c r="A118" s="318"/>
      <c r="B118" s="318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  <c r="AN118" s="318"/>
      <c r="AO118" s="318"/>
      <c r="AP118" s="318"/>
      <c r="AQ118" s="318"/>
      <c r="AR118" s="318"/>
      <c r="AS118" s="318"/>
      <c r="AT118" s="318"/>
      <c r="AU118" s="318"/>
      <c r="AV118" s="318"/>
      <c r="AW118" s="318"/>
      <c r="AX118" s="318"/>
      <c r="AY118" s="318"/>
      <c r="AZ118" s="318"/>
      <c r="BA118" s="318"/>
      <c r="BB118" s="318"/>
      <c r="BC118" s="318"/>
      <c r="BD118" s="318"/>
      <c r="BE118" s="318"/>
      <c r="BF118" s="318"/>
      <c r="BG118" s="318"/>
      <c r="BH118" s="318"/>
      <c r="BI118" s="318"/>
      <c r="BJ118" s="318"/>
    </row>
    <row r="119" spans="1:62" ht="12" customHeight="1" x14ac:dyDescent="0.25">
      <c r="A119" s="318"/>
      <c r="B119" s="318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  <c r="AJ119" s="318"/>
      <c r="AK119" s="318"/>
      <c r="AL119" s="318"/>
      <c r="AM119" s="318"/>
      <c r="AN119" s="318"/>
      <c r="AO119" s="318"/>
      <c r="AP119" s="318"/>
      <c r="AQ119" s="318"/>
      <c r="AR119" s="318"/>
      <c r="AS119" s="318"/>
      <c r="AT119" s="318"/>
      <c r="AU119" s="318"/>
      <c r="AV119" s="318"/>
      <c r="AW119" s="318"/>
      <c r="AX119" s="318"/>
      <c r="AY119" s="318"/>
      <c r="AZ119" s="318"/>
      <c r="BA119" s="318"/>
      <c r="BB119" s="318"/>
      <c r="BC119" s="318"/>
      <c r="BD119" s="318"/>
      <c r="BE119" s="318"/>
      <c r="BF119" s="318"/>
      <c r="BG119" s="318"/>
      <c r="BH119" s="318"/>
      <c r="BI119" s="318"/>
      <c r="BJ119" s="318"/>
    </row>
    <row r="120" spans="1:62" ht="12" customHeight="1" x14ac:dyDescent="0.25">
      <c r="A120" s="318"/>
      <c r="B120" s="318"/>
      <c r="C120" s="318"/>
      <c r="D120" s="318"/>
      <c r="E120" s="318"/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  <c r="AN120" s="318"/>
      <c r="AO120" s="318"/>
      <c r="AP120" s="318"/>
      <c r="AQ120" s="318"/>
      <c r="AR120" s="318"/>
      <c r="AS120" s="318"/>
      <c r="AT120" s="318"/>
      <c r="AU120" s="318"/>
      <c r="AV120" s="318"/>
      <c r="AW120" s="318"/>
      <c r="AX120" s="318"/>
      <c r="AY120" s="318"/>
      <c r="AZ120" s="318"/>
      <c r="BA120" s="318"/>
      <c r="BB120" s="318"/>
      <c r="BC120" s="318"/>
      <c r="BD120" s="318"/>
      <c r="BE120" s="318"/>
      <c r="BF120" s="318"/>
      <c r="BG120" s="318"/>
      <c r="BH120" s="318"/>
      <c r="BI120" s="318"/>
      <c r="BJ120" s="318"/>
    </row>
    <row r="121" spans="1:62" ht="12" customHeight="1" x14ac:dyDescent="0.25">
      <c r="A121" s="318"/>
      <c r="B121" s="318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8"/>
      <c r="AI121" s="318"/>
      <c r="AJ121" s="318"/>
      <c r="AK121" s="318"/>
      <c r="AL121" s="318"/>
      <c r="AM121" s="318"/>
      <c r="AN121" s="318"/>
      <c r="AO121" s="318"/>
      <c r="AP121" s="318"/>
      <c r="AQ121" s="318"/>
      <c r="AR121" s="318"/>
      <c r="AS121" s="318"/>
      <c r="AT121" s="318"/>
      <c r="AU121" s="318"/>
      <c r="AV121" s="318"/>
      <c r="AW121" s="318"/>
      <c r="AX121" s="318"/>
      <c r="AY121" s="318"/>
      <c r="AZ121" s="318"/>
      <c r="BA121" s="318"/>
      <c r="BB121" s="318"/>
      <c r="BC121" s="318"/>
      <c r="BD121" s="318"/>
      <c r="BE121" s="318"/>
      <c r="BF121" s="318"/>
      <c r="BG121" s="318"/>
      <c r="BH121" s="318"/>
      <c r="BI121" s="318"/>
      <c r="BJ121" s="318"/>
    </row>
    <row r="122" spans="1:62" ht="12" customHeight="1" x14ac:dyDescent="0.25">
      <c r="A122" s="318"/>
      <c r="B122" s="318"/>
      <c r="C122" s="318"/>
      <c r="D122" s="318"/>
      <c r="E122" s="318"/>
      <c r="F122" s="31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  <c r="AJ122" s="318"/>
      <c r="AK122" s="318"/>
      <c r="AL122" s="318"/>
      <c r="AM122" s="318"/>
      <c r="AN122" s="318"/>
      <c r="AO122" s="318"/>
      <c r="AP122" s="318"/>
      <c r="AQ122" s="318"/>
      <c r="AR122" s="318"/>
      <c r="AS122" s="318"/>
      <c r="AT122" s="318"/>
      <c r="AU122" s="318"/>
      <c r="AV122" s="318"/>
      <c r="AW122" s="318"/>
      <c r="AX122" s="318"/>
      <c r="AY122" s="318"/>
      <c r="AZ122" s="318"/>
      <c r="BA122" s="318"/>
      <c r="BB122" s="318"/>
      <c r="BC122" s="318"/>
      <c r="BD122" s="318"/>
      <c r="BE122" s="318"/>
      <c r="BF122" s="318"/>
      <c r="BG122" s="318"/>
      <c r="BH122" s="318"/>
      <c r="BI122" s="318"/>
      <c r="BJ122" s="318"/>
    </row>
    <row r="123" spans="1:62" ht="12" customHeight="1" x14ac:dyDescent="0.25">
      <c r="A123" s="318"/>
      <c r="B123" s="318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  <c r="AE123" s="318"/>
      <c r="AF123" s="318"/>
      <c r="AG123" s="318"/>
      <c r="AH123" s="318"/>
      <c r="AI123" s="318"/>
      <c r="AJ123" s="318"/>
      <c r="AK123" s="318"/>
      <c r="AL123" s="318"/>
      <c r="AM123" s="318"/>
      <c r="AN123" s="318"/>
      <c r="AO123" s="318"/>
      <c r="AP123" s="318"/>
      <c r="AQ123" s="318"/>
      <c r="AR123" s="318"/>
      <c r="AS123" s="318"/>
      <c r="AT123" s="318"/>
      <c r="AU123" s="318"/>
      <c r="AV123" s="318"/>
      <c r="AW123" s="318"/>
      <c r="AX123" s="318"/>
      <c r="AY123" s="318"/>
      <c r="AZ123" s="318"/>
      <c r="BA123" s="318"/>
      <c r="BB123" s="318"/>
      <c r="BC123" s="318"/>
      <c r="BD123" s="318"/>
      <c r="BE123" s="318"/>
      <c r="BF123" s="318"/>
      <c r="BG123" s="318"/>
      <c r="BH123" s="318"/>
      <c r="BI123" s="318"/>
      <c r="BJ123" s="318"/>
    </row>
    <row r="124" spans="1:62" ht="12" customHeight="1" x14ac:dyDescent="0.25">
      <c r="A124" s="318"/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  <c r="AE124" s="318"/>
      <c r="AF124" s="318"/>
      <c r="AG124" s="318"/>
      <c r="AH124" s="318"/>
      <c r="AI124" s="318"/>
      <c r="AJ124" s="318"/>
      <c r="AK124" s="318"/>
      <c r="AL124" s="318"/>
      <c r="AM124" s="318"/>
      <c r="AN124" s="318"/>
      <c r="AO124" s="318"/>
      <c r="AP124" s="318"/>
      <c r="AQ124" s="318"/>
      <c r="AR124" s="318"/>
      <c r="AS124" s="318"/>
      <c r="AT124" s="318"/>
      <c r="AU124" s="318"/>
      <c r="AV124" s="318"/>
      <c r="AW124" s="318"/>
      <c r="AX124" s="318"/>
      <c r="AY124" s="318"/>
      <c r="AZ124" s="318"/>
      <c r="BA124" s="318"/>
      <c r="BB124" s="318"/>
      <c r="BC124" s="318"/>
      <c r="BD124" s="318"/>
      <c r="BE124" s="318"/>
      <c r="BF124" s="318"/>
      <c r="BG124" s="318"/>
      <c r="BH124" s="318"/>
      <c r="BI124" s="318"/>
      <c r="BJ124" s="318"/>
    </row>
    <row r="125" spans="1:62" ht="12" customHeight="1" x14ac:dyDescent="0.25">
      <c r="A125" s="318"/>
      <c r="B125" s="318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  <c r="AE125" s="318"/>
      <c r="AF125" s="318"/>
      <c r="AG125" s="318"/>
      <c r="AH125" s="318"/>
      <c r="AI125" s="318"/>
      <c r="AJ125" s="318"/>
      <c r="AK125" s="318"/>
      <c r="AL125" s="318"/>
      <c r="AM125" s="318"/>
      <c r="AN125" s="318"/>
      <c r="AO125" s="318"/>
      <c r="AP125" s="318"/>
      <c r="AQ125" s="318"/>
      <c r="AR125" s="318"/>
      <c r="AS125" s="318"/>
      <c r="AT125" s="318"/>
      <c r="AU125" s="318"/>
      <c r="AV125" s="318"/>
      <c r="AW125" s="318"/>
      <c r="AX125" s="318"/>
      <c r="AY125" s="318"/>
      <c r="AZ125" s="318"/>
      <c r="BA125" s="318"/>
      <c r="BB125" s="318"/>
      <c r="BC125" s="318"/>
      <c r="BD125" s="318"/>
      <c r="BE125" s="318"/>
      <c r="BF125" s="318"/>
      <c r="BG125" s="318"/>
      <c r="BH125" s="318"/>
      <c r="BI125" s="318"/>
      <c r="BJ125" s="318"/>
    </row>
    <row r="126" spans="1:62" ht="12" customHeight="1" x14ac:dyDescent="0.25">
      <c r="A126" s="318"/>
      <c r="B126" s="318"/>
      <c r="C126" s="318"/>
      <c r="D126" s="318"/>
      <c r="E126" s="318"/>
      <c r="F126" s="31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  <c r="AA126" s="318"/>
      <c r="AB126" s="318"/>
      <c r="AC126" s="318"/>
      <c r="AD126" s="318"/>
      <c r="AE126" s="318"/>
      <c r="AF126" s="318"/>
      <c r="AG126" s="318"/>
      <c r="AH126" s="318"/>
      <c r="AI126" s="318"/>
      <c r="AJ126" s="318"/>
      <c r="AK126" s="318"/>
      <c r="AL126" s="318"/>
      <c r="AM126" s="318"/>
      <c r="AN126" s="318"/>
      <c r="AO126" s="318"/>
      <c r="AP126" s="318"/>
      <c r="AQ126" s="318"/>
      <c r="AR126" s="318"/>
      <c r="AS126" s="318"/>
      <c r="AT126" s="318"/>
      <c r="AU126" s="318"/>
      <c r="AV126" s="318"/>
      <c r="AW126" s="318"/>
      <c r="AX126" s="318"/>
      <c r="AY126" s="318"/>
      <c r="AZ126" s="318"/>
      <c r="BA126" s="318"/>
      <c r="BB126" s="318"/>
      <c r="BC126" s="318"/>
      <c r="BD126" s="318"/>
      <c r="BE126" s="318"/>
      <c r="BF126" s="318"/>
      <c r="BG126" s="318"/>
      <c r="BH126" s="318"/>
      <c r="BI126" s="318"/>
      <c r="BJ126" s="318"/>
    </row>
    <row r="127" spans="1:62" ht="12" customHeight="1" x14ac:dyDescent="0.25">
      <c r="A127" s="318"/>
      <c r="B127" s="318"/>
      <c r="C127" s="318"/>
      <c r="D127" s="318"/>
      <c r="E127" s="318"/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  <c r="AE127" s="318"/>
      <c r="AF127" s="318"/>
      <c r="AG127" s="318"/>
      <c r="AH127" s="318"/>
      <c r="AI127" s="318"/>
      <c r="AJ127" s="318"/>
      <c r="AK127" s="318"/>
      <c r="AL127" s="318"/>
      <c r="AM127" s="318"/>
      <c r="AN127" s="318"/>
      <c r="AO127" s="318"/>
      <c r="AP127" s="318"/>
      <c r="AQ127" s="318"/>
      <c r="AR127" s="318"/>
      <c r="AS127" s="318"/>
      <c r="AT127" s="318"/>
      <c r="AU127" s="318"/>
      <c r="AV127" s="318"/>
      <c r="AW127" s="318"/>
      <c r="AX127" s="318"/>
      <c r="AY127" s="318"/>
      <c r="AZ127" s="318"/>
      <c r="BA127" s="318"/>
      <c r="BB127" s="318"/>
      <c r="BC127" s="318"/>
      <c r="BD127" s="318"/>
      <c r="BE127" s="318"/>
      <c r="BF127" s="318"/>
      <c r="BG127" s="318"/>
      <c r="BH127" s="318"/>
      <c r="BI127" s="318"/>
      <c r="BJ127" s="318"/>
    </row>
    <row r="128" spans="1:62" ht="12" customHeight="1" x14ac:dyDescent="0.25">
      <c r="A128" s="318"/>
      <c r="B128" s="318"/>
      <c r="C128" s="318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318"/>
      <c r="AB128" s="318"/>
      <c r="AC128" s="318"/>
      <c r="AD128" s="318"/>
      <c r="AE128" s="318"/>
      <c r="AF128" s="318"/>
      <c r="AG128" s="318"/>
      <c r="AH128" s="318"/>
      <c r="AI128" s="318"/>
      <c r="AJ128" s="318"/>
      <c r="AK128" s="318"/>
      <c r="AL128" s="318"/>
      <c r="AM128" s="318"/>
      <c r="AN128" s="318"/>
      <c r="AO128" s="318"/>
      <c r="AP128" s="318"/>
      <c r="AQ128" s="318"/>
      <c r="AR128" s="318"/>
      <c r="AS128" s="318"/>
      <c r="AT128" s="318"/>
      <c r="AU128" s="318"/>
      <c r="AV128" s="318"/>
      <c r="AW128" s="318"/>
      <c r="AX128" s="318"/>
      <c r="AY128" s="318"/>
      <c r="AZ128" s="318"/>
      <c r="BA128" s="318"/>
      <c r="BB128" s="318"/>
      <c r="BC128" s="318"/>
      <c r="BD128" s="318"/>
      <c r="BE128" s="318"/>
      <c r="BF128" s="318"/>
      <c r="BG128" s="318"/>
      <c r="BH128" s="318"/>
      <c r="BI128" s="318"/>
      <c r="BJ128" s="318"/>
    </row>
    <row r="129" spans="1:62" ht="12" customHeight="1" x14ac:dyDescent="0.25">
      <c r="A129" s="318"/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318"/>
      <c r="AB129" s="318"/>
      <c r="AC129" s="318"/>
      <c r="AD129" s="318"/>
      <c r="AE129" s="318"/>
      <c r="AF129" s="318"/>
      <c r="AG129" s="318"/>
      <c r="AH129" s="318"/>
      <c r="AI129" s="318"/>
      <c r="AJ129" s="318"/>
      <c r="AK129" s="318"/>
      <c r="AL129" s="318"/>
      <c r="AM129" s="318"/>
      <c r="AN129" s="318"/>
      <c r="AO129" s="318"/>
      <c r="AP129" s="318"/>
      <c r="AQ129" s="318"/>
      <c r="AR129" s="318"/>
      <c r="AS129" s="318"/>
      <c r="AT129" s="318"/>
      <c r="AU129" s="318"/>
      <c r="AV129" s="318"/>
      <c r="AW129" s="318"/>
      <c r="AX129" s="318"/>
      <c r="AY129" s="318"/>
      <c r="AZ129" s="318"/>
      <c r="BA129" s="318"/>
      <c r="BB129" s="318"/>
      <c r="BC129" s="318"/>
      <c r="BD129" s="318"/>
      <c r="BE129" s="318"/>
      <c r="BF129" s="318"/>
      <c r="BG129" s="318"/>
      <c r="BH129" s="318"/>
      <c r="BI129" s="318"/>
      <c r="BJ129" s="318"/>
    </row>
    <row r="130" spans="1:62" ht="12" customHeight="1" x14ac:dyDescent="0.25">
      <c r="A130" s="318"/>
      <c r="B130" s="318"/>
      <c r="C130" s="318"/>
      <c r="D130" s="318"/>
      <c r="E130" s="318"/>
      <c r="F130" s="31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  <c r="AE130" s="318"/>
      <c r="AF130" s="318"/>
      <c r="AG130" s="318"/>
      <c r="AH130" s="318"/>
      <c r="AI130" s="318"/>
      <c r="AJ130" s="318"/>
      <c r="AK130" s="318"/>
      <c r="AL130" s="318"/>
      <c r="AM130" s="318"/>
      <c r="AN130" s="318"/>
      <c r="AO130" s="318"/>
      <c r="AP130" s="318"/>
      <c r="AQ130" s="318"/>
      <c r="AR130" s="318"/>
      <c r="AS130" s="318"/>
      <c r="AT130" s="318"/>
      <c r="AU130" s="318"/>
      <c r="AV130" s="318"/>
      <c r="AW130" s="318"/>
      <c r="AX130" s="318"/>
      <c r="AY130" s="318"/>
      <c r="AZ130" s="318"/>
      <c r="BA130" s="318"/>
      <c r="BB130" s="318"/>
      <c r="BC130" s="318"/>
      <c r="BD130" s="318"/>
      <c r="BE130" s="318"/>
      <c r="BF130" s="318"/>
      <c r="BG130" s="318"/>
      <c r="BH130" s="318"/>
      <c r="BI130" s="318"/>
      <c r="BJ130" s="318"/>
    </row>
    <row r="131" spans="1:62" ht="12" customHeight="1" x14ac:dyDescent="0.25">
      <c r="A131" s="318"/>
      <c r="B131" s="318"/>
      <c r="C131" s="318"/>
      <c r="D131" s="318"/>
      <c r="E131" s="318"/>
      <c r="F131" s="31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  <c r="AA131" s="318"/>
      <c r="AB131" s="318"/>
      <c r="AC131" s="318"/>
      <c r="AD131" s="318"/>
      <c r="AE131" s="318"/>
      <c r="AF131" s="318"/>
      <c r="AG131" s="318"/>
      <c r="AH131" s="318"/>
      <c r="AI131" s="318"/>
      <c r="AJ131" s="318"/>
      <c r="AK131" s="318"/>
      <c r="AL131" s="318"/>
      <c r="AM131" s="318"/>
      <c r="AN131" s="318"/>
      <c r="AO131" s="318"/>
      <c r="AP131" s="318"/>
      <c r="AQ131" s="318"/>
      <c r="AR131" s="318"/>
      <c r="AS131" s="318"/>
      <c r="AT131" s="318"/>
      <c r="AU131" s="318"/>
      <c r="AV131" s="318"/>
      <c r="AW131" s="318"/>
      <c r="AX131" s="318"/>
      <c r="AY131" s="318"/>
      <c r="AZ131" s="318"/>
      <c r="BA131" s="318"/>
      <c r="BB131" s="318"/>
      <c r="BC131" s="318"/>
      <c r="BD131" s="318"/>
      <c r="BE131" s="318"/>
      <c r="BF131" s="318"/>
      <c r="BG131" s="318"/>
      <c r="BH131" s="318"/>
      <c r="BI131" s="318"/>
      <c r="BJ131" s="318"/>
    </row>
    <row r="132" spans="1:62" ht="12" customHeight="1" x14ac:dyDescent="0.25">
      <c r="A132" s="318"/>
      <c r="B132" s="318"/>
      <c r="C132" s="318"/>
      <c r="D132" s="318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  <c r="AE132" s="318"/>
      <c r="AF132" s="318"/>
      <c r="AG132" s="318"/>
      <c r="AH132" s="318"/>
      <c r="AI132" s="318"/>
      <c r="AJ132" s="318"/>
      <c r="AK132" s="318"/>
      <c r="AL132" s="318"/>
      <c r="AM132" s="318"/>
      <c r="AN132" s="318"/>
      <c r="AO132" s="318"/>
      <c r="AP132" s="318"/>
      <c r="AQ132" s="318"/>
      <c r="AR132" s="318"/>
      <c r="AS132" s="318"/>
      <c r="AT132" s="318"/>
      <c r="AU132" s="318"/>
      <c r="AV132" s="318"/>
      <c r="AW132" s="318"/>
      <c r="AX132" s="318"/>
      <c r="AY132" s="318"/>
      <c r="AZ132" s="318"/>
      <c r="BA132" s="318"/>
      <c r="BB132" s="318"/>
      <c r="BC132" s="318"/>
      <c r="BD132" s="318"/>
      <c r="BE132" s="318"/>
      <c r="BF132" s="318"/>
      <c r="BG132" s="318"/>
      <c r="BH132" s="318"/>
      <c r="BI132" s="318"/>
      <c r="BJ132" s="318"/>
    </row>
    <row r="133" spans="1:62" ht="12" customHeight="1" x14ac:dyDescent="0.25">
      <c r="A133" s="318"/>
      <c r="B133" s="318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  <c r="AE133" s="318"/>
      <c r="AF133" s="318"/>
      <c r="AG133" s="318"/>
      <c r="AH133" s="318"/>
      <c r="AI133" s="318"/>
      <c r="AJ133" s="318"/>
      <c r="AK133" s="318"/>
      <c r="AL133" s="318"/>
      <c r="AM133" s="318"/>
      <c r="AN133" s="318"/>
      <c r="AO133" s="318"/>
      <c r="AP133" s="318"/>
      <c r="AQ133" s="318"/>
      <c r="AR133" s="318"/>
      <c r="AS133" s="318"/>
      <c r="AT133" s="318"/>
      <c r="AU133" s="318"/>
      <c r="AV133" s="318"/>
      <c r="AW133" s="318"/>
      <c r="AX133" s="318"/>
      <c r="AY133" s="318"/>
      <c r="AZ133" s="318"/>
      <c r="BA133" s="318"/>
      <c r="BB133" s="318"/>
      <c r="BC133" s="318"/>
      <c r="BD133" s="318"/>
      <c r="BE133" s="318"/>
      <c r="BF133" s="318"/>
      <c r="BG133" s="318"/>
      <c r="BH133" s="318"/>
      <c r="BI133" s="318"/>
      <c r="BJ133" s="318"/>
    </row>
    <row r="134" spans="1:62" ht="12" customHeight="1" x14ac:dyDescent="0.25">
      <c r="A134" s="318"/>
      <c r="B134" s="318"/>
      <c r="C134" s="318"/>
      <c r="D134" s="318"/>
      <c r="E134" s="318"/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  <c r="AE134" s="318"/>
      <c r="AF134" s="318"/>
      <c r="AG134" s="318"/>
      <c r="AH134" s="318"/>
      <c r="AI134" s="318"/>
      <c r="AJ134" s="318"/>
      <c r="AK134" s="318"/>
      <c r="AL134" s="318"/>
      <c r="AM134" s="318"/>
      <c r="AN134" s="318"/>
      <c r="AO134" s="318"/>
      <c r="AP134" s="318"/>
      <c r="AQ134" s="318"/>
      <c r="AR134" s="318"/>
      <c r="AS134" s="318"/>
      <c r="AT134" s="318"/>
      <c r="AU134" s="318"/>
      <c r="AV134" s="318"/>
      <c r="AW134" s="318"/>
      <c r="AX134" s="318"/>
      <c r="AY134" s="318"/>
      <c r="AZ134" s="318"/>
      <c r="BA134" s="318"/>
      <c r="BB134" s="318"/>
      <c r="BC134" s="318"/>
      <c r="BD134" s="318"/>
      <c r="BE134" s="318"/>
      <c r="BF134" s="318"/>
      <c r="BG134" s="318"/>
      <c r="BH134" s="318"/>
      <c r="BI134" s="318"/>
      <c r="BJ134" s="318"/>
    </row>
    <row r="135" spans="1:62" ht="12" customHeight="1" x14ac:dyDescent="0.25">
      <c r="A135" s="318"/>
      <c r="B135" s="318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8"/>
      <c r="AB135" s="318"/>
      <c r="AC135" s="318"/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  <c r="AN135" s="318"/>
      <c r="AO135" s="318"/>
      <c r="AP135" s="318"/>
      <c r="AQ135" s="318"/>
      <c r="AR135" s="318"/>
      <c r="AS135" s="318"/>
      <c r="AT135" s="318"/>
      <c r="AU135" s="318"/>
      <c r="AV135" s="318"/>
      <c r="AW135" s="318"/>
      <c r="AX135" s="318"/>
      <c r="AY135" s="318"/>
      <c r="AZ135" s="318"/>
      <c r="BA135" s="318"/>
      <c r="BB135" s="318"/>
      <c r="BC135" s="318"/>
      <c r="BD135" s="318"/>
      <c r="BE135" s="318"/>
      <c r="BF135" s="318"/>
      <c r="BG135" s="318"/>
      <c r="BH135" s="318"/>
      <c r="BI135" s="318"/>
      <c r="BJ135" s="318"/>
    </row>
    <row r="136" spans="1:62" ht="12" customHeight="1" x14ac:dyDescent="0.25">
      <c r="A136" s="318"/>
      <c r="B136" s="318"/>
      <c r="C136" s="318"/>
      <c r="D136" s="318"/>
      <c r="E136" s="318"/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  <c r="AA136" s="318"/>
      <c r="AB136" s="318"/>
      <c r="AC136" s="318"/>
      <c r="AD136" s="318"/>
      <c r="AE136" s="318"/>
      <c r="AF136" s="318"/>
      <c r="AG136" s="318"/>
      <c r="AH136" s="318"/>
      <c r="AI136" s="318"/>
      <c r="AJ136" s="318"/>
      <c r="AK136" s="318"/>
      <c r="AL136" s="318"/>
      <c r="AM136" s="318"/>
      <c r="AN136" s="318"/>
      <c r="AO136" s="318"/>
      <c r="AP136" s="318"/>
      <c r="AQ136" s="318"/>
      <c r="AR136" s="318"/>
      <c r="AS136" s="318"/>
      <c r="AT136" s="318"/>
      <c r="AU136" s="318"/>
      <c r="AV136" s="318"/>
      <c r="AW136" s="318"/>
      <c r="AX136" s="318"/>
      <c r="AY136" s="318"/>
      <c r="AZ136" s="318"/>
      <c r="BA136" s="318"/>
      <c r="BB136" s="318"/>
      <c r="BC136" s="318"/>
      <c r="BD136" s="318"/>
      <c r="BE136" s="318"/>
      <c r="BF136" s="318"/>
      <c r="BG136" s="318"/>
      <c r="BH136" s="318"/>
      <c r="BI136" s="318"/>
      <c r="BJ136" s="318"/>
    </row>
    <row r="137" spans="1:62" ht="12" customHeight="1" x14ac:dyDescent="0.25">
      <c r="A137" s="318"/>
      <c r="B137" s="318"/>
      <c r="C137" s="318"/>
      <c r="D137" s="318"/>
      <c r="E137" s="318"/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  <c r="AA137" s="318"/>
      <c r="AB137" s="318"/>
      <c r="AC137" s="318"/>
      <c r="AD137" s="318"/>
      <c r="AE137" s="318"/>
      <c r="AF137" s="318"/>
      <c r="AG137" s="318"/>
      <c r="AH137" s="318"/>
      <c r="AI137" s="318"/>
      <c r="AJ137" s="318"/>
      <c r="AK137" s="318"/>
      <c r="AL137" s="318"/>
      <c r="AM137" s="318"/>
      <c r="AN137" s="318"/>
      <c r="AO137" s="318"/>
      <c r="AP137" s="318"/>
      <c r="AQ137" s="318"/>
      <c r="AR137" s="318"/>
      <c r="AS137" s="318"/>
      <c r="AT137" s="318"/>
      <c r="AU137" s="318"/>
      <c r="AV137" s="318"/>
      <c r="AW137" s="318"/>
      <c r="AX137" s="318"/>
      <c r="AY137" s="318"/>
      <c r="AZ137" s="318"/>
      <c r="BA137" s="318"/>
      <c r="BB137" s="318"/>
      <c r="BC137" s="318"/>
      <c r="BD137" s="318"/>
      <c r="BE137" s="318"/>
      <c r="BF137" s="318"/>
      <c r="BG137" s="318"/>
      <c r="BH137" s="318"/>
      <c r="BI137" s="318"/>
      <c r="BJ137" s="318"/>
    </row>
    <row r="138" spans="1:62" ht="12" customHeight="1" x14ac:dyDescent="0.25">
      <c r="A138" s="318"/>
      <c r="B138" s="318"/>
      <c r="C138" s="318"/>
      <c r="D138" s="318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18"/>
      <c r="AI138" s="318"/>
      <c r="AJ138" s="318"/>
      <c r="AK138" s="318"/>
      <c r="AL138" s="318"/>
      <c r="AM138" s="318"/>
      <c r="AN138" s="318"/>
      <c r="AO138" s="318"/>
      <c r="AP138" s="318"/>
      <c r="AQ138" s="318"/>
      <c r="AR138" s="318"/>
      <c r="AS138" s="318"/>
      <c r="AT138" s="318"/>
      <c r="AU138" s="318"/>
      <c r="AV138" s="318"/>
      <c r="AW138" s="318"/>
      <c r="AX138" s="318"/>
      <c r="AY138" s="318"/>
      <c r="AZ138" s="318"/>
      <c r="BA138" s="318"/>
      <c r="BB138" s="318"/>
      <c r="BC138" s="318"/>
      <c r="BD138" s="318"/>
      <c r="BE138" s="318"/>
      <c r="BF138" s="318"/>
      <c r="BG138" s="318"/>
      <c r="BH138" s="318"/>
      <c r="BI138" s="318"/>
      <c r="BJ138" s="318"/>
    </row>
    <row r="139" spans="1:62" ht="12" customHeight="1" x14ac:dyDescent="0.25">
      <c r="A139" s="318"/>
      <c r="B139" s="318"/>
      <c r="C139" s="318"/>
      <c r="D139" s="318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318"/>
      <c r="AB139" s="318"/>
      <c r="AC139" s="318"/>
      <c r="AD139" s="318"/>
      <c r="AE139" s="318"/>
      <c r="AF139" s="318"/>
      <c r="AG139" s="318"/>
      <c r="AH139" s="318"/>
      <c r="AI139" s="318"/>
      <c r="AJ139" s="318"/>
      <c r="AK139" s="318"/>
      <c r="AL139" s="318"/>
      <c r="AM139" s="318"/>
      <c r="AN139" s="318"/>
      <c r="AO139" s="318"/>
      <c r="AP139" s="318"/>
      <c r="AQ139" s="318"/>
      <c r="AR139" s="318"/>
      <c r="AS139" s="318"/>
      <c r="AT139" s="318"/>
      <c r="AU139" s="318"/>
      <c r="AV139" s="318"/>
      <c r="AW139" s="318"/>
      <c r="AX139" s="318"/>
      <c r="AY139" s="318"/>
      <c r="AZ139" s="318"/>
      <c r="BA139" s="318"/>
      <c r="BB139" s="318"/>
      <c r="BC139" s="318"/>
      <c r="BD139" s="318"/>
      <c r="BE139" s="318"/>
      <c r="BF139" s="318"/>
      <c r="BG139" s="318"/>
      <c r="BH139" s="318"/>
      <c r="BI139" s="318"/>
      <c r="BJ139" s="318"/>
    </row>
    <row r="140" spans="1:62" ht="12" customHeight="1" x14ac:dyDescent="0.25">
      <c r="A140" s="318"/>
      <c r="B140" s="318"/>
      <c r="C140" s="318"/>
      <c r="D140" s="318"/>
      <c r="E140" s="318"/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  <c r="AA140" s="318"/>
      <c r="AB140" s="318"/>
      <c r="AC140" s="318"/>
      <c r="AD140" s="318"/>
      <c r="AE140" s="318"/>
      <c r="AF140" s="318"/>
      <c r="AG140" s="318"/>
      <c r="AH140" s="318"/>
      <c r="AI140" s="318"/>
      <c r="AJ140" s="318"/>
      <c r="AK140" s="318"/>
      <c r="AL140" s="318"/>
      <c r="AM140" s="318"/>
      <c r="AN140" s="318"/>
      <c r="AO140" s="318"/>
      <c r="AP140" s="318"/>
      <c r="AQ140" s="318"/>
      <c r="AR140" s="318"/>
      <c r="AS140" s="318"/>
      <c r="AT140" s="318"/>
      <c r="AU140" s="318"/>
      <c r="AV140" s="318"/>
      <c r="AW140" s="318"/>
      <c r="AX140" s="318"/>
      <c r="AY140" s="318"/>
      <c r="AZ140" s="318"/>
      <c r="BA140" s="318"/>
      <c r="BB140" s="318"/>
      <c r="BC140" s="318"/>
      <c r="BD140" s="318"/>
      <c r="BE140" s="318"/>
      <c r="BF140" s="318"/>
      <c r="BG140" s="318"/>
      <c r="BH140" s="318"/>
      <c r="BI140" s="318"/>
      <c r="BJ140" s="318"/>
    </row>
    <row r="141" spans="1:62" ht="12" customHeight="1" x14ac:dyDescent="0.25">
      <c r="A141" s="318"/>
      <c r="B141" s="318"/>
      <c r="C141" s="318"/>
      <c r="D141" s="318"/>
      <c r="E141" s="318"/>
      <c r="F141" s="31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  <c r="AE141" s="318"/>
      <c r="AF141" s="318"/>
      <c r="AG141" s="318"/>
      <c r="AH141" s="318"/>
      <c r="AI141" s="318"/>
      <c r="AJ141" s="318"/>
      <c r="AK141" s="318"/>
      <c r="AL141" s="318"/>
      <c r="AM141" s="318"/>
      <c r="AN141" s="318"/>
      <c r="AO141" s="318"/>
      <c r="AP141" s="318"/>
      <c r="AQ141" s="318"/>
      <c r="AR141" s="318"/>
      <c r="AS141" s="318"/>
      <c r="AT141" s="318"/>
      <c r="AU141" s="318"/>
      <c r="AV141" s="318"/>
      <c r="AW141" s="318"/>
      <c r="AX141" s="318"/>
      <c r="AY141" s="318"/>
      <c r="AZ141" s="318"/>
      <c r="BA141" s="318"/>
      <c r="BB141" s="318"/>
      <c r="BC141" s="318"/>
      <c r="BD141" s="318"/>
      <c r="BE141" s="318"/>
      <c r="BF141" s="318"/>
      <c r="BG141" s="318"/>
      <c r="BH141" s="318"/>
      <c r="BI141" s="318"/>
      <c r="BJ141" s="318"/>
    </row>
    <row r="142" spans="1:62" ht="12" customHeight="1" x14ac:dyDescent="0.25">
      <c r="A142" s="318"/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18"/>
      <c r="AE142" s="318"/>
      <c r="AF142" s="318"/>
      <c r="AG142" s="318"/>
      <c r="AH142" s="318"/>
      <c r="AI142" s="318"/>
      <c r="AJ142" s="318"/>
      <c r="AK142" s="318"/>
      <c r="AL142" s="318"/>
      <c r="AM142" s="318"/>
      <c r="AN142" s="318"/>
      <c r="AO142" s="318"/>
      <c r="AP142" s="318"/>
      <c r="AQ142" s="318"/>
      <c r="AR142" s="318"/>
      <c r="AS142" s="318"/>
      <c r="AT142" s="318"/>
      <c r="AU142" s="318"/>
      <c r="AV142" s="318"/>
      <c r="AW142" s="318"/>
      <c r="AX142" s="318"/>
      <c r="AY142" s="318"/>
      <c r="AZ142" s="318"/>
      <c r="BA142" s="318"/>
      <c r="BB142" s="318"/>
      <c r="BC142" s="318"/>
      <c r="BD142" s="318"/>
      <c r="BE142" s="318"/>
      <c r="BF142" s="318"/>
      <c r="BG142" s="318"/>
      <c r="BH142" s="318"/>
      <c r="BI142" s="318"/>
      <c r="BJ142" s="318"/>
    </row>
    <row r="143" spans="1:62" ht="12" customHeight="1" x14ac:dyDescent="0.25">
      <c r="A143" s="318"/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318"/>
      <c r="AB143" s="318"/>
      <c r="AC143" s="318"/>
      <c r="AD143" s="318"/>
      <c r="AE143" s="318"/>
      <c r="AF143" s="318"/>
      <c r="AG143" s="318"/>
      <c r="AH143" s="318"/>
      <c r="AI143" s="318"/>
      <c r="AJ143" s="318"/>
      <c r="AK143" s="318"/>
      <c r="AL143" s="318"/>
      <c r="AM143" s="318"/>
      <c r="AN143" s="318"/>
      <c r="AO143" s="318"/>
      <c r="AP143" s="318"/>
      <c r="AQ143" s="318"/>
      <c r="AR143" s="318"/>
      <c r="AS143" s="318"/>
      <c r="AT143" s="318"/>
      <c r="AU143" s="318"/>
      <c r="AV143" s="318"/>
      <c r="AW143" s="318"/>
      <c r="AX143" s="318"/>
      <c r="AY143" s="318"/>
      <c r="AZ143" s="318"/>
      <c r="BA143" s="318"/>
      <c r="BB143" s="318"/>
      <c r="BC143" s="318"/>
      <c r="BD143" s="318"/>
      <c r="BE143" s="318"/>
      <c r="BF143" s="318"/>
      <c r="BG143" s="318"/>
      <c r="BH143" s="318"/>
      <c r="BI143" s="318"/>
      <c r="BJ143" s="318"/>
    </row>
    <row r="144" spans="1:62" ht="12" customHeight="1" x14ac:dyDescent="0.25">
      <c r="A144" s="318"/>
      <c r="B144" s="318"/>
      <c r="C144" s="318"/>
      <c r="D144" s="318"/>
      <c r="E144" s="318"/>
      <c r="F144" s="318"/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  <c r="AA144" s="318"/>
      <c r="AB144" s="318"/>
      <c r="AC144" s="318"/>
      <c r="AD144" s="318"/>
      <c r="AE144" s="318"/>
      <c r="AF144" s="318"/>
      <c r="AG144" s="318"/>
      <c r="AH144" s="318"/>
      <c r="AI144" s="318"/>
      <c r="AJ144" s="318"/>
      <c r="AK144" s="318"/>
      <c r="AL144" s="318"/>
      <c r="AM144" s="318"/>
      <c r="AN144" s="318"/>
      <c r="AO144" s="318"/>
      <c r="AP144" s="318"/>
      <c r="AQ144" s="318"/>
      <c r="AR144" s="318"/>
      <c r="AS144" s="318"/>
      <c r="AT144" s="318"/>
      <c r="AU144" s="318"/>
      <c r="AV144" s="318"/>
      <c r="AW144" s="318"/>
      <c r="AX144" s="318"/>
      <c r="AY144" s="318"/>
      <c r="AZ144" s="318"/>
      <c r="BA144" s="318"/>
      <c r="BB144" s="318"/>
      <c r="BC144" s="318"/>
      <c r="BD144" s="318"/>
      <c r="BE144" s="318"/>
      <c r="BF144" s="318"/>
      <c r="BG144" s="318"/>
      <c r="BH144" s="318"/>
      <c r="BI144" s="318"/>
      <c r="BJ144" s="318"/>
    </row>
    <row r="145" spans="1:62" ht="12" customHeight="1" x14ac:dyDescent="0.25">
      <c r="A145" s="318"/>
      <c r="B145" s="318"/>
      <c r="C145" s="318"/>
      <c r="D145" s="318"/>
      <c r="E145" s="318"/>
      <c r="F145" s="318"/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  <c r="AE145" s="318"/>
      <c r="AF145" s="318"/>
      <c r="AG145" s="318"/>
      <c r="AH145" s="318"/>
      <c r="AI145" s="318"/>
      <c r="AJ145" s="318"/>
      <c r="AK145" s="318"/>
      <c r="AL145" s="318"/>
      <c r="AM145" s="318"/>
      <c r="AN145" s="318"/>
      <c r="AO145" s="318"/>
      <c r="AP145" s="318"/>
      <c r="AQ145" s="318"/>
      <c r="AR145" s="318"/>
      <c r="AS145" s="318"/>
      <c r="AT145" s="318"/>
      <c r="AU145" s="318"/>
      <c r="AV145" s="318"/>
      <c r="AW145" s="318"/>
      <c r="AX145" s="318"/>
      <c r="AY145" s="318"/>
      <c r="AZ145" s="318"/>
      <c r="BA145" s="318"/>
      <c r="BB145" s="318"/>
      <c r="BC145" s="318"/>
      <c r="BD145" s="318"/>
      <c r="BE145" s="318"/>
      <c r="BF145" s="318"/>
      <c r="BG145" s="318"/>
      <c r="BH145" s="318"/>
      <c r="BI145" s="318"/>
      <c r="BJ145" s="318"/>
    </row>
    <row r="146" spans="1:62" ht="12" customHeight="1" x14ac:dyDescent="0.25">
      <c r="A146" s="318"/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  <c r="AE146" s="318"/>
      <c r="AF146" s="318"/>
      <c r="AG146" s="318"/>
      <c r="AH146" s="318"/>
      <c r="AI146" s="318"/>
      <c r="AJ146" s="318"/>
      <c r="AK146" s="318"/>
      <c r="AL146" s="318"/>
      <c r="AM146" s="318"/>
      <c r="AN146" s="318"/>
      <c r="AO146" s="318"/>
      <c r="AP146" s="318"/>
      <c r="AQ146" s="318"/>
      <c r="AR146" s="318"/>
      <c r="AS146" s="318"/>
      <c r="AT146" s="318"/>
      <c r="AU146" s="318"/>
      <c r="AV146" s="318"/>
      <c r="AW146" s="318"/>
      <c r="AX146" s="318"/>
      <c r="AY146" s="318"/>
      <c r="AZ146" s="318"/>
      <c r="BA146" s="318"/>
      <c r="BB146" s="318"/>
      <c r="BC146" s="318"/>
      <c r="BD146" s="318"/>
      <c r="BE146" s="318"/>
      <c r="BF146" s="318"/>
      <c r="BG146" s="318"/>
      <c r="BH146" s="318"/>
      <c r="BI146" s="318"/>
      <c r="BJ146" s="318"/>
    </row>
    <row r="147" spans="1:62" ht="12" customHeight="1" x14ac:dyDescent="0.25">
      <c r="A147" s="318"/>
      <c r="B147" s="318"/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18"/>
      <c r="AI147" s="318"/>
      <c r="AJ147" s="318"/>
      <c r="AK147" s="318"/>
      <c r="AL147" s="318"/>
      <c r="AM147" s="318"/>
      <c r="AN147" s="318"/>
      <c r="AO147" s="318"/>
      <c r="AP147" s="318"/>
      <c r="AQ147" s="318"/>
      <c r="AR147" s="318"/>
      <c r="AS147" s="318"/>
      <c r="AT147" s="318"/>
      <c r="AU147" s="318"/>
      <c r="AV147" s="318"/>
      <c r="AW147" s="318"/>
      <c r="AX147" s="318"/>
      <c r="AY147" s="318"/>
      <c r="AZ147" s="318"/>
      <c r="BA147" s="318"/>
      <c r="BB147" s="318"/>
      <c r="BC147" s="318"/>
      <c r="BD147" s="318"/>
      <c r="BE147" s="318"/>
      <c r="BF147" s="318"/>
      <c r="BG147" s="318"/>
      <c r="BH147" s="318"/>
      <c r="BI147" s="318"/>
      <c r="BJ147" s="318"/>
    </row>
    <row r="148" spans="1:62" ht="12" customHeight="1" x14ac:dyDescent="0.25">
      <c r="A148" s="318"/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318"/>
      <c r="AB148" s="318"/>
      <c r="AC148" s="318"/>
      <c r="AD148" s="318"/>
      <c r="AE148" s="318"/>
      <c r="AF148" s="318"/>
      <c r="AG148" s="318"/>
      <c r="AH148" s="318"/>
      <c r="AI148" s="318"/>
      <c r="AJ148" s="318"/>
      <c r="AK148" s="318"/>
      <c r="AL148" s="318"/>
      <c r="AM148" s="318"/>
      <c r="AN148" s="318"/>
      <c r="AO148" s="318"/>
      <c r="AP148" s="318"/>
      <c r="AQ148" s="318"/>
      <c r="AR148" s="318"/>
      <c r="AS148" s="318"/>
      <c r="AT148" s="318"/>
      <c r="AU148" s="318"/>
      <c r="AV148" s="318"/>
      <c r="AW148" s="318"/>
      <c r="AX148" s="318"/>
      <c r="AY148" s="318"/>
      <c r="AZ148" s="318"/>
      <c r="BA148" s="318"/>
      <c r="BB148" s="318"/>
      <c r="BC148" s="318"/>
      <c r="BD148" s="318"/>
      <c r="BE148" s="318"/>
      <c r="BF148" s="318"/>
      <c r="BG148" s="318"/>
      <c r="BH148" s="318"/>
      <c r="BI148" s="318"/>
      <c r="BJ148" s="318"/>
    </row>
    <row r="149" spans="1:62" ht="12" customHeight="1" x14ac:dyDescent="0.25">
      <c r="A149" s="318"/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318"/>
      <c r="AB149" s="318"/>
      <c r="AC149" s="318"/>
      <c r="AD149" s="318"/>
      <c r="AE149" s="318"/>
      <c r="AF149" s="318"/>
      <c r="AG149" s="318"/>
      <c r="AH149" s="318"/>
      <c r="AI149" s="318"/>
      <c r="AJ149" s="318"/>
      <c r="AK149" s="318"/>
      <c r="AL149" s="318"/>
      <c r="AM149" s="318"/>
      <c r="AN149" s="318"/>
      <c r="AO149" s="318"/>
      <c r="AP149" s="318"/>
      <c r="AQ149" s="318"/>
      <c r="AR149" s="318"/>
      <c r="AS149" s="318"/>
      <c r="AT149" s="318"/>
      <c r="AU149" s="318"/>
      <c r="AV149" s="318"/>
      <c r="AW149" s="318"/>
      <c r="AX149" s="318"/>
      <c r="AY149" s="318"/>
      <c r="AZ149" s="318"/>
      <c r="BA149" s="318"/>
      <c r="BB149" s="318"/>
      <c r="BC149" s="318"/>
      <c r="BD149" s="318"/>
      <c r="BE149" s="318"/>
      <c r="BF149" s="318"/>
      <c r="BG149" s="318"/>
      <c r="BH149" s="318"/>
      <c r="BI149" s="318"/>
      <c r="BJ149" s="318"/>
    </row>
    <row r="150" spans="1:62" ht="12" customHeight="1" x14ac:dyDescent="0.25">
      <c r="A150" s="318"/>
      <c r="B150" s="318"/>
      <c r="C150" s="318"/>
      <c r="D150" s="318"/>
      <c r="E150" s="318"/>
      <c r="F150" s="31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  <c r="AA150" s="318"/>
      <c r="AB150" s="318"/>
      <c r="AC150" s="318"/>
      <c r="AD150" s="318"/>
      <c r="AE150" s="318"/>
      <c r="AF150" s="318"/>
      <c r="AG150" s="318"/>
      <c r="AH150" s="318"/>
      <c r="AI150" s="318"/>
      <c r="AJ150" s="318"/>
      <c r="AK150" s="318"/>
      <c r="AL150" s="318"/>
      <c r="AM150" s="318"/>
      <c r="AN150" s="318"/>
      <c r="AO150" s="318"/>
      <c r="AP150" s="318"/>
      <c r="AQ150" s="318"/>
      <c r="AR150" s="318"/>
      <c r="AS150" s="318"/>
      <c r="AT150" s="318"/>
      <c r="AU150" s="318"/>
      <c r="AV150" s="318"/>
      <c r="AW150" s="318"/>
      <c r="AX150" s="318"/>
      <c r="AY150" s="318"/>
      <c r="AZ150" s="318"/>
      <c r="BA150" s="318"/>
      <c r="BB150" s="318"/>
      <c r="BC150" s="318"/>
      <c r="BD150" s="318"/>
      <c r="BE150" s="318"/>
      <c r="BF150" s="318"/>
      <c r="BG150" s="318"/>
      <c r="BH150" s="318"/>
      <c r="BI150" s="318"/>
      <c r="BJ150" s="318"/>
    </row>
    <row r="151" spans="1:62" ht="12" customHeight="1" x14ac:dyDescent="0.25">
      <c r="A151" s="318"/>
      <c r="B151" s="318"/>
      <c r="C151" s="318"/>
      <c r="D151" s="318"/>
      <c r="E151" s="318"/>
      <c r="F151" s="318"/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  <c r="AA151" s="318"/>
      <c r="AB151" s="318"/>
      <c r="AC151" s="318"/>
      <c r="AD151" s="318"/>
      <c r="AE151" s="318"/>
      <c r="AF151" s="318"/>
      <c r="AG151" s="318"/>
      <c r="AH151" s="318"/>
      <c r="AI151" s="318"/>
      <c r="AJ151" s="318"/>
      <c r="AK151" s="318"/>
      <c r="AL151" s="318"/>
      <c r="AM151" s="318"/>
      <c r="AN151" s="318"/>
      <c r="AO151" s="318"/>
      <c r="AP151" s="318"/>
      <c r="AQ151" s="318"/>
      <c r="AR151" s="318"/>
      <c r="AS151" s="318"/>
      <c r="AT151" s="318"/>
      <c r="AU151" s="318"/>
      <c r="AV151" s="318"/>
      <c r="AW151" s="318"/>
      <c r="AX151" s="318"/>
      <c r="AY151" s="318"/>
      <c r="AZ151" s="318"/>
      <c r="BA151" s="318"/>
      <c r="BB151" s="318"/>
      <c r="BC151" s="318"/>
      <c r="BD151" s="318"/>
      <c r="BE151" s="318"/>
      <c r="BF151" s="318"/>
      <c r="BG151" s="318"/>
      <c r="BH151" s="318"/>
      <c r="BI151" s="318"/>
      <c r="BJ151" s="318"/>
    </row>
    <row r="152" spans="1:62" ht="12" customHeight="1" x14ac:dyDescent="0.25">
      <c r="A152" s="318"/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318"/>
      <c r="AB152" s="318"/>
      <c r="AC152" s="318"/>
      <c r="AD152" s="318"/>
      <c r="AE152" s="318"/>
      <c r="AF152" s="318"/>
      <c r="AG152" s="318"/>
      <c r="AH152" s="318"/>
      <c r="AI152" s="318"/>
      <c r="AJ152" s="318"/>
      <c r="AK152" s="318"/>
      <c r="AL152" s="318"/>
      <c r="AM152" s="318"/>
      <c r="AN152" s="318"/>
      <c r="AO152" s="318"/>
      <c r="AP152" s="318"/>
      <c r="AQ152" s="318"/>
      <c r="AR152" s="318"/>
      <c r="AS152" s="318"/>
      <c r="AT152" s="318"/>
      <c r="AU152" s="318"/>
      <c r="AV152" s="318"/>
      <c r="AW152" s="318"/>
      <c r="AX152" s="318"/>
      <c r="AY152" s="318"/>
      <c r="AZ152" s="318"/>
      <c r="BA152" s="318"/>
      <c r="BB152" s="318"/>
      <c r="BC152" s="318"/>
      <c r="BD152" s="318"/>
      <c r="BE152" s="318"/>
      <c r="BF152" s="318"/>
      <c r="BG152" s="318"/>
      <c r="BH152" s="318"/>
      <c r="BI152" s="318"/>
      <c r="BJ152" s="318"/>
    </row>
    <row r="153" spans="1:62" ht="12" customHeight="1" x14ac:dyDescent="0.25">
      <c r="A153" s="318"/>
      <c r="B153" s="318"/>
      <c r="C153" s="318"/>
      <c r="D153" s="318"/>
      <c r="E153" s="318"/>
      <c r="F153" s="31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  <c r="AA153" s="318"/>
      <c r="AB153" s="318"/>
      <c r="AC153" s="318"/>
      <c r="AD153" s="318"/>
      <c r="AE153" s="318"/>
      <c r="AF153" s="318"/>
      <c r="AG153" s="318"/>
      <c r="AH153" s="318"/>
      <c r="AI153" s="318"/>
      <c r="AJ153" s="318"/>
      <c r="AK153" s="318"/>
      <c r="AL153" s="318"/>
      <c r="AM153" s="318"/>
      <c r="AN153" s="318"/>
      <c r="AO153" s="318"/>
      <c r="AP153" s="318"/>
      <c r="AQ153" s="318"/>
      <c r="AR153" s="318"/>
      <c r="AS153" s="318"/>
      <c r="AT153" s="318"/>
      <c r="AU153" s="318"/>
      <c r="AV153" s="318"/>
      <c r="AW153" s="318"/>
      <c r="AX153" s="318"/>
      <c r="AY153" s="318"/>
      <c r="AZ153" s="318"/>
      <c r="BA153" s="318"/>
      <c r="BB153" s="318"/>
      <c r="BC153" s="318"/>
      <c r="BD153" s="318"/>
      <c r="BE153" s="318"/>
      <c r="BF153" s="318"/>
      <c r="BG153" s="318"/>
      <c r="BH153" s="318"/>
      <c r="BI153" s="318"/>
      <c r="BJ153" s="318"/>
    </row>
    <row r="154" spans="1:62" ht="12" customHeight="1" x14ac:dyDescent="0.25">
      <c r="A154" s="318"/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318"/>
      <c r="AB154" s="318"/>
      <c r="AC154" s="318"/>
      <c r="AD154" s="318"/>
      <c r="AE154" s="318"/>
      <c r="AF154" s="318"/>
      <c r="AG154" s="318"/>
      <c r="AH154" s="318"/>
      <c r="AI154" s="318"/>
      <c r="AJ154" s="318"/>
      <c r="AK154" s="318"/>
      <c r="AL154" s="318"/>
      <c r="AM154" s="318"/>
      <c r="AN154" s="318"/>
      <c r="AO154" s="318"/>
      <c r="AP154" s="318"/>
      <c r="AQ154" s="318"/>
      <c r="AR154" s="318"/>
      <c r="AS154" s="318"/>
      <c r="AT154" s="318"/>
      <c r="AU154" s="318"/>
      <c r="AV154" s="318"/>
      <c r="AW154" s="318"/>
      <c r="AX154" s="318"/>
      <c r="AY154" s="318"/>
      <c r="AZ154" s="318"/>
      <c r="BA154" s="318"/>
      <c r="BB154" s="318"/>
      <c r="BC154" s="318"/>
      <c r="BD154" s="318"/>
      <c r="BE154" s="318"/>
      <c r="BF154" s="318"/>
      <c r="BG154" s="318"/>
      <c r="BH154" s="318"/>
      <c r="BI154" s="318"/>
      <c r="BJ154" s="318"/>
    </row>
    <row r="155" spans="1:62" ht="12" customHeight="1" x14ac:dyDescent="0.25">
      <c r="A155" s="318"/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318"/>
      <c r="AB155" s="318"/>
      <c r="AC155" s="318"/>
      <c r="AD155" s="318"/>
      <c r="AE155" s="318"/>
      <c r="AF155" s="318"/>
      <c r="AG155" s="318"/>
      <c r="AH155" s="318"/>
      <c r="AI155" s="318"/>
      <c r="AJ155" s="318"/>
      <c r="AK155" s="318"/>
      <c r="AL155" s="318"/>
      <c r="AM155" s="318"/>
      <c r="AN155" s="318"/>
      <c r="AO155" s="318"/>
      <c r="AP155" s="318"/>
      <c r="AQ155" s="318"/>
      <c r="AR155" s="318"/>
      <c r="AS155" s="318"/>
      <c r="AT155" s="318"/>
      <c r="AU155" s="318"/>
      <c r="AV155" s="318"/>
      <c r="AW155" s="318"/>
      <c r="AX155" s="318"/>
      <c r="AY155" s="318"/>
      <c r="AZ155" s="318"/>
      <c r="BA155" s="318"/>
      <c r="BB155" s="318"/>
      <c r="BC155" s="318"/>
      <c r="BD155" s="318"/>
      <c r="BE155" s="318"/>
      <c r="BF155" s="318"/>
      <c r="BG155" s="318"/>
      <c r="BH155" s="318"/>
      <c r="BI155" s="318"/>
      <c r="BJ155" s="318"/>
    </row>
    <row r="156" spans="1:62" ht="12" customHeight="1" x14ac:dyDescent="0.25">
      <c r="A156" s="318"/>
      <c r="B156" s="318"/>
      <c r="C156" s="318"/>
      <c r="D156" s="318"/>
      <c r="E156" s="318"/>
      <c r="F156" s="31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  <c r="AA156" s="318"/>
      <c r="AB156" s="318"/>
      <c r="AC156" s="318"/>
      <c r="AD156" s="318"/>
      <c r="AE156" s="318"/>
      <c r="AF156" s="318"/>
      <c r="AG156" s="318"/>
      <c r="AH156" s="318"/>
      <c r="AI156" s="318"/>
      <c r="AJ156" s="318"/>
      <c r="AK156" s="318"/>
      <c r="AL156" s="318"/>
      <c r="AM156" s="318"/>
      <c r="AN156" s="318"/>
      <c r="AO156" s="318"/>
      <c r="AP156" s="318"/>
      <c r="AQ156" s="318"/>
      <c r="AR156" s="318"/>
      <c r="AS156" s="318"/>
      <c r="AT156" s="318"/>
      <c r="AU156" s="318"/>
      <c r="AV156" s="318"/>
      <c r="AW156" s="318"/>
      <c r="AX156" s="318"/>
      <c r="AY156" s="318"/>
      <c r="AZ156" s="318"/>
      <c r="BA156" s="318"/>
      <c r="BB156" s="318"/>
      <c r="BC156" s="318"/>
      <c r="BD156" s="318"/>
      <c r="BE156" s="318"/>
      <c r="BF156" s="318"/>
      <c r="BG156" s="318"/>
      <c r="BH156" s="318"/>
      <c r="BI156" s="318"/>
      <c r="BJ156" s="318"/>
    </row>
    <row r="157" spans="1:62" ht="12" customHeight="1" x14ac:dyDescent="0.25">
      <c r="A157" s="318"/>
      <c r="B157" s="318"/>
      <c r="C157" s="318"/>
      <c r="D157" s="318"/>
      <c r="E157" s="318"/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  <c r="AA157" s="318"/>
      <c r="AB157" s="318"/>
      <c r="AC157" s="318"/>
      <c r="AD157" s="318"/>
      <c r="AE157" s="318"/>
      <c r="AF157" s="318"/>
      <c r="AG157" s="318"/>
      <c r="AH157" s="318"/>
      <c r="AI157" s="318"/>
      <c r="AJ157" s="318"/>
      <c r="AK157" s="318"/>
      <c r="AL157" s="318"/>
      <c r="AM157" s="318"/>
      <c r="AN157" s="318"/>
      <c r="AO157" s="318"/>
      <c r="AP157" s="318"/>
      <c r="AQ157" s="318"/>
      <c r="AR157" s="318"/>
      <c r="AS157" s="318"/>
      <c r="AT157" s="318"/>
      <c r="AU157" s="318"/>
      <c r="AV157" s="318"/>
      <c r="AW157" s="318"/>
      <c r="AX157" s="318"/>
      <c r="AY157" s="318"/>
      <c r="AZ157" s="318"/>
      <c r="BA157" s="318"/>
      <c r="BB157" s="318"/>
      <c r="BC157" s="318"/>
      <c r="BD157" s="318"/>
      <c r="BE157" s="318"/>
      <c r="BF157" s="318"/>
      <c r="BG157" s="318"/>
      <c r="BH157" s="318"/>
      <c r="BI157" s="318"/>
      <c r="BJ157" s="318"/>
    </row>
    <row r="158" spans="1:62" ht="12" customHeight="1" x14ac:dyDescent="0.25">
      <c r="A158" s="318"/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  <c r="AA158" s="318"/>
      <c r="AB158" s="318"/>
      <c r="AC158" s="318"/>
      <c r="AD158" s="318"/>
      <c r="AE158" s="318"/>
      <c r="AF158" s="318"/>
      <c r="AG158" s="318"/>
      <c r="AH158" s="318"/>
      <c r="AI158" s="318"/>
      <c r="AJ158" s="318"/>
      <c r="AK158" s="318"/>
      <c r="AL158" s="318"/>
      <c r="AM158" s="318"/>
      <c r="AN158" s="318"/>
      <c r="AO158" s="318"/>
      <c r="AP158" s="318"/>
      <c r="AQ158" s="318"/>
      <c r="AR158" s="318"/>
      <c r="AS158" s="318"/>
      <c r="AT158" s="318"/>
      <c r="AU158" s="318"/>
      <c r="AV158" s="318"/>
      <c r="AW158" s="318"/>
      <c r="AX158" s="318"/>
      <c r="AY158" s="318"/>
      <c r="AZ158" s="318"/>
      <c r="BA158" s="318"/>
      <c r="BB158" s="318"/>
      <c r="BC158" s="318"/>
      <c r="BD158" s="318"/>
      <c r="BE158" s="318"/>
      <c r="BF158" s="318"/>
      <c r="BG158" s="318"/>
      <c r="BH158" s="318"/>
      <c r="BI158" s="318"/>
      <c r="BJ158" s="318"/>
    </row>
    <row r="159" spans="1:62" ht="12" customHeight="1" x14ac:dyDescent="0.25">
      <c r="A159" s="318"/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318"/>
      <c r="AB159" s="318"/>
      <c r="AC159" s="318"/>
      <c r="AD159" s="318"/>
      <c r="AE159" s="318"/>
      <c r="AF159" s="318"/>
      <c r="AG159" s="318"/>
      <c r="AH159" s="318"/>
      <c r="AI159" s="318"/>
      <c r="AJ159" s="318"/>
      <c r="AK159" s="318"/>
      <c r="AL159" s="318"/>
      <c r="AM159" s="318"/>
      <c r="AN159" s="318"/>
      <c r="AO159" s="318"/>
      <c r="AP159" s="318"/>
      <c r="AQ159" s="318"/>
      <c r="AR159" s="318"/>
      <c r="AS159" s="318"/>
      <c r="AT159" s="318"/>
      <c r="AU159" s="318"/>
      <c r="AV159" s="318"/>
      <c r="AW159" s="318"/>
      <c r="AX159" s="318"/>
      <c r="AY159" s="318"/>
      <c r="AZ159" s="318"/>
      <c r="BA159" s="318"/>
      <c r="BB159" s="318"/>
      <c r="BC159" s="318"/>
      <c r="BD159" s="318"/>
      <c r="BE159" s="318"/>
      <c r="BF159" s="318"/>
      <c r="BG159" s="318"/>
      <c r="BH159" s="318"/>
      <c r="BI159" s="318"/>
      <c r="BJ159" s="318"/>
    </row>
    <row r="160" spans="1:62" ht="12" customHeight="1" x14ac:dyDescent="0.25">
      <c r="A160" s="318"/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318"/>
      <c r="AB160" s="318"/>
      <c r="AC160" s="318"/>
      <c r="AD160" s="318"/>
      <c r="AE160" s="318"/>
      <c r="AF160" s="318"/>
      <c r="AG160" s="318"/>
      <c r="AH160" s="318"/>
      <c r="AI160" s="318"/>
      <c r="AJ160" s="318"/>
      <c r="AK160" s="318"/>
      <c r="AL160" s="318"/>
      <c r="AM160" s="318"/>
      <c r="AN160" s="318"/>
      <c r="AO160" s="318"/>
      <c r="AP160" s="318"/>
      <c r="AQ160" s="318"/>
      <c r="AR160" s="318"/>
      <c r="AS160" s="318"/>
      <c r="AT160" s="318"/>
      <c r="AU160" s="318"/>
      <c r="AV160" s="318"/>
      <c r="AW160" s="318"/>
      <c r="AX160" s="318"/>
      <c r="AY160" s="318"/>
      <c r="AZ160" s="318"/>
      <c r="BA160" s="318"/>
      <c r="BB160" s="318"/>
      <c r="BC160" s="318"/>
      <c r="BD160" s="318"/>
      <c r="BE160" s="318"/>
      <c r="BF160" s="318"/>
      <c r="BG160" s="318"/>
      <c r="BH160" s="318"/>
      <c r="BI160" s="318"/>
      <c r="BJ160" s="318"/>
    </row>
    <row r="161" spans="1:62" ht="12" customHeight="1" x14ac:dyDescent="0.25">
      <c r="A161" s="318"/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318"/>
      <c r="AB161" s="318"/>
      <c r="AC161" s="318"/>
      <c r="AD161" s="318"/>
      <c r="AE161" s="318"/>
      <c r="AF161" s="318"/>
      <c r="AG161" s="318"/>
      <c r="AH161" s="318"/>
      <c r="AI161" s="318"/>
      <c r="AJ161" s="318"/>
      <c r="AK161" s="318"/>
      <c r="AL161" s="318"/>
      <c r="AM161" s="318"/>
      <c r="AN161" s="318"/>
      <c r="AO161" s="318"/>
      <c r="AP161" s="318"/>
      <c r="AQ161" s="318"/>
      <c r="AR161" s="318"/>
      <c r="AS161" s="318"/>
      <c r="AT161" s="318"/>
      <c r="AU161" s="318"/>
      <c r="AV161" s="318"/>
      <c r="AW161" s="318"/>
      <c r="AX161" s="318"/>
      <c r="AY161" s="318"/>
      <c r="AZ161" s="318"/>
      <c r="BA161" s="318"/>
      <c r="BB161" s="318"/>
      <c r="BC161" s="318"/>
      <c r="BD161" s="318"/>
      <c r="BE161" s="318"/>
      <c r="BF161" s="318"/>
      <c r="BG161" s="318"/>
      <c r="BH161" s="318"/>
      <c r="BI161" s="318"/>
      <c r="BJ161" s="318"/>
    </row>
    <row r="162" spans="1:62" ht="12" customHeight="1" x14ac:dyDescent="0.25">
      <c r="A162" s="318"/>
      <c r="B162" s="318"/>
      <c r="C162" s="318"/>
      <c r="D162" s="318"/>
      <c r="E162" s="318"/>
      <c r="F162" s="318"/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  <c r="AA162" s="318"/>
      <c r="AB162" s="318"/>
      <c r="AC162" s="318"/>
      <c r="AD162" s="318"/>
      <c r="AE162" s="318"/>
      <c r="AF162" s="318"/>
      <c r="AG162" s="318"/>
      <c r="AH162" s="318"/>
      <c r="AI162" s="318"/>
      <c r="AJ162" s="318"/>
      <c r="AK162" s="318"/>
      <c r="AL162" s="318"/>
      <c r="AM162" s="318"/>
      <c r="AN162" s="318"/>
      <c r="AO162" s="318"/>
      <c r="AP162" s="318"/>
      <c r="AQ162" s="318"/>
      <c r="AR162" s="318"/>
      <c r="AS162" s="318"/>
      <c r="AT162" s="318"/>
      <c r="AU162" s="318"/>
      <c r="AV162" s="318"/>
      <c r="AW162" s="318"/>
      <c r="AX162" s="318"/>
      <c r="AY162" s="318"/>
      <c r="AZ162" s="318"/>
      <c r="BA162" s="318"/>
      <c r="BB162" s="318"/>
      <c r="BC162" s="318"/>
      <c r="BD162" s="318"/>
      <c r="BE162" s="318"/>
      <c r="BF162" s="318"/>
      <c r="BG162" s="318"/>
      <c r="BH162" s="318"/>
      <c r="BI162" s="318"/>
      <c r="BJ162" s="318"/>
    </row>
    <row r="163" spans="1:62" ht="12" customHeight="1" x14ac:dyDescent="0.25">
      <c r="A163" s="318"/>
      <c r="B163" s="318"/>
      <c r="C163" s="318"/>
      <c r="D163" s="318"/>
      <c r="E163" s="318"/>
      <c r="F163" s="31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  <c r="AA163" s="318"/>
      <c r="AB163" s="318"/>
      <c r="AC163" s="318"/>
      <c r="AD163" s="318"/>
      <c r="AE163" s="318"/>
      <c r="AF163" s="318"/>
      <c r="AG163" s="318"/>
      <c r="AH163" s="318"/>
      <c r="AI163" s="318"/>
      <c r="AJ163" s="318"/>
      <c r="AK163" s="318"/>
      <c r="AL163" s="318"/>
      <c r="AM163" s="318"/>
      <c r="AN163" s="318"/>
      <c r="AO163" s="318"/>
      <c r="AP163" s="318"/>
      <c r="AQ163" s="318"/>
      <c r="AR163" s="318"/>
      <c r="AS163" s="318"/>
      <c r="AT163" s="318"/>
      <c r="AU163" s="318"/>
      <c r="AV163" s="318"/>
      <c r="AW163" s="318"/>
      <c r="AX163" s="318"/>
      <c r="AY163" s="318"/>
      <c r="AZ163" s="318"/>
      <c r="BA163" s="318"/>
      <c r="BB163" s="318"/>
      <c r="BC163" s="318"/>
      <c r="BD163" s="318"/>
      <c r="BE163" s="318"/>
      <c r="BF163" s="318"/>
      <c r="BG163" s="318"/>
      <c r="BH163" s="318"/>
      <c r="BI163" s="318"/>
      <c r="BJ163" s="318"/>
    </row>
    <row r="164" spans="1:62" ht="12" customHeight="1" x14ac:dyDescent="0.25">
      <c r="A164" s="318"/>
      <c r="B164" s="318"/>
      <c r="C164" s="318"/>
      <c r="D164" s="318"/>
      <c r="E164" s="318"/>
      <c r="F164" s="31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  <c r="AA164" s="318"/>
      <c r="AB164" s="318"/>
      <c r="AC164" s="318"/>
      <c r="AD164" s="318"/>
      <c r="AE164" s="318"/>
      <c r="AF164" s="318"/>
      <c r="AG164" s="318"/>
      <c r="AH164" s="318"/>
      <c r="AI164" s="318"/>
      <c r="AJ164" s="318"/>
      <c r="AK164" s="318"/>
      <c r="AL164" s="318"/>
      <c r="AM164" s="318"/>
      <c r="AN164" s="318"/>
      <c r="AO164" s="318"/>
      <c r="AP164" s="318"/>
      <c r="AQ164" s="318"/>
      <c r="AR164" s="318"/>
      <c r="AS164" s="318"/>
      <c r="AT164" s="318"/>
      <c r="AU164" s="318"/>
      <c r="AV164" s="318"/>
      <c r="AW164" s="318"/>
      <c r="AX164" s="318"/>
      <c r="AY164" s="318"/>
      <c r="AZ164" s="318"/>
      <c r="BA164" s="318"/>
      <c r="BB164" s="318"/>
      <c r="BC164" s="318"/>
      <c r="BD164" s="318"/>
      <c r="BE164" s="318"/>
      <c r="BF164" s="318"/>
      <c r="BG164" s="318"/>
      <c r="BH164" s="318"/>
      <c r="BI164" s="318"/>
      <c r="BJ164" s="318"/>
    </row>
    <row r="165" spans="1:62" ht="12" customHeight="1" x14ac:dyDescent="0.25">
      <c r="A165" s="318"/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318"/>
      <c r="AB165" s="318"/>
      <c r="AC165" s="318"/>
      <c r="AD165" s="318"/>
      <c r="AE165" s="318"/>
      <c r="AF165" s="318"/>
      <c r="AG165" s="318"/>
      <c r="AH165" s="318"/>
      <c r="AI165" s="318"/>
      <c r="AJ165" s="318"/>
      <c r="AK165" s="318"/>
      <c r="AL165" s="318"/>
      <c r="AM165" s="318"/>
      <c r="AN165" s="318"/>
      <c r="AO165" s="318"/>
      <c r="AP165" s="318"/>
      <c r="AQ165" s="318"/>
      <c r="AR165" s="318"/>
      <c r="AS165" s="318"/>
      <c r="AT165" s="318"/>
      <c r="AU165" s="318"/>
      <c r="AV165" s="318"/>
      <c r="AW165" s="318"/>
      <c r="AX165" s="318"/>
      <c r="AY165" s="318"/>
      <c r="AZ165" s="318"/>
      <c r="BA165" s="318"/>
      <c r="BB165" s="318"/>
      <c r="BC165" s="318"/>
      <c r="BD165" s="318"/>
      <c r="BE165" s="318"/>
      <c r="BF165" s="318"/>
      <c r="BG165" s="318"/>
      <c r="BH165" s="318"/>
      <c r="BI165" s="318"/>
      <c r="BJ165" s="318"/>
    </row>
    <row r="166" spans="1:62" ht="12" customHeight="1" x14ac:dyDescent="0.25">
      <c r="A166" s="318"/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318"/>
      <c r="AB166" s="318"/>
      <c r="AC166" s="318"/>
      <c r="AD166" s="318"/>
      <c r="AE166" s="318"/>
      <c r="AF166" s="318"/>
      <c r="AG166" s="318"/>
      <c r="AH166" s="318"/>
      <c r="AI166" s="318"/>
      <c r="AJ166" s="318"/>
      <c r="AK166" s="318"/>
      <c r="AL166" s="318"/>
      <c r="AM166" s="318"/>
      <c r="AN166" s="318"/>
      <c r="AO166" s="318"/>
      <c r="AP166" s="318"/>
      <c r="AQ166" s="318"/>
      <c r="AR166" s="318"/>
      <c r="AS166" s="318"/>
      <c r="AT166" s="318"/>
      <c r="AU166" s="318"/>
      <c r="AV166" s="318"/>
      <c r="AW166" s="318"/>
      <c r="AX166" s="318"/>
      <c r="AY166" s="318"/>
      <c r="AZ166" s="318"/>
      <c r="BA166" s="318"/>
      <c r="BB166" s="318"/>
      <c r="BC166" s="318"/>
      <c r="BD166" s="318"/>
      <c r="BE166" s="318"/>
      <c r="BF166" s="318"/>
      <c r="BG166" s="318"/>
      <c r="BH166" s="318"/>
      <c r="BI166" s="318"/>
      <c r="BJ166" s="318"/>
    </row>
    <row r="167" spans="1:62" ht="12" customHeight="1" x14ac:dyDescent="0.25">
      <c r="A167" s="318"/>
      <c r="B167" s="318"/>
      <c r="C167" s="318"/>
      <c r="D167" s="318"/>
      <c r="E167" s="318"/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  <c r="AA167" s="318"/>
      <c r="AB167" s="318"/>
      <c r="AC167" s="318"/>
      <c r="AD167" s="318"/>
      <c r="AE167" s="318"/>
      <c r="AF167" s="318"/>
      <c r="AG167" s="318"/>
      <c r="AH167" s="318"/>
      <c r="AI167" s="318"/>
      <c r="AJ167" s="318"/>
      <c r="AK167" s="318"/>
      <c r="AL167" s="318"/>
      <c r="AM167" s="318"/>
      <c r="AN167" s="318"/>
      <c r="AO167" s="318"/>
      <c r="AP167" s="318"/>
      <c r="AQ167" s="318"/>
      <c r="AR167" s="318"/>
      <c r="AS167" s="318"/>
      <c r="AT167" s="318"/>
      <c r="AU167" s="318"/>
      <c r="AV167" s="318"/>
      <c r="AW167" s="318"/>
      <c r="AX167" s="318"/>
      <c r="AY167" s="318"/>
      <c r="AZ167" s="318"/>
      <c r="BA167" s="318"/>
      <c r="BB167" s="318"/>
      <c r="BC167" s="318"/>
      <c r="BD167" s="318"/>
      <c r="BE167" s="318"/>
      <c r="BF167" s="318"/>
      <c r="BG167" s="318"/>
      <c r="BH167" s="318"/>
      <c r="BI167" s="318"/>
      <c r="BJ167" s="318"/>
    </row>
    <row r="168" spans="1:62" ht="12" customHeight="1" x14ac:dyDescent="0.25">
      <c r="A168" s="318"/>
      <c r="B168" s="318"/>
      <c r="C168" s="318"/>
      <c r="D168" s="318"/>
      <c r="E168" s="318"/>
      <c r="F168" s="31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318"/>
      <c r="AD168" s="318"/>
      <c r="AE168" s="318"/>
      <c r="AF168" s="318"/>
      <c r="AG168" s="318"/>
      <c r="AH168" s="318"/>
      <c r="AI168" s="318"/>
      <c r="AJ168" s="318"/>
      <c r="AK168" s="318"/>
      <c r="AL168" s="318"/>
      <c r="AM168" s="318"/>
      <c r="AN168" s="318"/>
      <c r="AO168" s="318"/>
      <c r="AP168" s="318"/>
      <c r="AQ168" s="318"/>
      <c r="AR168" s="318"/>
      <c r="AS168" s="318"/>
      <c r="AT168" s="318"/>
      <c r="AU168" s="318"/>
      <c r="AV168" s="318"/>
      <c r="AW168" s="318"/>
      <c r="AX168" s="318"/>
      <c r="AY168" s="318"/>
      <c r="AZ168" s="318"/>
      <c r="BA168" s="318"/>
      <c r="BB168" s="318"/>
      <c r="BC168" s="318"/>
      <c r="BD168" s="318"/>
      <c r="BE168" s="318"/>
      <c r="BF168" s="318"/>
      <c r="BG168" s="318"/>
      <c r="BH168" s="318"/>
      <c r="BI168" s="318"/>
      <c r="BJ168" s="318"/>
    </row>
    <row r="169" spans="1:62" ht="12" customHeight="1" x14ac:dyDescent="0.25">
      <c r="A169" s="318"/>
      <c r="B169" s="318"/>
      <c r="C169" s="318"/>
      <c r="D169" s="318"/>
      <c r="E169" s="318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318"/>
      <c r="AD169" s="318"/>
      <c r="AE169" s="318"/>
      <c r="AF169" s="318"/>
      <c r="AG169" s="318"/>
      <c r="AH169" s="318"/>
      <c r="AI169" s="318"/>
      <c r="AJ169" s="318"/>
      <c r="AK169" s="318"/>
      <c r="AL169" s="318"/>
      <c r="AM169" s="318"/>
      <c r="AN169" s="318"/>
      <c r="AO169" s="318"/>
      <c r="AP169" s="318"/>
      <c r="AQ169" s="318"/>
      <c r="AR169" s="318"/>
      <c r="AS169" s="318"/>
      <c r="AT169" s="318"/>
      <c r="AU169" s="318"/>
      <c r="AV169" s="318"/>
      <c r="AW169" s="318"/>
      <c r="AX169" s="318"/>
      <c r="AY169" s="318"/>
      <c r="AZ169" s="318"/>
      <c r="BA169" s="318"/>
      <c r="BB169" s="318"/>
      <c r="BC169" s="318"/>
      <c r="BD169" s="318"/>
      <c r="BE169" s="318"/>
      <c r="BF169" s="318"/>
      <c r="BG169" s="318"/>
      <c r="BH169" s="318"/>
      <c r="BI169" s="318"/>
      <c r="BJ169" s="318"/>
    </row>
    <row r="170" spans="1:62" ht="12" customHeight="1" x14ac:dyDescent="0.25">
      <c r="A170" s="318"/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318"/>
      <c r="AB170" s="318"/>
      <c r="AC170" s="318"/>
      <c r="AD170" s="318"/>
      <c r="AE170" s="318"/>
      <c r="AF170" s="318"/>
      <c r="AG170" s="318"/>
      <c r="AH170" s="318"/>
      <c r="AI170" s="318"/>
      <c r="AJ170" s="318"/>
      <c r="AK170" s="318"/>
      <c r="AL170" s="318"/>
      <c r="AM170" s="318"/>
      <c r="AN170" s="318"/>
      <c r="AO170" s="318"/>
      <c r="AP170" s="318"/>
      <c r="AQ170" s="318"/>
      <c r="AR170" s="318"/>
      <c r="AS170" s="318"/>
      <c r="AT170" s="318"/>
      <c r="AU170" s="318"/>
      <c r="AV170" s="318"/>
      <c r="AW170" s="318"/>
      <c r="AX170" s="318"/>
      <c r="AY170" s="318"/>
      <c r="AZ170" s="318"/>
      <c r="BA170" s="318"/>
      <c r="BB170" s="318"/>
      <c r="BC170" s="318"/>
      <c r="BD170" s="318"/>
      <c r="BE170" s="318"/>
      <c r="BF170" s="318"/>
      <c r="BG170" s="318"/>
      <c r="BH170" s="318"/>
      <c r="BI170" s="318"/>
      <c r="BJ170" s="318"/>
    </row>
    <row r="171" spans="1:62" ht="12" customHeight="1" x14ac:dyDescent="0.25">
      <c r="A171" s="318"/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318"/>
      <c r="AB171" s="318"/>
      <c r="AC171" s="318"/>
      <c r="AD171" s="318"/>
      <c r="AE171" s="318"/>
      <c r="AF171" s="318"/>
      <c r="AG171" s="318"/>
      <c r="AH171" s="318"/>
      <c r="AI171" s="318"/>
      <c r="AJ171" s="318"/>
      <c r="AK171" s="318"/>
      <c r="AL171" s="318"/>
      <c r="AM171" s="318"/>
      <c r="AN171" s="318"/>
      <c r="AO171" s="318"/>
      <c r="AP171" s="318"/>
      <c r="AQ171" s="318"/>
      <c r="AR171" s="318"/>
      <c r="AS171" s="318"/>
      <c r="AT171" s="318"/>
      <c r="AU171" s="318"/>
      <c r="AV171" s="318"/>
      <c r="AW171" s="318"/>
      <c r="AX171" s="318"/>
      <c r="AY171" s="318"/>
      <c r="AZ171" s="318"/>
      <c r="BA171" s="318"/>
      <c r="BB171" s="318"/>
      <c r="BC171" s="318"/>
      <c r="BD171" s="318"/>
      <c r="BE171" s="318"/>
      <c r="BF171" s="318"/>
      <c r="BG171" s="318"/>
      <c r="BH171" s="318"/>
      <c r="BI171" s="318"/>
      <c r="BJ171" s="318"/>
    </row>
    <row r="172" spans="1:62" ht="12" customHeight="1" x14ac:dyDescent="0.25">
      <c r="A172" s="318"/>
      <c r="B172" s="318"/>
      <c r="C172" s="318"/>
      <c r="D172" s="318"/>
      <c r="E172" s="318"/>
      <c r="F172" s="318"/>
      <c r="G172" s="318"/>
      <c r="H172" s="318"/>
      <c r="I172" s="318"/>
      <c r="J172" s="318"/>
      <c r="K172" s="318"/>
      <c r="L172" s="318"/>
      <c r="M172" s="318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  <c r="AA172" s="318"/>
      <c r="AB172" s="318"/>
      <c r="AC172" s="318"/>
      <c r="AD172" s="318"/>
      <c r="AE172" s="318"/>
      <c r="AF172" s="318"/>
      <c r="AG172" s="318"/>
      <c r="AH172" s="318"/>
      <c r="AI172" s="318"/>
      <c r="AJ172" s="318"/>
      <c r="AK172" s="318"/>
      <c r="AL172" s="318"/>
      <c r="AM172" s="318"/>
      <c r="AN172" s="318"/>
      <c r="AO172" s="318"/>
      <c r="AP172" s="318"/>
      <c r="AQ172" s="318"/>
      <c r="AR172" s="318"/>
      <c r="AS172" s="318"/>
      <c r="AT172" s="318"/>
      <c r="AU172" s="318"/>
      <c r="AV172" s="318"/>
      <c r="AW172" s="318"/>
      <c r="AX172" s="318"/>
      <c r="AY172" s="318"/>
      <c r="AZ172" s="318"/>
      <c r="BA172" s="318"/>
      <c r="BB172" s="318"/>
      <c r="BC172" s="318"/>
      <c r="BD172" s="318"/>
      <c r="BE172" s="318"/>
      <c r="BF172" s="318"/>
      <c r="BG172" s="318"/>
      <c r="BH172" s="318"/>
      <c r="BI172" s="318"/>
      <c r="BJ172" s="318"/>
    </row>
    <row r="173" spans="1:62" ht="12" customHeight="1" x14ac:dyDescent="0.25">
      <c r="A173" s="318"/>
      <c r="B173" s="318"/>
      <c r="C173" s="318"/>
      <c r="D173" s="318"/>
      <c r="E173" s="318"/>
      <c r="F173" s="318"/>
      <c r="G173" s="318"/>
      <c r="H173" s="318"/>
      <c r="I173" s="318"/>
      <c r="J173" s="318"/>
      <c r="K173" s="318"/>
      <c r="L173" s="318"/>
      <c r="M173" s="318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  <c r="AA173" s="318"/>
      <c r="AB173" s="318"/>
      <c r="AC173" s="318"/>
      <c r="AD173" s="318"/>
      <c r="AE173" s="318"/>
      <c r="AF173" s="318"/>
      <c r="AG173" s="318"/>
      <c r="AH173" s="318"/>
      <c r="AI173" s="318"/>
      <c r="AJ173" s="318"/>
      <c r="AK173" s="318"/>
      <c r="AL173" s="318"/>
      <c r="AM173" s="318"/>
      <c r="AN173" s="318"/>
      <c r="AO173" s="318"/>
      <c r="AP173" s="318"/>
      <c r="AQ173" s="318"/>
      <c r="AR173" s="318"/>
      <c r="AS173" s="318"/>
      <c r="AT173" s="318"/>
      <c r="AU173" s="318"/>
      <c r="AV173" s="318"/>
      <c r="AW173" s="318"/>
      <c r="AX173" s="318"/>
      <c r="AY173" s="318"/>
      <c r="AZ173" s="318"/>
      <c r="BA173" s="318"/>
      <c r="BB173" s="318"/>
      <c r="BC173" s="318"/>
      <c r="BD173" s="318"/>
      <c r="BE173" s="318"/>
      <c r="BF173" s="318"/>
      <c r="BG173" s="318"/>
      <c r="BH173" s="318"/>
      <c r="BI173" s="318"/>
      <c r="BJ173" s="318"/>
    </row>
    <row r="174" spans="1:62" ht="12" customHeight="1" x14ac:dyDescent="0.25">
      <c r="A174" s="318"/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318"/>
      <c r="AB174" s="318"/>
      <c r="AC174" s="318"/>
      <c r="AD174" s="318"/>
      <c r="AE174" s="318"/>
      <c r="AF174" s="318"/>
      <c r="AG174" s="318"/>
      <c r="AH174" s="318"/>
      <c r="AI174" s="318"/>
      <c r="AJ174" s="318"/>
      <c r="AK174" s="318"/>
      <c r="AL174" s="318"/>
      <c r="AM174" s="318"/>
      <c r="AN174" s="318"/>
      <c r="AO174" s="318"/>
      <c r="AP174" s="318"/>
      <c r="AQ174" s="318"/>
      <c r="AR174" s="318"/>
      <c r="AS174" s="318"/>
      <c r="AT174" s="318"/>
      <c r="AU174" s="318"/>
      <c r="AV174" s="318"/>
      <c r="AW174" s="318"/>
      <c r="AX174" s="318"/>
      <c r="AY174" s="318"/>
      <c r="AZ174" s="318"/>
      <c r="BA174" s="318"/>
      <c r="BB174" s="318"/>
      <c r="BC174" s="318"/>
      <c r="BD174" s="318"/>
      <c r="BE174" s="318"/>
      <c r="BF174" s="318"/>
      <c r="BG174" s="318"/>
      <c r="BH174" s="318"/>
      <c r="BI174" s="318"/>
      <c r="BJ174" s="318"/>
    </row>
    <row r="175" spans="1:62" ht="12" customHeight="1" x14ac:dyDescent="0.25">
      <c r="A175" s="318"/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318"/>
      <c r="AB175" s="318"/>
      <c r="AC175" s="318"/>
      <c r="AD175" s="318"/>
      <c r="AE175" s="318"/>
      <c r="AF175" s="318"/>
      <c r="AG175" s="318"/>
      <c r="AH175" s="318"/>
      <c r="AI175" s="318"/>
      <c r="AJ175" s="318"/>
      <c r="AK175" s="318"/>
      <c r="AL175" s="318"/>
      <c r="AM175" s="318"/>
      <c r="AN175" s="318"/>
      <c r="AO175" s="318"/>
      <c r="AP175" s="318"/>
      <c r="AQ175" s="318"/>
      <c r="AR175" s="318"/>
      <c r="AS175" s="318"/>
      <c r="AT175" s="318"/>
      <c r="AU175" s="318"/>
      <c r="AV175" s="318"/>
      <c r="AW175" s="318"/>
      <c r="AX175" s="318"/>
      <c r="AY175" s="318"/>
      <c r="AZ175" s="318"/>
      <c r="BA175" s="318"/>
      <c r="BB175" s="318"/>
      <c r="BC175" s="318"/>
      <c r="BD175" s="318"/>
      <c r="BE175" s="318"/>
      <c r="BF175" s="318"/>
      <c r="BG175" s="318"/>
      <c r="BH175" s="318"/>
      <c r="BI175" s="318"/>
      <c r="BJ175" s="318"/>
    </row>
    <row r="176" spans="1:62" ht="12" customHeight="1" x14ac:dyDescent="0.25">
      <c r="A176" s="318"/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  <c r="AA176" s="318"/>
      <c r="AB176" s="318"/>
      <c r="AC176" s="318"/>
      <c r="AD176" s="318"/>
      <c r="AE176" s="318"/>
      <c r="AF176" s="318"/>
      <c r="AG176" s="318"/>
      <c r="AH176" s="318"/>
      <c r="AI176" s="318"/>
      <c r="AJ176" s="318"/>
      <c r="AK176" s="318"/>
      <c r="AL176" s="318"/>
      <c r="AM176" s="318"/>
      <c r="AN176" s="318"/>
      <c r="AO176" s="318"/>
      <c r="AP176" s="318"/>
      <c r="AQ176" s="318"/>
      <c r="AR176" s="318"/>
      <c r="AS176" s="318"/>
      <c r="AT176" s="318"/>
      <c r="AU176" s="318"/>
      <c r="AV176" s="318"/>
      <c r="AW176" s="318"/>
      <c r="AX176" s="318"/>
      <c r="AY176" s="318"/>
      <c r="AZ176" s="318"/>
      <c r="BA176" s="318"/>
      <c r="BB176" s="318"/>
      <c r="BC176" s="318"/>
      <c r="BD176" s="318"/>
      <c r="BE176" s="318"/>
      <c r="BF176" s="318"/>
      <c r="BG176" s="318"/>
      <c r="BH176" s="318"/>
      <c r="BI176" s="318"/>
      <c r="BJ176" s="318"/>
    </row>
    <row r="177" spans="1:62" ht="12" customHeight="1" x14ac:dyDescent="0.25">
      <c r="A177" s="318"/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  <c r="AA177" s="318"/>
      <c r="AB177" s="318"/>
      <c r="AC177" s="318"/>
      <c r="AD177" s="318"/>
      <c r="AE177" s="318"/>
      <c r="AF177" s="318"/>
      <c r="AG177" s="318"/>
      <c r="AH177" s="318"/>
      <c r="AI177" s="318"/>
      <c r="AJ177" s="318"/>
      <c r="AK177" s="318"/>
      <c r="AL177" s="318"/>
      <c r="AM177" s="318"/>
      <c r="AN177" s="318"/>
      <c r="AO177" s="318"/>
      <c r="AP177" s="318"/>
      <c r="AQ177" s="318"/>
      <c r="AR177" s="318"/>
      <c r="AS177" s="318"/>
      <c r="AT177" s="318"/>
      <c r="AU177" s="318"/>
      <c r="AV177" s="318"/>
      <c r="AW177" s="318"/>
      <c r="AX177" s="318"/>
      <c r="AY177" s="318"/>
      <c r="AZ177" s="318"/>
      <c r="BA177" s="318"/>
      <c r="BB177" s="318"/>
      <c r="BC177" s="318"/>
      <c r="BD177" s="318"/>
      <c r="BE177" s="318"/>
      <c r="BF177" s="318"/>
      <c r="BG177" s="318"/>
      <c r="BH177" s="318"/>
      <c r="BI177" s="318"/>
      <c r="BJ177" s="318"/>
    </row>
    <row r="178" spans="1:62" ht="12" customHeight="1" x14ac:dyDescent="0.25">
      <c r="A178" s="318"/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  <c r="AA178" s="318"/>
      <c r="AB178" s="318"/>
      <c r="AC178" s="318"/>
      <c r="AD178" s="318"/>
      <c r="AE178" s="318"/>
      <c r="AF178" s="318"/>
      <c r="AG178" s="318"/>
      <c r="AH178" s="318"/>
      <c r="AI178" s="318"/>
      <c r="AJ178" s="318"/>
      <c r="AK178" s="318"/>
      <c r="AL178" s="318"/>
      <c r="AM178" s="318"/>
      <c r="AN178" s="318"/>
      <c r="AO178" s="318"/>
      <c r="AP178" s="318"/>
      <c r="AQ178" s="318"/>
      <c r="AR178" s="318"/>
      <c r="AS178" s="318"/>
      <c r="AT178" s="318"/>
      <c r="AU178" s="318"/>
      <c r="AV178" s="318"/>
      <c r="AW178" s="318"/>
      <c r="AX178" s="318"/>
      <c r="AY178" s="318"/>
      <c r="AZ178" s="318"/>
      <c r="BA178" s="318"/>
      <c r="BB178" s="318"/>
      <c r="BC178" s="318"/>
      <c r="BD178" s="318"/>
      <c r="BE178" s="318"/>
      <c r="BF178" s="318"/>
      <c r="BG178" s="318"/>
      <c r="BH178" s="318"/>
      <c r="BI178" s="318"/>
      <c r="BJ178" s="318"/>
    </row>
    <row r="179" spans="1:62" ht="12" customHeight="1" x14ac:dyDescent="0.25">
      <c r="A179" s="318"/>
      <c r="B179" s="318"/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/>
      <c r="AA179" s="318"/>
      <c r="AB179" s="318"/>
      <c r="AC179" s="318"/>
      <c r="AD179" s="318"/>
      <c r="AE179" s="318"/>
      <c r="AF179" s="318"/>
      <c r="AG179" s="318"/>
      <c r="AH179" s="318"/>
      <c r="AI179" s="318"/>
      <c r="AJ179" s="318"/>
      <c r="AK179" s="318"/>
      <c r="AL179" s="318"/>
      <c r="AM179" s="318"/>
      <c r="AN179" s="318"/>
      <c r="AO179" s="318"/>
      <c r="AP179" s="318"/>
      <c r="AQ179" s="318"/>
      <c r="AR179" s="318"/>
      <c r="AS179" s="318"/>
      <c r="AT179" s="318"/>
      <c r="AU179" s="318"/>
      <c r="AV179" s="318"/>
      <c r="AW179" s="318"/>
      <c r="AX179" s="318"/>
      <c r="AY179" s="318"/>
      <c r="AZ179" s="318"/>
      <c r="BA179" s="318"/>
      <c r="BB179" s="318"/>
      <c r="BC179" s="318"/>
      <c r="BD179" s="318"/>
      <c r="BE179" s="318"/>
      <c r="BF179" s="318"/>
      <c r="BG179" s="318"/>
      <c r="BH179" s="318"/>
      <c r="BI179" s="318"/>
      <c r="BJ179" s="318"/>
    </row>
    <row r="180" spans="1:62" ht="12" customHeight="1" x14ac:dyDescent="0.25">
      <c r="A180" s="318"/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  <c r="AA180" s="318"/>
      <c r="AB180" s="318"/>
      <c r="AC180" s="318"/>
      <c r="AD180" s="318"/>
      <c r="AE180" s="318"/>
      <c r="AF180" s="318"/>
      <c r="AG180" s="318"/>
      <c r="AH180" s="318"/>
      <c r="AI180" s="318"/>
      <c r="AJ180" s="318"/>
      <c r="AK180" s="318"/>
      <c r="AL180" s="318"/>
      <c r="AM180" s="318"/>
      <c r="AN180" s="318"/>
      <c r="AO180" s="318"/>
      <c r="AP180" s="318"/>
      <c r="AQ180" s="318"/>
      <c r="AR180" s="318"/>
      <c r="AS180" s="318"/>
      <c r="AT180" s="318"/>
      <c r="AU180" s="318"/>
      <c r="AV180" s="318"/>
      <c r="AW180" s="318"/>
      <c r="AX180" s="318"/>
      <c r="AY180" s="318"/>
      <c r="AZ180" s="318"/>
      <c r="BA180" s="318"/>
      <c r="BB180" s="318"/>
      <c r="BC180" s="318"/>
      <c r="BD180" s="318"/>
      <c r="BE180" s="318"/>
      <c r="BF180" s="318"/>
      <c r="BG180" s="318"/>
      <c r="BH180" s="318"/>
      <c r="BI180" s="318"/>
      <c r="BJ180" s="318"/>
    </row>
    <row r="181" spans="1:62" ht="12" customHeight="1" x14ac:dyDescent="0.25">
      <c r="A181" s="318"/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  <c r="AA181" s="318"/>
      <c r="AB181" s="318"/>
      <c r="AC181" s="318"/>
      <c r="AD181" s="318"/>
      <c r="AE181" s="318"/>
      <c r="AF181" s="318"/>
      <c r="AG181" s="318"/>
      <c r="AH181" s="318"/>
      <c r="AI181" s="318"/>
      <c r="AJ181" s="318"/>
      <c r="AK181" s="318"/>
      <c r="AL181" s="318"/>
      <c r="AM181" s="318"/>
      <c r="AN181" s="318"/>
      <c r="AO181" s="318"/>
      <c r="AP181" s="318"/>
      <c r="AQ181" s="318"/>
      <c r="AR181" s="318"/>
      <c r="AS181" s="318"/>
      <c r="AT181" s="318"/>
      <c r="AU181" s="318"/>
      <c r="AV181" s="318"/>
      <c r="AW181" s="318"/>
      <c r="AX181" s="318"/>
      <c r="AY181" s="318"/>
      <c r="AZ181" s="318"/>
      <c r="BA181" s="318"/>
      <c r="BB181" s="318"/>
      <c r="BC181" s="318"/>
      <c r="BD181" s="318"/>
      <c r="BE181" s="318"/>
      <c r="BF181" s="318"/>
      <c r="BG181" s="318"/>
      <c r="BH181" s="318"/>
      <c r="BI181" s="318"/>
      <c r="BJ181" s="318"/>
    </row>
    <row r="182" spans="1:62" ht="12" customHeight="1" x14ac:dyDescent="0.25">
      <c r="A182" s="318"/>
      <c r="B182" s="318"/>
      <c r="C182" s="318"/>
      <c r="D182" s="318"/>
      <c r="E182" s="318"/>
      <c r="F182" s="318"/>
      <c r="G182" s="318"/>
      <c r="H182" s="318"/>
      <c r="I182" s="318"/>
      <c r="J182" s="318"/>
      <c r="K182" s="318"/>
      <c r="L182" s="318"/>
      <c r="M182" s="318"/>
      <c r="N182" s="318"/>
      <c r="O182" s="318"/>
      <c r="P182" s="318"/>
      <c r="Q182" s="318"/>
      <c r="R182" s="318"/>
      <c r="S182" s="318"/>
      <c r="T182" s="318"/>
      <c r="U182" s="318"/>
      <c r="V182" s="318"/>
      <c r="W182" s="318"/>
      <c r="X182" s="318"/>
      <c r="Y182" s="318"/>
      <c r="Z182" s="318"/>
      <c r="AA182" s="318"/>
      <c r="AB182" s="318"/>
      <c r="AC182" s="318"/>
      <c r="AD182" s="318"/>
      <c r="AE182" s="318"/>
      <c r="AF182" s="318"/>
      <c r="AG182" s="318"/>
      <c r="AH182" s="318"/>
      <c r="AI182" s="318"/>
      <c r="AJ182" s="318"/>
      <c r="AK182" s="318"/>
      <c r="AL182" s="318"/>
      <c r="AM182" s="318"/>
      <c r="AN182" s="318"/>
      <c r="AO182" s="318"/>
      <c r="AP182" s="318"/>
      <c r="AQ182" s="318"/>
      <c r="AR182" s="318"/>
      <c r="AS182" s="318"/>
      <c r="AT182" s="318"/>
      <c r="AU182" s="318"/>
      <c r="AV182" s="318"/>
      <c r="AW182" s="318"/>
      <c r="AX182" s="318"/>
      <c r="AY182" s="318"/>
      <c r="AZ182" s="318"/>
      <c r="BA182" s="318"/>
      <c r="BB182" s="318"/>
      <c r="BC182" s="318"/>
      <c r="BD182" s="318"/>
      <c r="BE182" s="318"/>
      <c r="BF182" s="318"/>
      <c r="BG182" s="318"/>
      <c r="BH182" s="318"/>
      <c r="BI182" s="318"/>
      <c r="BJ182" s="318"/>
    </row>
    <row r="183" spans="1:62" ht="12" customHeight="1" x14ac:dyDescent="0.25">
      <c r="A183" s="318"/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  <c r="AA183" s="318"/>
      <c r="AB183" s="318"/>
      <c r="AC183" s="318"/>
      <c r="AD183" s="318"/>
      <c r="AE183" s="318"/>
      <c r="AF183" s="318"/>
      <c r="AG183" s="318"/>
      <c r="AH183" s="318"/>
      <c r="AI183" s="318"/>
      <c r="AJ183" s="318"/>
      <c r="AK183" s="318"/>
      <c r="AL183" s="318"/>
      <c r="AM183" s="318"/>
      <c r="AN183" s="318"/>
      <c r="AO183" s="318"/>
      <c r="AP183" s="318"/>
      <c r="AQ183" s="318"/>
      <c r="AR183" s="318"/>
      <c r="AS183" s="318"/>
      <c r="AT183" s="318"/>
      <c r="AU183" s="318"/>
      <c r="AV183" s="318"/>
      <c r="AW183" s="318"/>
      <c r="AX183" s="318"/>
      <c r="AY183" s="318"/>
      <c r="AZ183" s="318"/>
      <c r="BA183" s="318"/>
      <c r="BB183" s="318"/>
      <c r="BC183" s="318"/>
      <c r="BD183" s="318"/>
      <c r="BE183" s="318"/>
      <c r="BF183" s="318"/>
      <c r="BG183" s="318"/>
      <c r="BH183" s="318"/>
      <c r="BI183" s="318"/>
      <c r="BJ183" s="318"/>
    </row>
    <row r="184" spans="1:62" ht="12" customHeight="1" x14ac:dyDescent="0.25">
      <c r="A184" s="318"/>
      <c r="B184" s="318"/>
      <c r="C184" s="318"/>
      <c r="D184" s="318"/>
      <c r="E184" s="318"/>
      <c r="F184" s="318"/>
      <c r="G184" s="318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  <c r="U184" s="318"/>
      <c r="V184" s="318"/>
      <c r="W184" s="318"/>
      <c r="X184" s="318"/>
      <c r="Y184" s="318"/>
      <c r="Z184" s="318"/>
      <c r="AA184" s="318"/>
      <c r="AB184" s="318"/>
      <c r="AC184" s="318"/>
      <c r="AD184" s="318"/>
      <c r="AE184" s="318"/>
      <c r="AF184" s="318"/>
      <c r="AG184" s="318"/>
      <c r="AH184" s="318"/>
      <c r="AI184" s="318"/>
      <c r="AJ184" s="318"/>
      <c r="AK184" s="318"/>
      <c r="AL184" s="318"/>
      <c r="AM184" s="318"/>
      <c r="AN184" s="318"/>
      <c r="AO184" s="318"/>
      <c r="AP184" s="318"/>
      <c r="AQ184" s="318"/>
      <c r="AR184" s="318"/>
      <c r="AS184" s="318"/>
      <c r="AT184" s="318"/>
      <c r="AU184" s="318"/>
      <c r="AV184" s="318"/>
      <c r="AW184" s="318"/>
      <c r="AX184" s="318"/>
      <c r="AY184" s="318"/>
      <c r="AZ184" s="318"/>
      <c r="BA184" s="318"/>
      <c r="BB184" s="318"/>
      <c r="BC184" s="318"/>
      <c r="BD184" s="318"/>
      <c r="BE184" s="318"/>
      <c r="BF184" s="318"/>
      <c r="BG184" s="318"/>
      <c r="BH184" s="318"/>
      <c r="BI184" s="318"/>
      <c r="BJ184" s="318"/>
    </row>
    <row r="185" spans="1:62" ht="12" customHeight="1" x14ac:dyDescent="0.25">
      <c r="A185" s="318"/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  <c r="AA185" s="318"/>
      <c r="AB185" s="318"/>
      <c r="AC185" s="318"/>
      <c r="AD185" s="318"/>
      <c r="AE185" s="318"/>
      <c r="AF185" s="318"/>
      <c r="AG185" s="318"/>
      <c r="AH185" s="318"/>
      <c r="AI185" s="318"/>
      <c r="AJ185" s="318"/>
      <c r="AK185" s="318"/>
      <c r="AL185" s="318"/>
      <c r="AM185" s="318"/>
      <c r="AN185" s="318"/>
      <c r="AO185" s="318"/>
      <c r="AP185" s="318"/>
      <c r="AQ185" s="318"/>
      <c r="AR185" s="318"/>
      <c r="AS185" s="318"/>
      <c r="AT185" s="318"/>
      <c r="AU185" s="318"/>
      <c r="AV185" s="318"/>
      <c r="AW185" s="318"/>
      <c r="AX185" s="318"/>
      <c r="AY185" s="318"/>
      <c r="AZ185" s="318"/>
      <c r="BA185" s="318"/>
      <c r="BB185" s="318"/>
      <c r="BC185" s="318"/>
      <c r="BD185" s="318"/>
      <c r="BE185" s="318"/>
      <c r="BF185" s="318"/>
      <c r="BG185" s="318"/>
      <c r="BH185" s="318"/>
      <c r="BI185" s="318"/>
      <c r="BJ185" s="318"/>
    </row>
    <row r="186" spans="1:62" ht="12" customHeight="1" x14ac:dyDescent="0.25">
      <c r="A186" s="318"/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318"/>
      <c r="AB186" s="318"/>
      <c r="AC186" s="318"/>
      <c r="AD186" s="318"/>
      <c r="AE186" s="318"/>
      <c r="AF186" s="318"/>
      <c r="AG186" s="318"/>
      <c r="AH186" s="318"/>
      <c r="AI186" s="318"/>
      <c r="AJ186" s="318"/>
      <c r="AK186" s="318"/>
      <c r="AL186" s="318"/>
      <c r="AM186" s="318"/>
      <c r="AN186" s="318"/>
      <c r="AO186" s="318"/>
      <c r="AP186" s="318"/>
      <c r="AQ186" s="318"/>
      <c r="AR186" s="318"/>
      <c r="AS186" s="318"/>
      <c r="AT186" s="318"/>
      <c r="AU186" s="318"/>
      <c r="AV186" s="318"/>
      <c r="AW186" s="318"/>
      <c r="AX186" s="318"/>
      <c r="AY186" s="318"/>
      <c r="AZ186" s="318"/>
      <c r="BA186" s="318"/>
      <c r="BB186" s="318"/>
      <c r="BC186" s="318"/>
      <c r="BD186" s="318"/>
      <c r="BE186" s="318"/>
      <c r="BF186" s="318"/>
      <c r="BG186" s="318"/>
      <c r="BH186" s="318"/>
      <c r="BI186" s="318"/>
      <c r="BJ186" s="318"/>
    </row>
    <row r="187" spans="1:62" ht="12" customHeight="1" x14ac:dyDescent="0.25">
      <c r="A187" s="318"/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  <c r="AA187" s="318"/>
      <c r="AB187" s="318"/>
      <c r="AC187" s="318"/>
      <c r="AD187" s="318"/>
      <c r="AE187" s="318"/>
      <c r="AF187" s="318"/>
      <c r="AG187" s="318"/>
      <c r="AH187" s="318"/>
      <c r="AI187" s="318"/>
      <c r="AJ187" s="318"/>
      <c r="AK187" s="318"/>
      <c r="AL187" s="318"/>
      <c r="AM187" s="318"/>
      <c r="AN187" s="318"/>
      <c r="AO187" s="318"/>
      <c r="AP187" s="318"/>
      <c r="AQ187" s="318"/>
      <c r="AR187" s="318"/>
      <c r="AS187" s="318"/>
      <c r="AT187" s="318"/>
      <c r="AU187" s="318"/>
      <c r="AV187" s="318"/>
      <c r="AW187" s="318"/>
      <c r="AX187" s="318"/>
      <c r="AY187" s="318"/>
      <c r="AZ187" s="318"/>
      <c r="BA187" s="318"/>
      <c r="BB187" s="318"/>
      <c r="BC187" s="318"/>
      <c r="BD187" s="318"/>
      <c r="BE187" s="318"/>
      <c r="BF187" s="318"/>
      <c r="BG187" s="318"/>
      <c r="BH187" s="318"/>
      <c r="BI187" s="318"/>
      <c r="BJ187" s="318"/>
    </row>
    <row r="188" spans="1:62" ht="12" customHeight="1" x14ac:dyDescent="0.25">
      <c r="A188" s="318"/>
      <c r="B188" s="318"/>
      <c r="C188" s="318"/>
      <c r="D188" s="318"/>
      <c r="E188" s="318"/>
      <c r="F188" s="318"/>
      <c r="G188" s="318"/>
      <c r="H188" s="318"/>
      <c r="I188" s="318"/>
      <c r="J188" s="318"/>
      <c r="K188" s="318"/>
      <c r="L188" s="318"/>
      <c r="M188" s="318"/>
      <c r="N188" s="318"/>
      <c r="O188" s="318"/>
      <c r="P188" s="318"/>
      <c r="Q188" s="318"/>
      <c r="R188" s="318"/>
      <c r="S188" s="318"/>
      <c r="T188" s="318"/>
      <c r="U188" s="318"/>
      <c r="V188" s="318"/>
      <c r="W188" s="318"/>
      <c r="X188" s="318"/>
      <c r="Y188" s="318"/>
      <c r="Z188" s="318"/>
      <c r="AA188" s="318"/>
      <c r="AB188" s="318"/>
      <c r="AC188" s="318"/>
      <c r="AD188" s="318"/>
      <c r="AE188" s="318"/>
      <c r="AF188" s="318"/>
      <c r="AG188" s="318"/>
      <c r="AH188" s="318"/>
      <c r="AI188" s="318"/>
      <c r="AJ188" s="318"/>
      <c r="AK188" s="318"/>
      <c r="AL188" s="318"/>
      <c r="AM188" s="318"/>
      <c r="AN188" s="318"/>
      <c r="AO188" s="318"/>
      <c r="AP188" s="318"/>
      <c r="AQ188" s="318"/>
      <c r="AR188" s="318"/>
      <c r="AS188" s="318"/>
      <c r="AT188" s="318"/>
      <c r="AU188" s="318"/>
      <c r="AV188" s="318"/>
      <c r="AW188" s="318"/>
      <c r="AX188" s="318"/>
      <c r="AY188" s="318"/>
      <c r="AZ188" s="318"/>
      <c r="BA188" s="318"/>
      <c r="BB188" s="318"/>
      <c r="BC188" s="318"/>
      <c r="BD188" s="318"/>
      <c r="BE188" s="318"/>
      <c r="BF188" s="318"/>
      <c r="BG188" s="318"/>
      <c r="BH188" s="318"/>
      <c r="BI188" s="318"/>
      <c r="BJ188" s="318"/>
    </row>
    <row r="189" spans="1:62" ht="12" customHeight="1" x14ac:dyDescent="0.25">
      <c r="A189" s="318"/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  <c r="AA189" s="318"/>
      <c r="AB189" s="318"/>
      <c r="AC189" s="318"/>
      <c r="AD189" s="318"/>
      <c r="AE189" s="318"/>
      <c r="AF189" s="318"/>
      <c r="AG189" s="318"/>
      <c r="AH189" s="318"/>
      <c r="AI189" s="318"/>
      <c r="AJ189" s="318"/>
      <c r="AK189" s="318"/>
      <c r="AL189" s="318"/>
      <c r="AM189" s="318"/>
      <c r="AN189" s="318"/>
      <c r="AO189" s="318"/>
      <c r="AP189" s="318"/>
      <c r="AQ189" s="318"/>
      <c r="AR189" s="318"/>
      <c r="AS189" s="318"/>
      <c r="AT189" s="318"/>
      <c r="AU189" s="318"/>
      <c r="AV189" s="318"/>
      <c r="AW189" s="318"/>
      <c r="AX189" s="318"/>
      <c r="AY189" s="318"/>
      <c r="AZ189" s="318"/>
      <c r="BA189" s="318"/>
      <c r="BB189" s="318"/>
      <c r="BC189" s="318"/>
      <c r="BD189" s="318"/>
      <c r="BE189" s="318"/>
      <c r="BF189" s="318"/>
      <c r="BG189" s="318"/>
      <c r="BH189" s="318"/>
      <c r="BI189" s="318"/>
      <c r="BJ189" s="318"/>
    </row>
    <row r="190" spans="1:62" ht="12" customHeight="1" x14ac:dyDescent="0.25">
      <c r="A190" s="318"/>
      <c r="B190" s="318"/>
      <c r="C190" s="318"/>
      <c r="D190" s="318"/>
      <c r="E190" s="318"/>
      <c r="F190" s="31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  <c r="U190" s="318"/>
      <c r="V190" s="318"/>
      <c r="W190" s="318"/>
      <c r="X190" s="318"/>
      <c r="Y190" s="318"/>
      <c r="Z190" s="318"/>
      <c r="AA190" s="318"/>
      <c r="AB190" s="318"/>
      <c r="AC190" s="318"/>
      <c r="AD190" s="318"/>
      <c r="AE190" s="318"/>
      <c r="AF190" s="318"/>
      <c r="AG190" s="318"/>
      <c r="AH190" s="318"/>
      <c r="AI190" s="318"/>
      <c r="AJ190" s="318"/>
      <c r="AK190" s="318"/>
      <c r="AL190" s="318"/>
      <c r="AM190" s="318"/>
      <c r="AN190" s="318"/>
      <c r="AO190" s="318"/>
      <c r="AP190" s="318"/>
      <c r="AQ190" s="318"/>
      <c r="AR190" s="318"/>
      <c r="AS190" s="318"/>
      <c r="AT190" s="318"/>
      <c r="AU190" s="318"/>
      <c r="AV190" s="318"/>
      <c r="AW190" s="318"/>
      <c r="AX190" s="318"/>
      <c r="AY190" s="318"/>
      <c r="AZ190" s="318"/>
      <c r="BA190" s="318"/>
      <c r="BB190" s="318"/>
      <c r="BC190" s="318"/>
      <c r="BD190" s="318"/>
      <c r="BE190" s="318"/>
      <c r="BF190" s="318"/>
      <c r="BG190" s="318"/>
      <c r="BH190" s="318"/>
      <c r="BI190" s="318"/>
      <c r="BJ190" s="318"/>
    </row>
    <row r="191" spans="1:62" ht="12" customHeight="1" x14ac:dyDescent="0.25">
      <c r="A191" s="318"/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  <c r="AA191" s="318"/>
      <c r="AB191" s="318"/>
      <c r="AC191" s="318"/>
      <c r="AD191" s="318"/>
      <c r="AE191" s="318"/>
      <c r="AF191" s="318"/>
      <c r="AG191" s="318"/>
      <c r="AH191" s="318"/>
      <c r="AI191" s="318"/>
      <c r="AJ191" s="318"/>
      <c r="AK191" s="318"/>
      <c r="AL191" s="318"/>
      <c r="AM191" s="318"/>
      <c r="AN191" s="318"/>
      <c r="AO191" s="318"/>
      <c r="AP191" s="318"/>
      <c r="AQ191" s="318"/>
      <c r="AR191" s="318"/>
      <c r="AS191" s="318"/>
      <c r="AT191" s="318"/>
      <c r="AU191" s="318"/>
      <c r="AV191" s="318"/>
      <c r="AW191" s="318"/>
      <c r="AX191" s="318"/>
      <c r="AY191" s="318"/>
      <c r="AZ191" s="318"/>
      <c r="BA191" s="318"/>
      <c r="BB191" s="318"/>
      <c r="BC191" s="318"/>
      <c r="BD191" s="318"/>
      <c r="BE191" s="318"/>
      <c r="BF191" s="318"/>
      <c r="BG191" s="318"/>
      <c r="BH191" s="318"/>
      <c r="BI191" s="318"/>
      <c r="BJ191" s="318"/>
    </row>
    <row r="192" spans="1:62" ht="12" customHeight="1" x14ac:dyDescent="0.25">
      <c r="A192" s="318"/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  <c r="AA192" s="318"/>
      <c r="AB192" s="318"/>
      <c r="AC192" s="318"/>
      <c r="AD192" s="318"/>
      <c r="AE192" s="318"/>
      <c r="AF192" s="318"/>
      <c r="AG192" s="318"/>
      <c r="AH192" s="318"/>
      <c r="AI192" s="318"/>
      <c r="AJ192" s="318"/>
      <c r="AK192" s="318"/>
      <c r="AL192" s="318"/>
      <c r="AM192" s="318"/>
      <c r="AN192" s="318"/>
      <c r="AO192" s="318"/>
      <c r="AP192" s="318"/>
      <c r="AQ192" s="318"/>
      <c r="AR192" s="318"/>
      <c r="AS192" s="318"/>
      <c r="AT192" s="318"/>
      <c r="AU192" s="318"/>
      <c r="AV192" s="318"/>
      <c r="AW192" s="318"/>
      <c r="AX192" s="318"/>
      <c r="AY192" s="318"/>
      <c r="AZ192" s="318"/>
      <c r="BA192" s="318"/>
      <c r="BB192" s="318"/>
      <c r="BC192" s="318"/>
      <c r="BD192" s="318"/>
      <c r="BE192" s="318"/>
      <c r="BF192" s="318"/>
      <c r="BG192" s="318"/>
      <c r="BH192" s="318"/>
      <c r="BI192" s="318"/>
      <c r="BJ192" s="318"/>
    </row>
    <row r="193" spans="1:62" ht="12" customHeight="1" x14ac:dyDescent="0.25">
      <c r="A193" s="318"/>
      <c r="B193" s="318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18"/>
      <c r="W193" s="318"/>
      <c r="X193" s="318"/>
      <c r="Y193" s="318"/>
      <c r="Z193" s="318"/>
      <c r="AA193" s="318"/>
      <c r="AB193" s="318"/>
      <c r="AC193" s="318"/>
      <c r="AD193" s="318"/>
      <c r="AE193" s="318"/>
      <c r="AF193" s="318"/>
      <c r="AG193" s="318"/>
      <c r="AH193" s="318"/>
      <c r="AI193" s="318"/>
      <c r="AJ193" s="318"/>
      <c r="AK193" s="318"/>
      <c r="AL193" s="318"/>
      <c r="AM193" s="318"/>
      <c r="AN193" s="318"/>
      <c r="AO193" s="318"/>
      <c r="AP193" s="318"/>
      <c r="AQ193" s="318"/>
      <c r="AR193" s="318"/>
      <c r="AS193" s="318"/>
      <c r="AT193" s="318"/>
      <c r="AU193" s="318"/>
      <c r="AV193" s="318"/>
      <c r="AW193" s="318"/>
      <c r="AX193" s="318"/>
      <c r="AY193" s="318"/>
      <c r="AZ193" s="318"/>
      <c r="BA193" s="318"/>
      <c r="BB193" s="318"/>
      <c r="BC193" s="318"/>
      <c r="BD193" s="318"/>
      <c r="BE193" s="318"/>
      <c r="BF193" s="318"/>
      <c r="BG193" s="318"/>
      <c r="BH193" s="318"/>
      <c r="BI193" s="318"/>
      <c r="BJ193" s="318"/>
    </row>
    <row r="194" spans="1:62" ht="12" customHeight="1" x14ac:dyDescent="0.25">
      <c r="A194" s="318"/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  <c r="AA194" s="318"/>
      <c r="AB194" s="318"/>
      <c r="AC194" s="318"/>
      <c r="AD194" s="318"/>
      <c r="AE194" s="318"/>
      <c r="AF194" s="318"/>
      <c r="AG194" s="318"/>
      <c r="AH194" s="318"/>
      <c r="AI194" s="318"/>
      <c r="AJ194" s="318"/>
      <c r="AK194" s="318"/>
      <c r="AL194" s="318"/>
      <c r="AM194" s="318"/>
      <c r="AN194" s="318"/>
      <c r="AO194" s="318"/>
      <c r="AP194" s="318"/>
      <c r="AQ194" s="318"/>
      <c r="AR194" s="318"/>
      <c r="AS194" s="318"/>
      <c r="AT194" s="318"/>
      <c r="AU194" s="318"/>
      <c r="AV194" s="318"/>
      <c r="AW194" s="318"/>
      <c r="AX194" s="318"/>
      <c r="AY194" s="318"/>
      <c r="AZ194" s="318"/>
      <c r="BA194" s="318"/>
      <c r="BB194" s="318"/>
      <c r="BC194" s="318"/>
      <c r="BD194" s="318"/>
      <c r="BE194" s="318"/>
      <c r="BF194" s="318"/>
      <c r="BG194" s="318"/>
      <c r="BH194" s="318"/>
      <c r="BI194" s="318"/>
      <c r="BJ194" s="318"/>
    </row>
    <row r="195" spans="1:62" ht="12" customHeight="1" x14ac:dyDescent="0.25">
      <c r="A195" s="318"/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  <c r="AA195" s="318"/>
      <c r="AB195" s="318"/>
      <c r="AC195" s="318"/>
      <c r="AD195" s="318"/>
      <c r="AE195" s="318"/>
      <c r="AF195" s="318"/>
      <c r="AG195" s="318"/>
      <c r="AH195" s="318"/>
      <c r="AI195" s="318"/>
      <c r="AJ195" s="318"/>
      <c r="AK195" s="318"/>
      <c r="AL195" s="318"/>
      <c r="AM195" s="318"/>
      <c r="AN195" s="318"/>
      <c r="AO195" s="318"/>
      <c r="AP195" s="318"/>
      <c r="AQ195" s="318"/>
      <c r="AR195" s="318"/>
      <c r="AS195" s="318"/>
      <c r="AT195" s="318"/>
      <c r="AU195" s="318"/>
      <c r="AV195" s="318"/>
      <c r="AW195" s="318"/>
      <c r="AX195" s="318"/>
      <c r="AY195" s="318"/>
      <c r="AZ195" s="318"/>
      <c r="BA195" s="318"/>
      <c r="BB195" s="318"/>
      <c r="BC195" s="318"/>
      <c r="BD195" s="318"/>
      <c r="BE195" s="318"/>
      <c r="BF195" s="318"/>
      <c r="BG195" s="318"/>
      <c r="BH195" s="318"/>
      <c r="BI195" s="318"/>
      <c r="BJ195" s="318"/>
    </row>
    <row r="196" spans="1:62" ht="12" customHeight="1" x14ac:dyDescent="0.25">
      <c r="A196" s="318"/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318"/>
      <c r="AB196" s="318"/>
      <c r="AC196" s="318"/>
      <c r="AD196" s="318"/>
      <c r="AE196" s="318"/>
      <c r="AF196" s="318"/>
      <c r="AG196" s="318"/>
      <c r="AH196" s="318"/>
      <c r="AI196" s="318"/>
      <c r="AJ196" s="318"/>
      <c r="AK196" s="318"/>
      <c r="AL196" s="318"/>
      <c r="AM196" s="318"/>
      <c r="AN196" s="318"/>
      <c r="AO196" s="318"/>
      <c r="AP196" s="318"/>
      <c r="AQ196" s="318"/>
      <c r="AR196" s="318"/>
      <c r="AS196" s="318"/>
      <c r="AT196" s="318"/>
      <c r="AU196" s="318"/>
      <c r="AV196" s="318"/>
      <c r="AW196" s="318"/>
      <c r="AX196" s="318"/>
      <c r="AY196" s="318"/>
      <c r="AZ196" s="318"/>
      <c r="BA196" s="318"/>
      <c r="BB196" s="318"/>
      <c r="BC196" s="318"/>
      <c r="BD196" s="318"/>
      <c r="BE196" s="318"/>
      <c r="BF196" s="318"/>
      <c r="BG196" s="318"/>
      <c r="BH196" s="318"/>
      <c r="BI196" s="318"/>
      <c r="BJ196" s="318"/>
    </row>
    <row r="197" spans="1:62" ht="12" customHeight="1" x14ac:dyDescent="0.25">
      <c r="A197" s="318"/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  <c r="AA197" s="318"/>
      <c r="AB197" s="318"/>
      <c r="AC197" s="318"/>
      <c r="AD197" s="318"/>
      <c r="AE197" s="318"/>
      <c r="AF197" s="318"/>
      <c r="AG197" s="318"/>
      <c r="AH197" s="318"/>
      <c r="AI197" s="318"/>
      <c r="AJ197" s="318"/>
      <c r="AK197" s="318"/>
      <c r="AL197" s="318"/>
      <c r="AM197" s="318"/>
      <c r="AN197" s="318"/>
      <c r="AO197" s="318"/>
      <c r="AP197" s="318"/>
      <c r="AQ197" s="318"/>
      <c r="AR197" s="318"/>
      <c r="AS197" s="318"/>
      <c r="AT197" s="318"/>
      <c r="AU197" s="318"/>
      <c r="AV197" s="318"/>
      <c r="AW197" s="318"/>
      <c r="AX197" s="318"/>
      <c r="AY197" s="318"/>
      <c r="AZ197" s="318"/>
      <c r="BA197" s="318"/>
      <c r="BB197" s="318"/>
      <c r="BC197" s="318"/>
      <c r="BD197" s="318"/>
      <c r="BE197" s="318"/>
      <c r="BF197" s="318"/>
      <c r="BG197" s="318"/>
      <c r="BH197" s="318"/>
      <c r="BI197" s="318"/>
      <c r="BJ197" s="318"/>
    </row>
    <row r="198" spans="1:62" ht="12" customHeight="1" x14ac:dyDescent="0.25">
      <c r="A198" s="318"/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  <c r="AA198" s="318"/>
      <c r="AB198" s="318"/>
      <c r="AC198" s="318"/>
      <c r="AD198" s="318"/>
      <c r="AE198" s="318"/>
      <c r="AF198" s="318"/>
      <c r="AG198" s="318"/>
      <c r="AH198" s="318"/>
      <c r="AI198" s="318"/>
      <c r="AJ198" s="318"/>
      <c r="AK198" s="318"/>
      <c r="AL198" s="318"/>
      <c r="AM198" s="318"/>
      <c r="AN198" s="318"/>
      <c r="AO198" s="318"/>
      <c r="AP198" s="318"/>
      <c r="AQ198" s="318"/>
      <c r="AR198" s="318"/>
      <c r="AS198" s="318"/>
      <c r="AT198" s="318"/>
      <c r="AU198" s="318"/>
      <c r="AV198" s="318"/>
      <c r="AW198" s="318"/>
      <c r="AX198" s="318"/>
      <c r="AY198" s="318"/>
      <c r="AZ198" s="318"/>
      <c r="BA198" s="318"/>
      <c r="BB198" s="318"/>
      <c r="BC198" s="318"/>
      <c r="BD198" s="318"/>
      <c r="BE198" s="318"/>
      <c r="BF198" s="318"/>
      <c r="BG198" s="318"/>
      <c r="BH198" s="318"/>
      <c r="BI198" s="318"/>
      <c r="BJ198" s="318"/>
    </row>
    <row r="199" spans="1:62" ht="12" customHeight="1" x14ac:dyDescent="0.25">
      <c r="A199" s="318"/>
      <c r="B199" s="318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318"/>
      <c r="W199" s="318"/>
      <c r="X199" s="318"/>
      <c r="Y199" s="318"/>
      <c r="Z199" s="318"/>
      <c r="AA199" s="318"/>
      <c r="AB199" s="318"/>
      <c r="AC199" s="318"/>
      <c r="AD199" s="318"/>
      <c r="AE199" s="318"/>
      <c r="AF199" s="318"/>
      <c r="AG199" s="318"/>
      <c r="AH199" s="318"/>
      <c r="AI199" s="318"/>
      <c r="AJ199" s="318"/>
      <c r="AK199" s="318"/>
      <c r="AL199" s="318"/>
      <c r="AM199" s="318"/>
      <c r="AN199" s="318"/>
      <c r="AO199" s="318"/>
      <c r="AP199" s="318"/>
      <c r="AQ199" s="318"/>
      <c r="AR199" s="318"/>
      <c r="AS199" s="318"/>
      <c r="AT199" s="318"/>
      <c r="AU199" s="318"/>
      <c r="AV199" s="318"/>
      <c r="AW199" s="318"/>
      <c r="AX199" s="318"/>
      <c r="AY199" s="318"/>
      <c r="AZ199" s="318"/>
      <c r="BA199" s="318"/>
      <c r="BB199" s="318"/>
      <c r="BC199" s="318"/>
      <c r="BD199" s="318"/>
      <c r="BE199" s="318"/>
      <c r="BF199" s="318"/>
      <c r="BG199" s="318"/>
      <c r="BH199" s="318"/>
      <c r="BI199" s="318"/>
      <c r="BJ199" s="318"/>
    </row>
    <row r="200" spans="1:62" ht="12" customHeight="1" x14ac:dyDescent="0.25">
      <c r="A200" s="318"/>
      <c r="B200" s="318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318"/>
      <c r="W200" s="318"/>
      <c r="X200" s="318"/>
      <c r="Y200" s="318"/>
      <c r="Z200" s="318"/>
      <c r="AA200" s="318"/>
      <c r="AB200" s="318"/>
      <c r="AC200" s="318"/>
      <c r="AD200" s="318"/>
      <c r="AE200" s="318"/>
      <c r="AF200" s="318"/>
      <c r="AG200" s="318"/>
      <c r="AH200" s="318"/>
      <c r="AI200" s="318"/>
      <c r="AJ200" s="318"/>
      <c r="AK200" s="318"/>
      <c r="AL200" s="318"/>
      <c r="AM200" s="318"/>
      <c r="AN200" s="318"/>
      <c r="AO200" s="318"/>
      <c r="AP200" s="318"/>
      <c r="AQ200" s="318"/>
      <c r="AR200" s="318"/>
      <c r="AS200" s="318"/>
      <c r="AT200" s="318"/>
      <c r="AU200" s="318"/>
      <c r="AV200" s="318"/>
      <c r="AW200" s="318"/>
      <c r="AX200" s="318"/>
      <c r="AY200" s="318"/>
      <c r="AZ200" s="318"/>
      <c r="BA200" s="318"/>
      <c r="BB200" s="318"/>
      <c r="BC200" s="318"/>
      <c r="BD200" s="318"/>
      <c r="BE200" s="318"/>
      <c r="BF200" s="318"/>
      <c r="BG200" s="318"/>
      <c r="BH200" s="318"/>
      <c r="BI200" s="318"/>
      <c r="BJ200" s="318"/>
    </row>
    <row r="201" spans="1:62" ht="12" customHeight="1" x14ac:dyDescent="0.25">
      <c r="A201" s="318"/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  <c r="AA201" s="318"/>
      <c r="AB201" s="318"/>
      <c r="AC201" s="318"/>
      <c r="AD201" s="318"/>
      <c r="AE201" s="318"/>
      <c r="AF201" s="318"/>
      <c r="AG201" s="318"/>
      <c r="AH201" s="318"/>
      <c r="AI201" s="318"/>
      <c r="AJ201" s="318"/>
      <c r="AK201" s="318"/>
      <c r="AL201" s="318"/>
      <c r="AM201" s="318"/>
      <c r="AN201" s="318"/>
      <c r="AO201" s="318"/>
      <c r="AP201" s="318"/>
      <c r="AQ201" s="318"/>
      <c r="AR201" s="318"/>
      <c r="AS201" s="318"/>
      <c r="AT201" s="318"/>
      <c r="AU201" s="318"/>
      <c r="AV201" s="318"/>
      <c r="AW201" s="318"/>
      <c r="AX201" s="318"/>
      <c r="AY201" s="318"/>
      <c r="AZ201" s="318"/>
      <c r="BA201" s="318"/>
      <c r="BB201" s="318"/>
      <c r="BC201" s="318"/>
      <c r="BD201" s="318"/>
      <c r="BE201" s="318"/>
      <c r="BF201" s="318"/>
      <c r="BG201" s="318"/>
      <c r="BH201" s="318"/>
      <c r="BI201" s="318"/>
      <c r="BJ201" s="318"/>
    </row>
    <row r="202" spans="1:62" ht="12" customHeight="1" x14ac:dyDescent="0.25">
      <c r="A202" s="318"/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18"/>
      <c r="Z202" s="318"/>
      <c r="AA202" s="318"/>
      <c r="AB202" s="318"/>
      <c r="AC202" s="318"/>
      <c r="AD202" s="318"/>
      <c r="AE202" s="318"/>
      <c r="AF202" s="318"/>
      <c r="AG202" s="318"/>
      <c r="AH202" s="318"/>
      <c r="AI202" s="318"/>
      <c r="AJ202" s="318"/>
      <c r="AK202" s="318"/>
      <c r="AL202" s="318"/>
      <c r="AM202" s="318"/>
      <c r="AN202" s="318"/>
      <c r="AO202" s="318"/>
      <c r="AP202" s="318"/>
      <c r="AQ202" s="318"/>
      <c r="AR202" s="318"/>
      <c r="AS202" s="318"/>
      <c r="AT202" s="318"/>
      <c r="AU202" s="318"/>
      <c r="AV202" s="318"/>
      <c r="AW202" s="318"/>
      <c r="AX202" s="318"/>
      <c r="AY202" s="318"/>
      <c r="AZ202" s="318"/>
      <c r="BA202" s="318"/>
      <c r="BB202" s="318"/>
      <c r="BC202" s="318"/>
      <c r="BD202" s="318"/>
      <c r="BE202" s="318"/>
      <c r="BF202" s="318"/>
      <c r="BG202" s="318"/>
      <c r="BH202" s="318"/>
      <c r="BI202" s="318"/>
      <c r="BJ202" s="318"/>
    </row>
    <row r="203" spans="1:62" ht="12" customHeight="1" x14ac:dyDescent="0.25">
      <c r="A203" s="318"/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  <c r="AA203" s="318"/>
      <c r="AB203" s="318"/>
      <c r="AC203" s="318"/>
      <c r="AD203" s="318"/>
      <c r="AE203" s="318"/>
      <c r="AF203" s="318"/>
      <c r="AG203" s="318"/>
      <c r="AH203" s="318"/>
      <c r="AI203" s="318"/>
      <c r="AJ203" s="318"/>
      <c r="AK203" s="318"/>
      <c r="AL203" s="318"/>
      <c r="AM203" s="318"/>
      <c r="AN203" s="318"/>
      <c r="AO203" s="318"/>
      <c r="AP203" s="318"/>
      <c r="AQ203" s="318"/>
      <c r="AR203" s="318"/>
      <c r="AS203" s="318"/>
      <c r="AT203" s="318"/>
      <c r="AU203" s="318"/>
      <c r="AV203" s="318"/>
      <c r="AW203" s="318"/>
      <c r="AX203" s="318"/>
      <c r="AY203" s="318"/>
      <c r="AZ203" s="318"/>
      <c r="BA203" s="318"/>
      <c r="BB203" s="318"/>
      <c r="BC203" s="318"/>
      <c r="BD203" s="318"/>
      <c r="BE203" s="318"/>
      <c r="BF203" s="318"/>
      <c r="BG203" s="318"/>
      <c r="BH203" s="318"/>
      <c r="BI203" s="318"/>
      <c r="BJ203" s="318"/>
    </row>
    <row r="204" spans="1:62" ht="12" customHeight="1" x14ac:dyDescent="0.25">
      <c r="A204" s="318"/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  <c r="AA204" s="318"/>
      <c r="AB204" s="318"/>
      <c r="AC204" s="318"/>
      <c r="AD204" s="318"/>
      <c r="AE204" s="318"/>
      <c r="AF204" s="318"/>
      <c r="AG204" s="318"/>
      <c r="AH204" s="318"/>
      <c r="AI204" s="318"/>
      <c r="AJ204" s="318"/>
      <c r="AK204" s="318"/>
      <c r="AL204" s="318"/>
      <c r="AM204" s="318"/>
      <c r="AN204" s="318"/>
      <c r="AO204" s="318"/>
      <c r="AP204" s="318"/>
      <c r="AQ204" s="318"/>
      <c r="AR204" s="318"/>
      <c r="AS204" s="318"/>
      <c r="AT204" s="318"/>
      <c r="AU204" s="318"/>
      <c r="AV204" s="318"/>
      <c r="AW204" s="318"/>
      <c r="AX204" s="318"/>
      <c r="AY204" s="318"/>
      <c r="AZ204" s="318"/>
      <c r="BA204" s="318"/>
      <c r="BB204" s="318"/>
      <c r="BC204" s="318"/>
      <c r="BD204" s="318"/>
      <c r="BE204" s="318"/>
      <c r="BF204" s="318"/>
      <c r="BG204" s="318"/>
      <c r="BH204" s="318"/>
      <c r="BI204" s="318"/>
      <c r="BJ204" s="318"/>
    </row>
    <row r="205" spans="1:62" ht="12" customHeight="1" x14ac:dyDescent="0.25">
      <c r="A205" s="318"/>
      <c r="B205" s="318"/>
      <c r="C205" s="318"/>
      <c r="D205" s="318"/>
      <c r="E205" s="318"/>
      <c r="F205" s="318"/>
      <c r="G205" s="318"/>
      <c r="H205" s="318"/>
      <c r="I205" s="318"/>
      <c r="J205" s="318"/>
      <c r="K205" s="318"/>
      <c r="L205" s="318"/>
      <c r="M205" s="318"/>
      <c r="N205" s="318"/>
      <c r="O205" s="318"/>
      <c r="P205" s="318"/>
      <c r="Q205" s="318"/>
      <c r="R205" s="318"/>
      <c r="S205" s="318"/>
      <c r="T205" s="318"/>
      <c r="U205" s="318"/>
      <c r="V205" s="318"/>
      <c r="W205" s="318"/>
      <c r="X205" s="318"/>
      <c r="Y205" s="318"/>
      <c r="Z205" s="318"/>
      <c r="AA205" s="318"/>
      <c r="AB205" s="318"/>
      <c r="AC205" s="318"/>
      <c r="AD205" s="318"/>
      <c r="AE205" s="318"/>
      <c r="AF205" s="318"/>
      <c r="AG205" s="318"/>
      <c r="AH205" s="318"/>
      <c r="AI205" s="318"/>
      <c r="AJ205" s="318"/>
      <c r="AK205" s="318"/>
      <c r="AL205" s="318"/>
      <c r="AM205" s="318"/>
      <c r="AN205" s="318"/>
      <c r="AO205" s="318"/>
      <c r="AP205" s="318"/>
      <c r="AQ205" s="318"/>
      <c r="AR205" s="318"/>
      <c r="AS205" s="318"/>
      <c r="AT205" s="318"/>
      <c r="AU205" s="318"/>
      <c r="AV205" s="318"/>
      <c r="AW205" s="318"/>
      <c r="AX205" s="318"/>
      <c r="AY205" s="318"/>
      <c r="AZ205" s="318"/>
      <c r="BA205" s="318"/>
      <c r="BB205" s="318"/>
      <c r="BC205" s="318"/>
      <c r="BD205" s="318"/>
      <c r="BE205" s="318"/>
      <c r="BF205" s="318"/>
      <c r="BG205" s="318"/>
      <c r="BH205" s="318"/>
      <c r="BI205" s="318"/>
      <c r="BJ205" s="318"/>
    </row>
    <row r="206" spans="1:62" ht="12" customHeight="1" x14ac:dyDescent="0.25">
      <c r="A206" s="318"/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  <c r="AA206" s="318"/>
      <c r="AB206" s="318"/>
      <c r="AC206" s="318"/>
      <c r="AD206" s="318"/>
      <c r="AE206" s="318"/>
      <c r="AF206" s="318"/>
      <c r="AG206" s="318"/>
      <c r="AH206" s="318"/>
      <c r="AI206" s="318"/>
      <c r="AJ206" s="318"/>
      <c r="AK206" s="318"/>
      <c r="AL206" s="318"/>
      <c r="AM206" s="318"/>
      <c r="AN206" s="318"/>
      <c r="AO206" s="318"/>
      <c r="AP206" s="318"/>
      <c r="AQ206" s="318"/>
      <c r="AR206" s="318"/>
      <c r="AS206" s="318"/>
      <c r="AT206" s="318"/>
      <c r="AU206" s="318"/>
      <c r="AV206" s="318"/>
      <c r="AW206" s="318"/>
      <c r="AX206" s="318"/>
      <c r="AY206" s="318"/>
      <c r="AZ206" s="318"/>
      <c r="BA206" s="318"/>
      <c r="BB206" s="318"/>
      <c r="BC206" s="318"/>
      <c r="BD206" s="318"/>
      <c r="BE206" s="318"/>
      <c r="BF206" s="318"/>
      <c r="BG206" s="318"/>
      <c r="BH206" s="318"/>
      <c r="BI206" s="318"/>
      <c r="BJ206" s="318"/>
    </row>
    <row r="207" spans="1:62" ht="12" customHeight="1" x14ac:dyDescent="0.25">
      <c r="A207" s="318"/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  <c r="AA207" s="318"/>
      <c r="AB207" s="318"/>
      <c r="AC207" s="318"/>
      <c r="AD207" s="318"/>
      <c r="AE207" s="318"/>
      <c r="AF207" s="318"/>
      <c r="AG207" s="318"/>
      <c r="AH207" s="318"/>
      <c r="AI207" s="318"/>
      <c r="AJ207" s="318"/>
      <c r="AK207" s="318"/>
      <c r="AL207" s="318"/>
      <c r="AM207" s="318"/>
      <c r="AN207" s="318"/>
      <c r="AO207" s="318"/>
      <c r="AP207" s="318"/>
      <c r="AQ207" s="318"/>
      <c r="AR207" s="318"/>
      <c r="AS207" s="318"/>
      <c r="AT207" s="318"/>
      <c r="AU207" s="318"/>
      <c r="AV207" s="318"/>
      <c r="AW207" s="318"/>
      <c r="AX207" s="318"/>
      <c r="AY207" s="318"/>
      <c r="AZ207" s="318"/>
      <c r="BA207" s="318"/>
      <c r="BB207" s="318"/>
      <c r="BC207" s="318"/>
      <c r="BD207" s="318"/>
      <c r="BE207" s="318"/>
      <c r="BF207" s="318"/>
      <c r="BG207" s="318"/>
      <c r="BH207" s="318"/>
      <c r="BI207" s="318"/>
      <c r="BJ207" s="318"/>
    </row>
    <row r="208" spans="1:62" ht="12" customHeight="1" x14ac:dyDescent="0.25">
      <c r="A208" s="318"/>
      <c r="B208" s="318"/>
      <c r="C208" s="318"/>
      <c r="D208" s="318"/>
      <c r="E208" s="318"/>
      <c r="F208" s="31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  <c r="U208" s="318"/>
      <c r="V208" s="318"/>
      <c r="W208" s="318"/>
      <c r="X208" s="318"/>
      <c r="Y208" s="318"/>
      <c r="Z208" s="318"/>
      <c r="AA208" s="318"/>
      <c r="AB208" s="318"/>
      <c r="AC208" s="318"/>
      <c r="AD208" s="318"/>
      <c r="AE208" s="318"/>
      <c r="AF208" s="318"/>
      <c r="AG208" s="318"/>
      <c r="AH208" s="318"/>
      <c r="AI208" s="318"/>
      <c r="AJ208" s="318"/>
      <c r="AK208" s="318"/>
      <c r="AL208" s="318"/>
      <c r="AM208" s="318"/>
      <c r="AN208" s="318"/>
      <c r="AO208" s="318"/>
      <c r="AP208" s="318"/>
      <c r="AQ208" s="318"/>
      <c r="AR208" s="318"/>
      <c r="AS208" s="318"/>
      <c r="AT208" s="318"/>
      <c r="AU208" s="318"/>
      <c r="AV208" s="318"/>
      <c r="AW208" s="318"/>
      <c r="AX208" s="318"/>
      <c r="AY208" s="318"/>
      <c r="AZ208" s="318"/>
      <c r="BA208" s="318"/>
      <c r="BB208" s="318"/>
      <c r="BC208" s="318"/>
      <c r="BD208" s="318"/>
      <c r="BE208" s="318"/>
      <c r="BF208" s="318"/>
      <c r="BG208" s="318"/>
      <c r="BH208" s="318"/>
      <c r="BI208" s="318"/>
      <c r="BJ208" s="318"/>
    </row>
    <row r="209" spans="1:62" ht="12" customHeight="1" x14ac:dyDescent="0.25">
      <c r="A209" s="318"/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  <c r="AA209" s="318"/>
      <c r="AB209" s="318"/>
      <c r="AC209" s="318"/>
      <c r="AD209" s="318"/>
      <c r="AE209" s="318"/>
      <c r="AF209" s="318"/>
      <c r="AG209" s="318"/>
      <c r="AH209" s="318"/>
      <c r="AI209" s="318"/>
      <c r="AJ209" s="318"/>
      <c r="AK209" s="318"/>
      <c r="AL209" s="318"/>
      <c r="AM209" s="318"/>
      <c r="AN209" s="318"/>
      <c r="AO209" s="318"/>
      <c r="AP209" s="318"/>
      <c r="AQ209" s="318"/>
      <c r="AR209" s="318"/>
      <c r="AS209" s="318"/>
      <c r="AT209" s="318"/>
      <c r="AU209" s="318"/>
      <c r="AV209" s="318"/>
      <c r="AW209" s="318"/>
      <c r="AX209" s="318"/>
      <c r="AY209" s="318"/>
      <c r="AZ209" s="318"/>
      <c r="BA209" s="318"/>
      <c r="BB209" s="318"/>
      <c r="BC209" s="318"/>
      <c r="BD209" s="318"/>
      <c r="BE209" s="318"/>
      <c r="BF209" s="318"/>
      <c r="BG209" s="318"/>
      <c r="BH209" s="318"/>
      <c r="BI209" s="318"/>
      <c r="BJ209" s="318"/>
    </row>
    <row r="210" spans="1:62" ht="12" customHeight="1" x14ac:dyDescent="0.25">
      <c r="A210" s="318"/>
      <c r="B210" s="318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  <c r="AA210" s="318"/>
      <c r="AB210" s="318"/>
      <c r="AC210" s="318"/>
      <c r="AD210" s="318"/>
      <c r="AE210" s="318"/>
      <c r="AF210" s="318"/>
      <c r="AG210" s="318"/>
      <c r="AH210" s="318"/>
      <c r="AI210" s="318"/>
      <c r="AJ210" s="318"/>
      <c r="AK210" s="318"/>
      <c r="AL210" s="318"/>
      <c r="AM210" s="318"/>
      <c r="AN210" s="318"/>
      <c r="AO210" s="318"/>
      <c r="AP210" s="318"/>
      <c r="AQ210" s="318"/>
      <c r="AR210" s="318"/>
      <c r="AS210" s="318"/>
      <c r="AT210" s="318"/>
      <c r="AU210" s="318"/>
      <c r="AV210" s="318"/>
      <c r="AW210" s="318"/>
      <c r="AX210" s="318"/>
      <c r="AY210" s="318"/>
      <c r="AZ210" s="318"/>
      <c r="BA210" s="318"/>
      <c r="BB210" s="318"/>
      <c r="BC210" s="318"/>
      <c r="BD210" s="318"/>
      <c r="BE210" s="318"/>
      <c r="BF210" s="318"/>
      <c r="BG210" s="318"/>
      <c r="BH210" s="318"/>
      <c r="BI210" s="318"/>
      <c r="BJ210" s="318"/>
    </row>
    <row r="211" spans="1:62" ht="12" customHeight="1" x14ac:dyDescent="0.25">
      <c r="A211" s="318"/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  <c r="AA211" s="318"/>
      <c r="AB211" s="318"/>
      <c r="AC211" s="318"/>
      <c r="AD211" s="318"/>
      <c r="AE211" s="318"/>
      <c r="AF211" s="318"/>
      <c r="AG211" s="318"/>
      <c r="AH211" s="318"/>
      <c r="AI211" s="318"/>
      <c r="AJ211" s="318"/>
      <c r="AK211" s="318"/>
      <c r="AL211" s="318"/>
      <c r="AM211" s="318"/>
      <c r="AN211" s="318"/>
      <c r="AO211" s="318"/>
      <c r="AP211" s="318"/>
      <c r="AQ211" s="318"/>
      <c r="AR211" s="318"/>
      <c r="AS211" s="318"/>
      <c r="AT211" s="318"/>
      <c r="AU211" s="318"/>
      <c r="AV211" s="318"/>
      <c r="AW211" s="318"/>
      <c r="AX211" s="318"/>
      <c r="AY211" s="318"/>
      <c r="AZ211" s="318"/>
      <c r="BA211" s="318"/>
      <c r="BB211" s="318"/>
      <c r="BC211" s="318"/>
      <c r="BD211" s="318"/>
      <c r="BE211" s="318"/>
      <c r="BF211" s="318"/>
      <c r="BG211" s="318"/>
      <c r="BH211" s="318"/>
      <c r="BI211" s="318"/>
      <c r="BJ211" s="318"/>
    </row>
    <row r="212" spans="1:62" ht="12" customHeight="1" x14ac:dyDescent="0.25">
      <c r="A212" s="318"/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  <c r="W212" s="318"/>
      <c r="X212" s="318"/>
      <c r="Y212" s="318"/>
      <c r="Z212" s="318"/>
      <c r="AA212" s="318"/>
      <c r="AB212" s="318"/>
      <c r="AC212" s="318"/>
      <c r="AD212" s="318"/>
      <c r="AE212" s="318"/>
      <c r="AF212" s="318"/>
      <c r="AG212" s="318"/>
      <c r="AH212" s="318"/>
      <c r="AI212" s="318"/>
      <c r="AJ212" s="318"/>
      <c r="AK212" s="318"/>
      <c r="AL212" s="318"/>
      <c r="AM212" s="318"/>
      <c r="AN212" s="318"/>
      <c r="AO212" s="318"/>
      <c r="AP212" s="318"/>
      <c r="AQ212" s="318"/>
      <c r="AR212" s="318"/>
      <c r="AS212" s="318"/>
      <c r="AT212" s="318"/>
      <c r="AU212" s="318"/>
      <c r="AV212" s="318"/>
      <c r="AW212" s="318"/>
      <c r="AX212" s="318"/>
      <c r="AY212" s="318"/>
      <c r="AZ212" s="318"/>
      <c r="BA212" s="318"/>
      <c r="BB212" s="318"/>
      <c r="BC212" s="318"/>
      <c r="BD212" s="318"/>
      <c r="BE212" s="318"/>
      <c r="BF212" s="318"/>
      <c r="BG212" s="318"/>
      <c r="BH212" s="318"/>
      <c r="BI212" s="318"/>
      <c r="BJ212" s="318"/>
    </row>
    <row r="213" spans="1:62" ht="12" customHeight="1" x14ac:dyDescent="0.25">
      <c r="A213" s="318"/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  <c r="AA213" s="318"/>
      <c r="AB213" s="318"/>
      <c r="AC213" s="318"/>
      <c r="AD213" s="318"/>
      <c r="AE213" s="318"/>
      <c r="AF213" s="318"/>
      <c r="AG213" s="318"/>
      <c r="AH213" s="318"/>
      <c r="AI213" s="318"/>
      <c r="AJ213" s="318"/>
      <c r="AK213" s="318"/>
      <c r="AL213" s="318"/>
      <c r="AM213" s="318"/>
      <c r="AN213" s="318"/>
      <c r="AO213" s="318"/>
      <c r="AP213" s="318"/>
      <c r="AQ213" s="318"/>
      <c r="AR213" s="318"/>
      <c r="AS213" s="318"/>
      <c r="AT213" s="318"/>
      <c r="AU213" s="318"/>
      <c r="AV213" s="318"/>
      <c r="AW213" s="318"/>
      <c r="AX213" s="318"/>
      <c r="AY213" s="318"/>
      <c r="AZ213" s="318"/>
      <c r="BA213" s="318"/>
      <c r="BB213" s="318"/>
      <c r="BC213" s="318"/>
      <c r="BD213" s="318"/>
      <c r="BE213" s="318"/>
      <c r="BF213" s="318"/>
      <c r="BG213" s="318"/>
      <c r="BH213" s="318"/>
      <c r="BI213" s="318"/>
      <c r="BJ213" s="318"/>
    </row>
    <row r="214" spans="1:62" ht="12" customHeight="1" x14ac:dyDescent="0.25">
      <c r="A214" s="318"/>
      <c r="B214" s="318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8"/>
      <c r="W214" s="318"/>
      <c r="X214" s="318"/>
      <c r="Y214" s="318"/>
      <c r="Z214" s="318"/>
      <c r="AA214" s="318"/>
      <c r="AB214" s="318"/>
      <c r="AC214" s="318"/>
      <c r="AD214" s="318"/>
      <c r="AE214" s="318"/>
      <c r="AF214" s="318"/>
      <c r="AG214" s="318"/>
      <c r="AH214" s="318"/>
      <c r="AI214" s="318"/>
      <c r="AJ214" s="318"/>
      <c r="AK214" s="318"/>
      <c r="AL214" s="318"/>
      <c r="AM214" s="318"/>
      <c r="AN214" s="318"/>
      <c r="AO214" s="318"/>
      <c r="AP214" s="318"/>
      <c r="AQ214" s="318"/>
      <c r="AR214" s="318"/>
      <c r="AS214" s="318"/>
      <c r="AT214" s="318"/>
      <c r="AU214" s="318"/>
      <c r="AV214" s="318"/>
      <c r="AW214" s="318"/>
      <c r="AX214" s="318"/>
      <c r="AY214" s="318"/>
      <c r="AZ214" s="318"/>
      <c r="BA214" s="318"/>
      <c r="BB214" s="318"/>
      <c r="BC214" s="318"/>
      <c r="BD214" s="318"/>
      <c r="BE214" s="318"/>
      <c r="BF214" s="318"/>
      <c r="BG214" s="318"/>
      <c r="BH214" s="318"/>
      <c r="BI214" s="318"/>
      <c r="BJ214" s="318"/>
    </row>
    <row r="215" spans="1:62" ht="12" customHeight="1" x14ac:dyDescent="0.25">
      <c r="A215" s="318"/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  <c r="AA215" s="318"/>
      <c r="AB215" s="318"/>
      <c r="AC215" s="318"/>
      <c r="AD215" s="318"/>
      <c r="AE215" s="318"/>
      <c r="AF215" s="318"/>
      <c r="AG215" s="318"/>
      <c r="AH215" s="318"/>
      <c r="AI215" s="318"/>
      <c r="AJ215" s="318"/>
      <c r="AK215" s="318"/>
      <c r="AL215" s="318"/>
      <c r="AM215" s="318"/>
      <c r="AN215" s="318"/>
      <c r="AO215" s="318"/>
      <c r="AP215" s="318"/>
      <c r="AQ215" s="318"/>
      <c r="AR215" s="318"/>
      <c r="AS215" s="318"/>
      <c r="AT215" s="318"/>
      <c r="AU215" s="318"/>
      <c r="AV215" s="318"/>
      <c r="AW215" s="318"/>
      <c r="AX215" s="318"/>
      <c r="AY215" s="318"/>
      <c r="AZ215" s="318"/>
      <c r="BA215" s="318"/>
      <c r="BB215" s="318"/>
      <c r="BC215" s="318"/>
      <c r="BD215" s="318"/>
      <c r="BE215" s="318"/>
      <c r="BF215" s="318"/>
      <c r="BG215" s="318"/>
      <c r="BH215" s="318"/>
      <c r="BI215" s="318"/>
      <c r="BJ215" s="318"/>
    </row>
    <row r="216" spans="1:62" ht="12" customHeight="1" x14ac:dyDescent="0.25">
      <c r="A216" s="318"/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  <c r="AA216" s="318"/>
      <c r="AB216" s="318"/>
      <c r="AC216" s="318"/>
      <c r="AD216" s="318"/>
      <c r="AE216" s="318"/>
      <c r="AF216" s="318"/>
      <c r="AG216" s="318"/>
      <c r="AH216" s="318"/>
      <c r="AI216" s="318"/>
      <c r="AJ216" s="318"/>
      <c r="AK216" s="318"/>
      <c r="AL216" s="318"/>
      <c r="AM216" s="318"/>
      <c r="AN216" s="318"/>
      <c r="AO216" s="318"/>
      <c r="AP216" s="318"/>
      <c r="AQ216" s="318"/>
      <c r="AR216" s="318"/>
      <c r="AS216" s="318"/>
      <c r="AT216" s="318"/>
      <c r="AU216" s="318"/>
      <c r="AV216" s="318"/>
      <c r="AW216" s="318"/>
      <c r="AX216" s="318"/>
      <c r="AY216" s="318"/>
      <c r="AZ216" s="318"/>
      <c r="BA216" s="318"/>
      <c r="BB216" s="318"/>
      <c r="BC216" s="318"/>
      <c r="BD216" s="318"/>
      <c r="BE216" s="318"/>
      <c r="BF216" s="318"/>
      <c r="BG216" s="318"/>
      <c r="BH216" s="318"/>
      <c r="BI216" s="318"/>
      <c r="BJ216" s="318"/>
    </row>
    <row r="217" spans="1:62" ht="12" customHeight="1" x14ac:dyDescent="0.25">
      <c r="A217" s="318"/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  <c r="AA217" s="318"/>
      <c r="AB217" s="318"/>
      <c r="AC217" s="318"/>
      <c r="AD217" s="318"/>
      <c r="AE217" s="318"/>
      <c r="AF217" s="318"/>
      <c r="AG217" s="318"/>
      <c r="AH217" s="318"/>
      <c r="AI217" s="318"/>
      <c r="AJ217" s="318"/>
      <c r="AK217" s="318"/>
      <c r="AL217" s="318"/>
      <c r="AM217" s="318"/>
      <c r="AN217" s="318"/>
      <c r="AO217" s="318"/>
      <c r="AP217" s="318"/>
      <c r="AQ217" s="318"/>
      <c r="AR217" s="318"/>
      <c r="AS217" s="318"/>
      <c r="AT217" s="318"/>
      <c r="AU217" s="318"/>
      <c r="AV217" s="318"/>
      <c r="AW217" s="318"/>
      <c r="AX217" s="318"/>
      <c r="AY217" s="318"/>
      <c r="AZ217" s="318"/>
      <c r="BA217" s="318"/>
      <c r="BB217" s="318"/>
      <c r="BC217" s="318"/>
      <c r="BD217" s="318"/>
      <c r="BE217" s="318"/>
      <c r="BF217" s="318"/>
      <c r="BG217" s="318"/>
      <c r="BH217" s="318"/>
      <c r="BI217" s="318"/>
      <c r="BJ217" s="318"/>
    </row>
    <row r="218" spans="1:62" ht="12" customHeight="1" x14ac:dyDescent="0.25">
      <c r="A218" s="318"/>
      <c r="B218" s="318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  <c r="W218" s="318"/>
      <c r="X218" s="318"/>
      <c r="Y218" s="318"/>
      <c r="Z218" s="318"/>
      <c r="AA218" s="318"/>
      <c r="AB218" s="318"/>
      <c r="AC218" s="318"/>
      <c r="AD218" s="318"/>
      <c r="AE218" s="318"/>
      <c r="AF218" s="318"/>
      <c r="AG218" s="318"/>
      <c r="AH218" s="318"/>
      <c r="AI218" s="318"/>
      <c r="AJ218" s="318"/>
      <c r="AK218" s="318"/>
      <c r="AL218" s="318"/>
      <c r="AM218" s="318"/>
      <c r="AN218" s="318"/>
      <c r="AO218" s="318"/>
      <c r="AP218" s="318"/>
      <c r="AQ218" s="318"/>
      <c r="AR218" s="318"/>
      <c r="AS218" s="318"/>
      <c r="AT218" s="318"/>
      <c r="AU218" s="318"/>
      <c r="AV218" s="318"/>
      <c r="AW218" s="318"/>
      <c r="AX218" s="318"/>
      <c r="AY218" s="318"/>
      <c r="AZ218" s="318"/>
      <c r="BA218" s="318"/>
      <c r="BB218" s="318"/>
      <c r="BC218" s="318"/>
      <c r="BD218" s="318"/>
      <c r="BE218" s="318"/>
      <c r="BF218" s="318"/>
      <c r="BG218" s="318"/>
      <c r="BH218" s="318"/>
      <c r="BI218" s="318"/>
      <c r="BJ218" s="318"/>
    </row>
    <row r="219" spans="1:62" ht="12" customHeight="1" x14ac:dyDescent="0.25">
      <c r="A219" s="318"/>
      <c r="B219" s="318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  <c r="AA219" s="318"/>
      <c r="AB219" s="318"/>
      <c r="AC219" s="318"/>
      <c r="AD219" s="318"/>
      <c r="AE219" s="318"/>
      <c r="AF219" s="318"/>
      <c r="AG219" s="318"/>
      <c r="AH219" s="318"/>
      <c r="AI219" s="318"/>
      <c r="AJ219" s="318"/>
      <c r="AK219" s="318"/>
      <c r="AL219" s="318"/>
      <c r="AM219" s="318"/>
      <c r="AN219" s="318"/>
      <c r="AO219" s="318"/>
      <c r="AP219" s="318"/>
      <c r="AQ219" s="318"/>
      <c r="AR219" s="318"/>
      <c r="AS219" s="318"/>
      <c r="AT219" s="318"/>
      <c r="AU219" s="318"/>
      <c r="AV219" s="318"/>
      <c r="AW219" s="318"/>
      <c r="AX219" s="318"/>
      <c r="AY219" s="318"/>
      <c r="AZ219" s="318"/>
      <c r="BA219" s="318"/>
      <c r="BB219" s="318"/>
      <c r="BC219" s="318"/>
      <c r="BD219" s="318"/>
      <c r="BE219" s="318"/>
      <c r="BF219" s="318"/>
      <c r="BG219" s="318"/>
      <c r="BH219" s="318"/>
      <c r="BI219" s="318"/>
      <c r="BJ219" s="318"/>
    </row>
    <row r="220" spans="1:62" ht="12" customHeight="1" x14ac:dyDescent="0.25">
      <c r="A220" s="318"/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  <c r="AA220" s="318"/>
      <c r="AB220" s="318"/>
      <c r="AC220" s="318"/>
      <c r="AD220" s="318"/>
      <c r="AE220" s="318"/>
      <c r="AF220" s="318"/>
      <c r="AG220" s="318"/>
      <c r="AH220" s="318"/>
      <c r="AI220" s="318"/>
      <c r="AJ220" s="318"/>
      <c r="AK220" s="318"/>
      <c r="AL220" s="318"/>
      <c r="AM220" s="318"/>
      <c r="AN220" s="318"/>
      <c r="AO220" s="318"/>
      <c r="AP220" s="318"/>
      <c r="AQ220" s="318"/>
      <c r="AR220" s="318"/>
      <c r="AS220" s="318"/>
      <c r="AT220" s="318"/>
      <c r="AU220" s="318"/>
      <c r="AV220" s="318"/>
      <c r="AW220" s="318"/>
      <c r="AX220" s="318"/>
      <c r="AY220" s="318"/>
      <c r="AZ220" s="318"/>
      <c r="BA220" s="318"/>
      <c r="BB220" s="318"/>
      <c r="BC220" s="318"/>
      <c r="BD220" s="318"/>
      <c r="BE220" s="318"/>
      <c r="BF220" s="318"/>
      <c r="BG220" s="318"/>
      <c r="BH220" s="318"/>
      <c r="BI220" s="318"/>
      <c r="BJ220" s="318"/>
    </row>
    <row r="221" spans="1:62" ht="12" customHeight="1" x14ac:dyDescent="0.25">
      <c r="A221" s="318"/>
      <c r="B221" s="318"/>
      <c r="C221" s="318"/>
      <c r="D221" s="318"/>
      <c r="E221" s="318"/>
      <c r="F221" s="318"/>
      <c r="G221" s="318"/>
      <c r="H221" s="318"/>
      <c r="I221" s="318"/>
      <c r="J221" s="318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  <c r="U221" s="318"/>
      <c r="V221" s="318"/>
      <c r="W221" s="318"/>
      <c r="X221" s="318"/>
      <c r="Y221" s="318"/>
      <c r="Z221" s="318"/>
      <c r="AA221" s="318"/>
      <c r="AB221" s="318"/>
      <c r="AC221" s="318"/>
      <c r="AD221" s="318"/>
      <c r="AE221" s="318"/>
      <c r="AF221" s="318"/>
      <c r="AG221" s="318"/>
      <c r="AH221" s="318"/>
      <c r="AI221" s="318"/>
      <c r="AJ221" s="318"/>
      <c r="AK221" s="318"/>
      <c r="AL221" s="318"/>
      <c r="AM221" s="318"/>
      <c r="AN221" s="318"/>
      <c r="AO221" s="318"/>
      <c r="AP221" s="318"/>
      <c r="AQ221" s="318"/>
      <c r="AR221" s="318"/>
      <c r="AS221" s="318"/>
      <c r="AT221" s="318"/>
      <c r="AU221" s="318"/>
      <c r="AV221" s="318"/>
      <c r="AW221" s="318"/>
      <c r="AX221" s="318"/>
      <c r="AY221" s="318"/>
      <c r="AZ221" s="318"/>
      <c r="BA221" s="318"/>
      <c r="BB221" s="318"/>
      <c r="BC221" s="318"/>
      <c r="BD221" s="318"/>
      <c r="BE221" s="318"/>
      <c r="BF221" s="318"/>
      <c r="BG221" s="318"/>
      <c r="BH221" s="318"/>
      <c r="BI221" s="318"/>
      <c r="BJ221" s="318"/>
    </row>
    <row r="222" spans="1:62" ht="12" customHeight="1" x14ac:dyDescent="0.25">
      <c r="A222" s="318"/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  <c r="AA222" s="318"/>
      <c r="AB222" s="318"/>
      <c r="AC222" s="318"/>
      <c r="AD222" s="318"/>
      <c r="AE222" s="318"/>
      <c r="AF222" s="318"/>
      <c r="AG222" s="318"/>
      <c r="AH222" s="318"/>
      <c r="AI222" s="318"/>
      <c r="AJ222" s="318"/>
      <c r="AK222" s="318"/>
      <c r="AL222" s="318"/>
      <c r="AM222" s="318"/>
      <c r="AN222" s="318"/>
      <c r="AO222" s="318"/>
      <c r="AP222" s="318"/>
      <c r="AQ222" s="318"/>
      <c r="AR222" s="318"/>
      <c r="AS222" s="318"/>
      <c r="AT222" s="318"/>
      <c r="AU222" s="318"/>
      <c r="AV222" s="318"/>
      <c r="AW222" s="318"/>
      <c r="AX222" s="318"/>
      <c r="AY222" s="318"/>
      <c r="AZ222" s="318"/>
      <c r="BA222" s="318"/>
      <c r="BB222" s="318"/>
      <c r="BC222" s="318"/>
      <c r="BD222" s="318"/>
      <c r="BE222" s="318"/>
      <c r="BF222" s="318"/>
      <c r="BG222" s="318"/>
      <c r="BH222" s="318"/>
      <c r="BI222" s="318"/>
      <c r="BJ222" s="318"/>
    </row>
    <row r="223" spans="1:62" ht="12" customHeight="1" x14ac:dyDescent="0.25">
      <c r="A223" s="318"/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  <c r="AA223" s="318"/>
      <c r="AB223" s="318"/>
      <c r="AC223" s="318"/>
      <c r="AD223" s="318"/>
      <c r="AE223" s="318"/>
      <c r="AF223" s="318"/>
      <c r="AG223" s="318"/>
      <c r="AH223" s="318"/>
      <c r="AI223" s="318"/>
      <c r="AJ223" s="318"/>
      <c r="AK223" s="318"/>
      <c r="AL223" s="318"/>
      <c r="AM223" s="318"/>
      <c r="AN223" s="318"/>
      <c r="AO223" s="318"/>
      <c r="AP223" s="318"/>
      <c r="AQ223" s="318"/>
      <c r="AR223" s="318"/>
      <c r="AS223" s="318"/>
      <c r="AT223" s="318"/>
      <c r="AU223" s="318"/>
      <c r="AV223" s="318"/>
      <c r="AW223" s="318"/>
      <c r="AX223" s="318"/>
      <c r="AY223" s="318"/>
      <c r="AZ223" s="318"/>
      <c r="BA223" s="318"/>
      <c r="BB223" s="318"/>
      <c r="BC223" s="318"/>
      <c r="BD223" s="318"/>
      <c r="BE223" s="318"/>
      <c r="BF223" s="318"/>
      <c r="BG223" s="318"/>
      <c r="BH223" s="318"/>
      <c r="BI223" s="318"/>
      <c r="BJ223" s="318"/>
    </row>
    <row r="224" spans="1:62" ht="12" customHeight="1" x14ac:dyDescent="0.25">
      <c r="A224" s="318"/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318"/>
      <c r="AB224" s="318"/>
      <c r="AC224" s="318"/>
      <c r="AD224" s="318"/>
      <c r="AE224" s="318"/>
      <c r="AF224" s="318"/>
      <c r="AG224" s="318"/>
      <c r="AH224" s="318"/>
      <c r="AI224" s="318"/>
      <c r="AJ224" s="318"/>
      <c r="AK224" s="318"/>
      <c r="AL224" s="318"/>
      <c r="AM224" s="318"/>
      <c r="AN224" s="318"/>
      <c r="AO224" s="318"/>
      <c r="AP224" s="318"/>
      <c r="AQ224" s="318"/>
      <c r="AR224" s="318"/>
      <c r="AS224" s="318"/>
      <c r="AT224" s="318"/>
      <c r="AU224" s="318"/>
      <c r="AV224" s="318"/>
      <c r="AW224" s="318"/>
      <c r="AX224" s="318"/>
      <c r="AY224" s="318"/>
      <c r="AZ224" s="318"/>
      <c r="BA224" s="318"/>
      <c r="BB224" s="318"/>
      <c r="BC224" s="318"/>
      <c r="BD224" s="318"/>
      <c r="BE224" s="318"/>
      <c r="BF224" s="318"/>
      <c r="BG224" s="318"/>
      <c r="BH224" s="318"/>
      <c r="BI224" s="318"/>
      <c r="BJ224" s="318"/>
    </row>
    <row r="225" spans="1:62" ht="12" customHeight="1" x14ac:dyDescent="0.25">
      <c r="A225" s="318"/>
      <c r="B225" s="318"/>
      <c r="C225" s="318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  <c r="W225" s="318"/>
      <c r="X225" s="318"/>
      <c r="Y225" s="318"/>
      <c r="Z225" s="318"/>
      <c r="AA225" s="318"/>
      <c r="AB225" s="318"/>
      <c r="AC225" s="318"/>
      <c r="AD225" s="318"/>
      <c r="AE225" s="318"/>
      <c r="AF225" s="318"/>
      <c r="AG225" s="318"/>
      <c r="AH225" s="318"/>
      <c r="AI225" s="318"/>
      <c r="AJ225" s="318"/>
      <c r="AK225" s="318"/>
      <c r="AL225" s="318"/>
      <c r="AM225" s="318"/>
      <c r="AN225" s="318"/>
      <c r="AO225" s="318"/>
      <c r="AP225" s="318"/>
      <c r="AQ225" s="318"/>
      <c r="AR225" s="318"/>
      <c r="AS225" s="318"/>
      <c r="AT225" s="318"/>
      <c r="AU225" s="318"/>
      <c r="AV225" s="318"/>
      <c r="AW225" s="318"/>
      <c r="AX225" s="318"/>
      <c r="AY225" s="318"/>
      <c r="AZ225" s="318"/>
      <c r="BA225" s="318"/>
      <c r="BB225" s="318"/>
      <c r="BC225" s="318"/>
      <c r="BD225" s="318"/>
      <c r="BE225" s="318"/>
      <c r="BF225" s="318"/>
      <c r="BG225" s="318"/>
      <c r="BH225" s="318"/>
      <c r="BI225" s="318"/>
      <c r="BJ225" s="318"/>
    </row>
    <row r="226" spans="1:62" ht="12" customHeight="1" x14ac:dyDescent="0.25">
      <c r="A226" s="318"/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  <c r="AA226" s="318"/>
      <c r="AB226" s="318"/>
      <c r="AC226" s="318"/>
      <c r="AD226" s="318"/>
      <c r="AE226" s="318"/>
      <c r="AF226" s="318"/>
      <c r="AG226" s="318"/>
      <c r="AH226" s="318"/>
      <c r="AI226" s="318"/>
      <c r="AJ226" s="318"/>
      <c r="AK226" s="318"/>
      <c r="AL226" s="318"/>
      <c r="AM226" s="318"/>
      <c r="AN226" s="318"/>
      <c r="AO226" s="318"/>
      <c r="AP226" s="318"/>
      <c r="AQ226" s="318"/>
      <c r="AR226" s="318"/>
      <c r="AS226" s="318"/>
      <c r="AT226" s="318"/>
      <c r="AU226" s="318"/>
      <c r="AV226" s="318"/>
      <c r="AW226" s="318"/>
      <c r="AX226" s="318"/>
      <c r="AY226" s="318"/>
      <c r="AZ226" s="318"/>
      <c r="BA226" s="318"/>
      <c r="BB226" s="318"/>
      <c r="BC226" s="318"/>
      <c r="BD226" s="318"/>
      <c r="BE226" s="318"/>
      <c r="BF226" s="318"/>
      <c r="BG226" s="318"/>
      <c r="BH226" s="318"/>
      <c r="BI226" s="318"/>
      <c r="BJ226" s="318"/>
    </row>
    <row r="227" spans="1:62" ht="12" customHeight="1" x14ac:dyDescent="0.25">
      <c r="A227" s="318"/>
      <c r="B227" s="318"/>
      <c r="C227" s="318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  <c r="AA227" s="318"/>
      <c r="AB227" s="318"/>
      <c r="AC227" s="318"/>
      <c r="AD227" s="318"/>
      <c r="AE227" s="318"/>
      <c r="AF227" s="318"/>
      <c r="AG227" s="318"/>
      <c r="AH227" s="318"/>
      <c r="AI227" s="318"/>
      <c r="AJ227" s="318"/>
      <c r="AK227" s="318"/>
      <c r="AL227" s="318"/>
      <c r="AM227" s="318"/>
      <c r="AN227" s="318"/>
      <c r="AO227" s="318"/>
      <c r="AP227" s="318"/>
      <c r="AQ227" s="318"/>
      <c r="AR227" s="318"/>
      <c r="AS227" s="318"/>
      <c r="AT227" s="318"/>
      <c r="AU227" s="318"/>
      <c r="AV227" s="318"/>
      <c r="AW227" s="318"/>
      <c r="AX227" s="318"/>
      <c r="AY227" s="318"/>
      <c r="AZ227" s="318"/>
      <c r="BA227" s="318"/>
      <c r="BB227" s="318"/>
      <c r="BC227" s="318"/>
      <c r="BD227" s="318"/>
      <c r="BE227" s="318"/>
      <c r="BF227" s="318"/>
      <c r="BG227" s="318"/>
      <c r="BH227" s="318"/>
      <c r="BI227" s="318"/>
      <c r="BJ227" s="318"/>
    </row>
    <row r="228" spans="1:62" ht="12" customHeight="1" x14ac:dyDescent="0.25">
      <c r="A228" s="318"/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  <c r="AA228" s="318"/>
      <c r="AB228" s="318"/>
      <c r="AC228" s="318"/>
      <c r="AD228" s="318"/>
      <c r="AE228" s="318"/>
      <c r="AF228" s="318"/>
      <c r="AG228" s="318"/>
      <c r="AH228" s="318"/>
      <c r="AI228" s="318"/>
      <c r="AJ228" s="318"/>
      <c r="AK228" s="318"/>
      <c r="AL228" s="318"/>
      <c r="AM228" s="318"/>
      <c r="AN228" s="318"/>
      <c r="AO228" s="318"/>
      <c r="AP228" s="318"/>
      <c r="AQ228" s="318"/>
      <c r="AR228" s="318"/>
      <c r="AS228" s="318"/>
      <c r="AT228" s="318"/>
      <c r="AU228" s="318"/>
      <c r="AV228" s="318"/>
      <c r="AW228" s="318"/>
      <c r="AX228" s="318"/>
      <c r="AY228" s="318"/>
      <c r="AZ228" s="318"/>
      <c r="BA228" s="318"/>
      <c r="BB228" s="318"/>
      <c r="BC228" s="318"/>
      <c r="BD228" s="318"/>
      <c r="BE228" s="318"/>
      <c r="BF228" s="318"/>
      <c r="BG228" s="318"/>
      <c r="BH228" s="318"/>
      <c r="BI228" s="318"/>
      <c r="BJ228" s="318"/>
    </row>
    <row r="229" spans="1:62" ht="12" customHeight="1" x14ac:dyDescent="0.25">
      <c r="A229" s="318"/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318"/>
      <c r="AB229" s="318"/>
      <c r="AC229" s="318"/>
      <c r="AD229" s="318"/>
      <c r="AE229" s="318"/>
      <c r="AF229" s="318"/>
      <c r="AG229" s="318"/>
      <c r="AH229" s="318"/>
      <c r="AI229" s="318"/>
      <c r="AJ229" s="318"/>
      <c r="AK229" s="318"/>
      <c r="AL229" s="318"/>
      <c r="AM229" s="318"/>
      <c r="AN229" s="318"/>
      <c r="AO229" s="318"/>
      <c r="AP229" s="318"/>
      <c r="AQ229" s="318"/>
      <c r="AR229" s="318"/>
      <c r="AS229" s="318"/>
      <c r="AT229" s="318"/>
      <c r="AU229" s="318"/>
      <c r="AV229" s="318"/>
      <c r="AW229" s="318"/>
      <c r="AX229" s="318"/>
      <c r="AY229" s="318"/>
      <c r="AZ229" s="318"/>
      <c r="BA229" s="318"/>
      <c r="BB229" s="318"/>
      <c r="BC229" s="318"/>
      <c r="BD229" s="318"/>
      <c r="BE229" s="318"/>
      <c r="BF229" s="318"/>
      <c r="BG229" s="318"/>
      <c r="BH229" s="318"/>
      <c r="BI229" s="318"/>
      <c r="BJ229" s="318"/>
    </row>
    <row r="230" spans="1:62" ht="12" customHeight="1" x14ac:dyDescent="0.25">
      <c r="A230" s="318"/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318"/>
      <c r="AB230" s="318"/>
      <c r="AC230" s="318"/>
      <c r="AD230" s="318"/>
      <c r="AE230" s="318"/>
      <c r="AF230" s="318"/>
      <c r="AG230" s="318"/>
      <c r="AH230" s="318"/>
      <c r="AI230" s="318"/>
      <c r="AJ230" s="318"/>
      <c r="AK230" s="318"/>
      <c r="AL230" s="318"/>
      <c r="AM230" s="318"/>
      <c r="AN230" s="318"/>
      <c r="AO230" s="318"/>
      <c r="AP230" s="318"/>
      <c r="AQ230" s="318"/>
      <c r="AR230" s="318"/>
      <c r="AS230" s="318"/>
      <c r="AT230" s="318"/>
      <c r="AU230" s="318"/>
      <c r="AV230" s="318"/>
      <c r="AW230" s="318"/>
      <c r="AX230" s="318"/>
      <c r="AY230" s="318"/>
      <c r="AZ230" s="318"/>
      <c r="BA230" s="318"/>
      <c r="BB230" s="318"/>
      <c r="BC230" s="318"/>
      <c r="BD230" s="318"/>
      <c r="BE230" s="318"/>
      <c r="BF230" s="318"/>
      <c r="BG230" s="318"/>
      <c r="BH230" s="318"/>
      <c r="BI230" s="318"/>
      <c r="BJ230" s="318"/>
    </row>
    <row r="231" spans="1:62" ht="12" customHeight="1" x14ac:dyDescent="0.25">
      <c r="A231" s="318"/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  <c r="AA231" s="318"/>
      <c r="AB231" s="318"/>
      <c r="AC231" s="318"/>
      <c r="AD231" s="318"/>
      <c r="AE231" s="318"/>
      <c r="AF231" s="318"/>
      <c r="AG231" s="318"/>
      <c r="AH231" s="318"/>
      <c r="AI231" s="318"/>
      <c r="AJ231" s="318"/>
      <c r="AK231" s="318"/>
      <c r="AL231" s="318"/>
      <c r="AM231" s="318"/>
      <c r="AN231" s="318"/>
      <c r="AO231" s="318"/>
      <c r="AP231" s="318"/>
      <c r="AQ231" s="318"/>
      <c r="AR231" s="318"/>
      <c r="AS231" s="318"/>
      <c r="AT231" s="318"/>
      <c r="AU231" s="318"/>
      <c r="AV231" s="318"/>
      <c r="AW231" s="318"/>
      <c r="AX231" s="318"/>
      <c r="AY231" s="318"/>
      <c r="AZ231" s="318"/>
      <c r="BA231" s="318"/>
      <c r="BB231" s="318"/>
      <c r="BC231" s="318"/>
      <c r="BD231" s="318"/>
      <c r="BE231" s="318"/>
      <c r="BF231" s="318"/>
      <c r="BG231" s="318"/>
      <c r="BH231" s="318"/>
      <c r="BI231" s="318"/>
      <c r="BJ231" s="318"/>
    </row>
    <row r="232" spans="1:62" ht="12" customHeight="1" x14ac:dyDescent="0.25">
      <c r="A232" s="318"/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  <c r="AA232" s="318"/>
      <c r="AB232" s="318"/>
      <c r="AC232" s="318"/>
      <c r="AD232" s="318"/>
      <c r="AE232" s="318"/>
      <c r="AF232" s="318"/>
      <c r="AG232" s="318"/>
      <c r="AH232" s="318"/>
      <c r="AI232" s="318"/>
      <c r="AJ232" s="318"/>
      <c r="AK232" s="318"/>
      <c r="AL232" s="318"/>
      <c r="AM232" s="318"/>
      <c r="AN232" s="318"/>
      <c r="AO232" s="318"/>
      <c r="AP232" s="318"/>
      <c r="AQ232" s="318"/>
      <c r="AR232" s="318"/>
      <c r="AS232" s="318"/>
      <c r="AT232" s="318"/>
      <c r="AU232" s="318"/>
      <c r="AV232" s="318"/>
      <c r="AW232" s="318"/>
      <c r="AX232" s="318"/>
      <c r="AY232" s="318"/>
      <c r="AZ232" s="318"/>
      <c r="BA232" s="318"/>
      <c r="BB232" s="318"/>
      <c r="BC232" s="318"/>
      <c r="BD232" s="318"/>
      <c r="BE232" s="318"/>
      <c r="BF232" s="318"/>
      <c r="BG232" s="318"/>
      <c r="BH232" s="318"/>
      <c r="BI232" s="318"/>
      <c r="BJ232" s="318"/>
    </row>
    <row r="233" spans="1:62" ht="12" customHeight="1" x14ac:dyDescent="0.25">
      <c r="A233" s="318"/>
      <c r="B233" s="318"/>
      <c r="C233" s="318"/>
      <c r="D233" s="318"/>
      <c r="E233" s="318"/>
      <c r="F233" s="31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  <c r="AA233" s="318"/>
      <c r="AB233" s="318"/>
      <c r="AC233" s="318"/>
      <c r="AD233" s="318"/>
      <c r="AE233" s="318"/>
      <c r="AF233" s="318"/>
      <c r="AG233" s="318"/>
      <c r="AH233" s="318"/>
      <c r="AI233" s="318"/>
      <c r="AJ233" s="318"/>
      <c r="AK233" s="318"/>
      <c r="AL233" s="318"/>
      <c r="AM233" s="318"/>
      <c r="AN233" s="318"/>
      <c r="AO233" s="318"/>
      <c r="AP233" s="318"/>
      <c r="AQ233" s="318"/>
      <c r="AR233" s="318"/>
      <c r="AS233" s="318"/>
      <c r="AT233" s="318"/>
      <c r="AU233" s="318"/>
      <c r="AV233" s="318"/>
      <c r="AW233" s="318"/>
      <c r="AX233" s="318"/>
      <c r="AY233" s="318"/>
      <c r="AZ233" s="318"/>
      <c r="BA233" s="318"/>
      <c r="BB233" s="318"/>
      <c r="BC233" s="318"/>
      <c r="BD233" s="318"/>
      <c r="BE233" s="318"/>
      <c r="BF233" s="318"/>
      <c r="BG233" s="318"/>
      <c r="BH233" s="318"/>
      <c r="BI233" s="318"/>
      <c r="BJ233" s="318"/>
    </row>
    <row r="234" spans="1:62" ht="12" customHeight="1" x14ac:dyDescent="0.25">
      <c r="A234" s="318"/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  <c r="AA234" s="318"/>
      <c r="AB234" s="318"/>
      <c r="AC234" s="318"/>
      <c r="AD234" s="318"/>
      <c r="AE234" s="318"/>
      <c r="AF234" s="318"/>
      <c r="AG234" s="318"/>
      <c r="AH234" s="318"/>
      <c r="AI234" s="318"/>
      <c r="AJ234" s="318"/>
      <c r="AK234" s="318"/>
      <c r="AL234" s="318"/>
      <c r="AM234" s="318"/>
      <c r="AN234" s="318"/>
      <c r="AO234" s="318"/>
      <c r="AP234" s="318"/>
      <c r="AQ234" s="318"/>
      <c r="AR234" s="318"/>
      <c r="AS234" s="318"/>
      <c r="AT234" s="318"/>
      <c r="AU234" s="318"/>
      <c r="AV234" s="318"/>
      <c r="AW234" s="318"/>
      <c r="AX234" s="318"/>
      <c r="AY234" s="318"/>
      <c r="AZ234" s="318"/>
      <c r="BA234" s="318"/>
      <c r="BB234" s="318"/>
      <c r="BC234" s="318"/>
      <c r="BD234" s="318"/>
      <c r="BE234" s="318"/>
      <c r="BF234" s="318"/>
      <c r="BG234" s="318"/>
      <c r="BH234" s="318"/>
      <c r="BI234" s="318"/>
      <c r="BJ234" s="318"/>
    </row>
    <row r="235" spans="1:62" ht="12" customHeight="1" x14ac:dyDescent="0.25">
      <c r="A235" s="318"/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  <c r="AA235" s="318"/>
      <c r="AB235" s="318"/>
      <c r="AC235" s="318"/>
      <c r="AD235" s="318"/>
      <c r="AE235" s="318"/>
      <c r="AF235" s="318"/>
      <c r="AG235" s="318"/>
      <c r="AH235" s="318"/>
      <c r="AI235" s="318"/>
      <c r="AJ235" s="318"/>
      <c r="AK235" s="318"/>
      <c r="AL235" s="318"/>
      <c r="AM235" s="318"/>
      <c r="AN235" s="318"/>
      <c r="AO235" s="318"/>
      <c r="AP235" s="318"/>
      <c r="AQ235" s="318"/>
      <c r="AR235" s="318"/>
      <c r="AS235" s="318"/>
      <c r="AT235" s="318"/>
      <c r="AU235" s="318"/>
      <c r="AV235" s="318"/>
      <c r="AW235" s="318"/>
      <c r="AX235" s="318"/>
      <c r="AY235" s="318"/>
      <c r="AZ235" s="318"/>
      <c r="BA235" s="318"/>
      <c r="BB235" s="318"/>
      <c r="BC235" s="318"/>
      <c r="BD235" s="318"/>
      <c r="BE235" s="318"/>
      <c r="BF235" s="318"/>
      <c r="BG235" s="318"/>
      <c r="BH235" s="318"/>
      <c r="BI235" s="318"/>
      <c r="BJ235" s="318"/>
    </row>
    <row r="236" spans="1:62" ht="12" customHeight="1" x14ac:dyDescent="0.25">
      <c r="A236" s="318"/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  <c r="AA236" s="318"/>
      <c r="AB236" s="318"/>
      <c r="AC236" s="318"/>
      <c r="AD236" s="318"/>
      <c r="AE236" s="318"/>
      <c r="AF236" s="318"/>
      <c r="AG236" s="318"/>
      <c r="AH236" s="318"/>
      <c r="AI236" s="318"/>
      <c r="AJ236" s="318"/>
      <c r="AK236" s="318"/>
      <c r="AL236" s="318"/>
      <c r="AM236" s="318"/>
      <c r="AN236" s="318"/>
      <c r="AO236" s="318"/>
      <c r="AP236" s="318"/>
      <c r="AQ236" s="318"/>
      <c r="AR236" s="318"/>
      <c r="AS236" s="318"/>
      <c r="AT236" s="318"/>
      <c r="AU236" s="318"/>
      <c r="AV236" s="318"/>
      <c r="AW236" s="318"/>
      <c r="AX236" s="318"/>
      <c r="AY236" s="318"/>
      <c r="AZ236" s="318"/>
      <c r="BA236" s="318"/>
      <c r="BB236" s="318"/>
      <c r="BC236" s="318"/>
      <c r="BD236" s="318"/>
      <c r="BE236" s="318"/>
      <c r="BF236" s="318"/>
      <c r="BG236" s="318"/>
      <c r="BH236" s="318"/>
      <c r="BI236" s="318"/>
      <c r="BJ236" s="318"/>
    </row>
    <row r="237" spans="1:62" ht="12" customHeight="1" x14ac:dyDescent="0.25">
      <c r="A237" s="318"/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  <c r="AA237" s="318"/>
      <c r="AB237" s="318"/>
      <c r="AC237" s="318"/>
      <c r="AD237" s="318"/>
      <c r="AE237" s="318"/>
      <c r="AF237" s="318"/>
      <c r="AG237" s="318"/>
      <c r="AH237" s="318"/>
      <c r="AI237" s="318"/>
      <c r="AJ237" s="318"/>
      <c r="AK237" s="318"/>
      <c r="AL237" s="318"/>
      <c r="AM237" s="318"/>
      <c r="AN237" s="318"/>
      <c r="AO237" s="318"/>
      <c r="AP237" s="318"/>
      <c r="AQ237" s="318"/>
      <c r="AR237" s="318"/>
      <c r="AS237" s="318"/>
      <c r="AT237" s="318"/>
      <c r="AU237" s="318"/>
      <c r="AV237" s="318"/>
      <c r="AW237" s="318"/>
      <c r="AX237" s="318"/>
      <c r="AY237" s="318"/>
      <c r="AZ237" s="318"/>
      <c r="BA237" s="318"/>
      <c r="BB237" s="318"/>
      <c r="BC237" s="318"/>
      <c r="BD237" s="318"/>
      <c r="BE237" s="318"/>
      <c r="BF237" s="318"/>
      <c r="BG237" s="318"/>
      <c r="BH237" s="318"/>
      <c r="BI237" s="318"/>
      <c r="BJ237" s="318"/>
    </row>
    <row r="238" spans="1:62" ht="12" customHeight="1" x14ac:dyDescent="0.25">
      <c r="A238" s="318"/>
      <c r="B238" s="318"/>
      <c r="C238" s="318"/>
      <c r="D238" s="318"/>
      <c r="E238" s="318"/>
      <c r="F238" s="318"/>
      <c r="G238" s="318"/>
      <c r="H238" s="318"/>
      <c r="I238" s="318"/>
      <c r="J238" s="318"/>
      <c r="K238" s="318"/>
      <c r="L238" s="318"/>
      <c r="M238" s="318"/>
      <c r="N238" s="318"/>
      <c r="O238" s="318"/>
      <c r="P238" s="318"/>
      <c r="Q238" s="318"/>
      <c r="R238" s="318"/>
      <c r="S238" s="318"/>
      <c r="T238" s="318"/>
      <c r="U238" s="318"/>
      <c r="V238" s="318"/>
      <c r="W238" s="318"/>
      <c r="X238" s="318"/>
      <c r="Y238" s="318"/>
      <c r="Z238" s="318"/>
      <c r="AA238" s="318"/>
      <c r="AB238" s="318"/>
      <c r="AC238" s="318"/>
      <c r="AD238" s="318"/>
      <c r="AE238" s="318"/>
      <c r="AF238" s="318"/>
      <c r="AG238" s="318"/>
      <c r="AH238" s="318"/>
      <c r="AI238" s="318"/>
      <c r="AJ238" s="318"/>
      <c r="AK238" s="318"/>
      <c r="AL238" s="318"/>
      <c r="AM238" s="318"/>
      <c r="AN238" s="318"/>
      <c r="AO238" s="318"/>
      <c r="AP238" s="318"/>
      <c r="AQ238" s="318"/>
      <c r="AR238" s="318"/>
      <c r="AS238" s="318"/>
      <c r="AT238" s="318"/>
      <c r="AU238" s="318"/>
      <c r="AV238" s="318"/>
      <c r="AW238" s="318"/>
      <c r="AX238" s="318"/>
      <c r="AY238" s="318"/>
      <c r="AZ238" s="318"/>
      <c r="BA238" s="318"/>
      <c r="BB238" s="318"/>
      <c r="BC238" s="318"/>
      <c r="BD238" s="318"/>
      <c r="BE238" s="318"/>
      <c r="BF238" s="318"/>
      <c r="BG238" s="318"/>
      <c r="BH238" s="318"/>
      <c r="BI238" s="318"/>
      <c r="BJ238" s="318"/>
    </row>
    <row r="239" spans="1:62" ht="12" customHeight="1" x14ac:dyDescent="0.25">
      <c r="A239" s="318"/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318"/>
      <c r="AB239" s="318"/>
      <c r="AC239" s="318"/>
      <c r="AD239" s="318"/>
      <c r="AE239" s="318"/>
      <c r="AF239" s="318"/>
      <c r="AG239" s="318"/>
      <c r="AH239" s="318"/>
      <c r="AI239" s="318"/>
      <c r="AJ239" s="318"/>
      <c r="AK239" s="318"/>
      <c r="AL239" s="318"/>
      <c r="AM239" s="318"/>
      <c r="AN239" s="318"/>
      <c r="AO239" s="318"/>
      <c r="AP239" s="318"/>
      <c r="AQ239" s="318"/>
      <c r="AR239" s="318"/>
      <c r="AS239" s="318"/>
      <c r="AT239" s="318"/>
      <c r="AU239" s="318"/>
      <c r="AV239" s="318"/>
      <c r="AW239" s="318"/>
      <c r="AX239" s="318"/>
      <c r="AY239" s="318"/>
      <c r="AZ239" s="318"/>
      <c r="BA239" s="318"/>
      <c r="BB239" s="318"/>
      <c r="BC239" s="318"/>
      <c r="BD239" s="318"/>
      <c r="BE239" s="318"/>
      <c r="BF239" s="318"/>
      <c r="BG239" s="318"/>
      <c r="BH239" s="318"/>
      <c r="BI239" s="318"/>
      <c r="BJ239" s="318"/>
    </row>
    <row r="240" spans="1:62" ht="12" customHeight="1" x14ac:dyDescent="0.25">
      <c r="A240" s="318"/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318"/>
      <c r="AB240" s="318"/>
      <c r="AC240" s="318"/>
      <c r="AD240" s="318"/>
      <c r="AE240" s="318"/>
      <c r="AF240" s="318"/>
      <c r="AG240" s="318"/>
      <c r="AH240" s="318"/>
      <c r="AI240" s="318"/>
      <c r="AJ240" s="318"/>
      <c r="AK240" s="318"/>
      <c r="AL240" s="318"/>
      <c r="AM240" s="318"/>
      <c r="AN240" s="318"/>
      <c r="AO240" s="318"/>
      <c r="AP240" s="318"/>
      <c r="AQ240" s="318"/>
      <c r="AR240" s="318"/>
      <c r="AS240" s="318"/>
      <c r="AT240" s="318"/>
      <c r="AU240" s="318"/>
      <c r="AV240" s="318"/>
      <c r="AW240" s="318"/>
      <c r="AX240" s="318"/>
      <c r="AY240" s="318"/>
      <c r="AZ240" s="318"/>
      <c r="BA240" s="318"/>
      <c r="BB240" s="318"/>
      <c r="BC240" s="318"/>
      <c r="BD240" s="318"/>
      <c r="BE240" s="318"/>
      <c r="BF240" s="318"/>
      <c r="BG240" s="318"/>
      <c r="BH240" s="318"/>
      <c r="BI240" s="318"/>
      <c r="BJ240" s="318"/>
    </row>
    <row r="241" spans="1:62" ht="12" customHeight="1" x14ac:dyDescent="0.25">
      <c r="A241" s="318"/>
      <c r="B241" s="318"/>
      <c r="C241" s="318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  <c r="Z241" s="318"/>
      <c r="AA241" s="318"/>
      <c r="AB241" s="318"/>
      <c r="AC241" s="318"/>
      <c r="AD241" s="318"/>
      <c r="AE241" s="318"/>
      <c r="AF241" s="318"/>
      <c r="AG241" s="318"/>
      <c r="AH241" s="318"/>
      <c r="AI241" s="318"/>
      <c r="AJ241" s="318"/>
      <c r="AK241" s="318"/>
      <c r="AL241" s="318"/>
      <c r="AM241" s="318"/>
      <c r="AN241" s="318"/>
      <c r="AO241" s="318"/>
      <c r="AP241" s="318"/>
      <c r="AQ241" s="318"/>
      <c r="AR241" s="318"/>
      <c r="AS241" s="318"/>
      <c r="AT241" s="318"/>
      <c r="AU241" s="318"/>
      <c r="AV241" s="318"/>
      <c r="AW241" s="318"/>
      <c r="AX241" s="318"/>
      <c r="AY241" s="318"/>
      <c r="AZ241" s="318"/>
      <c r="BA241" s="318"/>
      <c r="BB241" s="318"/>
      <c r="BC241" s="318"/>
      <c r="BD241" s="318"/>
      <c r="BE241" s="318"/>
      <c r="BF241" s="318"/>
      <c r="BG241" s="318"/>
      <c r="BH241" s="318"/>
      <c r="BI241" s="318"/>
      <c r="BJ241" s="318"/>
    </row>
    <row r="242" spans="1:62" ht="12" customHeight="1" x14ac:dyDescent="0.25">
      <c r="A242" s="318"/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  <c r="AA242" s="318"/>
      <c r="AB242" s="318"/>
      <c r="AC242" s="318"/>
      <c r="AD242" s="318"/>
      <c r="AE242" s="318"/>
      <c r="AF242" s="318"/>
      <c r="AG242" s="318"/>
      <c r="AH242" s="318"/>
      <c r="AI242" s="318"/>
      <c r="AJ242" s="318"/>
      <c r="AK242" s="318"/>
      <c r="AL242" s="318"/>
      <c r="AM242" s="318"/>
      <c r="AN242" s="318"/>
      <c r="AO242" s="318"/>
      <c r="AP242" s="318"/>
      <c r="AQ242" s="318"/>
      <c r="AR242" s="318"/>
      <c r="AS242" s="318"/>
      <c r="AT242" s="318"/>
      <c r="AU242" s="318"/>
      <c r="AV242" s="318"/>
      <c r="AW242" s="318"/>
      <c r="AX242" s="318"/>
      <c r="AY242" s="318"/>
      <c r="AZ242" s="318"/>
      <c r="BA242" s="318"/>
      <c r="BB242" s="318"/>
      <c r="BC242" s="318"/>
      <c r="BD242" s="318"/>
      <c r="BE242" s="318"/>
      <c r="BF242" s="318"/>
      <c r="BG242" s="318"/>
      <c r="BH242" s="318"/>
      <c r="BI242" s="318"/>
      <c r="BJ242" s="318"/>
    </row>
    <row r="243" spans="1:62" ht="12" customHeight="1" x14ac:dyDescent="0.25">
      <c r="A243" s="318"/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  <c r="Z243" s="318"/>
      <c r="AA243" s="318"/>
      <c r="AB243" s="318"/>
      <c r="AC243" s="318"/>
      <c r="AD243" s="318"/>
      <c r="AE243" s="318"/>
      <c r="AF243" s="318"/>
      <c r="AG243" s="318"/>
      <c r="AH243" s="318"/>
      <c r="AI243" s="318"/>
      <c r="AJ243" s="318"/>
      <c r="AK243" s="318"/>
      <c r="AL243" s="318"/>
      <c r="AM243" s="318"/>
      <c r="AN243" s="318"/>
      <c r="AO243" s="318"/>
      <c r="AP243" s="318"/>
      <c r="AQ243" s="318"/>
      <c r="AR243" s="318"/>
      <c r="AS243" s="318"/>
      <c r="AT243" s="318"/>
      <c r="AU243" s="318"/>
      <c r="AV243" s="318"/>
      <c r="AW243" s="318"/>
      <c r="AX243" s="318"/>
      <c r="AY243" s="318"/>
      <c r="AZ243" s="318"/>
      <c r="BA243" s="318"/>
      <c r="BB243" s="318"/>
      <c r="BC243" s="318"/>
      <c r="BD243" s="318"/>
      <c r="BE243" s="318"/>
      <c r="BF243" s="318"/>
      <c r="BG243" s="318"/>
      <c r="BH243" s="318"/>
      <c r="BI243" s="318"/>
      <c r="BJ243" s="318"/>
    </row>
    <row r="244" spans="1:62" ht="12" customHeight="1" x14ac:dyDescent="0.25">
      <c r="A244" s="318"/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  <c r="AA244" s="318"/>
      <c r="AB244" s="318"/>
      <c r="AC244" s="318"/>
      <c r="AD244" s="318"/>
      <c r="AE244" s="318"/>
      <c r="AF244" s="318"/>
      <c r="AG244" s="318"/>
      <c r="AH244" s="318"/>
      <c r="AI244" s="318"/>
      <c r="AJ244" s="318"/>
      <c r="AK244" s="318"/>
      <c r="AL244" s="318"/>
      <c r="AM244" s="318"/>
      <c r="AN244" s="318"/>
      <c r="AO244" s="318"/>
      <c r="AP244" s="318"/>
      <c r="AQ244" s="318"/>
      <c r="AR244" s="318"/>
      <c r="AS244" s="318"/>
      <c r="AT244" s="318"/>
      <c r="AU244" s="318"/>
      <c r="AV244" s="318"/>
      <c r="AW244" s="318"/>
      <c r="AX244" s="318"/>
      <c r="AY244" s="318"/>
      <c r="AZ244" s="318"/>
      <c r="BA244" s="318"/>
      <c r="BB244" s="318"/>
      <c r="BC244" s="318"/>
      <c r="BD244" s="318"/>
      <c r="BE244" s="318"/>
      <c r="BF244" s="318"/>
      <c r="BG244" s="318"/>
      <c r="BH244" s="318"/>
      <c r="BI244" s="318"/>
      <c r="BJ244" s="318"/>
    </row>
    <row r="245" spans="1:62" ht="12" customHeight="1" x14ac:dyDescent="0.25">
      <c r="A245" s="318"/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  <c r="AA245" s="318"/>
      <c r="AB245" s="318"/>
      <c r="AC245" s="318"/>
      <c r="AD245" s="318"/>
      <c r="AE245" s="318"/>
      <c r="AF245" s="318"/>
      <c r="AG245" s="318"/>
      <c r="AH245" s="318"/>
      <c r="AI245" s="318"/>
      <c r="AJ245" s="318"/>
      <c r="AK245" s="318"/>
      <c r="AL245" s="318"/>
      <c r="AM245" s="318"/>
      <c r="AN245" s="318"/>
      <c r="AO245" s="318"/>
      <c r="AP245" s="318"/>
      <c r="AQ245" s="318"/>
      <c r="AR245" s="318"/>
      <c r="AS245" s="318"/>
      <c r="AT245" s="318"/>
      <c r="AU245" s="318"/>
      <c r="AV245" s="318"/>
      <c r="AW245" s="318"/>
      <c r="AX245" s="318"/>
      <c r="AY245" s="318"/>
      <c r="AZ245" s="318"/>
      <c r="BA245" s="318"/>
      <c r="BB245" s="318"/>
      <c r="BC245" s="318"/>
      <c r="BD245" s="318"/>
      <c r="BE245" s="318"/>
      <c r="BF245" s="318"/>
      <c r="BG245" s="318"/>
      <c r="BH245" s="318"/>
      <c r="BI245" s="318"/>
      <c r="BJ245" s="318"/>
    </row>
    <row r="246" spans="1:62" ht="12" customHeight="1" x14ac:dyDescent="0.25">
      <c r="A246" s="318"/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  <c r="AA246" s="318"/>
      <c r="AB246" s="318"/>
      <c r="AC246" s="318"/>
      <c r="AD246" s="318"/>
      <c r="AE246" s="318"/>
      <c r="AF246" s="318"/>
      <c r="AG246" s="318"/>
      <c r="AH246" s="318"/>
      <c r="AI246" s="318"/>
      <c r="AJ246" s="318"/>
      <c r="AK246" s="318"/>
      <c r="AL246" s="318"/>
      <c r="AM246" s="318"/>
      <c r="AN246" s="318"/>
      <c r="AO246" s="318"/>
      <c r="AP246" s="318"/>
      <c r="AQ246" s="318"/>
      <c r="AR246" s="318"/>
      <c r="AS246" s="318"/>
      <c r="AT246" s="318"/>
      <c r="AU246" s="318"/>
      <c r="AV246" s="318"/>
      <c r="AW246" s="318"/>
      <c r="AX246" s="318"/>
      <c r="AY246" s="318"/>
      <c r="AZ246" s="318"/>
      <c r="BA246" s="318"/>
      <c r="BB246" s="318"/>
      <c r="BC246" s="318"/>
      <c r="BD246" s="318"/>
      <c r="BE246" s="318"/>
      <c r="BF246" s="318"/>
      <c r="BG246" s="318"/>
      <c r="BH246" s="318"/>
      <c r="BI246" s="318"/>
      <c r="BJ246" s="318"/>
    </row>
    <row r="247" spans="1:62" ht="12" customHeight="1" x14ac:dyDescent="0.25">
      <c r="A247" s="318"/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  <c r="AA247" s="318"/>
      <c r="AB247" s="318"/>
      <c r="AC247" s="318"/>
      <c r="AD247" s="318"/>
      <c r="AE247" s="318"/>
      <c r="AF247" s="318"/>
      <c r="AG247" s="318"/>
      <c r="AH247" s="318"/>
      <c r="AI247" s="318"/>
      <c r="AJ247" s="318"/>
      <c r="AK247" s="318"/>
      <c r="AL247" s="318"/>
      <c r="AM247" s="318"/>
      <c r="AN247" s="318"/>
      <c r="AO247" s="318"/>
      <c r="AP247" s="318"/>
      <c r="AQ247" s="318"/>
      <c r="AR247" s="318"/>
      <c r="AS247" s="318"/>
      <c r="AT247" s="318"/>
      <c r="AU247" s="318"/>
      <c r="AV247" s="318"/>
      <c r="AW247" s="318"/>
      <c r="AX247" s="318"/>
      <c r="AY247" s="318"/>
      <c r="AZ247" s="318"/>
      <c r="BA247" s="318"/>
      <c r="BB247" s="318"/>
      <c r="BC247" s="318"/>
      <c r="BD247" s="318"/>
      <c r="BE247" s="318"/>
      <c r="BF247" s="318"/>
      <c r="BG247" s="318"/>
      <c r="BH247" s="318"/>
      <c r="BI247" s="318"/>
      <c r="BJ247" s="318"/>
    </row>
    <row r="248" spans="1:62" ht="12" customHeight="1" x14ac:dyDescent="0.25">
      <c r="A248" s="318"/>
      <c r="B248" s="318"/>
      <c r="C248" s="318"/>
      <c r="D248" s="318"/>
      <c r="E248" s="318"/>
      <c r="F248" s="318"/>
      <c r="G248" s="318"/>
      <c r="H248" s="318"/>
      <c r="I248" s="318"/>
      <c r="J248" s="318"/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  <c r="U248" s="318"/>
      <c r="V248" s="318"/>
      <c r="W248" s="318"/>
      <c r="X248" s="318"/>
      <c r="Y248" s="318"/>
      <c r="Z248" s="318"/>
      <c r="AA248" s="318"/>
      <c r="AB248" s="318"/>
      <c r="AC248" s="318"/>
      <c r="AD248" s="318"/>
      <c r="AE248" s="318"/>
      <c r="AF248" s="318"/>
      <c r="AG248" s="318"/>
      <c r="AH248" s="318"/>
      <c r="AI248" s="318"/>
      <c r="AJ248" s="318"/>
      <c r="AK248" s="318"/>
      <c r="AL248" s="318"/>
      <c r="AM248" s="318"/>
      <c r="AN248" s="318"/>
      <c r="AO248" s="318"/>
      <c r="AP248" s="318"/>
      <c r="AQ248" s="318"/>
      <c r="AR248" s="318"/>
      <c r="AS248" s="318"/>
      <c r="AT248" s="318"/>
      <c r="AU248" s="318"/>
      <c r="AV248" s="318"/>
      <c r="AW248" s="318"/>
      <c r="AX248" s="318"/>
      <c r="AY248" s="318"/>
      <c r="AZ248" s="318"/>
      <c r="BA248" s="318"/>
      <c r="BB248" s="318"/>
      <c r="BC248" s="318"/>
      <c r="BD248" s="318"/>
      <c r="BE248" s="318"/>
      <c r="BF248" s="318"/>
      <c r="BG248" s="318"/>
      <c r="BH248" s="318"/>
      <c r="BI248" s="318"/>
      <c r="BJ248" s="318"/>
    </row>
    <row r="249" spans="1:62" ht="12" customHeight="1" x14ac:dyDescent="0.25">
      <c r="A249" s="318"/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318"/>
      <c r="AB249" s="318"/>
      <c r="AC249" s="318"/>
      <c r="AD249" s="318"/>
      <c r="AE249" s="318"/>
      <c r="AF249" s="318"/>
      <c r="AG249" s="318"/>
      <c r="AH249" s="318"/>
      <c r="AI249" s="318"/>
      <c r="AJ249" s="318"/>
      <c r="AK249" s="318"/>
      <c r="AL249" s="318"/>
      <c r="AM249" s="318"/>
      <c r="AN249" s="318"/>
      <c r="AO249" s="318"/>
      <c r="AP249" s="318"/>
      <c r="AQ249" s="318"/>
      <c r="AR249" s="318"/>
      <c r="AS249" s="318"/>
      <c r="AT249" s="318"/>
      <c r="AU249" s="318"/>
      <c r="AV249" s="318"/>
      <c r="AW249" s="318"/>
      <c r="AX249" s="318"/>
      <c r="AY249" s="318"/>
      <c r="AZ249" s="318"/>
      <c r="BA249" s="318"/>
      <c r="BB249" s="318"/>
      <c r="BC249" s="318"/>
      <c r="BD249" s="318"/>
      <c r="BE249" s="318"/>
      <c r="BF249" s="318"/>
      <c r="BG249" s="318"/>
      <c r="BH249" s="318"/>
      <c r="BI249" s="318"/>
      <c r="BJ249" s="318"/>
    </row>
    <row r="250" spans="1:62" ht="12" customHeight="1" x14ac:dyDescent="0.25">
      <c r="A250" s="318"/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318"/>
      <c r="AB250" s="318"/>
      <c r="AC250" s="318"/>
      <c r="AD250" s="318"/>
      <c r="AE250" s="318"/>
      <c r="AF250" s="318"/>
      <c r="AG250" s="318"/>
      <c r="AH250" s="318"/>
      <c r="AI250" s="318"/>
      <c r="AJ250" s="318"/>
      <c r="AK250" s="318"/>
      <c r="AL250" s="318"/>
      <c r="AM250" s="318"/>
      <c r="AN250" s="318"/>
      <c r="AO250" s="318"/>
      <c r="AP250" s="318"/>
      <c r="AQ250" s="318"/>
      <c r="AR250" s="318"/>
      <c r="AS250" s="318"/>
      <c r="AT250" s="318"/>
      <c r="AU250" s="318"/>
      <c r="AV250" s="318"/>
      <c r="AW250" s="318"/>
      <c r="AX250" s="318"/>
      <c r="AY250" s="318"/>
      <c r="AZ250" s="318"/>
      <c r="BA250" s="318"/>
      <c r="BB250" s="318"/>
      <c r="BC250" s="318"/>
      <c r="BD250" s="318"/>
      <c r="BE250" s="318"/>
      <c r="BF250" s="318"/>
      <c r="BG250" s="318"/>
      <c r="BH250" s="318"/>
      <c r="BI250" s="318"/>
      <c r="BJ250" s="318"/>
    </row>
    <row r="251" spans="1:62" ht="12" customHeight="1" x14ac:dyDescent="0.25">
      <c r="A251" s="318"/>
      <c r="B251" s="318"/>
      <c r="C251" s="318"/>
      <c r="D251" s="318"/>
      <c r="E251" s="318"/>
      <c r="F251" s="31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  <c r="AA251" s="318"/>
      <c r="AB251" s="318"/>
      <c r="AC251" s="318"/>
      <c r="AD251" s="318"/>
      <c r="AE251" s="318"/>
      <c r="AF251" s="318"/>
      <c r="AG251" s="318"/>
      <c r="AH251" s="318"/>
      <c r="AI251" s="318"/>
      <c r="AJ251" s="318"/>
      <c r="AK251" s="318"/>
      <c r="AL251" s="318"/>
      <c r="AM251" s="318"/>
      <c r="AN251" s="318"/>
      <c r="AO251" s="318"/>
      <c r="AP251" s="318"/>
      <c r="AQ251" s="318"/>
      <c r="AR251" s="318"/>
      <c r="AS251" s="318"/>
      <c r="AT251" s="318"/>
      <c r="AU251" s="318"/>
      <c r="AV251" s="318"/>
      <c r="AW251" s="318"/>
      <c r="AX251" s="318"/>
      <c r="AY251" s="318"/>
      <c r="AZ251" s="318"/>
      <c r="BA251" s="318"/>
      <c r="BB251" s="318"/>
      <c r="BC251" s="318"/>
      <c r="BD251" s="318"/>
      <c r="BE251" s="318"/>
      <c r="BF251" s="318"/>
      <c r="BG251" s="318"/>
      <c r="BH251" s="318"/>
      <c r="BI251" s="318"/>
      <c r="BJ251" s="318"/>
    </row>
    <row r="252" spans="1:62" ht="12" customHeight="1" x14ac:dyDescent="0.25">
      <c r="A252" s="318"/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  <c r="AA252" s="318"/>
      <c r="AB252" s="318"/>
      <c r="AC252" s="318"/>
      <c r="AD252" s="318"/>
      <c r="AE252" s="318"/>
      <c r="AF252" s="318"/>
      <c r="AG252" s="318"/>
      <c r="AH252" s="318"/>
      <c r="AI252" s="318"/>
      <c r="AJ252" s="318"/>
      <c r="AK252" s="318"/>
      <c r="AL252" s="318"/>
      <c r="AM252" s="318"/>
      <c r="AN252" s="318"/>
      <c r="AO252" s="318"/>
      <c r="AP252" s="318"/>
      <c r="AQ252" s="318"/>
      <c r="AR252" s="318"/>
      <c r="AS252" s="318"/>
      <c r="AT252" s="318"/>
      <c r="AU252" s="318"/>
      <c r="AV252" s="318"/>
      <c r="AW252" s="318"/>
      <c r="AX252" s="318"/>
      <c r="AY252" s="318"/>
      <c r="AZ252" s="318"/>
      <c r="BA252" s="318"/>
      <c r="BB252" s="318"/>
      <c r="BC252" s="318"/>
      <c r="BD252" s="318"/>
      <c r="BE252" s="318"/>
      <c r="BF252" s="318"/>
      <c r="BG252" s="318"/>
      <c r="BH252" s="318"/>
      <c r="BI252" s="318"/>
      <c r="BJ252" s="318"/>
    </row>
    <row r="253" spans="1:62" ht="12" customHeight="1" x14ac:dyDescent="0.25">
      <c r="A253" s="318"/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  <c r="AA253" s="318"/>
      <c r="AB253" s="318"/>
      <c r="AC253" s="318"/>
      <c r="AD253" s="318"/>
      <c r="AE253" s="318"/>
      <c r="AF253" s="318"/>
      <c r="AG253" s="318"/>
      <c r="AH253" s="318"/>
      <c r="AI253" s="318"/>
      <c r="AJ253" s="318"/>
      <c r="AK253" s="318"/>
      <c r="AL253" s="318"/>
      <c r="AM253" s="318"/>
      <c r="AN253" s="318"/>
      <c r="AO253" s="318"/>
      <c r="AP253" s="318"/>
      <c r="AQ253" s="318"/>
      <c r="AR253" s="318"/>
      <c r="AS253" s="318"/>
      <c r="AT253" s="318"/>
      <c r="AU253" s="318"/>
      <c r="AV253" s="318"/>
      <c r="AW253" s="318"/>
      <c r="AX253" s="318"/>
      <c r="AY253" s="318"/>
      <c r="AZ253" s="318"/>
      <c r="BA253" s="318"/>
      <c r="BB253" s="318"/>
      <c r="BC253" s="318"/>
      <c r="BD253" s="318"/>
      <c r="BE253" s="318"/>
      <c r="BF253" s="318"/>
      <c r="BG253" s="318"/>
      <c r="BH253" s="318"/>
      <c r="BI253" s="318"/>
      <c r="BJ253" s="318"/>
    </row>
    <row r="254" spans="1:62" ht="12" customHeight="1" x14ac:dyDescent="0.25">
      <c r="A254" s="318"/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  <c r="AA254" s="318"/>
      <c r="AB254" s="318"/>
      <c r="AC254" s="318"/>
      <c r="AD254" s="318"/>
      <c r="AE254" s="318"/>
      <c r="AF254" s="318"/>
      <c r="AG254" s="318"/>
      <c r="AH254" s="318"/>
      <c r="AI254" s="318"/>
      <c r="AJ254" s="318"/>
      <c r="AK254" s="318"/>
      <c r="AL254" s="318"/>
      <c r="AM254" s="318"/>
      <c r="AN254" s="318"/>
      <c r="AO254" s="318"/>
      <c r="AP254" s="318"/>
      <c r="AQ254" s="318"/>
      <c r="AR254" s="318"/>
      <c r="AS254" s="318"/>
      <c r="AT254" s="318"/>
      <c r="AU254" s="318"/>
      <c r="AV254" s="318"/>
      <c r="AW254" s="318"/>
      <c r="AX254" s="318"/>
      <c r="AY254" s="318"/>
      <c r="AZ254" s="318"/>
      <c r="BA254" s="318"/>
      <c r="BB254" s="318"/>
      <c r="BC254" s="318"/>
      <c r="BD254" s="318"/>
      <c r="BE254" s="318"/>
      <c r="BF254" s="318"/>
      <c r="BG254" s="318"/>
      <c r="BH254" s="318"/>
      <c r="BI254" s="318"/>
      <c r="BJ254" s="318"/>
    </row>
    <row r="255" spans="1:62" ht="12" customHeight="1" x14ac:dyDescent="0.25">
      <c r="A255" s="318"/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  <c r="AA255" s="318"/>
      <c r="AB255" s="318"/>
      <c r="AC255" s="318"/>
      <c r="AD255" s="318"/>
      <c r="AE255" s="318"/>
      <c r="AF255" s="318"/>
      <c r="AG255" s="318"/>
      <c r="AH255" s="318"/>
      <c r="AI255" s="318"/>
      <c r="AJ255" s="318"/>
      <c r="AK255" s="318"/>
      <c r="AL255" s="318"/>
      <c r="AM255" s="318"/>
      <c r="AN255" s="318"/>
      <c r="AO255" s="318"/>
      <c r="AP255" s="318"/>
      <c r="AQ255" s="318"/>
      <c r="AR255" s="318"/>
      <c r="AS255" s="318"/>
      <c r="AT255" s="318"/>
      <c r="AU255" s="318"/>
      <c r="AV255" s="318"/>
      <c r="AW255" s="318"/>
      <c r="AX255" s="318"/>
      <c r="AY255" s="318"/>
      <c r="AZ255" s="318"/>
      <c r="BA255" s="318"/>
      <c r="BB255" s="318"/>
      <c r="BC255" s="318"/>
      <c r="BD255" s="318"/>
      <c r="BE255" s="318"/>
      <c r="BF255" s="318"/>
      <c r="BG255" s="318"/>
      <c r="BH255" s="318"/>
      <c r="BI255" s="318"/>
      <c r="BJ255" s="318"/>
    </row>
    <row r="256" spans="1:62" ht="12" customHeight="1" x14ac:dyDescent="0.25">
      <c r="A256" s="318"/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  <c r="AA256" s="318"/>
      <c r="AB256" s="318"/>
      <c r="AC256" s="318"/>
      <c r="AD256" s="318"/>
      <c r="AE256" s="318"/>
      <c r="AF256" s="318"/>
      <c r="AG256" s="318"/>
      <c r="AH256" s="318"/>
      <c r="AI256" s="318"/>
      <c r="AJ256" s="318"/>
      <c r="AK256" s="318"/>
      <c r="AL256" s="318"/>
      <c r="AM256" s="318"/>
      <c r="AN256" s="318"/>
      <c r="AO256" s="318"/>
      <c r="AP256" s="318"/>
      <c r="AQ256" s="318"/>
      <c r="AR256" s="318"/>
      <c r="AS256" s="318"/>
      <c r="AT256" s="318"/>
      <c r="AU256" s="318"/>
      <c r="AV256" s="318"/>
      <c r="AW256" s="318"/>
      <c r="AX256" s="318"/>
      <c r="AY256" s="318"/>
      <c r="AZ256" s="318"/>
      <c r="BA256" s="318"/>
      <c r="BB256" s="318"/>
      <c r="BC256" s="318"/>
      <c r="BD256" s="318"/>
      <c r="BE256" s="318"/>
      <c r="BF256" s="318"/>
      <c r="BG256" s="318"/>
      <c r="BH256" s="318"/>
      <c r="BI256" s="318"/>
      <c r="BJ256" s="318"/>
    </row>
    <row r="257" spans="1:62" ht="12" customHeight="1" x14ac:dyDescent="0.25">
      <c r="A257" s="318"/>
      <c r="B257" s="318"/>
      <c r="C257" s="318"/>
      <c r="D257" s="318"/>
      <c r="E257" s="318"/>
      <c r="F257" s="31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  <c r="AA257" s="318"/>
      <c r="AB257" s="318"/>
      <c r="AC257" s="318"/>
      <c r="AD257" s="318"/>
      <c r="AE257" s="318"/>
      <c r="AF257" s="318"/>
      <c r="AG257" s="318"/>
      <c r="AH257" s="318"/>
      <c r="AI257" s="318"/>
      <c r="AJ257" s="318"/>
      <c r="AK257" s="318"/>
      <c r="AL257" s="318"/>
      <c r="AM257" s="318"/>
      <c r="AN257" s="318"/>
      <c r="AO257" s="318"/>
      <c r="AP257" s="318"/>
      <c r="AQ257" s="318"/>
      <c r="AR257" s="318"/>
      <c r="AS257" s="318"/>
      <c r="AT257" s="318"/>
      <c r="AU257" s="318"/>
      <c r="AV257" s="318"/>
      <c r="AW257" s="318"/>
      <c r="AX257" s="318"/>
      <c r="AY257" s="318"/>
      <c r="AZ257" s="318"/>
      <c r="BA257" s="318"/>
      <c r="BB257" s="318"/>
      <c r="BC257" s="318"/>
      <c r="BD257" s="318"/>
      <c r="BE257" s="318"/>
      <c r="BF257" s="318"/>
      <c r="BG257" s="318"/>
      <c r="BH257" s="318"/>
      <c r="BI257" s="318"/>
      <c r="BJ257" s="318"/>
    </row>
    <row r="258" spans="1:62" ht="12" customHeight="1" x14ac:dyDescent="0.25">
      <c r="A258" s="318"/>
      <c r="B258" s="318"/>
      <c r="C258" s="318"/>
      <c r="D258" s="318"/>
      <c r="E258" s="318"/>
      <c r="F258" s="318"/>
      <c r="G258" s="318"/>
      <c r="H258" s="318"/>
      <c r="I258" s="318"/>
      <c r="J258" s="318"/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  <c r="U258" s="318"/>
      <c r="V258" s="318"/>
      <c r="W258" s="318"/>
      <c r="X258" s="318"/>
      <c r="Y258" s="318"/>
      <c r="Z258" s="318"/>
      <c r="AA258" s="318"/>
      <c r="AB258" s="318"/>
      <c r="AC258" s="318"/>
      <c r="AD258" s="318"/>
      <c r="AE258" s="318"/>
      <c r="AF258" s="318"/>
      <c r="AG258" s="318"/>
      <c r="AH258" s="318"/>
      <c r="AI258" s="318"/>
      <c r="AJ258" s="318"/>
      <c r="AK258" s="318"/>
      <c r="AL258" s="318"/>
      <c r="AM258" s="318"/>
      <c r="AN258" s="318"/>
      <c r="AO258" s="318"/>
      <c r="AP258" s="318"/>
      <c r="AQ258" s="318"/>
      <c r="AR258" s="318"/>
      <c r="AS258" s="318"/>
      <c r="AT258" s="318"/>
      <c r="AU258" s="318"/>
      <c r="AV258" s="318"/>
      <c r="AW258" s="318"/>
      <c r="AX258" s="318"/>
      <c r="AY258" s="318"/>
      <c r="AZ258" s="318"/>
      <c r="BA258" s="318"/>
      <c r="BB258" s="318"/>
      <c r="BC258" s="318"/>
      <c r="BD258" s="318"/>
      <c r="BE258" s="318"/>
      <c r="BF258" s="318"/>
      <c r="BG258" s="318"/>
      <c r="BH258" s="318"/>
      <c r="BI258" s="318"/>
      <c r="BJ258" s="318"/>
    </row>
    <row r="259" spans="1:62" ht="12" customHeight="1" x14ac:dyDescent="0.25">
      <c r="A259" s="318"/>
      <c r="B259" s="318"/>
      <c r="C259" s="318"/>
      <c r="D259" s="318"/>
      <c r="E259" s="318"/>
      <c r="F259" s="31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  <c r="U259" s="318"/>
      <c r="V259" s="318"/>
      <c r="W259" s="318"/>
      <c r="X259" s="318"/>
      <c r="Y259" s="318"/>
      <c r="Z259" s="318"/>
      <c r="AA259" s="318"/>
      <c r="AB259" s="318"/>
      <c r="AC259" s="318"/>
      <c r="AD259" s="318"/>
      <c r="AE259" s="318"/>
      <c r="AF259" s="318"/>
      <c r="AG259" s="318"/>
      <c r="AH259" s="318"/>
      <c r="AI259" s="318"/>
      <c r="AJ259" s="318"/>
      <c r="AK259" s="318"/>
      <c r="AL259" s="318"/>
      <c r="AM259" s="318"/>
      <c r="AN259" s="318"/>
      <c r="AO259" s="318"/>
      <c r="AP259" s="318"/>
      <c r="AQ259" s="318"/>
      <c r="AR259" s="318"/>
      <c r="AS259" s="318"/>
      <c r="AT259" s="318"/>
      <c r="AU259" s="318"/>
      <c r="AV259" s="318"/>
      <c r="AW259" s="318"/>
      <c r="AX259" s="318"/>
      <c r="AY259" s="318"/>
      <c r="AZ259" s="318"/>
      <c r="BA259" s="318"/>
      <c r="BB259" s="318"/>
      <c r="BC259" s="318"/>
      <c r="BD259" s="318"/>
      <c r="BE259" s="318"/>
      <c r="BF259" s="318"/>
      <c r="BG259" s="318"/>
      <c r="BH259" s="318"/>
      <c r="BI259" s="318"/>
      <c r="BJ259" s="318"/>
    </row>
    <row r="260" spans="1:62" ht="12" customHeight="1" x14ac:dyDescent="0.25">
      <c r="A260" s="318"/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  <c r="AA260" s="318"/>
      <c r="AB260" s="318"/>
      <c r="AC260" s="318"/>
      <c r="AD260" s="318"/>
      <c r="AE260" s="318"/>
      <c r="AF260" s="318"/>
      <c r="AG260" s="318"/>
      <c r="AH260" s="318"/>
      <c r="AI260" s="318"/>
      <c r="AJ260" s="318"/>
      <c r="AK260" s="318"/>
      <c r="AL260" s="318"/>
      <c r="AM260" s="318"/>
      <c r="AN260" s="318"/>
      <c r="AO260" s="318"/>
      <c r="AP260" s="318"/>
      <c r="AQ260" s="318"/>
      <c r="AR260" s="318"/>
      <c r="AS260" s="318"/>
      <c r="AT260" s="318"/>
      <c r="AU260" s="318"/>
      <c r="AV260" s="318"/>
      <c r="AW260" s="318"/>
      <c r="AX260" s="318"/>
      <c r="AY260" s="318"/>
      <c r="AZ260" s="318"/>
      <c r="BA260" s="318"/>
      <c r="BB260" s="318"/>
      <c r="BC260" s="318"/>
      <c r="BD260" s="318"/>
      <c r="BE260" s="318"/>
      <c r="BF260" s="318"/>
      <c r="BG260" s="318"/>
      <c r="BH260" s="318"/>
      <c r="BI260" s="318"/>
      <c r="BJ260" s="318"/>
    </row>
    <row r="261" spans="1:62" ht="12" customHeight="1" x14ac:dyDescent="0.25">
      <c r="A261" s="318"/>
      <c r="B261" s="318"/>
      <c r="C261" s="318"/>
      <c r="D261" s="318"/>
      <c r="E261" s="318"/>
      <c r="F261" s="318"/>
      <c r="G261" s="318"/>
      <c r="H261" s="318"/>
      <c r="I261" s="318"/>
      <c r="J261" s="318"/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  <c r="U261" s="318"/>
      <c r="V261" s="318"/>
      <c r="W261" s="318"/>
      <c r="X261" s="318"/>
      <c r="Y261" s="318"/>
      <c r="Z261" s="318"/>
      <c r="AA261" s="318"/>
      <c r="AB261" s="318"/>
      <c r="AC261" s="318"/>
      <c r="AD261" s="318"/>
      <c r="AE261" s="318"/>
      <c r="AF261" s="318"/>
      <c r="AG261" s="318"/>
      <c r="AH261" s="318"/>
      <c r="AI261" s="318"/>
      <c r="AJ261" s="318"/>
      <c r="AK261" s="318"/>
      <c r="AL261" s="318"/>
      <c r="AM261" s="318"/>
      <c r="AN261" s="318"/>
      <c r="AO261" s="318"/>
      <c r="AP261" s="318"/>
      <c r="AQ261" s="318"/>
      <c r="AR261" s="318"/>
      <c r="AS261" s="318"/>
      <c r="AT261" s="318"/>
      <c r="AU261" s="318"/>
      <c r="AV261" s="318"/>
      <c r="AW261" s="318"/>
      <c r="AX261" s="318"/>
      <c r="AY261" s="318"/>
      <c r="AZ261" s="318"/>
      <c r="BA261" s="318"/>
      <c r="BB261" s="318"/>
      <c r="BC261" s="318"/>
      <c r="BD261" s="318"/>
      <c r="BE261" s="318"/>
      <c r="BF261" s="318"/>
      <c r="BG261" s="318"/>
      <c r="BH261" s="318"/>
      <c r="BI261" s="318"/>
      <c r="BJ261" s="318"/>
    </row>
    <row r="262" spans="1:62" ht="12" customHeight="1" x14ac:dyDescent="0.25">
      <c r="A262" s="318"/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  <c r="AA262" s="318"/>
      <c r="AB262" s="318"/>
      <c r="AC262" s="318"/>
      <c r="AD262" s="318"/>
      <c r="AE262" s="318"/>
      <c r="AF262" s="318"/>
      <c r="AG262" s="318"/>
      <c r="AH262" s="318"/>
      <c r="AI262" s="318"/>
      <c r="AJ262" s="318"/>
      <c r="AK262" s="318"/>
      <c r="AL262" s="318"/>
      <c r="AM262" s="318"/>
      <c r="AN262" s="318"/>
      <c r="AO262" s="318"/>
      <c r="AP262" s="318"/>
      <c r="AQ262" s="318"/>
      <c r="AR262" s="318"/>
      <c r="AS262" s="318"/>
      <c r="AT262" s="318"/>
      <c r="AU262" s="318"/>
      <c r="AV262" s="318"/>
      <c r="AW262" s="318"/>
      <c r="AX262" s="318"/>
      <c r="AY262" s="318"/>
      <c r="AZ262" s="318"/>
      <c r="BA262" s="318"/>
      <c r="BB262" s="318"/>
      <c r="BC262" s="318"/>
      <c r="BD262" s="318"/>
      <c r="BE262" s="318"/>
      <c r="BF262" s="318"/>
      <c r="BG262" s="318"/>
      <c r="BH262" s="318"/>
      <c r="BI262" s="318"/>
      <c r="BJ262" s="318"/>
    </row>
    <row r="263" spans="1:62" ht="12" customHeight="1" x14ac:dyDescent="0.25">
      <c r="A263" s="318"/>
      <c r="B263" s="318"/>
      <c r="C263" s="318"/>
      <c r="D263" s="318"/>
      <c r="E263" s="318"/>
      <c r="F263" s="318"/>
      <c r="G263" s="318"/>
      <c r="H263" s="318"/>
      <c r="I263" s="318"/>
      <c r="J263" s="318"/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  <c r="U263" s="318"/>
      <c r="V263" s="318"/>
      <c r="W263" s="318"/>
      <c r="X263" s="318"/>
      <c r="Y263" s="318"/>
      <c r="Z263" s="318"/>
      <c r="AA263" s="318"/>
      <c r="AB263" s="318"/>
      <c r="AC263" s="318"/>
      <c r="AD263" s="318"/>
      <c r="AE263" s="318"/>
      <c r="AF263" s="318"/>
      <c r="AG263" s="318"/>
      <c r="AH263" s="318"/>
      <c r="AI263" s="318"/>
      <c r="AJ263" s="318"/>
      <c r="AK263" s="318"/>
      <c r="AL263" s="318"/>
      <c r="AM263" s="318"/>
      <c r="AN263" s="318"/>
      <c r="AO263" s="318"/>
      <c r="AP263" s="318"/>
      <c r="AQ263" s="318"/>
      <c r="AR263" s="318"/>
      <c r="AS263" s="318"/>
      <c r="AT263" s="318"/>
      <c r="AU263" s="318"/>
      <c r="AV263" s="318"/>
      <c r="AW263" s="318"/>
      <c r="AX263" s="318"/>
      <c r="AY263" s="318"/>
      <c r="AZ263" s="318"/>
      <c r="BA263" s="318"/>
      <c r="BB263" s="318"/>
      <c r="BC263" s="318"/>
      <c r="BD263" s="318"/>
      <c r="BE263" s="318"/>
      <c r="BF263" s="318"/>
      <c r="BG263" s="318"/>
      <c r="BH263" s="318"/>
      <c r="BI263" s="318"/>
      <c r="BJ263" s="318"/>
    </row>
    <row r="264" spans="1:62" ht="12" customHeight="1" x14ac:dyDescent="0.25">
      <c r="A264" s="318"/>
      <c r="B264" s="318"/>
      <c r="C264" s="318"/>
      <c r="D264" s="318"/>
      <c r="E264" s="318"/>
      <c r="F264" s="318"/>
      <c r="G264" s="318"/>
      <c r="H264" s="318"/>
      <c r="I264" s="318"/>
      <c r="J264" s="318"/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  <c r="U264" s="318"/>
      <c r="V264" s="318"/>
      <c r="W264" s="318"/>
      <c r="X264" s="318"/>
      <c r="Y264" s="318"/>
      <c r="Z264" s="318"/>
      <c r="AA264" s="318"/>
      <c r="AB264" s="318"/>
      <c r="AC264" s="318"/>
      <c r="AD264" s="318"/>
      <c r="AE264" s="318"/>
      <c r="AF264" s="318"/>
      <c r="AG264" s="318"/>
      <c r="AH264" s="318"/>
      <c r="AI264" s="318"/>
      <c r="AJ264" s="318"/>
      <c r="AK264" s="318"/>
      <c r="AL264" s="318"/>
      <c r="AM264" s="318"/>
      <c r="AN264" s="318"/>
      <c r="AO264" s="318"/>
      <c r="AP264" s="318"/>
      <c r="AQ264" s="318"/>
      <c r="AR264" s="318"/>
      <c r="AS264" s="318"/>
      <c r="AT264" s="318"/>
      <c r="AU264" s="318"/>
      <c r="AV264" s="318"/>
      <c r="AW264" s="318"/>
      <c r="AX264" s="318"/>
      <c r="AY264" s="318"/>
      <c r="AZ264" s="318"/>
      <c r="BA264" s="318"/>
      <c r="BB264" s="318"/>
      <c r="BC264" s="318"/>
      <c r="BD264" s="318"/>
      <c r="BE264" s="318"/>
      <c r="BF264" s="318"/>
      <c r="BG264" s="318"/>
      <c r="BH264" s="318"/>
      <c r="BI264" s="318"/>
      <c r="BJ264" s="318"/>
    </row>
    <row r="265" spans="1:62" ht="12" customHeight="1" x14ac:dyDescent="0.25">
      <c r="A265" s="318"/>
      <c r="B265" s="318"/>
      <c r="C265" s="318"/>
      <c r="D265" s="318"/>
      <c r="E265" s="318"/>
      <c r="F265" s="31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  <c r="AA265" s="318"/>
      <c r="AB265" s="318"/>
      <c r="AC265" s="318"/>
      <c r="AD265" s="318"/>
      <c r="AE265" s="318"/>
      <c r="AF265" s="318"/>
      <c r="AG265" s="318"/>
      <c r="AH265" s="318"/>
      <c r="AI265" s="318"/>
      <c r="AJ265" s="318"/>
      <c r="AK265" s="318"/>
      <c r="AL265" s="318"/>
      <c r="AM265" s="318"/>
      <c r="AN265" s="318"/>
      <c r="AO265" s="318"/>
      <c r="AP265" s="318"/>
      <c r="AQ265" s="318"/>
      <c r="AR265" s="318"/>
      <c r="AS265" s="318"/>
      <c r="AT265" s="318"/>
      <c r="AU265" s="318"/>
      <c r="AV265" s="318"/>
      <c r="AW265" s="318"/>
      <c r="AX265" s="318"/>
      <c r="AY265" s="318"/>
      <c r="AZ265" s="318"/>
      <c r="BA265" s="318"/>
      <c r="BB265" s="318"/>
      <c r="BC265" s="318"/>
      <c r="BD265" s="318"/>
      <c r="BE265" s="318"/>
      <c r="BF265" s="318"/>
      <c r="BG265" s="318"/>
      <c r="BH265" s="318"/>
      <c r="BI265" s="318"/>
      <c r="BJ265" s="318"/>
    </row>
    <row r="266" spans="1:62" ht="12" customHeight="1" x14ac:dyDescent="0.25">
      <c r="A266" s="318"/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  <c r="AA266" s="318"/>
      <c r="AB266" s="318"/>
      <c r="AC266" s="318"/>
      <c r="AD266" s="318"/>
      <c r="AE266" s="318"/>
      <c r="AF266" s="318"/>
      <c r="AG266" s="318"/>
      <c r="AH266" s="318"/>
      <c r="AI266" s="318"/>
      <c r="AJ266" s="318"/>
      <c r="AK266" s="318"/>
      <c r="AL266" s="318"/>
      <c r="AM266" s="318"/>
      <c r="AN266" s="318"/>
      <c r="AO266" s="318"/>
      <c r="AP266" s="318"/>
      <c r="AQ266" s="318"/>
      <c r="AR266" s="318"/>
      <c r="AS266" s="318"/>
      <c r="AT266" s="318"/>
      <c r="AU266" s="318"/>
      <c r="AV266" s="318"/>
      <c r="AW266" s="318"/>
      <c r="AX266" s="318"/>
      <c r="AY266" s="318"/>
      <c r="AZ266" s="318"/>
      <c r="BA266" s="318"/>
      <c r="BB266" s="318"/>
      <c r="BC266" s="318"/>
      <c r="BD266" s="318"/>
      <c r="BE266" s="318"/>
      <c r="BF266" s="318"/>
      <c r="BG266" s="318"/>
      <c r="BH266" s="318"/>
      <c r="BI266" s="318"/>
      <c r="BJ266" s="318"/>
    </row>
    <row r="267" spans="1:62" ht="12" customHeight="1" x14ac:dyDescent="0.25">
      <c r="A267" s="318"/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  <c r="AA267" s="318"/>
      <c r="AB267" s="318"/>
      <c r="AC267" s="318"/>
      <c r="AD267" s="318"/>
      <c r="AE267" s="318"/>
      <c r="AF267" s="318"/>
      <c r="AG267" s="318"/>
      <c r="AH267" s="318"/>
      <c r="AI267" s="318"/>
      <c r="AJ267" s="318"/>
      <c r="AK267" s="318"/>
      <c r="AL267" s="318"/>
      <c r="AM267" s="318"/>
      <c r="AN267" s="318"/>
      <c r="AO267" s="318"/>
      <c r="AP267" s="318"/>
      <c r="AQ267" s="318"/>
      <c r="AR267" s="318"/>
      <c r="AS267" s="318"/>
      <c r="AT267" s="318"/>
      <c r="AU267" s="318"/>
      <c r="AV267" s="318"/>
      <c r="AW267" s="318"/>
      <c r="AX267" s="318"/>
      <c r="AY267" s="318"/>
      <c r="AZ267" s="318"/>
      <c r="BA267" s="318"/>
      <c r="BB267" s="318"/>
      <c r="BC267" s="318"/>
      <c r="BD267" s="318"/>
      <c r="BE267" s="318"/>
      <c r="BF267" s="318"/>
      <c r="BG267" s="318"/>
      <c r="BH267" s="318"/>
      <c r="BI267" s="318"/>
      <c r="BJ267" s="318"/>
    </row>
    <row r="268" spans="1:62" ht="12" customHeight="1" x14ac:dyDescent="0.25">
      <c r="A268" s="318"/>
      <c r="B268" s="318"/>
      <c r="C268" s="318"/>
      <c r="D268" s="318"/>
      <c r="E268" s="318"/>
      <c r="F268" s="31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  <c r="R268" s="318"/>
      <c r="S268" s="318"/>
      <c r="T268" s="318"/>
      <c r="U268" s="318"/>
      <c r="V268" s="318"/>
      <c r="W268" s="318"/>
      <c r="X268" s="318"/>
      <c r="Y268" s="318"/>
      <c r="Z268" s="318"/>
      <c r="AA268" s="318"/>
      <c r="AB268" s="318"/>
      <c r="AC268" s="318"/>
      <c r="AD268" s="318"/>
      <c r="AE268" s="318"/>
      <c r="AF268" s="318"/>
      <c r="AG268" s="318"/>
      <c r="AH268" s="318"/>
      <c r="AI268" s="318"/>
      <c r="AJ268" s="318"/>
      <c r="AK268" s="318"/>
      <c r="AL268" s="318"/>
      <c r="AM268" s="318"/>
      <c r="AN268" s="318"/>
      <c r="AO268" s="318"/>
      <c r="AP268" s="318"/>
      <c r="AQ268" s="318"/>
      <c r="AR268" s="318"/>
      <c r="AS268" s="318"/>
      <c r="AT268" s="318"/>
      <c r="AU268" s="318"/>
      <c r="AV268" s="318"/>
      <c r="AW268" s="318"/>
      <c r="AX268" s="318"/>
      <c r="AY268" s="318"/>
      <c r="AZ268" s="318"/>
      <c r="BA268" s="318"/>
      <c r="BB268" s="318"/>
      <c r="BC268" s="318"/>
      <c r="BD268" s="318"/>
      <c r="BE268" s="318"/>
      <c r="BF268" s="318"/>
      <c r="BG268" s="318"/>
      <c r="BH268" s="318"/>
      <c r="BI268" s="318"/>
      <c r="BJ268" s="318"/>
    </row>
    <row r="269" spans="1:62" ht="12" customHeight="1" x14ac:dyDescent="0.25">
      <c r="A269" s="318"/>
      <c r="B269" s="318"/>
      <c r="C269" s="318"/>
      <c r="D269" s="318"/>
      <c r="E269" s="318"/>
      <c r="F269" s="318"/>
      <c r="G269" s="318"/>
      <c r="H269" s="318"/>
      <c r="I269" s="318"/>
      <c r="J269" s="318"/>
      <c r="K269" s="318"/>
      <c r="L269" s="318"/>
      <c r="M269" s="318"/>
      <c r="N269" s="318"/>
      <c r="O269" s="318"/>
      <c r="P269" s="318"/>
      <c r="Q269" s="318"/>
      <c r="R269" s="318"/>
      <c r="S269" s="318"/>
      <c r="T269" s="318"/>
      <c r="U269" s="318"/>
      <c r="V269" s="318"/>
      <c r="W269" s="318"/>
      <c r="X269" s="318"/>
      <c r="Y269" s="318"/>
      <c r="Z269" s="318"/>
      <c r="AA269" s="318"/>
      <c r="AB269" s="318"/>
      <c r="AC269" s="318"/>
      <c r="AD269" s="318"/>
      <c r="AE269" s="318"/>
      <c r="AF269" s="318"/>
      <c r="AG269" s="318"/>
      <c r="AH269" s="318"/>
      <c r="AI269" s="318"/>
      <c r="AJ269" s="318"/>
      <c r="AK269" s="318"/>
      <c r="AL269" s="318"/>
      <c r="AM269" s="318"/>
      <c r="AN269" s="318"/>
      <c r="AO269" s="318"/>
      <c r="AP269" s="318"/>
      <c r="AQ269" s="318"/>
      <c r="AR269" s="318"/>
      <c r="AS269" s="318"/>
      <c r="AT269" s="318"/>
      <c r="AU269" s="318"/>
      <c r="AV269" s="318"/>
      <c r="AW269" s="318"/>
      <c r="AX269" s="318"/>
      <c r="AY269" s="318"/>
      <c r="AZ269" s="318"/>
      <c r="BA269" s="318"/>
      <c r="BB269" s="318"/>
      <c r="BC269" s="318"/>
      <c r="BD269" s="318"/>
      <c r="BE269" s="318"/>
      <c r="BF269" s="318"/>
      <c r="BG269" s="318"/>
      <c r="BH269" s="318"/>
      <c r="BI269" s="318"/>
      <c r="BJ269" s="318"/>
    </row>
    <row r="270" spans="1:62" ht="12" customHeight="1" x14ac:dyDescent="0.25">
      <c r="A270" s="318"/>
      <c r="B270" s="318"/>
      <c r="C270" s="318"/>
      <c r="D270" s="318"/>
      <c r="E270" s="318"/>
      <c r="F270" s="318"/>
      <c r="G270" s="318"/>
      <c r="H270" s="318"/>
      <c r="I270" s="318"/>
      <c r="J270" s="318"/>
      <c r="K270" s="318"/>
      <c r="L270" s="318"/>
      <c r="M270" s="318"/>
      <c r="N270" s="318"/>
      <c r="O270" s="318"/>
      <c r="P270" s="318"/>
      <c r="Q270" s="318"/>
      <c r="R270" s="318"/>
      <c r="S270" s="318"/>
      <c r="T270" s="318"/>
      <c r="U270" s="318"/>
      <c r="V270" s="318"/>
      <c r="W270" s="318"/>
      <c r="X270" s="318"/>
      <c r="Y270" s="318"/>
      <c r="Z270" s="318"/>
      <c r="AA270" s="318"/>
      <c r="AB270" s="318"/>
      <c r="AC270" s="318"/>
      <c r="AD270" s="318"/>
      <c r="AE270" s="318"/>
      <c r="AF270" s="318"/>
      <c r="AG270" s="318"/>
      <c r="AH270" s="318"/>
      <c r="AI270" s="318"/>
      <c r="AJ270" s="318"/>
      <c r="AK270" s="318"/>
      <c r="AL270" s="318"/>
      <c r="AM270" s="318"/>
      <c r="AN270" s="318"/>
      <c r="AO270" s="318"/>
      <c r="AP270" s="318"/>
      <c r="AQ270" s="318"/>
      <c r="AR270" s="318"/>
      <c r="AS270" s="318"/>
      <c r="AT270" s="318"/>
      <c r="AU270" s="318"/>
      <c r="AV270" s="318"/>
      <c r="AW270" s="318"/>
      <c r="AX270" s="318"/>
      <c r="AY270" s="318"/>
      <c r="AZ270" s="318"/>
      <c r="BA270" s="318"/>
      <c r="BB270" s="318"/>
      <c r="BC270" s="318"/>
      <c r="BD270" s="318"/>
      <c r="BE270" s="318"/>
      <c r="BF270" s="318"/>
      <c r="BG270" s="318"/>
      <c r="BH270" s="318"/>
      <c r="BI270" s="318"/>
      <c r="BJ270" s="318"/>
    </row>
    <row r="271" spans="1:62" ht="12" customHeight="1" x14ac:dyDescent="0.25">
      <c r="A271" s="318"/>
      <c r="B271" s="318"/>
      <c r="C271" s="318"/>
      <c r="D271" s="318"/>
      <c r="E271" s="318"/>
      <c r="F271" s="31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  <c r="AA271" s="318"/>
      <c r="AB271" s="318"/>
      <c r="AC271" s="318"/>
      <c r="AD271" s="318"/>
      <c r="AE271" s="318"/>
      <c r="AF271" s="318"/>
      <c r="AG271" s="318"/>
      <c r="AH271" s="318"/>
      <c r="AI271" s="318"/>
      <c r="AJ271" s="318"/>
      <c r="AK271" s="318"/>
      <c r="AL271" s="318"/>
      <c r="AM271" s="318"/>
      <c r="AN271" s="318"/>
      <c r="AO271" s="318"/>
      <c r="AP271" s="318"/>
      <c r="AQ271" s="318"/>
      <c r="AR271" s="318"/>
      <c r="AS271" s="318"/>
      <c r="AT271" s="318"/>
      <c r="AU271" s="318"/>
      <c r="AV271" s="318"/>
      <c r="AW271" s="318"/>
      <c r="AX271" s="318"/>
      <c r="AY271" s="318"/>
      <c r="AZ271" s="318"/>
      <c r="BA271" s="318"/>
      <c r="BB271" s="318"/>
      <c r="BC271" s="318"/>
      <c r="BD271" s="318"/>
      <c r="BE271" s="318"/>
      <c r="BF271" s="318"/>
      <c r="BG271" s="318"/>
      <c r="BH271" s="318"/>
      <c r="BI271" s="318"/>
      <c r="BJ271" s="318"/>
    </row>
    <row r="272" spans="1:62" ht="12" customHeight="1" x14ac:dyDescent="0.25">
      <c r="A272" s="318"/>
      <c r="B272" s="318"/>
      <c r="C272" s="318"/>
      <c r="D272" s="318"/>
      <c r="E272" s="318"/>
      <c r="F272" s="31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  <c r="W272" s="318"/>
      <c r="X272" s="318"/>
      <c r="Y272" s="318"/>
      <c r="Z272" s="318"/>
      <c r="AA272" s="318"/>
      <c r="AB272" s="318"/>
      <c r="AC272" s="318"/>
      <c r="AD272" s="318"/>
      <c r="AE272" s="318"/>
      <c r="AF272" s="318"/>
      <c r="AG272" s="318"/>
      <c r="AH272" s="318"/>
      <c r="AI272" s="318"/>
      <c r="AJ272" s="318"/>
      <c r="AK272" s="318"/>
      <c r="AL272" s="318"/>
      <c r="AM272" s="318"/>
      <c r="AN272" s="318"/>
      <c r="AO272" s="318"/>
      <c r="AP272" s="318"/>
      <c r="AQ272" s="318"/>
      <c r="AR272" s="318"/>
      <c r="AS272" s="318"/>
      <c r="AT272" s="318"/>
      <c r="AU272" s="318"/>
      <c r="AV272" s="318"/>
      <c r="AW272" s="318"/>
      <c r="AX272" s="318"/>
      <c r="AY272" s="318"/>
      <c r="AZ272" s="318"/>
      <c r="BA272" s="318"/>
      <c r="BB272" s="318"/>
      <c r="BC272" s="318"/>
      <c r="BD272" s="318"/>
      <c r="BE272" s="318"/>
      <c r="BF272" s="318"/>
      <c r="BG272" s="318"/>
      <c r="BH272" s="318"/>
      <c r="BI272" s="318"/>
      <c r="BJ272" s="318"/>
    </row>
    <row r="273" spans="1:62" ht="12" customHeight="1" x14ac:dyDescent="0.25">
      <c r="A273" s="318"/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  <c r="AA273" s="318"/>
      <c r="AB273" s="318"/>
      <c r="AC273" s="318"/>
      <c r="AD273" s="318"/>
      <c r="AE273" s="318"/>
      <c r="AF273" s="318"/>
      <c r="AG273" s="318"/>
      <c r="AH273" s="318"/>
      <c r="AI273" s="318"/>
      <c r="AJ273" s="318"/>
      <c r="AK273" s="318"/>
      <c r="AL273" s="318"/>
      <c r="AM273" s="318"/>
      <c r="AN273" s="318"/>
      <c r="AO273" s="318"/>
      <c r="AP273" s="318"/>
      <c r="AQ273" s="318"/>
      <c r="AR273" s="318"/>
      <c r="AS273" s="318"/>
      <c r="AT273" s="318"/>
      <c r="AU273" s="318"/>
      <c r="AV273" s="318"/>
      <c r="AW273" s="318"/>
      <c r="AX273" s="318"/>
      <c r="AY273" s="318"/>
      <c r="AZ273" s="318"/>
      <c r="BA273" s="318"/>
      <c r="BB273" s="318"/>
      <c r="BC273" s="318"/>
      <c r="BD273" s="318"/>
      <c r="BE273" s="318"/>
      <c r="BF273" s="318"/>
      <c r="BG273" s="318"/>
      <c r="BH273" s="318"/>
      <c r="BI273" s="318"/>
      <c r="BJ273" s="318"/>
    </row>
    <row r="274" spans="1:62" ht="12" customHeight="1" x14ac:dyDescent="0.25">
      <c r="A274" s="318"/>
      <c r="B274" s="318"/>
      <c r="C274" s="318"/>
      <c r="D274" s="318"/>
      <c r="E274" s="318"/>
      <c r="F274" s="318"/>
      <c r="G274" s="318"/>
      <c r="H274" s="318"/>
      <c r="I274" s="318"/>
      <c r="J274" s="318"/>
      <c r="K274" s="318"/>
      <c r="L274" s="318"/>
      <c r="M274" s="318"/>
      <c r="N274" s="318"/>
      <c r="O274" s="318"/>
      <c r="P274" s="318"/>
      <c r="Q274" s="318"/>
      <c r="R274" s="318"/>
      <c r="S274" s="318"/>
      <c r="T274" s="318"/>
      <c r="U274" s="318"/>
      <c r="V274" s="318"/>
      <c r="W274" s="318"/>
      <c r="X274" s="318"/>
      <c r="Y274" s="318"/>
      <c r="Z274" s="318"/>
      <c r="AA274" s="318"/>
      <c r="AB274" s="318"/>
      <c r="AC274" s="318"/>
      <c r="AD274" s="318"/>
      <c r="AE274" s="318"/>
      <c r="AF274" s="318"/>
      <c r="AG274" s="318"/>
      <c r="AH274" s="318"/>
      <c r="AI274" s="318"/>
      <c r="AJ274" s="318"/>
      <c r="AK274" s="318"/>
      <c r="AL274" s="318"/>
      <c r="AM274" s="318"/>
      <c r="AN274" s="318"/>
      <c r="AO274" s="318"/>
      <c r="AP274" s="318"/>
      <c r="AQ274" s="318"/>
      <c r="AR274" s="318"/>
      <c r="AS274" s="318"/>
      <c r="AT274" s="318"/>
      <c r="AU274" s="318"/>
      <c r="AV274" s="318"/>
      <c r="AW274" s="318"/>
      <c r="AX274" s="318"/>
      <c r="AY274" s="318"/>
      <c r="AZ274" s="318"/>
      <c r="BA274" s="318"/>
      <c r="BB274" s="318"/>
      <c r="BC274" s="318"/>
      <c r="BD274" s="318"/>
      <c r="BE274" s="318"/>
      <c r="BF274" s="318"/>
      <c r="BG274" s="318"/>
      <c r="BH274" s="318"/>
      <c r="BI274" s="318"/>
      <c r="BJ274" s="318"/>
    </row>
    <row r="275" spans="1:62" ht="12" customHeight="1" x14ac:dyDescent="0.25">
      <c r="A275" s="318"/>
      <c r="B275" s="318"/>
      <c r="C275" s="318"/>
      <c r="D275" s="318"/>
      <c r="E275" s="318"/>
      <c r="F275" s="318"/>
      <c r="G275" s="318"/>
      <c r="H275" s="318"/>
      <c r="I275" s="318"/>
      <c r="J275" s="318"/>
      <c r="K275" s="318"/>
      <c r="L275" s="318"/>
      <c r="M275" s="318"/>
      <c r="N275" s="318"/>
      <c r="O275" s="318"/>
      <c r="P275" s="318"/>
      <c r="Q275" s="318"/>
      <c r="R275" s="318"/>
      <c r="S275" s="318"/>
      <c r="T275" s="318"/>
      <c r="U275" s="318"/>
      <c r="V275" s="318"/>
      <c r="W275" s="318"/>
      <c r="X275" s="318"/>
      <c r="Y275" s="318"/>
      <c r="Z275" s="318"/>
      <c r="AA275" s="318"/>
      <c r="AB275" s="318"/>
      <c r="AC275" s="318"/>
      <c r="AD275" s="318"/>
      <c r="AE275" s="318"/>
      <c r="AF275" s="318"/>
      <c r="AG275" s="318"/>
      <c r="AH275" s="318"/>
      <c r="AI275" s="318"/>
      <c r="AJ275" s="318"/>
      <c r="AK275" s="318"/>
      <c r="AL275" s="318"/>
      <c r="AM275" s="318"/>
      <c r="AN275" s="318"/>
      <c r="AO275" s="318"/>
      <c r="AP275" s="318"/>
      <c r="AQ275" s="318"/>
      <c r="AR275" s="318"/>
      <c r="AS275" s="318"/>
      <c r="AT275" s="318"/>
      <c r="AU275" s="318"/>
      <c r="AV275" s="318"/>
      <c r="AW275" s="318"/>
      <c r="AX275" s="318"/>
      <c r="AY275" s="318"/>
      <c r="AZ275" s="318"/>
      <c r="BA275" s="318"/>
      <c r="BB275" s="318"/>
      <c r="BC275" s="318"/>
      <c r="BD275" s="318"/>
      <c r="BE275" s="318"/>
      <c r="BF275" s="318"/>
      <c r="BG275" s="318"/>
      <c r="BH275" s="318"/>
      <c r="BI275" s="318"/>
      <c r="BJ275" s="318"/>
    </row>
    <row r="276" spans="1:62" ht="12" customHeight="1" x14ac:dyDescent="0.25">
      <c r="A276" s="318"/>
      <c r="B276" s="318"/>
      <c r="C276" s="318"/>
      <c r="D276" s="318"/>
      <c r="E276" s="318"/>
      <c r="F276" s="318"/>
      <c r="G276" s="318"/>
      <c r="H276" s="318"/>
      <c r="I276" s="318"/>
      <c r="J276" s="318"/>
      <c r="K276" s="318"/>
      <c r="L276" s="318"/>
      <c r="M276" s="318"/>
      <c r="N276" s="318"/>
      <c r="O276" s="318"/>
      <c r="P276" s="318"/>
      <c r="Q276" s="318"/>
      <c r="R276" s="318"/>
      <c r="S276" s="318"/>
      <c r="T276" s="318"/>
      <c r="U276" s="318"/>
      <c r="V276" s="318"/>
      <c r="W276" s="318"/>
      <c r="X276" s="318"/>
      <c r="Y276" s="318"/>
      <c r="Z276" s="318"/>
      <c r="AA276" s="318"/>
      <c r="AB276" s="318"/>
      <c r="AC276" s="318"/>
      <c r="AD276" s="318"/>
      <c r="AE276" s="318"/>
      <c r="AF276" s="318"/>
      <c r="AG276" s="318"/>
      <c r="AH276" s="318"/>
      <c r="AI276" s="318"/>
      <c r="AJ276" s="318"/>
      <c r="AK276" s="318"/>
      <c r="AL276" s="318"/>
      <c r="AM276" s="318"/>
      <c r="AN276" s="318"/>
      <c r="AO276" s="318"/>
      <c r="AP276" s="318"/>
      <c r="AQ276" s="318"/>
      <c r="AR276" s="318"/>
      <c r="AS276" s="318"/>
      <c r="AT276" s="318"/>
      <c r="AU276" s="318"/>
      <c r="AV276" s="318"/>
      <c r="AW276" s="318"/>
      <c r="AX276" s="318"/>
      <c r="AY276" s="318"/>
      <c r="AZ276" s="318"/>
      <c r="BA276" s="318"/>
      <c r="BB276" s="318"/>
      <c r="BC276" s="318"/>
      <c r="BD276" s="318"/>
      <c r="BE276" s="318"/>
      <c r="BF276" s="318"/>
      <c r="BG276" s="318"/>
      <c r="BH276" s="318"/>
      <c r="BI276" s="318"/>
      <c r="BJ276" s="318"/>
    </row>
    <row r="277" spans="1:62" ht="12" customHeight="1" x14ac:dyDescent="0.25">
      <c r="A277" s="318"/>
      <c r="B277" s="318"/>
      <c r="C277" s="318"/>
      <c r="D277" s="318"/>
      <c r="E277" s="318"/>
      <c r="F277" s="318"/>
      <c r="G277" s="318"/>
      <c r="H277" s="318"/>
      <c r="I277" s="318"/>
      <c r="J277" s="318"/>
      <c r="K277" s="318"/>
      <c r="L277" s="318"/>
      <c r="M277" s="318"/>
      <c r="N277" s="318"/>
      <c r="O277" s="318"/>
      <c r="P277" s="318"/>
      <c r="Q277" s="318"/>
      <c r="R277" s="318"/>
      <c r="S277" s="318"/>
      <c r="T277" s="318"/>
      <c r="U277" s="318"/>
      <c r="V277" s="318"/>
      <c r="W277" s="318"/>
      <c r="X277" s="318"/>
      <c r="Y277" s="318"/>
      <c r="Z277" s="318"/>
      <c r="AA277" s="318"/>
      <c r="AB277" s="318"/>
      <c r="AC277" s="318"/>
      <c r="AD277" s="318"/>
      <c r="AE277" s="318"/>
      <c r="AF277" s="318"/>
      <c r="AG277" s="318"/>
      <c r="AH277" s="318"/>
      <c r="AI277" s="318"/>
      <c r="AJ277" s="318"/>
      <c r="AK277" s="318"/>
      <c r="AL277" s="318"/>
      <c r="AM277" s="318"/>
      <c r="AN277" s="318"/>
      <c r="AO277" s="318"/>
      <c r="AP277" s="318"/>
      <c r="AQ277" s="318"/>
      <c r="AR277" s="318"/>
      <c r="AS277" s="318"/>
      <c r="AT277" s="318"/>
      <c r="AU277" s="318"/>
      <c r="AV277" s="318"/>
      <c r="AW277" s="318"/>
      <c r="AX277" s="318"/>
      <c r="AY277" s="318"/>
      <c r="AZ277" s="318"/>
      <c r="BA277" s="318"/>
      <c r="BB277" s="318"/>
      <c r="BC277" s="318"/>
      <c r="BD277" s="318"/>
      <c r="BE277" s="318"/>
      <c r="BF277" s="318"/>
      <c r="BG277" s="318"/>
      <c r="BH277" s="318"/>
      <c r="BI277" s="318"/>
      <c r="BJ277" s="318"/>
    </row>
    <row r="278" spans="1:62" ht="12" customHeight="1" x14ac:dyDescent="0.25">
      <c r="A278" s="318"/>
      <c r="B278" s="318"/>
      <c r="C278" s="318"/>
      <c r="D278" s="318"/>
      <c r="E278" s="318"/>
      <c r="F278" s="318"/>
      <c r="G278" s="318"/>
      <c r="H278" s="318"/>
      <c r="I278" s="318"/>
      <c r="J278" s="318"/>
      <c r="K278" s="318"/>
      <c r="L278" s="318"/>
      <c r="M278" s="318"/>
      <c r="N278" s="318"/>
      <c r="O278" s="318"/>
      <c r="P278" s="318"/>
      <c r="Q278" s="318"/>
      <c r="R278" s="318"/>
      <c r="S278" s="318"/>
      <c r="T278" s="318"/>
      <c r="U278" s="318"/>
      <c r="V278" s="318"/>
      <c r="W278" s="318"/>
      <c r="X278" s="318"/>
      <c r="Y278" s="318"/>
      <c r="Z278" s="318"/>
      <c r="AA278" s="318"/>
      <c r="AB278" s="318"/>
      <c r="AC278" s="318"/>
      <c r="AD278" s="318"/>
      <c r="AE278" s="318"/>
      <c r="AF278" s="318"/>
      <c r="AG278" s="318"/>
      <c r="AH278" s="318"/>
      <c r="AI278" s="318"/>
      <c r="AJ278" s="318"/>
      <c r="AK278" s="318"/>
      <c r="AL278" s="318"/>
      <c r="AM278" s="318"/>
      <c r="AN278" s="318"/>
      <c r="AO278" s="318"/>
      <c r="AP278" s="318"/>
      <c r="AQ278" s="318"/>
      <c r="AR278" s="318"/>
      <c r="AS278" s="318"/>
      <c r="AT278" s="318"/>
      <c r="AU278" s="318"/>
      <c r="AV278" s="318"/>
      <c r="AW278" s="318"/>
      <c r="AX278" s="318"/>
      <c r="AY278" s="318"/>
      <c r="AZ278" s="318"/>
      <c r="BA278" s="318"/>
      <c r="BB278" s="318"/>
      <c r="BC278" s="318"/>
      <c r="BD278" s="318"/>
      <c r="BE278" s="318"/>
      <c r="BF278" s="318"/>
      <c r="BG278" s="318"/>
      <c r="BH278" s="318"/>
      <c r="BI278" s="318"/>
      <c r="BJ278" s="318"/>
    </row>
    <row r="279" spans="1:62" ht="12" customHeight="1" x14ac:dyDescent="0.25">
      <c r="A279" s="318"/>
      <c r="B279" s="318"/>
      <c r="C279" s="318"/>
      <c r="D279" s="318"/>
      <c r="E279" s="318"/>
      <c r="F279" s="318"/>
      <c r="G279" s="318"/>
      <c r="H279" s="318"/>
      <c r="I279" s="318"/>
      <c r="J279" s="318"/>
      <c r="K279" s="318"/>
      <c r="L279" s="318"/>
      <c r="M279" s="318"/>
      <c r="N279" s="318"/>
      <c r="O279" s="318"/>
      <c r="P279" s="318"/>
      <c r="Q279" s="318"/>
      <c r="R279" s="318"/>
      <c r="S279" s="318"/>
      <c r="T279" s="318"/>
      <c r="U279" s="318"/>
      <c r="V279" s="318"/>
      <c r="W279" s="318"/>
      <c r="X279" s="318"/>
      <c r="Y279" s="318"/>
      <c r="Z279" s="318"/>
      <c r="AA279" s="318"/>
      <c r="AB279" s="318"/>
      <c r="AC279" s="318"/>
      <c r="AD279" s="318"/>
      <c r="AE279" s="318"/>
      <c r="AF279" s="318"/>
      <c r="AG279" s="318"/>
      <c r="AH279" s="318"/>
      <c r="AI279" s="318"/>
      <c r="AJ279" s="318"/>
      <c r="AK279" s="318"/>
      <c r="AL279" s="318"/>
      <c r="AM279" s="318"/>
      <c r="AN279" s="318"/>
      <c r="AO279" s="318"/>
      <c r="AP279" s="318"/>
      <c r="AQ279" s="318"/>
      <c r="AR279" s="318"/>
      <c r="AS279" s="318"/>
      <c r="AT279" s="318"/>
      <c r="AU279" s="318"/>
      <c r="AV279" s="318"/>
      <c r="AW279" s="318"/>
      <c r="AX279" s="318"/>
      <c r="AY279" s="318"/>
      <c r="AZ279" s="318"/>
      <c r="BA279" s="318"/>
      <c r="BB279" s="318"/>
      <c r="BC279" s="318"/>
      <c r="BD279" s="318"/>
      <c r="BE279" s="318"/>
      <c r="BF279" s="318"/>
      <c r="BG279" s="318"/>
      <c r="BH279" s="318"/>
      <c r="BI279" s="318"/>
      <c r="BJ279" s="318"/>
    </row>
    <row r="280" spans="1:62" ht="12" customHeight="1" x14ac:dyDescent="0.25">
      <c r="A280" s="318"/>
      <c r="B280" s="318"/>
      <c r="C280" s="318"/>
      <c r="D280" s="318"/>
      <c r="E280" s="318"/>
      <c r="F280" s="318"/>
      <c r="G280" s="318"/>
      <c r="H280" s="318"/>
      <c r="I280" s="318"/>
      <c r="J280" s="318"/>
      <c r="K280" s="318"/>
      <c r="L280" s="318"/>
      <c r="M280" s="318"/>
      <c r="N280" s="318"/>
      <c r="O280" s="318"/>
      <c r="P280" s="318"/>
      <c r="Q280" s="318"/>
      <c r="R280" s="318"/>
      <c r="S280" s="318"/>
      <c r="T280" s="318"/>
      <c r="U280" s="318"/>
      <c r="V280" s="318"/>
      <c r="W280" s="318"/>
      <c r="X280" s="318"/>
      <c r="Y280" s="318"/>
      <c r="Z280" s="318"/>
      <c r="AA280" s="318"/>
      <c r="AB280" s="318"/>
      <c r="AC280" s="318"/>
      <c r="AD280" s="318"/>
      <c r="AE280" s="318"/>
      <c r="AF280" s="318"/>
      <c r="AG280" s="318"/>
      <c r="AH280" s="318"/>
      <c r="AI280" s="318"/>
      <c r="AJ280" s="318"/>
      <c r="AK280" s="318"/>
      <c r="AL280" s="318"/>
      <c r="AM280" s="318"/>
      <c r="AN280" s="318"/>
      <c r="AO280" s="318"/>
      <c r="AP280" s="318"/>
      <c r="AQ280" s="318"/>
      <c r="AR280" s="318"/>
      <c r="AS280" s="318"/>
      <c r="AT280" s="318"/>
      <c r="AU280" s="318"/>
      <c r="AV280" s="318"/>
      <c r="AW280" s="318"/>
      <c r="AX280" s="318"/>
      <c r="AY280" s="318"/>
      <c r="AZ280" s="318"/>
      <c r="BA280" s="318"/>
      <c r="BB280" s="318"/>
      <c r="BC280" s="318"/>
      <c r="BD280" s="318"/>
      <c r="BE280" s="318"/>
      <c r="BF280" s="318"/>
      <c r="BG280" s="318"/>
      <c r="BH280" s="318"/>
      <c r="BI280" s="318"/>
      <c r="BJ280" s="318"/>
    </row>
    <row r="281" spans="1:62" ht="12" customHeight="1" x14ac:dyDescent="0.25">
      <c r="A281" s="318"/>
      <c r="B281" s="318"/>
      <c r="C281" s="318"/>
      <c r="D281" s="318"/>
      <c r="E281" s="318"/>
      <c r="F281" s="318"/>
      <c r="G281" s="318"/>
      <c r="H281" s="318"/>
      <c r="I281" s="318"/>
      <c r="J281" s="318"/>
      <c r="K281" s="318"/>
      <c r="L281" s="318"/>
      <c r="M281" s="318"/>
      <c r="N281" s="318"/>
      <c r="O281" s="318"/>
      <c r="P281" s="318"/>
      <c r="Q281" s="318"/>
      <c r="R281" s="318"/>
      <c r="S281" s="318"/>
      <c r="T281" s="318"/>
      <c r="U281" s="318"/>
      <c r="V281" s="318"/>
      <c r="W281" s="318"/>
      <c r="X281" s="318"/>
      <c r="Y281" s="318"/>
      <c r="Z281" s="318"/>
      <c r="AA281" s="318"/>
      <c r="AB281" s="318"/>
      <c r="AC281" s="318"/>
      <c r="AD281" s="318"/>
      <c r="AE281" s="318"/>
      <c r="AF281" s="318"/>
      <c r="AG281" s="318"/>
      <c r="AH281" s="318"/>
      <c r="AI281" s="318"/>
      <c r="AJ281" s="318"/>
      <c r="AK281" s="318"/>
      <c r="AL281" s="318"/>
      <c r="AM281" s="318"/>
      <c r="AN281" s="318"/>
      <c r="AO281" s="318"/>
      <c r="AP281" s="318"/>
      <c r="AQ281" s="318"/>
      <c r="AR281" s="318"/>
      <c r="AS281" s="318"/>
      <c r="AT281" s="318"/>
      <c r="AU281" s="318"/>
      <c r="AV281" s="318"/>
      <c r="AW281" s="318"/>
      <c r="AX281" s="318"/>
      <c r="AY281" s="318"/>
      <c r="AZ281" s="318"/>
      <c r="BA281" s="318"/>
      <c r="BB281" s="318"/>
      <c r="BC281" s="318"/>
      <c r="BD281" s="318"/>
      <c r="BE281" s="318"/>
      <c r="BF281" s="318"/>
      <c r="BG281" s="318"/>
      <c r="BH281" s="318"/>
      <c r="BI281" s="318"/>
      <c r="BJ281" s="318"/>
    </row>
    <row r="282" spans="1:62" ht="12" customHeight="1" x14ac:dyDescent="0.25">
      <c r="A282" s="318"/>
      <c r="B282" s="318"/>
      <c r="C282" s="318"/>
      <c r="D282" s="318"/>
      <c r="E282" s="318"/>
      <c r="F282" s="318"/>
      <c r="G282" s="318"/>
      <c r="H282" s="318"/>
      <c r="I282" s="318"/>
      <c r="J282" s="318"/>
      <c r="K282" s="318"/>
      <c r="L282" s="318"/>
      <c r="M282" s="318"/>
      <c r="N282" s="318"/>
      <c r="O282" s="318"/>
      <c r="P282" s="318"/>
      <c r="Q282" s="318"/>
      <c r="R282" s="318"/>
      <c r="S282" s="318"/>
      <c r="T282" s="318"/>
      <c r="U282" s="318"/>
      <c r="V282" s="318"/>
      <c r="W282" s="318"/>
      <c r="X282" s="318"/>
      <c r="Y282" s="318"/>
      <c r="Z282" s="318"/>
      <c r="AA282" s="318"/>
      <c r="AB282" s="318"/>
      <c r="AC282" s="318"/>
      <c r="AD282" s="318"/>
      <c r="AE282" s="318"/>
      <c r="AF282" s="318"/>
      <c r="AG282" s="318"/>
      <c r="AH282" s="318"/>
      <c r="AI282" s="318"/>
      <c r="AJ282" s="318"/>
      <c r="AK282" s="318"/>
      <c r="AL282" s="318"/>
      <c r="AM282" s="318"/>
      <c r="AN282" s="318"/>
      <c r="AO282" s="318"/>
      <c r="AP282" s="318"/>
      <c r="AQ282" s="318"/>
      <c r="AR282" s="318"/>
      <c r="AS282" s="318"/>
      <c r="AT282" s="318"/>
      <c r="AU282" s="318"/>
      <c r="AV282" s="318"/>
      <c r="AW282" s="318"/>
      <c r="AX282" s="318"/>
      <c r="AY282" s="318"/>
      <c r="AZ282" s="318"/>
      <c r="BA282" s="318"/>
      <c r="BB282" s="318"/>
      <c r="BC282" s="318"/>
      <c r="BD282" s="318"/>
      <c r="BE282" s="318"/>
      <c r="BF282" s="318"/>
      <c r="BG282" s="318"/>
      <c r="BH282" s="318"/>
      <c r="BI282" s="318"/>
      <c r="BJ282" s="318"/>
    </row>
    <row r="283" spans="1:62" ht="12" customHeight="1" x14ac:dyDescent="0.25">
      <c r="A283" s="318"/>
      <c r="B283" s="318"/>
      <c r="C283" s="318"/>
      <c r="D283" s="318"/>
      <c r="E283" s="318"/>
      <c r="F283" s="318"/>
      <c r="G283" s="318"/>
      <c r="H283" s="318"/>
      <c r="I283" s="318"/>
      <c r="J283" s="318"/>
      <c r="K283" s="318"/>
      <c r="L283" s="318"/>
      <c r="M283" s="318"/>
      <c r="N283" s="318"/>
      <c r="O283" s="318"/>
      <c r="P283" s="318"/>
      <c r="Q283" s="318"/>
      <c r="R283" s="318"/>
      <c r="S283" s="318"/>
      <c r="T283" s="318"/>
      <c r="U283" s="318"/>
      <c r="V283" s="318"/>
      <c r="W283" s="318"/>
      <c r="X283" s="318"/>
      <c r="Y283" s="318"/>
      <c r="Z283" s="318"/>
      <c r="AA283" s="318"/>
      <c r="AB283" s="318"/>
      <c r="AC283" s="318"/>
      <c r="AD283" s="318"/>
      <c r="AE283" s="318"/>
      <c r="AF283" s="318"/>
      <c r="AG283" s="318"/>
      <c r="AH283" s="318"/>
      <c r="AI283" s="318"/>
      <c r="AJ283" s="318"/>
      <c r="AK283" s="318"/>
      <c r="AL283" s="318"/>
      <c r="AM283" s="318"/>
      <c r="AN283" s="318"/>
      <c r="AO283" s="318"/>
      <c r="AP283" s="318"/>
      <c r="AQ283" s="318"/>
      <c r="AR283" s="318"/>
      <c r="AS283" s="318"/>
      <c r="AT283" s="318"/>
      <c r="AU283" s="318"/>
      <c r="AV283" s="318"/>
      <c r="AW283" s="318"/>
      <c r="AX283" s="318"/>
      <c r="AY283" s="318"/>
      <c r="AZ283" s="318"/>
      <c r="BA283" s="318"/>
      <c r="BB283" s="318"/>
      <c r="BC283" s="318"/>
      <c r="BD283" s="318"/>
      <c r="BE283" s="318"/>
      <c r="BF283" s="318"/>
      <c r="BG283" s="318"/>
      <c r="BH283" s="318"/>
      <c r="BI283" s="318"/>
      <c r="BJ283" s="318"/>
    </row>
    <row r="284" spans="1:62" ht="12" customHeight="1" x14ac:dyDescent="0.25">
      <c r="A284" s="318"/>
      <c r="B284" s="318"/>
      <c r="C284" s="318"/>
      <c r="D284" s="318"/>
      <c r="E284" s="318"/>
      <c r="F284" s="318"/>
      <c r="G284" s="318"/>
      <c r="H284" s="318"/>
      <c r="I284" s="318"/>
      <c r="J284" s="318"/>
      <c r="K284" s="318"/>
      <c r="L284" s="318"/>
      <c r="M284" s="318"/>
      <c r="N284" s="318"/>
      <c r="O284" s="318"/>
      <c r="P284" s="318"/>
      <c r="Q284" s="318"/>
      <c r="R284" s="318"/>
      <c r="S284" s="318"/>
      <c r="T284" s="318"/>
      <c r="U284" s="318"/>
      <c r="V284" s="318"/>
      <c r="W284" s="318"/>
      <c r="X284" s="318"/>
      <c r="Y284" s="318"/>
      <c r="Z284" s="318"/>
      <c r="AA284" s="318"/>
      <c r="AB284" s="318"/>
      <c r="AC284" s="318"/>
      <c r="AD284" s="318"/>
      <c r="AE284" s="318"/>
      <c r="AF284" s="318"/>
      <c r="AG284" s="318"/>
      <c r="AH284" s="318"/>
      <c r="AI284" s="318"/>
      <c r="AJ284" s="318"/>
      <c r="AK284" s="318"/>
      <c r="AL284" s="318"/>
      <c r="AM284" s="318"/>
      <c r="AN284" s="318"/>
      <c r="AO284" s="318"/>
      <c r="AP284" s="318"/>
      <c r="AQ284" s="318"/>
      <c r="AR284" s="318"/>
      <c r="AS284" s="318"/>
      <c r="AT284" s="318"/>
      <c r="AU284" s="318"/>
      <c r="AV284" s="318"/>
      <c r="AW284" s="318"/>
      <c r="AX284" s="318"/>
      <c r="AY284" s="318"/>
      <c r="AZ284" s="318"/>
      <c r="BA284" s="318"/>
      <c r="BB284" s="318"/>
      <c r="BC284" s="318"/>
      <c r="BD284" s="318"/>
      <c r="BE284" s="318"/>
      <c r="BF284" s="318"/>
      <c r="BG284" s="318"/>
      <c r="BH284" s="318"/>
      <c r="BI284" s="318"/>
      <c r="BJ284" s="318"/>
    </row>
    <row r="285" spans="1:62" ht="12" customHeight="1" x14ac:dyDescent="0.25">
      <c r="A285" s="318"/>
      <c r="B285" s="318"/>
      <c r="C285" s="318"/>
      <c r="D285" s="318"/>
      <c r="E285" s="318"/>
      <c r="F285" s="31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8"/>
      <c r="S285" s="318"/>
      <c r="T285" s="318"/>
      <c r="U285" s="318"/>
      <c r="V285" s="318"/>
      <c r="W285" s="318"/>
      <c r="X285" s="318"/>
      <c r="Y285" s="318"/>
      <c r="Z285" s="318"/>
      <c r="AA285" s="318"/>
      <c r="AB285" s="318"/>
      <c r="AC285" s="318"/>
      <c r="AD285" s="318"/>
      <c r="AE285" s="318"/>
      <c r="AF285" s="318"/>
      <c r="AG285" s="318"/>
      <c r="AH285" s="318"/>
      <c r="AI285" s="318"/>
      <c r="AJ285" s="318"/>
      <c r="AK285" s="318"/>
      <c r="AL285" s="318"/>
      <c r="AM285" s="318"/>
      <c r="AN285" s="318"/>
      <c r="AO285" s="318"/>
      <c r="AP285" s="318"/>
      <c r="AQ285" s="318"/>
      <c r="AR285" s="318"/>
      <c r="AS285" s="318"/>
      <c r="AT285" s="318"/>
      <c r="AU285" s="318"/>
      <c r="AV285" s="318"/>
      <c r="AW285" s="318"/>
      <c r="AX285" s="318"/>
      <c r="AY285" s="318"/>
      <c r="AZ285" s="318"/>
      <c r="BA285" s="318"/>
      <c r="BB285" s="318"/>
      <c r="BC285" s="318"/>
      <c r="BD285" s="318"/>
      <c r="BE285" s="318"/>
      <c r="BF285" s="318"/>
      <c r="BG285" s="318"/>
      <c r="BH285" s="318"/>
      <c r="BI285" s="318"/>
      <c r="BJ285" s="318"/>
    </row>
    <row r="286" spans="1:62" ht="12" customHeight="1" x14ac:dyDescent="0.25">
      <c r="A286" s="318"/>
      <c r="B286" s="318"/>
      <c r="C286" s="318"/>
      <c r="D286" s="318"/>
      <c r="E286" s="318"/>
      <c r="F286" s="318"/>
      <c r="G286" s="318"/>
      <c r="H286" s="318"/>
      <c r="I286" s="318"/>
      <c r="J286" s="318"/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  <c r="AA286" s="318"/>
      <c r="AB286" s="318"/>
      <c r="AC286" s="318"/>
      <c r="AD286" s="318"/>
      <c r="AE286" s="318"/>
      <c r="AF286" s="318"/>
      <c r="AG286" s="318"/>
      <c r="AH286" s="318"/>
      <c r="AI286" s="318"/>
      <c r="AJ286" s="318"/>
      <c r="AK286" s="318"/>
      <c r="AL286" s="318"/>
      <c r="AM286" s="318"/>
      <c r="AN286" s="318"/>
      <c r="AO286" s="318"/>
      <c r="AP286" s="318"/>
      <c r="AQ286" s="318"/>
      <c r="AR286" s="318"/>
      <c r="AS286" s="318"/>
      <c r="AT286" s="318"/>
      <c r="AU286" s="318"/>
      <c r="AV286" s="318"/>
      <c r="AW286" s="318"/>
      <c r="AX286" s="318"/>
      <c r="AY286" s="318"/>
      <c r="AZ286" s="318"/>
      <c r="BA286" s="318"/>
      <c r="BB286" s="318"/>
      <c r="BC286" s="318"/>
      <c r="BD286" s="318"/>
      <c r="BE286" s="318"/>
      <c r="BF286" s="318"/>
      <c r="BG286" s="318"/>
      <c r="BH286" s="318"/>
      <c r="BI286" s="318"/>
      <c r="BJ286" s="318"/>
    </row>
    <row r="287" spans="1:62" ht="12" customHeight="1" x14ac:dyDescent="0.25">
      <c r="A287" s="318"/>
      <c r="B287" s="318"/>
      <c r="C287" s="318"/>
      <c r="D287" s="318"/>
      <c r="E287" s="318"/>
      <c r="F287" s="31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  <c r="U287" s="318"/>
      <c r="V287" s="318"/>
      <c r="W287" s="318"/>
      <c r="X287" s="318"/>
      <c r="Y287" s="318"/>
      <c r="Z287" s="318"/>
      <c r="AA287" s="318"/>
      <c r="AB287" s="318"/>
      <c r="AC287" s="318"/>
      <c r="AD287" s="318"/>
      <c r="AE287" s="318"/>
      <c r="AF287" s="318"/>
      <c r="AG287" s="318"/>
      <c r="AH287" s="318"/>
      <c r="AI287" s="318"/>
      <c r="AJ287" s="318"/>
      <c r="AK287" s="318"/>
      <c r="AL287" s="318"/>
      <c r="AM287" s="318"/>
      <c r="AN287" s="318"/>
      <c r="AO287" s="318"/>
      <c r="AP287" s="318"/>
      <c r="AQ287" s="318"/>
      <c r="AR287" s="318"/>
      <c r="AS287" s="318"/>
      <c r="AT287" s="318"/>
      <c r="AU287" s="318"/>
      <c r="AV287" s="318"/>
      <c r="AW287" s="318"/>
      <c r="AX287" s="318"/>
      <c r="AY287" s="318"/>
      <c r="AZ287" s="318"/>
      <c r="BA287" s="318"/>
      <c r="BB287" s="318"/>
      <c r="BC287" s="318"/>
      <c r="BD287" s="318"/>
      <c r="BE287" s="318"/>
      <c r="BF287" s="318"/>
      <c r="BG287" s="318"/>
      <c r="BH287" s="318"/>
      <c r="BI287" s="318"/>
      <c r="BJ287" s="318"/>
    </row>
    <row r="288" spans="1:62" ht="12" customHeight="1" x14ac:dyDescent="0.25">
      <c r="A288" s="318"/>
      <c r="B288" s="318"/>
      <c r="C288" s="318"/>
      <c r="D288" s="318"/>
      <c r="E288" s="318"/>
      <c r="F288" s="318"/>
      <c r="G288" s="318"/>
      <c r="H288" s="318"/>
      <c r="I288" s="318"/>
      <c r="J288" s="318"/>
      <c r="K288" s="318"/>
      <c r="L288" s="318"/>
      <c r="M288" s="318"/>
      <c r="N288" s="318"/>
      <c r="O288" s="318"/>
      <c r="P288" s="318"/>
      <c r="Q288" s="318"/>
      <c r="R288" s="318"/>
      <c r="S288" s="318"/>
      <c r="T288" s="318"/>
      <c r="U288" s="318"/>
      <c r="V288" s="318"/>
      <c r="W288" s="318"/>
      <c r="X288" s="318"/>
      <c r="Y288" s="318"/>
      <c r="Z288" s="318"/>
      <c r="AA288" s="318"/>
      <c r="AB288" s="318"/>
      <c r="AC288" s="318"/>
      <c r="AD288" s="318"/>
      <c r="AE288" s="318"/>
      <c r="AF288" s="318"/>
      <c r="AG288" s="318"/>
      <c r="AH288" s="318"/>
      <c r="AI288" s="318"/>
      <c r="AJ288" s="318"/>
      <c r="AK288" s="318"/>
      <c r="AL288" s="318"/>
      <c r="AM288" s="318"/>
      <c r="AN288" s="318"/>
      <c r="AO288" s="318"/>
      <c r="AP288" s="318"/>
      <c r="AQ288" s="318"/>
      <c r="AR288" s="318"/>
      <c r="AS288" s="318"/>
      <c r="AT288" s="318"/>
      <c r="AU288" s="318"/>
      <c r="AV288" s="318"/>
      <c r="AW288" s="318"/>
      <c r="AX288" s="318"/>
      <c r="AY288" s="318"/>
      <c r="AZ288" s="318"/>
      <c r="BA288" s="318"/>
      <c r="BB288" s="318"/>
      <c r="BC288" s="318"/>
      <c r="BD288" s="318"/>
      <c r="BE288" s="318"/>
      <c r="BF288" s="318"/>
      <c r="BG288" s="318"/>
      <c r="BH288" s="318"/>
      <c r="BI288" s="318"/>
      <c r="BJ288" s="318"/>
    </row>
    <row r="289" spans="1:62" ht="12" customHeight="1" x14ac:dyDescent="0.25">
      <c r="A289" s="318"/>
      <c r="B289" s="318"/>
      <c r="C289" s="318"/>
      <c r="D289" s="318"/>
      <c r="E289" s="318"/>
      <c r="F289" s="318"/>
      <c r="G289" s="318"/>
      <c r="H289" s="318"/>
      <c r="I289" s="318"/>
      <c r="J289" s="318"/>
      <c r="K289" s="318"/>
      <c r="L289" s="318"/>
      <c r="M289" s="318"/>
      <c r="N289" s="318"/>
      <c r="O289" s="318"/>
      <c r="P289" s="318"/>
      <c r="Q289" s="318"/>
      <c r="R289" s="318"/>
      <c r="S289" s="318"/>
      <c r="T289" s="318"/>
      <c r="U289" s="318"/>
      <c r="V289" s="318"/>
      <c r="W289" s="318"/>
      <c r="X289" s="318"/>
      <c r="Y289" s="318"/>
      <c r="Z289" s="318"/>
      <c r="AA289" s="318"/>
      <c r="AB289" s="318"/>
      <c r="AC289" s="318"/>
      <c r="AD289" s="318"/>
      <c r="AE289" s="318"/>
      <c r="AF289" s="318"/>
      <c r="AG289" s="318"/>
      <c r="AH289" s="318"/>
      <c r="AI289" s="318"/>
      <c r="AJ289" s="318"/>
      <c r="AK289" s="318"/>
      <c r="AL289" s="318"/>
      <c r="AM289" s="318"/>
      <c r="AN289" s="318"/>
      <c r="AO289" s="318"/>
      <c r="AP289" s="318"/>
      <c r="AQ289" s="318"/>
      <c r="AR289" s="318"/>
      <c r="AS289" s="318"/>
      <c r="AT289" s="318"/>
      <c r="AU289" s="318"/>
      <c r="AV289" s="318"/>
      <c r="AW289" s="318"/>
      <c r="AX289" s="318"/>
      <c r="AY289" s="318"/>
      <c r="AZ289" s="318"/>
      <c r="BA289" s="318"/>
      <c r="BB289" s="318"/>
      <c r="BC289" s="318"/>
      <c r="BD289" s="318"/>
      <c r="BE289" s="318"/>
      <c r="BF289" s="318"/>
      <c r="BG289" s="318"/>
      <c r="BH289" s="318"/>
      <c r="BI289" s="318"/>
      <c r="BJ289" s="318"/>
    </row>
    <row r="290" spans="1:62" ht="12" customHeight="1" x14ac:dyDescent="0.25">
      <c r="A290" s="318"/>
      <c r="B290" s="318"/>
      <c r="C290" s="318"/>
      <c r="D290" s="318"/>
      <c r="E290" s="318"/>
      <c r="F290" s="318"/>
      <c r="G290" s="318"/>
      <c r="H290" s="318"/>
      <c r="I290" s="318"/>
      <c r="J290" s="318"/>
      <c r="K290" s="318"/>
      <c r="L290" s="318"/>
      <c r="M290" s="318"/>
      <c r="N290" s="318"/>
      <c r="O290" s="318"/>
      <c r="P290" s="318"/>
      <c r="Q290" s="318"/>
      <c r="R290" s="318"/>
      <c r="S290" s="318"/>
      <c r="T290" s="318"/>
      <c r="U290" s="318"/>
      <c r="V290" s="318"/>
      <c r="W290" s="318"/>
      <c r="X290" s="318"/>
      <c r="Y290" s="318"/>
      <c r="Z290" s="318"/>
      <c r="AA290" s="318"/>
      <c r="AB290" s="318"/>
      <c r="AC290" s="318"/>
      <c r="AD290" s="318"/>
      <c r="AE290" s="318"/>
      <c r="AF290" s="318"/>
      <c r="AG290" s="318"/>
      <c r="AH290" s="318"/>
      <c r="AI290" s="318"/>
      <c r="AJ290" s="318"/>
      <c r="AK290" s="318"/>
      <c r="AL290" s="318"/>
      <c r="AM290" s="318"/>
      <c r="AN290" s="318"/>
      <c r="AO290" s="318"/>
      <c r="AP290" s="318"/>
      <c r="AQ290" s="318"/>
      <c r="AR290" s="318"/>
      <c r="AS290" s="318"/>
      <c r="AT290" s="318"/>
      <c r="AU290" s="318"/>
      <c r="AV290" s="318"/>
      <c r="AW290" s="318"/>
      <c r="AX290" s="318"/>
      <c r="AY290" s="318"/>
      <c r="AZ290" s="318"/>
      <c r="BA290" s="318"/>
      <c r="BB290" s="318"/>
      <c r="BC290" s="318"/>
      <c r="BD290" s="318"/>
      <c r="BE290" s="318"/>
      <c r="BF290" s="318"/>
      <c r="BG290" s="318"/>
      <c r="BH290" s="318"/>
      <c r="BI290" s="318"/>
      <c r="BJ290" s="318"/>
    </row>
    <row r="291" spans="1:62" ht="12" customHeight="1" x14ac:dyDescent="0.25">
      <c r="A291" s="318"/>
      <c r="B291" s="318"/>
      <c r="C291" s="318"/>
      <c r="D291" s="318"/>
      <c r="E291" s="318"/>
      <c r="F291" s="318"/>
      <c r="G291" s="318"/>
      <c r="H291" s="318"/>
      <c r="I291" s="318"/>
      <c r="J291" s="318"/>
      <c r="K291" s="318"/>
      <c r="L291" s="318"/>
      <c r="M291" s="318"/>
      <c r="N291" s="318"/>
      <c r="O291" s="318"/>
      <c r="P291" s="318"/>
      <c r="Q291" s="318"/>
      <c r="R291" s="318"/>
      <c r="S291" s="318"/>
      <c r="T291" s="318"/>
      <c r="U291" s="318"/>
      <c r="V291" s="318"/>
      <c r="W291" s="318"/>
      <c r="X291" s="318"/>
      <c r="Y291" s="318"/>
      <c r="Z291" s="318"/>
      <c r="AA291" s="318"/>
      <c r="AB291" s="318"/>
      <c r="AC291" s="318"/>
      <c r="AD291" s="318"/>
      <c r="AE291" s="318"/>
      <c r="AF291" s="318"/>
      <c r="AG291" s="318"/>
      <c r="AH291" s="318"/>
      <c r="AI291" s="318"/>
      <c r="AJ291" s="318"/>
      <c r="AK291" s="318"/>
      <c r="AL291" s="318"/>
      <c r="AM291" s="318"/>
      <c r="AN291" s="318"/>
      <c r="AO291" s="318"/>
      <c r="AP291" s="318"/>
      <c r="AQ291" s="318"/>
      <c r="AR291" s="318"/>
      <c r="AS291" s="318"/>
      <c r="AT291" s="318"/>
      <c r="AU291" s="318"/>
      <c r="AV291" s="318"/>
      <c r="AW291" s="318"/>
      <c r="AX291" s="318"/>
      <c r="AY291" s="318"/>
      <c r="AZ291" s="318"/>
      <c r="BA291" s="318"/>
      <c r="BB291" s="318"/>
      <c r="BC291" s="318"/>
      <c r="BD291" s="318"/>
      <c r="BE291" s="318"/>
      <c r="BF291" s="318"/>
      <c r="BG291" s="318"/>
      <c r="BH291" s="318"/>
      <c r="BI291" s="318"/>
      <c r="BJ291" s="318"/>
    </row>
    <row r="292" spans="1:62" ht="12" customHeight="1" x14ac:dyDescent="0.25">
      <c r="A292" s="318"/>
      <c r="B292" s="318"/>
      <c r="C292" s="318"/>
      <c r="D292" s="318"/>
      <c r="E292" s="318"/>
      <c r="F292" s="318"/>
      <c r="G292" s="318"/>
      <c r="H292" s="318"/>
      <c r="I292" s="318"/>
      <c r="J292" s="318"/>
      <c r="K292" s="318"/>
      <c r="L292" s="318"/>
      <c r="M292" s="318"/>
      <c r="N292" s="318"/>
      <c r="O292" s="318"/>
      <c r="P292" s="318"/>
      <c r="Q292" s="318"/>
      <c r="R292" s="318"/>
      <c r="S292" s="318"/>
      <c r="T292" s="318"/>
      <c r="U292" s="318"/>
      <c r="V292" s="318"/>
      <c r="W292" s="318"/>
      <c r="X292" s="318"/>
      <c r="Y292" s="318"/>
      <c r="Z292" s="318"/>
      <c r="AA292" s="318"/>
      <c r="AB292" s="318"/>
      <c r="AC292" s="318"/>
      <c r="AD292" s="318"/>
      <c r="AE292" s="318"/>
      <c r="AF292" s="318"/>
      <c r="AG292" s="318"/>
      <c r="AH292" s="318"/>
      <c r="AI292" s="318"/>
      <c r="AJ292" s="318"/>
      <c r="AK292" s="318"/>
      <c r="AL292" s="318"/>
      <c r="AM292" s="318"/>
      <c r="AN292" s="318"/>
      <c r="AO292" s="318"/>
      <c r="AP292" s="318"/>
      <c r="AQ292" s="318"/>
      <c r="AR292" s="318"/>
      <c r="AS292" s="318"/>
      <c r="AT292" s="318"/>
      <c r="AU292" s="318"/>
      <c r="AV292" s="318"/>
      <c r="AW292" s="318"/>
      <c r="AX292" s="318"/>
      <c r="AY292" s="318"/>
      <c r="AZ292" s="318"/>
      <c r="BA292" s="318"/>
      <c r="BB292" s="318"/>
      <c r="BC292" s="318"/>
      <c r="BD292" s="318"/>
      <c r="BE292" s="318"/>
      <c r="BF292" s="318"/>
      <c r="BG292" s="318"/>
      <c r="BH292" s="318"/>
      <c r="BI292" s="318"/>
      <c r="BJ292" s="318"/>
    </row>
    <row r="293" spans="1:62" ht="12" customHeight="1" x14ac:dyDescent="0.25">
      <c r="A293" s="318"/>
      <c r="B293" s="318"/>
      <c r="C293" s="318"/>
      <c r="D293" s="318"/>
      <c r="E293" s="318"/>
      <c r="F293" s="318"/>
      <c r="G293" s="318"/>
      <c r="H293" s="318"/>
      <c r="I293" s="318"/>
      <c r="J293" s="318"/>
      <c r="K293" s="318"/>
      <c r="L293" s="318"/>
      <c r="M293" s="318"/>
      <c r="N293" s="318"/>
      <c r="O293" s="318"/>
      <c r="P293" s="318"/>
      <c r="Q293" s="318"/>
      <c r="R293" s="318"/>
      <c r="S293" s="318"/>
      <c r="T293" s="318"/>
      <c r="U293" s="318"/>
      <c r="V293" s="318"/>
      <c r="W293" s="318"/>
      <c r="X293" s="318"/>
      <c r="Y293" s="318"/>
      <c r="Z293" s="318"/>
      <c r="AA293" s="318"/>
      <c r="AB293" s="318"/>
      <c r="AC293" s="318"/>
      <c r="AD293" s="318"/>
      <c r="AE293" s="318"/>
      <c r="AF293" s="318"/>
      <c r="AG293" s="318"/>
      <c r="AH293" s="318"/>
      <c r="AI293" s="318"/>
      <c r="AJ293" s="318"/>
      <c r="AK293" s="318"/>
      <c r="AL293" s="318"/>
      <c r="AM293" s="318"/>
      <c r="AN293" s="318"/>
      <c r="AO293" s="318"/>
      <c r="AP293" s="318"/>
      <c r="AQ293" s="318"/>
      <c r="AR293" s="318"/>
      <c r="AS293" s="318"/>
      <c r="AT293" s="318"/>
      <c r="AU293" s="318"/>
      <c r="AV293" s="318"/>
      <c r="AW293" s="318"/>
      <c r="AX293" s="318"/>
      <c r="AY293" s="318"/>
      <c r="AZ293" s="318"/>
      <c r="BA293" s="318"/>
      <c r="BB293" s="318"/>
      <c r="BC293" s="318"/>
      <c r="BD293" s="318"/>
      <c r="BE293" s="318"/>
      <c r="BF293" s="318"/>
      <c r="BG293" s="318"/>
      <c r="BH293" s="318"/>
      <c r="BI293" s="318"/>
      <c r="BJ293" s="318"/>
    </row>
    <row r="294" spans="1:62" ht="12" customHeight="1" x14ac:dyDescent="0.25">
      <c r="A294" s="318"/>
      <c r="B294" s="318"/>
      <c r="C294" s="318"/>
      <c r="D294" s="318"/>
      <c r="E294" s="318"/>
      <c r="F294" s="31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  <c r="U294" s="318"/>
      <c r="V294" s="318"/>
      <c r="W294" s="318"/>
      <c r="X294" s="318"/>
      <c r="Y294" s="318"/>
      <c r="Z294" s="318"/>
      <c r="AA294" s="318"/>
      <c r="AB294" s="318"/>
      <c r="AC294" s="318"/>
      <c r="AD294" s="318"/>
      <c r="AE294" s="318"/>
      <c r="AF294" s="318"/>
      <c r="AG294" s="318"/>
      <c r="AH294" s="318"/>
      <c r="AI294" s="318"/>
      <c r="AJ294" s="318"/>
      <c r="AK294" s="318"/>
      <c r="AL294" s="318"/>
      <c r="AM294" s="318"/>
      <c r="AN294" s="318"/>
      <c r="AO294" s="318"/>
      <c r="AP294" s="318"/>
      <c r="AQ294" s="318"/>
      <c r="AR294" s="318"/>
      <c r="AS294" s="318"/>
      <c r="AT294" s="318"/>
      <c r="AU294" s="318"/>
      <c r="AV294" s="318"/>
      <c r="AW294" s="318"/>
      <c r="AX294" s="318"/>
      <c r="AY294" s="318"/>
      <c r="AZ294" s="318"/>
      <c r="BA294" s="318"/>
      <c r="BB294" s="318"/>
      <c r="BC294" s="318"/>
      <c r="BD294" s="318"/>
      <c r="BE294" s="318"/>
      <c r="BF294" s="318"/>
      <c r="BG294" s="318"/>
      <c r="BH294" s="318"/>
      <c r="BI294" s="318"/>
      <c r="BJ294" s="318"/>
    </row>
    <row r="295" spans="1:62" ht="12" customHeight="1" x14ac:dyDescent="0.25">
      <c r="A295" s="318"/>
      <c r="B295" s="318"/>
      <c r="C295" s="318"/>
      <c r="D295" s="318"/>
      <c r="E295" s="318"/>
      <c r="F295" s="31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  <c r="U295" s="318"/>
      <c r="V295" s="318"/>
      <c r="W295" s="318"/>
      <c r="X295" s="318"/>
      <c r="Y295" s="318"/>
      <c r="Z295" s="318"/>
      <c r="AA295" s="318"/>
      <c r="AB295" s="318"/>
      <c r="AC295" s="318"/>
      <c r="AD295" s="318"/>
      <c r="AE295" s="318"/>
      <c r="AF295" s="318"/>
      <c r="AG295" s="318"/>
      <c r="AH295" s="318"/>
      <c r="AI295" s="318"/>
      <c r="AJ295" s="318"/>
      <c r="AK295" s="318"/>
      <c r="AL295" s="318"/>
      <c r="AM295" s="318"/>
      <c r="AN295" s="318"/>
      <c r="AO295" s="318"/>
      <c r="AP295" s="318"/>
      <c r="AQ295" s="318"/>
      <c r="AR295" s="318"/>
      <c r="AS295" s="318"/>
      <c r="AT295" s="318"/>
      <c r="AU295" s="318"/>
      <c r="AV295" s="318"/>
      <c r="AW295" s="318"/>
      <c r="AX295" s="318"/>
      <c r="AY295" s="318"/>
      <c r="AZ295" s="318"/>
      <c r="BA295" s="318"/>
      <c r="BB295" s="318"/>
      <c r="BC295" s="318"/>
      <c r="BD295" s="318"/>
      <c r="BE295" s="318"/>
      <c r="BF295" s="318"/>
      <c r="BG295" s="318"/>
      <c r="BH295" s="318"/>
      <c r="BI295" s="318"/>
      <c r="BJ295" s="318"/>
    </row>
    <row r="296" spans="1:62" ht="12" customHeight="1" x14ac:dyDescent="0.25">
      <c r="A296" s="318"/>
      <c r="B296" s="318"/>
      <c r="C296" s="318"/>
      <c r="D296" s="318"/>
      <c r="E296" s="318"/>
      <c r="F296" s="318"/>
      <c r="G296" s="318"/>
      <c r="H296" s="318"/>
      <c r="I296" s="318"/>
      <c r="J296" s="318"/>
      <c r="K296" s="318"/>
      <c r="L296" s="318"/>
      <c r="M296" s="318"/>
      <c r="N296" s="318"/>
      <c r="O296" s="318"/>
      <c r="P296" s="318"/>
      <c r="Q296" s="318"/>
      <c r="R296" s="318"/>
      <c r="S296" s="318"/>
      <c r="T296" s="318"/>
      <c r="U296" s="318"/>
      <c r="V296" s="318"/>
      <c r="W296" s="318"/>
      <c r="X296" s="318"/>
      <c r="Y296" s="318"/>
      <c r="Z296" s="318"/>
      <c r="AA296" s="318"/>
      <c r="AB296" s="318"/>
      <c r="AC296" s="318"/>
      <c r="AD296" s="318"/>
      <c r="AE296" s="318"/>
      <c r="AF296" s="318"/>
      <c r="AG296" s="318"/>
      <c r="AH296" s="318"/>
      <c r="AI296" s="318"/>
      <c r="AJ296" s="318"/>
      <c r="AK296" s="318"/>
      <c r="AL296" s="318"/>
      <c r="AM296" s="318"/>
      <c r="AN296" s="318"/>
      <c r="AO296" s="318"/>
      <c r="AP296" s="318"/>
      <c r="AQ296" s="318"/>
      <c r="AR296" s="318"/>
      <c r="AS296" s="318"/>
      <c r="AT296" s="318"/>
      <c r="AU296" s="318"/>
      <c r="AV296" s="318"/>
      <c r="AW296" s="318"/>
      <c r="AX296" s="318"/>
      <c r="AY296" s="318"/>
      <c r="AZ296" s="318"/>
      <c r="BA296" s="318"/>
      <c r="BB296" s="318"/>
      <c r="BC296" s="318"/>
      <c r="BD296" s="318"/>
      <c r="BE296" s="318"/>
      <c r="BF296" s="318"/>
      <c r="BG296" s="318"/>
      <c r="BH296" s="318"/>
      <c r="BI296" s="318"/>
      <c r="BJ296" s="318"/>
    </row>
    <row r="297" spans="1:62" ht="12" customHeight="1" x14ac:dyDescent="0.25">
      <c r="A297" s="318"/>
      <c r="B297" s="318"/>
      <c r="C297" s="318"/>
      <c r="D297" s="318"/>
      <c r="E297" s="318"/>
      <c r="F297" s="318"/>
      <c r="G297" s="318"/>
      <c r="H297" s="318"/>
      <c r="I297" s="318"/>
      <c r="J297" s="318"/>
      <c r="K297" s="318"/>
      <c r="L297" s="318"/>
      <c r="M297" s="318"/>
      <c r="N297" s="318"/>
      <c r="O297" s="318"/>
      <c r="P297" s="318"/>
      <c r="Q297" s="318"/>
      <c r="R297" s="318"/>
      <c r="S297" s="318"/>
      <c r="T297" s="318"/>
      <c r="U297" s="318"/>
      <c r="V297" s="318"/>
      <c r="W297" s="318"/>
      <c r="X297" s="318"/>
      <c r="Y297" s="318"/>
      <c r="Z297" s="318"/>
      <c r="AA297" s="318"/>
      <c r="AB297" s="318"/>
      <c r="AC297" s="318"/>
      <c r="AD297" s="318"/>
      <c r="AE297" s="318"/>
      <c r="AF297" s="318"/>
      <c r="AG297" s="318"/>
      <c r="AH297" s="318"/>
      <c r="AI297" s="318"/>
      <c r="AJ297" s="318"/>
      <c r="AK297" s="318"/>
      <c r="AL297" s="318"/>
      <c r="AM297" s="318"/>
      <c r="AN297" s="318"/>
      <c r="AO297" s="318"/>
      <c r="AP297" s="318"/>
      <c r="AQ297" s="318"/>
      <c r="AR297" s="318"/>
      <c r="AS297" s="318"/>
      <c r="AT297" s="318"/>
      <c r="AU297" s="318"/>
      <c r="AV297" s="318"/>
      <c r="AW297" s="318"/>
      <c r="AX297" s="318"/>
      <c r="AY297" s="318"/>
      <c r="AZ297" s="318"/>
      <c r="BA297" s="318"/>
      <c r="BB297" s="318"/>
      <c r="BC297" s="318"/>
      <c r="BD297" s="318"/>
      <c r="BE297" s="318"/>
      <c r="BF297" s="318"/>
      <c r="BG297" s="318"/>
      <c r="BH297" s="318"/>
      <c r="BI297" s="318"/>
      <c r="BJ297" s="318"/>
    </row>
    <row r="298" spans="1:62" ht="12" customHeight="1" x14ac:dyDescent="0.25">
      <c r="A298" s="318"/>
      <c r="B298" s="318"/>
      <c r="C298" s="318"/>
      <c r="D298" s="318"/>
      <c r="E298" s="318"/>
      <c r="F298" s="318"/>
      <c r="G298" s="318"/>
      <c r="H298" s="318"/>
      <c r="I298" s="318"/>
      <c r="J298" s="318"/>
      <c r="K298" s="318"/>
      <c r="L298" s="318"/>
      <c r="M298" s="318"/>
      <c r="N298" s="318"/>
      <c r="O298" s="318"/>
      <c r="P298" s="318"/>
      <c r="Q298" s="318"/>
      <c r="R298" s="318"/>
      <c r="S298" s="318"/>
      <c r="T298" s="318"/>
      <c r="U298" s="318"/>
      <c r="V298" s="318"/>
      <c r="W298" s="318"/>
      <c r="X298" s="318"/>
      <c r="Y298" s="318"/>
      <c r="Z298" s="318"/>
      <c r="AA298" s="318"/>
      <c r="AB298" s="318"/>
      <c r="AC298" s="318"/>
      <c r="AD298" s="318"/>
      <c r="AE298" s="318"/>
      <c r="AF298" s="318"/>
      <c r="AG298" s="318"/>
      <c r="AH298" s="318"/>
      <c r="AI298" s="318"/>
      <c r="AJ298" s="318"/>
      <c r="AK298" s="318"/>
      <c r="AL298" s="318"/>
      <c r="AM298" s="318"/>
      <c r="AN298" s="318"/>
      <c r="AO298" s="318"/>
      <c r="AP298" s="318"/>
      <c r="AQ298" s="318"/>
      <c r="AR298" s="318"/>
      <c r="AS298" s="318"/>
      <c r="AT298" s="318"/>
      <c r="AU298" s="318"/>
      <c r="AV298" s="318"/>
      <c r="AW298" s="318"/>
      <c r="AX298" s="318"/>
      <c r="AY298" s="318"/>
      <c r="AZ298" s="318"/>
      <c r="BA298" s="318"/>
      <c r="BB298" s="318"/>
      <c r="BC298" s="318"/>
      <c r="BD298" s="318"/>
      <c r="BE298" s="318"/>
      <c r="BF298" s="318"/>
      <c r="BG298" s="318"/>
      <c r="BH298" s="318"/>
      <c r="BI298" s="318"/>
      <c r="BJ298" s="318"/>
    </row>
    <row r="299" spans="1:62" ht="12" customHeight="1" x14ac:dyDescent="0.25">
      <c r="A299" s="318"/>
      <c r="B299" s="318"/>
      <c r="C299" s="318"/>
      <c r="D299" s="318"/>
      <c r="E299" s="318"/>
      <c r="F299" s="318"/>
      <c r="G299" s="318"/>
      <c r="H299" s="318"/>
      <c r="I299" s="318"/>
      <c r="J299" s="318"/>
      <c r="K299" s="318"/>
      <c r="L299" s="318"/>
      <c r="M299" s="318"/>
      <c r="N299" s="318"/>
      <c r="O299" s="318"/>
      <c r="P299" s="318"/>
      <c r="Q299" s="318"/>
      <c r="R299" s="318"/>
      <c r="S299" s="318"/>
      <c r="T299" s="318"/>
      <c r="U299" s="318"/>
      <c r="V299" s="318"/>
      <c r="W299" s="318"/>
      <c r="X299" s="318"/>
      <c r="Y299" s="318"/>
      <c r="Z299" s="318"/>
      <c r="AA299" s="318"/>
      <c r="AB299" s="318"/>
      <c r="AC299" s="318"/>
      <c r="AD299" s="318"/>
      <c r="AE299" s="318"/>
      <c r="AF299" s="318"/>
      <c r="AG299" s="318"/>
      <c r="AH299" s="318"/>
      <c r="AI299" s="318"/>
      <c r="AJ299" s="318"/>
      <c r="AK299" s="318"/>
      <c r="AL299" s="318"/>
      <c r="AM299" s="318"/>
      <c r="AN299" s="318"/>
      <c r="AO299" s="318"/>
      <c r="AP299" s="318"/>
      <c r="AQ299" s="318"/>
      <c r="AR299" s="318"/>
      <c r="AS299" s="318"/>
      <c r="AT299" s="318"/>
      <c r="AU299" s="318"/>
      <c r="AV299" s="318"/>
      <c r="AW299" s="318"/>
      <c r="AX299" s="318"/>
      <c r="AY299" s="318"/>
      <c r="AZ299" s="318"/>
      <c r="BA299" s="318"/>
      <c r="BB299" s="318"/>
      <c r="BC299" s="318"/>
      <c r="BD299" s="318"/>
      <c r="BE299" s="318"/>
      <c r="BF299" s="318"/>
      <c r="BG299" s="318"/>
      <c r="BH299" s="318"/>
      <c r="BI299" s="318"/>
      <c r="BJ299" s="318"/>
    </row>
    <row r="300" spans="1:62" ht="12" customHeight="1" x14ac:dyDescent="0.25">
      <c r="A300" s="318"/>
      <c r="B300" s="318"/>
      <c r="C300" s="318"/>
      <c r="D300" s="318"/>
      <c r="E300" s="318"/>
      <c r="F300" s="318"/>
      <c r="G300" s="318"/>
      <c r="H300" s="318"/>
      <c r="I300" s="318"/>
      <c r="J300" s="318"/>
      <c r="K300" s="318"/>
      <c r="L300" s="318"/>
      <c r="M300" s="318"/>
      <c r="N300" s="318"/>
      <c r="O300" s="318"/>
      <c r="P300" s="318"/>
      <c r="Q300" s="318"/>
      <c r="R300" s="318"/>
      <c r="S300" s="318"/>
      <c r="T300" s="318"/>
      <c r="U300" s="318"/>
      <c r="V300" s="318"/>
      <c r="W300" s="318"/>
      <c r="X300" s="318"/>
      <c r="Y300" s="318"/>
      <c r="Z300" s="318"/>
      <c r="AA300" s="318"/>
      <c r="AB300" s="318"/>
      <c r="AC300" s="318"/>
      <c r="AD300" s="318"/>
      <c r="AE300" s="318"/>
      <c r="AF300" s="318"/>
      <c r="AG300" s="318"/>
      <c r="AH300" s="318"/>
      <c r="AI300" s="318"/>
      <c r="AJ300" s="318"/>
      <c r="AK300" s="318"/>
      <c r="AL300" s="318"/>
      <c r="AM300" s="318"/>
      <c r="AN300" s="318"/>
      <c r="AO300" s="318"/>
      <c r="AP300" s="318"/>
      <c r="AQ300" s="318"/>
      <c r="AR300" s="318"/>
      <c r="AS300" s="318"/>
      <c r="AT300" s="318"/>
      <c r="AU300" s="318"/>
      <c r="AV300" s="318"/>
      <c r="AW300" s="318"/>
      <c r="AX300" s="318"/>
      <c r="AY300" s="318"/>
      <c r="AZ300" s="318"/>
      <c r="BA300" s="318"/>
      <c r="BB300" s="318"/>
      <c r="BC300" s="318"/>
      <c r="BD300" s="318"/>
      <c r="BE300" s="318"/>
      <c r="BF300" s="318"/>
      <c r="BG300" s="318"/>
      <c r="BH300" s="318"/>
      <c r="BI300" s="318"/>
      <c r="BJ300" s="318"/>
    </row>
    <row r="301" spans="1:62" ht="12" customHeight="1" x14ac:dyDescent="0.25">
      <c r="A301" s="318"/>
      <c r="B301" s="318"/>
      <c r="C301" s="318"/>
      <c r="D301" s="318"/>
      <c r="E301" s="318"/>
      <c r="F301" s="318"/>
      <c r="G301" s="318"/>
      <c r="H301" s="318"/>
      <c r="I301" s="318"/>
      <c r="J301" s="318"/>
      <c r="K301" s="318"/>
      <c r="L301" s="318"/>
      <c r="M301" s="318"/>
      <c r="N301" s="318"/>
      <c r="O301" s="318"/>
      <c r="P301" s="318"/>
      <c r="Q301" s="318"/>
      <c r="R301" s="318"/>
      <c r="S301" s="318"/>
      <c r="T301" s="318"/>
      <c r="U301" s="318"/>
      <c r="V301" s="318"/>
      <c r="W301" s="318"/>
      <c r="X301" s="318"/>
      <c r="Y301" s="318"/>
      <c r="Z301" s="318"/>
      <c r="AA301" s="318"/>
      <c r="AB301" s="318"/>
      <c r="AC301" s="318"/>
      <c r="AD301" s="318"/>
      <c r="AE301" s="318"/>
      <c r="AF301" s="318"/>
      <c r="AG301" s="318"/>
      <c r="AH301" s="318"/>
      <c r="AI301" s="318"/>
      <c r="AJ301" s="318"/>
      <c r="AK301" s="318"/>
      <c r="AL301" s="318"/>
      <c r="AM301" s="318"/>
      <c r="AN301" s="318"/>
      <c r="AO301" s="318"/>
      <c r="AP301" s="318"/>
      <c r="AQ301" s="318"/>
      <c r="AR301" s="318"/>
      <c r="AS301" s="318"/>
      <c r="AT301" s="318"/>
      <c r="AU301" s="318"/>
      <c r="AV301" s="318"/>
      <c r="AW301" s="318"/>
      <c r="AX301" s="318"/>
      <c r="AY301" s="318"/>
      <c r="AZ301" s="318"/>
      <c r="BA301" s="318"/>
      <c r="BB301" s="318"/>
      <c r="BC301" s="318"/>
      <c r="BD301" s="318"/>
      <c r="BE301" s="318"/>
      <c r="BF301" s="318"/>
      <c r="BG301" s="318"/>
      <c r="BH301" s="318"/>
      <c r="BI301" s="318"/>
      <c r="BJ301" s="318"/>
    </row>
    <row r="302" spans="1:62" ht="12" customHeight="1" x14ac:dyDescent="0.25">
      <c r="A302" s="318"/>
      <c r="B302" s="318"/>
      <c r="C302" s="318"/>
      <c r="D302" s="318"/>
      <c r="E302" s="318"/>
      <c r="F302" s="318"/>
      <c r="G302" s="318"/>
      <c r="H302" s="318"/>
      <c r="I302" s="318"/>
      <c r="J302" s="318"/>
      <c r="K302" s="318"/>
      <c r="L302" s="318"/>
      <c r="M302" s="318"/>
      <c r="N302" s="318"/>
      <c r="O302" s="318"/>
      <c r="P302" s="318"/>
      <c r="Q302" s="318"/>
      <c r="R302" s="318"/>
      <c r="S302" s="318"/>
      <c r="T302" s="318"/>
      <c r="U302" s="318"/>
      <c r="V302" s="318"/>
      <c r="W302" s="318"/>
      <c r="X302" s="318"/>
      <c r="Y302" s="318"/>
      <c r="Z302" s="318"/>
      <c r="AA302" s="318"/>
      <c r="AB302" s="318"/>
      <c r="AC302" s="318"/>
      <c r="AD302" s="318"/>
      <c r="AE302" s="318"/>
      <c r="AF302" s="318"/>
      <c r="AG302" s="318"/>
      <c r="AH302" s="318"/>
      <c r="AI302" s="318"/>
      <c r="AJ302" s="318"/>
      <c r="AK302" s="318"/>
      <c r="AL302" s="318"/>
      <c r="AM302" s="318"/>
      <c r="AN302" s="318"/>
      <c r="AO302" s="318"/>
      <c r="AP302" s="318"/>
      <c r="AQ302" s="318"/>
      <c r="AR302" s="318"/>
      <c r="AS302" s="318"/>
      <c r="AT302" s="318"/>
      <c r="AU302" s="318"/>
      <c r="AV302" s="318"/>
      <c r="AW302" s="318"/>
      <c r="AX302" s="318"/>
      <c r="AY302" s="318"/>
      <c r="AZ302" s="318"/>
      <c r="BA302" s="318"/>
      <c r="BB302" s="318"/>
      <c r="BC302" s="318"/>
      <c r="BD302" s="318"/>
      <c r="BE302" s="318"/>
      <c r="BF302" s="318"/>
      <c r="BG302" s="318"/>
      <c r="BH302" s="318"/>
      <c r="BI302" s="318"/>
      <c r="BJ302" s="318"/>
    </row>
    <row r="303" spans="1:62" ht="12" customHeight="1" x14ac:dyDescent="0.25">
      <c r="A303" s="318"/>
      <c r="B303" s="318"/>
      <c r="C303" s="318"/>
      <c r="D303" s="318"/>
      <c r="E303" s="318"/>
      <c r="F303" s="318"/>
      <c r="G303" s="318"/>
      <c r="H303" s="318"/>
      <c r="I303" s="318"/>
      <c r="J303" s="318"/>
      <c r="K303" s="318"/>
      <c r="L303" s="318"/>
      <c r="M303" s="318"/>
      <c r="N303" s="318"/>
      <c r="O303" s="318"/>
      <c r="P303" s="318"/>
      <c r="Q303" s="318"/>
      <c r="R303" s="318"/>
      <c r="S303" s="318"/>
      <c r="T303" s="318"/>
      <c r="U303" s="318"/>
      <c r="V303" s="318"/>
      <c r="W303" s="318"/>
      <c r="X303" s="318"/>
      <c r="Y303" s="318"/>
      <c r="Z303" s="318"/>
      <c r="AA303" s="318"/>
      <c r="AB303" s="318"/>
      <c r="AC303" s="318"/>
      <c r="AD303" s="318"/>
      <c r="AE303" s="318"/>
      <c r="AF303" s="318"/>
      <c r="AG303" s="318"/>
      <c r="AH303" s="318"/>
      <c r="AI303" s="318"/>
      <c r="AJ303" s="318"/>
      <c r="AK303" s="318"/>
      <c r="AL303" s="318"/>
      <c r="AM303" s="318"/>
      <c r="AN303" s="318"/>
      <c r="AO303" s="318"/>
      <c r="AP303" s="318"/>
      <c r="AQ303" s="318"/>
      <c r="AR303" s="318"/>
      <c r="AS303" s="318"/>
      <c r="AT303" s="318"/>
      <c r="AU303" s="318"/>
      <c r="AV303" s="318"/>
      <c r="AW303" s="318"/>
      <c r="AX303" s="318"/>
      <c r="AY303" s="318"/>
      <c r="AZ303" s="318"/>
      <c r="BA303" s="318"/>
      <c r="BB303" s="318"/>
      <c r="BC303" s="318"/>
      <c r="BD303" s="318"/>
      <c r="BE303" s="318"/>
      <c r="BF303" s="318"/>
      <c r="BG303" s="318"/>
      <c r="BH303" s="318"/>
      <c r="BI303" s="318"/>
      <c r="BJ303" s="318"/>
    </row>
    <row r="304" spans="1:62" ht="12" customHeight="1" x14ac:dyDescent="0.25">
      <c r="A304" s="318"/>
      <c r="B304" s="318"/>
      <c r="C304" s="318"/>
      <c r="D304" s="318"/>
      <c r="E304" s="318"/>
      <c r="F304" s="318"/>
      <c r="G304" s="318"/>
      <c r="H304" s="318"/>
      <c r="I304" s="318"/>
      <c r="J304" s="318"/>
      <c r="K304" s="318"/>
      <c r="L304" s="318"/>
      <c r="M304" s="318"/>
      <c r="N304" s="318"/>
      <c r="O304" s="318"/>
      <c r="P304" s="318"/>
      <c r="Q304" s="318"/>
      <c r="R304" s="318"/>
      <c r="S304" s="318"/>
      <c r="T304" s="318"/>
      <c r="U304" s="318"/>
      <c r="V304" s="318"/>
      <c r="W304" s="318"/>
      <c r="X304" s="318"/>
      <c r="Y304" s="318"/>
      <c r="Z304" s="318"/>
      <c r="AA304" s="318"/>
      <c r="AB304" s="318"/>
      <c r="AC304" s="318"/>
      <c r="AD304" s="318"/>
      <c r="AE304" s="318"/>
      <c r="AF304" s="318"/>
      <c r="AG304" s="318"/>
      <c r="AH304" s="318"/>
      <c r="AI304" s="318"/>
      <c r="AJ304" s="318"/>
      <c r="AK304" s="318"/>
      <c r="AL304" s="318"/>
      <c r="AM304" s="318"/>
      <c r="AN304" s="318"/>
      <c r="AO304" s="318"/>
      <c r="AP304" s="318"/>
      <c r="AQ304" s="318"/>
      <c r="AR304" s="318"/>
      <c r="AS304" s="318"/>
      <c r="AT304" s="318"/>
      <c r="AU304" s="318"/>
      <c r="AV304" s="318"/>
      <c r="AW304" s="318"/>
      <c r="AX304" s="318"/>
      <c r="AY304" s="318"/>
      <c r="AZ304" s="318"/>
      <c r="BA304" s="318"/>
      <c r="BB304" s="318"/>
      <c r="BC304" s="318"/>
      <c r="BD304" s="318"/>
      <c r="BE304" s="318"/>
      <c r="BF304" s="318"/>
      <c r="BG304" s="318"/>
      <c r="BH304" s="318"/>
      <c r="BI304" s="318"/>
      <c r="BJ304" s="318"/>
    </row>
    <row r="305" spans="1:62" ht="12" customHeight="1" x14ac:dyDescent="0.25">
      <c r="A305" s="318"/>
      <c r="B305" s="318"/>
      <c r="C305" s="318"/>
      <c r="D305" s="318"/>
      <c r="E305" s="318"/>
      <c r="F305" s="318"/>
      <c r="G305" s="318"/>
      <c r="H305" s="318"/>
      <c r="I305" s="318"/>
      <c r="J305" s="318"/>
      <c r="K305" s="318"/>
      <c r="L305" s="318"/>
      <c r="M305" s="318"/>
      <c r="N305" s="318"/>
      <c r="O305" s="318"/>
      <c r="P305" s="318"/>
      <c r="Q305" s="318"/>
      <c r="R305" s="318"/>
      <c r="S305" s="318"/>
      <c r="T305" s="318"/>
      <c r="U305" s="318"/>
      <c r="V305" s="318"/>
      <c r="W305" s="318"/>
      <c r="X305" s="318"/>
      <c r="Y305" s="318"/>
      <c r="Z305" s="318"/>
      <c r="AA305" s="318"/>
      <c r="AB305" s="318"/>
      <c r="AC305" s="318"/>
      <c r="AD305" s="318"/>
      <c r="AE305" s="318"/>
      <c r="AF305" s="318"/>
      <c r="AG305" s="318"/>
      <c r="AH305" s="318"/>
      <c r="AI305" s="318"/>
      <c r="AJ305" s="318"/>
      <c r="AK305" s="318"/>
      <c r="AL305" s="318"/>
      <c r="AM305" s="318"/>
      <c r="AN305" s="318"/>
      <c r="AO305" s="318"/>
      <c r="AP305" s="318"/>
      <c r="AQ305" s="318"/>
      <c r="AR305" s="318"/>
      <c r="AS305" s="318"/>
      <c r="AT305" s="318"/>
      <c r="AU305" s="318"/>
      <c r="AV305" s="318"/>
      <c r="AW305" s="318"/>
      <c r="AX305" s="318"/>
      <c r="AY305" s="318"/>
      <c r="AZ305" s="318"/>
      <c r="BA305" s="318"/>
      <c r="BB305" s="318"/>
      <c r="BC305" s="318"/>
      <c r="BD305" s="318"/>
      <c r="BE305" s="318"/>
      <c r="BF305" s="318"/>
      <c r="BG305" s="318"/>
      <c r="BH305" s="318"/>
      <c r="BI305" s="318"/>
      <c r="BJ305" s="318"/>
    </row>
    <row r="306" spans="1:62" ht="12" customHeight="1" x14ac:dyDescent="0.25">
      <c r="A306" s="318"/>
      <c r="B306" s="318"/>
      <c r="C306" s="318"/>
      <c r="D306" s="318"/>
      <c r="E306" s="318"/>
      <c r="F306" s="318"/>
      <c r="G306" s="318"/>
      <c r="H306" s="318"/>
      <c r="I306" s="318"/>
      <c r="J306" s="318"/>
      <c r="K306" s="318"/>
      <c r="L306" s="318"/>
      <c r="M306" s="318"/>
      <c r="N306" s="318"/>
      <c r="O306" s="318"/>
      <c r="P306" s="318"/>
      <c r="Q306" s="318"/>
      <c r="R306" s="318"/>
      <c r="S306" s="318"/>
      <c r="T306" s="318"/>
      <c r="U306" s="318"/>
      <c r="V306" s="318"/>
      <c r="W306" s="318"/>
      <c r="X306" s="318"/>
      <c r="Y306" s="318"/>
      <c r="Z306" s="318"/>
      <c r="AA306" s="318"/>
      <c r="AB306" s="318"/>
      <c r="AC306" s="318"/>
      <c r="AD306" s="318"/>
      <c r="AE306" s="318"/>
      <c r="AF306" s="318"/>
      <c r="AG306" s="318"/>
      <c r="AH306" s="318"/>
      <c r="AI306" s="318"/>
      <c r="AJ306" s="318"/>
      <c r="AK306" s="318"/>
      <c r="AL306" s="318"/>
      <c r="AM306" s="318"/>
      <c r="AN306" s="318"/>
      <c r="AO306" s="318"/>
      <c r="AP306" s="318"/>
      <c r="AQ306" s="318"/>
      <c r="AR306" s="318"/>
      <c r="AS306" s="318"/>
      <c r="AT306" s="318"/>
      <c r="AU306" s="318"/>
      <c r="AV306" s="318"/>
      <c r="AW306" s="318"/>
      <c r="AX306" s="318"/>
      <c r="AY306" s="318"/>
      <c r="AZ306" s="318"/>
      <c r="BA306" s="318"/>
      <c r="BB306" s="318"/>
      <c r="BC306" s="318"/>
      <c r="BD306" s="318"/>
      <c r="BE306" s="318"/>
      <c r="BF306" s="318"/>
      <c r="BG306" s="318"/>
      <c r="BH306" s="318"/>
      <c r="BI306" s="318"/>
      <c r="BJ306" s="318"/>
    </row>
    <row r="307" spans="1:62" ht="12" customHeight="1" x14ac:dyDescent="0.25">
      <c r="A307" s="318"/>
      <c r="B307" s="318"/>
      <c r="C307" s="318"/>
      <c r="D307" s="318"/>
      <c r="E307" s="318"/>
      <c r="F307" s="318"/>
      <c r="G307" s="318"/>
      <c r="H307" s="318"/>
      <c r="I307" s="318"/>
      <c r="J307" s="318"/>
      <c r="K307" s="318"/>
      <c r="L307" s="318"/>
      <c r="M307" s="318"/>
      <c r="N307" s="318"/>
      <c r="O307" s="318"/>
      <c r="P307" s="318"/>
      <c r="Q307" s="318"/>
      <c r="R307" s="318"/>
      <c r="S307" s="318"/>
      <c r="T307" s="318"/>
      <c r="U307" s="318"/>
      <c r="V307" s="318"/>
      <c r="W307" s="318"/>
      <c r="X307" s="318"/>
      <c r="Y307" s="318"/>
      <c r="Z307" s="318"/>
      <c r="AA307" s="318"/>
      <c r="AB307" s="318"/>
      <c r="AC307" s="318"/>
      <c r="AD307" s="318"/>
      <c r="AE307" s="318"/>
      <c r="AF307" s="318"/>
      <c r="AG307" s="318"/>
      <c r="AH307" s="318"/>
      <c r="AI307" s="318"/>
      <c r="AJ307" s="318"/>
      <c r="AK307" s="318"/>
      <c r="AL307" s="318"/>
      <c r="AM307" s="318"/>
      <c r="AN307" s="318"/>
      <c r="AO307" s="318"/>
      <c r="AP307" s="318"/>
      <c r="AQ307" s="318"/>
      <c r="AR307" s="318"/>
      <c r="AS307" s="318"/>
      <c r="AT307" s="318"/>
      <c r="AU307" s="318"/>
      <c r="AV307" s="318"/>
      <c r="AW307" s="318"/>
      <c r="AX307" s="318"/>
      <c r="AY307" s="318"/>
      <c r="AZ307" s="318"/>
      <c r="BA307" s="318"/>
      <c r="BB307" s="318"/>
      <c r="BC307" s="318"/>
      <c r="BD307" s="318"/>
      <c r="BE307" s="318"/>
      <c r="BF307" s="318"/>
      <c r="BG307" s="318"/>
      <c r="BH307" s="318"/>
      <c r="BI307" s="318"/>
      <c r="BJ307" s="318"/>
    </row>
    <row r="308" spans="1:62" ht="12" customHeight="1" x14ac:dyDescent="0.25">
      <c r="A308" s="318"/>
      <c r="B308" s="318"/>
      <c r="C308" s="318"/>
      <c r="D308" s="318"/>
      <c r="E308" s="318"/>
      <c r="F308" s="318"/>
      <c r="G308" s="318"/>
      <c r="H308" s="318"/>
      <c r="I308" s="318"/>
      <c r="J308" s="318"/>
      <c r="K308" s="318"/>
      <c r="L308" s="318"/>
      <c r="M308" s="318"/>
      <c r="N308" s="318"/>
      <c r="O308" s="318"/>
      <c r="P308" s="318"/>
      <c r="Q308" s="318"/>
      <c r="R308" s="318"/>
      <c r="S308" s="318"/>
      <c r="T308" s="318"/>
      <c r="U308" s="318"/>
      <c r="V308" s="318"/>
      <c r="W308" s="318"/>
      <c r="X308" s="318"/>
      <c r="Y308" s="318"/>
      <c r="Z308" s="318"/>
      <c r="AA308" s="318"/>
      <c r="AB308" s="318"/>
      <c r="AC308" s="318"/>
      <c r="AD308" s="318"/>
      <c r="AE308" s="318"/>
      <c r="AF308" s="318"/>
      <c r="AG308" s="318"/>
      <c r="AH308" s="318"/>
      <c r="AI308" s="318"/>
      <c r="AJ308" s="318"/>
      <c r="AK308" s="318"/>
      <c r="AL308" s="318"/>
      <c r="AM308" s="318"/>
      <c r="AN308" s="318"/>
      <c r="AO308" s="318"/>
      <c r="AP308" s="318"/>
      <c r="AQ308" s="318"/>
      <c r="AR308" s="318"/>
      <c r="AS308" s="318"/>
      <c r="AT308" s="318"/>
      <c r="AU308" s="318"/>
      <c r="AV308" s="318"/>
      <c r="AW308" s="318"/>
      <c r="AX308" s="318"/>
      <c r="AY308" s="318"/>
      <c r="AZ308" s="318"/>
      <c r="BA308" s="318"/>
      <c r="BB308" s="318"/>
      <c r="BC308" s="318"/>
      <c r="BD308" s="318"/>
      <c r="BE308" s="318"/>
      <c r="BF308" s="318"/>
      <c r="BG308" s="318"/>
      <c r="BH308" s="318"/>
      <c r="BI308" s="318"/>
      <c r="BJ308" s="318"/>
    </row>
    <row r="309" spans="1:62" ht="12" customHeight="1" x14ac:dyDescent="0.25">
      <c r="A309" s="318"/>
      <c r="B309" s="318"/>
      <c r="C309" s="318"/>
      <c r="D309" s="318"/>
      <c r="E309" s="318"/>
      <c r="F309" s="318"/>
      <c r="G309" s="318"/>
      <c r="H309" s="318"/>
      <c r="I309" s="318"/>
      <c r="J309" s="318"/>
      <c r="K309" s="318"/>
      <c r="L309" s="318"/>
      <c r="M309" s="318"/>
      <c r="N309" s="318"/>
      <c r="O309" s="318"/>
      <c r="P309" s="318"/>
      <c r="Q309" s="318"/>
      <c r="R309" s="318"/>
      <c r="S309" s="318"/>
      <c r="T309" s="318"/>
      <c r="U309" s="318"/>
      <c r="V309" s="318"/>
      <c r="W309" s="318"/>
      <c r="X309" s="318"/>
      <c r="Y309" s="318"/>
      <c r="Z309" s="318"/>
      <c r="AA309" s="318"/>
      <c r="AB309" s="318"/>
      <c r="AC309" s="318"/>
      <c r="AD309" s="318"/>
      <c r="AE309" s="318"/>
      <c r="AF309" s="318"/>
      <c r="AG309" s="318"/>
      <c r="AH309" s="318"/>
      <c r="AI309" s="318"/>
      <c r="AJ309" s="318"/>
      <c r="AK309" s="318"/>
      <c r="AL309" s="318"/>
      <c r="AM309" s="318"/>
      <c r="AN309" s="318"/>
      <c r="AO309" s="318"/>
      <c r="AP309" s="318"/>
      <c r="AQ309" s="318"/>
      <c r="AR309" s="318"/>
      <c r="AS309" s="318"/>
      <c r="AT309" s="318"/>
      <c r="AU309" s="318"/>
      <c r="AV309" s="318"/>
      <c r="AW309" s="318"/>
      <c r="AX309" s="318"/>
      <c r="AY309" s="318"/>
      <c r="AZ309" s="318"/>
      <c r="BA309" s="318"/>
      <c r="BB309" s="318"/>
      <c r="BC309" s="318"/>
      <c r="BD309" s="318"/>
      <c r="BE309" s="318"/>
      <c r="BF309" s="318"/>
      <c r="BG309" s="318"/>
      <c r="BH309" s="318"/>
      <c r="BI309" s="318"/>
      <c r="BJ309" s="318"/>
    </row>
    <row r="310" spans="1:62" ht="12" customHeight="1" x14ac:dyDescent="0.25">
      <c r="A310" s="318"/>
      <c r="B310" s="318"/>
      <c r="C310" s="318"/>
      <c r="D310" s="318"/>
      <c r="E310" s="318"/>
      <c r="F310" s="318"/>
      <c r="G310" s="318"/>
      <c r="H310" s="318"/>
      <c r="I310" s="318"/>
      <c r="J310" s="318"/>
      <c r="K310" s="318"/>
      <c r="L310" s="318"/>
      <c r="M310" s="318"/>
      <c r="N310" s="318"/>
      <c r="O310" s="318"/>
      <c r="P310" s="318"/>
      <c r="Q310" s="318"/>
      <c r="R310" s="318"/>
      <c r="S310" s="318"/>
      <c r="T310" s="318"/>
      <c r="U310" s="318"/>
      <c r="V310" s="318"/>
      <c r="W310" s="318"/>
      <c r="X310" s="318"/>
      <c r="Y310" s="318"/>
      <c r="Z310" s="318"/>
      <c r="AA310" s="318"/>
      <c r="AB310" s="318"/>
      <c r="AC310" s="318"/>
      <c r="AD310" s="318"/>
      <c r="AE310" s="318"/>
      <c r="AF310" s="318"/>
      <c r="AG310" s="318"/>
      <c r="AH310" s="318"/>
      <c r="AI310" s="318"/>
      <c r="AJ310" s="318"/>
      <c r="AK310" s="318"/>
      <c r="AL310" s="318"/>
      <c r="AM310" s="318"/>
      <c r="AN310" s="318"/>
      <c r="AO310" s="318"/>
      <c r="AP310" s="318"/>
      <c r="AQ310" s="318"/>
      <c r="AR310" s="318"/>
      <c r="AS310" s="318"/>
      <c r="AT310" s="318"/>
      <c r="AU310" s="318"/>
      <c r="AV310" s="318"/>
      <c r="AW310" s="318"/>
      <c r="AX310" s="318"/>
      <c r="AY310" s="318"/>
      <c r="AZ310" s="318"/>
      <c r="BA310" s="318"/>
      <c r="BB310" s="318"/>
      <c r="BC310" s="318"/>
      <c r="BD310" s="318"/>
      <c r="BE310" s="318"/>
      <c r="BF310" s="318"/>
      <c r="BG310" s="318"/>
      <c r="BH310" s="318"/>
      <c r="BI310" s="318"/>
      <c r="BJ310" s="318"/>
    </row>
    <row r="311" spans="1:62" ht="12" customHeight="1" x14ac:dyDescent="0.25">
      <c r="A311" s="318"/>
      <c r="B311" s="318"/>
      <c r="C311" s="318"/>
      <c r="D311" s="318"/>
      <c r="E311" s="318"/>
      <c r="F311" s="318"/>
      <c r="G311" s="318"/>
      <c r="H311" s="318"/>
      <c r="I311" s="318"/>
      <c r="J311" s="318"/>
      <c r="K311" s="318"/>
      <c r="L311" s="318"/>
      <c r="M311" s="318"/>
      <c r="N311" s="318"/>
      <c r="O311" s="318"/>
      <c r="P311" s="318"/>
      <c r="Q311" s="318"/>
      <c r="R311" s="318"/>
      <c r="S311" s="318"/>
      <c r="T311" s="318"/>
      <c r="U311" s="318"/>
      <c r="V311" s="318"/>
      <c r="W311" s="318"/>
      <c r="X311" s="318"/>
      <c r="Y311" s="318"/>
      <c r="Z311" s="318"/>
      <c r="AA311" s="318"/>
      <c r="AB311" s="318"/>
      <c r="AC311" s="318"/>
      <c r="AD311" s="318"/>
      <c r="AE311" s="318"/>
      <c r="AF311" s="318"/>
      <c r="AG311" s="318"/>
      <c r="AH311" s="318"/>
      <c r="AI311" s="318"/>
      <c r="AJ311" s="318"/>
      <c r="AK311" s="318"/>
      <c r="AL311" s="318"/>
      <c r="AM311" s="318"/>
      <c r="AN311" s="318"/>
      <c r="AO311" s="318"/>
      <c r="AP311" s="318"/>
      <c r="AQ311" s="318"/>
      <c r="AR311" s="318"/>
      <c r="AS311" s="318"/>
      <c r="AT311" s="318"/>
      <c r="AU311" s="318"/>
      <c r="AV311" s="318"/>
      <c r="AW311" s="318"/>
      <c r="AX311" s="318"/>
      <c r="AY311" s="318"/>
      <c r="AZ311" s="318"/>
      <c r="BA311" s="318"/>
      <c r="BB311" s="318"/>
      <c r="BC311" s="318"/>
      <c r="BD311" s="318"/>
      <c r="BE311" s="318"/>
      <c r="BF311" s="318"/>
      <c r="BG311" s="318"/>
      <c r="BH311" s="318"/>
      <c r="BI311" s="318"/>
      <c r="BJ311" s="318"/>
    </row>
    <row r="312" spans="1:62" ht="12" customHeight="1" x14ac:dyDescent="0.25">
      <c r="A312" s="318"/>
      <c r="B312" s="318"/>
      <c r="C312" s="318"/>
      <c r="D312" s="318"/>
      <c r="E312" s="318"/>
      <c r="F312" s="318"/>
      <c r="G312" s="318"/>
      <c r="H312" s="318"/>
      <c r="I312" s="318"/>
      <c r="J312" s="318"/>
      <c r="K312" s="318"/>
      <c r="L312" s="318"/>
      <c r="M312" s="318"/>
      <c r="N312" s="318"/>
      <c r="O312" s="318"/>
      <c r="P312" s="318"/>
      <c r="Q312" s="318"/>
      <c r="R312" s="318"/>
      <c r="S312" s="318"/>
      <c r="T312" s="318"/>
      <c r="U312" s="318"/>
      <c r="V312" s="318"/>
      <c r="W312" s="318"/>
      <c r="X312" s="318"/>
      <c r="Y312" s="318"/>
      <c r="Z312" s="318"/>
      <c r="AA312" s="318"/>
      <c r="AB312" s="318"/>
      <c r="AC312" s="318"/>
      <c r="AD312" s="318"/>
      <c r="AE312" s="318"/>
      <c r="AF312" s="318"/>
      <c r="AG312" s="318"/>
      <c r="AH312" s="318"/>
      <c r="AI312" s="318"/>
      <c r="AJ312" s="318"/>
      <c r="AK312" s="318"/>
      <c r="AL312" s="318"/>
      <c r="AM312" s="318"/>
      <c r="AN312" s="318"/>
      <c r="AO312" s="318"/>
      <c r="AP312" s="318"/>
      <c r="AQ312" s="318"/>
      <c r="AR312" s="318"/>
      <c r="AS312" s="318"/>
      <c r="AT312" s="318"/>
      <c r="AU312" s="318"/>
      <c r="AV312" s="318"/>
      <c r="AW312" s="318"/>
      <c r="AX312" s="318"/>
      <c r="AY312" s="318"/>
      <c r="AZ312" s="318"/>
      <c r="BA312" s="318"/>
      <c r="BB312" s="318"/>
      <c r="BC312" s="318"/>
      <c r="BD312" s="318"/>
      <c r="BE312" s="318"/>
      <c r="BF312" s="318"/>
      <c r="BG312" s="318"/>
      <c r="BH312" s="318"/>
      <c r="BI312" s="318"/>
      <c r="BJ312" s="318"/>
    </row>
    <row r="313" spans="1:62" ht="12" customHeight="1" x14ac:dyDescent="0.25">
      <c r="A313" s="318"/>
      <c r="B313" s="318"/>
      <c r="C313" s="318"/>
      <c r="D313" s="318"/>
      <c r="E313" s="318"/>
      <c r="F313" s="318"/>
      <c r="G313" s="318"/>
      <c r="H313" s="318"/>
      <c r="I313" s="318"/>
      <c r="J313" s="318"/>
      <c r="K313" s="318"/>
      <c r="L313" s="318"/>
      <c r="M313" s="318"/>
      <c r="N313" s="318"/>
      <c r="O313" s="318"/>
      <c r="P313" s="318"/>
      <c r="Q313" s="318"/>
      <c r="R313" s="318"/>
      <c r="S313" s="318"/>
      <c r="T313" s="318"/>
      <c r="U313" s="318"/>
      <c r="V313" s="318"/>
      <c r="W313" s="318"/>
      <c r="X313" s="318"/>
      <c r="Y313" s="318"/>
      <c r="Z313" s="318"/>
      <c r="AA313" s="318"/>
      <c r="AB313" s="318"/>
      <c r="AC313" s="318"/>
      <c r="AD313" s="318"/>
      <c r="AE313" s="318"/>
      <c r="AF313" s="318"/>
      <c r="AG313" s="318"/>
      <c r="AH313" s="318"/>
      <c r="AI313" s="318"/>
      <c r="AJ313" s="318"/>
      <c r="AK313" s="318"/>
      <c r="AL313" s="318"/>
      <c r="AM313" s="318"/>
      <c r="AN313" s="318"/>
      <c r="AO313" s="318"/>
      <c r="AP313" s="318"/>
      <c r="AQ313" s="318"/>
      <c r="AR313" s="318"/>
      <c r="AS313" s="318"/>
      <c r="AT313" s="318"/>
      <c r="AU313" s="318"/>
      <c r="AV313" s="318"/>
      <c r="AW313" s="318"/>
      <c r="AX313" s="318"/>
      <c r="AY313" s="318"/>
      <c r="AZ313" s="318"/>
      <c r="BA313" s="318"/>
      <c r="BB313" s="318"/>
      <c r="BC313" s="318"/>
      <c r="BD313" s="318"/>
      <c r="BE313" s="318"/>
      <c r="BF313" s="318"/>
      <c r="BG313" s="318"/>
      <c r="BH313" s="318"/>
      <c r="BI313" s="318"/>
      <c r="BJ313" s="318"/>
    </row>
    <row r="314" spans="1:62" ht="12" customHeight="1" x14ac:dyDescent="0.25">
      <c r="A314" s="318"/>
      <c r="B314" s="318"/>
      <c r="C314" s="318"/>
      <c r="D314" s="318"/>
      <c r="E314" s="318"/>
      <c r="F314" s="318"/>
      <c r="G314" s="318"/>
      <c r="H314" s="318"/>
      <c r="I314" s="318"/>
      <c r="J314" s="318"/>
      <c r="K314" s="318"/>
      <c r="L314" s="318"/>
      <c r="M314" s="318"/>
      <c r="N314" s="318"/>
      <c r="O314" s="318"/>
      <c r="P314" s="318"/>
      <c r="Q314" s="318"/>
      <c r="R314" s="318"/>
      <c r="S314" s="318"/>
      <c r="T314" s="318"/>
      <c r="U314" s="318"/>
      <c r="V314" s="318"/>
      <c r="W314" s="318"/>
      <c r="X314" s="318"/>
      <c r="Y314" s="318"/>
      <c r="Z314" s="318"/>
      <c r="AA314" s="318"/>
      <c r="AB314" s="318"/>
      <c r="AC314" s="318"/>
      <c r="AD314" s="318"/>
      <c r="AE314" s="318"/>
      <c r="AF314" s="318"/>
      <c r="AG314" s="318"/>
      <c r="AH314" s="318"/>
      <c r="AI314" s="318"/>
      <c r="AJ314" s="318"/>
      <c r="AK314" s="318"/>
      <c r="AL314" s="318"/>
      <c r="AM314" s="318"/>
      <c r="AN314" s="318"/>
      <c r="AO314" s="318"/>
      <c r="AP314" s="318"/>
      <c r="AQ314" s="318"/>
      <c r="AR314" s="318"/>
      <c r="AS314" s="318"/>
      <c r="AT314" s="318"/>
      <c r="AU314" s="318"/>
      <c r="AV314" s="318"/>
      <c r="AW314" s="318"/>
      <c r="AX314" s="318"/>
      <c r="AY314" s="318"/>
      <c r="AZ314" s="318"/>
      <c r="BA314" s="318"/>
      <c r="BB314" s="318"/>
      <c r="BC314" s="318"/>
      <c r="BD314" s="318"/>
      <c r="BE314" s="318"/>
      <c r="BF314" s="318"/>
      <c r="BG314" s="318"/>
      <c r="BH314" s="318"/>
      <c r="BI314" s="318"/>
      <c r="BJ314" s="318"/>
    </row>
    <row r="315" spans="1:62" ht="12" customHeight="1" x14ac:dyDescent="0.25">
      <c r="A315" s="318"/>
      <c r="B315" s="318"/>
      <c r="C315" s="318"/>
      <c r="D315" s="318"/>
      <c r="E315" s="318"/>
      <c r="F315" s="318"/>
      <c r="G315" s="318"/>
      <c r="H315" s="318"/>
      <c r="I315" s="318"/>
      <c r="J315" s="318"/>
      <c r="K315" s="318"/>
      <c r="L315" s="318"/>
      <c r="M315" s="318"/>
      <c r="N315" s="318"/>
      <c r="O315" s="318"/>
      <c r="P315" s="318"/>
      <c r="Q315" s="318"/>
      <c r="R315" s="318"/>
      <c r="S315" s="318"/>
      <c r="T315" s="318"/>
      <c r="U315" s="318"/>
      <c r="V315" s="318"/>
      <c r="W315" s="318"/>
      <c r="X315" s="318"/>
      <c r="Y315" s="318"/>
      <c r="Z315" s="318"/>
      <c r="AA315" s="318"/>
      <c r="AB315" s="318"/>
      <c r="AC315" s="318"/>
      <c r="AD315" s="318"/>
      <c r="AE315" s="318"/>
      <c r="AF315" s="318"/>
      <c r="AG315" s="318"/>
      <c r="AH315" s="318"/>
      <c r="AI315" s="318"/>
      <c r="AJ315" s="318"/>
      <c r="AK315" s="318"/>
      <c r="AL315" s="318"/>
      <c r="AM315" s="318"/>
      <c r="AN315" s="318"/>
      <c r="AO315" s="318"/>
      <c r="AP315" s="318"/>
      <c r="AQ315" s="318"/>
      <c r="AR315" s="318"/>
      <c r="AS315" s="318"/>
      <c r="AT315" s="318"/>
      <c r="AU315" s="318"/>
      <c r="AV315" s="318"/>
      <c r="AW315" s="318"/>
      <c r="AX315" s="318"/>
      <c r="AY315" s="318"/>
      <c r="AZ315" s="318"/>
      <c r="BA315" s="318"/>
      <c r="BB315" s="318"/>
      <c r="BC315" s="318"/>
      <c r="BD315" s="318"/>
      <c r="BE315" s="318"/>
      <c r="BF315" s="318"/>
      <c r="BG315" s="318"/>
      <c r="BH315" s="318"/>
      <c r="BI315" s="318"/>
      <c r="BJ315" s="318"/>
    </row>
    <row r="316" spans="1:62" ht="12" customHeight="1" x14ac:dyDescent="0.25">
      <c r="A316" s="318"/>
      <c r="B316" s="318"/>
      <c r="C316" s="318"/>
      <c r="D316" s="318"/>
      <c r="E316" s="318"/>
      <c r="F316" s="318"/>
      <c r="G316" s="318"/>
      <c r="H316" s="318"/>
      <c r="I316" s="318"/>
      <c r="J316" s="318"/>
      <c r="K316" s="318"/>
      <c r="L316" s="318"/>
      <c r="M316" s="318"/>
      <c r="N316" s="318"/>
      <c r="O316" s="318"/>
      <c r="P316" s="318"/>
      <c r="Q316" s="318"/>
      <c r="R316" s="318"/>
      <c r="S316" s="318"/>
      <c r="T316" s="318"/>
      <c r="U316" s="318"/>
      <c r="V316" s="318"/>
      <c r="W316" s="318"/>
      <c r="X316" s="318"/>
      <c r="Y316" s="318"/>
      <c r="Z316" s="318"/>
      <c r="AA316" s="318"/>
      <c r="AB316" s="318"/>
      <c r="AC316" s="318"/>
      <c r="AD316" s="318"/>
      <c r="AE316" s="318"/>
      <c r="AF316" s="318"/>
      <c r="AG316" s="318"/>
      <c r="AH316" s="318"/>
      <c r="AI316" s="318"/>
      <c r="AJ316" s="318"/>
      <c r="AK316" s="318"/>
      <c r="AL316" s="318"/>
      <c r="AM316" s="318"/>
      <c r="AN316" s="318"/>
      <c r="AO316" s="318"/>
      <c r="AP316" s="318"/>
      <c r="AQ316" s="318"/>
      <c r="AR316" s="318"/>
      <c r="AS316" s="318"/>
      <c r="AT316" s="318"/>
      <c r="AU316" s="318"/>
      <c r="AV316" s="318"/>
      <c r="AW316" s="318"/>
      <c r="AX316" s="318"/>
      <c r="AY316" s="318"/>
      <c r="AZ316" s="318"/>
      <c r="BA316" s="318"/>
      <c r="BB316" s="318"/>
      <c r="BC316" s="318"/>
      <c r="BD316" s="318"/>
      <c r="BE316" s="318"/>
      <c r="BF316" s="318"/>
      <c r="BG316" s="318"/>
      <c r="BH316" s="318"/>
      <c r="BI316" s="318"/>
      <c r="BJ316" s="318"/>
    </row>
    <row r="317" spans="1:62" ht="12" customHeight="1" x14ac:dyDescent="0.25">
      <c r="A317" s="318"/>
      <c r="B317" s="318"/>
      <c r="C317" s="318"/>
      <c r="D317" s="318"/>
      <c r="E317" s="318"/>
      <c r="F317" s="318"/>
      <c r="G317" s="318"/>
      <c r="H317" s="318"/>
      <c r="I317" s="318"/>
      <c r="J317" s="318"/>
      <c r="K317" s="318"/>
      <c r="L317" s="318"/>
      <c r="M317" s="318"/>
      <c r="N317" s="318"/>
      <c r="O317" s="318"/>
      <c r="P317" s="318"/>
      <c r="Q317" s="318"/>
      <c r="R317" s="318"/>
      <c r="S317" s="318"/>
      <c r="T317" s="318"/>
      <c r="U317" s="318"/>
      <c r="V317" s="318"/>
      <c r="W317" s="318"/>
      <c r="X317" s="318"/>
      <c r="Y317" s="318"/>
      <c r="Z317" s="318"/>
      <c r="AA317" s="318"/>
      <c r="AB317" s="318"/>
      <c r="AC317" s="318"/>
      <c r="AD317" s="318"/>
      <c r="AE317" s="318"/>
      <c r="AF317" s="318"/>
      <c r="AG317" s="318"/>
      <c r="AH317" s="318"/>
      <c r="AI317" s="318"/>
      <c r="AJ317" s="318"/>
      <c r="AK317" s="318"/>
      <c r="AL317" s="318"/>
      <c r="AM317" s="318"/>
      <c r="AN317" s="318"/>
      <c r="AO317" s="318"/>
      <c r="AP317" s="318"/>
      <c r="AQ317" s="318"/>
      <c r="AR317" s="318"/>
      <c r="AS317" s="318"/>
      <c r="AT317" s="318"/>
      <c r="AU317" s="318"/>
      <c r="AV317" s="318"/>
      <c r="AW317" s="318"/>
      <c r="AX317" s="318"/>
      <c r="AY317" s="318"/>
      <c r="AZ317" s="318"/>
      <c r="BA317" s="318"/>
      <c r="BB317" s="318"/>
      <c r="BC317" s="318"/>
      <c r="BD317" s="318"/>
      <c r="BE317" s="318"/>
      <c r="BF317" s="318"/>
      <c r="BG317" s="318"/>
      <c r="BH317" s="318"/>
      <c r="BI317" s="318"/>
      <c r="BJ317" s="318"/>
    </row>
    <row r="318" spans="1:62" ht="12" customHeight="1" x14ac:dyDescent="0.25">
      <c r="A318" s="318"/>
      <c r="B318" s="318"/>
      <c r="C318" s="318"/>
      <c r="D318" s="318"/>
      <c r="E318" s="318"/>
      <c r="F318" s="318"/>
      <c r="G318" s="318"/>
      <c r="H318" s="318"/>
      <c r="I318" s="318"/>
      <c r="J318" s="318"/>
      <c r="K318" s="318"/>
      <c r="L318" s="318"/>
      <c r="M318" s="318"/>
      <c r="N318" s="318"/>
      <c r="O318" s="318"/>
      <c r="P318" s="318"/>
      <c r="Q318" s="318"/>
      <c r="R318" s="318"/>
      <c r="S318" s="318"/>
      <c r="T318" s="318"/>
      <c r="U318" s="318"/>
      <c r="V318" s="318"/>
      <c r="W318" s="318"/>
      <c r="X318" s="318"/>
      <c r="Y318" s="318"/>
      <c r="Z318" s="318"/>
      <c r="AA318" s="318"/>
      <c r="AB318" s="318"/>
      <c r="AC318" s="318"/>
      <c r="AD318" s="318"/>
      <c r="AE318" s="318"/>
      <c r="AF318" s="318"/>
      <c r="AG318" s="318"/>
      <c r="AH318" s="318"/>
      <c r="AI318" s="318"/>
      <c r="AJ318" s="318"/>
      <c r="AK318" s="318"/>
      <c r="AL318" s="318"/>
      <c r="AM318" s="318"/>
      <c r="AN318" s="318"/>
      <c r="AO318" s="318"/>
      <c r="AP318" s="318"/>
      <c r="AQ318" s="318"/>
      <c r="AR318" s="318"/>
      <c r="AS318" s="318"/>
      <c r="AT318" s="318"/>
      <c r="AU318" s="318"/>
      <c r="AV318" s="318"/>
      <c r="AW318" s="318"/>
      <c r="AX318" s="318"/>
      <c r="AY318" s="318"/>
      <c r="AZ318" s="318"/>
      <c r="BA318" s="318"/>
      <c r="BB318" s="318"/>
      <c r="BC318" s="318"/>
      <c r="BD318" s="318"/>
      <c r="BE318" s="318"/>
      <c r="BF318" s="318"/>
      <c r="BG318" s="318"/>
      <c r="BH318" s="318"/>
      <c r="BI318" s="318"/>
      <c r="BJ318" s="318"/>
    </row>
    <row r="319" spans="1:62" ht="12" customHeight="1" x14ac:dyDescent="0.25">
      <c r="A319" s="318"/>
      <c r="B319" s="318"/>
      <c r="C319" s="318"/>
      <c r="D319" s="318"/>
      <c r="E319" s="318"/>
      <c r="F319" s="318"/>
      <c r="G319" s="318"/>
      <c r="H319" s="318"/>
      <c r="I319" s="318"/>
      <c r="J319" s="318"/>
      <c r="K319" s="318"/>
      <c r="L319" s="318"/>
      <c r="M319" s="318"/>
      <c r="N319" s="318"/>
      <c r="O319" s="318"/>
      <c r="P319" s="318"/>
      <c r="Q319" s="318"/>
      <c r="R319" s="318"/>
      <c r="S319" s="318"/>
      <c r="T319" s="318"/>
      <c r="U319" s="318"/>
      <c r="V319" s="318"/>
      <c r="W319" s="318"/>
      <c r="X319" s="318"/>
      <c r="Y319" s="318"/>
      <c r="Z319" s="318"/>
      <c r="AA319" s="318"/>
      <c r="AB319" s="318"/>
      <c r="AC319" s="318"/>
      <c r="AD319" s="318"/>
      <c r="AE319" s="318"/>
      <c r="AF319" s="318"/>
      <c r="AG319" s="318"/>
      <c r="AH319" s="318"/>
      <c r="AI319" s="318"/>
      <c r="AJ319" s="318"/>
      <c r="AK319" s="318"/>
      <c r="AL319" s="318"/>
      <c r="AM319" s="318"/>
      <c r="AN319" s="318"/>
      <c r="AO319" s="318"/>
      <c r="AP319" s="318"/>
      <c r="AQ319" s="318"/>
      <c r="AR319" s="318"/>
      <c r="AS319" s="318"/>
      <c r="AT319" s="318"/>
      <c r="AU319" s="318"/>
      <c r="AV319" s="318"/>
      <c r="AW319" s="318"/>
      <c r="AX319" s="318"/>
      <c r="AY319" s="318"/>
      <c r="AZ319" s="318"/>
      <c r="BA319" s="318"/>
      <c r="BB319" s="318"/>
      <c r="BC319" s="318"/>
      <c r="BD319" s="318"/>
      <c r="BE319" s="318"/>
      <c r="BF319" s="318"/>
      <c r="BG319" s="318"/>
      <c r="BH319" s="318"/>
      <c r="BI319" s="318"/>
      <c r="BJ319" s="318"/>
    </row>
    <row r="320" spans="1:62" ht="12" customHeight="1" x14ac:dyDescent="0.25">
      <c r="A320" s="318"/>
      <c r="B320" s="318"/>
      <c r="C320" s="318"/>
      <c r="D320" s="318"/>
      <c r="E320" s="318"/>
      <c r="F320" s="318"/>
      <c r="G320" s="318"/>
      <c r="H320" s="318"/>
      <c r="I320" s="318"/>
      <c r="J320" s="318"/>
      <c r="K320" s="318"/>
      <c r="L320" s="318"/>
      <c r="M320" s="318"/>
      <c r="N320" s="318"/>
      <c r="O320" s="318"/>
      <c r="P320" s="318"/>
      <c r="Q320" s="318"/>
      <c r="R320" s="318"/>
      <c r="S320" s="318"/>
      <c r="T320" s="318"/>
      <c r="U320" s="318"/>
      <c r="V320" s="318"/>
      <c r="W320" s="318"/>
      <c r="X320" s="318"/>
      <c r="Y320" s="318"/>
      <c r="Z320" s="318"/>
      <c r="AA320" s="318"/>
      <c r="AB320" s="318"/>
      <c r="AC320" s="318"/>
      <c r="AD320" s="318"/>
      <c r="AE320" s="318"/>
      <c r="AF320" s="318"/>
      <c r="AG320" s="318"/>
      <c r="AH320" s="318"/>
      <c r="AI320" s="318"/>
      <c r="AJ320" s="318"/>
      <c r="AK320" s="318"/>
      <c r="AL320" s="318"/>
      <c r="AM320" s="318"/>
      <c r="AN320" s="318"/>
      <c r="AO320" s="318"/>
      <c r="AP320" s="318"/>
      <c r="AQ320" s="318"/>
      <c r="AR320" s="318"/>
      <c r="AS320" s="318"/>
      <c r="AT320" s="318"/>
      <c r="AU320" s="318"/>
      <c r="AV320" s="318"/>
      <c r="AW320" s="318"/>
      <c r="AX320" s="318"/>
      <c r="AY320" s="318"/>
      <c r="AZ320" s="318"/>
      <c r="BA320" s="318"/>
      <c r="BB320" s="318"/>
      <c r="BC320" s="318"/>
      <c r="BD320" s="318"/>
      <c r="BE320" s="318"/>
      <c r="BF320" s="318"/>
      <c r="BG320" s="318"/>
      <c r="BH320" s="318"/>
      <c r="BI320" s="318"/>
      <c r="BJ320" s="318"/>
    </row>
    <row r="321" spans="1:62" ht="12" customHeight="1" x14ac:dyDescent="0.25">
      <c r="A321" s="318"/>
      <c r="B321" s="318"/>
      <c r="C321" s="318"/>
      <c r="D321" s="318"/>
      <c r="E321" s="318"/>
      <c r="F321" s="318"/>
      <c r="G321" s="318"/>
      <c r="H321" s="318"/>
      <c r="I321" s="318"/>
      <c r="J321" s="318"/>
      <c r="K321" s="318"/>
      <c r="L321" s="318"/>
      <c r="M321" s="318"/>
      <c r="N321" s="318"/>
      <c r="O321" s="318"/>
      <c r="P321" s="318"/>
      <c r="Q321" s="318"/>
      <c r="R321" s="318"/>
      <c r="S321" s="318"/>
      <c r="T321" s="318"/>
      <c r="U321" s="318"/>
      <c r="V321" s="318"/>
      <c r="W321" s="318"/>
      <c r="X321" s="318"/>
      <c r="Y321" s="318"/>
      <c r="Z321" s="318"/>
      <c r="AA321" s="318"/>
      <c r="AB321" s="318"/>
      <c r="AC321" s="318"/>
      <c r="AD321" s="318"/>
      <c r="AE321" s="318"/>
      <c r="AF321" s="318"/>
      <c r="AG321" s="318"/>
      <c r="AH321" s="318"/>
      <c r="AI321" s="318"/>
      <c r="AJ321" s="318"/>
      <c r="AK321" s="318"/>
      <c r="AL321" s="318"/>
      <c r="AM321" s="318"/>
      <c r="AN321" s="318"/>
      <c r="AO321" s="318"/>
      <c r="AP321" s="318"/>
      <c r="AQ321" s="318"/>
      <c r="AR321" s="318"/>
      <c r="AS321" s="318"/>
      <c r="AT321" s="318"/>
      <c r="AU321" s="318"/>
      <c r="AV321" s="318"/>
      <c r="AW321" s="318"/>
      <c r="AX321" s="318"/>
      <c r="AY321" s="318"/>
      <c r="AZ321" s="318"/>
      <c r="BA321" s="318"/>
      <c r="BB321" s="318"/>
      <c r="BC321" s="318"/>
      <c r="BD321" s="318"/>
      <c r="BE321" s="318"/>
      <c r="BF321" s="318"/>
      <c r="BG321" s="318"/>
      <c r="BH321" s="318"/>
      <c r="BI321" s="318"/>
      <c r="BJ321" s="318"/>
    </row>
    <row r="322" spans="1:62" ht="12" customHeight="1" x14ac:dyDescent="0.25">
      <c r="A322" s="318"/>
      <c r="B322" s="318"/>
      <c r="C322" s="318"/>
      <c r="D322" s="318"/>
      <c r="E322" s="318"/>
      <c r="F322" s="318"/>
      <c r="G322" s="318"/>
      <c r="H322" s="318"/>
      <c r="I322" s="318"/>
      <c r="J322" s="318"/>
      <c r="K322" s="318"/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  <c r="W322" s="318"/>
      <c r="X322" s="318"/>
      <c r="Y322" s="318"/>
      <c r="Z322" s="318"/>
      <c r="AA322" s="318"/>
      <c r="AB322" s="318"/>
      <c r="AC322" s="318"/>
      <c r="AD322" s="318"/>
      <c r="AE322" s="318"/>
      <c r="AF322" s="318"/>
      <c r="AG322" s="318"/>
      <c r="AH322" s="318"/>
      <c r="AI322" s="318"/>
      <c r="AJ322" s="318"/>
      <c r="AK322" s="318"/>
      <c r="AL322" s="318"/>
      <c r="AM322" s="318"/>
      <c r="AN322" s="318"/>
      <c r="AO322" s="318"/>
      <c r="AP322" s="318"/>
      <c r="AQ322" s="318"/>
      <c r="AR322" s="318"/>
      <c r="AS322" s="318"/>
      <c r="AT322" s="318"/>
      <c r="AU322" s="318"/>
      <c r="AV322" s="318"/>
      <c r="AW322" s="318"/>
      <c r="AX322" s="318"/>
      <c r="AY322" s="318"/>
      <c r="AZ322" s="318"/>
      <c r="BA322" s="318"/>
      <c r="BB322" s="318"/>
      <c r="BC322" s="318"/>
      <c r="BD322" s="318"/>
      <c r="BE322" s="318"/>
      <c r="BF322" s="318"/>
      <c r="BG322" s="318"/>
      <c r="BH322" s="318"/>
      <c r="BI322" s="318"/>
      <c r="BJ322" s="318"/>
    </row>
    <row r="323" spans="1:62" ht="12" customHeight="1" x14ac:dyDescent="0.25">
      <c r="A323" s="318"/>
      <c r="B323" s="318"/>
      <c r="C323" s="318"/>
      <c r="D323" s="318"/>
      <c r="E323" s="318"/>
      <c r="F323" s="318"/>
      <c r="G323" s="318"/>
      <c r="H323" s="318"/>
      <c r="I323" s="318"/>
      <c r="J323" s="318"/>
      <c r="K323" s="318"/>
      <c r="L323" s="318"/>
      <c r="M323" s="318"/>
      <c r="N323" s="318"/>
      <c r="O323" s="318"/>
      <c r="P323" s="318"/>
      <c r="Q323" s="318"/>
      <c r="R323" s="318"/>
      <c r="S323" s="318"/>
      <c r="T323" s="318"/>
      <c r="U323" s="318"/>
      <c r="V323" s="318"/>
      <c r="W323" s="318"/>
      <c r="X323" s="318"/>
      <c r="Y323" s="318"/>
      <c r="Z323" s="318"/>
      <c r="AA323" s="318"/>
      <c r="AB323" s="318"/>
      <c r="AC323" s="318"/>
      <c r="AD323" s="318"/>
      <c r="AE323" s="318"/>
      <c r="AF323" s="318"/>
      <c r="AG323" s="318"/>
      <c r="AH323" s="318"/>
      <c r="AI323" s="318"/>
      <c r="AJ323" s="318"/>
      <c r="AK323" s="318"/>
      <c r="AL323" s="318"/>
      <c r="AM323" s="318"/>
      <c r="AN323" s="318"/>
      <c r="AO323" s="318"/>
      <c r="AP323" s="318"/>
      <c r="AQ323" s="318"/>
      <c r="AR323" s="318"/>
      <c r="AS323" s="318"/>
      <c r="AT323" s="318"/>
      <c r="AU323" s="318"/>
      <c r="AV323" s="318"/>
      <c r="AW323" s="318"/>
      <c r="AX323" s="318"/>
      <c r="AY323" s="318"/>
      <c r="AZ323" s="318"/>
      <c r="BA323" s="318"/>
      <c r="BB323" s="318"/>
      <c r="BC323" s="318"/>
      <c r="BD323" s="318"/>
      <c r="BE323" s="318"/>
      <c r="BF323" s="318"/>
      <c r="BG323" s="318"/>
      <c r="BH323" s="318"/>
      <c r="BI323" s="318"/>
      <c r="BJ323" s="318"/>
    </row>
    <row r="324" spans="1:62" ht="12" customHeight="1" x14ac:dyDescent="0.25">
      <c r="A324" s="318"/>
      <c r="B324" s="318"/>
      <c r="C324" s="318"/>
      <c r="D324" s="318"/>
      <c r="E324" s="318"/>
      <c r="F324" s="318"/>
      <c r="G324" s="318"/>
      <c r="H324" s="318"/>
      <c r="I324" s="318"/>
      <c r="J324" s="318"/>
      <c r="K324" s="318"/>
      <c r="L324" s="318"/>
      <c r="M324" s="318"/>
      <c r="N324" s="318"/>
      <c r="O324" s="318"/>
      <c r="P324" s="318"/>
      <c r="Q324" s="318"/>
      <c r="R324" s="318"/>
      <c r="S324" s="318"/>
      <c r="T324" s="318"/>
      <c r="U324" s="318"/>
      <c r="V324" s="318"/>
      <c r="W324" s="318"/>
      <c r="X324" s="318"/>
      <c r="Y324" s="318"/>
      <c r="Z324" s="318"/>
      <c r="AA324" s="318"/>
      <c r="AB324" s="318"/>
      <c r="AC324" s="318"/>
      <c r="AD324" s="318"/>
      <c r="AE324" s="318"/>
      <c r="AF324" s="318"/>
      <c r="AG324" s="318"/>
      <c r="AH324" s="318"/>
      <c r="AI324" s="318"/>
      <c r="AJ324" s="318"/>
      <c r="AK324" s="318"/>
      <c r="AL324" s="318"/>
      <c r="AM324" s="318"/>
      <c r="AN324" s="318"/>
      <c r="AO324" s="318"/>
      <c r="AP324" s="318"/>
      <c r="AQ324" s="318"/>
      <c r="AR324" s="318"/>
      <c r="AS324" s="318"/>
      <c r="AT324" s="318"/>
      <c r="AU324" s="318"/>
      <c r="AV324" s="318"/>
      <c r="AW324" s="318"/>
      <c r="AX324" s="318"/>
      <c r="AY324" s="318"/>
      <c r="AZ324" s="318"/>
      <c r="BA324" s="318"/>
      <c r="BB324" s="318"/>
      <c r="BC324" s="318"/>
      <c r="BD324" s="318"/>
      <c r="BE324" s="318"/>
      <c r="BF324" s="318"/>
      <c r="BG324" s="318"/>
      <c r="BH324" s="318"/>
      <c r="BI324" s="318"/>
      <c r="BJ324" s="318"/>
    </row>
    <row r="325" spans="1:62" ht="12" customHeight="1" x14ac:dyDescent="0.25">
      <c r="A325" s="318"/>
      <c r="B325" s="318"/>
      <c r="C325" s="318"/>
      <c r="D325" s="318"/>
      <c r="E325" s="318"/>
      <c r="F325" s="318"/>
      <c r="G325" s="318"/>
      <c r="H325" s="318"/>
      <c r="I325" s="318"/>
      <c r="J325" s="318"/>
      <c r="K325" s="318"/>
      <c r="L325" s="318"/>
      <c r="M325" s="318"/>
      <c r="N325" s="318"/>
      <c r="O325" s="318"/>
      <c r="P325" s="318"/>
      <c r="Q325" s="318"/>
      <c r="R325" s="318"/>
      <c r="S325" s="318"/>
      <c r="T325" s="318"/>
      <c r="U325" s="318"/>
      <c r="V325" s="318"/>
      <c r="W325" s="318"/>
      <c r="X325" s="318"/>
      <c r="Y325" s="318"/>
      <c r="Z325" s="318"/>
      <c r="AA325" s="318"/>
      <c r="AB325" s="318"/>
      <c r="AC325" s="318"/>
      <c r="AD325" s="318"/>
      <c r="AE325" s="318"/>
      <c r="AF325" s="318"/>
      <c r="AG325" s="318"/>
      <c r="AH325" s="318"/>
      <c r="AI325" s="318"/>
      <c r="AJ325" s="318"/>
      <c r="AK325" s="318"/>
      <c r="AL325" s="318"/>
      <c r="AM325" s="318"/>
      <c r="AN325" s="318"/>
      <c r="AO325" s="318"/>
      <c r="AP325" s="318"/>
      <c r="AQ325" s="318"/>
      <c r="AR325" s="318"/>
      <c r="AS325" s="318"/>
      <c r="AT325" s="318"/>
      <c r="AU325" s="318"/>
      <c r="AV325" s="318"/>
      <c r="AW325" s="318"/>
      <c r="AX325" s="318"/>
      <c r="AY325" s="318"/>
      <c r="AZ325" s="318"/>
      <c r="BA325" s="318"/>
      <c r="BB325" s="318"/>
      <c r="BC325" s="318"/>
      <c r="BD325" s="318"/>
      <c r="BE325" s="318"/>
      <c r="BF325" s="318"/>
      <c r="BG325" s="318"/>
      <c r="BH325" s="318"/>
      <c r="BI325" s="318"/>
      <c r="BJ325" s="318"/>
    </row>
    <row r="326" spans="1:62" ht="12" customHeight="1" x14ac:dyDescent="0.25">
      <c r="A326" s="318"/>
      <c r="B326" s="318"/>
      <c r="C326" s="318"/>
      <c r="D326" s="318"/>
      <c r="E326" s="318"/>
      <c r="F326" s="318"/>
      <c r="G326" s="318"/>
      <c r="H326" s="318"/>
      <c r="I326" s="318"/>
      <c r="J326" s="318"/>
      <c r="K326" s="318"/>
      <c r="L326" s="318"/>
      <c r="M326" s="318"/>
      <c r="N326" s="318"/>
      <c r="O326" s="318"/>
      <c r="P326" s="318"/>
      <c r="Q326" s="318"/>
      <c r="R326" s="318"/>
      <c r="S326" s="318"/>
      <c r="T326" s="318"/>
      <c r="U326" s="318"/>
      <c r="V326" s="318"/>
      <c r="W326" s="318"/>
      <c r="X326" s="318"/>
      <c r="Y326" s="318"/>
      <c r="Z326" s="318"/>
      <c r="AA326" s="318"/>
      <c r="AB326" s="318"/>
      <c r="AC326" s="318"/>
      <c r="AD326" s="318"/>
      <c r="AE326" s="318"/>
      <c r="AF326" s="318"/>
      <c r="AG326" s="318"/>
      <c r="AH326" s="318"/>
      <c r="AI326" s="318"/>
      <c r="AJ326" s="318"/>
      <c r="AK326" s="318"/>
      <c r="AL326" s="318"/>
      <c r="AM326" s="318"/>
      <c r="AN326" s="318"/>
      <c r="AO326" s="318"/>
      <c r="AP326" s="318"/>
      <c r="AQ326" s="318"/>
      <c r="AR326" s="318"/>
      <c r="AS326" s="318"/>
      <c r="AT326" s="318"/>
      <c r="AU326" s="318"/>
      <c r="AV326" s="318"/>
      <c r="AW326" s="318"/>
      <c r="AX326" s="318"/>
      <c r="AY326" s="318"/>
      <c r="AZ326" s="318"/>
      <c r="BA326" s="318"/>
      <c r="BB326" s="318"/>
      <c r="BC326" s="318"/>
      <c r="BD326" s="318"/>
      <c r="BE326" s="318"/>
      <c r="BF326" s="318"/>
      <c r="BG326" s="318"/>
      <c r="BH326" s="318"/>
      <c r="BI326" s="318"/>
      <c r="BJ326" s="318"/>
    </row>
    <row r="327" spans="1:62" ht="12" customHeight="1" x14ac:dyDescent="0.25">
      <c r="A327" s="318"/>
      <c r="B327" s="318"/>
      <c r="C327" s="318"/>
      <c r="D327" s="318"/>
      <c r="E327" s="318"/>
      <c r="F327" s="318"/>
      <c r="G327" s="318"/>
      <c r="H327" s="318"/>
      <c r="I327" s="318"/>
      <c r="J327" s="318"/>
      <c r="K327" s="318"/>
      <c r="L327" s="318"/>
      <c r="M327" s="318"/>
      <c r="N327" s="318"/>
      <c r="O327" s="318"/>
      <c r="P327" s="318"/>
      <c r="Q327" s="318"/>
      <c r="R327" s="318"/>
      <c r="S327" s="318"/>
      <c r="T327" s="318"/>
      <c r="U327" s="318"/>
      <c r="V327" s="318"/>
      <c r="W327" s="318"/>
      <c r="X327" s="318"/>
      <c r="Y327" s="318"/>
      <c r="Z327" s="318"/>
      <c r="AA327" s="318"/>
      <c r="AB327" s="318"/>
      <c r="AC327" s="318"/>
      <c r="AD327" s="318"/>
      <c r="AE327" s="318"/>
      <c r="AF327" s="318"/>
      <c r="AG327" s="318"/>
      <c r="AH327" s="318"/>
      <c r="AI327" s="318"/>
      <c r="AJ327" s="318"/>
      <c r="AK327" s="318"/>
      <c r="AL327" s="318"/>
      <c r="AM327" s="318"/>
      <c r="AN327" s="318"/>
      <c r="AO327" s="318"/>
      <c r="AP327" s="318"/>
      <c r="AQ327" s="318"/>
      <c r="AR327" s="318"/>
      <c r="AS327" s="318"/>
      <c r="AT327" s="318"/>
      <c r="AU327" s="318"/>
      <c r="AV327" s="318"/>
      <c r="AW327" s="318"/>
      <c r="AX327" s="318"/>
      <c r="AY327" s="318"/>
      <c r="AZ327" s="318"/>
      <c r="BA327" s="318"/>
      <c r="BB327" s="318"/>
      <c r="BC327" s="318"/>
      <c r="BD327" s="318"/>
      <c r="BE327" s="318"/>
      <c r="BF327" s="318"/>
      <c r="BG327" s="318"/>
      <c r="BH327" s="318"/>
      <c r="BI327" s="318"/>
      <c r="BJ327" s="318"/>
    </row>
    <row r="328" spans="1:62" ht="12" customHeight="1" x14ac:dyDescent="0.25">
      <c r="A328" s="318"/>
      <c r="B328" s="318"/>
      <c r="C328" s="318"/>
      <c r="D328" s="318"/>
      <c r="E328" s="318"/>
      <c r="F328" s="318"/>
      <c r="G328" s="318"/>
      <c r="H328" s="318"/>
      <c r="I328" s="318"/>
      <c r="J328" s="318"/>
      <c r="K328" s="318"/>
      <c r="L328" s="318"/>
      <c r="M328" s="318"/>
      <c r="N328" s="318"/>
      <c r="O328" s="318"/>
      <c r="P328" s="318"/>
      <c r="Q328" s="318"/>
      <c r="R328" s="318"/>
      <c r="S328" s="318"/>
      <c r="T328" s="318"/>
      <c r="U328" s="318"/>
      <c r="V328" s="318"/>
      <c r="W328" s="318"/>
      <c r="X328" s="318"/>
      <c r="Y328" s="318"/>
      <c r="Z328" s="318"/>
      <c r="AA328" s="318"/>
      <c r="AB328" s="318"/>
      <c r="AC328" s="318"/>
      <c r="AD328" s="318"/>
      <c r="AE328" s="318"/>
      <c r="AF328" s="318"/>
      <c r="AG328" s="318"/>
      <c r="AH328" s="318"/>
      <c r="AI328" s="318"/>
      <c r="AJ328" s="318"/>
      <c r="AK328" s="318"/>
      <c r="AL328" s="318"/>
      <c r="AM328" s="318"/>
      <c r="AN328" s="318"/>
      <c r="AO328" s="318"/>
      <c r="AP328" s="318"/>
      <c r="AQ328" s="318"/>
      <c r="AR328" s="318"/>
      <c r="AS328" s="318"/>
      <c r="AT328" s="318"/>
      <c r="AU328" s="318"/>
      <c r="AV328" s="318"/>
      <c r="AW328" s="318"/>
      <c r="AX328" s="318"/>
      <c r="AY328" s="318"/>
      <c r="AZ328" s="318"/>
      <c r="BA328" s="318"/>
      <c r="BB328" s="318"/>
      <c r="BC328" s="318"/>
      <c r="BD328" s="318"/>
      <c r="BE328" s="318"/>
      <c r="BF328" s="318"/>
      <c r="BG328" s="318"/>
      <c r="BH328" s="318"/>
      <c r="BI328" s="318"/>
      <c r="BJ328" s="318"/>
    </row>
    <row r="329" spans="1:62" ht="12" customHeight="1" x14ac:dyDescent="0.25">
      <c r="A329" s="318"/>
      <c r="B329" s="318"/>
      <c r="C329" s="318"/>
      <c r="D329" s="318"/>
      <c r="E329" s="318"/>
      <c r="F329" s="318"/>
      <c r="G329" s="318"/>
      <c r="H329" s="318"/>
      <c r="I329" s="318"/>
      <c r="J329" s="318"/>
      <c r="K329" s="318"/>
      <c r="L329" s="318"/>
      <c r="M329" s="318"/>
      <c r="N329" s="318"/>
      <c r="O329" s="318"/>
      <c r="P329" s="318"/>
      <c r="Q329" s="318"/>
      <c r="R329" s="318"/>
      <c r="S329" s="318"/>
      <c r="T329" s="318"/>
      <c r="U329" s="318"/>
      <c r="V329" s="318"/>
      <c r="W329" s="318"/>
      <c r="X329" s="318"/>
      <c r="Y329" s="318"/>
      <c r="Z329" s="318"/>
      <c r="AA329" s="318"/>
      <c r="AB329" s="318"/>
      <c r="AC329" s="318"/>
      <c r="AD329" s="318"/>
      <c r="AE329" s="318"/>
      <c r="AF329" s="318"/>
      <c r="AG329" s="318"/>
      <c r="AH329" s="318"/>
      <c r="AI329" s="318"/>
      <c r="AJ329" s="318"/>
      <c r="AK329" s="318"/>
      <c r="AL329" s="318"/>
      <c r="AM329" s="318"/>
      <c r="AN329" s="318"/>
      <c r="AO329" s="318"/>
      <c r="AP329" s="318"/>
      <c r="AQ329" s="318"/>
      <c r="AR329" s="318"/>
      <c r="AS329" s="318"/>
      <c r="AT329" s="318"/>
      <c r="AU329" s="318"/>
      <c r="AV329" s="318"/>
      <c r="AW329" s="318"/>
      <c r="AX329" s="318"/>
      <c r="AY329" s="318"/>
      <c r="AZ329" s="318"/>
      <c r="BA329" s="318"/>
      <c r="BB329" s="318"/>
      <c r="BC329" s="318"/>
      <c r="BD329" s="318"/>
      <c r="BE329" s="318"/>
      <c r="BF329" s="318"/>
      <c r="BG329" s="318"/>
      <c r="BH329" s="318"/>
      <c r="BI329" s="318"/>
      <c r="BJ329" s="318"/>
    </row>
    <row r="330" spans="1:62" ht="12" customHeight="1" x14ac:dyDescent="0.25">
      <c r="A330" s="318"/>
      <c r="B330" s="318"/>
      <c r="C330" s="318"/>
      <c r="D330" s="318"/>
      <c r="E330" s="318"/>
      <c r="F330" s="318"/>
      <c r="G330" s="318"/>
      <c r="H330" s="318"/>
      <c r="I330" s="318"/>
      <c r="J330" s="318"/>
      <c r="K330" s="318"/>
      <c r="L330" s="318"/>
      <c r="M330" s="318"/>
      <c r="N330" s="318"/>
      <c r="O330" s="318"/>
      <c r="P330" s="318"/>
      <c r="Q330" s="318"/>
      <c r="R330" s="318"/>
      <c r="S330" s="318"/>
      <c r="T330" s="318"/>
      <c r="U330" s="318"/>
      <c r="V330" s="318"/>
      <c r="W330" s="318"/>
      <c r="X330" s="318"/>
      <c r="Y330" s="318"/>
      <c r="Z330" s="318"/>
      <c r="AA330" s="318"/>
      <c r="AB330" s="318"/>
      <c r="AC330" s="318"/>
      <c r="AD330" s="318"/>
      <c r="AE330" s="318"/>
      <c r="AF330" s="318"/>
      <c r="AG330" s="318"/>
      <c r="AH330" s="318"/>
      <c r="AI330" s="318"/>
      <c r="AJ330" s="318"/>
      <c r="AK330" s="318"/>
      <c r="AL330" s="318"/>
      <c r="AM330" s="318"/>
      <c r="AN330" s="318"/>
      <c r="AO330" s="318"/>
      <c r="AP330" s="318"/>
      <c r="AQ330" s="318"/>
      <c r="AR330" s="318"/>
      <c r="AS330" s="318"/>
      <c r="AT330" s="318"/>
      <c r="AU330" s="318"/>
      <c r="AV330" s="318"/>
      <c r="AW330" s="318"/>
      <c r="AX330" s="318"/>
      <c r="AY330" s="318"/>
      <c r="AZ330" s="318"/>
      <c r="BA330" s="318"/>
      <c r="BB330" s="318"/>
      <c r="BC330" s="318"/>
      <c r="BD330" s="318"/>
      <c r="BE330" s="318"/>
      <c r="BF330" s="318"/>
      <c r="BG330" s="318"/>
      <c r="BH330" s="318"/>
      <c r="BI330" s="318"/>
      <c r="BJ330" s="318"/>
    </row>
    <row r="331" spans="1:62" ht="12" customHeight="1" x14ac:dyDescent="0.25">
      <c r="A331" s="318"/>
      <c r="B331" s="318"/>
      <c r="C331" s="318"/>
      <c r="D331" s="318"/>
      <c r="E331" s="318"/>
      <c r="F331" s="318"/>
      <c r="G331" s="318"/>
      <c r="H331" s="318"/>
      <c r="I331" s="318"/>
      <c r="J331" s="318"/>
      <c r="K331" s="318"/>
      <c r="L331" s="318"/>
      <c r="M331" s="318"/>
      <c r="N331" s="318"/>
      <c r="O331" s="318"/>
      <c r="P331" s="318"/>
      <c r="Q331" s="318"/>
      <c r="R331" s="318"/>
      <c r="S331" s="318"/>
      <c r="T331" s="318"/>
      <c r="U331" s="318"/>
      <c r="V331" s="318"/>
      <c r="W331" s="318"/>
      <c r="X331" s="318"/>
      <c r="Y331" s="318"/>
      <c r="Z331" s="318"/>
      <c r="AA331" s="318"/>
      <c r="AB331" s="318"/>
      <c r="AC331" s="318"/>
      <c r="AD331" s="318"/>
      <c r="AE331" s="318"/>
      <c r="AF331" s="318"/>
      <c r="AG331" s="318"/>
      <c r="AH331" s="318"/>
      <c r="AI331" s="318"/>
      <c r="AJ331" s="318"/>
      <c r="AK331" s="318"/>
      <c r="AL331" s="318"/>
      <c r="AM331" s="318"/>
      <c r="AN331" s="318"/>
      <c r="AO331" s="318"/>
      <c r="AP331" s="318"/>
      <c r="AQ331" s="318"/>
      <c r="AR331" s="318"/>
      <c r="AS331" s="318"/>
      <c r="AT331" s="318"/>
      <c r="AU331" s="318"/>
      <c r="AV331" s="318"/>
      <c r="AW331" s="318"/>
      <c r="AX331" s="318"/>
      <c r="AY331" s="318"/>
      <c r="AZ331" s="318"/>
      <c r="BA331" s="318"/>
      <c r="BB331" s="318"/>
      <c r="BC331" s="318"/>
      <c r="BD331" s="318"/>
      <c r="BE331" s="318"/>
      <c r="BF331" s="318"/>
      <c r="BG331" s="318"/>
      <c r="BH331" s="318"/>
      <c r="BI331" s="318"/>
      <c r="BJ331" s="318"/>
    </row>
    <row r="332" spans="1:62" ht="12" customHeight="1" x14ac:dyDescent="0.25">
      <c r="A332" s="318"/>
      <c r="B332" s="318"/>
      <c r="C332" s="318"/>
      <c r="D332" s="318"/>
      <c r="E332" s="318"/>
      <c r="F332" s="318"/>
      <c r="G332" s="318"/>
      <c r="H332" s="318"/>
      <c r="I332" s="318"/>
      <c r="J332" s="318"/>
      <c r="K332" s="318"/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  <c r="W332" s="318"/>
      <c r="X332" s="318"/>
      <c r="Y332" s="318"/>
      <c r="Z332" s="318"/>
      <c r="AA332" s="318"/>
      <c r="AB332" s="318"/>
      <c r="AC332" s="318"/>
      <c r="AD332" s="318"/>
      <c r="AE332" s="318"/>
      <c r="AF332" s="318"/>
      <c r="AG332" s="318"/>
      <c r="AH332" s="318"/>
      <c r="AI332" s="318"/>
      <c r="AJ332" s="318"/>
      <c r="AK332" s="318"/>
      <c r="AL332" s="318"/>
      <c r="AM332" s="318"/>
      <c r="AN332" s="318"/>
      <c r="AO332" s="318"/>
      <c r="AP332" s="318"/>
      <c r="AQ332" s="318"/>
      <c r="AR332" s="318"/>
      <c r="AS332" s="318"/>
      <c r="AT332" s="318"/>
      <c r="AU332" s="318"/>
      <c r="AV332" s="318"/>
      <c r="AW332" s="318"/>
      <c r="AX332" s="318"/>
      <c r="AY332" s="318"/>
      <c r="AZ332" s="318"/>
      <c r="BA332" s="318"/>
      <c r="BB332" s="318"/>
      <c r="BC332" s="318"/>
      <c r="BD332" s="318"/>
      <c r="BE332" s="318"/>
      <c r="BF332" s="318"/>
      <c r="BG332" s="318"/>
      <c r="BH332" s="318"/>
      <c r="BI332" s="318"/>
      <c r="BJ332" s="318"/>
    </row>
    <row r="333" spans="1:62" ht="12" customHeight="1" x14ac:dyDescent="0.25">
      <c r="A333" s="318"/>
      <c r="B333" s="318"/>
      <c r="C333" s="318"/>
      <c r="D333" s="318"/>
      <c r="E333" s="318"/>
      <c r="F333" s="318"/>
      <c r="G333" s="318"/>
      <c r="H333" s="318"/>
      <c r="I333" s="318"/>
      <c r="J333" s="318"/>
      <c r="K333" s="318"/>
      <c r="L333" s="318"/>
      <c r="M333" s="318"/>
      <c r="N333" s="318"/>
      <c r="O333" s="318"/>
      <c r="P333" s="318"/>
      <c r="Q333" s="318"/>
      <c r="R333" s="318"/>
      <c r="S333" s="318"/>
      <c r="T333" s="318"/>
      <c r="U333" s="318"/>
      <c r="V333" s="318"/>
      <c r="W333" s="318"/>
      <c r="X333" s="318"/>
      <c r="Y333" s="318"/>
      <c r="Z333" s="318"/>
      <c r="AA333" s="318"/>
      <c r="AB333" s="318"/>
      <c r="AC333" s="318"/>
      <c r="AD333" s="318"/>
      <c r="AE333" s="318"/>
      <c r="AF333" s="318"/>
      <c r="AG333" s="318"/>
      <c r="AH333" s="318"/>
      <c r="AI333" s="318"/>
      <c r="AJ333" s="318"/>
      <c r="AK333" s="318"/>
      <c r="AL333" s="318"/>
      <c r="AM333" s="318"/>
      <c r="AN333" s="318"/>
      <c r="AO333" s="318"/>
      <c r="AP333" s="318"/>
      <c r="AQ333" s="318"/>
      <c r="AR333" s="318"/>
      <c r="AS333" s="318"/>
      <c r="AT333" s="318"/>
      <c r="AU333" s="318"/>
      <c r="AV333" s="318"/>
      <c r="AW333" s="318"/>
      <c r="AX333" s="318"/>
      <c r="AY333" s="318"/>
      <c r="AZ333" s="318"/>
      <c r="BA333" s="318"/>
      <c r="BB333" s="318"/>
      <c r="BC333" s="318"/>
      <c r="BD333" s="318"/>
      <c r="BE333" s="318"/>
      <c r="BF333" s="318"/>
      <c r="BG333" s="318"/>
      <c r="BH333" s="318"/>
      <c r="BI333" s="318"/>
      <c r="BJ333" s="318"/>
    </row>
    <row r="334" spans="1:62" ht="12" customHeight="1" x14ac:dyDescent="0.25">
      <c r="A334" s="318"/>
      <c r="B334" s="318"/>
      <c r="C334" s="318"/>
      <c r="D334" s="318"/>
      <c r="E334" s="318"/>
      <c r="F334" s="318"/>
      <c r="G334" s="318"/>
      <c r="H334" s="318"/>
      <c r="I334" s="318"/>
      <c r="J334" s="318"/>
      <c r="K334" s="318"/>
      <c r="L334" s="318"/>
      <c r="M334" s="318"/>
      <c r="N334" s="318"/>
      <c r="O334" s="318"/>
      <c r="P334" s="318"/>
      <c r="Q334" s="318"/>
      <c r="R334" s="318"/>
      <c r="S334" s="318"/>
      <c r="T334" s="318"/>
      <c r="U334" s="318"/>
      <c r="V334" s="318"/>
      <c r="W334" s="318"/>
      <c r="X334" s="318"/>
      <c r="Y334" s="318"/>
      <c r="Z334" s="318"/>
      <c r="AA334" s="318"/>
      <c r="AB334" s="318"/>
      <c r="AC334" s="318"/>
      <c r="AD334" s="318"/>
      <c r="AE334" s="318"/>
      <c r="AF334" s="318"/>
      <c r="AG334" s="318"/>
      <c r="AH334" s="318"/>
      <c r="AI334" s="318"/>
      <c r="AJ334" s="318"/>
      <c r="AK334" s="318"/>
      <c r="AL334" s="318"/>
      <c r="AM334" s="318"/>
      <c r="AN334" s="318"/>
      <c r="AO334" s="318"/>
      <c r="AP334" s="318"/>
      <c r="AQ334" s="318"/>
      <c r="AR334" s="318"/>
      <c r="AS334" s="318"/>
      <c r="AT334" s="318"/>
      <c r="AU334" s="318"/>
      <c r="AV334" s="318"/>
      <c r="AW334" s="318"/>
      <c r="AX334" s="318"/>
      <c r="AY334" s="318"/>
      <c r="AZ334" s="318"/>
      <c r="BA334" s="318"/>
      <c r="BB334" s="318"/>
      <c r="BC334" s="318"/>
      <c r="BD334" s="318"/>
      <c r="BE334" s="318"/>
      <c r="BF334" s="318"/>
      <c r="BG334" s="318"/>
      <c r="BH334" s="318"/>
      <c r="BI334" s="318"/>
      <c r="BJ334" s="318"/>
    </row>
    <row r="335" spans="1:62" ht="12" customHeight="1" x14ac:dyDescent="0.25">
      <c r="A335" s="318"/>
      <c r="B335" s="318"/>
      <c r="C335" s="318"/>
      <c r="D335" s="318"/>
      <c r="E335" s="318"/>
      <c r="F335" s="31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8"/>
      <c r="S335" s="318"/>
      <c r="T335" s="318"/>
      <c r="U335" s="318"/>
      <c r="V335" s="318"/>
      <c r="W335" s="318"/>
      <c r="X335" s="318"/>
      <c r="Y335" s="318"/>
      <c r="Z335" s="318"/>
      <c r="AA335" s="318"/>
      <c r="AB335" s="318"/>
      <c r="AC335" s="318"/>
      <c r="AD335" s="318"/>
      <c r="AE335" s="318"/>
      <c r="AF335" s="318"/>
      <c r="AG335" s="318"/>
      <c r="AH335" s="318"/>
      <c r="AI335" s="318"/>
      <c r="AJ335" s="318"/>
      <c r="AK335" s="318"/>
      <c r="AL335" s="318"/>
      <c r="AM335" s="318"/>
      <c r="AN335" s="318"/>
      <c r="AO335" s="318"/>
      <c r="AP335" s="318"/>
      <c r="AQ335" s="318"/>
      <c r="AR335" s="318"/>
      <c r="AS335" s="318"/>
      <c r="AT335" s="318"/>
      <c r="AU335" s="318"/>
      <c r="AV335" s="318"/>
      <c r="AW335" s="318"/>
      <c r="AX335" s="318"/>
      <c r="AY335" s="318"/>
      <c r="AZ335" s="318"/>
      <c r="BA335" s="318"/>
      <c r="BB335" s="318"/>
      <c r="BC335" s="318"/>
      <c r="BD335" s="318"/>
      <c r="BE335" s="318"/>
      <c r="BF335" s="318"/>
      <c r="BG335" s="318"/>
      <c r="BH335" s="318"/>
      <c r="BI335" s="318"/>
      <c r="BJ335" s="318"/>
    </row>
    <row r="336" spans="1:62" ht="12" customHeight="1" x14ac:dyDescent="0.25">
      <c r="A336" s="318"/>
      <c r="B336" s="318"/>
      <c r="C336" s="318"/>
      <c r="D336" s="318"/>
      <c r="E336" s="318"/>
      <c r="F336" s="318"/>
      <c r="G336" s="318"/>
      <c r="H336" s="318"/>
      <c r="I336" s="318"/>
      <c r="J336" s="318"/>
      <c r="K336" s="318"/>
      <c r="L336" s="318"/>
      <c r="M336" s="318"/>
      <c r="N336" s="318"/>
      <c r="O336" s="318"/>
      <c r="P336" s="318"/>
      <c r="Q336" s="318"/>
      <c r="R336" s="318"/>
      <c r="S336" s="318"/>
      <c r="T336" s="318"/>
      <c r="U336" s="318"/>
      <c r="V336" s="318"/>
      <c r="W336" s="318"/>
      <c r="X336" s="318"/>
      <c r="Y336" s="318"/>
      <c r="Z336" s="318"/>
      <c r="AA336" s="318"/>
      <c r="AB336" s="318"/>
      <c r="AC336" s="318"/>
      <c r="AD336" s="318"/>
      <c r="AE336" s="318"/>
      <c r="AF336" s="318"/>
      <c r="AG336" s="318"/>
      <c r="AH336" s="318"/>
      <c r="AI336" s="318"/>
      <c r="AJ336" s="318"/>
      <c r="AK336" s="318"/>
      <c r="AL336" s="318"/>
      <c r="AM336" s="318"/>
      <c r="AN336" s="318"/>
      <c r="AO336" s="318"/>
      <c r="AP336" s="318"/>
      <c r="AQ336" s="318"/>
      <c r="AR336" s="318"/>
      <c r="AS336" s="318"/>
      <c r="AT336" s="318"/>
      <c r="AU336" s="318"/>
      <c r="AV336" s="318"/>
      <c r="AW336" s="318"/>
      <c r="AX336" s="318"/>
      <c r="AY336" s="318"/>
      <c r="AZ336" s="318"/>
      <c r="BA336" s="318"/>
      <c r="BB336" s="318"/>
      <c r="BC336" s="318"/>
      <c r="BD336" s="318"/>
      <c r="BE336" s="318"/>
      <c r="BF336" s="318"/>
      <c r="BG336" s="318"/>
      <c r="BH336" s="318"/>
      <c r="BI336" s="318"/>
      <c r="BJ336" s="318"/>
    </row>
    <row r="337" spans="1:62" ht="12" customHeight="1" x14ac:dyDescent="0.25">
      <c r="A337" s="318"/>
      <c r="B337" s="318"/>
      <c r="C337" s="318"/>
      <c r="D337" s="318"/>
      <c r="E337" s="318"/>
      <c r="F337" s="318"/>
      <c r="G337" s="318"/>
      <c r="H337" s="318"/>
      <c r="I337" s="318"/>
      <c r="J337" s="318"/>
      <c r="K337" s="318"/>
      <c r="L337" s="318"/>
      <c r="M337" s="318"/>
      <c r="N337" s="318"/>
      <c r="O337" s="318"/>
      <c r="P337" s="318"/>
      <c r="Q337" s="318"/>
      <c r="R337" s="318"/>
      <c r="S337" s="318"/>
      <c r="T337" s="318"/>
      <c r="U337" s="318"/>
      <c r="V337" s="318"/>
      <c r="W337" s="318"/>
      <c r="X337" s="318"/>
      <c r="Y337" s="318"/>
      <c r="Z337" s="318"/>
      <c r="AA337" s="318"/>
      <c r="AB337" s="318"/>
      <c r="AC337" s="318"/>
      <c r="AD337" s="318"/>
      <c r="AE337" s="318"/>
      <c r="AF337" s="318"/>
      <c r="AG337" s="318"/>
      <c r="AH337" s="318"/>
      <c r="AI337" s="318"/>
      <c r="AJ337" s="318"/>
      <c r="AK337" s="318"/>
      <c r="AL337" s="318"/>
      <c r="AM337" s="318"/>
      <c r="AN337" s="318"/>
      <c r="AO337" s="318"/>
      <c r="AP337" s="318"/>
      <c r="AQ337" s="318"/>
      <c r="AR337" s="318"/>
      <c r="AS337" s="318"/>
      <c r="AT337" s="318"/>
      <c r="AU337" s="318"/>
      <c r="AV337" s="318"/>
      <c r="AW337" s="318"/>
      <c r="AX337" s="318"/>
      <c r="AY337" s="318"/>
      <c r="AZ337" s="318"/>
      <c r="BA337" s="318"/>
      <c r="BB337" s="318"/>
      <c r="BC337" s="318"/>
      <c r="BD337" s="318"/>
      <c r="BE337" s="318"/>
      <c r="BF337" s="318"/>
      <c r="BG337" s="318"/>
      <c r="BH337" s="318"/>
      <c r="BI337" s="318"/>
      <c r="BJ337" s="318"/>
    </row>
    <row r="338" spans="1:62" ht="12" customHeight="1" x14ac:dyDescent="0.25">
      <c r="A338" s="318"/>
      <c r="B338" s="318"/>
      <c r="C338" s="318"/>
      <c r="D338" s="318"/>
      <c r="E338" s="318"/>
      <c r="F338" s="318"/>
      <c r="G338" s="318"/>
      <c r="H338" s="318"/>
      <c r="I338" s="318"/>
      <c r="J338" s="318"/>
      <c r="K338" s="318"/>
      <c r="L338" s="318"/>
      <c r="M338" s="318"/>
      <c r="N338" s="318"/>
      <c r="O338" s="318"/>
      <c r="P338" s="318"/>
      <c r="Q338" s="318"/>
      <c r="R338" s="318"/>
      <c r="S338" s="318"/>
      <c r="T338" s="318"/>
      <c r="U338" s="318"/>
      <c r="V338" s="318"/>
      <c r="W338" s="318"/>
      <c r="X338" s="318"/>
      <c r="Y338" s="318"/>
      <c r="Z338" s="318"/>
      <c r="AA338" s="318"/>
      <c r="AB338" s="318"/>
      <c r="AC338" s="318"/>
      <c r="AD338" s="318"/>
      <c r="AE338" s="318"/>
      <c r="AF338" s="318"/>
      <c r="AG338" s="318"/>
      <c r="AH338" s="318"/>
      <c r="AI338" s="318"/>
      <c r="AJ338" s="318"/>
      <c r="AK338" s="318"/>
      <c r="AL338" s="318"/>
      <c r="AM338" s="318"/>
      <c r="AN338" s="318"/>
      <c r="AO338" s="318"/>
      <c r="AP338" s="318"/>
      <c r="AQ338" s="318"/>
      <c r="AR338" s="318"/>
      <c r="AS338" s="318"/>
      <c r="AT338" s="318"/>
      <c r="AU338" s="318"/>
      <c r="AV338" s="318"/>
      <c r="AW338" s="318"/>
      <c r="AX338" s="318"/>
      <c r="AY338" s="318"/>
      <c r="AZ338" s="318"/>
      <c r="BA338" s="318"/>
      <c r="BB338" s="318"/>
      <c r="BC338" s="318"/>
      <c r="BD338" s="318"/>
      <c r="BE338" s="318"/>
      <c r="BF338" s="318"/>
      <c r="BG338" s="318"/>
      <c r="BH338" s="318"/>
      <c r="BI338" s="318"/>
      <c r="BJ338" s="318"/>
    </row>
    <row r="339" spans="1:62" ht="12" customHeight="1" x14ac:dyDescent="0.25">
      <c r="A339" s="318"/>
      <c r="B339" s="318"/>
      <c r="C339" s="318"/>
      <c r="D339" s="318"/>
      <c r="E339" s="318"/>
      <c r="F339" s="318"/>
      <c r="G339" s="318"/>
      <c r="H339" s="318"/>
      <c r="I339" s="318"/>
      <c r="J339" s="318"/>
      <c r="K339" s="318"/>
      <c r="L339" s="318"/>
      <c r="M339" s="318"/>
      <c r="N339" s="318"/>
      <c r="O339" s="318"/>
      <c r="P339" s="318"/>
      <c r="Q339" s="318"/>
      <c r="R339" s="318"/>
      <c r="S339" s="318"/>
      <c r="T339" s="318"/>
      <c r="U339" s="318"/>
      <c r="V339" s="318"/>
      <c r="W339" s="318"/>
      <c r="X339" s="318"/>
      <c r="Y339" s="318"/>
      <c r="Z339" s="318"/>
      <c r="AA339" s="318"/>
      <c r="AB339" s="318"/>
      <c r="AC339" s="318"/>
      <c r="AD339" s="318"/>
      <c r="AE339" s="318"/>
      <c r="AF339" s="318"/>
      <c r="AG339" s="318"/>
      <c r="AH339" s="318"/>
      <c r="AI339" s="318"/>
      <c r="AJ339" s="318"/>
      <c r="AK339" s="318"/>
      <c r="AL339" s="318"/>
      <c r="AM339" s="318"/>
      <c r="AN339" s="318"/>
      <c r="AO339" s="318"/>
      <c r="AP339" s="318"/>
      <c r="AQ339" s="318"/>
      <c r="AR339" s="318"/>
      <c r="AS339" s="318"/>
      <c r="AT339" s="318"/>
      <c r="AU339" s="318"/>
      <c r="AV339" s="318"/>
      <c r="AW339" s="318"/>
      <c r="AX339" s="318"/>
      <c r="AY339" s="318"/>
      <c r="AZ339" s="318"/>
      <c r="BA339" s="318"/>
      <c r="BB339" s="318"/>
      <c r="BC339" s="318"/>
      <c r="BD339" s="318"/>
      <c r="BE339" s="318"/>
      <c r="BF339" s="318"/>
      <c r="BG339" s="318"/>
      <c r="BH339" s="318"/>
      <c r="BI339" s="318"/>
      <c r="BJ339" s="318"/>
    </row>
    <row r="340" spans="1:62" ht="12" customHeight="1" x14ac:dyDescent="0.25">
      <c r="A340" s="318"/>
      <c r="B340" s="318"/>
      <c r="C340" s="318"/>
      <c r="D340" s="318"/>
      <c r="E340" s="318"/>
      <c r="F340" s="318"/>
      <c r="G340" s="318"/>
      <c r="H340" s="318"/>
      <c r="I340" s="318"/>
      <c r="J340" s="318"/>
      <c r="K340" s="318"/>
      <c r="L340" s="318"/>
      <c r="M340" s="318"/>
      <c r="N340" s="318"/>
      <c r="O340" s="318"/>
      <c r="P340" s="318"/>
      <c r="Q340" s="318"/>
      <c r="R340" s="318"/>
      <c r="S340" s="318"/>
      <c r="T340" s="318"/>
      <c r="U340" s="318"/>
      <c r="V340" s="318"/>
      <c r="W340" s="318"/>
      <c r="X340" s="318"/>
      <c r="Y340" s="318"/>
      <c r="Z340" s="318"/>
      <c r="AA340" s="318"/>
      <c r="AB340" s="318"/>
      <c r="AC340" s="318"/>
      <c r="AD340" s="318"/>
      <c r="AE340" s="318"/>
      <c r="AF340" s="318"/>
      <c r="AG340" s="318"/>
      <c r="AH340" s="318"/>
      <c r="AI340" s="318"/>
      <c r="AJ340" s="318"/>
      <c r="AK340" s="318"/>
      <c r="AL340" s="318"/>
      <c r="AM340" s="318"/>
      <c r="AN340" s="318"/>
      <c r="AO340" s="318"/>
      <c r="AP340" s="318"/>
      <c r="AQ340" s="318"/>
      <c r="AR340" s="318"/>
      <c r="AS340" s="318"/>
      <c r="AT340" s="318"/>
      <c r="AU340" s="318"/>
      <c r="AV340" s="318"/>
      <c r="AW340" s="318"/>
      <c r="AX340" s="318"/>
      <c r="AY340" s="318"/>
      <c r="AZ340" s="318"/>
      <c r="BA340" s="318"/>
      <c r="BB340" s="318"/>
      <c r="BC340" s="318"/>
      <c r="BD340" s="318"/>
      <c r="BE340" s="318"/>
      <c r="BF340" s="318"/>
      <c r="BG340" s="318"/>
      <c r="BH340" s="318"/>
      <c r="BI340" s="318"/>
      <c r="BJ340" s="318"/>
    </row>
    <row r="341" spans="1:62" ht="12" customHeight="1" x14ac:dyDescent="0.25">
      <c r="A341" s="318"/>
      <c r="B341" s="318"/>
      <c r="C341" s="318"/>
      <c r="D341" s="318"/>
      <c r="E341" s="318"/>
      <c r="F341" s="318"/>
      <c r="G341" s="318"/>
      <c r="H341" s="318"/>
      <c r="I341" s="318"/>
      <c r="J341" s="318"/>
      <c r="K341" s="318"/>
      <c r="L341" s="318"/>
      <c r="M341" s="318"/>
      <c r="N341" s="318"/>
      <c r="O341" s="318"/>
      <c r="P341" s="318"/>
      <c r="Q341" s="318"/>
      <c r="R341" s="318"/>
      <c r="S341" s="318"/>
      <c r="T341" s="318"/>
      <c r="U341" s="318"/>
      <c r="V341" s="318"/>
      <c r="W341" s="318"/>
      <c r="X341" s="318"/>
      <c r="Y341" s="318"/>
      <c r="Z341" s="318"/>
      <c r="AA341" s="318"/>
      <c r="AB341" s="318"/>
      <c r="AC341" s="318"/>
      <c r="AD341" s="318"/>
      <c r="AE341" s="318"/>
      <c r="AF341" s="318"/>
      <c r="AG341" s="318"/>
      <c r="AH341" s="318"/>
      <c r="AI341" s="318"/>
      <c r="AJ341" s="318"/>
      <c r="AK341" s="318"/>
      <c r="AL341" s="318"/>
      <c r="AM341" s="318"/>
      <c r="AN341" s="318"/>
      <c r="AO341" s="318"/>
      <c r="AP341" s="318"/>
      <c r="AQ341" s="318"/>
      <c r="AR341" s="318"/>
      <c r="AS341" s="318"/>
      <c r="AT341" s="318"/>
      <c r="AU341" s="318"/>
      <c r="AV341" s="318"/>
      <c r="AW341" s="318"/>
      <c r="AX341" s="318"/>
      <c r="AY341" s="318"/>
      <c r="AZ341" s="318"/>
      <c r="BA341" s="318"/>
      <c r="BB341" s="318"/>
      <c r="BC341" s="318"/>
      <c r="BD341" s="318"/>
      <c r="BE341" s="318"/>
      <c r="BF341" s="318"/>
      <c r="BG341" s="318"/>
      <c r="BH341" s="318"/>
      <c r="BI341" s="318"/>
      <c r="BJ341" s="318"/>
    </row>
    <row r="342" spans="1:62" ht="12" customHeight="1" x14ac:dyDescent="0.25">
      <c r="A342" s="318"/>
      <c r="B342" s="318"/>
      <c r="C342" s="318"/>
      <c r="D342" s="318"/>
      <c r="E342" s="318"/>
      <c r="F342" s="318"/>
      <c r="G342" s="318"/>
      <c r="H342" s="318"/>
      <c r="I342" s="318"/>
      <c r="J342" s="318"/>
      <c r="K342" s="318"/>
      <c r="L342" s="318"/>
      <c r="M342" s="318"/>
      <c r="N342" s="318"/>
      <c r="O342" s="318"/>
      <c r="P342" s="318"/>
      <c r="Q342" s="318"/>
      <c r="R342" s="318"/>
      <c r="S342" s="318"/>
      <c r="T342" s="318"/>
      <c r="U342" s="318"/>
      <c r="V342" s="318"/>
      <c r="W342" s="318"/>
      <c r="X342" s="318"/>
      <c r="Y342" s="318"/>
      <c r="Z342" s="318"/>
      <c r="AA342" s="318"/>
      <c r="AB342" s="318"/>
      <c r="AC342" s="318"/>
      <c r="AD342" s="318"/>
      <c r="AE342" s="318"/>
      <c r="AF342" s="318"/>
      <c r="AG342" s="318"/>
      <c r="AH342" s="318"/>
      <c r="AI342" s="318"/>
      <c r="AJ342" s="318"/>
      <c r="AK342" s="318"/>
      <c r="AL342" s="318"/>
      <c r="AM342" s="318"/>
      <c r="AN342" s="318"/>
      <c r="AO342" s="318"/>
      <c r="AP342" s="318"/>
      <c r="AQ342" s="318"/>
      <c r="AR342" s="318"/>
      <c r="AS342" s="318"/>
      <c r="AT342" s="318"/>
      <c r="AU342" s="318"/>
      <c r="AV342" s="318"/>
      <c r="AW342" s="318"/>
      <c r="AX342" s="318"/>
      <c r="AY342" s="318"/>
      <c r="AZ342" s="318"/>
      <c r="BA342" s="318"/>
      <c r="BB342" s="318"/>
      <c r="BC342" s="318"/>
      <c r="BD342" s="318"/>
      <c r="BE342" s="318"/>
      <c r="BF342" s="318"/>
      <c r="BG342" s="318"/>
      <c r="BH342" s="318"/>
      <c r="BI342" s="318"/>
      <c r="BJ342" s="318"/>
    </row>
    <row r="343" spans="1:62" ht="12" customHeight="1" x14ac:dyDescent="0.25">
      <c r="A343" s="318"/>
      <c r="B343" s="318"/>
      <c r="C343" s="318"/>
      <c r="D343" s="318"/>
      <c r="E343" s="318"/>
      <c r="F343" s="318"/>
      <c r="G343" s="318"/>
      <c r="H343" s="318"/>
      <c r="I343" s="318"/>
      <c r="J343" s="318"/>
      <c r="K343" s="318"/>
      <c r="L343" s="318"/>
      <c r="M343" s="318"/>
      <c r="N343" s="318"/>
      <c r="O343" s="318"/>
      <c r="P343" s="318"/>
      <c r="Q343" s="318"/>
      <c r="R343" s="318"/>
      <c r="S343" s="318"/>
      <c r="T343" s="318"/>
      <c r="U343" s="318"/>
      <c r="V343" s="318"/>
      <c r="W343" s="318"/>
      <c r="X343" s="318"/>
      <c r="Y343" s="318"/>
      <c r="Z343" s="318"/>
      <c r="AA343" s="318"/>
      <c r="AB343" s="318"/>
      <c r="AC343" s="318"/>
      <c r="AD343" s="318"/>
      <c r="AE343" s="318"/>
      <c r="AF343" s="318"/>
      <c r="AG343" s="318"/>
      <c r="AH343" s="318"/>
      <c r="AI343" s="318"/>
      <c r="AJ343" s="318"/>
      <c r="AK343" s="318"/>
      <c r="AL343" s="318"/>
      <c r="AM343" s="318"/>
      <c r="AN343" s="318"/>
      <c r="AO343" s="318"/>
      <c r="AP343" s="318"/>
      <c r="AQ343" s="318"/>
      <c r="AR343" s="318"/>
      <c r="AS343" s="318"/>
      <c r="AT343" s="318"/>
      <c r="AU343" s="318"/>
      <c r="AV343" s="318"/>
      <c r="AW343" s="318"/>
      <c r="AX343" s="318"/>
      <c r="AY343" s="318"/>
      <c r="AZ343" s="318"/>
      <c r="BA343" s="318"/>
      <c r="BB343" s="318"/>
      <c r="BC343" s="318"/>
      <c r="BD343" s="318"/>
      <c r="BE343" s="318"/>
      <c r="BF343" s="318"/>
      <c r="BG343" s="318"/>
      <c r="BH343" s="318"/>
      <c r="BI343" s="318"/>
      <c r="BJ343" s="318"/>
    </row>
    <row r="344" spans="1:62" ht="12" customHeight="1" x14ac:dyDescent="0.25">
      <c r="A344" s="318"/>
      <c r="B344" s="318"/>
      <c r="C344" s="318"/>
      <c r="D344" s="318"/>
      <c r="E344" s="318"/>
      <c r="F344" s="318"/>
      <c r="G344" s="318"/>
      <c r="H344" s="318"/>
      <c r="I344" s="318"/>
      <c r="J344" s="318"/>
      <c r="K344" s="318"/>
      <c r="L344" s="318"/>
      <c r="M344" s="318"/>
      <c r="N344" s="318"/>
      <c r="O344" s="318"/>
      <c r="P344" s="318"/>
      <c r="Q344" s="318"/>
      <c r="R344" s="318"/>
      <c r="S344" s="318"/>
      <c r="T344" s="318"/>
      <c r="U344" s="318"/>
      <c r="V344" s="318"/>
      <c r="W344" s="318"/>
      <c r="X344" s="318"/>
      <c r="Y344" s="318"/>
      <c r="Z344" s="318"/>
      <c r="AA344" s="318"/>
      <c r="AB344" s="318"/>
      <c r="AC344" s="318"/>
      <c r="AD344" s="318"/>
      <c r="AE344" s="318"/>
      <c r="AF344" s="318"/>
      <c r="AG344" s="318"/>
      <c r="AH344" s="318"/>
      <c r="AI344" s="318"/>
      <c r="AJ344" s="318"/>
      <c r="AK344" s="318"/>
      <c r="AL344" s="318"/>
      <c r="AM344" s="318"/>
      <c r="AN344" s="318"/>
      <c r="AO344" s="318"/>
      <c r="AP344" s="318"/>
      <c r="AQ344" s="318"/>
      <c r="AR344" s="318"/>
      <c r="AS344" s="318"/>
      <c r="AT344" s="318"/>
      <c r="AU344" s="318"/>
      <c r="AV344" s="318"/>
      <c r="AW344" s="318"/>
      <c r="AX344" s="318"/>
      <c r="AY344" s="318"/>
      <c r="AZ344" s="318"/>
      <c r="BA344" s="318"/>
      <c r="BB344" s="318"/>
      <c r="BC344" s="318"/>
      <c r="BD344" s="318"/>
      <c r="BE344" s="318"/>
      <c r="BF344" s="318"/>
      <c r="BG344" s="318"/>
      <c r="BH344" s="318"/>
      <c r="BI344" s="318"/>
      <c r="BJ344" s="318"/>
    </row>
    <row r="345" spans="1:62" ht="12" customHeight="1" x14ac:dyDescent="0.25">
      <c r="A345" s="318"/>
      <c r="B345" s="318"/>
      <c r="C345" s="318"/>
      <c r="D345" s="318"/>
      <c r="E345" s="318"/>
      <c r="F345" s="318"/>
      <c r="G345" s="318"/>
      <c r="H345" s="318"/>
      <c r="I345" s="318"/>
      <c r="J345" s="318"/>
      <c r="K345" s="318"/>
      <c r="L345" s="318"/>
      <c r="M345" s="318"/>
      <c r="N345" s="318"/>
      <c r="O345" s="318"/>
      <c r="P345" s="318"/>
      <c r="Q345" s="318"/>
      <c r="R345" s="318"/>
      <c r="S345" s="318"/>
      <c r="T345" s="318"/>
      <c r="U345" s="318"/>
      <c r="V345" s="318"/>
      <c r="W345" s="318"/>
      <c r="X345" s="318"/>
      <c r="Y345" s="318"/>
      <c r="Z345" s="318"/>
      <c r="AA345" s="318"/>
      <c r="AB345" s="318"/>
      <c r="AC345" s="318"/>
      <c r="AD345" s="318"/>
      <c r="AE345" s="318"/>
      <c r="AF345" s="318"/>
      <c r="AG345" s="318"/>
      <c r="AH345" s="318"/>
      <c r="AI345" s="318"/>
      <c r="AJ345" s="318"/>
      <c r="AK345" s="318"/>
      <c r="AL345" s="318"/>
      <c r="AM345" s="318"/>
      <c r="AN345" s="318"/>
      <c r="AO345" s="318"/>
      <c r="AP345" s="318"/>
      <c r="AQ345" s="318"/>
      <c r="AR345" s="318"/>
      <c r="AS345" s="318"/>
      <c r="AT345" s="318"/>
      <c r="AU345" s="318"/>
      <c r="AV345" s="318"/>
      <c r="AW345" s="318"/>
      <c r="AX345" s="318"/>
      <c r="AY345" s="318"/>
      <c r="AZ345" s="318"/>
      <c r="BA345" s="318"/>
      <c r="BB345" s="318"/>
      <c r="BC345" s="318"/>
      <c r="BD345" s="318"/>
      <c r="BE345" s="318"/>
      <c r="BF345" s="318"/>
      <c r="BG345" s="318"/>
      <c r="BH345" s="318"/>
      <c r="BI345" s="318"/>
      <c r="BJ345" s="318"/>
    </row>
    <row r="346" spans="1:62" ht="12" customHeight="1" x14ac:dyDescent="0.25">
      <c r="A346" s="318"/>
      <c r="B346" s="318"/>
      <c r="C346" s="318"/>
      <c r="D346" s="318"/>
      <c r="E346" s="318"/>
      <c r="F346" s="318"/>
      <c r="G346" s="318"/>
      <c r="H346" s="318"/>
      <c r="I346" s="318"/>
      <c r="J346" s="318"/>
      <c r="K346" s="318"/>
      <c r="L346" s="318"/>
      <c r="M346" s="318"/>
      <c r="N346" s="318"/>
      <c r="O346" s="318"/>
      <c r="P346" s="318"/>
      <c r="Q346" s="318"/>
      <c r="R346" s="318"/>
      <c r="S346" s="318"/>
      <c r="T346" s="318"/>
      <c r="U346" s="318"/>
      <c r="V346" s="318"/>
      <c r="W346" s="318"/>
      <c r="X346" s="318"/>
      <c r="Y346" s="318"/>
      <c r="Z346" s="318"/>
      <c r="AA346" s="318"/>
      <c r="AB346" s="318"/>
      <c r="AC346" s="318"/>
      <c r="AD346" s="318"/>
      <c r="AE346" s="318"/>
      <c r="AF346" s="318"/>
      <c r="AG346" s="318"/>
      <c r="AH346" s="318"/>
      <c r="AI346" s="318"/>
      <c r="AJ346" s="318"/>
      <c r="AK346" s="318"/>
      <c r="AL346" s="318"/>
      <c r="AM346" s="318"/>
      <c r="AN346" s="318"/>
      <c r="AO346" s="318"/>
      <c r="AP346" s="318"/>
      <c r="AQ346" s="318"/>
      <c r="AR346" s="318"/>
      <c r="AS346" s="318"/>
      <c r="AT346" s="318"/>
      <c r="AU346" s="318"/>
      <c r="AV346" s="318"/>
      <c r="AW346" s="318"/>
      <c r="AX346" s="318"/>
      <c r="AY346" s="318"/>
      <c r="AZ346" s="318"/>
      <c r="BA346" s="318"/>
      <c r="BB346" s="318"/>
      <c r="BC346" s="318"/>
      <c r="BD346" s="318"/>
      <c r="BE346" s="318"/>
      <c r="BF346" s="318"/>
      <c r="BG346" s="318"/>
      <c r="BH346" s="318"/>
      <c r="BI346" s="318"/>
      <c r="BJ346" s="318"/>
    </row>
    <row r="347" spans="1:62" ht="12" customHeight="1" x14ac:dyDescent="0.25">
      <c r="A347" s="318"/>
      <c r="B347" s="318"/>
      <c r="C347" s="318"/>
      <c r="D347" s="318"/>
      <c r="E347" s="318"/>
      <c r="F347" s="318"/>
      <c r="G347" s="318"/>
      <c r="H347" s="318"/>
      <c r="I347" s="318"/>
      <c r="J347" s="318"/>
      <c r="K347" s="318"/>
      <c r="L347" s="318"/>
      <c r="M347" s="318"/>
      <c r="N347" s="318"/>
      <c r="O347" s="318"/>
      <c r="P347" s="318"/>
      <c r="Q347" s="318"/>
      <c r="R347" s="318"/>
      <c r="S347" s="318"/>
      <c r="T347" s="318"/>
      <c r="U347" s="318"/>
      <c r="V347" s="318"/>
      <c r="W347" s="318"/>
      <c r="X347" s="318"/>
      <c r="Y347" s="318"/>
      <c r="Z347" s="318"/>
      <c r="AA347" s="318"/>
      <c r="AB347" s="318"/>
      <c r="AC347" s="318"/>
      <c r="AD347" s="318"/>
      <c r="AE347" s="318"/>
      <c r="AF347" s="318"/>
      <c r="AG347" s="318"/>
      <c r="AH347" s="318"/>
      <c r="AI347" s="318"/>
      <c r="AJ347" s="318"/>
      <c r="AK347" s="318"/>
      <c r="AL347" s="318"/>
      <c r="AM347" s="318"/>
      <c r="AN347" s="318"/>
      <c r="AO347" s="318"/>
      <c r="AP347" s="318"/>
      <c r="AQ347" s="318"/>
      <c r="AR347" s="318"/>
      <c r="AS347" s="318"/>
      <c r="AT347" s="318"/>
      <c r="AU347" s="318"/>
      <c r="AV347" s="318"/>
      <c r="AW347" s="318"/>
      <c r="AX347" s="318"/>
      <c r="AY347" s="318"/>
      <c r="AZ347" s="318"/>
      <c r="BA347" s="318"/>
      <c r="BB347" s="318"/>
      <c r="BC347" s="318"/>
      <c r="BD347" s="318"/>
      <c r="BE347" s="318"/>
      <c r="BF347" s="318"/>
      <c r="BG347" s="318"/>
      <c r="BH347" s="318"/>
      <c r="BI347" s="318"/>
      <c r="BJ347" s="318"/>
    </row>
    <row r="348" spans="1:62" ht="12" customHeight="1" x14ac:dyDescent="0.25">
      <c r="A348" s="318"/>
      <c r="B348" s="318"/>
      <c r="C348" s="318"/>
      <c r="D348" s="318"/>
      <c r="E348" s="318"/>
      <c r="F348" s="318"/>
      <c r="G348" s="318"/>
      <c r="H348" s="318"/>
      <c r="I348" s="318"/>
      <c r="J348" s="318"/>
      <c r="K348" s="318"/>
      <c r="L348" s="318"/>
      <c r="M348" s="318"/>
      <c r="N348" s="318"/>
      <c r="O348" s="318"/>
      <c r="P348" s="318"/>
      <c r="Q348" s="318"/>
      <c r="R348" s="318"/>
      <c r="S348" s="318"/>
      <c r="T348" s="318"/>
      <c r="U348" s="318"/>
      <c r="V348" s="318"/>
      <c r="W348" s="318"/>
      <c r="X348" s="318"/>
      <c r="Y348" s="318"/>
      <c r="Z348" s="318"/>
      <c r="AA348" s="318"/>
      <c r="AB348" s="318"/>
      <c r="AC348" s="318"/>
      <c r="AD348" s="318"/>
      <c r="AE348" s="318"/>
      <c r="AF348" s="318"/>
      <c r="AG348" s="318"/>
      <c r="AH348" s="318"/>
      <c r="AI348" s="318"/>
      <c r="AJ348" s="318"/>
      <c r="AK348" s="318"/>
      <c r="AL348" s="318"/>
      <c r="AM348" s="318"/>
      <c r="AN348" s="318"/>
      <c r="AO348" s="318"/>
      <c r="AP348" s="318"/>
      <c r="AQ348" s="318"/>
      <c r="AR348" s="318"/>
      <c r="AS348" s="318"/>
      <c r="AT348" s="318"/>
      <c r="AU348" s="318"/>
      <c r="AV348" s="318"/>
      <c r="AW348" s="318"/>
      <c r="AX348" s="318"/>
      <c r="AY348" s="318"/>
      <c r="AZ348" s="318"/>
      <c r="BA348" s="318"/>
      <c r="BB348" s="318"/>
      <c r="BC348" s="318"/>
      <c r="BD348" s="318"/>
      <c r="BE348" s="318"/>
      <c r="BF348" s="318"/>
      <c r="BG348" s="318"/>
      <c r="BH348" s="318"/>
      <c r="BI348" s="318"/>
      <c r="BJ348" s="318"/>
    </row>
    <row r="349" spans="1:62" ht="12" customHeight="1" x14ac:dyDescent="0.25">
      <c r="A349" s="318"/>
      <c r="B349" s="318"/>
      <c r="C349" s="318"/>
      <c r="D349" s="318"/>
      <c r="E349" s="318"/>
      <c r="F349" s="318"/>
      <c r="G349" s="318"/>
      <c r="H349" s="318"/>
      <c r="I349" s="318"/>
      <c r="J349" s="318"/>
      <c r="K349" s="318"/>
      <c r="L349" s="318"/>
      <c r="M349" s="318"/>
      <c r="N349" s="318"/>
      <c r="O349" s="318"/>
      <c r="P349" s="318"/>
      <c r="Q349" s="318"/>
      <c r="R349" s="318"/>
      <c r="S349" s="318"/>
      <c r="T349" s="318"/>
      <c r="U349" s="318"/>
      <c r="V349" s="318"/>
      <c r="W349" s="318"/>
      <c r="X349" s="318"/>
      <c r="Y349" s="318"/>
      <c r="Z349" s="318"/>
      <c r="AA349" s="318"/>
      <c r="AB349" s="318"/>
      <c r="AC349" s="318"/>
      <c r="AD349" s="318"/>
      <c r="AE349" s="318"/>
      <c r="AF349" s="318"/>
      <c r="AG349" s="318"/>
      <c r="AH349" s="318"/>
      <c r="AI349" s="318"/>
      <c r="AJ349" s="318"/>
      <c r="AK349" s="318"/>
      <c r="AL349" s="318"/>
      <c r="AM349" s="318"/>
      <c r="AN349" s="318"/>
      <c r="AO349" s="318"/>
      <c r="AP349" s="318"/>
      <c r="AQ349" s="318"/>
      <c r="AR349" s="318"/>
      <c r="AS349" s="318"/>
      <c r="AT349" s="318"/>
      <c r="AU349" s="318"/>
      <c r="AV349" s="318"/>
      <c r="AW349" s="318"/>
      <c r="AX349" s="318"/>
      <c r="AY349" s="318"/>
      <c r="AZ349" s="318"/>
      <c r="BA349" s="318"/>
      <c r="BB349" s="318"/>
      <c r="BC349" s="318"/>
      <c r="BD349" s="318"/>
      <c r="BE349" s="318"/>
      <c r="BF349" s="318"/>
      <c r="BG349" s="318"/>
      <c r="BH349" s="318"/>
      <c r="BI349" s="318"/>
      <c r="BJ349" s="318"/>
    </row>
    <row r="350" spans="1:62" ht="12" customHeight="1" x14ac:dyDescent="0.25">
      <c r="A350" s="318"/>
      <c r="B350" s="318"/>
      <c r="C350" s="318"/>
      <c r="D350" s="318"/>
      <c r="E350" s="318"/>
      <c r="F350" s="318"/>
      <c r="G350" s="318"/>
      <c r="H350" s="318"/>
      <c r="I350" s="318"/>
      <c r="J350" s="318"/>
      <c r="K350" s="318"/>
      <c r="L350" s="318"/>
      <c r="M350" s="318"/>
      <c r="N350" s="318"/>
      <c r="O350" s="318"/>
      <c r="P350" s="318"/>
      <c r="Q350" s="318"/>
      <c r="R350" s="318"/>
      <c r="S350" s="318"/>
      <c r="T350" s="318"/>
      <c r="U350" s="318"/>
      <c r="V350" s="318"/>
      <c r="W350" s="318"/>
      <c r="X350" s="318"/>
      <c r="Y350" s="318"/>
      <c r="Z350" s="318"/>
      <c r="AA350" s="318"/>
      <c r="AB350" s="318"/>
      <c r="AC350" s="318"/>
      <c r="AD350" s="318"/>
      <c r="AE350" s="318"/>
      <c r="AF350" s="318"/>
      <c r="AG350" s="318"/>
      <c r="AH350" s="318"/>
      <c r="AI350" s="318"/>
      <c r="AJ350" s="318"/>
      <c r="AK350" s="318"/>
      <c r="AL350" s="318"/>
      <c r="AM350" s="318"/>
      <c r="AN350" s="318"/>
      <c r="AO350" s="318"/>
      <c r="AP350" s="318"/>
      <c r="AQ350" s="318"/>
      <c r="AR350" s="318"/>
      <c r="AS350" s="318"/>
      <c r="AT350" s="318"/>
      <c r="AU350" s="318"/>
      <c r="AV350" s="318"/>
      <c r="AW350" s="318"/>
      <c r="AX350" s="318"/>
      <c r="AY350" s="318"/>
      <c r="AZ350" s="318"/>
      <c r="BA350" s="318"/>
      <c r="BB350" s="318"/>
      <c r="BC350" s="318"/>
      <c r="BD350" s="318"/>
      <c r="BE350" s="318"/>
      <c r="BF350" s="318"/>
      <c r="BG350" s="318"/>
      <c r="BH350" s="318"/>
      <c r="BI350" s="318"/>
      <c r="BJ350" s="318"/>
    </row>
    <row r="351" spans="1:62" ht="12" customHeight="1" x14ac:dyDescent="0.25">
      <c r="A351" s="318"/>
      <c r="B351" s="318"/>
      <c r="C351" s="318"/>
      <c r="D351" s="318"/>
      <c r="E351" s="318"/>
      <c r="F351" s="318"/>
      <c r="G351" s="318"/>
      <c r="H351" s="318"/>
      <c r="I351" s="318"/>
      <c r="J351" s="318"/>
      <c r="K351" s="318"/>
      <c r="L351" s="318"/>
      <c r="M351" s="318"/>
      <c r="N351" s="318"/>
      <c r="O351" s="318"/>
      <c r="P351" s="318"/>
      <c r="Q351" s="318"/>
      <c r="R351" s="318"/>
      <c r="S351" s="318"/>
      <c r="T351" s="318"/>
      <c r="U351" s="318"/>
      <c r="V351" s="318"/>
      <c r="W351" s="318"/>
      <c r="X351" s="318"/>
      <c r="Y351" s="318"/>
      <c r="Z351" s="318"/>
      <c r="AA351" s="318"/>
      <c r="AB351" s="318"/>
      <c r="AC351" s="318"/>
      <c r="AD351" s="318"/>
      <c r="AE351" s="318"/>
      <c r="AF351" s="318"/>
      <c r="AG351" s="318"/>
      <c r="AH351" s="318"/>
      <c r="AI351" s="318"/>
      <c r="AJ351" s="318"/>
      <c r="AK351" s="318"/>
      <c r="AL351" s="318"/>
      <c r="AM351" s="318"/>
      <c r="AN351" s="318"/>
      <c r="AO351" s="318"/>
      <c r="AP351" s="318"/>
      <c r="AQ351" s="318"/>
      <c r="AR351" s="318"/>
      <c r="AS351" s="318"/>
      <c r="AT351" s="318"/>
      <c r="AU351" s="318"/>
      <c r="AV351" s="318"/>
      <c r="AW351" s="318"/>
      <c r="AX351" s="318"/>
      <c r="AY351" s="318"/>
      <c r="AZ351" s="318"/>
      <c r="BA351" s="318"/>
      <c r="BB351" s="318"/>
      <c r="BC351" s="318"/>
      <c r="BD351" s="318"/>
      <c r="BE351" s="318"/>
      <c r="BF351" s="318"/>
      <c r="BG351" s="318"/>
      <c r="BH351" s="318"/>
      <c r="BI351" s="318"/>
      <c r="BJ351" s="318"/>
    </row>
    <row r="352" spans="1:62" ht="12" customHeight="1" x14ac:dyDescent="0.25">
      <c r="A352" s="318"/>
      <c r="B352" s="318"/>
      <c r="C352" s="318"/>
      <c r="D352" s="318"/>
      <c r="E352" s="318"/>
      <c r="F352" s="318"/>
      <c r="G352" s="318"/>
      <c r="H352" s="318"/>
      <c r="I352" s="318"/>
      <c r="J352" s="318"/>
      <c r="K352" s="318"/>
      <c r="L352" s="318"/>
      <c r="M352" s="318"/>
      <c r="N352" s="318"/>
      <c r="O352" s="318"/>
      <c r="P352" s="318"/>
      <c r="Q352" s="318"/>
      <c r="R352" s="318"/>
      <c r="S352" s="318"/>
      <c r="T352" s="318"/>
      <c r="U352" s="318"/>
      <c r="V352" s="318"/>
      <c r="W352" s="318"/>
      <c r="X352" s="318"/>
      <c r="Y352" s="318"/>
      <c r="Z352" s="318"/>
      <c r="AA352" s="318"/>
      <c r="AB352" s="318"/>
      <c r="AC352" s="318"/>
      <c r="AD352" s="318"/>
      <c r="AE352" s="318"/>
      <c r="AF352" s="318"/>
      <c r="AG352" s="318"/>
      <c r="AH352" s="318"/>
      <c r="AI352" s="318"/>
      <c r="AJ352" s="318"/>
      <c r="AK352" s="318"/>
      <c r="AL352" s="318"/>
      <c r="AM352" s="318"/>
      <c r="AN352" s="318"/>
      <c r="AO352" s="318"/>
      <c r="AP352" s="318"/>
      <c r="AQ352" s="318"/>
      <c r="AR352" s="318"/>
      <c r="AS352" s="318"/>
      <c r="AT352" s="318"/>
      <c r="AU352" s="318"/>
      <c r="AV352" s="318"/>
      <c r="AW352" s="318"/>
      <c r="AX352" s="318"/>
      <c r="AY352" s="318"/>
      <c r="AZ352" s="318"/>
      <c r="BA352" s="318"/>
      <c r="BB352" s="318"/>
      <c r="BC352" s="318"/>
      <c r="BD352" s="318"/>
      <c r="BE352" s="318"/>
      <c r="BF352" s="318"/>
      <c r="BG352" s="318"/>
      <c r="BH352" s="318"/>
      <c r="BI352" s="318"/>
      <c r="BJ352" s="318"/>
    </row>
    <row r="353" spans="1:62" ht="12" customHeight="1" x14ac:dyDescent="0.25">
      <c r="A353" s="318"/>
      <c r="B353" s="318"/>
      <c r="C353" s="318"/>
      <c r="D353" s="318"/>
      <c r="E353" s="318"/>
      <c r="F353" s="318"/>
      <c r="G353" s="318"/>
      <c r="H353" s="318"/>
      <c r="I353" s="318"/>
      <c r="J353" s="318"/>
      <c r="K353" s="318"/>
      <c r="L353" s="318"/>
      <c r="M353" s="318"/>
      <c r="N353" s="318"/>
      <c r="O353" s="318"/>
      <c r="P353" s="318"/>
      <c r="Q353" s="318"/>
      <c r="R353" s="318"/>
      <c r="S353" s="318"/>
      <c r="T353" s="318"/>
      <c r="U353" s="318"/>
      <c r="V353" s="318"/>
      <c r="W353" s="318"/>
      <c r="X353" s="318"/>
      <c r="Y353" s="318"/>
      <c r="Z353" s="318"/>
      <c r="AA353" s="318"/>
      <c r="AB353" s="318"/>
      <c r="AC353" s="318"/>
      <c r="AD353" s="318"/>
      <c r="AE353" s="318"/>
      <c r="AF353" s="318"/>
      <c r="AG353" s="318"/>
      <c r="AH353" s="318"/>
      <c r="AI353" s="318"/>
      <c r="AJ353" s="318"/>
      <c r="AK353" s="318"/>
      <c r="AL353" s="318"/>
      <c r="AM353" s="318"/>
      <c r="AN353" s="318"/>
      <c r="AO353" s="318"/>
      <c r="AP353" s="318"/>
      <c r="AQ353" s="318"/>
      <c r="AR353" s="318"/>
      <c r="AS353" s="318"/>
      <c r="AT353" s="318"/>
      <c r="AU353" s="318"/>
      <c r="AV353" s="318"/>
      <c r="AW353" s="318"/>
      <c r="AX353" s="318"/>
      <c r="AY353" s="318"/>
      <c r="AZ353" s="318"/>
      <c r="BA353" s="318"/>
      <c r="BB353" s="318"/>
      <c r="BC353" s="318"/>
      <c r="BD353" s="318"/>
      <c r="BE353" s="318"/>
      <c r="BF353" s="318"/>
      <c r="BG353" s="318"/>
      <c r="BH353" s="318"/>
      <c r="BI353" s="318"/>
      <c r="BJ353" s="318"/>
    </row>
    <row r="354" spans="1:62" ht="12" customHeight="1" x14ac:dyDescent="0.25">
      <c r="A354" s="318"/>
      <c r="B354" s="318"/>
      <c r="C354" s="318"/>
      <c r="D354" s="318"/>
      <c r="E354" s="318"/>
      <c r="F354" s="318"/>
      <c r="G354" s="318"/>
      <c r="H354" s="318"/>
      <c r="I354" s="318"/>
      <c r="J354" s="318"/>
      <c r="K354" s="318"/>
      <c r="L354" s="318"/>
      <c r="M354" s="318"/>
      <c r="N354" s="318"/>
      <c r="O354" s="318"/>
      <c r="P354" s="318"/>
      <c r="Q354" s="318"/>
      <c r="R354" s="318"/>
      <c r="S354" s="318"/>
      <c r="T354" s="318"/>
      <c r="U354" s="318"/>
      <c r="V354" s="318"/>
      <c r="W354" s="318"/>
      <c r="X354" s="318"/>
      <c r="Y354" s="318"/>
      <c r="Z354" s="318"/>
      <c r="AA354" s="318"/>
      <c r="AB354" s="318"/>
      <c r="AC354" s="318"/>
      <c r="AD354" s="318"/>
      <c r="AE354" s="318"/>
      <c r="AF354" s="318"/>
      <c r="AG354" s="318"/>
      <c r="AH354" s="318"/>
      <c r="AI354" s="318"/>
      <c r="AJ354" s="318"/>
      <c r="AK354" s="318"/>
      <c r="AL354" s="318"/>
      <c r="AM354" s="318"/>
      <c r="AN354" s="318"/>
      <c r="AO354" s="318"/>
      <c r="AP354" s="318"/>
      <c r="AQ354" s="318"/>
      <c r="AR354" s="318"/>
      <c r="AS354" s="318"/>
      <c r="AT354" s="318"/>
      <c r="AU354" s="318"/>
      <c r="AV354" s="318"/>
      <c r="AW354" s="318"/>
      <c r="AX354" s="318"/>
      <c r="AY354" s="318"/>
      <c r="AZ354" s="318"/>
      <c r="BA354" s="318"/>
      <c r="BB354" s="318"/>
      <c r="BC354" s="318"/>
      <c r="BD354" s="318"/>
      <c r="BE354" s="318"/>
      <c r="BF354" s="318"/>
      <c r="BG354" s="318"/>
      <c r="BH354" s="318"/>
      <c r="BI354" s="318"/>
      <c r="BJ354" s="318"/>
    </row>
    <row r="355" spans="1:62" ht="12" customHeight="1" x14ac:dyDescent="0.25">
      <c r="A355" s="318"/>
      <c r="B355" s="318"/>
      <c r="C355" s="318"/>
      <c r="D355" s="318"/>
      <c r="E355" s="318"/>
      <c r="F355" s="318"/>
      <c r="G355" s="318"/>
      <c r="H355" s="318"/>
      <c r="I355" s="318"/>
      <c r="J355" s="318"/>
      <c r="K355" s="318"/>
      <c r="L355" s="318"/>
      <c r="M355" s="318"/>
      <c r="N355" s="318"/>
      <c r="O355" s="318"/>
      <c r="P355" s="318"/>
      <c r="Q355" s="318"/>
      <c r="R355" s="318"/>
      <c r="S355" s="318"/>
      <c r="T355" s="318"/>
      <c r="U355" s="318"/>
      <c r="V355" s="318"/>
      <c r="W355" s="318"/>
      <c r="X355" s="318"/>
      <c r="Y355" s="318"/>
      <c r="Z355" s="318"/>
      <c r="AA355" s="318"/>
      <c r="AB355" s="318"/>
      <c r="AC355" s="318"/>
      <c r="AD355" s="318"/>
      <c r="AE355" s="318"/>
      <c r="AF355" s="318"/>
      <c r="AG355" s="318"/>
      <c r="AH355" s="318"/>
      <c r="AI355" s="318"/>
      <c r="AJ355" s="318"/>
      <c r="AK355" s="318"/>
      <c r="AL355" s="318"/>
      <c r="AM355" s="318"/>
      <c r="AN355" s="318"/>
      <c r="AO355" s="318"/>
      <c r="AP355" s="318"/>
      <c r="AQ355" s="318"/>
      <c r="AR355" s="318"/>
      <c r="AS355" s="318"/>
      <c r="AT355" s="318"/>
      <c r="AU355" s="318"/>
      <c r="AV355" s="318"/>
      <c r="AW355" s="318"/>
      <c r="AX355" s="318"/>
      <c r="AY355" s="318"/>
      <c r="AZ355" s="318"/>
      <c r="BA355" s="318"/>
      <c r="BB355" s="318"/>
      <c r="BC355" s="318"/>
      <c r="BD355" s="318"/>
      <c r="BE355" s="318"/>
      <c r="BF355" s="318"/>
      <c r="BG355" s="318"/>
      <c r="BH355" s="318"/>
      <c r="BI355" s="318"/>
      <c r="BJ355" s="318"/>
    </row>
    <row r="356" spans="1:62" ht="12" customHeight="1" x14ac:dyDescent="0.25">
      <c r="A356" s="318"/>
      <c r="B356" s="318"/>
      <c r="C356" s="318"/>
      <c r="D356" s="318"/>
      <c r="E356" s="318"/>
      <c r="F356" s="318"/>
      <c r="G356" s="318"/>
      <c r="H356" s="318"/>
      <c r="I356" s="318"/>
      <c r="J356" s="318"/>
      <c r="K356" s="318"/>
      <c r="L356" s="318"/>
      <c r="M356" s="318"/>
      <c r="N356" s="318"/>
      <c r="O356" s="318"/>
      <c r="P356" s="318"/>
      <c r="Q356" s="318"/>
      <c r="R356" s="318"/>
      <c r="S356" s="318"/>
      <c r="T356" s="318"/>
      <c r="U356" s="318"/>
      <c r="V356" s="318"/>
      <c r="W356" s="318"/>
      <c r="X356" s="318"/>
      <c r="Y356" s="318"/>
      <c r="Z356" s="318"/>
      <c r="AA356" s="318"/>
      <c r="AB356" s="318"/>
      <c r="AC356" s="318"/>
      <c r="AD356" s="318"/>
      <c r="AE356" s="318"/>
      <c r="AF356" s="318"/>
      <c r="AG356" s="318"/>
      <c r="AH356" s="318"/>
      <c r="AI356" s="318"/>
      <c r="AJ356" s="318"/>
      <c r="AK356" s="318"/>
      <c r="AL356" s="318"/>
      <c r="AM356" s="318"/>
      <c r="AN356" s="318"/>
      <c r="AO356" s="318"/>
      <c r="AP356" s="318"/>
      <c r="AQ356" s="318"/>
      <c r="AR356" s="318"/>
      <c r="AS356" s="318"/>
      <c r="AT356" s="318"/>
      <c r="AU356" s="318"/>
      <c r="AV356" s="318"/>
      <c r="AW356" s="318"/>
      <c r="AX356" s="318"/>
      <c r="AY356" s="318"/>
      <c r="AZ356" s="318"/>
      <c r="BA356" s="318"/>
      <c r="BB356" s="318"/>
      <c r="BC356" s="318"/>
      <c r="BD356" s="318"/>
      <c r="BE356" s="318"/>
      <c r="BF356" s="318"/>
      <c r="BG356" s="318"/>
      <c r="BH356" s="318"/>
      <c r="BI356" s="318"/>
      <c r="BJ356" s="318"/>
    </row>
    <row r="357" spans="1:62" ht="12" customHeight="1" x14ac:dyDescent="0.25">
      <c r="A357" s="318"/>
      <c r="B357" s="318"/>
      <c r="C357" s="318"/>
      <c r="D357" s="318"/>
      <c r="E357" s="318"/>
      <c r="F357" s="318"/>
      <c r="G357" s="318"/>
      <c r="H357" s="318"/>
      <c r="I357" s="318"/>
      <c r="J357" s="318"/>
      <c r="K357" s="318"/>
      <c r="L357" s="318"/>
      <c r="M357" s="318"/>
      <c r="N357" s="318"/>
      <c r="O357" s="318"/>
      <c r="P357" s="318"/>
      <c r="Q357" s="318"/>
      <c r="R357" s="318"/>
      <c r="S357" s="318"/>
      <c r="T357" s="318"/>
      <c r="U357" s="318"/>
      <c r="V357" s="318"/>
      <c r="W357" s="318"/>
      <c r="X357" s="318"/>
      <c r="Y357" s="318"/>
      <c r="Z357" s="318"/>
      <c r="AA357" s="318"/>
      <c r="AB357" s="318"/>
      <c r="AC357" s="318"/>
      <c r="AD357" s="318"/>
      <c r="AE357" s="318"/>
      <c r="AF357" s="318"/>
      <c r="AG357" s="318"/>
      <c r="AH357" s="318"/>
      <c r="AI357" s="318"/>
      <c r="AJ357" s="318"/>
      <c r="AK357" s="318"/>
      <c r="AL357" s="318"/>
      <c r="AM357" s="318"/>
      <c r="AN357" s="318"/>
      <c r="AO357" s="318"/>
      <c r="AP357" s="318"/>
      <c r="AQ357" s="318"/>
      <c r="AR357" s="318"/>
      <c r="AS357" s="318"/>
      <c r="AT357" s="318"/>
      <c r="AU357" s="318"/>
      <c r="AV357" s="318"/>
      <c r="AW357" s="318"/>
      <c r="AX357" s="318"/>
      <c r="AY357" s="318"/>
      <c r="AZ357" s="318"/>
      <c r="BA357" s="318"/>
      <c r="BB357" s="318"/>
      <c r="BC357" s="318"/>
      <c r="BD357" s="318"/>
      <c r="BE357" s="318"/>
      <c r="BF357" s="318"/>
      <c r="BG357" s="318"/>
      <c r="BH357" s="318"/>
      <c r="BI357" s="318"/>
      <c r="BJ357" s="318"/>
    </row>
    <row r="358" spans="1:62" ht="12" customHeight="1" x14ac:dyDescent="0.25">
      <c r="A358" s="318"/>
      <c r="B358" s="318"/>
      <c r="C358" s="318"/>
      <c r="D358" s="318"/>
      <c r="E358" s="318"/>
      <c r="F358" s="318"/>
      <c r="G358" s="318"/>
      <c r="H358" s="318"/>
      <c r="I358" s="318"/>
      <c r="J358" s="318"/>
      <c r="K358" s="318"/>
      <c r="L358" s="318"/>
      <c r="M358" s="318"/>
      <c r="N358" s="318"/>
      <c r="O358" s="318"/>
      <c r="P358" s="318"/>
      <c r="Q358" s="318"/>
      <c r="R358" s="318"/>
      <c r="S358" s="318"/>
      <c r="T358" s="318"/>
      <c r="U358" s="318"/>
      <c r="V358" s="318"/>
      <c r="W358" s="318"/>
      <c r="X358" s="318"/>
      <c r="Y358" s="318"/>
      <c r="Z358" s="318"/>
      <c r="AA358" s="318"/>
      <c r="AB358" s="318"/>
      <c r="AC358" s="318"/>
      <c r="AD358" s="318"/>
      <c r="AE358" s="318"/>
      <c r="AF358" s="318"/>
      <c r="AG358" s="318"/>
      <c r="AH358" s="318"/>
      <c r="AI358" s="318"/>
      <c r="AJ358" s="318"/>
      <c r="AK358" s="318"/>
      <c r="AL358" s="318"/>
      <c r="AM358" s="318"/>
      <c r="AN358" s="318"/>
      <c r="AO358" s="318"/>
      <c r="AP358" s="318"/>
      <c r="AQ358" s="318"/>
      <c r="AR358" s="318"/>
      <c r="AS358" s="318"/>
      <c r="AT358" s="318"/>
      <c r="AU358" s="318"/>
      <c r="AV358" s="318"/>
      <c r="AW358" s="318"/>
      <c r="AX358" s="318"/>
      <c r="AY358" s="318"/>
      <c r="AZ358" s="318"/>
      <c r="BA358" s="318"/>
      <c r="BB358" s="318"/>
      <c r="BC358" s="318"/>
      <c r="BD358" s="318"/>
      <c r="BE358" s="318"/>
      <c r="BF358" s="318"/>
      <c r="BG358" s="318"/>
      <c r="BH358" s="318"/>
      <c r="BI358" s="318"/>
      <c r="BJ358" s="318"/>
    </row>
    <row r="359" spans="1:62" ht="12" customHeight="1" x14ac:dyDescent="0.25">
      <c r="A359" s="318"/>
      <c r="B359" s="318"/>
      <c r="C359" s="318"/>
      <c r="D359" s="318"/>
      <c r="E359" s="318"/>
      <c r="F359" s="318"/>
      <c r="G359" s="318"/>
      <c r="H359" s="318"/>
      <c r="I359" s="318"/>
      <c r="J359" s="318"/>
      <c r="K359" s="318"/>
      <c r="L359" s="318"/>
      <c r="M359" s="318"/>
      <c r="N359" s="318"/>
      <c r="O359" s="318"/>
      <c r="P359" s="318"/>
      <c r="Q359" s="318"/>
      <c r="R359" s="318"/>
      <c r="S359" s="318"/>
      <c r="T359" s="318"/>
      <c r="U359" s="318"/>
      <c r="V359" s="318"/>
      <c r="W359" s="318"/>
      <c r="X359" s="318"/>
      <c r="Y359" s="318"/>
      <c r="Z359" s="318"/>
      <c r="AA359" s="318"/>
      <c r="AB359" s="318"/>
      <c r="AC359" s="318"/>
      <c r="AD359" s="318"/>
      <c r="AE359" s="318"/>
      <c r="AF359" s="318"/>
      <c r="AG359" s="318"/>
      <c r="AH359" s="318"/>
      <c r="AI359" s="318"/>
      <c r="AJ359" s="318"/>
      <c r="AK359" s="318"/>
      <c r="AL359" s="318"/>
      <c r="AM359" s="318"/>
      <c r="AN359" s="318"/>
      <c r="AO359" s="318"/>
      <c r="AP359" s="318"/>
      <c r="AQ359" s="318"/>
      <c r="AR359" s="318"/>
      <c r="AS359" s="318"/>
      <c r="AT359" s="318"/>
      <c r="AU359" s="318"/>
      <c r="AV359" s="318"/>
      <c r="AW359" s="318"/>
      <c r="AX359" s="318"/>
      <c r="AY359" s="318"/>
      <c r="AZ359" s="318"/>
      <c r="BA359" s="318"/>
      <c r="BB359" s="318"/>
      <c r="BC359" s="318"/>
      <c r="BD359" s="318"/>
      <c r="BE359" s="318"/>
      <c r="BF359" s="318"/>
      <c r="BG359" s="318"/>
      <c r="BH359" s="318"/>
      <c r="BI359" s="318"/>
      <c r="BJ359" s="318"/>
    </row>
    <row r="360" spans="1:62" ht="12" customHeight="1" x14ac:dyDescent="0.25">
      <c r="A360" s="318"/>
      <c r="B360" s="318"/>
      <c r="C360" s="318"/>
      <c r="D360" s="318"/>
      <c r="E360" s="318"/>
      <c r="F360" s="318"/>
      <c r="G360" s="318"/>
      <c r="H360" s="318"/>
      <c r="I360" s="318"/>
      <c r="J360" s="318"/>
      <c r="K360" s="318"/>
      <c r="L360" s="318"/>
      <c r="M360" s="318"/>
      <c r="N360" s="318"/>
      <c r="O360" s="318"/>
      <c r="P360" s="318"/>
      <c r="Q360" s="318"/>
      <c r="R360" s="318"/>
      <c r="S360" s="318"/>
      <c r="T360" s="318"/>
      <c r="U360" s="318"/>
      <c r="V360" s="318"/>
      <c r="W360" s="318"/>
      <c r="X360" s="318"/>
      <c r="Y360" s="318"/>
      <c r="Z360" s="318"/>
      <c r="AA360" s="318"/>
      <c r="AB360" s="318"/>
      <c r="AC360" s="318"/>
      <c r="AD360" s="318"/>
      <c r="AE360" s="318"/>
      <c r="AF360" s="318"/>
      <c r="AG360" s="318"/>
      <c r="AH360" s="318"/>
      <c r="AI360" s="318"/>
      <c r="AJ360" s="318"/>
      <c r="AK360" s="318"/>
      <c r="AL360" s="318"/>
      <c r="AM360" s="318"/>
      <c r="AN360" s="318"/>
      <c r="AO360" s="318"/>
      <c r="AP360" s="318"/>
      <c r="AQ360" s="318"/>
      <c r="AR360" s="318"/>
      <c r="AS360" s="318"/>
      <c r="AT360" s="318"/>
      <c r="AU360" s="318"/>
      <c r="AV360" s="318"/>
      <c r="AW360" s="318"/>
      <c r="AX360" s="318"/>
      <c r="AY360" s="318"/>
      <c r="AZ360" s="318"/>
      <c r="BA360" s="318"/>
      <c r="BB360" s="318"/>
      <c r="BC360" s="318"/>
      <c r="BD360" s="318"/>
      <c r="BE360" s="318"/>
      <c r="BF360" s="318"/>
      <c r="BG360" s="318"/>
      <c r="BH360" s="318"/>
      <c r="BI360" s="318"/>
      <c r="BJ360" s="318"/>
    </row>
    <row r="361" spans="1:62" ht="12" customHeight="1" x14ac:dyDescent="0.25">
      <c r="A361" s="318"/>
      <c r="B361" s="318"/>
      <c r="C361" s="318"/>
      <c r="D361" s="318"/>
      <c r="E361" s="318"/>
      <c r="F361" s="318"/>
      <c r="G361" s="318"/>
      <c r="H361" s="318"/>
      <c r="I361" s="318"/>
      <c r="J361" s="318"/>
      <c r="K361" s="318"/>
      <c r="L361" s="318"/>
      <c r="M361" s="318"/>
      <c r="N361" s="318"/>
      <c r="O361" s="318"/>
      <c r="P361" s="318"/>
      <c r="Q361" s="318"/>
      <c r="R361" s="318"/>
      <c r="S361" s="318"/>
      <c r="T361" s="318"/>
      <c r="U361" s="318"/>
      <c r="V361" s="318"/>
      <c r="W361" s="318"/>
      <c r="X361" s="318"/>
      <c r="Y361" s="318"/>
      <c r="Z361" s="318"/>
      <c r="AA361" s="318"/>
      <c r="AB361" s="318"/>
      <c r="AC361" s="318"/>
      <c r="AD361" s="318"/>
      <c r="AE361" s="318"/>
      <c r="AF361" s="318"/>
      <c r="AG361" s="318"/>
      <c r="AH361" s="318"/>
      <c r="AI361" s="318"/>
      <c r="AJ361" s="318"/>
      <c r="AK361" s="318"/>
      <c r="AL361" s="318"/>
      <c r="AM361" s="318"/>
      <c r="AN361" s="318"/>
      <c r="AO361" s="318"/>
      <c r="AP361" s="318"/>
      <c r="AQ361" s="318"/>
      <c r="AR361" s="318"/>
      <c r="AS361" s="318"/>
      <c r="AT361" s="318"/>
      <c r="AU361" s="318"/>
      <c r="AV361" s="318"/>
      <c r="AW361" s="318"/>
      <c r="AX361" s="318"/>
      <c r="AY361" s="318"/>
      <c r="AZ361" s="318"/>
      <c r="BA361" s="318"/>
      <c r="BB361" s="318"/>
      <c r="BC361" s="318"/>
      <c r="BD361" s="318"/>
      <c r="BE361" s="318"/>
      <c r="BF361" s="318"/>
      <c r="BG361" s="318"/>
      <c r="BH361" s="318"/>
      <c r="BI361" s="318"/>
      <c r="BJ361" s="318"/>
    </row>
    <row r="362" spans="1:62" ht="12" customHeight="1" x14ac:dyDescent="0.25">
      <c r="A362" s="318"/>
      <c r="B362" s="318"/>
      <c r="C362" s="318"/>
      <c r="D362" s="318"/>
      <c r="E362" s="318"/>
      <c r="F362" s="318"/>
      <c r="G362" s="318"/>
      <c r="H362" s="318"/>
      <c r="I362" s="318"/>
      <c r="J362" s="318"/>
      <c r="K362" s="318"/>
      <c r="L362" s="318"/>
      <c r="M362" s="318"/>
      <c r="N362" s="318"/>
      <c r="O362" s="318"/>
      <c r="P362" s="318"/>
      <c r="Q362" s="318"/>
      <c r="R362" s="318"/>
      <c r="S362" s="318"/>
      <c r="T362" s="318"/>
      <c r="U362" s="318"/>
      <c r="V362" s="318"/>
      <c r="W362" s="318"/>
      <c r="X362" s="318"/>
      <c r="Y362" s="318"/>
      <c r="Z362" s="318"/>
      <c r="AA362" s="318"/>
      <c r="AB362" s="318"/>
      <c r="AC362" s="318"/>
      <c r="AD362" s="318"/>
      <c r="AE362" s="318"/>
      <c r="AF362" s="318"/>
      <c r="AG362" s="318"/>
      <c r="AH362" s="318"/>
      <c r="AI362" s="318"/>
      <c r="AJ362" s="318"/>
      <c r="AK362" s="318"/>
      <c r="AL362" s="318"/>
      <c r="AM362" s="318"/>
      <c r="AN362" s="318"/>
      <c r="AO362" s="318"/>
      <c r="AP362" s="318"/>
      <c r="AQ362" s="318"/>
      <c r="AR362" s="318"/>
      <c r="AS362" s="318"/>
      <c r="AT362" s="318"/>
      <c r="AU362" s="318"/>
      <c r="AV362" s="318"/>
      <c r="AW362" s="318"/>
      <c r="AX362" s="318"/>
      <c r="AY362" s="318"/>
      <c r="AZ362" s="318"/>
      <c r="BA362" s="318"/>
      <c r="BB362" s="318"/>
      <c r="BC362" s="318"/>
      <c r="BD362" s="318"/>
      <c r="BE362" s="318"/>
      <c r="BF362" s="318"/>
      <c r="BG362" s="318"/>
      <c r="BH362" s="318"/>
      <c r="BI362" s="318"/>
      <c r="BJ362" s="318"/>
    </row>
    <row r="363" spans="1:62" ht="12" customHeight="1" x14ac:dyDescent="0.25">
      <c r="A363" s="318"/>
      <c r="B363" s="318"/>
      <c r="C363" s="318"/>
      <c r="D363" s="318"/>
      <c r="E363" s="318"/>
      <c r="F363" s="318"/>
      <c r="G363" s="318"/>
      <c r="H363" s="318"/>
      <c r="I363" s="318"/>
      <c r="J363" s="318"/>
      <c r="K363" s="318"/>
      <c r="L363" s="318"/>
      <c r="M363" s="318"/>
      <c r="N363" s="318"/>
      <c r="O363" s="318"/>
      <c r="P363" s="318"/>
      <c r="Q363" s="318"/>
      <c r="R363" s="318"/>
      <c r="S363" s="318"/>
      <c r="T363" s="318"/>
      <c r="U363" s="318"/>
      <c r="V363" s="318"/>
      <c r="W363" s="318"/>
      <c r="X363" s="318"/>
      <c r="Y363" s="318"/>
      <c r="Z363" s="318"/>
      <c r="AA363" s="318"/>
      <c r="AB363" s="318"/>
      <c r="AC363" s="318"/>
      <c r="AD363" s="318"/>
      <c r="AE363" s="318"/>
      <c r="AF363" s="318"/>
      <c r="AG363" s="318"/>
      <c r="AH363" s="318"/>
      <c r="AI363" s="318"/>
      <c r="AJ363" s="318"/>
      <c r="AK363" s="318"/>
      <c r="AL363" s="318"/>
      <c r="AM363" s="318"/>
      <c r="AN363" s="318"/>
      <c r="AO363" s="318"/>
      <c r="AP363" s="318"/>
      <c r="AQ363" s="318"/>
      <c r="AR363" s="318"/>
      <c r="AS363" s="318"/>
      <c r="AT363" s="318"/>
      <c r="AU363" s="318"/>
      <c r="AV363" s="318"/>
      <c r="AW363" s="318"/>
      <c r="AX363" s="318"/>
      <c r="AY363" s="318"/>
      <c r="AZ363" s="318"/>
      <c r="BA363" s="318"/>
      <c r="BB363" s="318"/>
      <c r="BC363" s="318"/>
      <c r="BD363" s="318"/>
      <c r="BE363" s="318"/>
      <c r="BF363" s="318"/>
      <c r="BG363" s="318"/>
      <c r="BH363" s="318"/>
      <c r="BI363" s="318"/>
      <c r="BJ363" s="318"/>
    </row>
    <row r="364" spans="1:62" ht="12" customHeight="1" x14ac:dyDescent="0.25">
      <c r="A364" s="318"/>
      <c r="B364" s="318"/>
      <c r="C364" s="318"/>
      <c r="D364" s="318"/>
      <c r="E364" s="318"/>
      <c r="F364" s="318"/>
      <c r="G364" s="318"/>
      <c r="H364" s="318"/>
      <c r="I364" s="318"/>
      <c r="J364" s="318"/>
      <c r="K364" s="318"/>
      <c r="L364" s="318"/>
      <c r="M364" s="318"/>
      <c r="N364" s="318"/>
      <c r="O364" s="318"/>
      <c r="P364" s="318"/>
      <c r="Q364" s="318"/>
      <c r="R364" s="318"/>
      <c r="S364" s="318"/>
      <c r="T364" s="318"/>
      <c r="U364" s="318"/>
      <c r="V364" s="318"/>
      <c r="W364" s="318"/>
      <c r="X364" s="318"/>
      <c r="Y364" s="318"/>
      <c r="Z364" s="318"/>
      <c r="AA364" s="318"/>
      <c r="AB364" s="318"/>
      <c r="AC364" s="318"/>
      <c r="AD364" s="318"/>
      <c r="AE364" s="318"/>
      <c r="AF364" s="318"/>
      <c r="AG364" s="318"/>
      <c r="AH364" s="318"/>
      <c r="AI364" s="318"/>
      <c r="AJ364" s="318"/>
      <c r="AK364" s="318"/>
      <c r="AL364" s="318"/>
      <c r="AM364" s="318"/>
      <c r="AN364" s="318"/>
      <c r="AO364" s="318"/>
      <c r="AP364" s="318"/>
      <c r="AQ364" s="318"/>
      <c r="AR364" s="318"/>
      <c r="AS364" s="318"/>
      <c r="AT364" s="318"/>
      <c r="AU364" s="318"/>
      <c r="AV364" s="318"/>
      <c r="AW364" s="318"/>
      <c r="AX364" s="318"/>
      <c r="AY364" s="318"/>
      <c r="AZ364" s="318"/>
      <c r="BA364" s="318"/>
      <c r="BB364" s="318"/>
      <c r="BC364" s="318"/>
      <c r="BD364" s="318"/>
      <c r="BE364" s="318"/>
      <c r="BF364" s="318"/>
      <c r="BG364" s="318"/>
      <c r="BH364" s="318"/>
      <c r="BI364" s="318"/>
      <c r="BJ364" s="318"/>
    </row>
    <row r="365" spans="1:62" ht="12" customHeight="1" x14ac:dyDescent="0.25">
      <c r="A365" s="318"/>
      <c r="B365" s="318"/>
      <c r="C365" s="318"/>
      <c r="D365" s="318"/>
      <c r="E365" s="318"/>
      <c r="F365" s="318"/>
      <c r="G365" s="318"/>
      <c r="H365" s="318"/>
      <c r="I365" s="318"/>
      <c r="J365" s="318"/>
      <c r="K365" s="318"/>
      <c r="L365" s="318"/>
      <c r="M365" s="318"/>
      <c r="N365" s="318"/>
      <c r="O365" s="318"/>
      <c r="P365" s="318"/>
      <c r="Q365" s="318"/>
      <c r="R365" s="318"/>
      <c r="S365" s="318"/>
      <c r="T365" s="318"/>
      <c r="U365" s="318"/>
      <c r="V365" s="318"/>
      <c r="W365" s="318"/>
      <c r="X365" s="318"/>
      <c r="Y365" s="318"/>
      <c r="Z365" s="318"/>
      <c r="AA365" s="318"/>
      <c r="AB365" s="318"/>
      <c r="AC365" s="318"/>
      <c r="AD365" s="318"/>
      <c r="AE365" s="318"/>
      <c r="AF365" s="318"/>
      <c r="AG365" s="318"/>
      <c r="AH365" s="318"/>
      <c r="AI365" s="318"/>
      <c r="AJ365" s="318"/>
      <c r="AK365" s="318"/>
      <c r="AL365" s="318"/>
      <c r="AM365" s="318"/>
      <c r="AN365" s="318"/>
      <c r="AO365" s="318"/>
      <c r="AP365" s="318"/>
      <c r="AQ365" s="318"/>
      <c r="AR365" s="318"/>
      <c r="AS365" s="318"/>
      <c r="AT365" s="318"/>
      <c r="AU365" s="318"/>
      <c r="AV365" s="318"/>
      <c r="AW365" s="318"/>
      <c r="AX365" s="318"/>
      <c r="AY365" s="318"/>
      <c r="AZ365" s="318"/>
      <c r="BA365" s="318"/>
      <c r="BB365" s="318"/>
      <c r="BC365" s="318"/>
      <c r="BD365" s="318"/>
      <c r="BE365" s="318"/>
      <c r="BF365" s="318"/>
      <c r="BG365" s="318"/>
      <c r="BH365" s="318"/>
      <c r="BI365" s="318"/>
      <c r="BJ365" s="318"/>
    </row>
    <row r="366" spans="1:62" ht="12" customHeight="1" x14ac:dyDescent="0.25">
      <c r="A366" s="318"/>
      <c r="B366" s="318"/>
      <c r="C366" s="318"/>
      <c r="D366" s="318"/>
      <c r="E366" s="318"/>
      <c r="F366" s="318"/>
      <c r="G366" s="318"/>
      <c r="H366" s="318"/>
      <c r="I366" s="318"/>
      <c r="J366" s="318"/>
      <c r="K366" s="318"/>
      <c r="L366" s="318"/>
      <c r="M366" s="318"/>
      <c r="N366" s="318"/>
      <c r="O366" s="318"/>
      <c r="P366" s="318"/>
      <c r="Q366" s="318"/>
      <c r="R366" s="318"/>
      <c r="S366" s="318"/>
      <c r="T366" s="318"/>
      <c r="U366" s="318"/>
      <c r="V366" s="318"/>
      <c r="W366" s="318"/>
      <c r="X366" s="318"/>
      <c r="Y366" s="318"/>
      <c r="Z366" s="318"/>
      <c r="AA366" s="318"/>
      <c r="AB366" s="318"/>
      <c r="AC366" s="318"/>
      <c r="AD366" s="318"/>
      <c r="AE366" s="318"/>
      <c r="AF366" s="318"/>
      <c r="AG366" s="318"/>
      <c r="AH366" s="318"/>
      <c r="AI366" s="318"/>
      <c r="AJ366" s="318"/>
      <c r="AK366" s="318"/>
      <c r="AL366" s="318"/>
      <c r="AM366" s="318"/>
      <c r="AN366" s="318"/>
      <c r="AO366" s="318"/>
      <c r="AP366" s="318"/>
      <c r="AQ366" s="318"/>
      <c r="AR366" s="318"/>
      <c r="AS366" s="318"/>
      <c r="AT366" s="318"/>
      <c r="AU366" s="318"/>
      <c r="AV366" s="318"/>
      <c r="AW366" s="318"/>
      <c r="AX366" s="318"/>
      <c r="AY366" s="318"/>
      <c r="AZ366" s="318"/>
      <c r="BA366" s="318"/>
      <c r="BB366" s="318"/>
      <c r="BC366" s="318"/>
      <c r="BD366" s="318"/>
      <c r="BE366" s="318"/>
      <c r="BF366" s="318"/>
      <c r="BG366" s="318"/>
      <c r="BH366" s="318"/>
      <c r="BI366" s="318"/>
      <c r="BJ366" s="318"/>
    </row>
    <row r="367" spans="1:62" ht="12" customHeight="1" x14ac:dyDescent="0.25">
      <c r="A367" s="318"/>
      <c r="B367" s="318"/>
      <c r="C367" s="318"/>
      <c r="D367" s="318"/>
      <c r="E367" s="318"/>
      <c r="F367" s="318"/>
      <c r="G367" s="318"/>
      <c r="H367" s="318"/>
      <c r="I367" s="318"/>
      <c r="J367" s="318"/>
      <c r="K367" s="318"/>
      <c r="L367" s="318"/>
      <c r="M367" s="318"/>
      <c r="N367" s="318"/>
      <c r="O367" s="318"/>
      <c r="P367" s="318"/>
      <c r="Q367" s="318"/>
      <c r="R367" s="318"/>
      <c r="S367" s="318"/>
      <c r="T367" s="318"/>
      <c r="U367" s="318"/>
      <c r="V367" s="318"/>
      <c r="W367" s="318"/>
      <c r="X367" s="318"/>
      <c r="Y367" s="318"/>
      <c r="Z367" s="318"/>
      <c r="AA367" s="318"/>
      <c r="AB367" s="318"/>
      <c r="AC367" s="318"/>
      <c r="AD367" s="318"/>
      <c r="AE367" s="318"/>
      <c r="AF367" s="318"/>
      <c r="AG367" s="318"/>
      <c r="AH367" s="318"/>
      <c r="AI367" s="318"/>
      <c r="AJ367" s="318"/>
      <c r="AK367" s="318"/>
      <c r="AL367" s="318"/>
      <c r="AM367" s="318"/>
      <c r="AN367" s="318"/>
      <c r="AO367" s="318"/>
      <c r="AP367" s="318"/>
      <c r="AQ367" s="318"/>
      <c r="AR367" s="318"/>
      <c r="AS367" s="318"/>
      <c r="AT367" s="318"/>
      <c r="AU367" s="318"/>
      <c r="AV367" s="318"/>
      <c r="AW367" s="318"/>
      <c r="AX367" s="318"/>
      <c r="AY367" s="318"/>
      <c r="AZ367" s="318"/>
      <c r="BA367" s="318"/>
      <c r="BB367" s="318"/>
      <c r="BC367" s="318"/>
      <c r="BD367" s="318"/>
      <c r="BE367" s="318"/>
      <c r="BF367" s="318"/>
      <c r="BG367" s="318"/>
      <c r="BH367" s="318"/>
      <c r="BI367" s="318"/>
      <c r="BJ367" s="318"/>
    </row>
    <row r="368" spans="1:62" ht="12" customHeight="1" x14ac:dyDescent="0.25">
      <c r="A368" s="318"/>
      <c r="B368" s="318"/>
      <c r="C368" s="318"/>
      <c r="D368" s="318"/>
      <c r="E368" s="318"/>
      <c r="F368" s="318"/>
      <c r="G368" s="318"/>
      <c r="H368" s="318"/>
      <c r="I368" s="318"/>
      <c r="J368" s="318"/>
      <c r="K368" s="318"/>
      <c r="L368" s="318"/>
      <c r="M368" s="318"/>
      <c r="N368" s="318"/>
      <c r="O368" s="318"/>
      <c r="P368" s="318"/>
      <c r="Q368" s="318"/>
      <c r="R368" s="318"/>
      <c r="S368" s="318"/>
      <c r="T368" s="318"/>
      <c r="U368" s="318"/>
      <c r="V368" s="318"/>
      <c r="W368" s="318"/>
      <c r="X368" s="318"/>
      <c r="Y368" s="318"/>
      <c r="Z368" s="318"/>
      <c r="AA368" s="318"/>
      <c r="AB368" s="318"/>
      <c r="AC368" s="318"/>
      <c r="AD368" s="318"/>
      <c r="AE368" s="318"/>
      <c r="AF368" s="318"/>
      <c r="AG368" s="318"/>
      <c r="AH368" s="318"/>
      <c r="AI368" s="318"/>
      <c r="AJ368" s="318"/>
      <c r="AK368" s="318"/>
      <c r="AL368" s="318"/>
      <c r="AM368" s="318"/>
      <c r="AN368" s="318"/>
      <c r="AO368" s="318"/>
      <c r="AP368" s="318"/>
      <c r="AQ368" s="318"/>
      <c r="AR368" s="318"/>
      <c r="AS368" s="318"/>
      <c r="AT368" s="318"/>
      <c r="AU368" s="318"/>
      <c r="AV368" s="318"/>
      <c r="AW368" s="318"/>
      <c r="AX368" s="318"/>
      <c r="AY368" s="318"/>
      <c r="AZ368" s="318"/>
      <c r="BA368" s="318"/>
      <c r="BB368" s="318"/>
      <c r="BC368" s="318"/>
      <c r="BD368" s="318"/>
      <c r="BE368" s="318"/>
      <c r="BF368" s="318"/>
      <c r="BG368" s="318"/>
      <c r="BH368" s="318"/>
      <c r="BI368" s="318"/>
      <c r="BJ368" s="318"/>
    </row>
    <row r="369" spans="1:62" ht="12" customHeight="1" x14ac:dyDescent="0.25">
      <c r="A369" s="318"/>
      <c r="B369" s="318"/>
      <c r="C369" s="318"/>
      <c r="D369" s="318"/>
      <c r="E369" s="318"/>
      <c r="F369" s="318"/>
      <c r="G369" s="318"/>
      <c r="H369" s="318"/>
      <c r="I369" s="318"/>
      <c r="J369" s="318"/>
      <c r="K369" s="318"/>
      <c r="L369" s="318"/>
      <c r="M369" s="318"/>
      <c r="N369" s="318"/>
      <c r="O369" s="318"/>
      <c r="P369" s="318"/>
      <c r="Q369" s="318"/>
      <c r="R369" s="318"/>
      <c r="S369" s="318"/>
      <c r="T369" s="318"/>
      <c r="U369" s="318"/>
      <c r="V369" s="318"/>
      <c r="W369" s="318"/>
      <c r="X369" s="318"/>
      <c r="Y369" s="318"/>
      <c r="Z369" s="318"/>
      <c r="AA369" s="318"/>
      <c r="AB369" s="318"/>
      <c r="AC369" s="318"/>
      <c r="AD369" s="318"/>
      <c r="AE369" s="318"/>
      <c r="AF369" s="318"/>
      <c r="AG369" s="318"/>
      <c r="AH369" s="318"/>
      <c r="AI369" s="318"/>
      <c r="AJ369" s="318"/>
      <c r="AK369" s="318"/>
      <c r="AL369" s="318"/>
      <c r="AM369" s="318"/>
      <c r="AN369" s="318"/>
      <c r="AO369" s="318"/>
      <c r="AP369" s="318"/>
      <c r="AQ369" s="318"/>
      <c r="AR369" s="318"/>
      <c r="AS369" s="318"/>
      <c r="AT369" s="318"/>
      <c r="AU369" s="318"/>
      <c r="AV369" s="318"/>
      <c r="AW369" s="318"/>
      <c r="AX369" s="318"/>
      <c r="AY369" s="318"/>
      <c r="AZ369" s="318"/>
      <c r="BA369" s="318"/>
      <c r="BB369" s="318"/>
      <c r="BC369" s="318"/>
      <c r="BD369" s="318"/>
      <c r="BE369" s="318"/>
      <c r="BF369" s="318"/>
      <c r="BG369" s="318"/>
      <c r="BH369" s="318"/>
      <c r="BI369" s="318"/>
      <c r="BJ369" s="318"/>
    </row>
    <row r="370" spans="1:62" ht="12" customHeight="1" x14ac:dyDescent="0.25">
      <c r="A370" s="318"/>
      <c r="B370" s="318"/>
      <c r="C370" s="318"/>
      <c r="D370" s="318"/>
      <c r="E370" s="318"/>
      <c r="F370" s="318"/>
      <c r="G370" s="318"/>
      <c r="H370" s="318"/>
      <c r="I370" s="318"/>
      <c r="J370" s="318"/>
      <c r="K370" s="318"/>
      <c r="L370" s="318"/>
      <c r="M370" s="318"/>
      <c r="N370" s="318"/>
      <c r="O370" s="318"/>
      <c r="P370" s="318"/>
      <c r="Q370" s="318"/>
      <c r="R370" s="318"/>
      <c r="S370" s="318"/>
      <c r="T370" s="318"/>
      <c r="U370" s="318"/>
      <c r="V370" s="318"/>
      <c r="W370" s="318"/>
      <c r="X370" s="318"/>
      <c r="Y370" s="318"/>
      <c r="Z370" s="318"/>
      <c r="AA370" s="318"/>
      <c r="AB370" s="318"/>
      <c r="AC370" s="318"/>
      <c r="AD370" s="318"/>
      <c r="AE370" s="318"/>
      <c r="AF370" s="318"/>
      <c r="AG370" s="318"/>
      <c r="AH370" s="318"/>
      <c r="AI370" s="318"/>
      <c r="AJ370" s="318"/>
      <c r="AK370" s="318"/>
      <c r="AL370" s="318"/>
      <c r="AM370" s="318"/>
      <c r="AN370" s="318"/>
      <c r="AO370" s="318"/>
      <c r="AP370" s="318"/>
      <c r="AQ370" s="318"/>
      <c r="AR370" s="318"/>
      <c r="AS370" s="318"/>
      <c r="AT370" s="318"/>
      <c r="AU370" s="318"/>
      <c r="AV370" s="318"/>
      <c r="AW370" s="318"/>
      <c r="AX370" s="318"/>
      <c r="AY370" s="318"/>
      <c r="AZ370" s="318"/>
      <c r="BA370" s="318"/>
      <c r="BB370" s="318"/>
      <c r="BC370" s="318"/>
      <c r="BD370" s="318"/>
      <c r="BE370" s="318"/>
      <c r="BF370" s="318"/>
      <c r="BG370" s="318"/>
      <c r="BH370" s="318"/>
      <c r="BI370" s="318"/>
      <c r="BJ370" s="318"/>
    </row>
    <row r="371" spans="1:62" ht="12" customHeight="1" x14ac:dyDescent="0.25">
      <c r="A371" s="318"/>
      <c r="B371" s="318"/>
      <c r="C371" s="318"/>
      <c r="D371" s="318"/>
      <c r="E371" s="318"/>
      <c r="F371" s="318"/>
      <c r="G371" s="318"/>
      <c r="H371" s="318"/>
      <c r="I371" s="318"/>
      <c r="J371" s="318"/>
      <c r="K371" s="318"/>
      <c r="L371" s="318"/>
      <c r="M371" s="318"/>
      <c r="N371" s="318"/>
      <c r="O371" s="318"/>
      <c r="P371" s="318"/>
      <c r="Q371" s="318"/>
      <c r="R371" s="318"/>
      <c r="S371" s="318"/>
      <c r="T371" s="318"/>
      <c r="U371" s="318"/>
      <c r="V371" s="318"/>
      <c r="W371" s="318"/>
      <c r="X371" s="318"/>
      <c r="Y371" s="318"/>
      <c r="Z371" s="318"/>
      <c r="AA371" s="318"/>
      <c r="AB371" s="318"/>
      <c r="AC371" s="318"/>
      <c r="AD371" s="318"/>
      <c r="AE371" s="318"/>
      <c r="AF371" s="318"/>
      <c r="AG371" s="318"/>
      <c r="AH371" s="318"/>
      <c r="AI371" s="318"/>
      <c r="AJ371" s="318"/>
      <c r="AK371" s="318"/>
      <c r="AL371" s="318"/>
      <c r="AM371" s="318"/>
      <c r="AN371" s="318"/>
      <c r="AO371" s="318"/>
      <c r="AP371" s="318"/>
      <c r="AQ371" s="318"/>
      <c r="AR371" s="318"/>
      <c r="AS371" s="318"/>
      <c r="AT371" s="318"/>
      <c r="AU371" s="318"/>
      <c r="AV371" s="318"/>
      <c r="AW371" s="318"/>
      <c r="AX371" s="318"/>
      <c r="AY371" s="318"/>
      <c r="AZ371" s="318"/>
      <c r="BA371" s="318"/>
      <c r="BB371" s="318"/>
      <c r="BC371" s="318"/>
      <c r="BD371" s="318"/>
      <c r="BE371" s="318"/>
      <c r="BF371" s="318"/>
      <c r="BG371" s="318"/>
      <c r="BH371" s="318"/>
      <c r="BI371" s="318"/>
      <c r="BJ371" s="318"/>
    </row>
    <row r="372" spans="1:62" ht="12" customHeight="1" x14ac:dyDescent="0.25">
      <c r="A372" s="318"/>
      <c r="B372" s="318"/>
      <c r="C372" s="318"/>
      <c r="D372" s="318"/>
      <c r="E372" s="318"/>
      <c r="F372" s="318"/>
      <c r="G372" s="318"/>
      <c r="H372" s="318"/>
      <c r="I372" s="318"/>
      <c r="J372" s="318"/>
      <c r="K372" s="318"/>
      <c r="L372" s="318"/>
      <c r="M372" s="318"/>
      <c r="N372" s="318"/>
      <c r="O372" s="318"/>
      <c r="P372" s="318"/>
      <c r="Q372" s="318"/>
      <c r="R372" s="318"/>
      <c r="S372" s="318"/>
      <c r="T372" s="318"/>
      <c r="U372" s="318"/>
      <c r="V372" s="318"/>
      <c r="W372" s="318"/>
      <c r="X372" s="318"/>
      <c r="Y372" s="318"/>
      <c r="Z372" s="318"/>
      <c r="AA372" s="318"/>
      <c r="AB372" s="318"/>
      <c r="AC372" s="318"/>
      <c r="AD372" s="318"/>
      <c r="AE372" s="318"/>
      <c r="AF372" s="318"/>
      <c r="AG372" s="318"/>
      <c r="AH372" s="318"/>
      <c r="AI372" s="318"/>
      <c r="AJ372" s="318"/>
      <c r="AK372" s="318"/>
      <c r="AL372" s="318"/>
      <c r="AM372" s="318"/>
      <c r="AN372" s="318"/>
      <c r="AO372" s="318"/>
      <c r="AP372" s="318"/>
      <c r="AQ372" s="318"/>
      <c r="AR372" s="318"/>
      <c r="AS372" s="318"/>
      <c r="AT372" s="318"/>
      <c r="AU372" s="318"/>
      <c r="AV372" s="318"/>
      <c r="AW372" s="318"/>
      <c r="AX372" s="318"/>
      <c r="AY372" s="318"/>
      <c r="AZ372" s="318"/>
      <c r="BA372" s="318"/>
      <c r="BB372" s="318"/>
      <c r="BC372" s="318"/>
      <c r="BD372" s="318"/>
      <c r="BE372" s="318"/>
      <c r="BF372" s="318"/>
      <c r="BG372" s="318"/>
      <c r="BH372" s="318"/>
      <c r="BI372" s="318"/>
      <c r="BJ372" s="318"/>
    </row>
    <row r="373" spans="1:62" ht="12" customHeight="1" x14ac:dyDescent="0.25">
      <c r="A373" s="318"/>
      <c r="B373" s="318"/>
      <c r="C373" s="318"/>
      <c r="D373" s="318"/>
      <c r="E373" s="318"/>
      <c r="F373" s="318"/>
      <c r="G373" s="318"/>
      <c r="H373" s="318"/>
      <c r="I373" s="318"/>
      <c r="J373" s="318"/>
      <c r="K373" s="318"/>
      <c r="L373" s="318"/>
      <c r="M373" s="318"/>
      <c r="N373" s="318"/>
      <c r="O373" s="318"/>
      <c r="P373" s="318"/>
      <c r="Q373" s="318"/>
      <c r="R373" s="318"/>
      <c r="S373" s="318"/>
      <c r="T373" s="318"/>
      <c r="U373" s="318"/>
      <c r="V373" s="318"/>
      <c r="W373" s="318"/>
      <c r="X373" s="318"/>
      <c r="Y373" s="318"/>
      <c r="Z373" s="318"/>
      <c r="AA373" s="318"/>
      <c r="AB373" s="318"/>
      <c r="AC373" s="318"/>
      <c r="AD373" s="318"/>
      <c r="AE373" s="318"/>
      <c r="AF373" s="318"/>
      <c r="AG373" s="318"/>
      <c r="AH373" s="318"/>
      <c r="AI373" s="318"/>
      <c r="AJ373" s="318"/>
      <c r="AK373" s="318"/>
      <c r="AL373" s="318"/>
      <c r="AM373" s="318"/>
      <c r="AN373" s="318"/>
      <c r="AO373" s="318"/>
      <c r="AP373" s="318"/>
      <c r="AQ373" s="318"/>
      <c r="AR373" s="318"/>
      <c r="AS373" s="318"/>
      <c r="AT373" s="318"/>
      <c r="AU373" s="318"/>
      <c r="AV373" s="318"/>
      <c r="AW373" s="318"/>
      <c r="AX373" s="318"/>
      <c r="AY373" s="318"/>
      <c r="AZ373" s="318"/>
      <c r="BA373" s="318"/>
      <c r="BB373" s="318"/>
      <c r="BC373" s="318"/>
      <c r="BD373" s="318"/>
      <c r="BE373" s="318"/>
      <c r="BF373" s="318"/>
      <c r="BG373" s="318"/>
      <c r="BH373" s="318"/>
      <c r="BI373" s="318"/>
      <c r="BJ373" s="318"/>
    </row>
    <row r="374" spans="1:62" ht="12" customHeight="1" x14ac:dyDescent="0.25">
      <c r="A374" s="318"/>
      <c r="B374" s="318"/>
      <c r="C374" s="318"/>
      <c r="D374" s="318"/>
      <c r="E374" s="318"/>
      <c r="F374" s="318"/>
      <c r="G374" s="318"/>
      <c r="H374" s="318"/>
      <c r="I374" s="318"/>
      <c r="J374" s="318"/>
      <c r="K374" s="318"/>
      <c r="L374" s="318"/>
      <c r="M374" s="318"/>
      <c r="N374" s="318"/>
      <c r="O374" s="318"/>
      <c r="P374" s="318"/>
      <c r="Q374" s="318"/>
      <c r="R374" s="318"/>
      <c r="S374" s="318"/>
      <c r="T374" s="318"/>
      <c r="U374" s="318"/>
      <c r="V374" s="318"/>
      <c r="W374" s="318"/>
      <c r="X374" s="318"/>
      <c r="Y374" s="318"/>
      <c r="Z374" s="318"/>
      <c r="AA374" s="318"/>
      <c r="AB374" s="318"/>
      <c r="AC374" s="318"/>
      <c r="AD374" s="318"/>
      <c r="AE374" s="318"/>
      <c r="AF374" s="318"/>
      <c r="AG374" s="318"/>
      <c r="AH374" s="318"/>
      <c r="AI374" s="318"/>
      <c r="AJ374" s="318"/>
      <c r="AK374" s="318"/>
      <c r="AL374" s="318"/>
      <c r="AM374" s="318"/>
      <c r="AN374" s="318"/>
      <c r="AO374" s="318"/>
      <c r="AP374" s="318"/>
      <c r="AQ374" s="318"/>
      <c r="AR374" s="318"/>
      <c r="AS374" s="318"/>
      <c r="AT374" s="318"/>
      <c r="AU374" s="318"/>
      <c r="AV374" s="318"/>
      <c r="AW374" s="318"/>
      <c r="AX374" s="318"/>
      <c r="AY374" s="318"/>
      <c r="AZ374" s="318"/>
      <c r="BA374" s="318"/>
      <c r="BB374" s="318"/>
      <c r="BC374" s="318"/>
      <c r="BD374" s="318"/>
      <c r="BE374" s="318"/>
      <c r="BF374" s="318"/>
      <c r="BG374" s="318"/>
      <c r="BH374" s="318"/>
      <c r="BI374" s="318"/>
      <c r="BJ374" s="318"/>
    </row>
    <row r="375" spans="1:62" ht="12" customHeight="1" x14ac:dyDescent="0.25">
      <c r="A375" s="318"/>
      <c r="B375" s="318"/>
      <c r="C375" s="318"/>
      <c r="D375" s="318"/>
      <c r="E375" s="318"/>
      <c r="F375" s="318"/>
      <c r="G375" s="318"/>
      <c r="H375" s="318"/>
      <c r="I375" s="318"/>
      <c r="J375" s="318"/>
      <c r="K375" s="318"/>
      <c r="L375" s="318"/>
      <c r="M375" s="318"/>
      <c r="N375" s="318"/>
      <c r="O375" s="318"/>
      <c r="P375" s="318"/>
      <c r="Q375" s="318"/>
      <c r="R375" s="318"/>
      <c r="S375" s="318"/>
      <c r="T375" s="318"/>
      <c r="U375" s="318"/>
      <c r="V375" s="318"/>
      <c r="W375" s="318"/>
      <c r="X375" s="318"/>
      <c r="Y375" s="318"/>
      <c r="Z375" s="318"/>
      <c r="AA375" s="318"/>
      <c r="AB375" s="318"/>
      <c r="AC375" s="318"/>
      <c r="AD375" s="318"/>
      <c r="AE375" s="318"/>
      <c r="AF375" s="318"/>
      <c r="AG375" s="318"/>
      <c r="AH375" s="318"/>
      <c r="AI375" s="318"/>
      <c r="AJ375" s="318"/>
      <c r="AK375" s="318"/>
      <c r="AL375" s="318"/>
      <c r="AM375" s="318"/>
      <c r="AN375" s="318"/>
      <c r="AO375" s="318"/>
      <c r="AP375" s="318"/>
      <c r="AQ375" s="318"/>
      <c r="AR375" s="318"/>
      <c r="AS375" s="318"/>
      <c r="AT375" s="318"/>
      <c r="AU375" s="318"/>
      <c r="AV375" s="318"/>
      <c r="AW375" s="318"/>
      <c r="AX375" s="318"/>
      <c r="AY375" s="318"/>
      <c r="AZ375" s="318"/>
      <c r="BA375" s="318"/>
      <c r="BB375" s="318"/>
      <c r="BC375" s="318"/>
      <c r="BD375" s="318"/>
      <c r="BE375" s="318"/>
      <c r="BF375" s="318"/>
      <c r="BG375" s="318"/>
      <c r="BH375" s="318"/>
      <c r="BI375" s="318"/>
      <c r="BJ375" s="318"/>
    </row>
    <row r="376" spans="1:62" ht="12" customHeight="1" x14ac:dyDescent="0.25">
      <c r="A376" s="318"/>
      <c r="B376" s="318"/>
      <c r="C376" s="318"/>
      <c r="D376" s="318"/>
      <c r="E376" s="318"/>
      <c r="F376" s="318"/>
      <c r="G376" s="318"/>
      <c r="H376" s="318"/>
      <c r="I376" s="318"/>
      <c r="J376" s="318"/>
      <c r="K376" s="318"/>
      <c r="L376" s="318"/>
      <c r="M376" s="318"/>
      <c r="N376" s="318"/>
      <c r="O376" s="318"/>
      <c r="P376" s="318"/>
      <c r="Q376" s="318"/>
      <c r="R376" s="318"/>
      <c r="S376" s="318"/>
      <c r="T376" s="318"/>
      <c r="U376" s="318"/>
      <c r="V376" s="318"/>
      <c r="W376" s="318"/>
      <c r="X376" s="318"/>
      <c r="Y376" s="318"/>
      <c r="Z376" s="318"/>
      <c r="AA376" s="318"/>
      <c r="AB376" s="318"/>
      <c r="AC376" s="318"/>
      <c r="AD376" s="318"/>
      <c r="AE376" s="318"/>
      <c r="AF376" s="318"/>
      <c r="AG376" s="318"/>
      <c r="AH376" s="318"/>
      <c r="AI376" s="318"/>
      <c r="AJ376" s="318"/>
      <c r="AK376" s="318"/>
      <c r="AL376" s="318"/>
      <c r="AM376" s="318"/>
      <c r="AN376" s="318"/>
      <c r="AO376" s="318"/>
      <c r="AP376" s="318"/>
      <c r="AQ376" s="318"/>
      <c r="AR376" s="318"/>
      <c r="AS376" s="318"/>
      <c r="AT376" s="318"/>
      <c r="AU376" s="318"/>
      <c r="AV376" s="318"/>
      <c r="AW376" s="318"/>
      <c r="AX376" s="318"/>
      <c r="AY376" s="318"/>
      <c r="AZ376" s="318"/>
      <c r="BA376" s="318"/>
      <c r="BB376" s="318"/>
      <c r="BC376" s="318"/>
      <c r="BD376" s="318"/>
      <c r="BE376" s="318"/>
      <c r="BF376" s="318"/>
      <c r="BG376" s="318"/>
      <c r="BH376" s="318"/>
      <c r="BI376" s="318"/>
      <c r="BJ376" s="318"/>
    </row>
    <row r="377" spans="1:62" ht="12" customHeight="1" x14ac:dyDescent="0.25">
      <c r="A377" s="318"/>
      <c r="B377" s="318"/>
      <c r="C377" s="318"/>
      <c r="D377" s="318"/>
      <c r="E377" s="318"/>
      <c r="F377" s="318"/>
      <c r="G377" s="318"/>
      <c r="H377" s="318"/>
      <c r="I377" s="318"/>
      <c r="J377" s="318"/>
      <c r="K377" s="318"/>
      <c r="L377" s="318"/>
      <c r="M377" s="318"/>
      <c r="N377" s="318"/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  <c r="AA377" s="318"/>
      <c r="AB377" s="318"/>
      <c r="AC377" s="318"/>
      <c r="AD377" s="318"/>
      <c r="AE377" s="318"/>
      <c r="AF377" s="318"/>
      <c r="AG377" s="318"/>
      <c r="AH377" s="318"/>
      <c r="AI377" s="318"/>
      <c r="AJ377" s="318"/>
      <c r="AK377" s="318"/>
      <c r="AL377" s="318"/>
      <c r="AM377" s="318"/>
      <c r="AN377" s="318"/>
      <c r="AO377" s="318"/>
      <c r="AP377" s="318"/>
      <c r="AQ377" s="318"/>
      <c r="AR377" s="318"/>
      <c r="AS377" s="318"/>
      <c r="AT377" s="318"/>
      <c r="AU377" s="318"/>
      <c r="AV377" s="318"/>
      <c r="AW377" s="318"/>
      <c r="AX377" s="318"/>
      <c r="AY377" s="318"/>
      <c r="AZ377" s="318"/>
      <c r="BA377" s="318"/>
      <c r="BB377" s="318"/>
      <c r="BC377" s="318"/>
      <c r="BD377" s="318"/>
      <c r="BE377" s="318"/>
      <c r="BF377" s="318"/>
      <c r="BG377" s="318"/>
      <c r="BH377" s="318"/>
      <c r="BI377" s="318"/>
      <c r="BJ377" s="318"/>
    </row>
    <row r="378" spans="1:62" ht="12" customHeight="1" x14ac:dyDescent="0.25">
      <c r="A378" s="318"/>
      <c r="B378" s="318"/>
      <c r="C378" s="318"/>
      <c r="D378" s="318"/>
      <c r="E378" s="318"/>
      <c r="F378" s="31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  <c r="W378" s="318"/>
      <c r="X378" s="318"/>
      <c r="Y378" s="318"/>
      <c r="Z378" s="318"/>
      <c r="AA378" s="318"/>
      <c r="AB378" s="318"/>
      <c r="AC378" s="318"/>
      <c r="AD378" s="318"/>
      <c r="AE378" s="318"/>
      <c r="AF378" s="318"/>
      <c r="AG378" s="318"/>
      <c r="AH378" s="318"/>
      <c r="AI378" s="318"/>
      <c r="AJ378" s="318"/>
      <c r="AK378" s="318"/>
      <c r="AL378" s="318"/>
      <c r="AM378" s="318"/>
      <c r="AN378" s="318"/>
      <c r="AO378" s="318"/>
      <c r="AP378" s="318"/>
      <c r="AQ378" s="318"/>
      <c r="AR378" s="318"/>
      <c r="AS378" s="318"/>
      <c r="AT378" s="318"/>
      <c r="AU378" s="318"/>
      <c r="AV378" s="318"/>
      <c r="AW378" s="318"/>
      <c r="AX378" s="318"/>
      <c r="AY378" s="318"/>
      <c r="AZ378" s="318"/>
      <c r="BA378" s="318"/>
      <c r="BB378" s="318"/>
      <c r="BC378" s="318"/>
      <c r="BD378" s="318"/>
      <c r="BE378" s="318"/>
      <c r="BF378" s="318"/>
      <c r="BG378" s="318"/>
      <c r="BH378" s="318"/>
      <c r="BI378" s="318"/>
      <c r="BJ378" s="318"/>
    </row>
    <row r="379" spans="1:62" ht="12" customHeight="1" x14ac:dyDescent="0.25">
      <c r="A379" s="318"/>
      <c r="B379" s="318"/>
      <c r="C379" s="318"/>
      <c r="D379" s="318"/>
      <c r="E379" s="318"/>
      <c r="F379" s="318"/>
      <c r="G379" s="318"/>
      <c r="H379" s="318"/>
      <c r="I379" s="318"/>
      <c r="J379" s="318"/>
      <c r="K379" s="318"/>
      <c r="L379" s="318"/>
      <c r="M379" s="318"/>
      <c r="N379" s="318"/>
      <c r="O379" s="318"/>
      <c r="P379" s="318"/>
      <c r="Q379" s="318"/>
      <c r="R379" s="318"/>
      <c r="S379" s="318"/>
      <c r="T379" s="318"/>
      <c r="U379" s="318"/>
      <c r="V379" s="318"/>
      <c r="W379" s="318"/>
      <c r="X379" s="318"/>
      <c r="Y379" s="318"/>
      <c r="Z379" s="318"/>
      <c r="AA379" s="318"/>
      <c r="AB379" s="318"/>
      <c r="AC379" s="318"/>
      <c r="AD379" s="318"/>
      <c r="AE379" s="318"/>
      <c r="AF379" s="318"/>
      <c r="AG379" s="318"/>
      <c r="AH379" s="318"/>
      <c r="AI379" s="318"/>
      <c r="AJ379" s="318"/>
      <c r="AK379" s="318"/>
      <c r="AL379" s="318"/>
      <c r="AM379" s="318"/>
      <c r="AN379" s="318"/>
      <c r="AO379" s="318"/>
      <c r="AP379" s="318"/>
      <c r="AQ379" s="318"/>
      <c r="AR379" s="318"/>
      <c r="AS379" s="318"/>
      <c r="AT379" s="318"/>
      <c r="AU379" s="318"/>
      <c r="AV379" s="318"/>
      <c r="AW379" s="318"/>
      <c r="AX379" s="318"/>
      <c r="AY379" s="318"/>
      <c r="AZ379" s="318"/>
      <c r="BA379" s="318"/>
      <c r="BB379" s="318"/>
      <c r="BC379" s="318"/>
      <c r="BD379" s="318"/>
      <c r="BE379" s="318"/>
      <c r="BF379" s="318"/>
      <c r="BG379" s="318"/>
      <c r="BH379" s="318"/>
      <c r="BI379" s="318"/>
      <c r="BJ379" s="318"/>
    </row>
    <row r="380" spans="1:62" ht="12" customHeight="1" x14ac:dyDescent="0.25">
      <c r="A380" s="318"/>
      <c r="B380" s="318"/>
      <c r="C380" s="318"/>
      <c r="D380" s="318"/>
      <c r="E380" s="318"/>
      <c r="F380" s="318"/>
      <c r="G380" s="318"/>
      <c r="H380" s="318"/>
      <c r="I380" s="318"/>
      <c r="J380" s="318"/>
      <c r="K380" s="318"/>
      <c r="L380" s="318"/>
      <c r="M380" s="318"/>
      <c r="N380" s="318"/>
      <c r="O380" s="318"/>
      <c r="P380" s="318"/>
      <c r="Q380" s="318"/>
      <c r="R380" s="318"/>
      <c r="S380" s="318"/>
      <c r="T380" s="318"/>
      <c r="U380" s="318"/>
      <c r="V380" s="318"/>
      <c r="W380" s="318"/>
      <c r="X380" s="318"/>
      <c r="Y380" s="318"/>
      <c r="Z380" s="318"/>
      <c r="AA380" s="318"/>
      <c r="AB380" s="318"/>
      <c r="AC380" s="318"/>
      <c r="AD380" s="318"/>
      <c r="AE380" s="318"/>
      <c r="AF380" s="318"/>
      <c r="AG380" s="318"/>
      <c r="AH380" s="318"/>
      <c r="AI380" s="318"/>
      <c r="AJ380" s="318"/>
      <c r="AK380" s="318"/>
      <c r="AL380" s="318"/>
      <c r="AM380" s="318"/>
      <c r="AN380" s="318"/>
      <c r="AO380" s="318"/>
      <c r="AP380" s="318"/>
      <c r="AQ380" s="318"/>
      <c r="AR380" s="318"/>
      <c r="AS380" s="318"/>
      <c r="AT380" s="318"/>
      <c r="AU380" s="318"/>
      <c r="AV380" s="318"/>
      <c r="AW380" s="318"/>
      <c r="AX380" s="318"/>
      <c r="AY380" s="318"/>
      <c r="AZ380" s="318"/>
      <c r="BA380" s="318"/>
      <c r="BB380" s="318"/>
      <c r="BC380" s="318"/>
      <c r="BD380" s="318"/>
      <c r="BE380" s="318"/>
      <c r="BF380" s="318"/>
      <c r="BG380" s="318"/>
      <c r="BH380" s="318"/>
      <c r="BI380" s="318"/>
      <c r="BJ380" s="318"/>
    </row>
    <row r="381" spans="1:62" ht="12" customHeight="1" x14ac:dyDescent="0.25">
      <c r="A381" s="318"/>
      <c r="B381" s="318"/>
      <c r="C381" s="318"/>
      <c r="D381" s="318"/>
      <c r="E381" s="318"/>
      <c r="F381" s="318"/>
      <c r="G381" s="318"/>
      <c r="H381" s="318"/>
      <c r="I381" s="318"/>
      <c r="J381" s="318"/>
      <c r="K381" s="318"/>
      <c r="L381" s="318"/>
      <c r="M381" s="318"/>
      <c r="N381" s="318"/>
      <c r="O381" s="318"/>
      <c r="P381" s="318"/>
      <c r="Q381" s="318"/>
      <c r="R381" s="318"/>
      <c r="S381" s="318"/>
      <c r="T381" s="318"/>
      <c r="U381" s="318"/>
      <c r="V381" s="318"/>
      <c r="W381" s="318"/>
      <c r="X381" s="318"/>
      <c r="Y381" s="318"/>
      <c r="Z381" s="318"/>
      <c r="AA381" s="318"/>
      <c r="AB381" s="318"/>
      <c r="AC381" s="318"/>
      <c r="AD381" s="318"/>
      <c r="AE381" s="318"/>
      <c r="AF381" s="318"/>
      <c r="AG381" s="318"/>
      <c r="AH381" s="318"/>
      <c r="AI381" s="318"/>
      <c r="AJ381" s="318"/>
      <c r="AK381" s="318"/>
      <c r="AL381" s="318"/>
      <c r="AM381" s="318"/>
      <c r="AN381" s="318"/>
      <c r="AO381" s="318"/>
      <c r="AP381" s="318"/>
      <c r="AQ381" s="318"/>
      <c r="AR381" s="318"/>
      <c r="AS381" s="318"/>
      <c r="AT381" s="318"/>
      <c r="AU381" s="318"/>
      <c r="AV381" s="318"/>
      <c r="AW381" s="318"/>
      <c r="AX381" s="318"/>
      <c r="AY381" s="318"/>
      <c r="AZ381" s="318"/>
      <c r="BA381" s="318"/>
      <c r="BB381" s="318"/>
      <c r="BC381" s="318"/>
      <c r="BD381" s="318"/>
      <c r="BE381" s="318"/>
      <c r="BF381" s="318"/>
      <c r="BG381" s="318"/>
      <c r="BH381" s="318"/>
      <c r="BI381" s="318"/>
      <c r="BJ381" s="318"/>
    </row>
    <row r="382" spans="1:62" ht="12" customHeight="1" x14ac:dyDescent="0.25">
      <c r="A382" s="318"/>
      <c r="B382" s="318"/>
      <c r="C382" s="318"/>
      <c r="D382" s="318"/>
      <c r="E382" s="318"/>
      <c r="F382" s="318"/>
      <c r="G382" s="318"/>
      <c r="H382" s="318"/>
      <c r="I382" s="318"/>
      <c r="J382" s="318"/>
      <c r="K382" s="318"/>
      <c r="L382" s="318"/>
      <c r="M382" s="318"/>
      <c r="N382" s="318"/>
      <c r="O382" s="318"/>
      <c r="P382" s="318"/>
      <c r="Q382" s="318"/>
      <c r="R382" s="318"/>
      <c r="S382" s="318"/>
      <c r="T382" s="318"/>
      <c r="U382" s="318"/>
      <c r="V382" s="318"/>
      <c r="W382" s="318"/>
      <c r="X382" s="318"/>
      <c r="Y382" s="318"/>
      <c r="Z382" s="318"/>
      <c r="AA382" s="318"/>
      <c r="AB382" s="318"/>
      <c r="AC382" s="318"/>
      <c r="AD382" s="318"/>
      <c r="AE382" s="318"/>
      <c r="AF382" s="318"/>
      <c r="AG382" s="318"/>
      <c r="AH382" s="318"/>
      <c r="AI382" s="318"/>
      <c r="AJ382" s="318"/>
      <c r="AK382" s="318"/>
      <c r="AL382" s="318"/>
      <c r="AM382" s="318"/>
      <c r="AN382" s="318"/>
      <c r="AO382" s="318"/>
      <c r="AP382" s="318"/>
      <c r="AQ382" s="318"/>
      <c r="AR382" s="318"/>
      <c r="AS382" s="318"/>
      <c r="AT382" s="318"/>
      <c r="AU382" s="318"/>
      <c r="AV382" s="318"/>
      <c r="AW382" s="318"/>
      <c r="AX382" s="318"/>
      <c r="AY382" s="318"/>
      <c r="AZ382" s="318"/>
      <c r="BA382" s="318"/>
      <c r="BB382" s="318"/>
      <c r="BC382" s="318"/>
      <c r="BD382" s="318"/>
      <c r="BE382" s="318"/>
      <c r="BF382" s="318"/>
      <c r="BG382" s="318"/>
      <c r="BH382" s="318"/>
      <c r="BI382" s="318"/>
      <c r="BJ382" s="318"/>
    </row>
    <row r="383" spans="1:62" ht="12" customHeight="1" x14ac:dyDescent="0.25">
      <c r="A383" s="318"/>
      <c r="B383" s="318"/>
      <c r="C383" s="318"/>
      <c r="D383" s="318"/>
      <c r="E383" s="318"/>
      <c r="F383" s="318"/>
      <c r="G383" s="318"/>
      <c r="H383" s="318"/>
      <c r="I383" s="318"/>
      <c r="J383" s="318"/>
      <c r="K383" s="318"/>
      <c r="L383" s="318"/>
      <c r="M383" s="318"/>
      <c r="N383" s="318"/>
      <c r="O383" s="318"/>
      <c r="P383" s="318"/>
      <c r="Q383" s="318"/>
      <c r="R383" s="318"/>
      <c r="S383" s="318"/>
      <c r="T383" s="318"/>
      <c r="U383" s="318"/>
      <c r="V383" s="318"/>
      <c r="W383" s="318"/>
      <c r="X383" s="318"/>
      <c r="Y383" s="318"/>
      <c r="Z383" s="318"/>
      <c r="AA383" s="318"/>
      <c r="AB383" s="318"/>
      <c r="AC383" s="318"/>
      <c r="AD383" s="318"/>
      <c r="AE383" s="318"/>
      <c r="AF383" s="318"/>
      <c r="AG383" s="318"/>
      <c r="AH383" s="318"/>
      <c r="AI383" s="318"/>
      <c r="AJ383" s="318"/>
      <c r="AK383" s="318"/>
      <c r="AL383" s="318"/>
      <c r="AM383" s="318"/>
      <c r="AN383" s="318"/>
      <c r="AO383" s="318"/>
      <c r="AP383" s="318"/>
      <c r="AQ383" s="318"/>
      <c r="AR383" s="318"/>
      <c r="AS383" s="318"/>
      <c r="AT383" s="318"/>
      <c r="AU383" s="318"/>
      <c r="AV383" s="318"/>
      <c r="AW383" s="318"/>
      <c r="AX383" s="318"/>
      <c r="AY383" s="318"/>
      <c r="AZ383" s="318"/>
      <c r="BA383" s="318"/>
      <c r="BB383" s="318"/>
      <c r="BC383" s="318"/>
      <c r="BD383" s="318"/>
      <c r="BE383" s="318"/>
      <c r="BF383" s="318"/>
      <c r="BG383" s="318"/>
      <c r="BH383" s="318"/>
      <c r="BI383" s="318"/>
      <c r="BJ383" s="318"/>
    </row>
    <row r="384" spans="1:62" ht="12" customHeight="1" x14ac:dyDescent="0.25">
      <c r="A384" s="318"/>
      <c r="B384" s="318"/>
      <c r="C384" s="318"/>
      <c r="D384" s="318"/>
      <c r="E384" s="318"/>
      <c r="F384" s="318"/>
      <c r="G384" s="318"/>
      <c r="H384" s="318"/>
      <c r="I384" s="318"/>
      <c r="J384" s="318"/>
      <c r="K384" s="318"/>
      <c r="L384" s="318"/>
      <c r="M384" s="318"/>
      <c r="N384" s="318"/>
      <c r="O384" s="318"/>
      <c r="P384" s="318"/>
      <c r="Q384" s="318"/>
      <c r="R384" s="318"/>
      <c r="S384" s="318"/>
      <c r="T384" s="318"/>
      <c r="U384" s="318"/>
      <c r="V384" s="318"/>
      <c r="W384" s="318"/>
      <c r="X384" s="318"/>
      <c r="Y384" s="318"/>
      <c r="Z384" s="318"/>
      <c r="AA384" s="318"/>
      <c r="AB384" s="318"/>
      <c r="AC384" s="318"/>
      <c r="AD384" s="318"/>
      <c r="AE384" s="318"/>
      <c r="AF384" s="318"/>
      <c r="AG384" s="318"/>
      <c r="AH384" s="318"/>
      <c r="AI384" s="318"/>
      <c r="AJ384" s="318"/>
      <c r="AK384" s="318"/>
      <c r="AL384" s="318"/>
      <c r="AM384" s="318"/>
      <c r="AN384" s="318"/>
      <c r="AO384" s="318"/>
      <c r="AP384" s="318"/>
      <c r="AQ384" s="318"/>
      <c r="AR384" s="318"/>
      <c r="AS384" s="318"/>
      <c r="AT384" s="318"/>
      <c r="AU384" s="318"/>
      <c r="AV384" s="318"/>
      <c r="AW384" s="318"/>
      <c r="AX384" s="318"/>
      <c r="AY384" s="318"/>
      <c r="AZ384" s="318"/>
      <c r="BA384" s="318"/>
      <c r="BB384" s="318"/>
      <c r="BC384" s="318"/>
      <c r="BD384" s="318"/>
      <c r="BE384" s="318"/>
      <c r="BF384" s="318"/>
      <c r="BG384" s="318"/>
      <c r="BH384" s="318"/>
      <c r="BI384" s="318"/>
      <c r="BJ384" s="318"/>
    </row>
    <row r="385" spans="1:62" ht="12" customHeight="1" x14ac:dyDescent="0.25">
      <c r="A385" s="318"/>
      <c r="B385" s="318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318"/>
      <c r="R385" s="318"/>
      <c r="S385" s="318"/>
      <c r="T385" s="318"/>
      <c r="U385" s="318"/>
      <c r="V385" s="318"/>
      <c r="W385" s="318"/>
      <c r="X385" s="318"/>
      <c r="Y385" s="318"/>
      <c r="Z385" s="318"/>
      <c r="AA385" s="318"/>
      <c r="AB385" s="318"/>
      <c r="AC385" s="318"/>
      <c r="AD385" s="318"/>
      <c r="AE385" s="318"/>
      <c r="AF385" s="318"/>
      <c r="AG385" s="318"/>
      <c r="AH385" s="318"/>
      <c r="AI385" s="318"/>
      <c r="AJ385" s="318"/>
      <c r="AK385" s="318"/>
      <c r="AL385" s="318"/>
      <c r="AM385" s="318"/>
      <c r="AN385" s="318"/>
      <c r="AO385" s="318"/>
      <c r="AP385" s="318"/>
      <c r="AQ385" s="318"/>
      <c r="AR385" s="318"/>
      <c r="AS385" s="318"/>
      <c r="AT385" s="318"/>
      <c r="AU385" s="318"/>
      <c r="AV385" s="318"/>
      <c r="AW385" s="318"/>
      <c r="AX385" s="318"/>
      <c r="AY385" s="318"/>
      <c r="AZ385" s="318"/>
      <c r="BA385" s="318"/>
      <c r="BB385" s="318"/>
      <c r="BC385" s="318"/>
      <c r="BD385" s="318"/>
      <c r="BE385" s="318"/>
      <c r="BF385" s="318"/>
      <c r="BG385" s="318"/>
      <c r="BH385" s="318"/>
      <c r="BI385" s="318"/>
      <c r="BJ385" s="318"/>
    </row>
    <row r="386" spans="1:62" ht="12" customHeight="1" x14ac:dyDescent="0.25">
      <c r="A386" s="318"/>
      <c r="B386" s="318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318"/>
      <c r="R386" s="318"/>
      <c r="S386" s="318"/>
      <c r="T386" s="318"/>
      <c r="U386" s="318"/>
      <c r="V386" s="318"/>
      <c r="W386" s="318"/>
      <c r="X386" s="318"/>
      <c r="Y386" s="318"/>
      <c r="Z386" s="318"/>
      <c r="AA386" s="318"/>
      <c r="AB386" s="318"/>
      <c r="AC386" s="318"/>
      <c r="AD386" s="318"/>
      <c r="AE386" s="318"/>
      <c r="AF386" s="318"/>
      <c r="AG386" s="318"/>
      <c r="AH386" s="318"/>
      <c r="AI386" s="318"/>
      <c r="AJ386" s="318"/>
      <c r="AK386" s="318"/>
      <c r="AL386" s="318"/>
      <c r="AM386" s="318"/>
      <c r="AN386" s="318"/>
      <c r="AO386" s="318"/>
      <c r="AP386" s="318"/>
      <c r="AQ386" s="318"/>
      <c r="AR386" s="318"/>
      <c r="AS386" s="318"/>
      <c r="AT386" s="318"/>
      <c r="AU386" s="318"/>
      <c r="AV386" s="318"/>
      <c r="AW386" s="318"/>
      <c r="AX386" s="318"/>
      <c r="AY386" s="318"/>
      <c r="AZ386" s="318"/>
      <c r="BA386" s="318"/>
      <c r="BB386" s="318"/>
      <c r="BC386" s="318"/>
      <c r="BD386" s="318"/>
      <c r="BE386" s="318"/>
      <c r="BF386" s="318"/>
      <c r="BG386" s="318"/>
      <c r="BH386" s="318"/>
      <c r="BI386" s="318"/>
      <c r="BJ386" s="318"/>
    </row>
    <row r="387" spans="1:62" ht="12" customHeight="1" x14ac:dyDescent="0.25">
      <c r="A387" s="318"/>
      <c r="B387" s="318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8"/>
      <c r="S387" s="318"/>
      <c r="T387" s="318"/>
      <c r="U387" s="318"/>
      <c r="V387" s="318"/>
      <c r="W387" s="318"/>
      <c r="X387" s="318"/>
      <c r="Y387" s="318"/>
      <c r="Z387" s="318"/>
      <c r="AA387" s="318"/>
      <c r="AB387" s="318"/>
      <c r="AC387" s="318"/>
      <c r="AD387" s="318"/>
      <c r="AE387" s="318"/>
      <c r="AF387" s="318"/>
      <c r="AG387" s="318"/>
      <c r="AH387" s="318"/>
      <c r="AI387" s="318"/>
      <c r="AJ387" s="318"/>
      <c r="AK387" s="318"/>
      <c r="AL387" s="318"/>
      <c r="AM387" s="318"/>
      <c r="AN387" s="318"/>
      <c r="AO387" s="318"/>
      <c r="AP387" s="318"/>
      <c r="AQ387" s="318"/>
      <c r="AR387" s="318"/>
      <c r="AS387" s="318"/>
      <c r="AT387" s="318"/>
      <c r="AU387" s="318"/>
      <c r="AV387" s="318"/>
      <c r="AW387" s="318"/>
      <c r="AX387" s="318"/>
      <c r="AY387" s="318"/>
      <c r="AZ387" s="318"/>
      <c r="BA387" s="318"/>
      <c r="BB387" s="318"/>
      <c r="BC387" s="318"/>
      <c r="BD387" s="318"/>
      <c r="BE387" s="318"/>
      <c r="BF387" s="318"/>
      <c r="BG387" s="318"/>
      <c r="BH387" s="318"/>
      <c r="BI387" s="318"/>
      <c r="BJ387" s="318"/>
    </row>
    <row r="388" spans="1:62" ht="12" customHeight="1" x14ac:dyDescent="0.25">
      <c r="A388" s="318"/>
      <c r="B388" s="318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  <c r="W388" s="318"/>
      <c r="X388" s="318"/>
      <c r="Y388" s="318"/>
      <c r="Z388" s="318"/>
      <c r="AA388" s="318"/>
      <c r="AB388" s="318"/>
      <c r="AC388" s="318"/>
      <c r="AD388" s="318"/>
      <c r="AE388" s="318"/>
      <c r="AF388" s="318"/>
      <c r="AG388" s="318"/>
      <c r="AH388" s="318"/>
      <c r="AI388" s="318"/>
      <c r="AJ388" s="318"/>
      <c r="AK388" s="318"/>
      <c r="AL388" s="318"/>
      <c r="AM388" s="318"/>
      <c r="AN388" s="318"/>
      <c r="AO388" s="318"/>
      <c r="AP388" s="318"/>
      <c r="AQ388" s="318"/>
      <c r="AR388" s="318"/>
      <c r="AS388" s="318"/>
      <c r="AT388" s="318"/>
      <c r="AU388" s="318"/>
      <c r="AV388" s="318"/>
      <c r="AW388" s="318"/>
      <c r="AX388" s="318"/>
      <c r="AY388" s="318"/>
      <c r="AZ388" s="318"/>
      <c r="BA388" s="318"/>
      <c r="BB388" s="318"/>
      <c r="BC388" s="318"/>
      <c r="BD388" s="318"/>
      <c r="BE388" s="318"/>
      <c r="BF388" s="318"/>
      <c r="BG388" s="318"/>
      <c r="BH388" s="318"/>
      <c r="BI388" s="318"/>
      <c r="BJ388" s="318"/>
    </row>
    <row r="389" spans="1:62" ht="12" customHeight="1" x14ac:dyDescent="0.25">
      <c r="A389" s="318"/>
      <c r="B389" s="318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318"/>
      <c r="R389" s="318"/>
      <c r="S389" s="318"/>
      <c r="T389" s="318"/>
      <c r="U389" s="318"/>
      <c r="V389" s="318"/>
      <c r="W389" s="318"/>
      <c r="X389" s="318"/>
      <c r="Y389" s="318"/>
      <c r="Z389" s="318"/>
      <c r="AA389" s="318"/>
      <c r="AB389" s="318"/>
      <c r="AC389" s="318"/>
      <c r="AD389" s="318"/>
      <c r="AE389" s="318"/>
      <c r="AF389" s="318"/>
      <c r="AG389" s="318"/>
      <c r="AH389" s="318"/>
      <c r="AI389" s="318"/>
      <c r="AJ389" s="318"/>
      <c r="AK389" s="318"/>
      <c r="AL389" s="318"/>
      <c r="AM389" s="318"/>
      <c r="AN389" s="318"/>
      <c r="AO389" s="318"/>
      <c r="AP389" s="318"/>
      <c r="AQ389" s="318"/>
      <c r="AR389" s="318"/>
      <c r="AS389" s="318"/>
      <c r="AT389" s="318"/>
      <c r="AU389" s="318"/>
      <c r="AV389" s="318"/>
      <c r="AW389" s="318"/>
      <c r="AX389" s="318"/>
      <c r="AY389" s="318"/>
      <c r="AZ389" s="318"/>
      <c r="BA389" s="318"/>
      <c r="BB389" s="318"/>
      <c r="BC389" s="318"/>
      <c r="BD389" s="318"/>
      <c r="BE389" s="318"/>
      <c r="BF389" s="318"/>
      <c r="BG389" s="318"/>
      <c r="BH389" s="318"/>
      <c r="BI389" s="318"/>
      <c r="BJ389" s="318"/>
    </row>
    <row r="390" spans="1:62" ht="12" customHeight="1" x14ac:dyDescent="0.25">
      <c r="A390" s="318"/>
      <c r="B390" s="318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318"/>
      <c r="R390" s="318"/>
      <c r="S390" s="318"/>
      <c r="T390" s="318"/>
      <c r="U390" s="318"/>
      <c r="V390" s="318"/>
      <c r="W390" s="318"/>
      <c r="X390" s="318"/>
      <c r="Y390" s="318"/>
      <c r="Z390" s="318"/>
      <c r="AA390" s="318"/>
      <c r="AB390" s="318"/>
      <c r="AC390" s="318"/>
      <c r="AD390" s="318"/>
      <c r="AE390" s="318"/>
      <c r="AF390" s="318"/>
      <c r="AG390" s="318"/>
      <c r="AH390" s="318"/>
      <c r="AI390" s="318"/>
      <c r="AJ390" s="318"/>
      <c r="AK390" s="318"/>
      <c r="AL390" s="318"/>
      <c r="AM390" s="318"/>
      <c r="AN390" s="318"/>
      <c r="AO390" s="318"/>
      <c r="AP390" s="318"/>
      <c r="AQ390" s="318"/>
      <c r="AR390" s="318"/>
      <c r="AS390" s="318"/>
      <c r="AT390" s="318"/>
      <c r="AU390" s="318"/>
      <c r="AV390" s="318"/>
      <c r="AW390" s="318"/>
      <c r="AX390" s="318"/>
      <c r="AY390" s="318"/>
      <c r="AZ390" s="318"/>
      <c r="BA390" s="318"/>
      <c r="BB390" s="318"/>
      <c r="BC390" s="318"/>
      <c r="BD390" s="318"/>
      <c r="BE390" s="318"/>
      <c r="BF390" s="318"/>
      <c r="BG390" s="318"/>
      <c r="BH390" s="318"/>
      <c r="BI390" s="318"/>
      <c r="BJ390" s="318"/>
    </row>
    <row r="391" spans="1:62" ht="12" customHeight="1" x14ac:dyDescent="0.25">
      <c r="A391" s="318"/>
      <c r="B391" s="318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318"/>
      <c r="R391" s="318"/>
      <c r="S391" s="318"/>
      <c r="T391" s="318"/>
      <c r="U391" s="318"/>
      <c r="V391" s="318"/>
      <c r="W391" s="318"/>
      <c r="X391" s="318"/>
      <c r="Y391" s="318"/>
      <c r="Z391" s="318"/>
      <c r="AA391" s="318"/>
      <c r="AB391" s="318"/>
      <c r="AC391" s="318"/>
      <c r="AD391" s="318"/>
      <c r="AE391" s="318"/>
      <c r="AF391" s="318"/>
      <c r="AG391" s="318"/>
      <c r="AH391" s="318"/>
      <c r="AI391" s="318"/>
      <c r="AJ391" s="318"/>
      <c r="AK391" s="318"/>
      <c r="AL391" s="318"/>
      <c r="AM391" s="318"/>
      <c r="AN391" s="318"/>
      <c r="AO391" s="318"/>
      <c r="AP391" s="318"/>
      <c r="AQ391" s="318"/>
      <c r="AR391" s="318"/>
      <c r="AS391" s="318"/>
      <c r="AT391" s="318"/>
      <c r="AU391" s="318"/>
      <c r="AV391" s="318"/>
      <c r="AW391" s="318"/>
      <c r="AX391" s="318"/>
      <c r="AY391" s="318"/>
      <c r="AZ391" s="318"/>
      <c r="BA391" s="318"/>
      <c r="BB391" s="318"/>
      <c r="BC391" s="318"/>
      <c r="BD391" s="318"/>
      <c r="BE391" s="318"/>
      <c r="BF391" s="318"/>
      <c r="BG391" s="318"/>
      <c r="BH391" s="318"/>
      <c r="BI391" s="318"/>
      <c r="BJ391" s="318"/>
    </row>
    <row r="392" spans="1:62" ht="12" customHeight="1" x14ac:dyDescent="0.25">
      <c r="A392" s="318"/>
      <c r="B392" s="318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318"/>
      <c r="R392" s="318"/>
      <c r="S392" s="318"/>
      <c r="T392" s="318"/>
      <c r="U392" s="318"/>
      <c r="V392" s="318"/>
      <c r="W392" s="318"/>
      <c r="X392" s="318"/>
      <c r="Y392" s="318"/>
      <c r="Z392" s="318"/>
      <c r="AA392" s="318"/>
      <c r="AB392" s="318"/>
      <c r="AC392" s="318"/>
      <c r="AD392" s="318"/>
      <c r="AE392" s="318"/>
      <c r="AF392" s="318"/>
      <c r="AG392" s="318"/>
      <c r="AH392" s="318"/>
      <c r="AI392" s="318"/>
      <c r="AJ392" s="318"/>
      <c r="AK392" s="318"/>
      <c r="AL392" s="318"/>
      <c r="AM392" s="318"/>
      <c r="AN392" s="318"/>
      <c r="AO392" s="318"/>
      <c r="AP392" s="318"/>
      <c r="AQ392" s="318"/>
      <c r="AR392" s="318"/>
      <c r="AS392" s="318"/>
      <c r="AT392" s="318"/>
      <c r="AU392" s="318"/>
      <c r="AV392" s="318"/>
      <c r="AW392" s="318"/>
      <c r="AX392" s="318"/>
      <c r="AY392" s="318"/>
      <c r="AZ392" s="318"/>
      <c r="BA392" s="318"/>
      <c r="BB392" s="318"/>
      <c r="BC392" s="318"/>
      <c r="BD392" s="318"/>
      <c r="BE392" s="318"/>
      <c r="BF392" s="318"/>
      <c r="BG392" s="318"/>
      <c r="BH392" s="318"/>
      <c r="BI392" s="318"/>
      <c r="BJ392" s="318"/>
    </row>
    <row r="393" spans="1:62" ht="12" customHeight="1" x14ac:dyDescent="0.25">
      <c r="A393" s="318"/>
      <c r="B393" s="318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318"/>
      <c r="R393" s="318"/>
      <c r="S393" s="318"/>
      <c r="T393" s="318"/>
      <c r="U393" s="318"/>
      <c r="V393" s="318"/>
      <c r="W393" s="318"/>
      <c r="X393" s="318"/>
      <c r="Y393" s="318"/>
      <c r="Z393" s="318"/>
      <c r="AA393" s="318"/>
      <c r="AB393" s="318"/>
      <c r="AC393" s="318"/>
      <c r="AD393" s="318"/>
      <c r="AE393" s="318"/>
      <c r="AF393" s="318"/>
      <c r="AG393" s="318"/>
      <c r="AH393" s="318"/>
      <c r="AI393" s="318"/>
      <c r="AJ393" s="318"/>
      <c r="AK393" s="318"/>
      <c r="AL393" s="318"/>
      <c r="AM393" s="318"/>
      <c r="AN393" s="318"/>
      <c r="AO393" s="318"/>
      <c r="AP393" s="318"/>
      <c r="AQ393" s="318"/>
      <c r="AR393" s="318"/>
      <c r="AS393" s="318"/>
      <c r="AT393" s="318"/>
      <c r="AU393" s="318"/>
      <c r="AV393" s="318"/>
      <c r="AW393" s="318"/>
      <c r="AX393" s="318"/>
      <c r="AY393" s="318"/>
      <c r="AZ393" s="318"/>
      <c r="BA393" s="318"/>
      <c r="BB393" s="318"/>
      <c r="BC393" s="318"/>
      <c r="BD393" s="318"/>
      <c r="BE393" s="318"/>
      <c r="BF393" s="318"/>
      <c r="BG393" s="318"/>
      <c r="BH393" s="318"/>
      <c r="BI393" s="318"/>
      <c r="BJ393" s="318"/>
    </row>
    <row r="394" spans="1:62" ht="12" customHeight="1" x14ac:dyDescent="0.25">
      <c r="A394" s="318"/>
      <c r="B394" s="318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318"/>
      <c r="R394" s="318"/>
      <c r="S394" s="318"/>
      <c r="T394" s="318"/>
      <c r="U394" s="318"/>
      <c r="V394" s="318"/>
      <c r="W394" s="318"/>
      <c r="X394" s="318"/>
      <c r="Y394" s="318"/>
      <c r="Z394" s="318"/>
      <c r="AA394" s="318"/>
      <c r="AB394" s="318"/>
      <c r="AC394" s="318"/>
      <c r="AD394" s="318"/>
      <c r="AE394" s="318"/>
      <c r="AF394" s="318"/>
      <c r="AG394" s="318"/>
      <c r="AH394" s="318"/>
      <c r="AI394" s="318"/>
      <c r="AJ394" s="318"/>
      <c r="AK394" s="318"/>
      <c r="AL394" s="318"/>
      <c r="AM394" s="318"/>
      <c r="AN394" s="318"/>
      <c r="AO394" s="318"/>
      <c r="AP394" s="318"/>
      <c r="AQ394" s="318"/>
      <c r="AR394" s="318"/>
      <c r="AS394" s="318"/>
      <c r="AT394" s="318"/>
      <c r="AU394" s="318"/>
      <c r="AV394" s="318"/>
      <c r="AW394" s="318"/>
      <c r="AX394" s="318"/>
      <c r="AY394" s="318"/>
      <c r="AZ394" s="318"/>
      <c r="BA394" s="318"/>
      <c r="BB394" s="318"/>
      <c r="BC394" s="318"/>
      <c r="BD394" s="318"/>
      <c r="BE394" s="318"/>
      <c r="BF394" s="318"/>
      <c r="BG394" s="318"/>
      <c r="BH394" s="318"/>
      <c r="BI394" s="318"/>
      <c r="BJ394" s="318"/>
    </row>
    <row r="395" spans="1:62" ht="12" customHeight="1" x14ac:dyDescent="0.25">
      <c r="A395" s="318"/>
      <c r="B395" s="318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318"/>
      <c r="R395" s="318"/>
      <c r="S395" s="318"/>
      <c r="T395" s="318"/>
      <c r="U395" s="318"/>
      <c r="V395" s="318"/>
      <c r="W395" s="318"/>
      <c r="X395" s="318"/>
      <c r="Y395" s="318"/>
      <c r="Z395" s="318"/>
      <c r="AA395" s="318"/>
      <c r="AB395" s="318"/>
      <c r="AC395" s="318"/>
      <c r="AD395" s="318"/>
      <c r="AE395" s="318"/>
      <c r="AF395" s="318"/>
      <c r="AG395" s="318"/>
      <c r="AH395" s="318"/>
      <c r="AI395" s="318"/>
      <c r="AJ395" s="318"/>
      <c r="AK395" s="318"/>
      <c r="AL395" s="318"/>
      <c r="AM395" s="318"/>
      <c r="AN395" s="318"/>
      <c r="AO395" s="318"/>
      <c r="AP395" s="318"/>
      <c r="AQ395" s="318"/>
      <c r="AR395" s="318"/>
      <c r="AS395" s="318"/>
      <c r="AT395" s="318"/>
      <c r="AU395" s="318"/>
      <c r="AV395" s="318"/>
      <c r="AW395" s="318"/>
      <c r="AX395" s="318"/>
      <c r="AY395" s="318"/>
      <c r="AZ395" s="318"/>
      <c r="BA395" s="318"/>
      <c r="BB395" s="318"/>
      <c r="BC395" s="318"/>
      <c r="BD395" s="318"/>
      <c r="BE395" s="318"/>
      <c r="BF395" s="318"/>
      <c r="BG395" s="318"/>
      <c r="BH395" s="318"/>
      <c r="BI395" s="318"/>
      <c r="BJ395" s="318"/>
    </row>
    <row r="396" spans="1:62" ht="12" customHeight="1" x14ac:dyDescent="0.25">
      <c r="A396" s="318"/>
      <c r="B396" s="318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318"/>
      <c r="R396" s="318"/>
      <c r="S396" s="318"/>
      <c r="T396" s="318"/>
      <c r="U396" s="318"/>
      <c r="V396" s="318"/>
      <c r="W396" s="318"/>
      <c r="X396" s="318"/>
      <c r="Y396" s="318"/>
      <c r="Z396" s="318"/>
      <c r="AA396" s="318"/>
      <c r="AB396" s="318"/>
      <c r="AC396" s="318"/>
      <c r="AD396" s="318"/>
      <c r="AE396" s="318"/>
      <c r="AF396" s="318"/>
      <c r="AG396" s="318"/>
      <c r="AH396" s="318"/>
      <c r="AI396" s="318"/>
      <c r="AJ396" s="318"/>
      <c r="AK396" s="318"/>
      <c r="AL396" s="318"/>
      <c r="AM396" s="318"/>
      <c r="AN396" s="318"/>
      <c r="AO396" s="318"/>
      <c r="AP396" s="318"/>
      <c r="AQ396" s="318"/>
      <c r="AR396" s="318"/>
      <c r="AS396" s="318"/>
      <c r="AT396" s="318"/>
      <c r="AU396" s="318"/>
      <c r="AV396" s="318"/>
      <c r="AW396" s="318"/>
      <c r="AX396" s="318"/>
      <c r="AY396" s="318"/>
      <c r="AZ396" s="318"/>
      <c r="BA396" s="318"/>
      <c r="BB396" s="318"/>
      <c r="BC396" s="318"/>
      <c r="BD396" s="318"/>
      <c r="BE396" s="318"/>
      <c r="BF396" s="318"/>
      <c r="BG396" s="318"/>
      <c r="BH396" s="318"/>
      <c r="BI396" s="318"/>
      <c r="BJ396" s="318"/>
    </row>
    <row r="397" spans="1:62" ht="12" customHeight="1" x14ac:dyDescent="0.25">
      <c r="A397" s="318"/>
      <c r="B397" s="318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318"/>
      <c r="R397" s="318"/>
      <c r="S397" s="318"/>
      <c r="T397" s="318"/>
      <c r="U397" s="318"/>
      <c r="V397" s="318"/>
      <c r="W397" s="318"/>
      <c r="X397" s="318"/>
      <c r="Y397" s="318"/>
      <c r="Z397" s="318"/>
      <c r="AA397" s="318"/>
      <c r="AB397" s="318"/>
      <c r="AC397" s="318"/>
      <c r="AD397" s="318"/>
      <c r="AE397" s="318"/>
      <c r="AF397" s="318"/>
      <c r="AG397" s="318"/>
      <c r="AH397" s="318"/>
      <c r="AI397" s="318"/>
      <c r="AJ397" s="318"/>
      <c r="AK397" s="318"/>
      <c r="AL397" s="318"/>
      <c r="AM397" s="318"/>
      <c r="AN397" s="318"/>
      <c r="AO397" s="318"/>
      <c r="AP397" s="318"/>
      <c r="AQ397" s="318"/>
      <c r="AR397" s="318"/>
      <c r="AS397" s="318"/>
      <c r="AT397" s="318"/>
      <c r="AU397" s="318"/>
      <c r="AV397" s="318"/>
      <c r="AW397" s="318"/>
      <c r="AX397" s="318"/>
      <c r="AY397" s="318"/>
      <c r="AZ397" s="318"/>
      <c r="BA397" s="318"/>
      <c r="BB397" s="318"/>
      <c r="BC397" s="318"/>
      <c r="BD397" s="318"/>
      <c r="BE397" s="318"/>
      <c r="BF397" s="318"/>
      <c r="BG397" s="318"/>
      <c r="BH397" s="318"/>
      <c r="BI397" s="318"/>
      <c r="BJ397" s="318"/>
    </row>
    <row r="398" spans="1:62" ht="12" customHeight="1" x14ac:dyDescent="0.25">
      <c r="A398" s="318"/>
      <c r="B398" s="318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318"/>
      <c r="R398" s="318"/>
      <c r="S398" s="318"/>
      <c r="T398" s="318"/>
      <c r="U398" s="318"/>
      <c r="V398" s="318"/>
      <c r="W398" s="318"/>
      <c r="X398" s="318"/>
      <c r="Y398" s="318"/>
      <c r="Z398" s="318"/>
      <c r="AA398" s="318"/>
      <c r="AB398" s="318"/>
      <c r="AC398" s="318"/>
      <c r="AD398" s="318"/>
      <c r="AE398" s="318"/>
      <c r="AF398" s="318"/>
      <c r="AG398" s="318"/>
      <c r="AH398" s="318"/>
      <c r="AI398" s="318"/>
      <c r="AJ398" s="318"/>
      <c r="AK398" s="318"/>
      <c r="AL398" s="318"/>
      <c r="AM398" s="318"/>
      <c r="AN398" s="318"/>
      <c r="AO398" s="318"/>
      <c r="AP398" s="318"/>
      <c r="AQ398" s="318"/>
      <c r="AR398" s="318"/>
      <c r="AS398" s="318"/>
      <c r="AT398" s="318"/>
      <c r="AU398" s="318"/>
      <c r="AV398" s="318"/>
      <c r="AW398" s="318"/>
      <c r="AX398" s="318"/>
      <c r="AY398" s="318"/>
      <c r="AZ398" s="318"/>
      <c r="BA398" s="318"/>
      <c r="BB398" s="318"/>
      <c r="BC398" s="318"/>
      <c r="BD398" s="318"/>
      <c r="BE398" s="318"/>
      <c r="BF398" s="318"/>
      <c r="BG398" s="318"/>
      <c r="BH398" s="318"/>
      <c r="BI398" s="318"/>
      <c r="BJ398" s="318"/>
    </row>
    <row r="399" spans="1:62" ht="12" customHeight="1" x14ac:dyDescent="0.25">
      <c r="A399" s="318"/>
      <c r="B399" s="318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318"/>
      <c r="R399" s="318"/>
      <c r="S399" s="318"/>
      <c r="T399" s="318"/>
      <c r="U399" s="318"/>
      <c r="V399" s="318"/>
      <c r="W399" s="318"/>
      <c r="X399" s="318"/>
      <c r="Y399" s="318"/>
      <c r="Z399" s="318"/>
      <c r="AA399" s="318"/>
      <c r="AB399" s="318"/>
      <c r="AC399" s="318"/>
      <c r="AD399" s="318"/>
      <c r="AE399" s="318"/>
      <c r="AF399" s="318"/>
      <c r="AG399" s="318"/>
      <c r="AH399" s="318"/>
      <c r="AI399" s="318"/>
      <c r="AJ399" s="318"/>
      <c r="AK399" s="318"/>
      <c r="AL399" s="318"/>
      <c r="AM399" s="318"/>
      <c r="AN399" s="318"/>
      <c r="AO399" s="318"/>
      <c r="AP399" s="318"/>
      <c r="AQ399" s="318"/>
      <c r="AR399" s="318"/>
      <c r="AS399" s="318"/>
      <c r="AT399" s="318"/>
      <c r="AU399" s="318"/>
      <c r="AV399" s="318"/>
      <c r="AW399" s="318"/>
      <c r="AX399" s="318"/>
      <c r="AY399" s="318"/>
      <c r="AZ399" s="318"/>
      <c r="BA399" s="318"/>
      <c r="BB399" s="318"/>
      <c r="BC399" s="318"/>
      <c r="BD399" s="318"/>
      <c r="BE399" s="318"/>
      <c r="BF399" s="318"/>
      <c r="BG399" s="318"/>
      <c r="BH399" s="318"/>
      <c r="BI399" s="318"/>
      <c r="BJ399" s="318"/>
    </row>
    <row r="400" spans="1:62" ht="12" customHeight="1" x14ac:dyDescent="0.25">
      <c r="A400" s="318"/>
      <c r="B400" s="318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318"/>
      <c r="R400" s="318"/>
      <c r="S400" s="318"/>
      <c r="T400" s="318"/>
      <c r="U400" s="318"/>
      <c r="V400" s="318"/>
      <c r="W400" s="318"/>
      <c r="X400" s="318"/>
      <c r="Y400" s="318"/>
      <c r="Z400" s="318"/>
      <c r="AA400" s="318"/>
      <c r="AB400" s="318"/>
      <c r="AC400" s="318"/>
      <c r="AD400" s="318"/>
      <c r="AE400" s="318"/>
      <c r="AF400" s="318"/>
      <c r="AG400" s="318"/>
      <c r="AH400" s="318"/>
      <c r="AI400" s="318"/>
      <c r="AJ400" s="318"/>
      <c r="AK400" s="318"/>
      <c r="AL400" s="318"/>
      <c r="AM400" s="318"/>
      <c r="AN400" s="318"/>
      <c r="AO400" s="318"/>
      <c r="AP400" s="318"/>
      <c r="AQ400" s="318"/>
      <c r="AR400" s="318"/>
      <c r="AS400" s="318"/>
      <c r="AT400" s="318"/>
      <c r="AU400" s="318"/>
      <c r="AV400" s="318"/>
      <c r="AW400" s="318"/>
      <c r="AX400" s="318"/>
      <c r="AY400" s="318"/>
      <c r="AZ400" s="318"/>
      <c r="BA400" s="318"/>
      <c r="BB400" s="318"/>
      <c r="BC400" s="318"/>
      <c r="BD400" s="318"/>
      <c r="BE400" s="318"/>
      <c r="BF400" s="318"/>
      <c r="BG400" s="318"/>
      <c r="BH400" s="318"/>
      <c r="BI400" s="318"/>
      <c r="BJ400" s="318"/>
    </row>
    <row r="401" spans="1:62" ht="12" customHeight="1" x14ac:dyDescent="0.25">
      <c r="A401" s="318"/>
      <c r="B401" s="318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318"/>
      <c r="R401" s="318"/>
      <c r="S401" s="318"/>
      <c r="T401" s="318"/>
      <c r="U401" s="318"/>
      <c r="V401" s="318"/>
      <c r="W401" s="318"/>
      <c r="X401" s="318"/>
      <c r="Y401" s="318"/>
      <c r="Z401" s="318"/>
      <c r="AA401" s="318"/>
      <c r="AB401" s="318"/>
      <c r="AC401" s="318"/>
      <c r="AD401" s="318"/>
      <c r="AE401" s="318"/>
      <c r="AF401" s="318"/>
      <c r="AG401" s="318"/>
      <c r="AH401" s="318"/>
      <c r="AI401" s="318"/>
      <c r="AJ401" s="318"/>
      <c r="AK401" s="318"/>
      <c r="AL401" s="318"/>
      <c r="AM401" s="318"/>
      <c r="AN401" s="318"/>
      <c r="AO401" s="318"/>
      <c r="AP401" s="318"/>
      <c r="AQ401" s="318"/>
      <c r="AR401" s="318"/>
      <c r="AS401" s="318"/>
      <c r="AT401" s="318"/>
      <c r="AU401" s="318"/>
      <c r="AV401" s="318"/>
      <c r="AW401" s="318"/>
      <c r="AX401" s="318"/>
      <c r="AY401" s="318"/>
      <c r="AZ401" s="318"/>
      <c r="BA401" s="318"/>
      <c r="BB401" s="318"/>
      <c r="BC401" s="318"/>
      <c r="BD401" s="318"/>
      <c r="BE401" s="318"/>
      <c r="BF401" s="318"/>
      <c r="BG401" s="318"/>
      <c r="BH401" s="318"/>
      <c r="BI401" s="318"/>
      <c r="BJ401" s="318"/>
    </row>
    <row r="402" spans="1:62" ht="12" customHeight="1" x14ac:dyDescent="0.25">
      <c r="A402" s="318"/>
      <c r="B402" s="318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318"/>
      <c r="R402" s="318"/>
      <c r="S402" s="318"/>
      <c r="T402" s="318"/>
      <c r="U402" s="318"/>
      <c r="V402" s="318"/>
      <c r="W402" s="318"/>
      <c r="X402" s="318"/>
      <c r="Y402" s="318"/>
      <c r="Z402" s="318"/>
      <c r="AA402" s="318"/>
      <c r="AB402" s="318"/>
      <c r="AC402" s="318"/>
      <c r="AD402" s="318"/>
      <c r="AE402" s="318"/>
      <c r="AF402" s="318"/>
      <c r="AG402" s="318"/>
      <c r="AH402" s="318"/>
      <c r="AI402" s="318"/>
      <c r="AJ402" s="318"/>
      <c r="AK402" s="318"/>
      <c r="AL402" s="318"/>
      <c r="AM402" s="318"/>
      <c r="AN402" s="318"/>
      <c r="AO402" s="318"/>
      <c r="AP402" s="318"/>
      <c r="AQ402" s="318"/>
      <c r="AR402" s="318"/>
      <c r="AS402" s="318"/>
      <c r="AT402" s="318"/>
      <c r="AU402" s="318"/>
      <c r="AV402" s="318"/>
      <c r="AW402" s="318"/>
      <c r="AX402" s="318"/>
      <c r="AY402" s="318"/>
      <c r="AZ402" s="318"/>
      <c r="BA402" s="318"/>
      <c r="BB402" s="318"/>
      <c r="BC402" s="318"/>
      <c r="BD402" s="318"/>
      <c r="BE402" s="318"/>
      <c r="BF402" s="318"/>
      <c r="BG402" s="318"/>
      <c r="BH402" s="318"/>
      <c r="BI402" s="318"/>
      <c r="BJ402" s="318"/>
    </row>
    <row r="403" spans="1:62" ht="12" customHeight="1" x14ac:dyDescent="0.25">
      <c r="A403" s="318"/>
      <c r="B403" s="318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318"/>
      <c r="R403" s="318"/>
      <c r="S403" s="318"/>
      <c r="T403" s="318"/>
      <c r="U403" s="318"/>
      <c r="V403" s="318"/>
      <c r="W403" s="318"/>
      <c r="X403" s="318"/>
      <c r="Y403" s="318"/>
      <c r="Z403" s="318"/>
      <c r="AA403" s="318"/>
      <c r="AB403" s="318"/>
      <c r="AC403" s="318"/>
      <c r="AD403" s="318"/>
      <c r="AE403" s="318"/>
      <c r="AF403" s="318"/>
      <c r="AG403" s="318"/>
      <c r="AH403" s="318"/>
      <c r="AI403" s="318"/>
      <c r="AJ403" s="318"/>
      <c r="AK403" s="318"/>
      <c r="AL403" s="318"/>
      <c r="AM403" s="318"/>
      <c r="AN403" s="318"/>
      <c r="AO403" s="318"/>
      <c r="AP403" s="318"/>
      <c r="AQ403" s="318"/>
      <c r="AR403" s="318"/>
      <c r="AS403" s="318"/>
      <c r="AT403" s="318"/>
      <c r="AU403" s="318"/>
      <c r="AV403" s="318"/>
      <c r="AW403" s="318"/>
      <c r="AX403" s="318"/>
      <c r="AY403" s="318"/>
      <c r="AZ403" s="318"/>
      <c r="BA403" s="318"/>
      <c r="BB403" s="318"/>
      <c r="BC403" s="318"/>
      <c r="BD403" s="318"/>
      <c r="BE403" s="318"/>
      <c r="BF403" s="318"/>
      <c r="BG403" s="318"/>
      <c r="BH403" s="318"/>
      <c r="BI403" s="318"/>
      <c r="BJ403" s="318"/>
    </row>
    <row r="404" spans="1:62" ht="12" customHeight="1" x14ac:dyDescent="0.25">
      <c r="A404" s="318"/>
      <c r="B404" s="318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318"/>
      <c r="R404" s="318"/>
      <c r="S404" s="318"/>
      <c r="T404" s="318"/>
      <c r="U404" s="318"/>
      <c r="V404" s="318"/>
      <c r="W404" s="318"/>
      <c r="X404" s="318"/>
      <c r="Y404" s="318"/>
      <c r="Z404" s="318"/>
      <c r="AA404" s="318"/>
      <c r="AB404" s="318"/>
      <c r="AC404" s="318"/>
      <c r="AD404" s="318"/>
      <c r="AE404" s="318"/>
      <c r="AF404" s="318"/>
      <c r="AG404" s="318"/>
      <c r="AH404" s="318"/>
      <c r="AI404" s="318"/>
      <c r="AJ404" s="318"/>
      <c r="AK404" s="318"/>
      <c r="AL404" s="318"/>
      <c r="AM404" s="318"/>
      <c r="AN404" s="318"/>
      <c r="AO404" s="318"/>
      <c r="AP404" s="318"/>
      <c r="AQ404" s="318"/>
      <c r="AR404" s="318"/>
      <c r="AS404" s="318"/>
      <c r="AT404" s="318"/>
      <c r="AU404" s="318"/>
      <c r="AV404" s="318"/>
      <c r="AW404" s="318"/>
      <c r="AX404" s="318"/>
      <c r="AY404" s="318"/>
      <c r="AZ404" s="318"/>
      <c r="BA404" s="318"/>
      <c r="BB404" s="318"/>
      <c r="BC404" s="318"/>
      <c r="BD404" s="318"/>
      <c r="BE404" s="318"/>
      <c r="BF404" s="318"/>
      <c r="BG404" s="318"/>
      <c r="BH404" s="318"/>
      <c r="BI404" s="318"/>
      <c r="BJ404" s="318"/>
    </row>
    <row r="405" spans="1:62" ht="12" customHeight="1" x14ac:dyDescent="0.25">
      <c r="A405" s="318"/>
      <c r="B405" s="318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318"/>
      <c r="R405" s="318"/>
      <c r="S405" s="318"/>
      <c r="T405" s="318"/>
      <c r="U405" s="318"/>
      <c r="V405" s="318"/>
      <c r="W405" s="318"/>
      <c r="X405" s="318"/>
      <c r="Y405" s="318"/>
      <c r="Z405" s="318"/>
      <c r="AA405" s="318"/>
      <c r="AB405" s="318"/>
      <c r="AC405" s="318"/>
      <c r="AD405" s="318"/>
      <c r="AE405" s="318"/>
      <c r="AF405" s="318"/>
      <c r="AG405" s="318"/>
      <c r="AH405" s="318"/>
      <c r="AI405" s="318"/>
      <c r="AJ405" s="318"/>
      <c r="AK405" s="318"/>
      <c r="AL405" s="318"/>
      <c r="AM405" s="318"/>
      <c r="AN405" s="318"/>
      <c r="AO405" s="318"/>
      <c r="AP405" s="318"/>
      <c r="AQ405" s="318"/>
      <c r="AR405" s="318"/>
      <c r="AS405" s="318"/>
      <c r="AT405" s="318"/>
      <c r="AU405" s="318"/>
      <c r="AV405" s="318"/>
      <c r="AW405" s="318"/>
      <c r="AX405" s="318"/>
      <c r="AY405" s="318"/>
      <c r="AZ405" s="318"/>
      <c r="BA405" s="318"/>
      <c r="BB405" s="318"/>
      <c r="BC405" s="318"/>
      <c r="BD405" s="318"/>
      <c r="BE405" s="318"/>
      <c r="BF405" s="318"/>
      <c r="BG405" s="318"/>
      <c r="BH405" s="318"/>
      <c r="BI405" s="318"/>
      <c r="BJ405" s="318"/>
    </row>
    <row r="406" spans="1:62" ht="12" customHeight="1" x14ac:dyDescent="0.25">
      <c r="A406" s="318"/>
      <c r="B406" s="318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318"/>
      <c r="R406" s="318"/>
      <c r="S406" s="318"/>
      <c r="T406" s="318"/>
      <c r="U406" s="318"/>
      <c r="V406" s="318"/>
      <c r="W406" s="318"/>
      <c r="X406" s="318"/>
      <c r="Y406" s="318"/>
      <c r="Z406" s="318"/>
      <c r="AA406" s="318"/>
      <c r="AB406" s="318"/>
      <c r="AC406" s="318"/>
      <c r="AD406" s="318"/>
      <c r="AE406" s="318"/>
      <c r="AF406" s="318"/>
      <c r="AG406" s="318"/>
      <c r="AH406" s="318"/>
      <c r="AI406" s="318"/>
      <c r="AJ406" s="318"/>
      <c r="AK406" s="318"/>
      <c r="AL406" s="318"/>
      <c r="AM406" s="318"/>
      <c r="AN406" s="318"/>
      <c r="AO406" s="318"/>
      <c r="AP406" s="318"/>
      <c r="AQ406" s="318"/>
      <c r="AR406" s="318"/>
      <c r="AS406" s="318"/>
      <c r="AT406" s="318"/>
      <c r="AU406" s="318"/>
      <c r="AV406" s="318"/>
      <c r="AW406" s="318"/>
      <c r="AX406" s="318"/>
      <c r="AY406" s="318"/>
      <c r="AZ406" s="318"/>
      <c r="BA406" s="318"/>
      <c r="BB406" s="318"/>
      <c r="BC406" s="318"/>
      <c r="BD406" s="318"/>
      <c r="BE406" s="318"/>
      <c r="BF406" s="318"/>
      <c r="BG406" s="318"/>
      <c r="BH406" s="318"/>
      <c r="BI406" s="318"/>
      <c r="BJ406" s="318"/>
    </row>
    <row r="407" spans="1:62" ht="12" customHeight="1" x14ac:dyDescent="0.25">
      <c r="A407" s="318"/>
      <c r="B407" s="318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318"/>
      <c r="R407" s="318"/>
      <c r="S407" s="318"/>
      <c r="T407" s="318"/>
      <c r="U407" s="318"/>
      <c r="V407" s="318"/>
      <c r="W407" s="318"/>
      <c r="X407" s="318"/>
      <c r="Y407" s="318"/>
      <c r="Z407" s="318"/>
      <c r="AA407" s="318"/>
      <c r="AB407" s="318"/>
      <c r="AC407" s="318"/>
      <c r="AD407" s="318"/>
      <c r="AE407" s="318"/>
      <c r="AF407" s="318"/>
      <c r="AG407" s="318"/>
      <c r="AH407" s="318"/>
      <c r="AI407" s="318"/>
      <c r="AJ407" s="318"/>
      <c r="AK407" s="318"/>
      <c r="AL407" s="318"/>
      <c r="AM407" s="318"/>
      <c r="AN407" s="318"/>
      <c r="AO407" s="318"/>
      <c r="AP407" s="318"/>
      <c r="AQ407" s="318"/>
      <c r="AR407" s="318"/>
      <c r="AS407" s="318"/>
      <c r="AT407" s="318"/>
      <c r="AU407" s="318"/>
      <c r="AV407" s="318"/>
      <c r="AW407" s="318"/>
      <c r="AX407" s="318"/>
      <c r="AY407" s="318"/>
      <c r="AZ407" s="318"/>
      <c r="BA407" s="318"/>
      <c r="BB407" s="318"/>
      <c r="BC407" s="318"/>
      <c r="BD407" s="318"/>
      <c r="BE407" s="318"/>
      <c r="BF407" s="318"/>
      <c r="BG407" s="318"/>
      <c r="BH407" s="318"/>
      <c r="BI407" s="318"/>
      <c r="BJ407" s="318"/>
    </row>
    <row r="408" spans="1:62" ht="12" customHeight="1" x14ac:dyDescent="0.25">
      <c r="A408" s="318"/>
      <c r="B408" s="318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318"/>
      <c r="R408" s="318"/>
      <c r="S408" s="318"/>
      <c r="T408" s="318"/>
      <c r="U408" s="318"/>
      <c r="V408" s="318"/>
      <c r="W408" s="318"/>
      <c r="X408" s="318"/>
      <c r="Y408" s="318"/>
      <c r="Z408" s="318"/>
      <c r="AA408" s="318"/>
      <c r="AB408" s="318"/>
      <c r="AC408" s="318"/>
      <c r="AD408" s="318"/>
      <c r="AE408" s="318"/>
      <c r="AF408" s="318"/>
      <c r="AG408" s="318"/>
      <c r="AH408" s="318"/>
      <c r="AI408" s="318"/>
      <c r="AJ408" s="318"/>
      <c r="AK408" s="318"/>
      <c r="AL408" s="318"/>
      <c r="AM408" s="318"/>
      <c r="AN408" s="318"/>
      <c r="AO408" s="318"/>
      <c r="AP408" s="318"/>
      <c r="AQ408" s="318"/>
      <c r="AR408" s="318"/>
      <c r="AS408" s="318"/>
      <c r="AT408" s="318"/>
      <c r="AU408" s="318"/>
      <c r="AV408" s="318"/>
      <c r="AW408" s="318"/>
      <c r="AX408" s="318"/>
      <c r="AY408" s="318"/>
      <c r="AZ408" s="318"/>
      <c r="BA408" s="318"/>
      <c r="BB408" s="318"/>
      <c r="BC408" s="318"/>
      <c r="BD408" s="318"/>
      <c r="BE408" s="318"/>
      <c r="BF408" s="318"/>
      <c r="BG408" s="318"/>
      <c r="BH408" s="318"/>
      <c r="BI408" s="318"/>
      <c r="BJ408" s="318"/>
    </row>
    <row r="409" spans="1:62" ht="12" customHeight="1" x14ac:dyDescent="0.25">
      <c r="A409" s="318"/>
      <c r="B409" s="318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318"/>
      <c r="R409" s="318"/>
      <c r="S409" s="318"/>
      <c r="T409" s="318"/>
      <c r="U409" s="318"/>
      <c r="V409" s="318"/>
      <c r="W409" s="318"/>
      <c r="X409" s="318"/>
      <c r="Y409" s="318"/>
      <c r="Z409" s="318"/>
      <c r="AA409" s="318"/>
      <c r="AB409" s="318"/>
      <c r="AC409" s="318"/>
      <c r="AD409" s="318"/>
      <c r="AE409" s="318"/>
      <c r="AF409" s="318"/>
      <c r="AG409" s="318"/>
      <c r="AH409" s="318"/>
      <c r="AI409" s="318"/>
      <c r="AJ409" s="318"/>
      <c r="AK409" s="318"/>
      <c r="AL409" s="318"/>
      <c r="AM409" s="318"/>
      <c r="AN409" s="318"/>
      <c r="AO409" s="318"/>
      <c r="AP409" s="318"/>
      <c r="AQ409" s="318"/>
      <c r="AR409" s="318"/>
      <c r="AS409" s="318"/>
      <c r="AT409" s="318"/>
      <c r="AU409" s="318"/>
      <c r="AV409" s="318"/>
      <c r="AW409" s="318"/>
      <c r="AX409" s="318"/>
      <c r="AY409" s="318"/>
      <c r="AZ409" s="318"/>
      <c r="BA409" s="318"/>
      <c r="BB409" s="318"/>
      <c r="BC409" s="318"/>
      <c r="BD409" s="318"/>
      <c r="BE409" s="318"/>
      <c r="BF409" s="318"/>
      <c r="BG409" s="318"/>
      <c r="BH409" s="318"/>
      <c r="BI409" s="318"/>
      <c r="BJ409" s="318"/>
    </row>
    <row r="410" spans="1:62" ht="12" customHeight="1" x14ac:dyDescent="0.25">
      <c r="A410" s="318"/>
      <c r="B410" s="318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318"/>
      <c r="R410" s="318"/>
      <c r="S410" s="318"/>
      <c r="T410" s="318"/>
      <c r="U410" s="318"/>
      <c r="V410" s="318"/>
      <c r="W410" s="318"/>
      <c r="X410" s="318"/>
      <c r="Y410" s="318"/>
      <c r="Z410" s="318"/>
      <c r="AA410" s="318"/>
      <c r="AB410" s="318"/>
      <c r="AC410" s="318"/>
      <c r="AD410" s="318"/>
      <c r="AE410" s="318"/>
      <c r="AF410" s="318"/>
      <c r="AG410" s="318"/>
      <c r="AH410" s="318"/>
      <c r="AI410" s="318"/>
      <c r="AJ410" s="318"/>
      <c r="AK410" s="318"/>
      <c r="AL410" s="318"/>
      <c r="AM410" s="318"/>
      <c r="AN410" s="318"/>
      <c r="AO410" s="318"/>
      <c r="AP410" s="318"/>
      <c r="AQ410" s="318"/>
      <c r="AR410" s="318"/>
      <c r="AS410" s="318"/>
      <c r="AT410" s="318"/>
      <c r="AU410" s="318"/>
      <c r="AV410" s="318"/>
      <c r="AW410" s="318"/>
      <c r="AX410" s="318"/>
      <c r="AY410" s="318"/>
      <c r="AZ410" s="318"/>
      <c r="BA410" s="318"/>
      <c r="BB410" s="318"/>
      <c r="BC410" s="318"/>
      <c r="BD410" s="318"/>
      <c r="BE410" s="318"/>
      <c r="BF410" s="318"/>
      <c r="BG410" s="318"/>
      <c r="BH410" s="318"/>
      <c r="BI410" s="318"/>
      <c r="BJ410" s="318"/>
    </row>
    <row r="411" spans="1:62" ht="12" customHeight="1" x14ac:dyDescent="0.25">
      <c r="A411" s="318"/>
      <c r="B411" s="318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318"/>
      <c r="R411" s="318"/>
      <c r="S411" s="318"/>
      <c r="T411" s="318"/>
      <c r="U411" s="318"/>
      <c r="V411" s="318"/>
      <c r="W411" s="318"/>
      <c r="X411" s="318"/>
      <c r="Y411" s="318"/>
      <c r="Z411" s="318"/>
      <c r="AA411" s="318"/>
      <c r="AB411" s="318"/>
      <c r="AC411" s="318"/>
      <c r="AD411" s="318"/>
      <c r="AE411" s="318"/>
      <c r="AF411" s="318"/>
      <c r="AG411" s="318"/>
      <c r="AH411" s="318"/>
      <c r="AI411" s="318"/>
      <c r="AJ411" s="318"/>
      <c r="AK411" s="318"/>
      <c r="AL411" s="318"/>
      <c r="AM411" s="318"/>
      <c r="AN411" s="318"/>
      <c r="AO411" s="318"/>
      <c r="AP411" s="318"/>
      <c r="AQ411" s="318"/>
      <c r="AR411" s="318"/>
      <c r="AS411" s="318"/>
      <c r="AT411" s="318"/>
      <c r="AU411" s="318"/>
      <c r="AV411" s="318"/>
      <c r="AW411" s="318"/>
      <c r="AX411" s="318"/>
      <c r="AY411" s="318"/>
      <c r="AZ411" s="318"/>
      <c r="BA411" s="318"/>
      <c r="BB411" s="318"/>
      <c r="BC411" s="318"/>
      <c r="BD411" s="318"/>
      <c r="BE411" s="318"/>
      <c r="BF411" s="318"/>
      <c r="BG411" s="318"/>
      <c r="BH411" s="318"/>
      <c r="BI411" s="318"/>
      <c r="BJ411" s="318"/>
    </row>
    <row r="412" spans="1:62" ht="12" customHeight="1" x14ac:dyDescent="0.25">
      <c r="A412" s="318"/>
      <c r="B412" s="318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318"/>
      <c r="R412" s="318"/>
      <c r="S412" s="318"/>
      <c r="T412" s="318"/>
      <c r="U412" s="318"/>
      <c r="V412" s="318"/>
      <c r="W412" s="318"/>
      <c r="X412" s="318"/>
      <c r="Y412" s="318"/>
      <c r="Z412" s="318"/>
      <c r="AA412" s="318"/>
      <c r="AB412" s="318"/>
      <c r="AC412" s="318"/>
      <c r="AD412" s="318"/>
      <c r="AE412" s="318"/>
      <c r="AF412" s="318"/>
      <c r="AG412" s="318"/>
      <c r="AH412" s="318"/>
      <c r="AI412" s="318"/>
      <c r="AJ412" s="318"/>
      <c r="AK412" s="318"/>
      <c r="AL412" s="318"/>
      <c r="AM412" s="318"/>
      <c r="AN412" s="318"/>
      <c r="AO412" s="318"/>
      <c r="AP412" s="318"/>
      <c r="AQ412" s="318"/>
      <c r="AR412" s="318"/>
      <c r="AS412" s="318"/>
      <c r="AT412" s="318"/>
      <c r="AU412" s="318"/>
      <c r="AV412" s="318"/>
      <c r="AW412" s="318"/>
      <c r="AX412" s="318"/>
      <c r="AY412" s="318"/>
      <c r="AZ412" s="318"/>
      <c r="BA412" s="318"/>
      <c r="BB412" s="318"/>
      <c r="BC412" s="318"/>
      <c r="BD412" s="318"/>
      <c r="BE412" s="318"/>
      <c r="BF412" s="318"/>
      <c r="BG412" s="318"/>
      <c r="BH412" s="318"/>
      <c r="BI412" s="318"/>
      <c r="BJ412" s="318"/>
    </row>
    <row r="413" spans="1:62" ht="12" customHeight="1" x14ac:dyDescent="0.25">
      <c r="A413" s="318"/>
      <c r="B413" s="318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318"/>
      <c r="R413" s="318"/>
      <c r="S413" s="318"/>
      <c r="T413" s="318"/>
      <c r="U413" s="318"/>
      <c r="V413" s="318"/>
      <c r="W413" s="318"/>
      <c r="X413" s="318"/>
      <c r="Y413" s="318"/>
      <c r="Z413" s="318"/>
      <c r="AA413" s="318"/>
      <c r="AB413" s="318"/>
      <c r="AC413" s="318"/>
      <c r="AD413" s="318"/>
      <c r="AE413" s="318"/>
      <c r="AF413" s="318"/>
      <c r="AG413" s="318"/>
      <c r="AH413" s="318"/>
      <c r="AI413" s="318"/>
      <c r="AJ413" s="318"/>
      <c r="AK413" s="318"/>
      <c r="AL413" s="318"/>
      <c r="AM413" s="318"/>
      <c r="AN413" s="318"/>
      <c r="AO413" s="318"/>
      <c r="AP413" s="318"/>
      <c r="AQ413" s="318"/>
      <c r="AR413" s="318"/>
      <c r="AS413" s="318"/>
      <c r="AT413" s="318"/>
      <c r="AU413" s="318"/>
      <c r="AV413" s="318"/>
      <c r="AW413" s="318"/>
      <c r="AX413" s="318"/>
      <c r="AY413" s="318"/>
      <c r="AZ413" s="318"/>
      <c r="BA413" s="318"/>
      <c r="BB413" s="318"/>
      <c r="BC413" s="318"/>
      <c r="BD413" s="318"/>
      <c r="BE413" s="318"/>
      <c r="BF413" s="318"/>
      <c r="BG413" s="318"/>
      <c r="BH413" s="318"/>
      <c r="BI413" s="318"/>
      <c r="BJ413" s="318"/>
    </row>
    <row r="414" spans="1:62" ht="12" customHeight="1" x14ac:dyDescent="0.25">
      <c r="A414" s="318"/>
      <c r="B414" s="318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318"/>
      <c r="R414" s="318"/>
      <c r="S414" s="318"/>
      <c r="T414" s="318"/>
      <c r="U414" s="318"/>
      <c r="V414" s="318"/>
      <c r="W414" s="318"/>
      <c r="X414" s="318"/>
      <c r="Y414" s="318"/>
      <c r="Z414" s="318"/>
      <c r="AA414" s="318"/>
      <c r="AB414" s="318"/>
      <c r="AC414" s="318"/>
      <c r="AD414" s="318"/>
      <c r="AE414" s="318"/>
      <c r="AF414" s="318"/>
      <c r="AG414" s="318"/>
      <c r="AH414" s="318"/>
      <c r="AI414" s="318"/>
      <c r="AJ414" s="318"/>
      <c r="AK414" s="318"/>
      <c r="AL414" s="318"/>
      <c r="AM414" s="318"/>
      <c r="AN414" s="318"/>
      <c r="AO414" s="318"/>
      <c r="AP414" s="318"/>
      <c r="AQ414" s="318"/>
      <c r="AR414" s="318"/>
      <c r="AS414" s="318"/>
      <c r="AT414" s="318"/>
      <c r="AU414" s="318"/>
      <c r="AV414" s="318"/>
      <c r="AW414" s="318"/>
      <c r="AX414" s="318"/>
      <c r="AY414" s="318"/>
      <c r="AZ414" s="318"/>
      <c r="BA414" s="318"/>
      <c r="BB414" s="318"/>
      <c r="BC414" s="318"/>
      <c r="BD414" s="318"/>
      <c r="BE414" s="318"/>
      <c r="BF414" s="318"/>
      <c r="BG414" s="318"/>
      <c r="BH414" s="318"/>
      <c r="BI414" s="318"/>
      <c r="BJ414" s="318"/>
    </row>
    <row r="415" spans="1:62" ht="12" customHeight="1" x14ac:dyDescent="0.25">
      <c r="A415" s="318"/>
      <c r="B415" s="318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  <c r="AA415" s="318"/>
      <c r="AB415" s="318"/>
      <c r="AC415" s="318"/>
      <c r="AD415" s="318"/>
      <c r="AE415" s="318"/>
      <c r="AF415" s="318"/>
      <c r="AG415" s="318"/>
      <c r="AH415" s="318"/>
      <c r="AI415" s="318"/>
      <c r="AJ415" s="318"/>
      <c r="AK415" s="318"/>
      <c r="AL415" s="318"/>
      <c r="AM415" s="318"/>
      <c r="AN415" s="318"/>
      <c r="AO415" s="318"/>
      <c r="AP415" s="318"/>
      <c r="AQ415" s="318"/>
      <c r="AR415" s="318"/>
      <c r="AS415" s="318"/>
      <c r="AT415" s="318"/>
      <c r="AU415" s="318"/>
      <c r="AV415" s="318"/>
      <c r="AW415" s="318"/>
      <c r="AX415" s="318"/>
      <c r="AY415" s="318"/>
      <c r="AZ415" s="318"/>
      <c r="BA415" s="318"/>
      <c r="BB415" s="318"/>
      <c r="BC415" s="318"/>
      <c r="BD415" s="318"/>
      <c r="BE415" s="318"/>
      <c r="BF415" s="318"/>
      <c r="BG415" s="318"/>
      <c r="BH415" s="318"/>
      <c r="BI415" s="318"/>
      <c r="BJ415" s="318"/>
    </row>
    <row r="416" spans="1:62" ht="12" customHeight="1" x14ac:dyDescent="0.25">
      <c r="A416" s="318"/>
      <c r="B416" s="318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318"/>
      <c r="R416" s="318"/>
      <c r="S416" s="318"/>
      <c r="T416" s="318"/>
      <c r="U416" s="318"/>
      <c r="V416" s="318"/>
      <c r="W416" s="318"/>
      <c r="X416" s="318"/>
      <c r="Y416" s="318"/>
      <c r="Z416" s="318"/>
      <c r="AA416" s="318"/>
      <c r="AB416" s="318"/>
      <c r="AC416" s="318"/>
      <c r="AD416" s="318"/>
      <c r="AE416" s="318"/>
      <c r="AF416" s="318"/>
      <c r="AG416" s="318"/>
      <c r="AH416" s="318"/>
      <c r="AI416" s="318"/>
      <c r="AJ416" s="318"/>
      <c r="AK416" s="318"/>
      <c r="AL416" s="318"/>
      <c r="AM416" s="318"/>
      <c r="AN416" s="318"/>
      <c r="AO416" s="318"/>
      <c r="AP416" s="318"/>
      <c r="AQ416" s="318"/>
      <c r="AR416" s="318"/>
      <c r="AS416" s="318"/>
      <c r="AT416" s="318"/>
      <c r="AU416" s="318"/>
      <c r="AV416" s="318"/>
      <c r="AW416" s="318"/>
      <c r="AX416" s="318"/>
      <c r="AY416" s="318"/>
      <c r="AZ416" s="318"/>
      <c r="BA416" s="318"/>
      <c r="BB416" s="318"/>
      <c r="BC416" s="318"/>
      <c r="BD416" s="318"/>
      <c r="BE416" s="318"/>
      <c r="BF416" s="318"/>
      <c r="BG416" s="318"/>
      <c r="BH416" s="318"/>
      <c r="BI416" s="318"/>
      <c r="BJ416" s="318"/>
    </row>
    <row r="417" spans="1:62" ht="12" customHeight="1" x14ac:dyDescent="0.25">
      <c r="A417" s="318"/>
      <c r="B417" s="318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318"/>
      <c r="R417" s="318"/>
      <c r="S417" s="318"/>
      <c r="T417" s="318"/>
      <c r="U417" s="318"/>
      <c r="V417" s="318"/>
      <c r="W417" s="318"/>
      <c r="X417" s="318"/>
      <c r="Y417" s="318"/>
      <c r="Z417" s="318"/>
      <c r="AA417" s="318"/>
      <c r="AB417" s="318"/>
      <c r="AC417" s="318"/>
      <c r="AD417" s="318"/>
      <c r="AE417" s="318"/>
      <c r="AF417" s="318"/>
      <c r="AG417" s="318"/>
      <c r="AH417" s="318"/>
      <c r="AI417" s="318"/>
      <c r="AJ417" s="318"/>
      <c r="AK417" s="318"/>
      <c r="AL417" s="318"/>
      <c r="AM417" s="318"/>
      <c r="AN417" s="318"/>
      <c r="AO417" s="318"/>
      <c r="AP417" s="318"/>
      <c r="AQ417" s="318"/>
      <c r="AR417" s="318"/>
      <c r="AS417" s="318"/>
      <c r="AT417" s="318"/>
      <c r="AU417" s="318"/>
      <c r="AV417" s="318"/>
      <c r="AW417" s="318"/>
      <c r="AX417" s="318"/>
      <c r="AY417" s="318"/>
      <c r="AZ417" s="318"/>
      <c r="BA417" s="318"/>
      <c r="BB417" s="318"/>
      <c r="BC417" s="318"/>
      <c r="BD417" s="318"/>
      <c r="BE417" s="318"/>
      <c r="BF417" s="318"/>
      <c r="BG417" s="318"/>
      <c r="BH417" s="318"/>
      <c r="BI417" s="318"/>
      <c r="BJ417" s="318"/>
    </row>
    <row r="418" spans="1:62" ht="12" customHeight="1" x14ac:dyDescent="0.25">
      <c r="A418" s="318"/>
      <c r="B418" s="318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318"/>
      <c r="R418" s="318"/>
      <c r="S418" s="318"/>
      <c r="T418" s="318"/>
      <c r="U418" s="318"/>
      <c r="V418" s="318"/>
      <c r="W418" s="318"/>
      <c r="X418" s="318"/>
      <c r="Y418" s="318"/>
      <c r="Z418" s="318"/>
      <c r="AA418" s="318"/>
      <c r="AB418" s="318"/>
      <c r="AC418" s="318"/>
      <c r="AD418" s="318"/>
      <c r="AE418" s="318"/>
      <c r="AF418" s="318"/>
      <c r="AG418" s="318"/>
      <c r="AH418" s="318"/>
      <c r="AI418" s="318"/>
      <c r="AJ418" s="318"/>
      <c r="AK418" s="318"/>
      <c r="AL418" s="318"/>
      <c r="AM418" s="318"/>
      <c r="AN418" s="318"/>
      <c r="AO418" s="318"/>
      <c r="AP418" s="318"/>
      <c r="AQ418" s="318"/>
      <c r="AR418" s="318"/>
      <c r="AS418" s="318"/>
      <c r="AT418" s="318"/>
      <c r="AU418" s="318"/>
      <c r="AV418" s="318"/>
      <c r="AW418" s="318"/>
      <c r="AX418" s="318"/>
      <c r="AY418" s="318"/>
      <c r="AZ418" s="318"/>
      <c r="BA418" s="318"/>
      <c r="BB418" s="318"/>
      <c r="BC418" s="318"/>
      <c r="BD418" s="318"/>
      <c r="BE418" s="318"/>
      <c r="BF418" s="318"/>
      <c r="BG418" s="318"/>
      <c r="BH418" s="318"/>
      <c r="BI418" s="318"/>
      <c r="BJ418" s="318"/>
    </row>
    <row r="419" spans="1:62" ht="12" customHeight="1" x14ac:dyDescent="0.25">
      <c r="A419" s="318"/>
      <c r="B419" s="318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318"/>
      <c r="R419" s="318"/>
      <c r="S419" s="318"/>
      <c r="T419" s="318"/>
      <c r="U419" s="318"/>
      <c r="V419" s="318"/>
      <c r="W419" s="318"/>
      <c r="X419" s="318"/>
      <c r="Y419" s="318"/>
      <c r="Z419" s="318"/>
      <c r="AA419" s="318"/>
      <c r="AB419" s="318"/>
      <c r="AC419" s="318"/>
      <c r="AD419" s="318"/>
      <c r="AE419" s="318"/>
      <c r="AF419" s="318"/>
      <c r="AG419" s="318"/>
      <c r="AH419" s="318"/>
      <c r="AI419" s="318"/>
      <c r="AJ419" s="318"/>
      <c r="AK419" s="318"/>
      <c r="AL419" s="318"/>
      <c r="AM419" s="318"/>
      <c r="AN419" s="318"/>
      <c r="AO419" s="318"/>
      <c r="AP419" s="318"/>
      <c r="AQ419" s="318"/>
      <c r="AR419" s="318"/>
      <c r="AS419" s="318"/>
      <c r="AT419" s="318"/>
      <c r="AU419" s="318"/>
      <c r="AV419" s="318"/>
      <c r="AW419" s="318"/>
      <c r="AX419" s="318"/>
      <c r="AY419" s="318"/>
      <c r="AZ419" s="318"/>
      <c r="BA419" s="318"/>
      <c r="BB419" s="318"/>
      <c r="BC419" s="318"/>
      <c r="BD419" s="318"/>
      <c r="BE419" s="318"/>
      <c r="BF419" s="318"/>
      <c r="BG419" s="318"/>
      <c r="BH419" s="318"/>
      <c r="BI419" s="318"/>
      <c r="BJ419" s="318"/>
    </row>
    <row r="420" spans="1:62" ht="12" customHeight="1" x14ac:dyDescent="0.25">
      <c r="A420" s="318"/>
      <c r="B420" s="318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318"/>
      <c r="R420" s="318"/>
      <c r="S420" s="318"/>
      <c r="T420" s="318"/>
      <c r="U420" s="318"/>
      <c r="V420" s="318"/>
      <c r="W420" s="318"/>
      <c r="X420" s="318"/>
      <c r="Y420" s="318"/>
      <c r="Z420" s="318"/>
      <c r="AA420" s="318"/>
      <c r="AB420" s="318"/>
      <c r="AC420" s="318"/>
      <c r="AD420" s="318"/>
      <c r="AE420" s="318"/>
      <c r="AF420" s="318"/>
      <c r="AG420" s="318"/>
      <c r="AH420" s="318"/>
      <c r="AI420" s="318"/>
      <c r="AJ420" s="318"/>
      <c r="AK420" s="318"/>
      <c r="AL420" s="318"/>
      <c r="AM420" s="318"/>
      <c r="AN420" s="318"/>
      <c r="AO420" s="318"/>
      <c r="AP420" s="318"/>
      <c r="AQ420" s="318"/>
      <c r="AR420" s="318"/>
      <c r="AS420" s="318"/>
      <c r="AT420" s="318"/>
      <c r="AU420" s="318"/>
      <c r="AV420" s="318"/>
      <c r="AW420" s="318"/>
      <c r="AX420" s="318"/>
      <c r="AY420" s="318"/>
      <c r="AZ420" s="318"/>
      <c r="BA420" s="318"/>
      <c r="BB420" s="318"/>
      <c r="BC420" s="318"/>
      <c r="BD420" s="318"/>
      <c r="BE420" s="318"/>
      <c r="BF420" s="318"/>
      <c r="BG420" s="318"/>
      <c r="BH420" s="318"/>
      <c r="BI420" s="318"/>
      <c r="BJ420" s="318"/>
    </row>
    <row r="421" spans="1:62" ht="12" customHeight="1" x14ac:dyDescent="0.25">
      <c r="A421" s="318"/>
      <c r="B421" s="318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318"/>
      <c r="R421" s="318"/>
      <c r="S421" s="318"/>
      <c r="T421" s="318"/>
      <c r="U421" s="318"/>
      <c r="V421" s="318"/>
      <c r="W421" s="318"/>
      <c r="X421" s="318"/>
      <c r="Y421" s="318"/>
      <c r="Z421" s="318"/>
      <c r="AA421" s="318"/>
      <c r="AB421" s="318"/>
      <c r="AC421" s="318"/>
      <c r="AD421" s="318"/>
      <c r="AE421" s="318"/>
      <c r="AF421" s="318"/>
      <c r="AG421" s="318"/>
      <c r="AH421" s="318"/>
      <c r="AI421" s="318"/>
      <c r="AJ421" s="318"/>
      <c r="AK421" s="318"/>
      <c r="AL421" s="318"/>
      <c r="AM421" s="318"/>
      <c r="AN421" s="318"/>
      <c r="AO421" s="318"/>
      <c r="AP421" s="318"/>
      <c r="AQ421" s="318"/>
      <c r="AR421" s="318"/>
      <c r="AS421" s="318"/>
      <c r="AT421" s="318"/>
      <c r="AU421" s="318"/>
      <c r="AV421" s="318"/>
      <c r="AW421" s="318"/>
      <c r="AX421" s="318"/>
      <c r="AY421" s="318"/>
      <c r="AZ421" s="318"/>
      <c r="BA421" s="318"/>
      <c r="BB421" s="318"/>
      <c r="BC421" s="318"/>
      <c r="BD421" s="318"/>
      <c r="BE421" s="318"/>
      <c r="BF421" s="318"/>
      <c r="BG421" s="318"/>
      <c r="BH421" s="318"/>
      <c r="BI421" s="318"/>
      <c r="BJ421" s="318"/>
    </row>
    <row r="422" spans="1:62" ht="12" customHeight="1" x14ac:dyDescent="0.25">
      <c r="A422" s="318"/>
      <c r="B422" s="318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318"/>
      <c r="R422" s="318"/>
      <c r="S422" s="318"/>
      <c r="T422" s="318"/>
      <c r="U422" s="318"/>
      <c r="V422" s="318"/>
      <c r="W422" s="318"/>
      <c r="X422" s="318"/>
      <c r="Y422" s="318"/>
      <c r="Z422" s="318"/>
      <c r="AA422" s="318"/>
      <c r="AB422" s="318"/>
      <c r="AC422" s="318"/>
      <c r="AD422" s="318"/>
      <c r="AE422" s="318"/>
      <c r="AF422" s="318"/>
      <c r="AG422" s="318"/>
      <c r="AH422" s="318"/>
      <c r="AI422" s="318"/>
      <c r="AJ422" s="318"/>
      <c r="AK422" s="318"/>
      <c r="AL422" s="318"/>
      <c r="AM422" s="318"/>
      <c r="AN422" s="318"/>
      <c r="AO422" s="318"/>
      <c r="AP422" s="318"/>
      <c r="AQ422" s="318"/>
      <c r="AR422" s="318"/>
      <c r="AS422" s="318"/>
      <c r="AT422" s="318"/>
      <c r="AU422" s="318"/>
      <c r="AV422" s="318"/>
      <c r="AW422" s="318"/>
      <c r="AX422" s="318"/>
      <c r="AY422" s="318"/>
      <c r="AZ422" s="318"/>
      <c r="BA422" s="318"/>
      <c r="BB422" s="318"/>
      <c r="BC422" s="318"/>
      <c r="BD422" s="318"/>
      <c r="BE422" s="318"/>
      <c r="BF422" s="318"/>
      <c r="BG422" s="318"/>
      <c r="BH422" s="318"/>
      <c r="BI422" s="318"/>
      <c r="BJ422" s="318"/>
    </row>
    <row r="423" spans="1:62" ht="12" customHeight="1" x14ac:dyDescent="0.25">
      <c r="A423" s="318"/>
      <c r="B423" s="318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318"/>
      <c r="R423" s="318"/>
      <c r="S423" s="318"/>
      <c r="T423" s="318"/>
      <c r="U423" s="318"/>
      <c r="V423" s="318"/>
      <c r="W423" s="318"/>
      <c r="X423" s="318"/>
      <c r="Y423" s="318"/>
      <c r="Z423" s="318"/>
      <c r="AA423" s="318"/>
      <c r="AB423" s="318"/>
      <c r="AC423" s="318"/>
      <c r="AD423" s="318"/>
      <c r="AE423" s="318"/>
      <c r="AF423" s="318"/>
      <c r="AG423" s="318"/>
      <c r="AH423" s="318"/>
      <c r="AI423" s="318"/>
      <c r="AJ423" s="318"/>
      <c r="AK423" s="318"/>
      <c r="AL423" s="318"/>
      <c r="AM423" s="318"/>
      <c r="AN423" s="318"/>
      <c r="AO423" s="318"/>
      <c r="AP423" s="318"/>
      <c r="AQ423" s="318"/>
      <c r="AR423" s="318"/>
      <c r="AS423" s="318"/>
      <c r="AT423" s="318"/>
      <c r="AU423" s="318"/>
      <c r="AV423" s="318"/>
      <c r="AW423" s="318"/>
      <c r="AX423" s="318"/>
      <c r="AY423" s="318"/>
      <c r="AZ423" s="318"/>
      <c r="BA423" s="318"/>
      <c r="BB423" s="318"/>
      <c r="BC423" s="318"/>
      <c r="BD423" s="318"/>
      <c r="BE423" s="318"/>
      <c r="BF423" s="318"/>
      <c r="BG423" s="318"/>
      <c r="BH423" s="318"/>
      <c r="BI423" s="318"/>
      <c r="BJ423" s="318"/>
    </row>
    <row r="424" spans="1:62" ht="12" customHeight="1" x14ac:dyDescent="0.25">
      <c r="A424" s="318"/>
      <c r="B424" s="318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318"/>
      <c r="R424" s="318"/>
      <c r="S424" s="318"/>
      <c r="T424" s="318"/>
      <c r="U424" s="318"/>
      <c r="V424" s="318"/>
      <c r="W424" s="318"/>
      <c r="X424" s="318"/>
      <c r="Y424" s="318"/>
      <c r="Z424" s="318"/>
      <c r="AA424" s="318"/>
      <c r="AB424" s="318"/>
      <c r="AC424" s="318"/>
      <c r="AD424" s="318"/>
      <c r="AE424" s="318"/>
      <c r="AF424" s="318"/>
      <c r="AG424" s="318"/>
      <c r="AH424" s="318"/>
      <c r="AI424" s="318"/>
      <c r="AJ424" s="318"/>
      <c r="AK424" s="318"/>
      <c r="AL424" s="318"/>
      <c r="AM424" s="318"/>
      <c r="AN424" s="318"/>
      <c r="AO424" s="318"/>
      <c r="AP424" s="318"/>
      <c r="AQ424" s="318"/>
      <c r="AR424" s="318"/>
      <c r="AS424" s="318"/>
      <c r="AT424" s="318"/>
      <c r="AU424" s="318"/>
      <c r="AV424" s="318"/>
      <c r="AW424" s="318"/>
      <c r="AX424" s="318"/>
      <c r="AY424" s="318"/>
      <c r="AZ424" s="318"/>
      <c r="BA424" s="318"/>
      <c r="BB424" s="318"/>
      <c r="BC424" s="318"/>
      <c r="BD424" s="318"/>
      <c r="BE424" s="318"/>
      <c r="BF424" s="318"/>
      <c r="BG424" s="318"/>
      <c r="BH424" s="318"/>
      <c r="BI424" s="318"/>
      <c r="BJ424" s="318"/>
    </row>
    <row r="425" spans="1:62" ht="12" customHeight="1" x14ac:dyDescent="0.25">
      <c r="A425" s="318"/>
      <c r="B425" s="318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318"/>
      <c r="R425" s="318"/>
      <c r="S425" s="318"/>
      <c r="T425" s="318"/>
      <c r="U425" s="318"/>
      <c r="V425" s="318"/>
      <c r="W425" s="318"/>
      <c r="X425" s="318"/>
      <c r="Y425" s="318"/>
      <c r="Z425" s="318"/>
      <c r="AA425" s="318"/>
      <c r="AB425" s="318"/>
      <c r="AC425" s="318"/>
      <c r="AD425" s="318"/>
      <c r="AE425" s="318"/>
      <c r="AF425" s="318"/>
      <c r="AG425" s="318"/>
      <c r="AH425" s="318"/>
      <c r="AI425" s="318"/>
      <c r="AJ425" s="318"/>
      <c r="AK425" s="318"/>
      <c r="AL425" s="318"/>
      <c r="AM425" s="318"/>
      <c r="AN425" s="318"/>
      <c r="AO425" s="318"/>
      <c r="AP425" s="318"/>
      <c r="AQ425" s="318"/>
      <c r="AR425" s="318"/>
      <c r="AS425" s="318"/>
      <c r="AT425" s="318"/>
      <c r="AU425" s="318"/>
      <c r="AV425" s="318"/>
      <c r="AW425" s="318"/>
      <c r="AX425" s="318"/>
      <c r="AY425" s="318"/>
      <c r="AZ425" s="318"/>
      <c r="BA425" s="318"/>
      <c r="BB425" s="318"/>
      <c r="BC425" s="318"/>
      <c r="BD425" s="318"/>
      <c r="BE425" s="318"/>
      <c r="BF425" s="318"/>
      <c r="BG425" s="318"/>
      <c r="BH425" s="318"/>
      <c r="BI425" s="318"/>
      <c r="BJ425" s="318"/>
    </row>
    <row r="426" spans="1:62" ht="12" customHeight="1" x14ac:dyDescent="0.25">
      <c r="A426" s="318"/>
      <c r="B426" s="318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318"/>
      <c r="R426" s="318"/>
      <c r="S426" s="318"/>
      <c r="T426" s="318"/>
      <c r="U426" s="318"/>
      <c r="V426" s="318"/>
      <c r="W426" s="318"/>
      <c r="X426" s="318"/>
      <c r="Y426" s="318"/>
      <c r="Z426" s="318"/>
      <c r="AA426" s="318"/>
      <c r="AB426" s="318"/>
      <c r="AC426" s="318"/>
      <c r="AD426" s="318"/>
      <c r="AE426" s="318"/>
      <c r="AF426" s="318"/>
      <c r="AG426" s="318"/>
      <c r="AH426" s="318"/>
      <c r="AI426" s="318"/>
      <c r="AJ426" s="318"/>
      <c r="AK426" s="318"/>
      <c r="AL426" s="318"/>
      <c r="AM426" s="318"/>
      <c r="AN426" s="318"/>
      <c r="AO426" s="318"/>
      <c r="AP426" s="318"/>
      <c r="AQ426" s="318"/>
      <c r="AR426" s="318"/>
      <c r="AS426" s="318"/>
      <c r="AT426" s="318"/>
      <c r="AU426" s="318"/>
      <c r="AV426" s="318"/>
      <c r="AW426" s="318"/>
      <c r="AX426" s="318"/>
      <c r="AY426" s="318"/>
      <c r="AZ426" s="318"/>
      <c r="BA426" s="318"/>
      <c r="BB426" s="318"/>
      <c r="BC426" s="318"/>
      <c r="BD426" s="318"/>
      <c r="BE426" s="318"/>
      <c r="BF426" s="318"/>
      <c r="BG426" s="318"/>
      <c r="BH426" s="318"/>
      <c r="BI426" s="318"/>
      <c r="BJ426" s="318"/>
    </row>
    <row r="427" spans="1:62" ht="12" customHeight="1" x14ac:dyDescent="0.25">
      <c r="A427" s="318"/>
      <c r="B427" s="318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318"/>
      <c r="R427" s="318"/>
      <c r="S427" s="318"/>
      <c r="T427" s="318"/>
      <c r="U427" s="318"/>
      <c r="V427" s="318"/>
      <c r="W427" s="318"/>
      <c r="X427" s="318"/>
      <c r="Y427" s="318"/>
      <c r="Z427" s="318"/>
      <c r="AA427" s="318"/>
      <c r="AB427" s="318"/>
      <c r="AC427" s="318"/>
      <c r="AD427" s="318"/>
      <c r="AE427" s="318"/>
      <c r="AF427" s="318"/>
      <c r="AG427" s="318"/>
      <c r="AH427" s="318"/>
      <c r="AI427" s="318"/>
      <c r="AJ427" s="318"/>
      <c r="AK427" s="318"/>
      <c r="AL427" s="318"/>
      <c r="AM427" s="318"/>
      <c r="AN427" s="318"/>
      <c r="AO427" s="318"/>
      <c r="AP427" s="318"/>
      <c r="AQ427" s="318"/>
      <c r="AR427" s="318"/>
      <c r="AS427" s="318"/>
      <c r="AT427" s="318"/>
      <c r="AU427" s="318"/>
      <c r="AV427" s="318"/>
      <c r="AW427" s="318"/>
      <c r="AX427" s="318"/>
      <c r="AY427" s="318"/>
      <c r="AZ427" s="318"/>
      <c r="BA427" s="318"/>
      <c r="BB427" s="318"/>
      <c r="BC427" s="318"/>
      <c r="BD427" s="318"/>
      <c r="BE427" s="318"/>
      <c r="BF427" s="318"/>
      <c r="BG427" s="318"/>
      <c r="BH427" s="318"/>
      <c r="BI427" s="318"/>
      <c r="BJ427" s="318"/>
    </row>
    <row r="428" spans="1:62" ht="12" customHeight="1" x14ac:dyDescent="0.25">
      <c r="A428" s="318"/>
      <c r="B428" s="318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318"/>
      <c r="R428" s="318"/>
      <c r="S428" s="318"/>
      <c r="T428" s="318"/>
      <c r="U428" s="318"/>
      <c r="V428" s="318"/>
      <c r="W428" s="318"/>
      <c r="X428" s="318"/>
      <c r="Y428" s="318"/>
      <c r="Z428" s="318"/>
      <c r="AA428" s="318"/>
      <c r="AB428" s="318"/>
      <c r="AC428" s="318"/>
      <c r="AD428" s="318"/>
      <c r="AE428" s="318"/>
      <c r="AF428" s="318"/>
      <c r="AG428" s="318"/>
      <c r="AH428" s="318"/>
      <c r="AI428" s="318"/>
      <c r="AJ428" s="318"/>
      <c r="AK428" s="318"/>
      <c r="AL428" s="318"/>
      <c r="AM428" s="318"/>
      <c r="AN428" s="318"/>
      <c r="AO428" s="318"/>
      <c r="AP428" s="318"/>
      <c r="AQ428" s="318"/>
      <c r="AR428" s="318"/>
      <c r="AS428" s="318"/>
      <c r="AT428" s="318"/>
      <c r="AU428" s="318"/>
      <c r="AV428" s="318"/>
      <c r="AW428" s="318"/>
      <c r="AX428" s="318"/>
      <c r="AY428" s="318"/>
      <c r="AZ428" s="318"/>
      <c r="BA428" s="318"/>
      <c r="BB428" s="318"/>
      <c r="BC428" s="318"/>
      <c r="BD428" s="318"/>
      <c r="BE428" s="318"/>
      <c r="BF428" s="318"/>
      <c r="BG428" s="318"/>
      <c r="BH428" s="318"/>
      <c r="BI428" s="318"/>
      <c r="BJ428" s="318"/>
    </row>
    <row r="429" spans="1:62" ht="12" customHeight="1" x14ac:dyDescent="0.25">
      <c r="A429" s="318"/>
      <c r="B429" s="318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  <c r="W429" s="318"/>
      <c r="X429" s="318"/>
      <c r="Y429" s="318"/>
      <c r="Z429" s="318"/>
      <c r="AA429" s="318"/>
      <c r="AB429" s="318"/>
      <c r="AC429" s="318"/>
      <c r="AD429" s="318"/>
      <c r="AE429" s="318"/>
      <c r="AF429" s="318"/>
      <c r="AG429" s="318"/>
      <c r="AH429" s="318"/>
      <c r="AI429" s="318"/>
      <c r="AJ429" s="318"/>
      <c r="AK429" s="318"/>
      <c r="AL429" s="318"/>
      <c r="AM429" s="318"/>
      <c r="AN429" s="318"/>
      <c r="AO429" s="318"/>
      <c r="AP429" s="318"/>
      <c r="AQ429" s="318"/>
      <c r="AR429" s="318"/>
      <c r="AS429" s="318"/>
      <c r="AT429" s="318"/>
      <c r="AU429" s="318"/>
      <c r="AV429" s="318"/>
      <c r="AW429" s="318"/>
      <c r="AX429" s="318"/>
      <c r="AY429" s="318"/>
      <c r="AZ429" s="318"/>
      <c r="BA429" s="318"/>
      <c r="BB429" s="318"/>
      <c r="BC429" s="318"/>
      <c r="BD429" s="318"/>
      <c r="BE429" s="318"/>
      <c r="BF429" s="318"/>
      <c r="BG429" s="318"/>
      <c r="BH429" s="318"/>
      <c r="BI429" s="318"/>
      <c r="BJ429" s="318"/>
    </row>
    <row r="430" spans="1:62" ht="12" customHeight="1" x14ac:dyDescent="0.25">
      <c r="A430" s="318"/>
      <c r="B430" s="318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318"/>
      <c r="R430" s="318"/>
      <c r="S430" s="318"/>
      <c r="T430" s="318"/>
      <c r="U430" s="318"/>
      <c r="V430" s="318"/>
      <c r="W430" s="318"/>
      <c r="X430" s="318"/>
      <c r="Y430" s="318"/>
      <c r="Z430" s="318"/>
      <c r="AA430" s="318"/>
      <c r="AB430" s="318"/>
      <c r="AC430" s="318"/>
      <c r="AD430" s="318"/>
      <c r="AE430" s="318"/>
      <c r="AF430" s="318"/>
      <c r="AG430" s="318"/>
      <c r="AH430" s="318"/>
      <c r="AI430" s="318"/>
      <c r="AJ430" s="318"/>
      <c r="AK430" s="318"/>
      <c r="AL430" s="318"/>
      <c r="AM430" s="318"/>
      <c r="AN430" s="318"/>
      <c r="AO430" s="318"/>
      <c r="AP430" s="318"/>
      <c r="AQ430" s="318"/>
      <c r="AR430" s="318"/>
      <c r="AS430" s="318"/>
      <c r="AT430" s="318"/>
      <c r="AU430" s="318"/>
      <c r="AV430" s="318"/>
      <c r="AW430" s="318"/>
      <c r="AX430" s="318"/>
      <c r="AY430" s="318"/>
      <c r="AZ430" s="318"/>
      <c r="BA430" s="318"/>
      <c r="BB430" s="318"/>
      <c r="BC430" s="318"/>
      <c r="BD430" s="318"/>
      <c r="BE430" s="318"/>
      <c r="BF430" s="318"/>
      <c r="BG430" s="318"/>
      <c r="BH430" s="318"/>
      <c r="BI430" s="318"/>
      <c r="BJ430" s="318"/>
    </row>
    <row r="431" spans="1:62" ht="12" customHeight="1" x14ac:dyDescent="0.25">
      <c r="A431" s="318"/>
      <c r="B431" s="318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318"/>
      <c r="R431" s="318"/>
      <c r="S431" s="318"/>
      <c r="T431" s="318"/>
      <c r="U431" s="318"/>
      <c r="V431" s="318"/>
      <c r="W431" s="318"/>
      <c r="X431" s="318"/>
      <c r="Y431" s="318"/>
      <c r="Z431" s="318"/>
      <c r="AA431" s="318"/>
      <c r="AB431" s="318"/>
      <c r="AC431" s="318"/>
      <c r="AD431" s="318"/>
      <c r="AE431" s="318"/>
      <c r="AF431" s="318"/>
      <c r="AG431" s="318"/>
      <c r="AH431" s="318"/>
      <c r="AI431" s="318"/>
      <c r="AJ431" s="318"/>
      <c r="AK431" s="318"/>
      <c r="AL431" s="318"/>
      <c r="AM431" s="318"/>
      <c r="AN431" s="318"/>
      <c r="AO431" s="318"/>
      <c r="AP431" s="318"/>
      <c r="AQ431" s="318"/>
      <c r="AR431" s="318"/>
      <c r="AS431" s="318"/>
      <c r="AT431" s="318"/>
      <c r="AU431" s="318"/>
      <c r="AV431" s="318"/>
      <c r="AW431" s="318"/>
      <c r="AX431" s="318"/>
      <c r="AY431" s="318"/>
      <c r="AZ431" s="318"/>
      <c r="BA431" s="318"/>
      <c r="BB431" s="318"/>
      <c r="BC431" s="318"/>
      <c r="BD431" s="318"/>
      <c r="BE431" s="318"/>
      <c r="BF431" s="318"/>
      <c r="BG431" s="318"/>
      <c r="BH431" s="318"/>
      <c r="BI431" s="318"/>
      <c r="BJ431" s="318"/>
    </row>
    <row r="432" spans="1:62" ht="12" customHeight="1" x14ac:dyDescent="0.25">
      <c r="A432" s="318"/>
      <c r="B432" s="318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8"/>
      <c r="S432" s="318"/>
      <c r="T432" s="318"/>
      <c r="U432" s="318"/>
      <c r="V432" s="318"/>
      <c r="W432" s="318"/>
      <c r="X432" s="318"/>
      <c r="Y432" s="318"/>
      <c r="Z432" s="318"/>
      <c r="AA432" s="318"/>
      <c r="AB432" s="318"/>
      <c r="AC432" s="318"/>
      <c r="AD432" s="318"/>
      <c r="AE432" s="318"/>
      <c r="AF432" s="318"/>
      <c r="AG432" s="318"/>
      <c r="AH432" s="318"/>
      <c r="AI432" s="318"/>
      <c r="AJ432" s="318"/>
      <c r="AK432" s="318"/>
      <c r="AL432" s="318"/>
      <c r="AM432" s="318"/>
      <c r="AN432" s="318"/>
      <c r="AO432" s="318"/>
      <c r="AP432" s="318"/>
      <c r="AQ432" s="318"/>
      <c r="AR432" s="318"/>
      <c r="AS432" s="318"/>
      <c r="AT432" s="318"/>
      <c r="AU432" s="318"/>
      <c r="AV432" s="318"/>
      <c r="AW432" s="318"/>
      <c r="AX432" s="318"/>
      <c r="AY432" s="318"/>
      <c r="AZ432" s="318"/>
      <c r="BA432" s="318"/>
      <c r="BB432" s="318"/>
      <c r="BC432" s="318"/>
      <c r="BD432" s="318"/>
      <c r="BE432" s="318"/>
      <c r="BF432" s="318"/>
      <c r="BG432" s="318"/>
      <c r="BH432" s="318"/>
      <c r="BI432" s="318"/>
      <c r="BJ432" s="318"/>
    </row>
    <row r="433" spans="1:62" ht="12" customHeight="1" x14ac:dyDescent="0.25">
      <c r="A433" s="318"/>
      <c r="B433" s="318"/>
      <c r="C433" s="318"/>
      <c r="D433" s="318"/>
      <c r="E433" s="318"/>
      <c r="F433" s="31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318"/>
      <c r="R433" s="318"/>
      <c r="S433" s="318"/>
      <c r="T433" s="318"/>
      <c r="U433" s="318"/>
      <c r="V433" s="318"/>
      <c r="W433" s="318"/>
      <c r="X433" s="318"/>
      <c r="Y433" s="318"/>
      <c r="Z433" s="318"/>
      <c r="AA433" s="318"/>
      <c r="AB433" s="318"/>
      <c r="AC433" s="318"/>
      <c r="AD433" s="318"/>
      <c r="AE433" s="318"/>
      <c r="AF433" s="318"/>
      <c r="AG433" s="318"/>
      <c r="AH433" s="318"/>
      <c r="AI433" s="318"/>
      <c r="AJ433" s="318"/>
      <c r="AK433" s="318"/>
      <c r="AL433" s="318"/>
      <c r="AM433" s="318"/>
      <c r="AN433" s="318"/>
      <c r="AO433" s="318"/>
      <c r="AP433" s="318"/>
      <c r="AQ433" s="318"/>
      <c r="AR433" s="318"/>
      <c r="AS433" s="318"/>
      <c r="AT433" s="318"/>
      <c r="AU433" s="318"/>
      <c r="AV433" s="318"/>
      <c r="AW433" s="318"/>
      <c r="AX433" s="318"/>
      <c r="AY433" s="318"/>
      <c r="AZ433" s="318"/>
      <c r="BA433" s="318"/>
      <c r="BB433" s="318"/>
      <c r="BC433" s="318"/>
      <c r="BD433" s="318"/>
      <c r="BE433" s="318"/>
      <c r="BF433" s="318"/>
      <c r="BG433" s="318"/>
      <c r="BH433" s="318"/>
      <c r="BI433" s="318"/>
      <c r="BJ433" s="318"/>
    </row>
    <row r="434" spans="1:62" ht="12" customHeight="1" x14ac:dyDescent="0.25">
      <c r="A434" s="318"/>
      <c r="B434" s="318"/>
      <c r="C434" s="318"/>
      <c r="D434" s="318"/>
      <c r="E434" s="318"/>
      <c r="F434" s="31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318"/>
      <c r="R434" s="318"/>
      <c r="S434" s="318"/>
      <c r="T434" s="318"/>
      <c r="U434" s="318"/>
      <c r="V434" s="318"/>
      <c r="W434" s="318"/>
      <c r="X434" s="318"/>
      <c r="Y434" s="318"/>
      <c r="Z434" s="318"/>
      <c r="AA434" s="318"/>
      <c r="AB434" s="318"/>
      <c r="AC434" s="318"/>
      <c r="AD434" s="318"/>
      <c r="AE434" s="318"/>
      <c r="AF434" s="318"/>
      <c r="AG434" s="318"/>
      <c r="AH434" s="318"/>
      <c r="AI434" s="318"/>
      <c r="AJ434" s="318"/>
      <c r="AK434" s="318"/>
      <c r="AL434" s="318"/>
      <c r="AM434" s="318"/>
      <c r="AN434" s="318"/>
      <c r="AO434" s="318"/>
      <c r="AP434" s="318"/>
      <c r="AQ434" s="318"/>
      <c r="AR434" s="318"/>
      <c r="AS434" s="318"/>
      <c r="AT434" s="318"/>
      <c r="AU434" s="318"/>
      <c r="AV434" s="318"/>
      <c r="AW434" s="318"/>
      <c r="AX434" s="318"/>
      <c r="AY434" s="318"/>
      <c r="AZ434" s="318"/>
      <c r="BA434" s="318"/>
      <c r="BB434" s="318"/>
      <c r="BC434" s="318"/>
      <c r="BD434" s="318"/>
      <c r="BE434" s="318"/>
      <c r="BF434" s="318"/>
      <c r="BG434" s="318"/>
      <c r="BH434" s="318"/>
      <c r="BI434" s="318"/>
      <c r="BJ434" s="318"/>
    </row>
    <row r="435" spans="1:62" ht="12" customHeight="1" x14ac:dyDescent="0.25">
      <c r="A435" s="318"/>
      <c r="B435" s="318"/>
      <c r="C435" s="318"/>
      <c r="D435" s="318"/>
      <c r="E435" s="318"/>
      <c r="F435" s="31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318"/>
      <c r="R435" s="318"/>
      <c r="S435" s="318"/>
      <c r="T435" s="318"/>
      <c r="U435" s="318"/>
      <c r="V435" s="318"/>
      <c r="W435" s="318"/>
      <c r="X435" s="318"/>
      <c r="Y435" s="318"/>
      <c r="Z435" s="318"/>
      <c r="AA435" s="318"/>
      <c r="AB435" s="318"/>
      <c r="AC435" s="318"/>
      <c r="AD435" s="318"/>
      <c r="AE435" s="318"/>
      <c r="AF435" s="318"/>
      <c r="AG435" s="318"/>
      <c r="AH435" s="318"/>
      <c r="AI435" s="318"/>
      <c r="AJ435" s="318"/>
      <c r="AK435" s="318"/>
      <c r="AL435" s="318"/>
      <c r="AM435" s="318"/>
      <c r="AN435" s="318"/>
      <c r="AO435" s="318"/>
      <c r="AP435" s="318"/>
      <c r="AQ435" s="318"/>
      <c r="AR435" s="318"/>
      <c r="AS435" s="318"/>
      <c r="AT435" s="318"/>
      <c r="AU435" s="318"/>
      <c r="AV435" s="318"/>
      <c r="AW435" s="318"/>
      <c r="AX435" s="318"/>
      <c r="AY435" s="318"/>
      <c r="AZ435" s="318"/>
      <c r="BA435" s="318"/>
      <c r="BB435" s="318"/>
      <c r="BC435" s="318"/>
      <c r="BD435" s="318"/>
      <c r="BE435" s="318"/>
      <c r="BF435" s="318"/>
      <c r="BG435" s="318"/>
      <c r="BH435" s="318"/>
      <c r="BI435" s="318"/>
      <c r="BJ435" s="318"/>
    </row>
    <row r="436" spans="1:62" ht="12" customHeight="1" x14ac:dyDescent="0.25">
      <c r="A436" s="318"/>
      <c r="B436" s="318"/>
      <c r="C436" s="318"/>
      <c r="D436" s="318"/>
      <c r="E436" s="318"/>
      <c r="F436" s="31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318"/>
      <c r="R436" s="318"/>
      <c r="S436" s="318"/>
      <c r="T436" s="318"/>
      <c r="U436" s="318"/>
      <c r="V436" s="318"/>
      <c r="W436" s="318"/>
      <c r="X436" s="318"/>
      <c r="Y436" s="318"/>
      <c r="Z436" s="318"/>
      <c r="AA436" s="318"/>
      <c r="AB436" s="318"/>
      <c r="AC436" s="318"/>
      <c r="AD436" s="318"/>
      <c r="AE436" s="318"/>
      <c r="AF436" s="318"/>
      <c r="AG436" s="318"/>
      <c r="AH436" s="318"/>
      <c r="AI436" s="318"/>
      <c r="AJ436" s="318"/>
      <c r="AK436" s="318"/>
      <c r="AL436" s="318"/>
      <c r="AM436" s="318"/>
      <c r="AN436" s="318"/>
      <c r="AO436" s="318"/>
      <c r="AP436" s="318"/>
      <c r="AQ436" s="318"/>
      <c r="AR436" s="318"/>
      <c r="AS436" s="318"/>
      <c r="AT436" s="318"/>
      <c r="AU436" s="318"/>
      <c r="AV436" s="318"/>
      <c r="AW436" s="318"/>
      <c r="AX436" s="318"/>
      <c r="AY436" s="318"/>
      <c r="AZ436" s="318"/>
      <c r="BA436" s="318"/>
      <c r="BB436" s="318"/>
      <c r="BC436" s="318"/>
      <c r="BD436" s="318"/>
      <c r="BE436" s="318"/>
      <c r="BF436" s="318"/>
      <c r="BG436" s="318"/>
      <c r="BH436" s="318"/>
      <c r="BI436" s="318"/>
      <c r="BJ436" s="318"/>
    </row>
    <row r="437" spans="1:62" ht="12" customHeight="1" x14ac:dyDescent="0.25">
      <c r="A437" s="318"/>
      <c r="B437" s="318"/>
      <c r="C437" s="318"/>
      <c r="D437" s="318"/>
      <c r="E437" s="318"/>
      <c r="F437" s="31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  <c r="W437" s="318"/>
      <c r="X437" s="318"/>
      <c r="Y437" s="318"/>
      <c r="Z437" s="318"/>
      <c r="AA437" s="318"/>
      <c r="AB437" s="318"/>
      <c r="AC437" s="318"/>
      <c r="AD437" s="318"/>
      <c r="AE437" s="318"/>
      <c r="AF437" s="318"/>
      <c r="AG437" s="318"/>
      <c r="AH437" s="318"/>
      <c r="AI437" s="318"/>
      <c r="AJ437" s="318"/>
      <c r="AK437" s="318"/>
      <c r="AL437" s="318"/>
      <c r="AM437" s="318"/>
      <c r="AN437" s="318"/>
      <c r="AO437" s="318"/>
      <c r="AP437" s="318"/>
      <c r="AQ437" s="318"/>
      <c r="AR437" s="318"/>
      <c r="AS437" s="318"/>
      <c r="AT437" s="318"/>
      <c r="AU437" s="318"/>
      <c r="AV437" s="318"/>
      <c r="AW437" s="318"/>
      <c r="AX437" s="318"/>
      <c r="AY437" s="318"/>
      <c r="AZ437" s="318"/>
      <c r="BA437" s="318"/>
      <c r="BB437" s="318"/>
      <c r="BC437" s="318"/>
      <c r="BD437" s="318"/>
      <c r="BE437" s="318"/>
      <c r="BF437" s="318"/>
      <c r="BG437" s="318"/>
      <c r="BH437" s="318"/>
      <c r="BI437" s="318"/>
      <c r="BJ437" s="318"/>
    </row>
    <row r="438" spans="1:62" ht="12" customHeight="1" x14ac:dyDescent="0.25">
      <c r="A438" s="318"/>
      <c r="B438" s="318"/>
      <c r="C438" s="318"/>
      <c r="D438" s="318"/>
      <c r="E438" s="318"/>
      <c r="F438" s="31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318"/>
      <c r="R438" s="318"/>
      <c r="S438" s="318"/>
      <c r="T438" s="318"/>
      <c r="U438" s="318"/>
      <c r="V438" s="318"/>
      <c r="W438" s="318"/>
      <c r="X438" s="318"/>
      <c r="Y438" s="318"/>
      <c r="Z438" s="318"/>
      <c r="AA438" s="318"/>
      <c r="AB438" s="318"/>
      <c r="AC438" s="318"/>
      <c r="AD438" s="318"/>
      <c r="AE438" s="318"/>
      <c r="AF438" s="318"/>
      <c r="AG438" s="318"/>
      <c r="AH438" s="318"/>
      <c r="AI438" s="318"/>
      <c r="AJ438" s="318"/>
      <c r="AK438" s="318"/>
      <c r="AL438" s="318"/>
      <c r="AM438" s="318"/>
      <c r="AN438" s="318"/>
      <c r="AO438" s="318"/>
      <c r="AP438" s="318"/>
      <c r="AQ438" s="318"/>
      <c r="AR438" s="318"/>
      <c r="AS438" s="318"/>
      <c r="AT438" s="318"/>
      <c r="AU438" s="318"/>
      <c r="AV438" s="318"/>
      <c r="AW438" s="318"/>
      <c r="AX438" s="318"/>
      <c r="AY438" s="318"/>
      <c r="AZ438" s="318"/>
      <c r="BA438" s="318"/>
      <c r="BB438" s="318"/>
      <c r="BC438" s="318"/>
      <c r="BD438" s="318"/>
      <c r="BE438" s="318"/>
      <c r="BF438" s="318"/>
      <c r="BG438" s="318"/>
      <c r="BH438" s="318"/>
      <c r="BI438" s="318"/>
      <c r="BJ438" s="318"/>
    </row>
    <row r="439" spans="1:62" ht="12" customHeight="1" x14ac:dyDescent="0.25">
      <c r="A439" s="318"/>
      <c r="B439" s="318"/>
      <c r="C439" s="318"/>
      <c r="D439" s="318"/>
      <c r="E439" s="318"/>
      <c r="F439" s="31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318"/>
      <c r="R439" s="318"/>
      <c r="S439" s="318"/>
      <c r="T439" s="318"/>
      <c r="U439" s="318"/>
      <c r="V439" s="318"/>
      <c r="W439" s="318"/>
      <c r="X439" s="318"/>
      <c r="Y439" s="318"/>
      <c r="Z439" s="318"/>
      <c r="AA439" s="318"/>
      <c r="AB439" s="318"/>
      <c r="AC439" s="318"/>
      <c r="AD439" s="318"/>
      <c r="AE439" s="318"/>
      <c r="AF439" s="318"/>
      <c r="AG439" s="318"/>
      <c r="AH439" s="318"/>
      <c r="AI439" s="318"/>
      <c r="AJ439" s="318"/>
      <c r="AK439" s="318"/>
      <c r="AL439" s="318"/>
      <c r="AM439" s="318"/>
      <c r="AN439" s="318"/>
      <c r="AO439" s="318"/>
      <c r="AP439" s="318"/>
      <c r="AQ439" s="318"/>
      <c r="AR439" s="318"/>
      <c r="AS439" s="318"/>
      <c r="AT439" s="318"/>
      <c r="AU439" s="318"/>
      <c r="AV439" s="318"/>
      <c r="AW439" s="318"/>
      <c r="AX439" s="318"/>
      <c r="AY439" s="318"/>
      <c r="AZ439" s="318"/>
      <c r="BA439" s="318"/>
      <c r="BB439" s="318"/>
      <c r="BC439" s="318"/>
      <c r="BD439" s="318"/>
      <c r="BE439" s="318"/>
      <c r="BF439" s="318"/>
      <c r="BG439" s="318"/>
      <c r="BH439" s="318"/>
      <c r="BI439" s="318"/>
      <c r="BJ439" s="318"/>
    </row>
    <row r="440" spans="1:62" ht="12" customHeight="1" x14ac:dyDescent="0.25">
      <c r="A440" s="318"/>
      <c r="B440" s="318"/>
      <c r="C440" s="318"/>
      <c r="D440" s="318"/>
      <c r="E440" s="318"/>
      <c r="F440" s="31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318"/>
      <c r="R440" s="318"/>
      <c r="S440" s="318"/>
      <c r="T440" s="318"/>
      <c r="U440" s="318"/>
      <c r="V440" s="318"/>
      <c r="W440" s="318"/>
      <c r="X440" s="318"/>
      <c r="Y440" s="318"/>
      <c r="Z440" s="318"/>
      <c r="AA440" s="318"/>
      <c r="AB440" s="318"/>
      <c r="AC440" s="318"/>
      <c r="AD440" s="318"/>
      <c r="AE440" s="318"/>
      <c r="AF440" s="318"/>
      <c r="AG440" s="318"/>
      <c r="AH440" s="318"/>
      <c r="AI440" s="318"/>
      <c r="AJ440" s="318"/>
      <c r="AK440" s="318"/>
      <c r="AL440" s="318"/>
      <c r="AM440" s="318"/>
      <c r="AN440" s="318"/>
      <c r="AO440" s="318"/>
      <c r="AP440" s="318"/>
      <c r="AQ440" s="318"/>
      <c r="AR440" s="318"/>
      <c r="AS440" s="318"/>
      <c r="AT440" s="318"/>
      <c r="AU440" s="318"/>
      <c r="AV440" s="318"/>
      <c r="AW440" s="318"/>
      <c r="AX440" s="318"/>
      <c r="AY440" s="318"/>
      <c r="AZ440" s="318"/>
      <c r="BA440" s="318"/>
      <c r="BB440" s="318"/>
      <c r="BC440" s="318"/>
      <c r="BD440" s="318"/>
      <c r="BE440" s="318"/>
      <c r="BF440" s="318"/>
      <c r="BG440" s="318"/>
      <c r="BH440" s="318"/>
      <c r="BI440" s="318"/>
      <c r="BJ440" s="318"/>
    </row>
    <row r="441" spans="1:62" ht="12" customHeight="1" x14ac:dyDescent="0.25">
      <c r="A441" s="318"/>
      <c r="B441" s="318"/>
      <c r="C441" s="318"/>
      <c r="D441" s="318"/>
      <c r="E441" s="318"/>
      <c r="F441" s="31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  <c r="W441" s="318"/>
      <c r="X441" s="318"/>
      <c r="Y441" s="318"/>
      <c r="Z441" s="318"/>
      <c r="AA441" s="318"/>
      <c r="AB441" s="318"/>
      <c r="AC441" s="318"/>
      <c r="AD441" s="318"/>
      <c r="AE441" s="318"/>
      <c r="AF441" s="318"/>
      <c r="AG441" s="318"/>
      <c r="AH441" s="318"/>
      <c r="AI441" s="318"/>
      <c r="AJ441" s="318"/>
      <c r="AK441" s="318"/>
      <c r="AL441" s="318"/>
      <c r="AM441" s="318"/>
      <c r="AN441" s="318"/>
      <c r="AO441" s="318"/>
      <c r="AP441" s="318"/>
      <c r="AQ441" s="318"/>
      <c r="AR441" s="318"/>
      <c r="AS441" s="318"/>
      <c r="AT441" s="318"/>
      <c r="AU441" s="318"/>
      <c r="AV441" s="318"/>
      <c r="AW441" s="318"/>
      <c r="AX441" s="318"/>
      <c r="AY441" s="318"/>
      <c r="AZ441" s="318"/>
      <c r="BA441" s="318"/>
      <c r="BB441" s="318"/>
      <c r="BC441" s="318"/>
      <c r="BD441" s="318"/>
      <c r="BE441" s="318"/>
      <c r="BF441" s="318"/>
      <c r="BG441" s="318"/>
      <c r="BH441" s="318"/>
      <c r="BI441" s="318"/>
      <c r="BJ441" s="318"/>
    </row>
    <row r="442" spans="1:62" ht="12" customHeight="1" x14ac:dyDescent="0.25">
      <c r="A442" s="318"/>
      <c r="B442" s="318"/>
      <c r="C442" s="318"/>
      <c r="D442" s="318"/>
      <c r="E442" s="318"/>
      <c r="F442" s="318"/>
      <c r="G442" s="318"/>
      <c r="H442" s="318"/>
      <c r="I442" s="318"/>
      <c r="J442" s="318"/>
      <c r="K442" s="318"/>
      <c r="L442" s="318"/>
      <c r="M442" s="318"/>
      <c r="N442" s="318"/>
      <c r="O442" s="318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  <c r="AA442" s="318"/>
      <c r="AB442" s="318"/>
      <c r="AC442" s="318"/>
      <c r="AD442" s="318"/>
      <c r="AE442" s="318"/>
      <c r="AF442" s="318"/>
      <c r="AG442" s="318"/>
      <c r="AH442" s="318"/>
      <c r="AI442" s="318"/>
      <c r="AJ442" s="318"/>
      <c r="AK442" s="318"/>
      <c r="AL442" s="318"/>
      <c r="AM442" s="318"/>
      <c r="AN442" s="318"/>
      <c r="AO442" s="318"/>
      <c r="AP442" s="318"/>
      <c r="AQ442" s="318"/>
      <c r="AR442" s="318"/>
      <c r="AS442" s="318"/>
      <c r="AT442" s="318"/>
      <c r="AU442" s="318"/>
      <c r="AV442" s="318"/>
      <c r="AW442" s="318"/>
      <c r="AX442" s="318"/>
      <c r="AY442" s="318"/>
      <c r="AZ442" s="318"/>
      <c r="BA442" s="318"/>
      <c r="BB442" s="318"/>
      <c r="BC442" s="318"/>
      <c r="BD442" s="318"/>
      <c r="BE442" s="318"/>
      <c r="BF442" s="318"/>
      <c r="BG442" s="318"/>
      <c r="BH442" s="318"/>
      <c r="BI442" s="318"/>
      <c r="BJ442" s="318"/>
    </row>
    <row r="443" spans="1:62" ht="12" customHeight="1" x14ac:dyDescent="0.25">
      <c r="A443" s="318"/>
      <c r="B443" s="318"/>
      <c r="C443" s="318"/>
      <c r="D443" s="318"/>
      <c r="E443" s="318"/>
      <c r="F443" s="318"/>
      <c r="G443" s="318"/>
      <c r="H443" s="318"/>
      <c r="I443" s="318"/>
      <c r="J443" s="318"/>
      <c r="K443" s="318"/>
      <c r="L443" s="318"/>
      <c r="M443" s="318"/>
      <c r="N443" s="318"/>
      <c r="O443" s="318"/>
      <c r="P443" s="318"/>
      <c r="Q443" s="318"/>
      <c r="R443" s="318"/>
      <c r="S443" s="318"/>
      <c r="T443" s="318"/>
      <c r="U443" s="318"/>
      <c r="V443" s="318"/>
      <c r="W443" s="318"/>
      <c r="X443" s="318"/>
      <c r="Y443" s="318"/>
      <c r="Z443" s="318"/>
      <c r="AA443" s="318"/>
      <c r="AB443" s="318"/>
      <c r="AC443" s="318"/>
      <c r="AD443" s="318"/>
      <c r="AE443" s="318"/>
      <c r="AF443" s="318"/>
      <c r="AG443" s="318"/>
      <c r="AH443" s="318"/>
      <c r="AI443" s="318"/>
      <c r="AJ443" s="318"/>
      <c r="AK443" s="318"/>
      <c r="AL443" s="318"/>
      <c r="AM443" s="318"/>
      <c r="AN443" s="318"/>
      <c r="AO443" s="318"/>
      <c r="AP443" s="318"/>
      <c r="AQ443" s="318"/>
      <c r="AR443" s="318"/>
      <c r="AS443" s="318"/>
      <c r="AT443" s="318"/>
      <c r="AU443" s="318"/>
      <c r="AV443" s="318"/>
      <c r="AW443" s="318"/>
      <c r="AX443" s="318"/>
      <c r="AY443" s="318"/>
      <c r="AZ443" s="318"/>
      <c r="BA443" s="318"/>
      <c r="BB443" s="318"/>
      <c r="BC443" s="318"/>
      <c r="BD443" s="318"/>
      <c r="BE443" s="318"/>
      <c r="BF443" s="318"/>
      <c r="BG443" s="318"/>
      <c r="BH443" s="318"/>
      <c r="BI443" s="318"/>
      <c r="BJ443" s="318"/>
    </row>
    <row r="444" spans="1:62" ht="12" customHeight="1" x14ac:dyDescent="0.25">
      <c r="A444" s="318"/>
      <c r="B444" s="318"/>
      <c r="C444" s="318"/>
      <c r="D444" s="318"/>
      <c r="E444" s="318"/>
      <c r="F444" s="318"/>
      <c r="G444" s="318"/>
      <c r="H444" s="318"/>
      <c r="I444" s="318"/>
      <c r="J444" s="318"/>
      <c r="K444" s="318"/>
      <c r="L444" s="318"/>
      <c r="M444" s="318"/>
      <c r="N444" s="318"/>
      <c r="O444" s="318"/>
      <c r="P444" s="318"/>
      <c r="Q444" s="318"/>
      <c r="R444" s="318"/>
      <c r="S444" s="318"/>
      <c r="T444" s="318"/>
      <c r="U444" s="318"/>
      <c r="V444" s="318"/>
      <c r="W444" s="318"/>
      <c r="X444" s="318"/>
      <c r="Y444" s="318"/>
      <c r="Z444" s="318"/>
      <c r="AA444" s="318"/>
      <c r="AB444" s="318"/>
      <c r="AC444" s="318"/>
      <c r="AD444" s="318"/>
      <c r="AE444" s="318"/>
      <c r="AF444" s="318"/>
      <c r="AG444" s="318"/>
      <c r="AH444" s="318"/>
      <c r="AI444" s="318"/>
      <c r="AJ444" s="318"/>
      <c r="AK444" s="318"/>
      <c r="AL444" s="318"/>
      <c r="AM444" s="318"/>
      <c r="AN444" s="318"/>
      <c r="AO444" s="318"/>
      <c r="AP444" s="318"/>
      <c r="AQ444" s="318"/>
      <c r="AR444" s="318"/>
      <c r="AS444" s="318"/>
      <c r="AT444" s="318"/>
      <c r="AU444" s="318"/>
      <c r="AV444" s="318"/>
      <c r="AW444" s="318"/>
      <c r="AX444" s="318"/>
      <c r="AY444" s="318"/>
      <c r="AZ444" s="318"/>
      <c r="BA444" s="318"/>
      <c r="BB444" s="318"/>
      <c r="BC444" s="318"/>
      <c r="BD444" s="318"/>
      <c r="BE444" s="318"/>
      <c r="BF444" s="318"/>
      <c r="BG444" s="318"/>
      <c r="BH444" s="318"/>
      <c r="BI444" s="318"/>
      <c r="BJ444" s="318"/>
    </row>
    <row r="445" spans="1:62" ht="12" customHeight="1" x14ac:dyDescent="0.25">
      <c r="A445" s="318"/>
      <c r="B445" s="318"/>
      <c r="C445" s="318"/>
      <c r="D445" s="318"/>
      <c r="E445" s="318"/>
      <c r="F445" s="318"/>
      <c r="G445" s="318"/>
      <c r="H445" s="318"/>
      <c r="I445" s="318"/>
      <c r="J445" s="318"/>
      <c r="K445" s="318"/>
      <c r="L445" s="318"/>
      <c r="M445" s="318"/>
      <c r="N445" s="318"/>
      <c r="O445" s="318"/>
      <c r="P445" s="318"/>
      <c r="Q445" s="318"/>
      <c r="R445" s="318"/>
      <c r="S445" s="318"/>
      <c r="T445" s="318"/>
      <c r="U445" s="318"/>
      <c r="V445" s="318"/>
      <c r="W445" s="318"/>
      <c r="X445" s="318"/>
      <c r="Y445" s="318"/>
      <c r="Z445" s="318"/>
      <c r="AA445" s="318"/>
      <c r="AB445" s="318"/>
      <c r="AC445" s="318"/>
      <c r="AD445" s="318"/>
      <c r="AE445" s="318"/>
      <c r="AF445" s="318"/>
      <c r="AG445" s="318"/>
      <c r="AH445" s="318"/>
      <c r="AI445" s="318"/>
      <c r="AJ445" s="318"/>
      <c r="AK445" s="318"/>
      <c r="AL445" s="318"/>
      <c r="AM445" s="318"/>
      <c r="AN445" s="318"/>
      <c r="AO445" s="318"/>
      <c r="AP445" s="318"/>
      <c r="AQ445" s="318"/>
      <c r="AR445" s="318"/>
      <c r="AS445" s="318"/>
      <c r="AT445" s="318"/>
      <c r="AU445" s="318"/>
      <c r="AV445" s="318"/>
      <c r="AW445" s="318"/>
      <c r="AX445" s="318"/>
      <c r="AY445" s="318"/>
      <c r="AZ445" s="318"/>
      <c r="BA445" s="318"/>
      <c r="BB445" s="318"/>
      <c r="BC445" s="318"/>
      <c r="BD445" s="318"/>
      <c r="BE445" s="318"/>
      <c r="BF445" s="318"/>
      <c r="BG445" s="318"/>
      <c r="BH445" s="318"/>
      <c r="BI445" s="318"/>
      <c r="BJ445" s="318"/>
    </row>
    <row r="446" spans="1:62" ht="12" customHeight="1" x14ac:dyDescent="0.25">
      <c r="A446" s="318"/>
      <c r="B446" s="318"/>
      <c r="C446" s="318"/>
      <c r="D446" s="318"/>
      <c r="E446" s="318"/>
      <c r="F446" s="318"/>
      <c r="G446" s="318"/>
      <c r="H446" s="318"/>
      <c r="I446" s="318"/>
      <c r="J446" s="318"/>
      <c r="K446" s="318"/>
      <c r="L446" s="318"/>
      <c r="M446" s="318"/>
      <c r="N446" s="318"/>
      <c r="O446" s="318"/>
      <c r="P446" s="318"/>
      <c r="Q446" s="318"/>
      <c r="R446" s="318"/>
      <c r="S446" s="318"/>
      <c r="T446" s="318"/>
      <c r="U446" s="318"/>
      <c r="V446" s="318"/>
      <c r="W446" s="318"/>
      <c r="X446" s="318"/>
      <c r="Y446" s="318"/>
      <c r="Z446" s="318"/>
      <c r="AA446" s="318"/>
      <c r="AB446" s="318"/>
      <c r="AC446" s="318"/>
      <c r="AD446" s="318"/>
      <c r="AE446" s="318"/>
      <c r="AF446" s="318"/>
      <c r="AG446" s="318"/>
      <c r="AH446" s="318"/>
      <c r="AI446" s="318"/>
      <c r="AJ446" s="318"/>
      <c r="AK446" s="318"/>
      <c r="AL446" s="318"/>
      <c r="AM446" s="318"/>
      <c r="AN446" s="318"/>
      <c r="AO446" s="318"/>
      <c r="AP446" s="318"/>
      <c r="AQ446" s="318"/>
      <c r="AR446" s="318"/>
      <c r="AS446" s="318"/>
      <c r="AT446" s="318"/>
      <c r="AU446" s="318"/>
      <c r="AV446" s="318"/>
      <c r="AW446" s="318"/>
      <c r="AX446" s="318"/>
      <c r="AY446" s="318"/>
      <c r="AZ446" s="318"/>
      <c r="BA446" s="318"/>
      <c r="BB446" s="318"/>
      <c r="BC446" s="318"/>
      <c r="BD446" s="318"/>
      <c r="BE446" s="318"/>
      <c r="BF446" s="318"/>
      <c r="BG446" s="318"/>
      <c r="BH446" s="318"/>
      <c r="BI446" s="318"/>
      <c r="BJ446" s="318"/>
    </row>
    <row r="447" spans="1:62" ht="12" customHeight="1" x14ac:dyDescent="0.25">
      <c r="A447" s="318"/>
      <c r="B447" s="318"/>
      <c r="C447" s="318"/>
      <c r="D447" s="318"/>
      <c r="E447" s="318"/>
      <c r="F447" s="318"/>
      <c r="G447" s="318"/>
      <c r="H447" s="318"/>
      <c r="I447" s="318"/>
      <c r="J447" s="318"/>
      <c r="K447" s="318"/>
      <c r="L447" s="318"/>
      <c r="M447" s="318"/>
      <c r="N447" s="318"/>
      <c r="O447" s="318"/>
      <c r="P447" s="318"/>
      <c r="Q447" s="318"/>
      <c r="R447" s="318"/>
      <c r="S447" s="318"/>
      <c r="T447" s="318"/>
      <c r="U447" s="318"/>
      <c r="V447" s="318"/>
      <c r="W447" s="318"/>
      <c r="X447" s="318"/>
      <c r="Y447" s="318"/>
      <c r="Z447" s="318"/>
      <c r="AA447" s="318"/>
      <c r="AB447" s="318"/>
      <c r="AC447" s="318"/>
      <c r="AD447" s="318"/>
      <c r="AE447" s="318"/>
      <c r="AF447" s="318"/>
      <c r="AG447" s="318"/>
      <c r="AH447" s="318"/>
      <c r="AI447" s="318"/>
      <c r="AJ447" s="318"/>
      <c r="AK447" s="318"/>
      <c r="AL447" s="318"/>
      <c r="AM447" s="318"/>
      <c r="AN447" s="318"/>
      <c r="AO447" s="318"/>
      <c r="AP447" s="318"/>
      <c r="AQ447" s="318"/>
      <c r="AR447" s="318"/>
      <c r="AS447" s="318"/>
      <c r="AT447" s="318"/>
      <c r="AU447" s="318"/>
      <c r="AV447" s="318"/>
      <c r="AW447" s="318"/>
      <c r="AX447" s="318"/>
      <c r="AY447" s="318"/>
      <c r="AZ447" s="318"/>
      <c r="BA447" s="318"/>
      <c r="BB447" s="318"/>
      <c r="BC447" s="318"/>
      <c r="BD447" s="318"/>
      <c r="BE447" s="318"/>
      <c r="BF447" s="318"/>
      <c r="BG447" s="318"/>
      <c r="BH447" s="318"/>
      <c r="BI447" s="318"/>
      <c r="BJ447" s="318"/>
    </row>
    <row r="448" spans="1:62" ht="12" customHeight="1" x14ac:dyDescent="0.25">
      <c r="A448" s="318"/>
      <c r="B448" s="318"/>
      <c r="C448" s="318"/>
      <c r="D448" s="318"/>
      <c r="E448" s="318"/>
      <c r="F448" s="318"/>
      <c r="G448" s="318"/>
      <c r="H448" s="318"/>
      <c r="I448" s="318"/>
      <c r="J448" s="318"/>
      <c r="K448" s="318"/>
      <c r="L448" s="318"/>
      <c r="M448" s="318"/>
      <c r="N448" s="318"/>
      <c r="O448" s="318"/>
      <c r="P448" s="318"/>
      <c r="Q448" s="318"/>
      <c r="R448" s="318"/>
      <c r="S448" s="318"/>
      <c r="T448" s="318"/>
      <c r="U448" s="318"/>
      <c r="V448" s="318"/>
      <c r="W448" s="318"/>
      <c r="X448" s="318"/>
      <c r="Y448" s="318"/>
      <c r="Z448" s="318"/>
      <c r="AA448" s="318"/>
      <c r="AB448" s="318"/>
      <c r="AC448" s="318"/>
      <c r="AD448" s="318"/>
      <c r="AE448" s="318"/>
      <c r="AF448" s="318"/>
      <c r="AG448" s="318"/>
      <c r="AH448" s="318"/>
      <c r="AI448" s="318"/>
      <c r="AJ448" s="318"/>
      <c r="AK448" s="318"/>
      <c r="AL448" s="318"/>
      <c r="AM448" s="318"/>
      <c r="AN448" s="318"/>
      <c r="AO448" s="318"/>
      <c r="AP448" s="318"/>
      <c r="AQ448" s="318"/>
      <c r="AR448" s="318"/>
      <c r="AS448" s="318"/>
      <c r="AT448" s="318"/>
      <c r="AU448" s="318"/>
      <c r="AV448" s="318"/>
      <c r="AW448" s="318"/>
      <c r="AX448" s="318"/>
      <c r="AY448" s="318"/>
      <c r="AZ448" s="318"/>
      <c r="BA448" s="318"/>
      <c r="BB448" s="318"/>
      <c r="BC448" s="318"/>
      <c r="BD448" s="318"/>
      <c r="BE448" s="318"/>
      <c r="BF448" s="318"/>
      <c r="BG448" s="318"/>
      <c r="BH448" s="318"/>
      <c r="BI448" s="318"/>
      <c r="BJ448" s="318"/>
    </row>
    <row r="449" spans="1:62" ht="12" customHeight="1" x14ac:dyDescent="0.25">
      <c r="A449" s="318"/>
      <c r="B449" s="318"/>
      <c r="C449" s="318"/>
      <c r="D449" s="318"/>
      <c r="E449" s="318"/>
      <c r="F449" s="318"/>
      <c r="G449" s="318"/>
      <c r="H449" s="318"/>
      <c r="I449" s="318"/>
      <c r="J449" s="318"/>
      <c r="K449" s="318"/>
      <c r="L449" s="318"/>
      <c r="M449" s="318"/>
      <c r="N449" s="318"/>
      <c r="O449" s="318"/>
      <c r="P449" s="318"/>
      <c r="Q449" s="318"/>
      <c r="R449" s="318"/>
      <c r="S449" s="318"/>
      <c r="T449" s="318"/>
      <c r="U449" s="318"/>
      <c r="V449" s="318"/>
      <c r="W449" s="318"/>
      <c r="X449" s="318"/>
      <c r="Y449" s="318"/>
      <c r="Z449" s="318"/>
      <c r="AA449" s="318"/>
      <c r="AB449" s="318"/>
      <c r="AC449" s="318"/>
      <c r="AD449" s="318"/>
      <c r="AE449" s="318"/>
      <c r="AF449" s="318"/>
      <c r="AG449" s="318"/>
      <c r="AH449" s="318"/>
      <c r="AI449" s="318"/>
      <c r="AJ449" s="318"/>
      <c r="AK449" s="318"/>
      <c r="AL449" s="318"/>
      <c r="AM449" s="318"/>
      <c r="AN449" s="318"/>
      <c r="AO449" s="318"/>
      <c r="AP449" s="318"/>
      <c r="AQ449" s="318"/>
      <c r="AR449" s="318"/>
      <c r="AS449" s="318"/>
      <c r="AT449" s="318"/>
      <c r="AU449" s="318"/>
      <c r="AV449" s="318"/>
      <c r="AW449" s="318"/>
      <c r="AX449" s="318"/>
      <c r="AY449" s="318"/>
      <c r="AZ449" s="318"/>
      <c r="BA449" s="318"/>
      <c r="BB449" s="318"/>
      <c r="BC449" s="318"/>
      <c r="BD449" s="318"/>
      <c r="BE449" s="318"/>
      <c r="BF449" s="318"/>
      <c r="BG449" s="318"/>
      <c r="BH449" s="318"/>
      <c r="BI449" s="318"/>
      <c r="BJ449" s="318"/>
    </row>
    <row r="450" spans="1:62" ht="12" customHeight="1" x14ac:dyDescent="0.25">
      <c r="A450" s="318"/>
      <c r="B450" s="318"/>
      <c r="C450" s="318"/>
      <c r="D450" s="318"/>
      <c r="E450" s="318"/>
      <c r="F450" s="318"/>
      <c r="G450" s="318"/>
      <c r="H450" s="318"/>
      <c r="I450" s="318"/>
      <c r="J450" s="318"/>
      <c r="K450" s="318"/>
      <c r="L450" s="318"/>
      <c r="M450" s="318"/>
      <c r="N450" s="318"/>
      <c r="O450" s="318"/>
      <c r="P450" s="318"/>
      <c r="Q450" s="318"/>
      <c r="R450" s="318"/>
      <c r="S450" s="318"/>
      <c r="T450" s="318"/>
      <c r="U450" s="318"/>
      <c r="V450" s="318"/>
      <c r="W450" s="318"/>
      <c r="X450" s="318"/>
      <c r="Y450" s="318"/>
      <c r="Z450" s="318"/>
      <c r="AA450" s="318"/>
      <c r="AB450" s="318"/>
      <c r="AC450" s="318"/>
      <c r="AD450" s="318"/>
      <c r="AE450" s="318"/>
      <c r="AF450" s="318"/>
      <c r="AG450" s="318"/>
      <c r="AH450" s="318"/>
      <c r="AI450" s="318"/>
      <c r="AJ450" s="318"/>
      <c r="AK450" s="318"/>
      <c r="AL450" s="318"/>
      <c r="AM450" s="318"/>
      <c r="AN450" s="318"/>
      <c r="AO450" s="318"/>
      <c r="AP450" s="318"/>
      <c r="AQ450" s="318"/>
      <c r="AR450" s="318"/>
      <c r="AS450" s="318"/>
      <c r="AT450" s="318"/>
      <c r="AU450" s="318"/>
      <c r="AV450" s="318"/>
      <c r="AW450" s="318"/>
      <c r="AX450" s="318"/>
      <c r="AY450" s="318"/>
      <c r="AZ450" s="318"/>
      <c r="BA450" s="318"/>
      <c r="BB450" s="318"/>
      <c r="BC450" s="318"/>
      <c r="BD450" s="318"/>
      <c r="BE450" s="318"/>
      <c r="BF450" s="318"/>
      <c r="BG450" s="318"/>
      <c r="BH450" s="318"/>
      <c r="BI450" s="318"/>
      <c r="BJ450" s="318"/>
    </row>
    <row r="451" spans="1:62" ht="12" customHeight="1" x14ac:dyDescent="0.25">
      <c r="A451" s="318"/>
      <c r="B451" s="318"/>
      <c r="C451" s="318"/>
      <c r="D451" s="318"/>
      <c r="E451" s="318"/>
      <c r="F451" s="318"/>
      <c r="G451" s="318"/>
      <c r="H451" s="318"/>
      <c r="I451" s="318"/>
      <c r="J451" s="318"/>
      <c r="K451" s="318"/>
      <c r="L451" s="318"/>
      <c r="M451" s="318"/>
      <c r="N451" s="318"/>
      <c r="O451" s="318"/>
      <c r="P451" s="318"/>
      <c r="Q451" s="318"/>
      <c r="R451" s="318"/>
      <c r="S451" s="318"/>
      <c r="T451" s="318"/>
      <c r="U451" s="318"/>
      <c r="V451" s="318"/>
      <c r="W451" s="318"/>
      <c r="X451" s="318"/>
      <c r="Y451" s="318"/>
      <c r="Z451" s="318"/>
      <c r="AA451" s="318"/>
      <c r="AB451" s="318"/>
      <c r="AC451" s="318"/>
      <c r="AD451" s="318"/>
      <c r="AE451" s="318"/>
      <c r="AF451" s="318"/>
      <c r="AG451" s="318"/>
      <c r="AH451" s="318"/>
      <c r="AI451" s="318"/>
      <c r="AJ451" s="318"/>
      <c r="AK451" s="318"/>
      <c r="AL451" s="318"/>
      <c r="AM451" s="318"/>
      <c r="AN451" s="318"/>
      <c r="AO451" s="318"/>
      <c r="AP451" s="318"/>
      <c r="AQ451" s="318"/>
      <c r="AR451" s="318"/>
      <c r="AS451" s="318"/>
      <c r="AT451" s="318"/>
      <c r="AU451" s="318"/>
      <c r="AV451" s="318"/>
      <c r="AW451" s="318"/>
      <c r="AX451" s="318"/>
      <c r="AY451" s="318"/>
      <c r="AZ451" s="318"/>
      <c r="BA451" s="318"/>
      <c r="BB451" s="318"/>
      <c r="BC451" s="318"/>
      <c r="BD451" s="318"/>
      <c r="BE451" s="318"/>
      <c r="BF451" s="318"/>
      <c r="BG451" s="318"/>
      <c r="BH451" s="318"/>
      <c r="BI451" s="318"/>
      <c r="BJ451" s="318"/>
    </row>
    <row r="452" spans="1:62" ht="12" customHeight="1" x14ac:dyDescent="0.25">
      <c r="A452" s="318"/>
      <c r="B452" s="318"/>
      <c r="C452" s="318"/>
      <c r="D452" s="318"/>
      <c r="E452" s="318"/>
      <c r="F452" s="318"/>
      <c r="G452" s="318"/>
      <c r="H452" s="318"/>
      <c r="I452" s="318"/>
      <c r="J452" s="318"/>
      <c r="K452" s="318"/>
      <c r="L452" s="318"/>
      <c r="M452" s="318"/>
      <c r="N452" s="318"/>
      <c r="O452" s="318"/>
      <c r="P452" s="318"/>
      <c r="Q452" s="318"/>
      <c r="R452" s="318"/>
      <c r="S452" s="318"/>
      <c r="T452" s="318"/>
      <c r="U452" s="318"/>
      <c r="V452" s="318"/>
      <c r="W452" s="318"/>
      <c r="X452" s="318"/>
      <c r="Y452" s="318"/>
      <c r="Z452" s="318"/>
      <c r="AA452" s="318"/>
      <c r="AB452" s="318"/>
      <c r="AC452" s="318"/>
      <c r="AD452" s="318"/>
      <c r="AE452" s="318"/>
      <c r="AF452" s="318"/>
      <c r="AG452" s="318"/>
      <c r="AH452" s="318"/>
      <c r="AI452" s="318"/>
      <c r="AJ452" s="318"/>
      <c r="AK452" s="318"/>
      <c r="AL452" s="318"/>
      <c r="AM452" s="318"/>
      <c r="AN452" s="318"/>
      <c r="AO452" s="318"/>
      <c r="AP452" s="318"/>
      <c r="AQ452" s="318"/>
      <c r="AR452" s="318"/>
      <c r="AS452" s="318"/>
      <c r="AT452" s="318"/>
      <c r="AU452" s="318"/>
      <c r="AV452" s="318"/>
      <c r="AW452" s="318"/>
      <c r="AX452" s="318"/>
      <c r="AY452" s="318"/>
      <c r="AZ452" s="318"/>
      <c r="BA452" s="318"/>
      <c r="BB452" s="318"/>
      <c r="BC452" s="318"/>
      <c r="BD452" s="318"/>
      <c r="BE452" s="318"/>
      <c r="BF452" s="318"/>
      <c r="BG452" s="318"/>
      <c r="BH452" s="318"/>
      <c r="BI452" s="318"/>
      <c r="BJ452" s="318"/>
    </row>
    <row r="453" spans="1:62" ht="12" customHeight="1" x14ac:dyDescent="0.25">
      <c r="A453" s="318"/>
      <c r="B453" s="318"/>
      <c r="C453" s="318"/>
      <c r="D453" s="318"/>
      <c r="E453" s="318"/>
      <c r="F453" s="318"/>
      <c r="G453" s="318"/>
      <c r="H453" s="318"/>
      <c r="I453" s="318"/>
      <c r="J453" s="318"/>
      <c r="K453" s="318"/>
      <c r="L453" s="318"/>
      <c r="M453" s="318"/>
      <c r="N453" s="318"/>
      <c r="O453" s="318"/>
      <c r="P453" s="318"/>
      <c r="Q453" s="318"/>
      <c r="R453" s="318"/>
      <c r="S453" s="318"/>
      <c r="T453" s="318"/>
      <c r="U453" s="318"/>
      <c r="V453" s="318"/>
      <c r="W453" s="318"/>
      <c r="X453" s="318"/>
      <c r="Y453" s="318"/>
      <c r="Z453" s="318"/>
      <c r="AA453" s="318"/>
      <c r="AB453" s="318"/>
      <c r="AC453" s="318"/>
      <c r="AD453" s="318"/>
      <c r="AE453" s="318"/>
      <c r="AF453" s="318"/>
      <c r="AG453" s="318"/>
      <c r="AH453" s="318"/>
      <c r="AI453" s="318"/>
      <c r="AJ453" s="318"/>
      <c r="AK453" s="318"/>
      <c r="AL453" s="318"/>
      <c r="AM453" s="318"/>
      <c r="AN453" s="318"/>
      <c r="AO453" s="318"/>
      <c r="AP453" s="318"/>
      <c r="AQ453" s="318"/>
      <c r="AR453" s="318"/>
      <c r="AS453" s="318"/>
      <c r="AT453" s="318"/>
      <c r="AU453" s="318"/>
      <c r="AV453" s="318"/>
      <c r="AW453" s="318"/>
      <c r="AX453" s="318"/>
      <c r="AY453" s="318"/>
      <c r="AZ453" s="318"/>
      <c r="BA453" s="318"/>
      <c r="BB453" s="318"/>
      <c r="BC453" s="318"/>
      <c r="BD453" s="318"/>
      <c r="BE453" s="318"/>
      <c r="BF453" s="318"/>
      <c r="BG453" s="318"/>
      <c r="BH453" s="318"/>
      <c r="BI453" s="318"/>
      <c r="BJ453" s="318"/>
    </row>
    <row r="454" spans="1:62" ht="12" customHeight="1" x14ac:dyDescent="0.25">
      <c r="A454" s="318"/>
      <c r="B454" s="318"/>
      <c r="C454" s="318"/>
      <c r="D454" s="318"/>
      <c r="E454" s="318"/>
      <c r="F454" s="318"/>
      <c r="G454" s="318"/>
      <c r="H454" s="318"/>
      <c r="I454" s="318"/>
      <c r="J454" s="318"/>
      <c r="K454" s="318"/>
      <c r="L454" s="318"/>
      <c r="M454" s="318"/>
      <c r="N454" s="318"/>
      <c r="O454" s="318"/>
      <c r="P454" s="318"/>
      <c r="Q454" s="318"/>
      <c r="R454" s="318"/>
      <c r="S454" s="318"/>
      <c r="T454" s="318"/>
      <c r="U454" s="318"/>
      <c r="V454" s="318"/>
      <c r="W454" s="318"/>
      <c r="X454" s="318"/>
      <c r="Y454" s="318"/>
      <c r="Z454" s="318"/>
      <c r="AA454" s="318"/>
      <c r="AB454" s="318"/>
      <c r="AC454" s="318"/>
      <c r="AD454" s="318"/>
      <c r="AE454" s="318"/>
      <c r="AF454" s="318"/>
      <c r="AG454" s="318"/>
      <c r="AH454" s="318"/>
      <c r="AI454" s="318"/>
      <c r="AJ454" s="318"/>
      <c r="AK454" s="318"/>
      <c r="AL454" s="318"/>
      <c r="AM454" s="318"/>
      <c r="AN454" s="318"/>
      <c r="AO454" s="318"/>
      <c r="AP454" s="318"/>
      <c r="AQ454" s="318"/>
      <c r="AR454" s="318"/>
      <c r="AS454" s="318"/>
      <c r="AT454" s="318"/>
      <c r="AU454" s="318"/>
      <c r="AV454" s="318"/>
      <c r="AW454" s="318"/>
      <c r="AX454" s="318"/>
      <c r="AY454" s="318"/>
      <c r="AZ454" s="318"/>
      <c r="BA454" s="318"/>
      <c r="BB454" s="318"/>
      <c r="BC454" s="318"/>
      <c r="BD454" s="318"/>
      <c r="BE454" s="318"/>
      <c r="BF454" s="318"/>
      <c r="BG454" s="318"/>
      <c r="BH454" s="318"/>
      <c r="BI454" s="318"/>
      <c r="BJ454" s="318"/>
    </row>
    <row r="455" spans="1:62" ht="12" customHeight="1" x14ac:dyDescent="0.25">
      <c r="A455" s="318"/>
      <c r="B455" s="318"/>
      <c r="C455" s="318"/>
      <c r="D455" s="318"/>
      <c r="E455" s="318"/>
      <c r="F455" s="318"/>
      <c r="G455" s="318"/>
      <c r="H455" s="318"/>
      <c r="I455" s="318"/>
      <c r="J455" s="318"/>
      <c r="K455" s="318"/>
      <c r="L455" s="318"/>
      <c r="M455" s="318"/>
      <c r="N455" s="318"/>
      <c r="O455" s="318"/>
      <c r="P455" s="318"/>
      <c r="Q455" s="318"/>
      <c r="R455" s="318"/>
      <c r="S455" s="318"/>
      <c r="T455" s="318"/>
      <c r="U455" s="318"/>
      <c r="V455" s="318"/>
      <c r="W455" s="318"/>
      <c r="X455" s="318"/>
      <c r="Y455" s="318"/>
      <c r="Z455" s="318"/>
      <c r="AA455" s="318"/>
      <c r="AB455" s="318"/>
      <c r="AC455" s="318"/>
      <c r="AD455" s="318"/>
      <c r="AE455" s="318"/>
      <c r="AF455" s="318"/>
      <c r="AG455" s="318"/>
      <c r="AH455" s="318"/>
      <c r="AI455" s="318"/>
      <c r="AJ455" s="318"/>
      <c r="AK455" s="318"/>
      <c r="AL455" s="318"/>
      <c r="AM455" s="318"/>
      <c r="AN455" s="318"/>
      <c r="AO455" s="318"/>
      <c r="AP455" s="318"/>
      <c r="AQ455" s="318"/>
      <c r="AR455" s="318"/>
      <c r="AS455" s="318"/>
      <c r="AT455" s="318"/>
      <c r="AU455" s="318"/>
      <c r="AV455" s="318"/>
      <c r="AW455" s="318"/>
      <c r="AX455" s="318"/>
      <c r="AY455" s="318"/>
      <c r="AZ455" s="318"/>
      <c r="BA455" s="318"/>
      <c r="BB455" s="318"/>
      <c r="BC455" s="318"/>
      <c r="BD455" s="318"/>
      <c r="BE455" s="318"/>
      <c r="BF455" s="318"/>
      <c r="BG455" s="318"/>
      <c r="BH455" s="318"/>
      <c r="BI455" s="318"/>
      <c r="BJ455" s="318"/>
    </row>
    <row r="456" spans="1:62" ht="12" customHeight="1" x14ac:dyDescent="0.25">
      <c r="A456" s="318"/>
      <c r="B456" s="318"/>
      <c r="C456" s="318"/>
      <c r="D456" s="318"/>
      <c r="E456" s="318"/>
      <c r="F456" s="318"/>
      <c r="G456" s="318"/>
      <c r="H456" s="318"/>
      <c r="I456" s="318"/>
      <c r="J456" s="318"/>
      <c r="K456" s="318"/>
      <c r="L456" s="318"/>
      <c r="M456" s="318"/>
      <c r="N456" s="318"/>
      <c r="O456" s="318"/>
      <c r="P456" s="318"/>
      <c r="Q456" s="318"/>
      <c r="R456" s="318"/>
      <c r="S456" s="318"/>
      <c r="T456" s="318"/>
      <c r="U456" s="318"/>
      <c r="V456" s="318"/>
      <c r="W456" s="318"/>
      <c r="X456" s="318"/>
      <c r="Y456" s="318"/>
      <c r="Z456" s="318"/>
      <c r="AA456" s="318"/>
      <c r="AB456" s="318"/>
      <c r="AC456" s="318"/>
      <c r="AD456" s="318"/>
      <c r="AE456" s="318"/>
      <c r="AF456" s="318"/>
      <c r="AG456" s="318"/>
      <c r="AH456" s="318"/>
      <c r="AI456" s="318"/>
      <c r="AJ456" s="318"/>
      <c r="AK456" s="318"/>
      <c r="AL456" s="318"/>
      <c r="AM456" s="318"/>
      <c r="AN456" s="318"/>
      <c r="AO456" s="318"/>
      <c r="AP456" s="318"/>
      <c r="AQ456" s="318"/>
      <c r="AR456" s="318"/>
      <c r="AS456" s="318"/>
      <c r="AT456" s="318"/>
      <c r="AU456" s="318"/>
      <c r="AV456" s="318"/>
      <c r="AW456" s="318"/>
      <c r="AX456" s="318"/>
      <c r="AY456" s="318"/>
      <c r="AZ456" s="318"/>
      <c r="BA456" s="318"/>
      <c r="BB456" s="318"/>
      <c r="BC456" s="318"/>
      <c r="BD456" s="318"/>
      <c r="BE456" s="318"/>
      <c r="BF456" s="318"/>
      <c r="BG456" s="318"/>
      <c r="BH456" s="318"/>
      <c r="BI456" s="318"/>
      <c r="BJ456" s="318"/>
    </row>
    <row r="457" spans="1:62" ht="12" customHeight="1" x14ac:dyDescent="0.25">
      <c r="A457" s="318"/>
      <c r="B457" s="318"/>
      <c r="C457" s="318"/>
      <c r="D457" s="318"/>
      <c r="E457" s="318"/>
      <c r="F457" s="318"/>
      <c r="G457" s="318"/>
      <c r="H457" s="318"/>
      <c r="I457" s="318"/>
      <c r="J457" s="318"/>
      <c r="K457" s="318"/>
      <c r="L457" s="318"/>
      <c r="M457" s="318"/>
      <c r="N457" s="318"/>
      <c r="O457" s="318"/>
      <c r="P457" s="318"/>
      <c r="Q457" s="318"/>
      <c r="R457" s="318"/>
      <c r="S457" s="318"/>
      <c r="T457" s="318"/>
      <c r="U457" s="318"/>
      <c r="V457" s="318"/>
      <c r="W457" s="318"/>
      <c r="X457" s="318"/>
      <c r="Y457" s="318"/>
      <c r="Z457" s="318"/>
      <c r="AA457" s="318"/>
      <c r="AB457" s="318"/>
      <c r="AC457" s="318"/>
      <c r="AD457" s="318"/>
      <c r="AE457" s="318"/>
      <c r="AF457" s="318"/>
      <c r="AG457" s="318"/>
      <c r="AH457" s="318"/>
      <c r="AI457" s="318"/>
      <c r="AJ457" s="318"/>
      <c r="AK457" s="318"/>
      <c r="AL457" s="318"/>
      <c r="AM457" s="318"/>
      <c r="AN457" s="318"/>
      <c r="AO457" s="318"/>
      <c r="AP457" s="318"/>
      <c r="AQ457" s="318"/>
      <c r="AR457" s="318"/>
      <c r="AS457" s="318"/>
      <c r="AT457" s="318"/>
      <c r="AU457" s="318"/>
      <c r="AV457" s="318"/>
      <c r="AW457" s="318"/>
      <c r="AX457" s="318"/>
      <c r="AY457" s="318"/>
      <c r="AZ457" s="318"/>
      <c r="BA457" s="318"/>
      <c r="BB457" s="318"/>
      <c r="BC457" s="318"/>
      <c r="BD457" s="318"/>
      <c r="BE457" s="318"/>
      <c r="BF457" s="318"/>
      <c r="BG457" s="318"/>
      <c r="BH457" s="318"/>
      <c r="BI457" s="318"/>
      <c r="BJ457" s="318"/>
    </row>
    <row r="458" spans="1:62" ht="12" customHeight="1" x14ac:dyDescent="0.25">
      <c r="A458" s="318"/>
      <c r="B458" s="318"/>
      <c r="C458" s="318"/>
      <c r="D458" s="318"/>
      <c r="E458" s="318"/>
      <c r="F458" s="318"/>
      <c r="G458" s="318"/>
      <c r="H458" s="318"/>
      <c r="I458" s="318"/>
      <c r="J458" s="318"/>
      <c r="K458" s="318"/>
      <c r="L458" s="318"/>
      <c r="M458" s="318"/>
      <c r="N458" s="318"/>
      <c r="O458" s="318"/>
      <c r="P458" s="318"/>
      <c r="Q458" s="318"/>
      <c r="R458" s="318"/>
      <c r="S458" s="318"/>
      <c r="T458" s="318"/>
      <c r="U458" s="318"/>
      <c r="V458" s="318"/>
      <c r="W458" s="318"/>
      <c r="X458" s="318"/>
      <c r="Y458" s="318"/>
      <c r="Z458" s="318"/>
      <c r="AA458" s="318"/>
      <c r="AB458" s="318"/>
      <c r="AC458" s="318"/>
      <c r="AD458" s="318"/>
      <c r="AE458" s="318"/>
      <c r="AF458" s="318"/>
      <c r="AG458" s="318"/>
      <c r="AH458" s="318"/>
      <c r="AI458" s="318"/>
      <c r="AJ458" s="318"/>
      <c r="AK458" s="318"/>
      <c r="AL458" s="318"/>
      <c r="AM458" s="318"/>
      <c r="AN458" s="318"/>
      <c r="AO458" s="318"/>
      <c r="AP458" s="318"/>
      <c r="AQ458" s="318"/>
      <c r="AR458" s="318"/>
      <c r="AS458" s="318"/>
      <c r="AT458" s="318"/>
      <c r="AU458" s="318"/>
      <c r="AV458" s="318"/>
      <c r="AW458" s="318"/>
      <c r="AX458" s="318"/>
      <c r="AY458" s="318"/>
      <c r="AZ458" s="318"/>
      <c r="BA458" s="318"/>
      <c r="BB458" s="318"/>
      <c r="BC458" s="318"/>
      <c r="BD458" s="318"/>
      <c r="BE458" s="318"/>
      <c r="BF458" s="318"/>
      <c r="BG458" s="318"/>
      <c r="BH458" s="318"/>
      <c r="BI458" s="318"/>
      <c r="BJ458" s="318"/>
    </row>
    <row r="459" spans="1:62" ht="12" customHeight="1" x14ac:dyDescent="0.25">
      <c r="A459" s="318"/>
      <c r="B459" s="318"/>
      <c r="C459" s="318"/>
      <c r="D459" s="318"/>
      <c r="E459" s="318"/>
      <c r="F459" s="318"/>
      <c r="G459" s="318"/>
      <c r="H459" s="318"/>
      <c r="I459" s="318"/>
      <c r="J459" s="318"/>
      <c r="K459" s="318"/>
      <c r="L459" s="318"/>
      <c r="M459" s="318"/>
      <c r="N459" s="318"/>
      <c r="O459" s="318"/>
      <c r="P459" s="318"/>
      <c r="Q459" s="318"/>
      <c r="R459" s="318"/>
      <c r="S459" s="318"/>
      <c r="T459" s="318"/>
      <c r="U459" s="318"/>
      <c r="V459" s="318"/>
      <c r="W459" s="318"/>
      <c r="X459" s="318"/>
      <c r="Y459" s="318"/>
      <c r="Z459" s="318"/>
      <c r="AA459" s="318"/>
      <c r="AB459" s="318"/>
      <c r="AC459" s="318"/>
      <c r="AD459" s="318"/>
      <c r="AE459" s="318"/>
      <c r="AF459" s="318"/>
      <c r="AG459" s="318"/>
      <c r="AH459" s="318"/>
      <c r="AI459" s="318"/>
      <c r="AJ459" s="318"/>
      <c r="AK459" s="318"/>
      <c r="AL459" s="318"/>
      <c r="AM459" s="318"/>
      <c r="AN459" s="318"/>
      <c r="AO459" s="318"/>
      <c r="AP459" s="318"/>
      <c r="AQ459" s="318"/>
      <c r="AR459" s="318"/>
      <c r="AS459" s="318"/>
      <c r="AT459" s="318"/>
      <c r="AU459" s="318"/>
      <c r="AV459" s="318"/>
      <c r="AW459" s="318"/>
      <c r="AX459" s="318"/>
      <c r="AY459" s="318"/>
      <c r="AZ459" s="318"/>
      <c r="BA459" s="318"/>
      <c r="BB459" s="318"/>
      <c r="BC459" s="318"/>
      <c r="BD459" s="318"/>
      <c r="BE459" s="318"/>
      <c r="BF459" s="318"/>
      <c r="BG459" s="318"/>
      <c r="BH459" s="318"/>
      <c r="BI459" s="318"/>
      <c r="BJ459" s="318"/>
    </row>
    <row r="460" spans="1:62" ht="12" customHeight="1" x14ac:dyDescent="0.25">
      <c r="A460" s="318"/>
      <c r="B460" s="318"/>
      <c r="C460" s="318"/>
      <c r="D460" s="318"/>
      <c r="E460" s="318"/>
      <c r="F460" s="318"/>
      <c r="G460" s="318"/>
      <c r="H460" s="318"/>
      <c r="I460" s="318"/>
      <c r="J460" s="318"/>
      <c r="K460" s="318"/>
      <c r="L460" s="318"/>
      <c r="M460" s="318"/>
      <c r="N460" s="318"/>
      <c r="O460" s="318"/>
      <c r="P460" s="318"/>
      <c r="Q460" s="318"/>
      <c r="R460" s="318"/>
      <c r="S460" s="318"/>
      <c r="T460" s="318"/>
      <c r="U460" s="318"/>
      <c r="V460" s="318"/>
      <c r="W460" s="318"/>
      <c r="X460" s="318"/>
      <c r="Y460" s="318"/>
      <c r="Z460" s="318"/>
      <c r="AA460" s="318"/>
      <c r="AB460" s="318"/>
      <c r="AC460" s="318"/>
      <c r="AD460" s="318"/>
      <c r="AE460" s="318"/>
      <c r="AF460" s="318"/>
      <c r="AG460" s="318"/>
      <c r="AH460" s="318"/>
      <c r="AI460" s="318"/>
      <c r="AJ460" s="318"/>
      <c r="AK460" s="318"/>
      <c r="AL460" s="318"/>
      <c r="AM460" s="318"/>
      <c r="AN460" s="318"/>
      <c r="AO460" s="318"/>
      <c r="AP460" s="318"/>
      <c r="AQ460" s="318"/>
      <c r="AR460" s="318"/>
      <c r="AS460" s="318"/>
      <c r="AT460" s="318"/>
      <c r="AU460" s="318"/>
      <c r="AV460" s="318"/>
      <c r="AW460" s="318"/>
      <c r="AX460" s="318"/>
      <c r="AY460" s="318"/>
      <c r="AZ460" s="318"/>
      <c r="BA460" s="318"/>
      <c r="BB460" s="318"/>
      <c r="BC460" s="318"/>
      <c r="BD460" s="318"/>
      <c r="BE460" s="318"/>
      <c r="BF460" s="318"/>
      <c r="BG460" s="318"/>
      <c r="BH460" s="318"/>
      <c r="BI460" s="318"/>
      <c r="BJ460" s="318"/>
    </row>
    <row r="461" spans="1:62" ht="12" customHeight="1" x14ac:dyDescent="0.25">
      <c r="A461" s="318"/>
      <c r="B461" s="318"/>
      <c r="C461" s="318"/>
      <c r="D461" s="318"/>
      <c r="E461" s="318"/>
      <c r="F461" s="318"/>
      <c r="G461" s="318"/>
      <c r="H461" s="318"/>
      <c r="I461" s="318"/>
      <c r="J461" s="318"/>
      <c r="K461" s="318"/>
      <c r="L461" s="318"/>
      <c r="M461" s="318"/>
      <c r="N461" s="318"/>
      <c r="O461" s="318"/>
      <c r="P461" s="318"/>
      <c r="Q461" s="318"/>
      <c r="R461" s="318"/>
      <c r="S461" s="318"/>
      <c r="T461" s="318"/>
      <c r="U461" s="318"/>
      <c r="V461" s="318"/>
      <c r="W461" s="318"/>
      <c r="X461" s="318"/>
      <c r="Y461" s="318"/>
      <c r="Z461" s="318"/>
      <c r="AA461" s="318"/>
      <c r="AB461" s="318"/>
      <c r="AC461" s="318"/>
      <c r="AD461" s="318"/>
      <c r="AE461" s="318"/>
      <c r="AF461" s="318"/>
      <c r="AG461" s="318"/>
      <c r="AH461" s="318"/>
      <c r="AI461" s="318"/>
      <c r="AJ461" s="318"/>
      <c r="AK461" s="318"/>
      <c r="AL461" s="318"/>
      <c r="AM461" s="318"/>
      <c r="AN461" s="318"/>
      <c r="AO461" s="318"/>
      <c r="AP461" s="318"/>
      <c r="AQ461" s="318"/>
      <c r="AR461" s="318"/>
      <c r="AS461" s="318"/>
      <c r="AT461" s="318"/>
      <c r="AU461" s="318"/>
      <c r="AV461" s="318"/>
      <c r="AW461" s="318"/>
      <c r="AX461" s="318"/>
      <c r="AY461" s="318"/>
      <c r="AZ461" s="318"/>
      <c r="BA461" s="318"/>
      <c r="BB461" s="318"/>
      <c r="BC461" s="318"/>
      <c r="BD461" s="318"/>
      <c r="BE461" s="318"/>
      <c r="BF461" s="318"/>
      <c r="BG461" s="318"/>
      <c r="BH461" s="318"/>
      <c r="BI461" s="318"/>
      <c r="BJ461" s="318"/>
    </row>
    <row r="462" spans="1:62" ht="12" customHeight="1" x14ac:dyDescent="0.25">
      <c r="A462" s="318"/>
      <c r="B462" s="318"/>
      <c r="C462" s="318"/>
      <c r="D462" s="318"/>
      <c r="E462" s="318"/>
      <c r="F462" s="318"/>
      <c r="G462" s="318"/>
      <c r="H462" s="318"/>
      <c r="I462" s="318"/>
      <c r="J462" s="318"/>
      <c r="K462" s="318"/>
      <c r="L462" s="318"/>
      <c r="M462" s="318"/>
      <c r="N462" s="318"/>
      <c r="O462" s="318"/>
      <c r="P462" s="318"/>
      <c r="Q462" s="318"/>
      <c r="R462" s="318"/>
      <c r="S462" s="318"/>
      <c r="T462" s="318"/>
      <c r="U462" s="318"/>
      <c r="V462" s="318"/>
      <c r="W462" s="318"/>
      <c r="X462" s="318"/>
      <c r="Y462" s="318"/>
      <c r="Z462" s="318"/>
      <c r="AA462" s="318"/>
      <c r="AB462" s="318"/>
      <c r="AC462" s="318"/>
      <c r="AD462" s="318"/>
      <c r="AE462" s="318"/>
      <c r="AF462" s="318"/>
      <c r="AG462" s="318"/>
      <c r="AH462" s="318"/>
      <c r="AI462" s="318"/>
      <c r="AJ462" s="318"/>
      <c r="AK462" s="318"/>
      <c r="AL462" s="318"/>
      <c r="AM462" s="318"/>
      <c r="AN462" s="318"/>
      <c r="AO462" s="318"/>
      <c r="AP462" s="318"/>
      <c r="AQ462" s="318"/>
      <c r="AR462" s="318"/>
      <c r="AS462" s="318"/>
      <c r="AT462" s="318"/>
      <c r="AU462" s="318"/>
      <c r="AV462" s="318"/>
      <c r="AW462" s="318"/>
      <c r="AX462" s="318"/>
      <c r="AY462" s="318"/>
      <c r="AZ462" s="318"/>
      <c r="BA462" s="318"/>
      <c r="BB462" s="318"/>
      <c r="BC462" s="318"/>
      <c r="BD462" s="318"/>
      <c r="BE462" s="318"/>
      <c r="BF462" s="318"/>
      <c r="BG462" s="318"/>
      <c r="BH462" s="318"/>
      <c r="BI462" s="318"/>
      <c r="BJ462" s="318"/>
    </row>
    <row r="463" spans="1:62" ht="12" customHeight="1" x14ac:dyDescent="0.25">
      <c r="A463" s="318"/>
      <c r="B463" s="318"/>
      <c r="C463" s="318"/>
      <c r="D463" s="318"/>
      <c r="E463" s="318"/>
      <c r="F463" s="318"/>
      <c r="G463" s="318"/>
      <c r="H463" s="318"/>
      <c r="I463" s="318"/>
      <c r="J463" s="318"/>
      <c r="K463" s="318"/>
      <c r="L463" s="318"/>
      <c r="M463" s="318"/>
      <c r="N463" s="318"/>
      <c r="O463" s="318"/>
      <c r="P463" s="318"/>
      <c r="Q463" s="318"/>
      <c r="R463" s="318"/>
      <c r="S463" s="318"/>
      <c r="T463" s="318"/>
      <c r="U463" s="318"/>
      <c r="V463" s="318"/>
      <c r="W463" s="318"/>
      <c r="X463" s="318"/>
      <c r="Y463" s="318"/>
      <c r="Z463" s="318"/>
      <c r="AA463" s="318"/>
      <c r="AB463" s="318"/>
      <c r="AC463" s="318"/>
      <c r="AD463" s="318"/>
      <c r="AE463" s="318"/>
      <c r="AF463" s="318"/>
      <c r="AG463" s="318"/>
      <c r="AH463" s="318"/>
      <c r="AI463" s="318"/>
      <c r="AJ463" s="318"/>
      <c r="AK463" s="318"/>
      <c r="AL463" s="318"/>
      <c r="AM463" s="318"/>
      <c r="AN463" s="318"/>
      <c r="AO463" s="318"/>
      <c r="AP463" s="318"/>
      <c r="AQ463" s="318"/>
      <c r="AR463" s="318"/>
      <c r="AS463" s="318"/>
      <c r="AT463" s="318"/>
      <c r="AU463" s="318"/>
      <c r="AV463" s="318"/>
      <c r="AW463" s="318"/>
      <c r="AX463" s="318"/>
      <c r="AY463" s="318"/>
      <c r="AZ463" s="318"/>
      <c r="BA463" s="318"/>
      <c r="BB463" s="318"/>
      <c r="BC463" s="318"/>
      <c r="BD463" s="318"/>
      <c r="BE463" s="318"/>
      <c r="BF463" s="318"/>
      <c r="BG463" s="318"/>
      <c r="BH463" s="318"/>
      <c r="BI463" s="318"/>
      <c r="BJ463" s="318"/>
    </row>
    <row r="464" spans="1:62" ht="12" customHeight="1" x14ac:dyDescent="0.25">
      <c r="A464" s="318"/>
      <c r="B464" s="318"/>
      <c r="C464" s="318"/>
      <c r="D464" s="318"/>
      <c r="E464" s="318"/>
      <c r="F464" s="318"/>
      <c r="G464" s="318"/>
      <c r="H464" s="318"/>
      <c r="I464" s="318"/>
      <c r="J464" s="318"/>
      <c r="K464" s="318"/>
      <c r="L464" s="318"/>
      <c r="M464" s="318"/>
      <c r="N464" s="318"/>
      <c r="O464" s="318"/>
      <c r="P464" s="318"/>
      <c r="Q464" s="318"/>
      <c r="R464" s="318"/>
      <c r="S464" s="318"/>
      <c r="T464" s="318"/>
      <c r="U464" s="318"/>
      <c r="V464" s="318"/>
      <c r="W464" s="318"/>
      <c r="X464" s="318"/>
      <c r="Y464" s="318"/>
      <c r="Z464" s="318"/>
      <c r="AA464" s="318"/>
      <c r="AB464" s="318"/>
      <c r="AC464" s="318"/>
      <c r="AD464" s="318"/>
      <c r="AE464" s="318"/>
      <c r="AF464" s="318"/>
      <c r="AG464" s="318"/>
      <c r="AH464" s="318"/>
      <c r="AI464" s="318"/>
      <c r="AJ464" s="318"/>
      <c r="AK464" s="318"/>
      <c r="AL464" s="318"/>
      <c r="AM464" s="318"/>
      <c r="AN464" s="318"/>
      <c r="AO464" s="318"/>
      <c r="AP464" s="318"/>
      <c r="AQ464" s="318"/>
      <c r="AR464" s="318"/>
      <c r="AS464" s="318"/>
      <c r="AT464" s="318"/>
      <c r="AU464" s="318"/>
      <c r="AV464" s="318"/>
      <c r="AW464" s="318"/>
      <c r="AX464" s="318"/>
      <c r="AY464" s="318"/>
      <c r="AZ464" s="318"/>
      <c r="BA464" s="318"/>
      <c r="BB464" s="318"/>
      <c r="BC464" s="318"/>
      <c r="BD464" s="318"/>
      <c r="BE464" s="318"/>
      <c r="BF464" s="318"/>
      <c r="BG464" s="318"/>
      <c r="BH464" s="318"/>
      <c r="BI464" s="318"/>
      <c r="BJ464" s="318"/>
    </row>
    <row r="465" spans="1:62" ht="12" customHeight="1" x14ac:dyDescent="0.25">
      <c r="A465" s="318"/>
      <c r="B465" s="318"/>
      <c r="C465" s="318"/>
      <c r="D465" s="318"/>
      <c r="E465" s="318"/>
      <c r="F465" s="318"/>
      <c r="G465" s="318"/>
      <c r="H465" s="318"/>
      <c r="I465" s="318"/>
      <c r="J465" s="318"/>
      <c r="K465" s="318"/>
      <c r="L465" s="318"/>
      <c r="M465" s="318"/>
      <c r="N465" s="318"/>
      <c r="O465" s="318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  <c r="AA465" s="318"/>
      <c r="AB465" s="318"/>
      <c r="AC465" s="318"/>
      <c r="AD465" s="318"/>
      <c r="AE465" s="318"/>
      <c r="AF465" s="318"/>
      <c r="AG465" s="318"/>
      <c r="AH465" s="318"/>
      <c r="AI465" s="318"/>
      <c r="AJ465" s="318"/>
      <c r="AK465" s="318"/>
      <c r="AL465" s="318"/>
      <c r="AM465" s="318"/>
      <c r="AN465" s="318"/>
      <c r="AO465" s="318"/>
      <c r="AP465" s="318"/>
      <c r="AQ465" s="318"/>
      <c r="AR465" s="318"/>
      <c r="AS465" s="318"/>
      <c r="AT465" s="318"/>
      <c r="AU465" s="318"/>
      <c r="AV465" s="318"/>
      <c r="AW465" s="318"/>
      <c r="AX465" s="318"/>
      <c r="AY465" s="318"/>
      <c r="AZ465" s="318"/>
      <c r="BA465" s="318"/>
      <c r="BB465" s="318"/>
      <c r="BC465" s="318"/>
      <c r="BD465" s="318"/>
      <c r="BE465" s="318"/>
      <c r="BF465" s="318"/>
      <c r="BG465" s="318"/>
      <c r="BH465" s="318"/>
      <c r="BI465" s="318"/>
      <c r="BJ465" s="318"/>
    </row>
    <row r="466" spans="1:62" ht="12" customHeight="1" x14ac:dyDescent="0.25">
      <c r="A466" s="318"/>
      <c r="B466" s="318"/>
      <c r="C466" s="318"/>
      <c r="D466" s="318"/>
      <c r="E466" s="318"/>
      <c r="F466" s="318"/>
      <c r="G466" s="318"/>
      <c r="H466" s="318"/>
      <c r="I466" s="318"/>
      <c r="J466" s="318"/>
      <c r="K466" s="318"/>
      <c r="L466" s="318"/>
      <c r="M466" s="318"/>
      <c r="N466" s="318"/>
      <c r="O466" s="318"/>
      <c r="P466" s="318"/>
      <c r="Q466" s="318"/>
      <c r="R466" s="318"/>
      <c r="S466" s="318"/>
      <c r="T466" s="318"/>
      <c r="U466" s="318"/>
      <c r="V466" s="318"/>
      <c r="W466" s="318"/>
      <c r="X466" s="318"/>
      <c r="Y466" s="318"/>
      <c r="Z466" s="318"/>
      <c r="AA466" s="318"/>
      <c r="AB466" s="318"/>
      <c r="AC466" s="318"/>
      <c r="AD466" s="318"/>
      <c r="AE466" s="318"/>
      <c r="AF466" s="318"/>
      <c r="AG466" s="318"/>
      <c r="AH466" s="318"/>
      <c r="AI466" s="318"/>
      <c r="AJ466" s="318"/>
      <c r="AK466" s="318"/>
      <c r="AL466" s="318"/>
      <c r="AM466" s="318"/>
      <c r="AN466" s="318"/>
      <c r="AO466" s="318"/>
      <c r="AP466" s="318"/>
      <c r="AQ466" s="318"/>
      <c r="AR466" s="318"/>
      <c r="AS466" s="318"/>
      <c r="AT466" s="318"/>
      <c r="AU466" s="318"/>
      <c r="AV466" s="318"/>
      <c r="AW466" s="318"/>
      <c r="AX466" s="318"/>
      <c r="AY466" s="318"/>
      <c r="AZ466" s="318"/>
      <c r="BA466" s="318"/>
      <c r="BB466" s="318"/>
      <c r="BC466" s="318"/>
      <c r="BD466" s="318"/>
      <c r="BE466" s="318"/>
      <c r="BF466" s="318"/>
      <c r="BG466" s="318"/>
      <c r="BH466" s="318"/>
      <c r="BI466" s="318"/>
      <c r="BJ466" s="318"/>
    </row>
    <row r="467" spans="1:62" ht="12" customHeight="1" x14ac:dyDescent="0.25">
      <c r="A467" s="318"/>
      <c r="B467" s="318"/>
      <c r="C467" s="318"/>
      <c r="D467" s="318"/>
      <c r="E467" s="318"/>
      <c r="F467" s="318"/>
      <c r="G467" s="318"/>
      <c r="H467" s="318"/>
      <c r="I467" s="318"/>
      <c r="J467" s="318"/>
      <c r="K467" s="318"/>
      <c r="L467" s="318"/>
      <c r="M467" s="318"/>
      <c r="N467" s="318"/>
      <c r="O467" s="318"/>
      <c r="P467" s="318"/>
      <c r="Q467" s="318"/>
      <c r="R467" s="318"/>
      <c r="S467" s="318"/>
      <c r="T467" s="318"/>
      <c r="U467" s="318"/>
      <c r="V467" s="318"/>
      <c r="W467" s="318"/>
      <c r="X467" s="318"/>
      <c r="Y467" s="318"/>
      <c r="Z467" s="318"/>
      <c r="AA467" s="318"/>
      <c r="AB467" s="318"/>
      <c r="AC467" s="318"/>
      <c r="AD467" s="318"/>
      <c r="AE467" s="318"/>
      <c r="AF467" s="318"/>
      <c r="AG467" s="318"/>
      <c r="AH467" s="318"/>
      <c r="AI467" s="318"/>
      <c r="AJ467" s="318"/>
      <c r="AK467" s="318"/>
      <c r="AL467" s="318"/>
      <c r="AM467" s="318"/>
      <c r="AN467" s="318"/>
      <c r="AO467" s="318"/>
      <c r="AP467" s="318"/>
      <c r="AQ467" s="318"/>
      <c r="AR467" s="318"/>
      <c r="AS467" s="318"/>
      <c r="AT467" s="318"/>
      <c r="AU467" s="318"/>
      <c r="AV467" s="318"/>
      <c r="AW467" s="318"/>
      <c r="AX467" s="318"/>
      <c r="AY467" s="318"/>
      <c r="AZ467" s="318"/>
      <c r="BA467" s="318"/>
      <c r="BB467" s="318"/>
      <c r="BC467" s="318"/>
      <c r="BD467" s="318"/>
      <c r="BE467" s="318"/>
      <c r="BF467" s="318"/>
      <c r="BG467" s="318"/>
      <c r="BH467" s="318"/>
      <c r="BI467" s="318"/>
      <c r="BJ467" s="318"/>
    </row>
    <row r="468" spans="1:62" ht="12" customHeight="1" x14ac:dyDescent="0.25">
      <c r="A468" s="318"/>
      <c r="B468" s="318"/>
      <c r="C468" s="318"/>
      <c r="D468" s="318"/>
      <c r="E468" s="318"/>
      <c r="F468" s="318"/>
      <c r="G468" s="318"/>
      <c r="H468" s="318"/>
      <c r="I468" s="318"/>
      <c r="J468" s="318"/>
      <c r="K468" s="318"/>
      <c r="L468" s="318"/>
      <c r="M468" s="318"/>
      <c r="N468" s="318"/>
      <c r="O468" s="318"/>
      <c r="P468" s="318"/>
      <c r="Q468" s="318"/>
      <c r="R468" s="318"/>
      <c r="S468" s="318"/>
      <c r="T468" s="318"/>
      <c r="U468" s="318"/>
      <c r="V468" s="318"/>
      <c r="W468" s="318"/>
      <c r="X468" s="318"/>
      <c r="Y468" s="318"/>
      <c r="Z468" s="318"/>
      <c r="AA468" s="318"/>
      <c r="AB468" s="318"/>
      <c r="AC468" s="318"/>
      <c r="AD468" s="318"/>
      <c r="AE468" s="318"/>
      <c r="AF468" s="318"/>
      <c r="AG468" s="318"/>
      <c r="AH468" s="318"/>
      <c r="AI468" s="318"/>
      <c r="AJ468" s="318"/>
      <c r="AK468" s="318"/>
      <c r="AL468" s="318"/>
      <c r="AM468" s="318"/>
      <c r="AN468" s="318"/>
      <c r="AO468" s="318"/>
      <c r="AP468" s="318"/>
      <c r="AQ468" s="318"/>
      <c r="AR468" s="318"/>
      <c r="AS468" s="318"/>
      <c r="AT468" s="318"/>
      <c r="AU468" s="318"/>
      <c r="AV468" s="318"/>
      <c r="AW468" s="318"/>
      <c r="AX468" s="318"/>
      <c r="AY468" s="318"/>
      <c r="AZ468" s="318"/>
      <c r="BA468" s="318"/>
      <c r="BB468" s="318"/>
      <c r="BC468" s="318"/>
      <c r="BD468" s="318"/>
      <c r="BE468" s="318"/>
      <c r="BF468" s="318"/>
      <c r="BG468" s="318"/>
      <c r="BH468" s="318"/>
      <c r="BI468" s="318"/>
      <c r="BJ468" s="318"/>
    </row>
    <row r="469" spans="1:62" ht="12" customHeight="1" x14ac:dyDescent="0.25">
      <c r="A469" s="318"/>
      <c r="B469" s="318"/>
      <c r="C469" s="318"/>
      <c r="D469" s="318"/>
      <c r="E469" s="318"/>
      <c r="F469" s="318"/>
      <c r="G469" s="318"/>
      <c r="H469" s="318"/>
      <c r="I469" s="318"/>
      <c r="J469" s="318"/>
      <c r="K469" s="318"/>
      <c r="L469" s="318"/>
      <c r="M469" s="318"/>
      <c r="N469" s="318"/>
      <c r="O469" s="318"/>
      <c r="P469" s="318"/>
      <c r="Q469" s="318"/>
      <c r="R469" s="318"/>
      <c r="S469" s="318"/>
      <c r="T469" s="318"/>
      <c r="U469" s="318"/>
      <c r="V469" s="318"/>
      <c r="W469" s="318"/>
      <c r="X469" s="318"/>
      <c r="Y469" s="318"/>
      <c r="Z469" s="318"/>
      <c r="AA469" s="318"/>
      <c r="AB469" s="318"/>
      <c r="AC469" s="318"/>
      <c r="AD469" s="318"/>
      <c r="AE469" s="318"/>
      <c r="AF469" s="318"/>
      <c r="AG469" s="318"/>
      <c r="AH469" s="318"/>
      <c r="AI469" s="318"/>
      <c r="AJ469" s="318"/>
      <c r="AK469" s="318"/>
      <c r="AL469" s="318"/>
      <c r="AM469" s="318"/>
      <c r="AN469" s="318"/>
      <c r="AO469" s="318"/>
      <c r="AP469" s="318"/>
      <c r="AQ469" s="318"/>
      <c r="AR469" s="318"/>
      <c r="AS469" s="318"/>
      <c r="AT469" s="318"/>
      <c r="AU469" s="318"/>
      <c r="AV469" s="318"/>
      <c r="AW469" s="318"/>
      <c r="AX469" s="318"/>
      <c r="AY469" s="318"/>
      <c r="AZ469" s="318"/>
      <c r="BA469" s="318"/>
      <c r="BB469" s="318"/>
      <c r="BC469" s="318"/>
      <c r="BD469" s="318"/>
      <c r="BE469" s="318"/>
      <c r="BF469" s="318"/>
      <c r="BG469" s="318"/>
      <c r="BH469" s="318"/>
      <c r="BI469" s="318"/>
      <c r="BJ469" s="318"/>
    </row>
    <row r="470" spans="1:62" ht="12" customHeight="1" x14ac:dyDescent="0.25">
      <c r="A470" s="318"/>
      <c r="B470" s="318"/>
      <c r="C470" s="318"/>
      <c r="D470" s="318"/>
      <c r="E470" s="318"/>
      <c r="F470" s="318"/>
      <c r="G470" s="318"/>
      <c r="H470" s="318"/>
      <c r="I470" s="318"/>
      <c r="J470" s="318"/>
      <c r="K470" s="318"/>
      <c r="L470" s="318"/>
      <c r="M470" s="318"/>
      <c r="N470" s="318"/>
      <c r="O470" s="318"/>
      <c r="P470" s="318"/>
      <c r="Q470" s="318"/>
      <c r="R470" s="318"/>
      <c r="S470" s="318"/>
      <c r="T470" s="318"/>
      <c r="U470" s="318"/>
      <c r="V470" s="318"/>
      <c r="W470" s="318"/>
      <c r="X470" s="318"/>
      <c r="Y470" s="318"/>
      <c r="Z470" s="318"/>
      <c r="AA470" s="318"/>
      <c r="AB470" s="318"/>
      <c r="AC470" s="318"/>
      <c r="AD470" s="318"/>
      <c r="AE470" s="318"/>
      <c r="AF470" s="318"/>
      <c r="AG470" s="318"/>
      <c r="AH470" s="318"/>
      <c r="AI470" s="318"/>
      <c r="AJ470" s="318"/>
      <c r="AK470" s="318"/>
      <c r="AL470" s="318"/>
      <c r="AM470" s="318"/>
      <c r="AN470" s="318"/>
      <c r="AO470" s="318"/>
      <c r="AP470" s="318"/>
      <c r="AQ470" s="318"/>
      <c r="AR470" s="318"/>
      <c r="AS470" s="318"/>
      <c r="AT470" s="318"/>
      <c r="AU470" s="318"/>
      <c r="AV470" s="318"/>
      <c r="AW470" s="318"/>
      <c r="AX470" s="318"/>
      <c r="AY470" s="318"/>
      <c r="AZ470" s="318"/>
      <c r="BA470" s="318"/>
      <c r="BB470" s="318"/>
      <c r="BC470" s="318"/>
      <c r="BD470" s="318"/>
      <c r="BE470" s="318"/>
      <c r="BF470" s="318"/>
      <c r="BG470" s="318"/>
      <c r="BH470" s="318"/>
      <c r="BI470" s="318"/>
      <c r="BJ470" s="318"/>
    </row>
    <row r="471" spans="1:62" ht="12" customHeight="1" x14ac:dyDescent="0.25">
      <c r="A471" s="318"/>
      <c r="B471" s="318"/>
      <c r="C471" s="318"/>
      <c r="D471" s="318"/>
      <c r="E471" s="318"/>
      <c r="F471" s="318"/>
      <c r="G471" s="318"/>
      <c r="H471" s="318"/>
      <c r="I471" s="318"/>
      <c r="J471" s="318"/>
      <c r="K471" s="318"/>
      <c r="L471" s="318"/>
      <c r="M471" s="318"/>
      <c r="N471" s="318"/>
      <c r="O471" s="318"/>
      <c r="P471" s="318"/>
      <c r="Q471" s="318"/>
      <c r="R471" s="318"/>
      <c r="S471" s="318"/>
      <c r="T471" s="318"/>
      <c r="U471" s="318"/>
      <c r="V471" s="318"/>
      <c r="W471" s="318"/>
      <c r="X471" s="318"/>
      <c r="Y471" s="318"/>
      <c r="Z471" s="318"/>
      <c r="AA471" s="318"/>
      <c r="AB471" s="318"/>
      <c r="AC471" s="318"/>
      <c r="AD471" s="318"/>
      <c r="AE471" s="318"/>
      <c r="AF471" s="318"/>
      <c r="AG471" s="318"/>
      <c r="AH471" s="318"/>
      <c r="AI471" s="318"/>
      <c r="AJ471" s="318"/>
      <c r="AK471" s="318"/>
      <c r="AL471" s="318"/>
      <c r="AM471" s="318"/>
      <c r="AN471" s="318"/>
      <c r="AO471" s="318"/>
      <c r="AP471" s="318"/>
      <c r="AQ471" s="318"/>
      <c r="AR471" s="318"/>
      <c r="AS471" s="318"/>
      <c r="AT471" s="318"/>
      <c r="AU471" s="318"/>
      <c r="AV471" s="318"/>
      <c r="AW471" s="318"/>
      <c r="AX471" s="318"/>
      <c r="AY471" s="318"/>
      <c r="AZ471" s="318"/>
      <c r="BA471" s="318"/>
      <c r="BB471" s="318"/>
      <c r="BC471" s="318"/>
      <c r="BD471" s="318"/>
      <c r="BE471" s="318"/>
      <c r="BF471" s="318"/>
      <c r="BG471" s="318"/>
      <c r="BH471" s="318"/>
      <c r="BI471" s="318"/>
      <c r="BJ471" s="318"/>
    </row>
    <row r="472" spans="1:62" ht="12" customHeight="1" x14ac:dyDescent="0.25">
      <c r="A472" s="318"/>
      <c r="B472" s="318"/>
      <c r="C472" s="318"/>
      <c r="D472" s="318"/>
      <c r="E472" s="318"/>
      <c r="F472" s="318"/>
      <c r="G472" s="318"/>
      <c r="H472" s="318"/>
      <c r="I472" s="318"/>
      <c r="J472" s="318"/>
      <c r="K472" s="318"/>
      <c r="L472" s="318"/>
      <c r="M472" s="318"/>
      <c r="N472" s="318"/>
      <c r="O472" s="318"/>
      <c r="P472" s="318"/>
      <c r="Q472" s="318"/>
      <c r="R472" s="318"/>
      <c r="S472" s="318"/>
      <c r="T472" s="318"/>
      <c r="U472" s="318"/>
      <c r="V472" s="318"/>
      <c r="W472" s="318"/>
      <c r="X472" s="318"/>
      <c r="Y472" s="318"/>
      <c r="Z472" s="318"/>
      <c r="AA472" s="318"/>
      <c r="AB472" s="318"/>
      <c r="AC472" s="318"/>
      <c r="AD472" s="318"/>
      <c r="AE472" s="318"/>
      <c r="AF472" s="318"/>
      <c r="AG472" s="318"/>
      <c r="AH472" s="318"/>
      <c r="AI472" s="318"/>
      <c r="AJ472" s="318"/>
      <c r="AK472" s="318"/>
      <c r="AL472" s="318"/>
      <c r="AM472" s="318"/>
      <c r="AN472" s="318"/>
      <c r="AO472" s="318"/>
      <c r="AP472" s="318"/>
      <c r="AQ472" s="318"/>
      <c r="AR472" s="318"/>
      <c r="AS472" s="318"/>
      <c r="AT472" s="318"/>
      <c r="AU472" s="318"/>
      <c r="AV472" s="318"/>
      <c r="AW472" s="318"/>
      <c r="AX472" s="318"/>
      <c r="AY472" s="318"/>
      <c r="AZ472" s="318"/>
      <c r="BA472" s="318"/>
      <c r="BB472" s="318"/>
      <c r="BC472" s="318"/>
      <c r="BD472" s="318"/>
      <c r="BE472" s="318"/>
      <c r="BF472" s="318"/>
      <c r="BG472" s="318"/>
      <c r="BH472" s="318"/>
      <c r="BI472" s="318"/>
      <c r="BJ472" s="318"/>
    </row>
    <row r="473" spans="1:62" ht="12" customHeight="1" x14ac:dyDescent="0.25">
      <c r="A473" s="318"/>
      <c r="B473" s="318"/>
      <c r="C473" s="318"/>
      <c r="D473" s="318"/>
      <c r="E473" s="318"/>
      <c r="F473" s="318"/>
      <c r="G473" s="318"/>
      <c r="H473" s="318"/>
      <c r="I473" s="318"/>
      <c r="J473" s="318"/>
      <c r="K473" s="318"/>
      <c r="L473" s="318"/>
      <c r="M473" s="318"/>
      <c r="N473" s="318"/>
      <c r="O473" s="318"/>
      <c r="P473" s="318"/>
      <c r="Q473" s="318"/>
      <c r="R473" s="318"/>
      <c r="S473" s="318"/>
      <c r="T473" s="318"/>
      <c r="U473" s="318"/>
      <c r="V473" s="318"/>
      <c r="W473" s="318"/>
      <c r="X473" s="318"/>
      <c r="Y473" s="318"/>
      <c r="Z473" s="318"/>
      <c r="AA473" s="318"/>
      <c r="AB473" s="318"/>
      <c r="AC473" s="318"/>
      <c r="AD473" s="318"/>
      <c r="AE473" s="318"/>
      <c r="AF473" s="318"/>
      <c r="AG473" s="318"/>
      <c r="AH473" s="318"/>
      <c r="AI473" s="318"/>
      <c r="AJ473" s="318"/>
      <c r="AK473" s="318"/>
      <c r="AL473" s="318"/>
      <c r="AM473" s="318"/>
      <c r="AN473" s="318"/>
      <c r="AO473" s="318"/>
      <c r="AP473" s="318"/>
      <c r="AQ473" s="318"/>
      <c r="AR473" s="318"/>
      <c r="AS473" s="318"/>
      <c r="AT473" s="318"/>
      <c r="AU473" s="318"/>
      <c r="AV473" s="318"/>
      <c r="AW473" s="318"/>
      <c r="AX473" s="318"/>
      <c r="AY473" s="318"/>
      <c r="AZ473" s="318"/>
      <c r="BA473" s="318"/>
      <c r="BB473" s="318"/>
      <c r="BC473" s="318"/>
      <c r="BD473" s="318"/>
      <c r="BE473" s="318"/>
      <c r="BF473" s="318"/>
      <c r="BG473" s="318"/>
      <c r="BH473" s="318"/>
      <c r="BI473" s="318"/>
      <c r="BJ473" s="318"/>
    </row>
    <row r="474" spans="1:62" ht="12" customHeight="1" x14ac:dyDescent="0.25">
      <c r="A474" s="318"/>
      <c r="B474" s="318"/>
      <c r="C474" s="318"/>
      <c r="D474" s="318"/>
      <c r="E474" s="318"/>
      <c r="F474" s="318"/>
      <c r="G474" s="318"/>
      <c r="H474" s="318"/>
      <c r="I474" s="318"/>
      <c r="J474" s="318"/>
      <c r="K474" s="318"/>
      <c r="L474" s="318"/>
      <c r="M474" s="318"/>
      <c r="N474" s="318"/>
      <c r="O474" s="318"/>
      <c r="P474" s="318"/>
      <c r="Q474" s="318"/>
      <c r="R474" s="318"/>
      <c r="S474" s="318"/>
      <c r="T474" s="318"/>
      <c r="U474" s="318"/>
      <c r="V474" s="318"/>
      <c r="W474" s="318"/>
      <c r="X474" s="318"/>
      <c r="Y474" s="318"/>
      <c r="Z474" s="318"/>
      <c r="AA474" s="318"/>
      <c r="AB474" s="318"/>
      <c r="AC474" s="318"/>
      <c r="AD474" s="318"/>
      <c r="AE474" s="318"/>
      <c r="AF474" s="318"/>
      <c r="AG474" s="318"/>
      <c r="AH474" s="318"/>
      <c r="AI474" s="318"/>
      <c r="AJ474" s="318"/>
      <c r="AK474" s="318"/>
      <c r="AL474" s="318"/>
      <c r="AM474" s="318"/>
      <c r="AN474" s="318"/>
      <c r="AO474" s="318"/>
      <c r="AP474" s="318"/>
      <c r="AQ474" s="318"/>
      <c r="AR474" s="318"/>
      <c r="AS474" s="318"/>
      <c r="AT474" s="318"/>
      <c r="AU474" s="318"/>
      <c r="AV474" s="318"/>
      <c r="AW474" s="318"/>
      <c r="AX474" s="318"/>
      <c r="AY474" s="318"/>
      <c r="AZ474" s="318"/>
      <c r="BA474" s="318"/>
      <c r="BB474" s="318"/>
      <c r="BC474" s="318"/>
      <c r="BD474" s="318"/>
      <c r="BE474" s="318"/>
      <c r="BF474" s="318"/>
      <c r="BG474" s="318"/>
      <c r="BH474" s="318"/>
      <c r="BI474" s="318"/>
      <c r="BJ474" s="318"/>
    </row>
    <row r="475" spans="1:62" ht="12" customHeight="1" x14ac:dyDescent="0.25">
      <c r="A475" s="318"/>
      <c r="B475" s="318"/>
      <c r="C475" s="318"/>
      <c r="D475" s="318"/>
      <c r="E475" s="318"/>
      <c r="F475" s="318"/>
      <c r="G475" s="318"/>
      <c r="H475" s="318"/>
      <c r="I475" s="318"/>
      <c r="J475" s="318"/>
      <c r="K475" s="318"/>
      <c r="L475" s="318"/>
      <c r="M475" s="318"/>
      <c r="N475" s="318"/>
      <c r="O475" s="318"/>
      <c r="P475" s="318"/>
      <c r="Q475" s="318"/>
      <c r="R475" s="318"/>
      <c r="S475" s="318"/>
      <c r="T475" s="318"/>
      <c r="U475" s="318"/>
      <c r="V475" s="318"/>
      <c r="W475" s="318"/>
      <c r="X475" s="318"/>
      <c r="Y475" s="318"/>
      <c r="Z475" s="318"/>
      <c r="AA475" s="318"/>
      <c r="AB475" s="318"/>
      <c r="AC475" s="318"/>
      <c r="AD475" s="318"/>
      <c r="AE475" s="318"/>
      <c r="AF475" s="318"/>
      <c r="AG475" s="318"/>
      <c r="AH475" s="318"/>
      <c r="AI475" s="318"/>
      <c r="AJ475" s="318"/>
      <c r="AK475" s="318"/>
      <c r="AL475" s="318"/>
      <c r="AM475" s="318"/>
      <c r="AN475" s="318"/>
      <c r="AO475" s="318"/>
      <c r="AP475" s="318"/>
      <c r="AQ475" s="318"/>
      <c r="AR475" s="318"/>
      <c r="AS475" s="318"/>
      <c r="AT475" s="318"/>
      <c r="AU475" s="318"/>
      <c r="AV475" s="318"/>
      <c r="AW475" s="318"/>
      <c r="AX475" s="318"/>
      <c r="AY475" s="318"/>
      <c r="AZ475" s="318"/>
      <c r="BA475" s="318"/>
      <c r="BB475" s="318"/>
      <c r="BC475" s="318"/>
      <c r="BD475" s="318"/>
      <c r="BE475" s="318"/>
      <c r="BF475" s="318"/>
      <c r="BG475" s="318"/>
      <c r="BH475" s="318"/>
      <c r="BI475" s="318"/>
      <c r="BJ475" s="318"/>
    </row>
    <row r="476" spans="1:62" ht="12" customHeight="1" x14ac:dyDescent="0.25">
      <c r="A476" s="318"/>
      <c r="B476" s="318"/>
      <c r="C476" s="318"/>
      <c r="D476" s="318"/>
      <c r="E476" s="318"/>
      <c r="F476" s="318"/>
      <c r="G476" s="318"/>
      <c r="H476" s="318"/>
      <c r="I476" s="318"/>
      <c r="J476" s="318"/>
      <c r="K476" s="318"/>
      <c r="L476" s="318"/>
      <c r="M476" s="318"/>
      <c r="N476" s="318"/>
      <c r="O476" s="318"/>
      <c r="P476" s="318"/>
      <c r="Q476" s="318"/>
      <c r="R476" s="318"/>
      <c r="S476" s="318"/>
      <c r="T476" s="318"/>
      <c r="U476" s="318"/>
      <c r="V476" s="318"/>
      <c r="W476" s="318"/>
      <c r="X476" s="318"/>
      <c r="Y476" s="318"/>
      <c r="Z476" s="318"/>
      <c r="AA476" s="318"/>
      <c r="AB476" s="318"/>
      <c r="AC476" s="318"/>
      <c r="AD476" s="318"/>
      <c r="AE476" s="318"/>
      <c r="AF476" s="318"/>
      <c r="AG476" s="318"/>
      <c r="AH476" s="318"/>
      <c r="AI476" s="318"/>
      <c r="AJ476" s="318"/>
      <c r="AK476" s="318"/>
      <c r="AL476" s="318"/>
      <c r="AM476" s="318"/>
      <c r="AN476" s="318"/>
      <c r="AO476" s="318"/>
      <c r="AP476" s="318"/>
      <c r="AQ476" s="318"/>
      <c r="AR476" s="318"/>
      <c r="AS476" s="318"/>
      <c r="AT476" s="318"/>
      <c r="AU476" s="318"/>
      <c r="AV476" s="318"/>
      <c r="AW476" s="318"/>
      <c r="AX476" s="318"/>
      <c r="AY476" s="318"/>
      <c r="AZ476" s="318"/>
      <c r="BA476" s="318"/>
      <c r="BB476" s="318"/>
      <c r="BC476" s="318"/>
      <c r="BD476" s="318"/>
      <c r="BE476" s="318"/>
      <c r="BF476" s="318"/>
      <c r="BG476" s="318"/>
      <c r="BH476" s="318"/>
      <c r="BI476" s="318"/>
      <c r="BJ476" s="318"/>
    </row>
    <row r="477" spans="1:62" ht="12" customHeight="1" x14ac:dyDescent="0.25">
      <c r="A477" s="318"/>
      <c r="B477" s="318"/>
      <c r="C477" s="318"/>
      <c r="D477" s="318"/>
      <c r="E477" s="318"/>
      <c r="F477" s="318"/>
      <c r="G477" s="318"/>
      <c r="H477" s="318"/>
      <c r="I477" s="318"/>
      <c r="J477" s="318"/>
      <c r="K477" s="318"/>
      <c r="L477" s="318"/>
      <c r="M477" s="318"/>
      <c r="N477" s="318"/>
      <c r="O477" s="318"/>
      <c r="P477" s="318"/>
      <c r="Q477" s="318"/>
      <c r="R477" s="318"/>
      <c r="S477" s="318"/>
      <c r="T477" s="318"/>
      <c r="U477" s="318"/>
      <c r="V477" s="318"/>
      <c r="W477" s="318"/>
      <c r="X477" s="318"/>
      <c r="Y477" s="318"/>
      <c r="Z477" s="318"/>
      <c r="AA477" s="318"/>
      <c r="AB477" s="318"/>
      <c r="AC477" s="318"/>
      <c r="AD477" s="318"/>
      <c r="AE477" s="318"/>
      <c r="AF477" s="318"/>
      <c r="AG477" s="318"/>
      <c r="AH477" s="318"/>
      <c r="AI477" s="318"/>
      <c r="AJ477" s="318"/>
      <c r="AK477" s="318"/>
      <c r="AL477" s="318"/>
      <c r="AM477" s="318"/>
      <c r="AN477" s="318"/>
      <c r="AO477" s="318"/>
      <c r="AP477" s="318"/>
      <c r="AQ477" s="318"/>
      <c r="AR477" s="318"/>
      <c r="AS477" s="318"/>
      <c r="AT477" s="318"/>
      <c r="AU477" s="318"/>
      <c r="AV477" s="318"/>
      <c r="AW477" s="318"/>
      <c r="AX477" s="318"/>
      <c r="AY477" s="318"/>
      <c r="AZ477" s="318"/>
      <c r="BA477" s="318"/>
      <c r="BB477" s="318"/>
      <c r="BC477" s="318"/>
      <c r="BD477" s="318"/>
      <c r="BE477" s="318"/>
      <c r="BF477" s="318"/>
      <c r="BG477" s="318"/>
      <c r="BH477" s="318"/>
      <c r="BI477" s="318"/>
      <c r="BJ477" s="318"/>
    </row>
    <row r="478" spans="1:62" ht="12" customHeight="1" x14ac:dyDescent="0.25">
      <c r="A478" s="318"/>
      <c r="B478" s="318"/>
      <c r="C478" s="318"/>
      <c r="D478" s="318"/>
      <c r="E478" s="318"/>
      <c r="F478" s="318"/>
      <c r="G478" s="318"/>
      <c r="H478" s="318"/>
      <c r="I478" s="318"/>
      <c r="J478" s="318"/>
      <c r="K478" s="318"/>
      <c r="L478" s="318"/>
      <c r="M478" s="318"/>
      <c r="N478" s="318"/>
      <c r="O478" s="318"/>
      <c r="P478" s="318"/>
      <c r="Q478" s="318"/>
      <c r="R478" s="318"/>
      <c r="S478" s="318"/>
      <c r="T478" s="318"/>
      <c r="U478" s="318"/>
      <c r="V478" s="318"/>
      <c r="W478" s="318"/>
      <c r="X478" s="318"/>
      <c r="Y478" s="318"/>
      <c r="Z478" s="318"/>
      <c r="AA478" s="318"/>
      <c r="AB478" s="318"/>
      <c r="AC478" s="318"/>
      <c r="AD478" s="318"/>
      <c r="AE478" s="318"/>
      <c r="AF478" s="318"/>
      <c r="AG478" s="318"/>
      <c r="AH478" s="318"/>
      <c r="AI478" s="318"/>
      <c r="AJ478" s="318"/>
      <c r="AK478" s="318"/>
      <c r="AL478" s="318"/>
      <c r="AM478" s="318"/>
      <c r="AN478" s="318"/>
      <c r="AO478" s="318"/>
      <c r="AP478" s="318"/>
      <c r="AQ478" s="318"/>
      <c r="AR478" s="318"/>
      <c r="AS478" s="318"/>
      <c r="AT478" s="318"/>
      <c r="AU478" s="318"/>
      <c r="AV478" s="318"/>
      <c r="AW478" s="318"/>
      <c r="AX478" s="318"/>
      <c r="AY478" s="318"/>
      <c r="AZ478" s="318"/>
      <c r="BA478" s="318"/>
      <c r="BB478" s="318"/>
      <c r="BC478" s="318"/>
      <c r="BD478" s="318"/>
      <c r="BE478" s="318"/>
      <c r="BF478" s="318"/>
      <c r="BG478" s="318"/>
      <c r="BH478" s="318"/>
      <c r="BI478" s="318"/>
      <c r="BJ478" s="318"/>
    </row>
    <row r="479" spans="1:62" ht="12" customHeight="1" x14ac:dyDescent="0.25">
      <c r="A479" s="318"/>
      <c r="B479" s="318"/>
      <c r="C479" s="318"/>
      <c r="D479" s="318"/>
      <c r="E479" s="318"/>
      <c r="F479" s="318"/>
      <c r="G479" s="318"/>
      <c r="H479" s="318"/>
      <c r="I479" s="318"/>
      <c r="J479" s="318"/>
      <c r="K479" s="318"/>
      <c r="L479" s="318"/>
      <c r="M479" s="318"/>
      <c r="N479" s="318"/>
      <c r="O479" s="318"/>
      <c r="P479" s="318"/>
      <c r="Q479" s="318"/>
      <c r="R479" s="318"/>
      <c r="S479" s="318"/>
      <c r="T479" s="318"/>
      <c r="U479" s="318"/>
      <c r="V479" s="318"/>
      <c r="W479" s="318"/>
      <c r="X479" s="318"/>
      <c r="Y479" s="318"/>
      <c r="Z479" s="318"/>
      <c r="AA479" s="318"/>
      <c r="AB479" s="318"/>
      <c r="AC479" s="318"/>
      <c r="AD479" s="318"/>
      <c r="AE479" s="318"/>
      <c r="AF479" s="318"/>
      <c r="AG479" s="318"/>
      <c r="AH479" s="318"/>
      <c r="AI479" s="318"/>
      <c r="AJ479" s="318"/>
      <c r="AK479" s="318"/>
      <c r="AL479" s="318"/>
      <c r="AM479" s="318"/>
      <c r="AN479" s="318"/>
      <c r="AO479" s="318"/>
      <c r="AP479" s="318"/>
      <c r="AQ479" s="318"/>
      <c r="AR479" s="318"/>
      <c r="AS479" s="318"/>
      <c r="AT479" s="318"/>
      <c r="AU479" s="318"/>
      <c r="AV479" s="318"/>
      <c r="AW479" s="318"/>
      <c r="AX479" s="318"/>
      <c r="AY479" s="318"/>
      <c r="AZ479" s="318"/>
      <c r="BA479" s="318"/>
      <c r="BB479" s="318"/>
      <c r="BC479" s="318"/>
      <c r="BD479" s="318"/>
      <c r="BE479" s="318"/>
      <c r="BF479" s="318"/>
      <c r="BG479" s="318"/>
      <c r="BH479" s="318"/>
      <c r="BI479" s="318"/>
      <c r="BJ479" s="318"/>
    </row>
    <row r="480" spans="1:62" ht="12" customHeight="1" x14ac:dyDescent="0.25">
      <c r="A480" s="318"/>
      <c r="B480" s="318"/>
      <c r="C480" s="318"/>
      <c r="D480" s="318"/>
      <c r="E480" s="318"/>
      <c r="F480" s="31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8"/>
      <c r="S480" s="318"/>
      <c r="T480" s="318"/>
      <c r="U480" s="318"/>
      <c r="V480" s="318"/>
      <c r="W480" s="318"/>
      <c r="X480" s="318"/>
      <c r="Y480" s="318"/>
      <c r="Z480" s="318"/>
      <c r="AA480" s="318"/>
      <c r="AB480" s="318"/>
      <c r="AC480" s="318"/>
      <c r="AD480" s="318"/>
      <c r="AE480" s="318"/>
      <c r="AF480" s="318"/>
      <c r="AG480" s="318"/>
      <c r="AH480" s="318"/>
      <c r="AI480" s="318"/>
      <c r="AJ480" s="318"/>
      <c r="AK480" s="318"/>
      <c r="AL480" s="318"/>
      <c r="AM480" s="318"/>
      <c r="AN480" s="318"/>
      <c r="AO480" s="318"/>
      <c r="AP480" s="318"/>
      <c r="AQ480" s="318"/>
      <c r="AR480" s="318"/>
      <c r="AS480" s="318"/>
      <c r="AT480" s="318"/>
      <c r="AU480" s="318"/>
      <c r="AV480" s="318"/>
      <c r="AW480" s="318"/>
      <c r="AX480" s="318"/>
      <c r="AY480" s="318"/>
      <c r="AZ480" s="318"/>
      <c r="BA480" s="318"/>
      <c r="BB480" s="318"/>
      <c r="BC480" s="318"/>
      <c r="BD480" s="318"/>
      <c r="BE480" s="318"/>
      <c r="BF480" s="318"/>
      <c r="BG480" s="318"/>
      <c r="BH480" s="318"/>
      <c r="BI480" s="318"/>
      <c r="BJ480" s="318"/>
    </row>
    <row r="481" spans="1:62" ht="12" customHeight="1" x14ac:dyDescent="0.25">
      <c r="A481" s="318"/>
      <c r="B481" s="318"/>
      <c r="C481" s="318"/>
      <c r="D481" s="318"/>
      <c r="E481" s="318"/>
      <c r="F481" s="318"/>
      <c r="G481" s="318"/>
      <c r="H481" s="318"/>
      <c r="I481" s="318"/>
      <c r="J481" s="318"/>
      <c r="K481" s="318"/>
      <c r="L481" s="318"/>
      <c r="M481" s="318"/>
      <c r="N481" s="318"/>
      <c r="O481" s="318"/>
      <c r="P481" s="318"/>
      <c r="Q481" s="318"/>
      <c r="R481" s="318"/>
      <c r="S481" s="318"/>
      <c r="T481" s="318"/>
      <c r="U481" s="318"/>
      <c r="V481" s="318"/>
      <c r="W481" s="318"/>
      <c r="X481" s="318"/>
      <c r="Y481" s="318"/>
      <c r="Z481" s="318"/>
      <c r="AA481" s="318"/>
      <c r="AB481" s="318"/>
      <c r="AC481" s="318"/>
      <c r="AD481" s="318"/>
      <c r="AE481" s="318"/>
      <c r="AF481" s="318"/>
      <c r="AG481" s="318"/>
      <c r="AH481" s="318"/>
      <c r="AI481" s="318"/>
      <c r="AJ481" s="318"/>
      <c r="AK481" s="318"/>
      <c r="AL481" s="318"/>
      <c r="AM481" s="318"/>
      <c r="AN481" s="318"/>
      <c r="AO481" s="318"/>
      <c r="AP481" s="318"/>
      <c r="AQ481" s="318"/>
      <c r="AR481" s="318"/>
      <c r="AS481" s="318"/>
      <c r="AT481" s="318"/>
      <c r="AU481" s="318"/>
      <c r="AV481" s="318"/>
      <c r="AW481" s="318"/>
      <c r="AX481" s="318"/>
      <c r="AY481" s="318"/>
      <c r="AZ481" s="318"/>
      <c r="BA481" s="318"/>
      <c r="BB481" s="318"/>
      <c r="BC481" s="318"/>
      <c r="BD481" s="318"/>
      <c r="BE481" s="318"/>
      <c r="BF481" s="318"/>
      <c r="BG481" s="318"/>
      <c r="BH481" s="318"/>
      <c r="BI481" s="318"/>
      <c r="BJ481" s="318"/>
    </row>
    <row r="482" spans="1:62" ht="12" customHeight="1" x14ac:dyDescent="0.25">
      <c r="A482" s="318"/>
      <c r="B482" s="318"/>
      <c r="C482" s="318"/>
      <c r="D482" s="318"/>
      <c r="E482" s="318"/>
      <c r="F482" s="318"/>
      <c r="G482" s="318"/>
      <c r="H482" s="318"/>
      <c r="I482" s="318"/>
      <c r="J482" s="318"/>
      <c r="K482" s="318"/>
      <c r="L482" s="318"/>
      <c r="M482" s="318"/>
      <c r="N482" s="318"/>
      <c r="O482" s="318"/>
      <c r="P482" s="318"/>
      <c r="Q482" s="318"/>
      <c r="R482" s="318"/>
      <c r="S482" s="318"/>
      <c r="T482" s="318"/>
      <c r="U482" s="318"/>
      <c r="V482" s="318"/>
      <c r="W482" s="318"/>
      <c r="X482" s="318"/>
      <c r="Y482" s="318"/>
      <c r="Z482" s="318"/>
      <c r="AA482" s="318"/>
      <c r="AB482" s="318"/>
      <c r="AC482" s="318"/>
      <c r="AD482" s="318"/>
      <c r="AE482" s="318"/>
      <c r="AF482" s="318"/>
      <c r="AG482" s="318"/>
      <c r="AH482" s="318"/>
      <c r="AI482" s="318"/>
      <c r="AJ482" s="318"/>
      <c r="AK482" s="318"/>
      <c r="AL482" s="318"/>
      <c r="AM482" s="318"/>
      <c r="AN482" s="318"/>
      <c r="AO482" s="318"/>
      <c r="AP482" s="318"/>
      <c r="AQ482" s="318"/>
      <c r="AR482" s="318"/>
      <c r="AS482" s="318"/>
      <c r="AT482" s="318"/>
      <c r="AU482" s="318"/>
      <c r="AV482" s="318"/>
      <c r="AW482" s="318"/>
      <c r="AX482" s="318"/>
      <c r="AY482" s="318"/>
      <c r="AZ482" s="318"/>
      <c r="BA482" s="318"/>
      <c r="BB482" s="318"/>
      <c r="BC482" s="318"/>
      <c r="BD482" s="318"/>
      <c r="BE482" s="318"/>
      <c r="BF482" s="318"/>
      <c r="BG482" s="318"/>
      <c r="BH482" s="318"/>
      <c r="BI482" s="318"/>
      <c r="BJ482" s="318"/>
    </row>
    <row r="483" spans="1:62" ht="12" customHeight="1" x14ac:dyDescent="0.25">
      <c r="A483" s="318"/>
      <c r="B483" s="318"/>
      <c r="C483" s="318"/>
      <c r="D483" s="318"/>
      <c r="E483" s="318"/>
      <c r="F483" s="318"/>
      <c r="G483" s="318"/>
      <c r="H483" s="318"/>
      <c r="I483" s="318"/>
      <c r="J483" s="318"/>
      <c r="K483" s="318"/>
      <c r="L483" s="318"/>
      <c r="M483" s="318"/>
      <c r="N483" s="318"/>
      <c r="O483" s="318"/>
      <c r="P483" s="318"/>
      <c r="Q483" s="318"/>
      <c r="R483" s="318"/>
      <c r="S483" s="318"/>
      <c r="T483" s="318"/>
      <c r="U483" s="318"/>
      <c r="V483" s="318"/>
      <c r="W483" s="318"/>
      <c r="X483" s="318"/>
      <c r="Y483" s="318"/>
      <c r="Z483" s="318"/>
      <c r="AA483" s="318"/>
      <c r="AB483" s="318"/>
      <c r="AC483" s="318"/>
      <c r="AD483" s="318"/>
      <c r="AE483" s="318"/>
      <c r="AF483" s="318"/>
      <c r="AG483" s="318"/>
      <c r="AH483" s="318"/>
      <c r="AI483" s="318"/>
      <c r="AJ483" s="318"/>
      <c r="AK483" s="318"/>
      <c r="AL483" s="318"/>
      <c r="AM483" s="318"/>
      <c r="AN483" s="318"/>
      <c r="AO483" s="318"/>
      <c r="AP483" s="318"/>
      <c r="AQ483" s="318"/>
      <c r="AR483" s="318"/>
      <c r="AS483" s="318"/>
      <c r="AT483" s="318"/>
      <c r="AU483" s="318"/>
      <c r="AV483" s="318"/>
      <c r="AW483" s="318"/>
      <c r="AX483" s="318"/>
      <c r="AY483" s="318"/>
      <c r="AZ483" s="318"/>
      <c r="BA483" s="318"/>
      <c r="BB483" s="318"/>
      <c r="BC483" s="318"/>
      <c r="BD483" s="318"/>
      <c r="BE483" s="318"/>
      <c r="BF483" s="318"/>
      <c r="BG483" s="318"/>
      <c r="BH483" s="318"/>
      <c r="BI483" s="318"/>
      <c r="BJ483" s="318"/>
    </row>
    <row r="484" spans="1:62" ht="12" customHeight="1" x14ac:dyDescent="0.25">
      <c r="A484" s="318"/>
      <c r="B484" s="318"/>
      <c r="C484" s="318"/>
      <c r="D484" s="318"/>
      <c r="E484" s="318"/>
      <c r="F484" s="318"/>
      <c r="G484" s="318"/>
      <c r="H484" s="318"/>
      <c r="I484" s="318"/>
      <c r="J484" s="318"/>
      <c r="K484" s="318"/>
      <c r="L484" s="318"/>
      <c r="M484" s="318"/>
      <c r="N484" s="318"/>
      <c r="O484" s="318"/>
      <c r="P484" s="318"/>
      <c r="Q484" s="318"/>
      <c r="R484" s="318"/>
      <c r="S484" s="318"/>
      <c r="T484" s="318"/>
      <c r="U484" s="318"/>
      <c r="V484" s="318"/>
      <c r="W484" s="318"/>
      <c r="X484" s="318"/>
      <c r="Y484" s="318"/>
      <c r="Z484" s="318"/>
      <c r="AA484" s="318"/>
      <c r="AB484" s="318"/>
      <c r="AC484" s="318"/>
      <c r="AD484" s="318"/>
      <c r="AE484" s="318"/>
      <c r="AF484" s="318"/>
      <c r="AG484" s="318"/>
      <c r="AH484" s="318"/>
      <c r="AI484" s="318"/>
      <c r="AJ484" s="318"/>
      <c r="AK484" s="318"/>
      <c r="AL484" s="318"/>
      <c r="AM484" s="318"/>
      <c r="AN484" s="318"/>
      <c r="AO484" s="318"/>
      <c r="AP484" s="318"/>
      <c r="AQ484" s="318"/>
      <c r="AR484" s="318"/>
      <c r="AS484" s="318"/>
      <c r="AT484" s="318"/>
      <c r="AU484" s="318"/>
      <c r="AV484" s="318"/>
      <c r="AW484" s="318"/>
      <c r="AX484" s="318"/>
      <c r="AY484" s="318"/>
      <c r="AZ484" s="318"/>
      <c r="BA484" s="318"/>
      <c r="BB484" s="318"/>
      <c r="BC484" s="318"/>
      <c r="BD484" s="318"/>
      <c r="BE484" s="318"/>
      <c r="BF484" s="318"/>
      <c r="BG484" s="318"/>
      <c r="BH484" s="318"/>
      <c r="BI484" s="318"/>
      <c r="BJ484" s="318"/>
    </row>
    <row r="485" spans="1:62" ht="12" customHeight="1" x14ac:dyDescent="0.25">
      <c r="A485" s="318"/>
      <c r="B485" s="318"/>
      <c r="C485" s="318"/>
      <c r="D485" s="318"/>
      <c r="E485" s="318"/>
      <c r="F485" s="318"/>
      <c r="G485" s="318"/>
      <c r="H485" s="318"/>
      <c r="I485" s="318"/>
      <c r="J485" s="318"/>
      <c r="K485" s="318"/>
      <c r="L485" s="318"/>
      <c r="M485" s="318"/>
      <c r="N485" s="318"/>
      <c r="O485" s="318"/>
      <c r="P485" s="318"/>
      <c r="Q485" s="318"/>
      <c r="R485" s="318"/>
      <c r="S485" s="318"/>
      <c r="T485" s="318"/>
      <c r="U485" s="318"/>
      <c r="V485" s="318"/>
      <c r="W485" s="318"/>
      <c r="X485" s="318"/>
      <c r="Y485" s="318"/>
      <c r="Z485" s="318"/>
      <c r="AA485" s="318"/>
      <c r="AB485" s="318"/>
      <c r="AC485" s="318"/>
      <c r="AD485" s="318"/>
      <c r="AE485" s="318"/>
      <c r="AF485" s="318"/>
      <c r="AG485" s="318"/>
      <c r="AH485" s="318"/>
      <c r="AI485" s="318"/>
      <c r="AJ485" s="318"/>
      <c r="AK485" s="318"/>
      <c r="AL485" s="318"/>
      <c r="AM485" s="318"/>
      <c r="AN485" s="318"/>
      <c r="AO485" s="318"/>
      <c r="AP485" s="318"/>
      <c r="AQ485" s="318"/>
      <c r="AR485" s="318"/>
      <c r="AS485" s="318"/>
      <c r="AT485" s="318"/>
      <c r="AU485" s="318"/>
      <c r="AV485" s="318"/>
      <c r="AW485" s="318"/>
      <c r="AX485" s="318"/>
      <c r="AY485" s="318"/>
      <c r="AZ485" s="318"/>
      <c r="BA485" s="318"/>
      <c r="BB485" s="318"/>
      <c r="BC485" s="318"/>
      <c r="BD485" s="318"/>
      <c r="BE485" s="318"/>
      <c r="BF485" s="318"/>
      <c r="BG485" s="318"/>
      <c r="BH485" s="318"/>
      <c r="BI485" s="318"/>
      <c r="BJ485" s="318"/>
    </row>
    <row r="486" spans="1:62" ht="12" customHeight="1" x14ac:dyDescent="0.25">
      <c r="A486" s="318"/>
      <c r="B486" s="318"/>
      <c r="C486" s="318"/>
      <c r="D486" s="318"/>
      <c r="E486" s="318"/>
      <c r="F486" s="318"/>
      <c r="G486" s="318"/>
      <c r="H486" s="318"/>
      <c r="I486" s="318"/>
      <c r="J486" s="318"/>
      <c r="K486" s="318"/>
      <c r="L486" s="318"/>
      <c r="M486" s="318"/>
      <c r="N486" s="318"/>
      <c r="O486" s="318"/>
      <c r="P486" s="318"/>
      <c r="Q486" s="318"/>
      <c r="R486" s="318"/>
      <c r="S486" s="318"/>
      <c r="T486" s="318"/>
      <c r="U486" s="318"/>
      <c r="V486" s="318"/>
      <c r="W486" s="318"/>
      <c r="X486" s="318"/>
      <c r="Y486" s="318"/>
      <c r="Z486" s="318"/>
      <c r="AA486" s="318"/>
      <c r="AB486" s="318"/>
      <c r="AC486" s="318"/>
      <c r="AD486" s="318"/>
      <c r="AE486" s="318"/>
      <c r="AF486" s="318"/>
      <c r="AG486" s="318"/>
      <c r="AH486" s="318"/>
      <c r="AI486" s="318"/>
      <c r="AJ486" s="318"/>
      <c r="AK486" s="318"/>
      <c r="AL486" s="318"/>
      <c r="AM486" s="318"/>
      <c r="AN486" s="318"/>
      <c r="AO486" s="318"/>
      <c r="AP486" s="318"/>
      <c r="AQ486" s="318"/>
      <c r="AR486" s="318"/>
      <c r="AS486" s="318"/>
      <c r="AT486" s="318"/>
      <c r="AU486" s="318"/>
      <c r="AV486" s="318"/>
      <c r="AW486" s="318"/>
      <c r="AX486" s="318"/>
      <c r="AY486" s="318"/>
      <c r="AZ486" s="318"/>
      <c r="BA486" s="318"/>
      <c r="BB486" s="318"/>
      <c r="BC486" s="318"/>
      <c r="BD486" s="318"/>
      <c r="BE486" s="318"/>
      <c r="BF486" s="318"/>
      <c r="BG486" s="318"/>
      <c r="BH486" s="318"/>
      <c r="BI486" s="318"/>
      <c r="BJ486" s="318"/>
    </row>
    <row r="487" spans="1:62" ht="12" customHeight="1" x14ac:dyDescent="0.25">
      <c r="A487" s="318"/>
      <c r="B487" s="318"/>
      <c r="C487" s="318"/>
      <c r="D487" s="318"/>
      <c r="E487" s="318"/>
      <c r="F487" s="318"/>
      <c r="G487" s="318"/>
      <c r="H487" s="318"/>
      <c r="I487" s="318"/>
      <c r="J487" s="318"/>
      <c r="K487" s="318"/>
      <c r="L487" s="318"/>
      <c r="M487" s="318"/>
      <c r="N487" s="318"/>
      <c r="O487" s="318"/>
      <c r="P487" s="318"/>
      <c r="Q487" s="318"/>
      <c r="R487" s="318"/>
      <c r="S487" s="318"/>
      <c r="T487" s="318"/>
      <c r="U487" s="318"/>
      <c r="V487" s="318"/>
      <c r="W487" s="318"/>
      <c r="X487" s="318"/>
      <c r="Y487" s="318"/>
      <c r="Z487" s="318"/>
      <c r="AA487" s="318"/>
      <c r="AB487" s="318"/>
      <c r="AC487" s="318"/>
      <c r="AD487" s="318"/>
      <c r="AE487" s="318"/>
      <c r="AF487" s="318"/>
      <c r="AG487" s="318"/>
      <c r="AH487" s="318"/>
      <c r="AI487" s="318"/>
      <c r="AJ487" s="318"/>
      <c r="AK487" s="318"/>
      <c r="AL487" s="318"/>
      <c r="AM487" s="318"/>
      <c r="AN487" s="318"/>
      <c r="AO487" s="318"/>
      <c r="AP487" s="318"/>
      <c r="AQ487" s="318"/>
      <c r="AR487" s="318"/>
      <c r="AS487" s="318"/>
      <c r="AT487" s="318"/>
      <c r="AU487" s="318"/>
      <c r="AV487" s="318"/>
      <c r="AW487" s="318"/>
      <c r="AX487" s="318"/>
      <c r="AY487" s="318"/>
      <c r="AZ487" s="318"/>
      <c r="BA487" s="318"/>
      <c r="BB487" s="318"/>
      <c r="BC487" s="318"/>
      <c r="BD487" s="318"/>
      <c r="BE487" s="318"/>
      <c r="BF487" s="318"/>
      <c r="BG487" s="318"/>
      <c r="BH487" s="318"/>
      <c r="BI487" s="318"/>
      <c r="BJ487" s="318"/>
    </row>
    <row r="488" spans="1:62" ht="12" customHeight="1" x14ac:dyDescent="0.25">
      <c r="A488" s="318"/>
      <c r="B488" s="318"/>
      <c r="C488" s="318"/>
      <c r="D488" s="318"/>
      <c r="E488" s="318"/>
      <c r="F488" s="318"/>
      <c r="G488" s="318"/>
      <c r="H488" s="318"/>
      <c r="I488" s="318"/>
      <c r="J488" s="318"/>
      <c r="K488" s="318"/>
      <c r="L488" s="318"/>
      <c r="M488" s="318"/>
      <c r="N488" s="318"/>
      <c r="O488" s="318"/>
      <c r="P488" s="318"/>
      <c r="Q488" s="318"/>
      <c r="R488" s="318"/>
      <c r="S488" s="318"/>
      <c r="T488" s="318"/>
      <c r="U488" s="318"/>
      <c r="V488" s="318"/>
      <c r="W488" s="318"/>
      <c r="X488" s="318"/>
      <c r="Y488" s="318"/>
      <c r="Z488" s="318"/>
      <c r="AA488" s="318"/>
      <c r="AB488" s="318"/>
      <c r="AC488" s="318"/>
      <c r="AD488" s="318"/>
      <c r="AE488" s="318"/>
      <c r="AF488" s="318"/>
      <c r="AG488" s="318"/>
      <c r="AH488" s="318"/>
      <c r="AI488" s="318"/>
      <c r="AJ488" s="318"/>
      <c r="AK488" s="318"/>
      <c r="AL488" s="318"/>
      <c r="AM488" s="318"/>
      <c r="AN488" s="318"/>
      <c r="AO488" s="318"/>
      <c r="AP488" s="318"/>
      <c r="AQ488" s="318"/>
      <c r="AR488" s="318"/>
      <c r="AS488" s="318"/>
      <c r="AT488" s="318"/>
      <c r="AU488" s="318"/>
      <c r="AV488" s="318"/>
      <c r="AW488" s="318"/>
      <c r="AX488" s="318"/>
      <c r="AY488" s="318"/>
      <c r="AZ488" s="318"/>
      <c r="BA488" s="318"/>
      <c r="BB488" s="318"/>
      <c r="BC488" s="318"/>
      <c r="BD488" s="318"/>
      <c r="BE488" s="318"/>
      <c r="BF488" s="318"/>
      <c r="BG488" s="318"/>
      <c r="BH488" s="318"/>
      <c r="BI488" s="318"/>
      <c r="BJ488" s="318"/>
    </row>
    <row r="489" spans="1:62" ht="12" customHeight="1" x14ac:dyDescent="0.25">
      <c r="A489" s="318"/>
      <c r="B489" s="318"/>
      <c r="C489" s="318"/>
      <c r="D489" s="318"/>
      <c r="E489" s="318"/>
      <c r="F489" s="318"/>
      <c r="G489" s="318"/>
      <c r="H489" s="318"/>
      <c r="I489" s="318"/>
      <c r="J489" s="318"/>
      <c r="K489" s="318"/>
      <c r="L489" s="318"/>
      <c r="M489" s="318"/>
      <c r="N489" s="318"/>
      <c r="O489" s="318"/>
      <c r="P489" s="318"/>
      <c r="Q489" s="318"/>
      <c r="R489" s="318"/>
      <c r="S489" s="318"/>
      <c r="T489" s="318"/>
      <c r="U489" s="318"/>
      <c r="V489" s="318"/>
      <c r="W489" s="318"/>
      <c r="X489" s="318"/>
      <c r="Y489" s="318"/>
      <c r="Z489" s="318"/>
      <c r="AA489" s="318"/>
      <c r="AB489" s="318"/>
      <c r="AC489" s="318"/>
      <c r="AD489" s="318"/>
      <c r="AE489" s="318"/>
      <c r="AF489" s="318"/>
      <c r="AG489" s="318"/>
      <c r="AH489" s="318"/>
      <c r="AI489" s="318"/>
      <c r="AJ489" s="318"/>
      <c r="AK489" s="318"/>
      <c r="AL489" s="318"/>
      <c r="AM489" s="318"/>
      <c r="AN489" s="318"/>
      <c r="AO489" s="318"/>
      <c r="AP489" s="318"/>
      <c r="AQ489" s="318"/>
      <c r="AR489" s="318"/>
      <c r="AS489" s="318"/>
      <c r="AT489" s="318"/>
      <c r="AU489" s="318"/>
      <c r="AV489" s="318"/>
      <c r="AW489" s="318"/>
      <c r="AX489" s="318"/>
      <c r="AY489" s="318"/>
      <c r="AZ489" s="318"/>
      <c r="BA489" s="318"/>
      <c r="BB489" s="318"/>
      <c r="BC489" s="318"/>
      <c r="BD489" s="318"/>
      <c r="BE489" s="318"/>
      <c r="BF489" s="318"/>
      <c r="BG489" s="318"/>
      <c r="BH489" s="318"/>
      <c r="BI489" s="318"/>
      <c r="BJ489" s="318"/>
    </row>
    <row r="490" spans="1:62" ht="12" customHeight="1" x14ac:dyDescent="0.25">
      <c r="A490" s="318"/>
      <c r="B490" s="318"/>
      <c r="C490" s="318"/>
      <c r="D490" s="318"/>
      <c r="E490" s="318"/>
      <c r="F490" s="318"/>
      <c r="G490" s="318"/>
      <c r="H490" s="318"/>
      <c r="I490" s="318"/>
      <c r="J490" s="318"/>
      <c r="K490" s="318"/>
      <c r="L490" s="318"/>
      <c r="M490" s="318"/>
      <c r="N490" s="318"/>
      <c r="O490" s="318"/>
      <c r="P490" s="318"/>
      <c r="Q490" s="318"/>
      <c r="R490" s="318"/>
      <c r="S490" s="318"/>
      <c r="T490" s="318"/>
      <c r="U490" s="318"/>
      <c r="V490" s="318"/>
      <c r="W490" s="318"/>
      <c r="X490" s="318"/>
      <c r="Y490" s="318"/>
      <c r="Z490" s="318"/>
      <c r="AA490" s="318"/>
      <c r="AB490" s="318"/>
      <c r="AC490" s="318"/>
      <c r="AD490" s="318"/>
      <c r="AE490" s="318"/>
      <c r="AF490" s="318"/>
      <c r="AG490" s="318"/>
      <c r="AH490" s="318"/>
      <c r="AI490" s="318"/>
      <c r="AJ490" s="318"/>
      <c r="AK490" s="318"/>
      <c r="AL490" s="318"/>
      <c r="AM490" s="318"/>
      <c r="AN490" s="318"/>
      <c r="AO490" s="318"/>
      <c r="AP490" s="318"/>
      <c r="AQ490" s="318"/>
      <c r="AR490" s="318"/>
      <c r="AS490" s="318"/>
      <c r="AT490" s="318"/>
      <c r="AU490" s="318"/>
      <c r="AV490" s="318"/>
      <c r="AW490" s="318"/>
      <c r="AX490" s="318"/>
      <c r="AY490" s="318"/>
      <c r="AZ490" s="318"/>
      <c r="BA490" s="318"/>
      <c r="BB490" s="318"/>
      <c r="BC490" s="318"/>
      <c r="BD490" s="318"/>
      <c r="BE490" s="318"/>
      <c r="BF490" s="318"/>
      <c r="BG490" s="318"/>
      <c r="BH490" s="318"/>
      <c r="BI490" s="318"/>
      <c r="BJ490" s="318"/>
    </row>
    <row r="491" spans="1:62" ht="12" customHeight="1" x14ac:dyDescent="0.25">
      <c r="A491" s="318"/>
      <c r="B491" s="318"/>
      <c r="C491" s="318"/>
      <c r="D491" s="318"/>
      <c r="E491" s="318"/>
      <c r="F491" s="318"/>
      <c r="G491" s="318"/>
      <c r="H491" s="318"/>
      <c r="I491" s="318"/>
      <c r="J491" s="318"/>
      <c r="K491" s="318"/>
      <c r="L491" s="318"/>
      <c r="M491" s="318"/>
      <c r="N491" s="318"/>
      <c r="O491" s="318"/>
      <c r="P491" s="318"/>
      <c r="Q491" s="318"/>
      <c r="R491" s="318"/>
      <c r="S491" s="318"/>
      <c r="T491" s="318"/>
      <c r="U491" s="318"/>
      <c r="V491" s="318"/>
      <c r="W491" s="318"/>
      <c r="X491" s="318"/>
      <c r="Y491" s="318"/>
      <c r="Z491" s="318"/>
      <c r="AA491" s="318"/>
      <c r="AB491" s="318"/>
      <c r="AC491" s="318"/>
      <c r="AD491" s="318"/>
      <c r="AE491" s="318"/>
      <c r="AF491" s="318"/>
      <c r="AG491" s="318"/>
      <c r="AH491" s="318"/>
      <c r="AI491" s="318"/>
      <c r="AJ491" s="318"/>
      <c r="AK491" s="318"/>
      <c r="AL491" s="318"/>
      <c r="AM491" s="318"/>
      <c r="AN491" s="318"/>
      <c r="AO491" s="318"/>
      <c r="AP491" s="318"/>
      <c r="AQ491" s="318"/>
      <c r="AR491" s="318"/>
      <c r="AS491" s="318"/>
      <c r="AT491" s="318"/>
      <c r="AU491" s="318"/>
      <c r="AV491" s="318"/>
      <c r="AW491" s="318"/>
      <c r="AX491" s="318"/>
      <c r="AY491" s="318"/>
      <c r="AZ491" s="318"/>
      <c r="BA491" s="318"/>
      <c r="BB491" s="318"/>
      <c r="BC491" s="318"/>
      <c r="BD491" s="318"/>
      <c r="BE491" s="318"/>
      <c r="BF491" s="318"/>
      <c r="BG491" s="318"/>
      <c r="BH491" s="318"/>
      <c r="BI491" s="318"/>
      <c r="BJ491" s="318"/>
    </row>
    <row r="492" spans="1:62" ht="12" customHeight="1" x14ac:dyDescent="0.25">
      <c r="A492" s="318"/>
      <c r="B492" s="318"/>
      <c r="C492" s="318"/>
      <c r="D492" s="318"/>
      <c r="E492" s="318"/>
      <c r="F492" s="31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  <c r="W492" s="318"/>
      <c r="X492" s="318"/>
      <c r="Y492" s="318"/>
      <c r="Z492" s="318"/>
      <c r="AA492" s="318"/>
      <c r="AB492" s="318"/>
      <c r="AC492" s="318"/>
      <c r="AD492" s="318"/>
      <c r="AE492" s="318"/>
      <c r="AF492" s="318"/>
      <c r="AG492" s="318"/>
      <c r="AH492" s="318"/>
      <c r="AI492" s="318"/>
      <c r="AJ492" s="318"/>
      <c r="AK492" s="318"/>
      <c r="AL492" s="318"/>
      <c r="AM492" s="318"/>
      <c r="AN492" s="318"/>
      <c r="AO492" s="318"/>
      <c r="AP492" s="318"/>
      <c r="AQ492" s="318"/>
      <c r="AR492" s="318"/>
      <c r="AS492" s="318"/>
      <c r="AT492" s="318"/>
      <c r="AU492" s="318"/>
      <c r="AV492" s="318"/>
      <c r="AW492" s="318"/>
      <c r="AX492" s="318"/>
      <c r="AY492" s="318"/>
      <c r="AZ492" s="318"/>
      <c r="BA492" s="318"/>
      <c r="BB492" s="318"/>
      <c r="BC492" s="318"/>
      <c r="BD492" s="318"/>
      <c r="BE492" s="318"/>
      <c r="BF492" s="318"/>
      <c r="BG492" s="318"/>
      <c r="BH492" s="318"/>
      <c r="BI492" s="318"/>
      <c r="BJ492" s="318"/>
    </row>
    <row r="493" spans="1:62" ht="12" customHeight="1" x14ac:dyDescent="0.25">
      <c r="A493" s="318"/>
      <c r="B493" s="318"/>
      <c r="C493" s="318"/>
      <c r="D493" s="318"/>
      <c r="E493" s="318"/>
      <c r="F493" s="318"/>
      <c r="G493" s="318"/>
      <c r="H493" s="318"/>
      <c r="I493" s="318"/>
      <c r="J493" s="318"/>
      <c r="K493" s="318"/>
      <c r="L493" s="318"/>
      <c r="M493" s="318"/>
      <c r="N493" s="318"/>
      <c r="O493" s="318"/>
      <c r="P493" s="318"/>
      <c r="Q493" s="318"/>
      <c r="R493" s="318"/>
      <c r="S493" s="318"/>
      <c r="T493" s="318"/>
      <c r="U493" s="318"/>
      <c r="V493" s="318"/>
      <c r="W493" s="318"/>
      <c r="X493" s="318"/>
      <c r="Y493" s="318"/>
      <c r="Z493" s="318"/>
      <c r="AA493" s="318"/>
      <c r="AB493" s="318"/>
      <c r="AC493" s="318"/>
      <c r="AD493" s="318"/>
      <c r="AE493" s="318"/>
      <c r="AF493" s="318"/>
      <c r="AG493" s="318"/>
      <c r="AH493" s="318"/>
      <c r="AI493" s="318"/>
      <c r="AJ493" s="318"/>
      <c r="AK493" s="318"/>
      <c r="AL493" s="318"/>
      <c r="AM493" s="318"/>
      <c r="AN493" s="318"/>
      <c r="AO493" s="318"/>
      <c r="AP493" s="318"/>
      <c r="AQ493" s="318"/>
      <c r="AR493" s="318"/>
      <c r="AS493" s="318"/>
      <c r="AT493" s="318"/>
      <c r="AU493" s="318"/>
      <c r="AV493" s="318"/>
      <c r="AW493" s="318"/>
      <c r="AX493" s="318"/>
      <c r="AY493" s="318"/>
      <c r="AZ493" s="318"/>
      <c r="BA493" s="318"/>
      <c r="BB493" s="318"/>
      <c r="BC493" s="318"/>
      <c r="BD493" s="318"/>
      <c r="BE493" s="318"/>
      <c r="BF493" s="318"/>
      <c r="BG493" s="318"/>
      <c r="BH493" s="318"/>
      <c r="BI493" s="318"/>
      <c r="BJ493" s="318"/>
    </row>
    <row r="494" spans="1:62" ht="12" customHeight="1" x14ac:dyDescent="0.25">
      <c r="A494" s="318"/>
      <c r="B494" s="318"/>
      <c r="C494" s="318"/>
      <c r="D494" s="318"/>
      <c r="E494" s="318"/>
      <c r="F494" s="318"/>
      <c r="G494" s="318"/>
      <c r="H494" s="318"/>
      <c r="I494" s="318"/>
      <c r="J494" s="318"/>
      <c r="K494" s="318"/>
      <c r="L494" s="318"/>
      <c r="M494" s="318"/>
      <c r="N494" s="318"/>
      <c r="O494" s="318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  <c r="AA494" s="318"/>
      <c r="AB494" s="318"/>
      <c r="AC494" s="318"/>
      <c r="AD494" s="318"/>
      <c r="AE494" s="318"/>
      <c r="AF494" s="318"/>
      <c r="AG494" s="318"/>
      <c r="AH494" s="318"/>
      <c r="AI494" s="318"/>
      <c r="AJ494" s="318"/>
      <c r="AK494" s="318"/>
      <c r="AL494" s="318"/>
      <c r="AM494" s="318"/>
      <c r="AN494" s="318"/>
      <c r="AO494" s="318"/>
      <c r="AP494" s="318"/>
      <c r="AQ494" s="318"/>
      <c r="AR494" s="318"/>
      <c r="AS494" s="318"/>
      <c r="AT494" s="318"/>
      <c r="AU494" s="318"/>
      <c r="AV494" s="318"/>
      <c r="AW494" s="318"/>
      <c r="AX494" s="318"/>
      <c r="AY494" s="318"/>
      <c r="AZ494" s="318"/>
      <c r="BA494" s="318"/>
      <c r="BB494" s="318"/>
      <c r="BC494" s="318"/>
      <c r="BD494" s="318"/>
      <c r="BE494" s="318"/>
      <c r="BF494" s="318"/>
      <c r="BG494" s="318"/>
      <c r="BH494" s="318"/>
      <c r="BI494" s="318"/>
      <c r="BJ494" s="318"/>
    </row>
    <row r="495" spans="1:62" ht="12" customHeight="1" x14ac:dyDescent="0.25">
      <c r="A495" s="318"/>
      <c r="B495" s="318"/>
      <c r="C495" s="318"/>
      <c r="D495" s="318"/>
      <c r="E495" s="318"/>
      <c r="F495" s="318"/>
      <c r="G495" s="318"/>
      <c r="H495" s="318"/>
      <c r="I495" s="318"/>
      <c r="J495" s="318"/>
      <c r="K495" s="318"/>
      <c r="L495" s="318"/>
      <c r="M495" s="318"/>
      <c r="N495" s="318"/>
      <c r="O495" s="318"/>
      <c r="P495" s="318"/>
      <c r="Q495" s="318"/>
      <c r="R495" s="318"/>
      <c r="S495" s="318"/>
      <c r="T495" s="318"/>
      <c r="U495" s="318"/>
      <c r="V495" s="318"/>
      <c r="W495" s="318"/>
      <c r="X495" s="318"/>
      <c r="Y495" s="318"/>
      <c r="Z495" s="318"/>
      <c r="AA495" s="318"/>
      <c r="AB495" s="318"/>
      <c r="AC495" s="318"/>
      <c r="AD495" s="318"/>
      <c r="AE495" s="318"/>
      <c r="AF495" s="318"/>
      <c r="AG495" s="318"/>
      <c r="AH495" s="318"/>
      <c r="AI495" s="318"/>
      <c r="AJ495" s="318"/>
      <c r="AK495" s="318"/>
      <c r="AL495" s="318"/>
      <c r="AM495" s="318"/>
      <c r="AN495" s="318"/>
      <c r="AO495" s="318"/>
      <c r="AP495" s="318"/>
      <c r="AQ495" s="318"/>
      <c r="AR495" s="318"/>
      <c r="AS495" s="318"/>
      <c r="AT495" s="318"/>
      <c r="AU495" s="318"/>
      <c r="AV495" s="318"/>
      <c r="AW495" s="318"/>
      <c r="AX495" s="318"/>
      <c r="AY495" s="318"/>
      <c r="AZ495" s="318"/>
      <c r="BA495" s="318"/>
      <c r="BB495" s="318"/>
      <c r="BC495" s="318"/>
      <c r="BD495" s="318"/>
      <c r="BE495" s="318"/>
      <c r="BF495" s="318"/>
      <c r="BG495" s="318"/>
      <c r="BH495" s="318"/>
      <c r="BI495" s="318"/>
      <c r="BJ495" s="318"/>
    </row>
    <row r="496" spans="1:62" ht="12" customHeight="1" x14ac:dyDescent="0.25">
      <c r="A496" s="318"/>
      <c r="B496" s="318"/>
      <c r="C496" s="318"/>
      <c r="D496" s="318"/>
      <c r="E496" s="318"/>
      <c r="F496" s="318"/>
      <c r="G496" s="318"/>
      <c r="H496" s="318"/>
      <c r="I496" s="318"/>
      <c r="J496" s="318"/>
      <c r="K496" s="318"/>
      <c r="L496" s="318"/>
      <c r="M496" s="318"/>
      <c r="N496" s="318"/>
      <c r="O496" s="318"/>
      <c r="P496" s="318"/>
      <c r="Q496" s="318"/>
      <c r="R496" s="318"/>
      <c r="S496" s="318"/>
      <c r="T496" s="318"/>
      <c r="U496" s="318"/>
      <c r="V496" s="318"/>
      <c r="W496" s="318"/>
      <c r="X496" s="318"/>
      <c r="Y496" s="318"/>
      <c r="Z496" s="318"/>
      <c r="AA496" s="318"/>
      <c r="AB496" s="318"/>
      <c r="AC496" s="318"/>
      <c r="AD496" s="318"/>
      <c r="AE496" s="318"/>
      <c r="AF496" s="318"/>
      <c r="AG496" s="318"/>
      <c r="AH496" s="318"/>
      <c r="AI496" s="318"/>
      <c r="AJ496" s="318"/>
      <c r="AK496" s="318"/>
      <c r="AL496" s="318"/>
      <c r="AM496" s="318"/>
      <c r="AN496" s="318"/>
      <c r="AO496" s="318"/>
      <c r="AP496" s="318"/>
      <c r="AQ496" s="318"/>
      <c r="AR496" s="318"/>
      <c r="AS496" s="318"/>
      <c r="AT496" s="318"/>
      <c r="AU496" s="318"/>
      <c r="AV496" s="318"/>
      <c r="AW496" s="318"/>
      <c r="AX496" s="318"/>
      <c r="AY496" s="318"/>
      <c r="AZ496" s="318"/>
      <c r="BA496" s="318"/>
      <c r="BB496" s="318"/>
      <c r="BC496" s="318"/>
      <c r="BD496" s="318"/>
      <c r="BE496" s="318"/>
      <c r="BF496" s="318"/>
      <c r="BG496" s="318"/>
      <c r="BH496" s="318"/>
      <c r="BI496" s="318"/>
      <c r="BJ496" s="318"/>
    </row>
    <row r="497" spans="1:62" ht="12" customHeight="1" x14ac:dyDescent="0.25">
      <c r="A497" s="318"/>
      <c r="B497" s="318"/>
      <c r="C497" s="318"/>
      <c r="D497" s="318"/>
      <c r="E497" s="318"/>
      <c r="F497" s="318"/>
      <c r="G497" s="318"/>
      <c r="H497" s="318"/>
      <c r="I497" s="318"/>
      <c r="J497" s="318"/>
      <c r="K497" s="318"/>
      <c r="L497" s="318"/>
      <c r="M497" s="318"/>
      <c r="N497" s="318"/>
      <c r="O497" s="318"/>
      <c r="P497" s="318"/>
      <c r="Q497" s="318"/>
      <c r="R497" s="318"/>
      <c r="S497" s="318"/>
      <c r="T497" s="318"/>
      <c r="U497" s="318"/>
      <c r="V497" s="318"/>
      <c r="W497" s="318"/>
      <c r="X497" s="318"/>
      <c r="Y497" s="318"/>
      <c r="Z497" s="318"/>
      <c r="AA497" s="318"/>
      <c r="AB497" s="318"/>
      <c r="AC497" s="318"/>
      <c r="AD497" s="318"/>
      <c r="AE497" s="318"/>
      <c r="AF497" s="318"/>
      <c r="AG497" s="318"/>
      <c r="AH497" s="318"/>
      <c r="AI497" s="318"/>
      <c r="AJ497" s="318"/>
      <c r="AK497" s="318"/>
      <c r="AL497" s="318"/>
      <c r="AM497" s="318"/>
      <c r="AN497" s="318"/>
      <c r="AO497" s="318"/>
      <c r="AP497" s="318"/>
      <c r="AQ497" s="318"/>
      <c r="AR497" s="318"/>
      <c r="AS497" s="318"/>
      <c r="AT497" s="318"/>
      <c r="AU497" s="318"/>
      <c r="AV497" s="318"/>
      <c r="AW497" s="318"/>
      <c r="AX497" s="318"/>
      <c r="AY497" s="318"/>
      <c r="AZ497" s="318"/>
      <c r="BA497" s="318"/>
      <c r="BB497" s="318"/>
      <c r="BC497" s="318"/>
      <c r="BD497" s="318"/>
      <c r="BE497" s="318"/>
      <c r="BF497" s="318"/>
      <c r="BG497" s="318"/>
      <c r="BH497" s="318"/>
      <c r="BI497" s="318"/>
      <c r="BJ497" s="318"/>
    </row>
    <row r="498" spans="1:62" ht="12" customHeight="1" x14ac:dyDescent="0.25">
      <c r="A498" s="318"/>
      <c r="B498" s="318"/>
      <c r="C498" s="318"/>
      <c r="D498" s="318"/>
      <c r="E498" s="318"/>
      <c r="F498" s="318"/>
      <c r="G498" s="318"/>
      <c r="H498" s="318"/>
      <c r="I498" s="318"/>
      <c r="J498" s="318"/>
      <c r="K498" s="318"/>
      <c r="L498" s="318"/>
      <c r="M498" s="318"/>
      <c r="N498" s="318"/>
      <c r="O498" s="318"/>
      <c r="P498" s="318"/>
      <c r="Q498" s="318"/>
      <c r="R498" s="318"/>
      <c r="S498" s="318"/>
      <c r="T498" s="318"/>
      <c r="U498" s="318"/>
      <c r="V498" s="318"/>
      <c r="W498" s="318"/>
      <c r="X498" s="318"/>
      <c r="Y498" s="318"/>
      <c r="Z498" s="318"/>
      <c r="AA498" s="318"/>
      <c r="AB498" s="318"/>
      <c r="AC498" s="318"/>
      <c r="AD498" s="318"/>
      <c r="AE498" s="318"/>
      <c r="AF498" s="318"/>
      <c r="AG498" s="318"/>
      <c r="AH498" s="318"/>
      <c r="AI498" s="318"/>
      <c r="AJ498" s="318"/>
      <c r="AK498" s="318"/>
      <c r="AL498" s="318"/>
      <c r="AM498" s="318"/>
      <c r="AN498" s="318"/>
      <c r="AO498" s="318"/>
      <c r="AP498" s="318"/>
      <c r="AQ498" s="318"/>
      <c r="AR498" s="318"/>
      <c r="AS498" s="318"/>
      <c r="AT498" s="318"/>
      <c r="AU498" s="318"/>
      <c r="AV498" s="318"/>
      <c r="AW498" s="318"/>
      <c r="AX498" s="318"/>
      <c r="AY498" s="318"/>
      <c r="AZ498" s="318"/>
      <c r="BA498" s="318"/>
      <c r="BB498" s="318"/>
      <c r="BC498" s="318"/>
      <c r="BD498" s="318"/>
      <c r="BE498" s="318"/>
      <c r="BF498" s="318"/>
      <c r="BG498" s="318"/>
      <c r="BH498" s="318"/>
      <c r="BI498" s="318"/>
      <c r="BJ498" s="318"/>
    </row>
    <row r="499" spans="1:62" ht="12" customHeight="1" x14ac:dyDescent="0.25">
      <c r="A499" s="318"/>
      <c r="B499" s="318"/>
      <c r="C499" s="318"/>
      <c r="D499" s="318"/>
      <c r="E499" s="318"/>
      <c r="F499" s="318"/>
      <c r="G499" s="318"/>
      <c r="H499" s="318"/>
      <c r="I499" s="318"/>
      <c r="J499" s="318"/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18"/>
      <c r="W499" s="318"/>
      <c r="X499" s="318"/>
      <c r="Y499" s="318"/>
      <c r="Z499" s="318"/>
      <c r="AA499" s="318"/>
      <c r="AB499" s="318"/>
      <c r="AC499" s="318"/>
      <c r="AD499" s="318"/>
      <c r="AE499" s="318"/>
      <c r="AF499" s="318"/>
      <c r="AG499" s="318"/>
      <c r="AH499" s="318"/>
      <c r="AI499" s="318"/>
      <c r="AJ499" s="318"/>
      <c r="AK499" s="318"/>
      <c r="AL499" s="318"/>
      <c r="AM499" s="318"/>
      <c r="AN499" s="318"/>
      <c r="AO499" s="318"/>
      <c r="AP499" s="318"/>
      <c r="AQ499" s="318"/>
      <c r="AR499" s="318"/>
      <c r="AS499" s="318"/>
      <c r="AT499" s="318"/>
      <c r="AU499" s="318"/>
      <c r="AV499" s="318"/>
      <c r="AW499" s="318"/>
      <c r="AX499" s="318"/>
      <c r="AY499" s="318"/>
      <c r="AZ499" s="318"/>
      <c r="BA499" s="318"/>
      <c r="BB499" s="318"/>
      <c r="BC499" s="318"/>
      <c r="BD499" s="318"/>
      <c r="BE499" s="318"/>
      <c r="BF499" s="318"/>
      <c r="BG499" s="318"/>
      <c r="BH499" s="318"/>
      <c r="BI499" s="318"/>
      <c r="BJ499" s="318"/>
    </row>
    <row r="500" spans="1:62" ht="12" customHeight="1" x14ac:dyDescent="0.25">
      <c r="A500" s="318"/>
      <c r="B500" s="318"/>
      <c r="C500" s="318"/>
      <c r="D500" s="318"/>
      <c r="E500" s="318"/>
      <c r="F500" s="318"/>
      <c r="G500" s="318"/>
      <c r="H500" s="318"/>
      <c r="I500" s="318"/>
      <c r="J500" s="318"/>
      <c r="K500" s="318"/>
      <c r="L500" s="318"/>
      <c r="M500" s="318"/>
      <c r="N500" s="318"/>
      <c r="O500" s="318"/>
      <c r="P500" s="318"/>
      <c r="Q500" s="318"/>
      <c r="R500" s="318"/>
      <c r="S500" s="318"/>
      <c r="T500" s="318"/>
      <c r="U500" s="318"/>
      <c r="V500" s="318"/>
      <c r="W500" s="318"/>
      <c r="X500" s="318"/>
      <c r="Y500" s="318"/>
      <c r="Z500" s="318"/>
      <c r="AA500" s="318"/>
      <c r="AB500" s="318"/>
      <c r="AC500" s="318"/>
      <c r="AD500" s="318"/>
      <c r="AE500" s="318"/>
      <c r="AF500" s="318"/>
      <c r="AG500" s="318"/>
      <c r="AH500" s="318"/>
      <c r="AI500" s="318"/>
      <c r="AJ500" s="318"/>
      <c r="AK500" s="318"/>
      <c r="AL500" s="318"/>
      <c r="AM500" s="318"/>
      <c r="AN500" s="318"/>
      <c r="AO500" s="318"/>
      <c r="AP500" s="318"/>
      <c r="AQ500" s="318"/>
      <c r="AR500" s="318"/>
      <c r="AS500" s="318"/>
      <c r="AT500" s="318"/>
      <c r="AU500" s="318"/>
      <c r="AV500" s="318"/>
      <c r="AW500" s="318"/>
      <c r="AX500" s="318"/>
      <c r="AY500" s="318"/>
      <c r="AZ500" s="318"/>
      <c r="BA500" s="318"/>
      <c r="BB500" s="318"/>
      <c r="BC500" s="318"/>
      <c r="BD500" s="318"/>
      <c r="BE500" s="318"/>
      <c r="BF500" s="318"/>
      <c r="BG500" s="318"/>
      <c r="BH500" s="318"/>
      <c r="BI500" s="318"/>
      <c r="BJ500" s="318"/>
    </row>
    <row r="501" spans="1:62" ht="12" customHeight="1" x14ac:dyDescent="0.25">
      <c r="A501" s="318"/>
      <c r="B501" s="318"/>
      <c r="C501" s="318"/>
      <c r="D501" s="318"/>
      <c r="E501" s="318"/>
      <c r="F501" s="318"/>
      <c r="G501" s="318"/>
      <c r="H501" s="318"/>
      <c r="I501" s="318"/>
      <c r="J501" s="318"/>
      <c r="K501" s="318"/>
      <c r="L501" s="318"/>
      <c r="M501" s="318"/>
      <c r="N501" s="318"/>
      <c r="O501" s="318"/>
      <c r="P501" s="318"/>
      <c r="Q501" s="318"/>
      <c r="R501" s="318"/>
      <c r="S501" s="318"/>
      <c r="T501" s="318"/>
      <c r="U501" s="318"/>
      <c r="V501" s="318"/>
      <c r="W501" s="318"/>
      <c r="X501" s="318"/>
      <c r="Y501" s="318"/>
      <c r="Z501" s="318"/>
      <c r="AA501" s="318"/>
      <c r="AB501" s="318"/>
      <c r="AC501" s="318"/>
      <c r="AD501" s="318"/>
      <c r="AE501" s="318"/>
      <c r="AF501" s="318"/>
      <c r="AG501" s="318"/>
      <c r="AH501" s="318"/>
      <c r="AI501" s="318"/>
      <c r="AJ501" s="318"/>
      <c r="AK501" s="318"/>
      <c r="AL501" s="318"/>
      <c r="AM501" s="318"/>
      <c r="AN501" s="318"/>
      <c r="AO501" s="318"/>
      <c r="AP501" s="318"/>
      <c r="AQ501" s="318"/>
      <c r="AR501" s="318"/>
      <c r="AS501" s="318"/>
      <c r="AT501" s="318"/>
      <c r="AU501" s="318"/>
      <c r="AV501" s="318"/>
      <c r="AW501" s="318"/>
      <c r="AX501" s="318"/>
      <c r="AY501" s="318"/>
      <c r="AZ501" s="318"/>
      <c r="BA501" s="318"/>
      <c r="BB501" s="318"/>
      <c r="BC501" s="318"/>
      <c r="BD501" s="318"/>
      <c r="BE501" s="318"/>
      <c r="BF501" s="318"/>
      <c r="BG501" s="318"/>
      <c r="BH501" s="318"/>
      <c r="BI501" s="318"/>
      <c r="BJ501" s="318"/>
    </row>
    <row r="502" spans="1:62" ht="12" customHeight="1" x14ac:dyDescent="0.25">
      <c r="A502" s="318"/>
      <c r="B502" s="318"/>
      <c r="C502" s="318"/>
      <c r="D502" s="318"/>
      <c r="E502" s="318"/>
      <c r="F502" s="318"/>
      <c r="G502" s="318"/>
      <c r="H502" s="318"/>
      <c r="I502" s="318"/>
      <c r="J502" s="318"/>
      <c r="K502" s="318"/>
      <c r="L502" s="318"/>
      <c r="M502" s="318"/>
      <c r="N502" s="318"/>
      <c r="O502" s="318"/>
      <c r="P502" s="318"/>
      <c r="Q502" s="318"/>
      <c r="R502" s="318"/>
      <c r="S502" s="318"/>
      <c r="T502" s="318"/>
      <c r="U502" s="318"/>
      <c r="V502" s="318"/>
      <c r="W502" s="318"/>
      <c r="X502" s="318"/>
      <c r="Y502" s="318"/>
      <c r="Z502" s="318"/>
      <c r="AA502" s="318"/>
      <c r="AB502" s="318"/>
      <c r="AC502" s="318"/>
      <c r="AD502" s="318"/>
      <c r="AE502" s="318"/>
      <c r="AF502" s="318"/>
      <c r="AG502" s="318"/>
      <c r="AH502" s="318"/>
      <c r="AI502" s="318"/>
      <c r="AJ502" s="318"/>
      <c r="AK502" s="318"/>
      <c r="AL502" s="318"/>
      <c r="AM502" s="318"/>
      <c r="AN502" s="318"/>
      <c r="AO502" s="318"/>
      <c r="AP502" s="318"/>
      <c r="AQ502" s="318"/>
      <c r="AR502" s="318"/>
      <c r="AS502" s="318"/>
      <c r="AT502" s="318"/>
      <c r="AU502" s="318"/>
      <c r="AV502" s="318"/>
      <c r="AW502" s="318"/>
      <c r="AX502" s="318"/>
      <c r="AY502" s="318"/>
      <c r="AZ502" s="318"/>
      <c r="BA502" s="318"/>
      <c r="BB502" s="318"/>
      <c r="BC502" s="318"/>
      <c r="BD502" s="318"/>
      <c r="BE502" s="318"/>
      <c r="BF502" s="318"/>
      <c r="BG502" s="318"/>
      <c r="BH502" s="318"/>
      <c r="BI502" s="318"/>
      <c r="BJ502" s="318"/>
    </row>
    <row r="503" spans="1:62" ht="12" customHeight="1" x14ac:dyDescent="0.25">
      <c r="A503" s="318"/>
      <c r="B503" s="318"/>
      <c r="C503" s="318"/>
      <c r="D503" s="318"/>
      <c r="E503" s="318"/>
      <c r="F503" s="318"/>
      <c r="G503" s="318"/>
      <c r="H503" s="318"/>
      <c r="I503" s="318"/>
      <c r="J503" s="318"/>
      <c r="K503" s="318"/>
      <c r="L503" s="318"/>
      <c r="M503" s="318"/>
      <c r="N503" s="318"/>
      <c r="O503" s="318"/>
      <c r="P503" s="318"/>
      <c r="Q503" s="318"/>
      <c r="R503" s="318"/>
      <c r="S503" s="318"/>
      <c r="T503" s="318"/>
      <c r="U503" s="318"/>
      <c r="V503" s="318"/>
      <c r="W503" s="318"/>
      <c r="X503" s="318"/>
      <c r="Y503" s="318"/>
      <c r="Z503" s="318"/>
      <c r="AA503" s="318"/>
      <c r="AB503" s="318"/>
      <c r="AC503" s="318"/>
      <c r="AD503" s="318"/>
      <c r="AE503" s="318"/>
      <c r="AF503" s="318"/>
      <c r="AG503" s="318"/>
      <c r="AH503" s="318"/>
      <c r="AI503" s="318"/>
      <c r="AJ503" s="318"/>
      <c r="AK503" s="318"/>
      <c r="AL503" s="318"/>
      <c r="AM503" s="318"/>
      <c r="AN503" s="318"/>
      <c r="AO503" s="318"/>
      <c r="AP503" s="318"/>
      <c r="AQ503" s="318"/>
      <c r="AR503" s="318"/>
      <c r="AS503" s="318"/>
      <c r="AT503" s="318"/>
      <c r="AU503" s="318"/>
      <c r="AV503" s="318"/>
      <c r="AW503" s="318"/>
      <c r="AX503" s="318"/>
      <c r="AY503" s="318"/>
      <c r="AZ503" s="318"/>
      <c r="BA503" s="318"/>
      <c r="BB503" s="318"/>
      <c r="BC503" s="318"/>
      <c r="BD503" s="318"/>
      <c r="BE503" s="318"/>
      <c r="BF503" s="318"/>
      <c r="BG503" s="318"/>
      <c r="BH503" s="318"/>
      <c r="BI503" s="318"/>
      <c r="BJ503" s="318"/>
    </row>
    <row r="504" spans="1:62" ht="12" customHeight="1" x14ac:dyDescent="0.25">
      <c r="A504" s="318"/>
      <c r="B504" s="318"/>
      <c r="C504" s="318"/>
      <c r="D504" s="318"/>
      <c r="E504" s="318"/>
      <c r="F504" s="318"/>
      <c r="G504" s="318"/>
      <c r="H504" s="318"/>
      <c r="I504" s="318"/>
      <c r="J504" s="318"/>
      <c r="K504" s="318"/>
      <c r="L504" s="318"/>
      <c r="M504" s="318"/>
      <c r="N504" s="318"/>
      <c r="O504" s="318"/>
      <c r="P504" s="318"/>
      <c r="Q504" s="318"/>
      <c r="R504" s="318"/>
      <c r="S504" s="318"/>
      <c r="T504" s="318"/>
      <c r="U504" s="318"/>
      <c r="V504" s="318"/>
      <c r="W504" s="318"/>
      <c r="X504" s="318"/>
      <c r="Y504" s="318"/>
      <c r="Z504" s="318"/>
      <c r="AA504" s="318"/>
      <c r="AB504" s="318"/>
      <c r="AC504" s="318"/>
      <c r="AD504" s="318"/>
      <c r="AE504" s="318"/>
      <c r="AF504" s="318"/>
      <c r="AG504" s="318"/>
      <c r="AH504" s="318"/>
      <c r="AI504" s="318"/>
      <c r="AJ504" s="318"/>
      <c r="AK504" s="318"/>
      <c r="AL504" s="318"/>
      <c r="AM504" s="318"/>
      <c r="AN504" s="318"/>
      <c r="AO504" s="318"/>
      <c r="AP504" s="318"/>
      <c r="AQ504" s="318"/>
      <c r="AR504" s="318"/>
      <c r="AS504" s="318"/>
      <c r="AT504" s="318"/>
      <c r="AU504" s="318"/>
      <c r="AV504" s="318"/>
      <c r="AW504" s="318"/>
      <c r="AX504" s="318"/>
      <c r="AY504" s="318"/>
      <c r="AZ504" s="318"/>
      <c r="BA504" s="318"/>
      <c r="BB504" s="318"/>
      <c r="BC504" s="318"/>
      <c r="BD504" s="318"/>
      <c r="BE504" s="318"/>
      <c r="BF504" s="318"/>
      <c r="BG504" s="318"/>
      <c r="BH504" s="318"/>
      <c r="BI504" s="318"/>
      <c r="BJ504" s="318"/>
    </row>
    <row r="505" spans="1:62" ht="12" customHeight="1" x14ac:dyDescent="0.25">
      <c r="A505" s="318"/>
      <c r="B505" s="318"/>
      <c r="C505" s="318"/>
      <c r="D505" s="318"/>
      <c r="E505" s="318"/>
      <c r="F505" s="318"/>
      <c r="G505" s="318"/>
      <c r="H505" s="318"/>
      <c r="I505" s="318"/>
      <c r="J505" s="318"/>
      <c r="K505" s="318"/>
      <c r="L505" s="318"/>
      <c r="M505" s="318"/>
      <c r="N505" s="318"/>
      <c r="O505" s="318"/>
      <c r="P505" s="318"/>
      <c r="Q505" s="318"/>
      <c r="R505" s="318"/>
      <c r="S505" s="318"/>
      <c r="T505" s="318"/>
      <c r="U505" s="318"/>
      <c r="V505" s="318"/>
      <c r="W505" s="318"/>
      <c r="X505" s="318"/>
      <c r="Y505" s="318"/>
      <c r="Z505" s="318"/>
      <c r="AA505" s="318"/>
      <c r="AB505" s="318"/>
      <c r="AC505" s="318"/>
      <c r="AD505" s="318"/>
      <c r="AE505" s="318"/>
      <c r="AF505" s="318"/>
      <c r="AG505" s="318"/>
      <c r="AH505" s="318"/>
      <c r="AI505" s="318"/>
      <c r="AJ505" s="318"/>
      <c r="AK505" s="318"/>
      <c r="AL505" s="318"/>
      <c r="AM505" s="318"/>
      <c r="AN505" s="318"/>
      <c r="AO505" s="318"/>
      <c r="AP505" s="318"/>
      <c r="AQ505" s="318"/>
      <c r="AR505" s="318"/>
      <c r="AS505" s="318"/>
      <c r="AT505" s="318"/>
      <c r="AU505" s="318"/>
      <c r="AV505" s="318"/>
      <c r="AW505" s="318"/>
      <c r="AX505" s="318"/>
      <c r="AY505" s="318"/>
      <c r="AZ505" s="318"/>
      <c r="BA505" s="318"/>
      <c r="BB505" s="318"/>
      <c r="BC505" s="318"/>
      <c r="BD505" s="318"/>
      <c r="BE505" s="318"/>
      <c r="BF505" s="318"/>
      <c r="BG505" s="318"/>
      <c r="BH505" s="318"/>
      <c r="BI505" s="318"/>
      <c r="BJ505" s="318"/>
    </row>
    <row r="506" spans="1:62" ht="12" customHeight="1" x14ac:dyDescent="0.25">
      <c r="A506" s="318"/>
      <c r="B506" s="318"/>
      <c r="C506" s="318"/>
      <c r="D506" s="318"/>
      <c r="E506" s="318"/>
      <c r="F506" s="318"/>
      <c r="G506" s="318"/>
      <c r="H506" s="318"/>
      <c r="I506" s="318"/>
      <c r="J506" s="318"/>
      <c r="K506" s="318"/>
      <c r="L506" s="318"/>
      <c r="M506" s="318"/>
      <c r="N506" s="318"/>
      <c r="O506" s="318"/>
      <c r="P506" s="318"/>
      <c r="Q506" s="318"/>
      <c r="R506" s="318"/>
      <c r="S506" s="318"/>
      <c r="T506" s="318"/>
      <c r="U506" s="318"/>
      <c r="V506" s="318"/>
      <c r="W506" s="318"/>
      <c r="X506" s="318"/>
      <c r="Y506" s="318"/>
      <c r="Z506" s="318"/>
      <c r="AA506" s="318"/>
      <c r="AB506" s="318"/>
      <c r="AC506" s="318"/>
      <c r="AD506" s="318"/>
      <c r="AE506" s="318"/>
      <c r="AF506" s="318"/>
      <c r="AG506" s="318"/>
      <c r="AH506" s="318"/>
      <c r="AI506" s="318"/>
      <c r="AJ506" s="318"/>
      <c r="AK506" s="318"/>
      <c r="AL506" s="318"/>
      <c r="AM506" s="318"/>
      <c r="AN506" s="318"/>
      <c r="AO506" s="318"/>
      <c r="AP506" s="318"/>
      <c r="AQ506" s="318"/>
      <c r="AR506" s="318"/>
      <c r="AS506" s="318"/>
      <c r="AT506" s="318"/>
      <c r="AU506" s="318"/>
      <c r="AV506" s="318"/>
      <c r="AW506" s="318"/>
      <c r="AX506" s="318"/>
      <c r="AY506" s="318"/>
      <c r="AZ506" s="318"/>
      <c r="BA506" s="318"/>
      <c r="BB506" s="318"/>
      <c r="BC506" s="318"/>
      <c r="BD506" s="318"/>
      <c r="BE506" s="318"/>
      <c r="BF506" s="318"/>
      <c r="BG506" s="318"/>
      <c r="BH506" s="318"/>
      <c r="BI506" s="318"/>
      <c r="BJ506" s="318"/>
    </row>
    <row r="507" spans="1:62" ht="12" customHeight="1" x14ac:dyDescent="0.25">
      <c r="A507" s="318"/>
      <c r="B507" s="318"/>
      <c r="C507" s="318"/>
      <c r="D507" s="318"/>
      <c r="E507" s="318"/>
      <c r="F507" s="318"/>
      <c r="G507" s="318"/>
      <c r="H507" s="318"/>
      <c r="I507" s="318"/>
      <c r="J507" s="318"/>
      <c r="K507" s="318"/>
      <c r="L507" s="318"/>
      <c r="M507" s="318"/>
      <c r="N507" s="318"/>
      <c r="O507" s="318"/>
      <c r="P507" s="318"/>
      <c r="Q507" s="318"/>
      <c r="R507" s="318"/>
      <c r="S507" s="318"/>
      <c r="T507" s="318"/>
      <c r="U507" s="318"/>
      <c r="V507" s="318"/>
      <c r="W507" s="318"/>
      <c r="X507" s="318"/>
      <c r="Y507" s="318"/>
      <c r="Z507" s="318"/>
      <c r="AA507" s="318"/>
      <c r="AB507" s="318"/>
      <c r="AC507" s="318"/>
      <c r="AD507" s="318"/>
      <c r="AE507" s="318"/>
      <c r="AF507" s="318"/>
      <c r="AG507" s="318"/>
      <c r="AH507" s="318"/>
      <c r="AI507" s="318"/>
      <c r="AJ507" s="318"/>
      <c r="AK507" s="318"/>
      <c r="AL507" s="318"/>
      <c r="AM507" s="318"/>
      <c r="AN507" s="318"/>
      <c r="AO507" s="318"/>
      <c r="AP507" s="318"/>
      <c r="AQ507" s="318"/>
      <c r="AR507" s="318"/>
      <c r="AS507" s="318"/>
      <c r="AT507" s="318"/>
      <c r="AU507" s="318"/>
      <c r="AV507" s="318"/>
      <c r="AW507" s="318"/>
      <c r="AX507" s="318"/>
      <c r="AY507" s="318"/>
      <c r="AZ507" s="318"/>
      <c r="BA507" s="318"/>
      <c r="BB507" s="318"/>
      <c r="BC507" s="318"/>
      <c r="BD507" s="318"/>
      <c r="BE507" s="318"/>
      <c r="BF507" s="318"/>
      <c r="BG507" s="318"/>
      <c r="BH507" s="318"/>
      <c r="BI507" s="318"/>
      <c r="BJ507" s="318"/>
    </row>
    <row r="508" spans="1:62" ht="12" customHeight="1" x14ac:dyDescent="0.25">
      <c r="A508" s="318"/>
      <c r="B508" s="318"/>
      <c r="C508" s="318"/>
      <c r="D508" s="318"/>
      <c r="E508" s="318"/>
      <c r="F508" s="318"/>
      <c r="G508" s="318"/>
      <c r="H508" s="318"/>
      <c r="I508" s="318"/>
      <c r="J508" s="318"/>
      <c r="K508" s="318"/>
      <c r="L508" s="318"/>
      <c r="M508" s="318"/>
      <c r="N508" s="318"/>
      <c r="O508" s="318"/>
      <c r="P508" s="318"/>
      <c r="Q508" s="318"/>
      <c r="R508" s="318"/>
      <c r="S508" s="318"/>
      <c r="T508" s="318"/>
      <c r="U508" s="318"/>
      <c r="V508" s="318"/>
      <c r="W508" s="318"/>
      <c r="X508" s="318"/>
      <c r="Y508" s="318"/>
      <c r="Z508" s="318"/>
      <c r="AA508" s="318"/>
      <c r="AB508" s="318"/>
      <c r="AC508" s="318"/>
      <c r="AD508" s="318"/>
      <c r="AE508" s="318"/>
      <c r="AF508" s="318"/>
      <c r="AG508" s="318"/>
      <c r="AH508" s="318"/>
      <c r="AI508" s="318"/>
      <c r="AJ508" s="318"/>
      <c r="AK508" s="318"/>
      <c r="AL508" s="318"/>
      <c r="AM508" s="318"/>
      <c r="AN508" s="318"/>
      <c r="AO508" s="318"/>
      <c r="AP508" s="318"/>
      <c r="AQ508" s="318"/>
      <c r="AR508" s="318"/>
      <c r="AS508" s="318"/>
      <c r="AT508" s="318"/>
      <c r="AU508" s="318"/>
      <c r="AV508" s="318"/>
      <c r="AW508" s="318"/>
      <c r="AX508" s="318"/>
      <c r="AY508" s="318"/>
      <c r="AZ508" s="318"/>
      <c r="BA508" s="318"/>
      <c r="BB508" s="318"/>
      <c r="BC508" s="318"/>
      <c r="BD508" s="318"/>
      <c r="BE508" s="318"/>
      <c r="BF508" s="318"/>
      <c r="BG508" s="318"/>
      <c r="BH508" s="318"/>
      <c r="BI508" s="318"/>
      <c r="BJ508" s="318"/>
    </row>
    <row r="509" spans="1:62" ht="12" customHeight="1" x14ac:dyDescent="0.25">
      <c r="A509" s="318"/>
      <c r="B509" s="318"/>
      <c r="C509" s="318"/>
      <c r="D509" s="318"/>
      <c r="E509" s="318"/>
      <c r="F509" s="318"/>
      <c r="G509" s="318"/>
      <c r="H509" s="318"/>
      <c r="I509" s="318"/>
      <c r="J509" s="318"/>
      <c r="K509" s="318"/>
      <c r="L509" s="318"/>
      <c r="M509" s="318"/>
      <c r="N509" s="318"/>
      <c r="O509" s="318"/>
      <c r="P509" s="318"/>
      <c r="Q509" s="318"/>
      <c r="R509" s="318"/>
      <c r="S509" s="318"/>
      <c r="T509" s="318"/>
      <c r="U509" s="318"/>
      <c r="V509" s="318"/>
      <c r="W509" s="318"/>
      <c r="X509" s="318"/>
      <c r="Y509" s="318"/>
      <c r="Z509" s="318"/>
      <c r="AA509" s="318"/>
      <c r="AB509" s="318"/>
      <c r="AC509" s="318"/>
      <c r="AD509" s="318"/>
      <c r="AE509" s="318"/>
      <c r="AF509" s="318"/>
      <c r="AG509" s="318"/>
      <c r="AH509" s="318"/>
      <c r="AI509" s="318"/>
      <c r="AJ509" s="318"/>
      <c r="AK509" s="318"/>
      <c r="AL509" s="318"/>
      <c r="AM509" s="318"/>
      <c r="AN509" s="318"/>
      <c r="AO509" s="318"/>
      <c r="AP509" s="318"/>
      <c r="AQ509" s="318"/>
      <c r="AR509" s="318"/>
      <c r="AS509" s="318"/>
      <c r="AT509" s="318"/>
      <c r="AU509" s="318"/>
      <c r="AV509" s="318"/>
      <c r="AW509" s="318"/>
      <c r="AX509" s="318"/>
      <c r="AY509" s="318"/>
      <c r="AZ509" s="318"/>
      <c r="BA509" s="318"/>
      <c r="BB509" s="318"/>
      <c r="BC509" s="318"/>
      <c r="BD509" s="318"/>
      <c r="BE509" s="318"/>
      <c r="BF509" s="318"/>
      <c r="BG509" s="318"/>
      <c r="BH509" s="318"/>
      <c r="BI509" s="318"/>
      <c r="BJ509" s="318"/>
    </row>
    <row r="510" spans="1:62" ht="12" customHeight="1" x14ac:dyDescent="0.25">
      <c r="A510" s="318"/>
      <c r="B510" s="318"/>
      <c r="C510" s="318"/>
      <c r="D510" s="318"/>
      <c r="E510" s="318"/>
      <c r="F510" s="318"/>
      <c r="G510" s="318"/>
      <c r="H510" s="318"/>
      <c r="I510" s="318"/>
      <c r="J510" s="318"/>
      <c r="K510" s="318"/>
      <c r="L510" s="318"/>
      <c r="M510" s="318"/>
      <c r="N510" s="318"/>
      <c r="O510" s="318"/>
      <c r="P510" s="318"/>
      <c r="Q510" s="318"/>
      <c r="R510" s="318"/>
      <c r="S510" s="318"/>
      <c r="T510" s="318"/>
      <c r="U510" s="318"/>
      <c r="V510" s="318"/>
      <c r="W510" s="318"/>
      <c r="X510" s="318"/>
      <c r="Y510" s="318"/>
      <c r="Z510" s="318"/>
      <c r="AA510" s="318"/>
      <c r="AB510" s="318"/>
      <c r="AC510" s="318"/>
      <c r="AD510" s="318"/>
      <c r="AE510" s="318"/>
      <c r="AF510" s="318"/>
      <c r="AG510" s="318"/>
      <c r="AH510" s="318"/>
      <c r="AI510" s="318"/>
      <c r="AJ510" s="318"/>
      <c r="AK510" s="318"/>
      <c r="AL510" s="318"/>
      <c r="AM510" s="318"/>
      <c r="AN510" s="318"/>
      <c r="AO510" s="318"/>
      <c r="AP510" s="318"/>
      <c r="AQ510" s="318"/>
      <c r="AR510" s="318"/>
      <c r="AS510" s="318"/>
      <c r="AT510" s="318"/>
      <c r="AU510" s="318"/>
      <c r="AV510" s="318"/>
      <c r="AW510" s="318"/>
      <c r="AX510" s="318"/>
      <c r="AY510" s="318"/>
      <c r="AZ510" s="318"/>
      <c r="BA510" s="318"/>
      <c r="BB510" s="318"/>
      <c r="BC510" s="318"/>
      <c r="BD510" s="318"/>
      <c r="BE510" s="318"/>
      <c r="BF510" s="318"/>
      <c r="BG510" s="318"/>
      <c r="BH510" s="318"/>
      <c r="BI510" s="318"/>
      <c r="BJ510" s="318"/>
    </row>
    <row r="511" spans="1:62" ht="12" customHeight="1" x14ac:dyDescent="0.25">
      <c r="A511" s="318"/>
      <c r="B511" s="318"/>
      <c r="C511" s="318"/>
      <c r="D511" s="318"/>
      <c r="E511" s="318"/>
      <c r="F511" s="318"/>
      <c r="G511" s="318"/>
      <c r="H511" s="318"/>
      <c r="I511" s="318"/>
      <c r="J511" s="318"/>
      <c r="K511" s="318"/>
      <c r="L511" s="318"/>
      <c r="M511" s="318"/>
      <c r="N511" s="318"/>
      <c r="O511" s="318"/>
      <c r="P511" s="318"/>
      <c r="Q511" s="318"/>
      <c r="R511" s="318"/>
      <c r="S511" s="318"/>
      <c r="T511" s="318"/>
      <c r="U511" s="318"/>
      <c r="V511" s="318"/>
      <c r="W511" s="318"/>
      <c r="X511" s="318"/>
      <c r="Y511" s="318"/>
      <c r="Z511" s="318"/>
      <c r="AA511" s="318"/>
      <c r="AB511" s="318"/>
      <c r="AC511" s="318"/>
      <c r="AD511" s="318"/>
      <c r="AE511" s="318"/>
      <c r="AF511" s="318"/>
      <c r="AG511" s="318"/>
      <c r="AH511" s="318"/>
      <c r="AI511" s="318"/>
      <c r="AJ511" s="318"/>
      <c r="AK511" s="318"/>
      <c r="AL511" s="318"/>
      <c r="AM511" s="318"/>
      <c r="AN511" s="318"/>
      <c r="AO511" s="318"/>
      <c r="AP511" s="318"/>
      <c r="AQ511" s="318"/>
      <c r="AR511" s="318"/>
      <c r="AS511" s="318"/>
      <c r="AT511" s="318"/>
      <c r="AU511" s="318"/>
      <c r="AV511" s="318"/>
      <c r="AW511" s="318"/>
      <c r="AX511" s="318"/>
      <c r="AY511" s="318"/>
      <c r="AZ511" s="318"/>
      <c r="BA511" s="318"/>
      <c r="BB511" s="318"/>
      <c r="BC511" s="318"/>
      <c r="BD511" s="318"/>
      <c r="BE511" s="318"/>
      <c r="BF511" s="318"/>
      <c r="BG511" s="318"/>
      <c r="BH511" s="318"/>
      <c r="BI511" s="318"/>
      <c r="BJ511" s="318"/>
    </row>
    <row r="512" spans="1:62" ht="12" customHeight="1" x14ac:dyDescent="0.25">
      <c r="A512" s="318"/>
      <c r="B512" s="318"/>
      <c r="C512" s="318"/>
      <c r="D512" s="318"/>
      <c r="E512" s="318"/>
      <c r="F512" s="318"/>
      <c r="G512" s="318"/>
      <c r="H512" s="318"/>
      <c r="I512" s="318"/>
      <c r="J512" s="318"/>
      <c r="K512" s="318"/>
      <c r="L512" s="318"/>
      <c r="M512" s="318"/>
      <c r="N512" s="318"/>
      <c r="O512" s="318"/>
      <c r="P512" s="318"/>
      <c r="Q512" s="318"/>
      <c r="R512" s="318"/>
      <c r="S512" s="318"/>
      <c r="T512" s="318"/>
      <c r="U512" s="318"/>
      <c r="V512" s="318"/>
      <c r="W512" s="318"/>
      <c r="X512" s="318"/>
      <c r="Y512" s="318"/>
      <c r="Z512" s="318"/>
      <c r="AA512" s="318"/>
      <c r="AB512" s="318"/>
      <c r="AC512" s="318"/>
      <c r="AD512" s="318"/>
      <c r="AE512" s="318"/>
      <c r="AF512" s="318"/>
      <c r="AG512" s="318"/>
      <c r="AH512" s="318"/>
      <c r="AI512" s="318"/>
      <c r="AJ512" s="318"/>
      <c r="AK512" s="318"/>
      <c r="AL512" s="318"/>
      <c r="AM512" s="318"/>
      <c r="AN512" s="318"/>
      <c r="AO512" s="318"/>
      <c r="AP512" s="318"/>
      <c r="AQ512" s="318"/>
      <c r="AR512" s="318"/>
      <c r="AS512" s="318"/>
      <c r="AT512" s="318"/>
      <c r="AU512" s="318"/>
      <c r="AV512" s="318"/>
      <c r="AW512" s="318"/>
      <c r="AX512" s="318"/>
      <c r="AY512" s="318"/>
      <c r="AZ512" s="318"/>
      <c r="BA512" s="318"/>
      <c r="BB512" s="318"/>
      <c r="BC512" s="318"/>
      <c r="BD512" s="318"/>
      <c r="BE512" s="318"/>
      <c r="BF512" s="318"/>
      <c r="BG512" s="318"/>
      <c r="BH512" s="318"/>
      <c r="BI512" s="318"/>
      <c r="BJ512" s="318"/>
    </row>
    <row r="513" spans="1:62" ht="12" customHeight="1" x14ac:dyDescent="0.25">
      <c r="A513" s="318"/>
      <c r="B513" s="318"/>
      <c r="C513" s="318"/>
      <c r="D513" s="318"/>
      <c r="E513" s="318"/>
      <c r="F513" s="318"/>
      <c r="G513" s="318"/>
      <c r="H513" s="318"/>
      <c r="I513" s="318"/>
      <c r="J513" s="318"/>
      <c r="K513" s="318"/>
      <c r="L513" s="318"/>
      <c r="M513" s="318"/>
      <c r="N513" s="318"/>
      <c r="O513" s="318"/>
      <c r="P513" s="318"/>
      <c r="Q513" s="318"/>
      <c r="R513" s="318"/>
      <c r="S513" s="318"/>
      <c r="T513" s="318"/>
      <c r="U513" s="318"/>
      <c r="V513" s="318"/>
      <c r="W513" s="318"/>
      <c r="X513" s="318"/>
      <c r="Y513" s="318"/>
      <c r="Z513" s="318"/>
      <c r="AA513" s="318"/>
      <c r="AB513" s="318"/>
      <c r="AC513" s="318"/>
      <c r="AD513" s="318"/>
      <c r="AE513" s="318"/>
      <c r="AF513" s="318"/>
      <c r="AG513" s="318"/>
      <c r="AH513" s="318"/>
      <c r="AI513" s="318"/>
      <c r="AJ513" s="318"/>
      <c r="AK513" s="318"/>
      <c r="AL513" s="318"/>
      <c r="AM513" s="318"/>
      <c r="AN513" s="318"/>
      <c r="AO513" s="318"/>
      <c r="AP513" s="318"/>
      <c r="AQ513" s="318"/>
      <c r="AR513" s="318"/>
      <c r="AS513" s="318"/>
      <c r="AT513" s="318"/>
      <c r="AU513" s="318"/>
      <c r="AV513" s="318"/>
      <c r="AW513" s="318"/>
      <c r="AX513" s="318"/>
      <c r="AY513" s="318"/>
      <c r="AZ513" s="318"/>
      <c r="BA513" s="318"/>
      <c r="BB513" s="318"/>
      <c r="BC513" s="318"/>
      <c r="BD513" s="318"/>
      <c r="BE513" s="318"/>
      <c r="BF513" s="318"/>
      <c r="BG513" s="318"/>
      <c r="BH513" s="318"/>
      <c r="BI513" s="318"/>
      <c r="BJ513" s="318"/>
    </row>
    <row r="514" spans="1:62" ht="12" customHeight="1" x14ac:dyDescent="0.25">
      <c r="A514" s="318"/>
      <c r="B514" s="318"/>
      <c r="C514" s="318"/>
      <c r="D514" s="318"/>
      <c r="E514" s="318"/>
      <c r="F514" s="318"/>
      <c r="G514" s="318"/>
      <c r="H514" s="318"/>
      <c r="I514" s="318"/>
      <c r="J514" s="318"/>
      <c r="K514" s="318"/>
      <c r="L514" s="318"/>
      <c r="M514" s="318"/>
      <c r="N514" s="318"/>
      <c r="O514" s="318"/>
      <c r="P514" s="318"/>
      <c r="Q514" s="318"/>
      <c r="R514" s="318"/>
      <c r="S514" s="318"/>
      <c r="T514" s="318"/>
      <c r="U514" s="318"/>
      <c r="V514" s="318"/>
      <c r="W514" s="318"/>
      <c r="X514" s="318"/>
      <c r="Y514" s="318"/>
      <c r="Z514" s="318"/>
      <c r="AA514" s="318"/>
      <c r="AB514" s="318"/>
      <c r="AC514" s="318"/>
      <c r="AD514" s="318"/>
      <c r="AE514" s="318"/>
      <c r="AF514" s="318"/>
      <c r="AG514" s="318"/>
      <c r="AH514" s="318"/>
      <c r="AI514" s="318"/>
      <c r="AJ514" s="318"/>
      <c r="AK514" s="318"/>
      <c r="AL514" s="318"/>
      <c r="AM514" s="318"/>
      <c r="AN514" s="318"/>
      <c r="AO514" s="318"/>
      <c r="AP514" s="318"/>
      <c r="AQ514" s="318"/>
      <c r="AR514" s="318"/>
      <c r="AS514" s="318"/>
      <c r="AT514" s="318"/>
      <c r="AU514" s="318"/>
      <c r="AV514" s="318"/>
      <c r="AW514" s="318"/>
      <c r="AX514" s="318"/>
      <c r="AY514" s="318"/>
      <c r="AZ514" s="318"/>
      <c r="BA514" s="318"/>
      <c r="BB514" s="318"/>
      <c r="BC514" s="318"/>
      <c r="BD514" s="318"/>
      <c r="BE514" s="318"/>
      <c r="BF514" s="318"/>
      <c r="BG514" s="318"/>
      <c r="BH514" s="318"/>
      <c r="BI514" s="318"/>
      <c r="BJ514" s="318"/>
    </row>
    <row r="515" spans="1:62" ht="12" customHeight="1" x14ac:dyDescent="0.25">
      <c r="A515" s="318"/>
      <c r="B515" s="318"/>
      <c r="C515" s="318"/>
      <c r="D515" s="318"/>
      <c r="E515" s="318"/>
      <c r="F515" s="318"/>
      <c r="G515" s="318"/>
      <c r="H515" s="318"/>
      <c r="I515" s="318"/>
      <c r="J515" s="318"/>
      <c r="K515" s="318"/>
      <c r="L515" s="318"/>
      <c r="M515" s="318"/>
      <c r="N515" s="318"/>
      <c r="O515" s="318"/>
      <c r="P515" s="318"/>
      <c r="Q515" s="318"/>
      <c r="R515" s="318"/>
      <c r="S515" s="318"/>
      <c r="T515" s="318"/>
      <c r="U515" s="318"/>
      <c r="V515" s="318"/>
      <c r="W515" s="318"/>
      <c r="X515" s="318"/>
      <c r="Y515" s="318"/>
      <c r="Z515" s="318"/>
      <c r="AA515" s="318"/>
      <c r="AB515" s="318"/>
      <c r="AC515" s="318"/>
      <c r="AD515" s="318"/>
      <c r="AE515" s="318"/>
      <c r="AF515" s="318"/>
      <c r="AG515" s="318"/>
      <c r="AH515" s="318"/>
      <c r="AI515" s="318"/>
      <c r="AJ515" s="318"/>
      <c r="AK515" s="318"/>
      <c r="AL515" s="318"/>
      <c r="AM515" s="318"/>
      <c r="AN515" s="318"/>
      <c r="AO515" s="318"/>
      <c r="AP515" s="318"/>
      <c r="AQ515" s="318"/>
      <c r="AR515" s="318"/>
      <c r="AS515" s="318"/>
      <c r="AT515" s="318"/>
      <c r="AU515" s="318"/>
      <c r="AV515" s="318"/>
      <c r="AW515" s="318"/>
      <c r="AX515" s="318"/>
      <c r="AY515" s="318"/>
      <c r="AZ515" s="318"/>
      <c r="BA515" s="318"/>
      <c r="BB515" s="318"/>
      <c r="BC515" s="318"/>
      <c r="BD515" s="318"/>
      <c r="BE515" s="318"/>
      <c r="BF515" s="318"/>
      <c r="BG515" s="318"/>
      <c r="BH515" s="318"/>
      <c r="BI515" s="318"/>
      <c r="BJ515" s="318"/>
    </row>
    <row r="516" spans="1:62" ht="12" customHeight="1" x14ac:dyDescent="0.25">
      <c r="A516" s="318"/>
      <c r="B516" s="318"/>
      <c r="C516" s="318"/>
      <c r="D516" s="318"/>
      <c r="E516" s="318"/>
      <c r="F516" s="318"/>
      <c r="G516" s="318"/>
      <c r="H516" s="318"/>
      <c r="I516" s="318"/>
      <c r="J516" s="318"/>
      <c r="K516" s="318"/>
      <c r="L516" s="318"/>
      <c r="M516" s="318"/>
      <c r="N516" s="318"/>
      <c r="O516" s="318"/>
      <c r="P516" s="318"/>
      <c r="Q516" s="318"/>
      <c r="R516" s="318"/>
      <c r="S516" s="318"/>
      <c r="T516" s="318"/>
      <c r="U516" s="318"/>
      <c r="V516" s="318"/>
      <c r="W516" s="318"/>
      <c r="X516" s="318"/>
      <c r="Y516" s="318"/>
      <c r="Z516" s="318"/>
      <c r="AA516" s="318"/>
      <c r="AB516" s="318"/>
      <c r="AC516" s="318"/>
      <c r="AD516" s="318"/>
      <c r="AE516" s="318"/>
      <c r="AF516" s="318"/>
      <c r="AG516" s="318"/>
      <c r="AH516" s="318"/>
      <c r="AI516" s="318"/>
      <c r="AJ516" s="318"/>
      <c r="AK516" s="318"/>
      <c r="AL516" s="318"/>
      <c r="AM516" s="318"/>
      <c r="AN516" s="318"/>
      <c r="AO516" s="318"/>
      <c r="AP516" s="318"/>
      <c r="AQ516" s="318"/>
      <c r="AR516" s="318"/>
      <c r="AS516" s="318"/>
      <c r="AT516" s="318"/>
      <c r="AU516" s="318"/>
      <c r="AV516" s="318"/>
      <c r="AW516" s="318"/>
      <c r="AX516" s="318"/>
      <c r="AY516" s="318"/>
      <c r="AZ516" s="318"/>
      <c r="BA516" s="318"/>
      <c r="BB516" s="318"/>
      <c r="BC516" s="318"/>
      <c r="BD516" s="318"/>
      <c r="BE516" s="318"/>
      <c r="BF516" s="318"/>
      <c r="BG516" s="318"/>
      <c r="BH516" s="318"/>
      <c r="BI516" s="318"/>
      <c r="BJ516" s="318"/>
    </row>
    <row r="517" spans="1:62" ht="12" customHeight="1" x14ac:dyDescent="0.25">
      <c r="A517" s="318"/>
      <c r="B517" s="318"/>
      <c r="C517" s="318"/>
      <c r="D517" s="318"/>
      <c r="E517" s="318"/>
      <c r="F517" s="318"/>
      <c r="G517" s="318"/>
      <c r="H517" s="318"/>
      <c r="I517" s="318"/>
      <c r="J517" s="318"/>
      <c r="K517" s="318"/>
      <c r="L517" s="318"/>
      <c r="M517" s="318"/>
      <c r="N517" s="318"/>
      <c r="O517" s="318"/>
      <c r="P517" s="318"/>
      <c r="Q517" s="318"/>
      <c r="R517" s="318"/>
      <c r="S517" s="318"/>
      <c r="T517" s="318"/>
      <c r="U517" s="318"/>
      <c r="V517" s="318"/>
      <c r="W517" s="318"/>
      <c r="X517" s="318"/>
      <c r="Y517" s="318"/>
      <c r="Z517" s="318"/>
      <c r="AA517" s="318"/>
      <c r="AB517" s="318"/>
      <c r="AC517" s="318"/>
      <c r="AD517" s="318"/>
      <c r="AE517" s="318"/>
      <c r="AF517" s="318"/>
      <c r="AG517" s="318"/>
      <c r="AH517" s="318"/>
      <c r="AI517" s="318"/>
      <c r="AJ517" s="318"/>
      <c r="AK517" s="318"/>
      <c r="AL517" s="318"/>
      <c r="AM517" s="318"/>
      <c r="AN517" s="318"/>
      <c r="AO517" s="318"/>
      <c r="AP517" s="318"/>
      <c r="AQ517" s="318"/>
      <c r="AR517" s="318"/>
      <c r="AS517" s="318"/>
      <c r="AT517" s="318"/>
      <c r="AU517" s="318"/>
      <c r="AV517" s="318"/>
      <c r="AW517" s="318"/>
      <c r="AX517" s="318"/>
      <c r="AY517" s="318"/>
      <c r="AZ517" s="318"/>
      <c r="BA517" s="318"/>
      <c r="BB517" s="318"/>
      <c r="BC517" s="318"/>
      <c r="BD517" s="318"/>
      <c r="BE517" s="318"/>
      <c r="BF517" s="318"/>
      <c r="BG517" s="318"/>
      <c r="BH517" s="318"/>
      <c r="BI517" s="318"/>
      <c r="BJ517" s="318"/>
    </row>
    <row r="518" spans="1:62" ht="12" customHeight="1" x14ac:dyDescent="0.25">
      <c r="A518" s="318"/>
      <c r="B518" s="318"/>
      <c r="C518" s="318"/>
      <c r="D518" s="318"/>
      <c r="E518" s="318"/>
      <c r="F518" s="318"/>
      <c r="G518" s="318"/>
      <c r="H518" s="318"/>
      <c r="I518" s="318"/>
      <c r="J518" s="318"/>
      <c r="K518" s="318"/>
      <c r="L518" s="318"/>
      <c r="M518" s="318"/>
      <c r="N518" s="318"/>
      <c r="O518" s="318"/>
      <c r="P518" s="318"/>
      <c r="Q518" s="318"/>
      <c r="R518" s="318"/>
      <c r="S518" s="318"/>
      <c r="T518" s="318"/>
      <c r="U518" s="318"/>
      <c r="V518" s="318"/>
      <c r="W518" s="318"/>
      <c r="X518" s="318"/>
      <c r="Y518" s="318"/>
      <c r="Z518" s="318"/>
      <c r="AA518" s="318"/>
      <c r="AB518" s="318"/>
      <c r="AC518" s="318"/>
      <c r="AD518" s="318"/>
      <c r="AE518" s="318"/>
      <c r="AF518" s="318"/>
      <c r="AG518" s="318"/>
      <c r="AH518" s="318"/>
      <c r="AI518" s="318"/>
      <c r="AJ518" s="318"/>
      <c r="AK518" s="318"/>
      <c r="AL518" s="318"/>
      <c r="AM518" s="318"/>
      <c r="AN518" s="318"/>
      <c r="AO518" s="318"/>
      <c r="AP518" s="318"/>
      <c r="AQ518" s="318"/>
      <c r="AR518" s="318"/>
      <c r="AS518" s="318"/>
      <c r="AT518" s="318"/>
      <c r="AU518" s="318"/>
      <c r="AV518" s="318"/>
      <c r="AW518" s="318"/>
      <c r="AX518" s="318"/>
      <c r="AY518" s="318"/>
      <c r="AZ518" s="318"/>
      <c r="BA518" s="318"/>
      <c r="BB518" s="318"/>
      <c r="BC518" s="318"/>
      <c r="BD518" s="318"/>
      <c r="BE518" s="318"/>
      <c r="BF518" s="318"/>
      <c r="BG518" s="318"/>
      <c r="BH518" s="318"/>
      <c r="BI518" s="318"/>
      <c r="BJ518" s="318"/>
    </row>
    <row r="519" spans="1:62" ht="12" customHeight="1" x14ac:dyDescent="0.25">
      <c r="A519" s="318"/>
      <c r="B519" s="318"/>
      <c r="C519" s="318"/>
      <c r="D519" s="318"/>
      <c r="E519" s="318"/>
      <c r="F519" s="318"/>
      <c r="G519" s="318"/>
      <c r="H519" s="318"/>
      <c r="I519" s="318"/>
      <c r="J519" s="318"/>
      <c r="K519" s="318"/>
      <c r="L519" s="318"/>
      <c r="M519" s="318"/>
      <c r="N519" s="318"/>
      <c r="O519" s="318"/>
      <c r="P519" s="318"/>
      <c r="Q519" s="318"/>
      <c r="R519" s="318"/>
      <c r="S519" s="318"/>
      <c r="T519" s="318"/>
      <c r="U519" s="318"/>
      <c r="V519" s="318"/>
      <c r="W519" s="318"/>
      <c r="X519" s="318"/>
      <c r="Y519" s="318"/>
      <c r="Z519" s="318"/>
      <c r="AA519" s="318"/>
      <c r="AB519" s="318"/>
      <c r="AC519" s="318"/>
      <c r="AD519" s="318"/>
      <c r="AE519" s="318"/>
      <c r="AF519" s="318"/>
      <c r="AG519" s="318"/>
      <c r="AH519" s="318"/>
      <c r="AI519" s="318"/>
      <c r="AJ519" s="318"/>
      <c r="AK519" s="318"/>
      <c r="AL519" s="318"/>
      <c r="AM519" s="318"/>
      <c r="AN519" s="318"/>
      <c r="AO519" s="318"/>
      <c r="AP519" s="318"/>
      <c r="AQ519" s="318"/>
      <c r="AR519" s="318"/>
      <c r="AS519" s="318"/>
      <c r="AT519" s="318"/>
      <c r="AU519" s="318"/>
      <c r="AV519" s="318"/>
      <c r="AW519" s="318"/>
      <c r="AX519" s="318"/>
      <c r="AY519" s="318"/>
      <c r="AZ519" s="318"/>
      <c r="BA519" s="318"/>
      <c r="BB519" s="318"/>
      <c r="BC519" s="318"/>
      <c r="BD519" s="318"/>
      <c r="BE519" s="318"/>
      <c r="BF519" s="318"/>
      <c r="BG519" s="318"/>
      <c r="BH519" s="318"/>
      <c r="BI519" s="318"/>
      <c r="BJ519" s="318"/>
    </row>
    <row r="520" spans="1:62" ht="12" customHeight="1" x14ac:dyDescent="0.25">
      <c r="A520" s="318"/>
      <c r="B520" s="318"/>
      <c r="C520" s="318"/>
      <c r="D520" s="318"/>
      <c r="E520" s="318"/>
      <c r="F520" s="318"/>
      <c r="G520" s="318"/>
      <c r="H520" s="318"/>
      <c r="I520" s="318"/>
      <c r="J520" s="318"/>
      <c r="K520" s="318"/>
      <c r="L520" s="318"/>
      <c r="M520" s="318"/>
      <c r="N520" s="318"/>
      <c r="O520" s="318"/>
      <c r="P520" s="318"/>
      <c r="Q520" s="318"/>
      <c r="R520" s="318"/>
      <c r="S520" s="318"/>
      <c r="T520" s="318"/>
      <c r="U520" s="318"/>
      <c r="V520" s="318"/>
      <c r="W520" s="318"/>
      <c r="X520" s="318"/>
      <c r="Y520" s="318"/>
      <c r="Z520" s="318"/>
      <c r="AA520" s="318"/>
      <c r="AB520" s="318"/>
      <c r="AC520" s="318"/>
      <c r="AD520" s="318"/>
      <c r="AE520" s="318"/>
      <c r="AF520" s="318"/>
      <c r="AG520" s="318"/>
      <c r="AH520" s="318"/>
      <c r="AI520" s="318"/>
      <c r="AJ520" s="318"/>
      <c r="AK520" s="318"/>
      <c r="AL520" s="318"/>
      <c r="AM520" s="318"/>
      <c r="AN520" s="318"/>
      <c r="AO520" s="318"/>
      <c r="AP520" s="318"/>
      <c r="AQ520" s="318"/>
      <c r="AR520" s="318"/>
      <c r="AS520" s="318"/>
      <c r="AT520" s="318"/>
      <c r="AU520" s="318"/>
      <c r="AV520" s="318"/>
      <c r="AW520" s="318"/>
      <c r="AX520" s="318"/>
      <c r="AY520" s="318"/>
      <c r="AZ520" s="318"/>
      <c r="BA520" s="318"/>
      <c r="BB520" s="318"/>
      <c r="BC520" s="318"/>
      <c r="BD520" s="318"/>
      <c r="BE520" s="318"/>
      <c r="BF520" s="318"/>
      <c r="BG520" s="318"/>
      <c r="BH520" s="318"/>
      <c r="BI520" s="318"/>
      <c r="BJ520" s="318"/>
    </row>
    <row r="521" spans="1:62" ht="12" customHeight="1" x14ac:dyDescent="0.25">
      <c r="A521" s="318"/>
      <c r="B521" s="318"/>
      <c r="C521" s="318"/>
      <c r="D521" s="318"/>
      <c r="E521" s="318"/>
      <c r="F521" s="318"/>
      <c r="G521" s="318"/>
      <c r="H521" s="318"/>
      <c r="I521" s="318"/>
      <c r="J521" s="318"/>
      <c r="K521" s="318"/>
      <c r="L521" s="318"/>
      <c r="M521" s="318"/>
      <c r="N521" s="318"/>
      <c r="O521" s="318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  <c r="AA521" s="318"/>
      <c r="AB521" s="318"/>
      <c r="AC521" s="318"/>
      <c r="AD521" s="318"/>
      <c r="AE521" s="318"/>
      <c r="AF521" s="318"/>
      <c r="AG521" s="318"/>
      <c r="AH521" s="318"/>
      <c r="AI521" s="318"/>
      <c r="AJ521" s="318"/>
      <c r="AK521" s="318"/>
      <c r="AL521" s="318"/>
      <c r="AM521" s="318"/>
      <c r="AN521" s="318"/>
      <c r="AO521" s="318"/>
      <c r="AP521" s="318"/>
      <c r="AQ521" s="318"/>
      <c r="AR521" s="318"/>
      <c r="AS521" s="318"/>
      <c r="AT521" s="318"/>
      <c r="AU521" s="318"/>
      <c r="AV521" s="318"/>
      <c r="AW521" s="318"/>
      <c r="AX521" s="318"/>
      <c r="AY521" s="318"/>
      <c r="AZ521" s="318"/>
      <c r="BA521" s="318"/>
      <c r="BB521" s="318"/>
      <c r="BC521" s="318"/>
      <c r="BD521" s="318"/>
      <c r="BE521" s="318"/>
      <c r="BF521" s="318"/>
      <c r="BG521" s="318"/>
      <c r="BH521" s="318"/>
      <c r="BI521" s="318"/>
      <c r="BJ521" s="318"/>
    </row>
    <row r="522" spans="1:62" ht="12" customHeight="1" x14ac:dyDescent="0.25">
      <c r="A522" s="318"/>
      <c r="B522" s="318"/>
      <c r="C522" s="318"/>
      <c r="D522" s="318"/>
      <c r="E522" s="318"/>
      <c r="F522" s="318"/>
      <c r="G522" s="318"/>
      <c r="H522" s="318"/>
      <c r="I522" s="318"/>
      <c r="J522" s="318"/>
      <c r="K522" s="318"/>
      <c r="L522" s="318"/>
      <c r="M522" s="318"/>
      <c r="N522" s="318"/>
      <c r="O522" s="318"/>
      <c r="P522" s="318"/>
      <c r="Q522" s="318"/>
      <c r="R522" s="318"/>
      <c r="S522" s="318"/>
      <c r="T522" s="318"/>
      <c r="U522" s="318"/>
      <c r="V522" s="318"/>
      <c r="W522" s="318"/>
      <c r="X522" s="318"/>
      <c r="Y522" s="318"/>
      <c r="Z522" s="318"/>
      <c r="AA522" s="318"/>
      <c r="AB522" s="318"/>
      <c r="AC522" s="318"/>
      <c r="AD522" s="318"/>
      <c r="AE522" s="318"/>
      <c r="AF522" s="318"/>
      <c r="AG522" s="318"/>
      <c r="AH522" s="318"/>
      <c r="AI522" s="318"/>
      <c r="AJ522" s="318"/>
      <c r="AK522" s="318"/>
      <c r="AL522" s="318"/>
      <c r="AM522" s="318"/>
      <c r="AN522" s="318"/>
      <c r="AO522" s="318"/>
      <c r="AP522" s="318"/>
      <c r="AQ522" s="318"/>
      <c r="AR522" s="318"/>
      <c r="AS522" s="318"/>
      <c r="AT522" s="318"/>
      <c r="AU522" s="318"/>
      <c r="AV522" s="318"/>
      <c r="AW522" s="318"/>
      <c r="AX522" s="318"/>
      <c r="AY522" s="318"/>
      <c r="AZ522" s="318"/>
      <c r="BA522" s="318"/>
      <c r="BB522" s="318"/>
      <c r="BC522" s="318"/>
      <c r="BD522" s="318"/>
      <c r="BE522" s="318"/>
      <c r="BF522" s="318"/>
      <c r="BG522" s="318"/>
      <c r="BH522" s="318"/>
      <c r="BI522" s="318"/>
      <c r="BJ522" s="318"/>
    </row>
    <row r="523" spans="1:62" ht="12" customHeight="1" x14ac:dyDescent="0.25">
      <c r="A523" s="318"/>
      <c r="B523" s="318"/>
      <c r="C523" s="318"/>
      <c r="D523" s="318"/>
      <c r="E523" s="318"/>
      <c r="F523" s="318"/>
      <c r="G523" s="318"/>
      <c r="H523" s="318"/>
      <c r="I523" s="318"/>
      <c r="J523" s="318"/>
      <c r="K523" s="318"/>
      <c r="L523" s="318"/>
      <c r="M523" s="318"/>
      <c r="N523" s="318"/>
      <c r="O523" s="318"/>
      <c r="P523" s="318"/>
      <c r="Q523" s="318"/>
      <c r="R523" s="318"/>
      <c r="S523" s="318"/>
      <c r="T523" s="318"/>
      <c r="U523" s="318"/>
      <c r="V523" s="318"/>
      <c r="W523" s="318"/>
      <c r="X523" s="318"/>
      <c r="Y523" s="318"/>
      <c r="Z523" s="318"/>
      <c r="AA523" s="318"/>
      <c r="AB523" s="318"/>
      <c r="AC523" s="318"/>
      <c r="AD523" s="318"/>
      <c r="AE523" s="318"/>
      <c r="AF523" s="318"/>
      <c r="AG523" s="318"/>
      <c r="AH523" s="318"/>
      <c r="AI523" s="318"/>
      <c r="AJ523" s="318"/>
      <c r="AK523" s="318"/>
      <c r="AL523" s="318"/>
      <c r="AM523" s="318"/>
      <c r="AN523" s="318"/>
      <c r="AO523" s="318"/>
      <c r="AP523" s="318"/>
      <c r="AQ523" s="318"/>
      <c r="AR523" s="318"/>
      <c r="AS523" s="318"/>
      <c r="AT523" s="318"/>
      <c r="AU523" s="318"/>
      <c r="AV523" s="318"/>
      <c r="AW523" s="318"/>
      <c r="AX523" s="318"/>
      <c r="AY523" s="318"/>
      <c r="AZ523" s="318"/>
      <c r="BA523" s="318"/>
      <c r="BB523" s="318"/>
      <c r="BC523" s="318"/>
      <c r="BD523" s="318"/>
      <c r="BE523" s="318"/>
      <c r="BF523" s="318"/>
      <c r="BG523" s="318"/>
      <c r="BH523" s="318"/>
      <c r="BI523" s="318"/>
      <c r="BJ523" s="318"/>
    </row>
    <row r="524" spans="1:62" ht="12" customHeight="1" x14ac:dyDescent="0.25">
      <c r="A524" s="318"/>
      <c r="B524" s="318"/>
      <c r="C524" s="318"/>
      <c r="D524" s="318"/>
      <c r="E524" s="318"/>
      <c r="F524" s="318"/>
      <c r="G524" s="318"/>
      <c r="H524" s="318"/>
      <c r="I524" s="318"/>
      <c r="J524" s="318"/>
      <c r="K524" s="318"/>
      <c r="L524" s="318"/>
      <c r="M524" s="318"/>
      <c r="N524" s="318"/>
      <c r="O524" s="318"/>
      <c r="P524" s="318"/>
      <c r="Q524" s="318"/>
      <c r="R524" s="318"/>
      <c r="S524" s="318"/>
      <c r="T524" s="318"/>
      <c r="U524" s="318"/>
      <c r="V524" s="318"/>
      <c r="W524" s="318"/>
      <c r="X524" s="318"/>
      <c r="Y524" s="318"/>
      <c r="Z524" s="318"/>
      <c r="AA524" s="318"/>
      <c r="AB524" s="318"/>
      <c r="AC524" s="318"/>
      <c r="AD524" s="318"/>
      <c r="AE524" s="318"/>
      <c r="AF524" s="318"/>
      <c r="AG524" s="318"/>
      <c r="AH524" s="318"/>
      <c r="AI524" s="318"/>
      <c r="AJ524" s="318"/>
      <c r="AK524" s="318"/>
      <c r="AL524" s="318"/>
      <c r="AM524" s="318"/>
      <c r="AN524" s="318"/>
      <c r="AO524" s="318"/>
      <c r="AP524" s="318"/>
      <c r="AQ524" s="318"/>
      <c r="AR524" s="318"/>
      <c r="AS524" s="318"/>
      <c r="AT524" s="318"/>
      <c r="AU524" s="318"/>
      <c r="AV524" s="318"/>
      <c r="AW524" s="318"/>
      <c r="AX524" s="318"/>
      <c r="AY524" s="318"/>
      <c r="AZ524" s="318"/>
      <c r="BA524" s="318"/>
      <c r="BB524" s="318"/>
      <c r="BC524" s="318"/>
      <c r="BD524" s="318"/>
      <c r="BE524" s="318"/>
      <c r="BF524" s="318"/>
      <c r="BG524" s="318"/>
      <c r="BH524" s="318"/>
      <c r="BI524" s="318"/>
      <c r="BJ524" s="318"/>
    </row>
    <row r="525" spans="1:62" ht="12" customHeight="1" x14ac:dyDescent="0.25">
      <c r="A525" s="318"/>
      <c r="B525" s="318"/>
      <c r="C525" s="318"/>
      <c r="D525" s="318"/>
      <c r="E525" s="318"/>
      <c r="F525" s="318"/>
      <c r="G525" s="318"/>
      <c r="H525" s="318"/>
      <c r="I525" s="318"/>
      <c r="J525" s="318"/>
      <c r="K525" s="318"/>
      <c r="L525" s="318"/>
      <c r="M525" s="318"/>
      <c r="N525" s="318"/>
      <c r="O525" s="318"/>
      <c r="P525" s="318"/>
      <c r="Q525" s="318"/>
      <c r="R525" s="318"/>
      <c r="S525" s="318"/>
      <c r="T525" s="318"/>
      <c r="U525" s="318"/>
      <c r="V525" s="318"/>
      <c r="W525" s="318"/>
      <c r="X525" s="318"/>
      <c r="Y525" s="318"/>
      <c r="Z525" s="318"/>
      <c r="AA525" s="318"/>
      <c r="AB525" s="318"/>
      <c r="AC525" s="318"/>
      <c r="AD525" s="318"/>
      <c r="AE525" s="318"/>
      <c r="AF525" s="318"/>
      <c r="AG525" s="318"/>
      <c r="AH525" s="318"/>
      <c r="AI525" s="318"/>
      <c r="AJ525" s="318"/>
      <c r="AK525" s="318"/>
      <c r="AL525" s="318"/>
      <c r="AM525" s="318"/>
      <c r="AN525" s="318"/>
      <c r="AO525" s="318"/>
      <c r="AP525" s="318"/>
      <c r="AQ525" s="318"/>
      <c r="AR525" s="318"/>
      <c r="AS525" s="318"/>
      <c r="AT525" s="318"/>
      <c r="AU525" s="318"/>
      <c r="AV525" s="318"/>
      <c r="AW525" s="318"/>
      <c r="AX525" s="318"/>
      <c r="AY525" s="318"/>
      <c r="AZ525" s="318"/>
      <c r="BA525" s="318"/>
      <c r="BB525" s="318"/>
      <c r="BC525" s="318"/>
      <c r="BD525" s="318"/>
      <c r="BE525" s="318"/>
      <c r="BF525" s="318"/>
      <c r="BG525" s="318"/>
      <c r="BH525" s="318"/>
      <c r="BI525" s="318"/>
      <c r="BJ525" s="318"/>
    </row>
    <row r="526" spans="1:62" ht="12" customHeight="1" x14ac:dyDescent="0.25">
      <c r="A526" s="318"/>
      <c r="B526" s="318"/>
      <c r="C526" s="318"/>
      <c r="D526" s="318"/>
      <c r="E526" s="318"/>
      <c r="F526" s="318"/>
      <c r="G526" s="318"/>
      <c r="H526" s="318"/>
      <c r="I526" s="318"/>
      <c r="J526" s="318"/>
      <c r="K526" s="318"/>
      <c r="L526" s="318"/>
      <c r="M526" s="318"/>
      <c r="N526" s="318"/>
      <c r="O526" s="318"/>
      <c r="P526" s="318"/>
      <c r="Q526" s="318"/>
      <c r="R526" s="318"/>
      <c r="S526" s="318"/>
      <c r="T526" s="318"/>
      <c r="U526" s="318"/>
      <c r="V526" s="318"/>
      <c r="W526" s="318"/>
      <c r="X526" s="318"/>
      <c r="Y526" s="318"/>
      <c r="Z526" s="318"/>
      <c r="AA526" s="318"/>
      <c r="AB526" s="318"/>
      <c r="AC526" s="318"/>
      <c r="AD526" s="318"/>
      <c r="AE526" s="318"/>
      <c r="AF526" s="318"/>
      <c r="AG526" s="318"/>
      <c r="AH526" s="318"/>
      <c r="AI526" s="318"/>
      <c r="AJ526" s="318"/>
      <c r="AK526" s="318"/>
      <c r="AL526" s="318"/>
      <c r="AM526" s="318"/>
      <c r="AN526" s="318"/>
      <c r="AO526" s="318"/>
      <c r="AP526" s="318"/>
      <c r="AQ526" s="318"/>
      <c r="AR526" s="318"/>
      <c r="AS526" s="318"/>
      <c r="AT526" s="318"/>
      <c r="AU526" s="318"/>
      <c r="AV526" s="318"/>
      <c r="AW526" s="318"/>
      <c r="AX526" s="318"/>
      <c r="AY526" s="318"/>
      <c r="AZ526" s="318"/>
      <c r="BA526" s="318"/>
      <c r="BB526" s="318"/>
      <c r="BC526" s="318"/>
      <c r="BD526" s="318"/>
      <c r="BE526" s="318"/>
      <c r="BF526" s="318"/>
      <c r="BG526" s="318"/>
      <c r="BH526" s="318"/>
      <c r="BI526" s="318"/>
      <c r="BJ526" s="318"/>
    </row>
    <row r="527" spans="1:62" ht="12" customHeight="1" x14ac:dyDescent="0.25">
      <c r="A527" s="318"/>
      <c r="B527" s="318"/>
      <c r="C527" s="318"/>
      <c r="D527" s="318"/>
      <c r="E527" s="318"/>
      <c r="F527" s="318"/>
      <c r="G527" s="318"/>
      <c r="H527" s="318"/>
      <c r="I527" s="318"/>
      <c r="J527" s="318"/>
      <c r="K527" s="318"/>
      <c r="L527" s="318"/>
      <c r="M527" s="318"/>
      <c r="N527" s="318"/>
      <c r="O527" s="318"/>
      <c r="P527" s="318"/>
      <c r="Q527" s="318"/>
      <c r="R527" s="318"/>
      <c r="S527" s="318"/>
      <c r="T527" s="318"/>
      <c r="U527" s="318"/>
      <c r="V527" s="318"/>
      <c r="W527" s="318"/>
      <c r="X527" s="318"/>
      <c r="Y527" s="318"/>
      <c r="Z527" s="318"/>
      <c r="AA527" s="318"/>
      <c r="AB527" s="318"/>
      <c r="AC527" s="318"/>
      <c r="AD527" s="318"/>
      <c r="AE527" s="318"/>
      <c r="AF527" s="318"/>
      <c r="AG527" s="318"/>
      <c r="AH527" s="318"/>
      <c r="AI527" s="318"/>
      <c r="AJ527" s="318"/>
      <c r="AK527" s="318"/>
      <c r="AL527" s="318"/>
      <c r="AM527" s="318"/>
      <c r="AN527" s="318"/>
      <c r="AO527" s="318"/>
      <c r="AP527" s="318"/>
      <c r="AQ527" s="318"/>
      <c r="AR527" s="318"/>
      <c r="AS527" s="318"/>
      <c r="AT527" s="318"/>
      <c r="AU527" s="318"/>
      <c r="AV527" s="318"/>
      <c r="AW527" s="318"/>
      <c r="AX527" s="318"/>
      <c r="AY527" s="318"/>
      <c r="AZ527" s="318"/>
      <c r="BA527" s="318"/>
      <c r="BB527" s="318"/>
      <c r="BC527" s="318"/>
      <c r="BD527" s="318"/>
      <c r="BE527" s="318"/>
      <c r="BF527" s="318"/>
      <c r="BG527" s="318"/>
      <c r="BH527" s="318"/>
      <c r="BI527" s="318"/>
      <c r="BJ527" s="318"/>
    </row>
    <row r="528" spans="1:62" ht="12" customHeight="1" x14ac:dyDescent="0.25">
      <c r="A528" s="318"/>
      <c r="B528" s="318"/>
      <c r="C528" s="318"/>
      <c r="D528" s="318"/>
      <c r="E528" s="318"/>
      <c r="F528" s="318"/>
      <c r="G528" s="318"/>
      <c r="H528" s="318"/>
      <c r="I528" s="318"/>
      <c r="J528" s="318"/>
      <c r="K528" s="318"/>
      <c r="L528" s="318"/>
      <c r="M528" s="318"/>
      <c r="N528" s="318"/>
      <c r="O528" s="318"/>
      <c r="P528" s="318"/>
      <c r="Q528" s="318"/>
      <c r="R528" s="318"/>
      <c r="S528" s="318"/>
      <c r="T528" s="318"/>
      <c r="U528" s="318"/>
      <c r="V528" s="318"/>
      <c r="W528" s="318"/>
      <c r="X528" s="318"/>
      <c r="Y528" s="318"/>
      <c r="Z528" s="318"/>
      <c r="AA528" s="318"/>
      <c r="AB528" s="318"/>
      <c r="AC528" s="318"/>
      <c r="AD528" s="318"/>
      <c r="AE528" s="318"/>
      <c r="AF528" s="318"/>
      <c r="AG528" s="318"/>
      <c r="AH528" s="318"/>
      <c r="AI528" s="318"/>
      <c r="AJ528" s="318"/>
      <c r="AK528" s="318"/>
      <c r="AL528" s="318"/>
      <c r="AM528" s="318"/>
      <c r="AN528" s="318"/>
      <c r="AO528" s="318"/>
      <c r="AP528" s="318"/>
      <c r="AQ528" s="318"/>
      <c r="AR528" s="318"/>
      <c r="AS528" s="318"/>
      <c r="AT528" s="318"/>
      <c r="AU528" s="318"/>
      <c r="AV528" s="318"/>
      <c r="AW528" s="318"/>
      <c r="AX528" s="318"/>
      <c r="AY528" s="318"/>
      <c r="AZ528" s="318"/>
      <c r="BA528" s="318"/>
      <c r="BB528" s="318"/>
      <c r="BC528" s="318"/>
      <c r="BD528" s="318"/>
      <c r="BE528" s="318"/>
      <c r="BF528" s="318"/>
      <c r="BG528" s="318"/>
      <c r="BH528" s="318"/>
      <c r="BI528" s="318"/>
      <c r="BJ528" s="318"/>
    </row>
    <row r="529" spans="1:62" ht="12" customHeight="1" x14ac:dyDescent="0.25">
      <c r="A529" s="318"/>
      <c r="B529" s="318"/>
      <c r="C529" s="318"/>
      <c r="D529" s="318"/>
      <c r="E529" s="318"/>
      <c r="F529" s="318"/>
      <c r="G529" s="318"/>
      <c r="H529" s="318"/>
      <c r="I529" s="318"/>
      <c r="J529" s="318"/>
      <c r="K529" s="318"/>
      <c r="L529" s="318"/>
      <c r="M529" s="318"/>
      <c r="N529" s="318"/>
      <c r="O529" s="318"/>
      <c r="P529" s="318"/>
      <c r="Q529" s="318"/>
      <c r="R529" s="318"/>
      <c r="S529" s="318"/>
      <c r="T529" s="318"/>
      <c r="U529" s="318"/>
      <c r="V529" s="318"/>
      <c r="W529" s="318"/>
      <c r="X529" s="318"/>
      <c r="Y529" s="318"/>
      <c r="Z529" s="318"/>
      <c r="AA529" s="318"/>
      <c r="AB529" s="318"/>
      <c r="AC529" s="318"/>
      <c r="AD529" s="318"/>
      <c r="AE529" s="318"/>
      <c r="AF529" s="318"/>
      <c r="AG529" s="318"/>
      <c r="AH529" s="318"/>
      <c r="AI529" s="318"/>
      <c r="AJ529" s="318"/>
      <c r="AK529" s="318"/>
      <c r="AL529" s="318"/>
      <c r="AM529" s="318"/>
      <c r="AN529" s="318"/>
      <c r="AO529" s="318"/>
      <c r="AP529" s="318"/>
      <c r="AQ529" s="318"/>
      <c r="AR529" s="318"/>
      <c r="AS529" s="318"/>
      <c r="AT529" s="318"/>
      <c r="AU529" s="318"/>
      <c r="AV529" s="318"/>
      <c r="AW529" s="318"/>
      <c r="AX529" s="318"/>
      <c r="AY529" s="318"/>
      <c r="AZ529" s="318"/>
      <c r="BA529" s="318"/>
      <c r="BB529" s="318"/>
      <c r="BC529" s="318"/>
      <c r="BD529" s="318"/>
      <c r="BE529" s="318"/>
      <c r="BF529" s="318"/>
      <c r="BG529" s="318"/>
      <c r="BH529" s="318"/>
      <c r="BI529" s="318"/>
      <c r="BJ529" s="318"/>
    </row>
    <row r="530" spans="1:62" ht="12" customHeight="1" x14ac:dyDescent="0.25">
      <c r="A530" s="318"/>
      <c r="B530" s="318"/>
      <c r="C530" s="318"/>
      <c r="D530" s="318"/>
      <c r="E530" s="318"/>
      <c r="F530" s="318"/>
      <c r="G530" s="318"/>
      <c r="H530" s="318"/>
      <c r="I530" s="318"/>
      <c r="J530" s="318"/>
      <c r="K530" s="318"/>
      <c r="L530" s="318"/>
      <c r="M530" s="318"/>
      <c r="N530" s="318"/>
      <c r="O530" s="318"/>
      <c r="P530" s="318"/>
      <c r="Q530" s="318"/>
      <c r="R530" s="318"/>
      <c r="S530" s="318"/>
      <c r="T530" s="318"/>
      <c r="U530" s="318"/>
      <c r="V530" s="318"/>
      <c r="W530" s="318"/>
      <c r="X530" s="318"/>
      <c r="Y530" s="318"/>
      <c r="Z530" s="318"/>
      <c r="AA530" s="318"/>
      <c r="AB530" s="318"/>
      <c r="AC530" s="318"/>
      <c r="AD530" s="318"/>
      <c r="AE530" s="318"/>
      <c r="AF530" s="318"/>
      <c r="AG530" s="318"/>
      <c r="AH530" s="318"/>
      <c r="AI530" s="318"/>
      <c r="AJ530" s="318"/>
      <c r="AK530" s="318"/>
      <c r="AL530" s="318"/>
      <c r="AM530" s="318"/>
      <c r="AN530" s="318"/>
      <c r="AO530" s="318"/>
      <c r="AP530" s="318"/>
      <c r="AQ530" s="318"/>
      <c r="AR530" s="318"/>
      <c r="AS530" s="318"/>
      <c r="AT530" s="318"/>
      <c r="AU530" s="318"/>
      <c r="AV530" s="318"/>
      <c r="AW530" s="318"/>
      <c r="AX530" s="318"/>
      <c r="AY530" s="318"/>
      <c r="AZ530" s="318"/>
      <c r="BA530" s="318"/>
      <c r="BB530" s="318"/>
      <c r="BC530" s="318"/>
      <c r="BD530" s="318"/>
      <c r="BE530" s="318"/>
      <c r="BF530" s="318"/>
      <c r="BG530" s="318"/>
      <c r="BH530" s="318"/>
      <c r="BI530" s="318"/>
      <c r="BJ530" s="318"/>
    </row>
    <row r="531" spans="1:62" ht="12" customHeight="1" x14ac:dyDescent="0.25">
      <c r="A531" s="318"/>
      <c r="B531" s="318"/>
      <c r="C531" s="318"/>
      <c r="D531" s="318"/>
      <c r="E531" s="318"/>
      <c r="F531" s="318"/>
      <c r="G531" s="318"/>
      <c r="H531" s="318"/>
      <c r="I531" s="318"/>
      <c r="J531" s="318"/>
      <c r="K531" s="318"/>
      <c r="L531" s="318"/>
      <c r="M531" s="318"/>
      <c r="N531" s="318"/>
      <c r="O531" s="318"/>
      <c r="P531" s="318"/>
      <c r="Q531" s="318"/>
      <c r="R531" s="318"/>
      <c r="S531" s="318"/>
      <c r="T531" s="318"/>
      <c r="U531" s="318"/>
      <c r="V531" s="318"/>
      <c r="W531" s="318"/>
      <c r="X531" s="318"/>
      <c r="Y531" s="318"/>
      <c r="Z531" s="318"/>
      <c r="AA531" s="318"/>
      <c r="AB531" s="318"/>
      <c r="AC531" s="318"/>
      <c r="AD531" s="318"/>
      <c r="AE531" s="318"/>
      <c r="AF531" s="318"/>
      <c r="AG531" s="318"/>
      <c r="AH531" s="318"/>
      <c r="AI531" s="318"/>
      <c r="AJ531" s="318"/>
      <c r="AK531" s="318"/>
      <c r="AL531" s="318"/>
      <c r="AM531" s="318"/>
      <c r="AN531" s="318"/>
      <c r="AO531" s="318"/>
      <c r="AP531" s="318"/>
      <c r="AQ531" s="318"/>
      <c r="AR531" s="318"/>
      <c r="AS531" s="318"/>
      <c r="AT531" s="318"/>
      <c r="AU531" s="318"/>
      <c r="AV531" s="318"/>
      <c r="AW531" s="318"/>
      <c r="AX531" s="318"/>
      <c r="AY531" s="318"/>
      <c r="AZ531" s="318"/>
      <c r="BA531" s="318"/>
      <c r="BB531" s="318"/>
      <c r="BC531" s="318"/>
      <c r="BD531" s="318"/>
      <c r="BE531" s="318"/>
      <c r="BF531" s="318"/>
      <c r="BG531" s="318"/>
      <c r="BH531" s="318"/>
      <c r="BI531" s="318"/>
      <c r="BJ531" s="318"/>
    </row>
    <row r="532" spans="1:62" ht="12" customHeight="1" x14ac:dyDescent="0.25">
      <c r="A532" s="318"/>
      <c r="B532" s="318"/>
      <c r="C532" s="318"/>
      <c r="D532" s="318"/>
      <c r="E532" s="318"/>
      <c r="F532" s="318"/>
      <c r="G532" s="318"/>
      <c r="H532" s="318"/>
      <c r="I532" s="318"/>
      <c r="J532" s="318"/>
      <c r="K532" s="318"/>
      <c r="L532" s="318"/>
      <c r="M532" s="318"/>
      <c r="N532" s="318"/>
      <c r="O532" s="318"/>
      <c r="P532" s="318"/>
      <c r="Q532" s="318"/>
      <c r="R532" s="318"/>
      <c r="S532" s="318"/>
      <c r="T532" s="318"/>
      <c r="U532" s="318"/>
      <c r="V532" s="318"/>
      <c r="W532" s="318"/>
      <c r="X532" s="318"/>
      <c r="Y532" s="318"/>
      <c r="Z532" s="318"/>
      <c r="AA532" s="318"/>
      <c r="AB532" s="318"/>
      <c r="AC532" s="318"/>
      <c r="AD532" s="318"/>
      <c r="AE532" s="318"/>
      <c r="AF532" s="318"/>
      <c r="AG532" s="318"/>
      <c r="AH532" s="318"/>
      <c r="AI532" s="318"/>
      <c r="AJ532" s="318"/>
      <c r="AK532" s="318"/>
      <c r="AL532" s="318"/>
      <c r="AM532" s="318"/>
      <c r="AN532" s="318"/>
      <c r="AO532" s="318"/>
      <c r="AP532" s="318"/>
      <c r="AQ532" s="318"/>
      <c r="AR532" s="318"/>
      <c r="AS532" s="318"/>
      <c r="AT532" s="318"/>
      <c r="AU532" s="318"/>
      <c r="AV532" s="318"/>
      <c r="AW532" s="318"/>
      <c r="AX532" s="318"/>
      <c r="AY532" s="318"/>
      <c r="AZ532" s="318"/>
      <c r="BA532" s="318"/>
      <c r="BB532" s="318"/>
      <c r="BC532" s="318"/>
      <c r="BD532" s="318"/>
      <c r="BE532" s="318"/>
      <c r="BF532" s="318"/>
      <c r="BG532" s="318"/>
      <c r="BH532" s="318"/>
      <c r="BI532" s="318"/>
      <c r="BJ532" s="318"/>
    </row>
    <row r="533" spans="1:62" ht="12" customHeight="1" x14ac:dyDescent="0.25">
      <c r="A533" s="318"/>
      <c r="B533" s="318"/>
      <c r="C533" s="318"/>
      <c r="D533" s="318"/>
      <c r="E533" s="318"/>
      <c r="F533" s="31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8"/>
      <c r="S533" s="318"/>
      <c r="T533" s="318"/>
      <c r="U533" s="318"/>
      <c r="V533" s="318"/>
      <c r="W533" s="318"/>
      <c r="X533" s="318"/>
      <c r="Y533" s="318"/>
      <c r="Z533" s="318"/>
      <c r="AA533" s="318"/>
      <c r="AB533" s="318"/>
      <c r="AC533" s="318"/>
      <c r="AD533" s="318"/>
      <c r="AE533" s="318"/>
      <c r="AF533" s="318"/>
      <c r="AG533" s="318"/>
      <c r="AH533" s="318"/>
      <c r="AI533" s="318"/>
      <c r="AJ533" s="318"/>
      <c r="AK533" s="318"/>
      <c r="AL533" s="318"/>
      <c r="AM533" s="318"/>
      <c r="AN533" s="318"/>
      <c r="AO533" s="318"/>
      <c r="AP533" s="318"/>
      <c r="AQ533" s="318"/>
      <c r="AR533" s="318"/>
      <c r="AS533" s="318"/>
      <c r="AT533" s="318"/>
      <c r="AU533" s="318"/>
      <c r="AV533" s="318"/>
      <c r="AW533" s="318"/>
      <c r="AX533" s="318"/>
      <c r="AY533" s="318"/>
      <c r="AZ533" s="318"/>
      <c r="BA533" s="318"/>
      <c r="BB533" s="318"/>
      <c r="BC533" s="318"/>
      <c r="BD533" s="318"/>
      <c r="BE533" s="318"/>
      <c r="BF533" s="318"/>
      <c r="BG533" s="318"/>
      <c r="BH533" s="318"/>
      <c r="BI533" s="318"/>
      <c r="BJ533" s="318"/>
    </row>
    <row r="534" spans="1:62" ht="12" customHeight="1" x14ac:dyDescent="0.25">
      <c r="A534" s="318"/>
      <c r="B534" s="318"/>
      <c r="C534" s="318"/>
      <c r="D534" s="318"/>
      <c r="E534" s="318"/>
      <c r="F534" s="318"/>
      <c r="G534" s="318"/>
      <c r="H534" s="318"/>
      <c r="I534" s="318"/>
      <c r="J534" s="318"/>
      <c r="K534" s="318"/>
      <c r="L534" s="318"/>
      <c r="M534" s="318"/>
      <c r="N534" s="318"/>
      <c r="O534" s="318"/>
      <c r="P534" s="318"/>
      <c r="Q534" s="318"/>
      <c r="R534" s="318"/>
      <c r="S534" s="318"/>
      <c r="T534" s="318"/>
      <c r="U534" s="318"/>
      <c r="V534" s="318"/>
      <c r="W534" s="318"/>
      <c r="X534" s="318"/>
      <c r="Y534" s="318"/>
      <c r="Z534" s="318"/>
      <c r="AA534" s="318"/>
      <c r="AB534" s="318"/>
      <c r="AC534" s="318"/>
      <c r="AD534" s="318"/>
      <c r="AE534" s="318"/>
      <c r="AF534" s="318"/>
      <c r="AG534" s="318"/>
      <c r="AH534" s="318"/>
      <c r="AI534" s="318"/>
      <c r="AJ534" s="318"/>
      <c r="AK534" s="318"/>
      <c r="AL534" s="318"/>
      <c r="AM534" s="318"/>
      <c r="AN534" s="318"/>
      <c r="AO534" s="318"/>
      <c r="AP534" s="318"/>
      <c r="AQ534" s="318"/>
      <c r="AR534" s="318"/>
      <c r="AS534" s="318"/>
      <c r="AT534" s="318"/>
      <c r="AU534" s="318"/>
      <c r="AV534" s="318"/>
      <c r="AW534" s="318"/>
      <c r="AX534" s="318"/>
      <c r="AY534" s="318"/>
      <c r="AZ534" s="318"/>
      <c r="BA534" s="318"/>
      <c r="BB534" s="318"/>
      <c r="BC534" s="318"/>
      <c r="BD534" s="318"/>
      <c r="BE534" s="318"/>
      <c r="BF534" s="318"/>
      <c r="BG534" s="318"/>
      <c r="BH534" s="318"/>
      <c r="BI534" s="318"/>
      <c r="BJ534" s="318"/>
    </row>
    <row r="535" spans="1:62" ht="12" customHeight="1" x14ac:dyDescent="0.25">
      <c r="A535" s="318"/>
      <c r="B535" s="318"/>
      <c r="C535" s="318"/>
      <c r="D535" s="318"/>
      <c r="E535" s="318"/>
      <c r="F535" s="318"/>
      <c r="G535" s="318"/>
      <c r="H535" s="318"/>
      <c r="I535" s="318"/>
      <c r="J535" s="318"/>
      <c r="K535" s="318"/>
      <c r="L535" s="318"/>
      <c r="M535" s="318"/>
      <c r="N535" s="318"/>
      <c r="O535" s="318"/>
      <c r="P535" s="318"/>
      <c r="Q535" s="318"/>
      <c r="R535" s="318"/>
      <c r="S535" s="318"/>
      <c r="T535" s="318"/>
      <c r="U535" s="318"/>
      <c r="V535" s="318"/>
      <c r="W535" s="318"/>
      <c r="X535" s="318"/>
      <c r="Y535" s="318"/>
      <c r="Z535" s="318"/>
      <c r="AA535" s="318"/>
      <c r="AB535" s="318"/>
      <c r="AC535" s="318"/>
      <c r="AD535" s="318"/>
      <c r="AE535" s="318"/>
      <c r="AF535" s="318"/>
      <c r="AG535" s="318"/>
      <c r="AH535" s="318"/>
      <c r="AI535" s="318"/>
      <c r="AJ535" s="318"/>
      <c r="AK535" s="318"/>
      <c r="AL535" s="318"/>
      <c r="AM535" s="318"/>
      <c r="AN535" s="318"/>
      <c r="AO535" s="318"/>
      <c r="AP535" s="318"/>
      <c r="AQ535" s="318"/>
      <c r="AR535" s="318"/>
      <c r="AS535" s="318"/>
      <c r="AT535" s="318"/>
      <c r="AU535" s="318"/>
      <c r="AV535" s="318"/>
      <c r="AW535" s="318"/>
      <c r="AX535" s="318"/>
      <c r="AY535" s="318"/>
      <c r="AZ535" s="318"/>
      <c r="BA535" s="318"/>
      <c r="BB535" s="318"/>
      <c r="BC535" s="318"/>
      <c r="BD535" s="318"/>
      <c r="BE535" s="318"/>
      <c r="BF535" s="318"/>
      <c r="BG535" s="318"/>
      <c r="BH535" s="318"/>
      <c r="BI535" s="318"/>
      <c r="BJ535" s="318"/>
    </row>
    <row r="536" spans="1:62" ht="12" customHeight="1" x14ac:dyDescent="0.25">
      <c r="A536" s="318"/>
      <c r="B536" s="318"/>
      <c r="C536" s="318"/>
      <c r="D536" s="318"/>
      <c r="E536" s="318"/>
      <c r="F536" s="318"/>
      <c r="G536" s="318"/>
      <c r="H536" s="318"/>
      <c r="I536" s="318"/>
      <c r="J536" s="318"/>
      <c r="K536" s="318"/>
      <c r="L536" s="318"/>
      <c r="M536" s="318"/>
      <c r="N536" s="318"/>
      <c r="O536" s="318"/>
      <c r="P536" s="318"/>
      <c r="Q536" s="318"/>
      <c r="R536" s="318"/>
      <c r="S536" s="318"/>
      <c r="T536" s="318"/>
      <c r="U536" s="318"/>
      <c r="V536" s="318"/>
      <c r="W536" s="318"/>
      <c r="X536" s="318"/>
      <c r="Y536" s="318"/>
      <c r="Z536" s="318"/>
      <c r="AA536" s="318"/>
      <c r="AB536" s="318"/>
      <c r="AC536" s="318"/>
      <c r="AD536" s="318"/>
      <c r="AE536" s="318"/>
      <c r="AF536" s="318"/>
      <c r="AG536" s="318"/>
      <c r="AH536" s="318"/>
      <c r="AI536" s="318"/>
      <c r="AJ536" s="318"/>
      <c r="AK536" s="318"/>
      <c r="AL536" s="318"/>
      <c r="AM536" s="318"/>
      <c r="AN536" s="318"/>
      <c r="AO536" s="318"/>
      <c r="AP536" s="318"/>
      <c r="AQ536" s="318"/>
      <c r="AR536" s="318"/>
      <c r="AS536" s="318"/>
      <c r="AT536" s="318"/>
      <c r="AU536" s="318"/>
      <c r="AV536" s="318"/>
      <c r="AW536" s="318"/>
      <c r="AX536" s="318"/>
      <c r="AY536" s="318"/>
      <c r="AZ536" s="318"/>
      <c r="BA536" s="318"/>
      <c r="BB536" s="318"/>
      <c r="BC536" s="318"/>
      <c r="BD536" s="318"/>
      <c r="BE536" s="318"/>
      <c r="BF536" s="318"/>
      <c r="BG536" s="318"/>
      <c r="BH536" s="318"/>
      <c r="BI536" s="318"/>
      <c r="BJ536" s="318"/>
    </row>
    <row r="537" spans="1:62" ht="12" customHeight="1" x14ac:dyDescent="0.25">
      <c r="A537" s="318"/>
      <c r="B537" s="318"/>
      <c r="C537" s="318"/>
      <c r="D537" s="318"/>
      <c r="E537" s="318"/>
      <c r="F537" s="318"/>
      <c r="G537" s="318"/>
      <c r="H537" s="318"/>
      <c r="I537" s="318"/>
      <c r="J537" s="318"/>
      <c r="K537" s="318"/>
      <c r="L537" s="318"/>
      <c r="M537" s="318"/>
      <c r="N537" s="318"/>
      <c r="O537" s="318"/>
      <c r="P537" s="318"/>
      <c r="Q537" s="318"/>
      <c r="R537" s="318"/>
      <c r="S537" s="318"/>
      <c r="T537" s="318"/>
      <c r="U537" s="318"/>
      <c r="V537" s="318"/>
      <c r="W537" s="318"/>
      <c r="X537" s="318"/>
      <c r="Y537" s="318"/>
      <c r="Z537" s="318"/>
      <c r="AA537" s="318"/>
      <c r="AB537" s="318"/>
      <c r="AC537" s="318"/>
      <c r="AD537" s="318"/>
      <c r="AE537" s="318"/>
      <c r="AF537" s="318"/>
      <c r="AG537" s="318"/>
      <c r="AH537" s="318"/>
      <c r="AI537" s="318"/>
      <c r="AJ537" s="318"/>
      <c r="AK537" s="318"/>
      <c r="AL537" s="318"/>
      <c r="AM537" s="318"/>
      <c r="AN537" s="318"/>
      <c r="AO537" s="318"/>
      <c r="AP537" s="318"/>
      <c r="AQ537" s="318"/>
      <c r="AR537" s="318"/>
      <c r="AS537" s="318"/>
      <c r="AT537" s="318"/>
      <c r="AU537" s="318"/>
      <c r="AV537" s="318"/>
      <c r="AW537" s="318"/>
      <c r="AX537" s="318"/>
      <c r="AY537" s="318"/>
      <c r="AZ537" s="318"/>
      <c r="BA537" s="318"/>
      <c r="BB537" s="318"/>
      <c r="BC537" s="318"/>
      <c r="BD537" s="318"/>
      <c r="BE537" s="318"/>
      <c r="BF537" s="318"/>
      <c r="BG537" s="318"/>
      <c r="BH537" s="318"/>
      <c r="BI537" s="318"/>
      <c r="BJ537" s="318"/>
    </row>
    <row r="538" spans="1:62" ht="12" customHeight="1" x14ac:dyDescent="0.25">
      <c r="A538" s="318"/>
      <c r="B538" s="318"/>
      <c r="C538" s="318"/>
      <c r="D538" s="318"/>
      <c r="E538" s="318"/>
      <c r="F538" s="318"/>
      <c r="G538" s="318"/>
      <c r="H538" s="318"/>
      <c r="I538" s="318"/>
      <c r="J538" s="318"/>
      <c r="K538" s="318"/>
      <c r="L538" s="318"/>
      <c r="M538" s="318"/>
      <c r="N538" s="318"/>
      <c r="O538" s="318"/>
      <c r="P538" s="318"/>
      <c r="Q538" s="318"/>
      <c r="R538" s="318"/>
      <c r="S538" s="318"/>
      <c r="T538" s="318"/>
      <c r="U538" s="318"/>
      <c r="V538" s="318"/>
      <c r="W538" s="318"/>
      <c r="X538" s="318"/>
      <c r="Y538" s="318"/>
      <c r="Z538" s="318"/>
      <c r="AA538" s="318"/>
      <c r="AB538" s="318"/>
      <c r="AC538" s="318"/>
      <c r="AD538" s="318"/>
      <c r="AE538" s="318"/>
      <c r="AF538" s="318"/>
      <c r="AG538" s="318"/>
      <c r="AH538" s="318"/>
      <c r="AI538" s="318"/>
      <c r="AJ538" s="318"/>
      <c r="AK538" s="318"/>
      <c r="AL538" s="318"/>
      <c r="AM538" s="318"/>
      <c r="AN538" s="318"/>
      <c r="AO538" s="318"/>
      <c r="AP538" s="318"/>
      <c r="AQ538" s="318"/>
      <c r="AR538" s="318"/>
      <c r="AS538" s="318"/>
      <c r="AT538" s="318"/>
      <c r="AU538" s="318"/>
      <c r="AV538" s="318"/>
      <c r="AW538" s="318"/>
      <c r="AX538" s="318"/>
      <c r="AY538" s="318"/>
      <c r="AZ538" s="318"/>
      <c r="BA538" s="318"/>
      <c r="BB538" s="318"/>
      <c r="BC538" s="318"/>
      <c r="BD538" s="318"/>
      <c r="BE538" s="318"/>
      <c r="BF538" s="318"/>
      <c r="BG538" s="318"/>
      <c r="BH538" s="318"/>
      <c r="BI538" s="318"/>
      <c r="BJ538" s="318"/>
    </row>
    <row r="539" spans="1:62" ht="12" customHeight="1" x14ac:dyDescent="0.25">
      <c r="A539" s="318"/>
      <c r="B539" s="318"/>
      <c r="C539" s="318"/>
      <c r="D539" s="318"/>
      <c r="E539" s="318"/>
      <c r="F539" s="318"/>
      <c r="G539" s="318"/>
      <c r="H539" s="318"/>
      <c r="I539" s="318"/>
      <c r="J539" s="318"/>
      <c r="K539" s="318"/>
      <c r="L539" s="318"/>
      <c r="M539" s="318"/>
      <c r="N539" s="318"/>
      <c r="O539" s="318"/>
      <c r="P539" s="318"/>
      <c r="Q539" s="318"/>
      <c r="R539" s="318"/>
      <c r="S539" s="318"/>
      <c r="T539" s="318"/>
      <c r="U539" s="318"/>
      <c r="V539" s="318"/>
      <c r="W539" s="318"/>
      <c r="X539" s="318"/>
      <c r="Y539" s="318"/>
      <c r="Z539" s="318"/>
      <c r="AA539" s="318"/>
      <c r="AB539" s="318"/>
      <c r="AC539" s="318"/>
      <c r="AD539" s="318"/>
      <c r="AE539" s="318"/>
      <c r="AF539" s="318"/>
      <c r="AG539" s="318"/>
      <c r="AH539" s="318"/>
      <c r="AI539" s="318"/>
      <c r="AJ539" s="318"/>
      <c r="AK539" s="318"/>
      <c r="AL539" s="318"/>
      <c r="AM539" s="318"/>
      <c r="AN539" s="318"/>
      <c r="AO539" s="318"/>
      <c r="AP539" s="318"/>
      <c r="AQ539" s="318"/>
      <c r="AR539" s="318"/>
      <c r="AS539" s="318"/>
      <c r="AT539" s="318"/>
      <c r="AU539" s="318"/>
      <c r="AV539" s="318"/>
      <c r="AW539" s="318"/>
      <c r="AX539" s="318"/>
      <c r="AY539" s="318"/>
      <c r="AZ539" s="318"/>
      <c r="BA539" s="318"/>
      <c r="BB539" s="318"/>
      <c r="BC539" s="318"/>
      <c r="BD539" s="318"/>
      <c r="BE539" s="318"/>
      <c r="BF539" s="318"/>
      <c r="BG539" s="318"/>
      <c r="BH539" s="318"/>
      <c r="BI539" s="318"/>
      <c r="BJ539" s="318"/>
    </row>
    <row r="540" spans="1:62" ht="12" customHeight="1" x14ac:dyDescent="0.25">
      <c r="A540" s="318"/>
      <c r="B540" s="318"/>
      <c r="C540" s="318"/>
      <c r="D540" s="318"/>
      <c r="E540" s="318"/>
      <c r="F540" s="318"/>
      <c r="G540" s="318"/>
      <c r="H540" s="318"/>
      <c r="I540" s="318"/>
      <c r="J540" s="318"/>
      <c r="K540" s="318"/>
      <c r="L540" s="318"/>
      <c r="M540" s="318"/>
      <c r="N540" s="318"/>
      <c r="O540" s="318"/>
      <c r="P540" s="318"/>
      <c r="Q540" s="318"/>
      <c r="R540" s="318"/>
      <c r="S540" s="318"/>
      <c r="T540" s="318"/>
      <c r="U540" s="318"/>
      <c r="V540" s="318"/>
      <c r="W540" s="318"/>
      <c r="X540" s="318"/>
      <c r="Y540" s="318"/>
      <c r="Z540" s="318"/>
      <c r="AA540" s="318"/>
      <c r="AB540" s="318"/>
      <c r="AC540" s="318"/>
      <c r="AD540" s="318"/>
      <c r="AE540" s="318"/>
      <c r="AF540" s="318"/>
      <c r="AG540" s="318"/>
      <c r="AH540" s="318"/>
      <c r="AI540" s="318"/>
      <c r="AJ540" s="318"/>
      <c r="AK540" s="318"/>
      <c r="AL540" s="318"/>
      <c r="AM540" s="318"/>
      <c r="AN540" s="318"/>
      <c r="AO540" s="318"/>
      <c r="AP540" s="318"/>
      <c r="AQ540" s="318"/>
      <c r="AR540" s="318"/>
      <c r="AS540" s="318"/>
      <c r="AT540" s="318"/>
      <c r="AU540" s="318"/>
      <c r="AV540" s="318"/>
      <c r="AW540" s="318"/>
      <c r="AX540" s="318"/>
      <c r="AY540" s="318"/>
      <c r="AZ540" s="318"/>
      <c r="BA540" s="318"/>
      <c r="BB540" s="318"/>
      <c r="BC540" s="318"/>
      <c r="BD540" s="318"/>
      <c r="BE540" s="318"/>
      <c r="BF540" s="318"/>
      <c r="BG540" s="318"/>
      <c r="BH540" s="318"/>
      <c r="BI540" s="318"/>
      <c r="BJ540" s="318"/>
    </row>
    <row r="541" spans="1:62" ht="12" customHeight="1" x14ac:dyDescent="0.25">
      <c r="A541" s="318"/>
      <c r="B541" s="318"/>
      <c r="C541" s="318"/>
      <c r="D541" s="318"/>
      <c r="E541" s="318"/>
      <c r="F541" s="318"/>
      <c r="G541" s="318"/>
      <c r="H541" s="318"/>
      <c r="I541" s="318"/>
      <c r="J541" s="318"/>
      <c r="K541" s="318"/>
      <c r="L541" s="318"/>
      <c r="M541" s="318"/>
      <c r="N541" s="318"/>
      <c r="O541" s="318"/>
      <c r="P541" s="318"/>
      <c r="Q541" s="318"/>
      <c r="R541" s="318"/>
      <c r="S541" s="318"/>
      <c r="T541" s="318"/>
      <c r="U541" s="318"/>
      <c r="V541" s="318"/>
      <c r="W541" s="318"/>
      <c r="X541" s="318"/>
      <c r="Y541" s="318"/>
      <c r="Z541" s="318"/>
      <c r="AA541" s="318"/>
      <c r="AB541" s="318"/>
      <c r="AC541" s="318"/>
      <c r="AD541" s="318"/>
      <c r="AE541" s="318"/>
      <c r="AF541" s="318"/>
      <c r="AG541" s="318"/>
      <c r="AH541" s="318"/>
      <c r="AI541" s="318"/>
      <c r="AJ541" s="318"/>
      <c r="AK541" s="318"/>
      <c r="AL541" s="318"/>
      <c r="AM541" s="318"/>
      <c r="AN541" s="318"/>
      <c r="AO541" s="318"/>
      <c r="AP541" s="318"/>
      <c r="AQ541" s="318"/>
      <c r="AR541" s="318"/>
      <c r="AS541" s="318"/>
      <c r="AT541" s="318"/>
      <c r="AU541" s="318"/>
      <c r="AV541" s="318"/>
      <c r="AW541" s="318"/>
      <c r="AX541" s="318"/>
      <c r="AY541" s="318"/>
      <c r="AZ541" s="318"/>
      <c r="BA541" s="318"/>
      <c r="BB541" s="318"/>
      <c r="BC541" s="318"/>
      <c r="BD541" s="318"/>
      <c r="BE541" s="318"/>
      <c r="BF541" s="318"/>
      <c r="BG541" s="318"/>
      <c r="BH541" s="318"/>
      <c r="BI541" s="318"/>
      <c r="BJ541" s="318"/>
    </row>
    <row r="542" spans="1:62" ht="12" customHeight="1" x14ac:dyDescent="0.25">
      <c r="A542" s="318"/>
      <c r="B542" s="318"/>
      <c r="C542" s="318"/>
      <c r="D542" s="318"/>
      <c r="E542" s="318"/>
      <c r="F542" s="318"/>
      <c r="G542" s="318"/>
      <c r="H542" s="318"/>
      <c r="I542" s="318"/>
      <c r="J542" s="318"/>
      <c r="K542" s="318"/>
      <c r="L542" s="318"/>
      <c r="M542" s="318"/>
      <c r="N542" s="318"/>
      <c r="O542" s="318"/>
      <c r="P542" s="318"/>
      <c r="Q542" s="318"/>
      <c r="R542" s="318"/>
      <c r="S542" s="318"/>
      <c r="T542" s="318"/>
      <c r="U542" s="318"/>
      <c r="V542" s="318"/>
      <c r="W542" s="318"/>
      <c r="X542" s="318"/>
      <c r="Y542" s="318"/>
      <c r="Z542" s="318"/>
      <c r="AA542" s="318"/>
      <c r="AB542" s="318"/>
      <c r="AC542" s="318"/>
      <c r="AD542" s="318"/>
      <c r="AE542" s="318"/>
      <c r="AF542" s="318"/>
      <c r="AG542" s="318"/>
      <c r="AH542" s="318"/>
      <c r="AI542" s="318"/>
      <c r="AJ542" s="318"/>
      <c r="AK542" s="318"/>
      <c r="AL542" s="318"/>
      <c r="AM542" s="318"/>
      <c r="AN542" s="318"/>
      <c r="AO542" s="318"/>
      <c r="AP542" s="318"/>
      <c r="AQ542" s="318"/>
      <c r="AR542" s="318"/>
      <c r="AS542" s="318"/>
      <c r="AT542" s="318"/>
      <c r="AU542" s="318"/>
      <c r="AV542" s="318"/>
      <c r="AW542" s="318"/>
      <c r="AX542" s="318"/>
      <c r="AY542" s="318"/>
      <c r="AZ542" s="318"/>
      <c r="BA542" s="318"/>
      <c r="BB542" s="318"/>
      <c r="BC542" s="318"/>
      <c r="BD542" s="318"/>
      <c r="BE542" s="318"/>
      <c r="BF542" s="318"/>
      <c r="BG542" s="318"/>
      <c r="BH542" s="318"/>
      <c r="BI542" s="318"/>
      <c r="BJ542" s="318"/>
    </row>
    <row r="543" spans="1:62" ht="12" customHeight="1" x14ac:dyDescent="0.25">
      <c r="A543" s="318"/>
      <c r="B543" s="318"/>
      <c r="C543" s="318"/>
      <c r="D543" s="318"/>
      <c r="E543" s="318"/>
      <c r="F543" s="31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  <c r="W543" s="318"/>
      <c r="X543" s="318"/>
      <c r="Y543" s="318"/>
      <c r="Z543" s="318"/>
      <c r="AA543" s="318"/>
      <c r="AB543" s="318"/>
      <c r="AC543" s="318"/>
      <c r="AD543" s="318"/>
      <c r="AE543" s="318"/>
      <c r="AF543" s="318"/>
      <c r="AG543" s="318"/>
      <c r="AH543" s="318"/>
      <c r="AI543" s="318"/>
      <c r="AJ543" s="318"/>
      <c r="AK543" s="318"/>
      <c r="AL543" s="318"/>
      <c r="AM543" s="318"/>
      <c r="AN543" s="318"/>
      <c r="AO543" s="318"/>
      <c r="AP543" s="318"/>
      <c r="AQ543" s="318"/>
      <c r="AR543" s="318"/>
      <c r="AS543" s="318"/>
      <c r="AT543" s="318"/>
      <c r="AU543" s="318"/>
      <c r="AV543" s="318"/>
      <c r="AW543" s="318"/>
      <c r="AX543" s="318"/>
      <c r="AY543" s="318"/>
      <c r="AZ543" s="318"/>
      <c r="BA543" s="318"/>
      <c r="BB543" s="318"/>
      <c r="BC543" s="318"/>
      <c r="BD543" s="318"/>
      <c r="BE543" s="318"/>
      <c r="BF543" s="318"/>
      <c r="BG543" s="318"/>
      <c r="BH543" s="318"/>
      <c r="BI543" s="318"/>
      <c r="BJ543" s="318"/>
    </row>
    <row r="544" spans="1:62" ht="12" customHeight="1" x14ac:dyDescent="0.25">
      <c r="A544" s="318"/>
      <c r="B544" s="318"/>
      <c r="C544" s="318"/>
      <c r="D544" s="318"/>
      <c r="E544" s="318"/>
      <c r="F544" s="318"/>
      <c r="G544" s="318"/>
      <c r="H544" s="318"/>
      <c r="I544" s="318"/>
      <c r="J544" s="318"/>
      <c r="K544" s="318"/>
      <c r="L544" s="318"/>
      <c r="M544" s="318"/>
      <c r="N544" s="318"/>
      <c r="O544" s="318"/>
      <c r="P544" s="318"/>
      <c r="Q544" s="318"/>
      <c r="R544" s="318"/>
      <c r="S544" s="318"/>
      <c r="T544" s="318"/>
      <c r="U544" s="318"/>
      <c r="V544" s="318"/>
      <c r="W544" s="318"/>
      <c r="X544" s="318"/>
      <c r="Y544" s="318"/>
      <c r="Z544" s="318"/>
      <c r="AA544" s="318"/>
      <c r="AB544" s="318"/>
      <c r="AC544" s="318"/>
      <c r="AD544" s="318"/>
      <c r="AE544" s="318"/>
      <c r="AF544" s="318"/>
      <c r="AG544" s="318"/>
      <c r="AH544" s="318"/>
      <c r="AI544" s="318"/>
      <c r="AJ544" s="318"/>
      <c r="AK544" s="318"/>
      <c r="AL544" s="318"/>
      <c r="AM544" s="318"/>
      <c r="AN544" s="318"/>
      <c r="AO544" s="318"/>
      <c r="AP544" s="318"/>
      <c r="AQ544" s="318"/>
      <c r="AR544" s="318"/>
      <c r="AS544" s="318"/>
      <c r="AT544" s="318"/>
      <c r="AU544" s="318"/>
      <c r="AV544" s="318"/>
      <c r="AW544" s="318"/>
      <c r="AX544" s="318"/>
      <c r="AY544" s="318"/>
      <c r="AZ544" s="318"/>
      <c r="BA544" s="318"/>
      <c r="BB544" s="318"/>
      <c r="BC544" s="318"/>
      <c r="BD544" s="318"/>
      <c r="BE544" s="318"/>
      <c r="BF544" s="318"/>
      <c r="BG544" s="318"/>
      <c r="BH544" s="318"/>
      <c r="BI544" s="318"/>
      <c r="BJ544" s="318"/>
    </row>
    <row r="545" spans="1:62" ht="12" customHeight="1" x14ac:dyDescent="0.25">
      <c r="A545" s="318"/>
      <c r="B545" s="318"/>
      <c r="C545" s="318"/>
      <c r="D545" s="318"/>
      <c r="E545" s="318"/>
      <c r="F545" s="318"/>
      <c r="G545" s="318"/>
      <c r="H545" s="318"/>
      <c r="I545" s="318"/>
      <c r="J545" s="318"/>
      <c r="K545" s="318"/>
      <c r="L545" s="318"/>
      <c r="M545" s="318"/>
      <c r="N545" s="318"/>
      <c r="O545" s="318"/>
      <c r="P545" s="318"/>
      <c r="Q545" s="318"/>
      <c r="R545" s="318"/>
      <c r="S545" s="318"/>
      <c r="T545" s="318"/>
      <c r="U545" s="318"/>
      <c r="V545" s="318"/>
      <c r="W545" s="318"/>
      <c r="X545" s="318"/>
      <c r="Y545" s="318"/>
      <c r="Z545" s="318"/>
      <c r="AA545" s="318"/>
      <c r="AB545" s="318"/>
      <c r="AC545" s="318"/>
      <c r="AD545" s="318"/>
      <c r="AE545" s="318"/>
      <c r="AF545" s="318"/>
      <c r="AG545" s="318"/>
      <c r="AH545" s="318"/>
      <c r="AI545" s="318"/>
      <c r="AJ545" s="318"/>
      <c r="AK545" s="318"/>
      <c r="AL545" s="318"/>
      <c r="AM545" s="318"/>
      <c r="AN545" s="318"/>
      <c r="AO545" s="318"/>
      <c r="AP545" s="318"/>
      <c r="AQ545" s="318"/>
      <c r="AR545" s="318"/>
      <c r="AS545" s="318"/>
      <c r="AT545" s="318"/>
      <c r="AU545" s="318"/>
      <c r="AV545" s="318"/>
      <c r="AW545" s="318"/>
      <c r="AX545" s="318"/>
      <c r="AY545" s="318"/>
      <c r="AZ545" s="318"/>
      <c r="BA545" s="318"/>
      <c r="BB545" s="318"/>
      <c r="BC545" s="318"/>
      <c r="BD545" s="318"/>
      <c r="BE545" s="318"/>
      <c r="BF545" s="318"/>
      <c r="BG545" s="318"/>
      <c r="BH545" s="318"/>
      <c r="BI545" s="318"/>
      <c r="BJ545" s="318"/>
    </row>
    <row r="546" spans="1:62" ht="12" customHeight="1" x14ac:dyDescent="0.25">
      <c r="A546" s="318"/>
      <c r="B546" s="318"/>
      <c r="C546" s="318"/>
      <c r="D546" s="318"/>
      <c r="E546" s="318"/>
      <c r="F546" s="318"/>
      <c r="G546" s="318"/>
      <c r="H546" s="318"/>
      <c r="I546" s="318"/>
      <c r="J546" s="318"/>
      <c r="K546" s="318"/>
      <c r="L546" s="318"/>
      <c r="M546" s="318"/>
      <c r="N546" s="318"/>
      <c r="O546" s="318"/>
      <c r="P546" s="318"/>
      <c r="Q546" s="318"/>
      <c r="R546" s="318"/>
      <c r="S546" s="318"/>
      <c r="T546" s="318"/>
      <c r="U546" s="318"/>
      <c r="V546" s="318"/>
      <c r="W546" s="318"/>
      <c r="X546" s="318"/>
      <c r="Y546" s="318"/>
      <c r="Z546" s="318"/>
      <c r="AA546" s="318"/>
      <c r="AB546" s="318"/>
      <c r="AC546" s="318"/>
      <c r="AD546" s="318"/>
      <c r="AE546" s="318"/>
      <c r="AF546" s="318"/>
      <c r="AG546" s="318"/>
      <c r="AH546" s="318"/>
      <c r="AI546" s="318"/>
      <c r="AJ546" s="318"/>
      <c r="AK546" s="318"/>
      <c r="AL546" s="318"/>
      <c r="AM546" s="318"/>
      <c r="AN546" s="318"/>
      <c r="AO546" s="318"/>
      <c r="AP546" s="318"/>
      <c r="AQ546" s="318"/>
      <c r="AR546" s="318"/>
      <c r="AS546" s="318"/>
      <c r="AT546" s="318"/>
      <c r="AU546" s="318"/>
      <c r="AV546" s="318"/>
      <c r="AW546" s="318"/>
      <c r="AX546" s="318"/>
      <c r="AY546" s="318"/>
      <c r="AZ546" s="318"/>
      <c r="BA546" s="318"/>
      <c r="BB546" s="318"/>
      <c r="BC546" s="318"/>
      <c r="BD546" s="318"/>
      <c r="BE546" s="318"/>
      <c r="BF546" s="318"/>
      <c r="BG546" s="318"/>
      <c r="BH546" s="318"/>
      <c r="BI546" s="318"/>
      <c r="BJ546" s="318"/>
    </row>
    <row r="547" spans="1:62" ht="12" customHeight="1" x14ac:dyDescent="0.25">
      <c r="A547" s="318"/>
      <c r="B547" s="318"/>
      <c r="C547" s="318"/>
      <c r="D547" s="318"/>
      <c r="E547" s="318"/>
      <c r="F547" s="318"/>
      <c r="G547" s="318"/>
      <c r="H547" s="318"/>
      <c r="I547" s="318"/>
      <c r="J547" s="318"/>
      <c r="K547" s="318"/>
      <c r="L547" s="318"/>
      <c r="M547" s="318"/>
      <c r="N547" s="318"/>
      <c r="O547" s="318"/>
      <c r="P547" s="318"/>
      <c r="Q547" s="318"/>
      <c r="R547" s="318"/>
      <c r="S547" s="318"/>
      <c r="T547" s="318"/>
      <c r="U547" s="318"/>
      <c r="V547" s="318"/>
      <c r="W547" s="318"/>
      <c r="X547" s="318"/>
      <c r="Y547" s="318"/>
      <c r="Z547" s="318"/>
      <c r="AA547" s="318"/>
      <c r="AB547" s="318"/>
      <c r="AC547" s="318"/>
      <c r="AD547" s="318"/>
      <c r="AE547" s="318"/>
      <c r="AF547" s="318"/>
      <c r="AG547" s="318"/>
      <c r="AH547" s="318"/>
      <c r="AI547" s="318"/>
      <c r="AJ547" s="318"/>
      <c r="AK547" s="318"/>
      <c r="AL547" s="318"/>
      <c r="AM547" s="318"/>
      <c r="AN547" s="318"/>
      <c r="AO547" s="318"/>
      <c r="AP547" s="318"/>
      <c r="AQ547" s="318"/>
      <c r="AR547" s="318"/>
      <c r="AS547" s="318"/>
      <c r="AT547" s="318"/>
      <c r="AU547" s="318"/>
      <c r="AV547" s="318"/>
      <c r="AW547" s="318"/>
      <c r="AX547" s="318"/>
      <c r="AY547" s="318"/>
      <c r="AZ547" s="318"/>
      <c r="BA547" s="318"/>
      <c r="BB547" s="318"/>
      <c r="BC547" s="318"/>
      <c r="BD547" s="318"/>
      <c r="BE547" s="318"/>
      <c r="BF547" s="318"/>
      <c r="BG547" s="318"/>
      <c r="BH547" s="318"/>
      <c r="BI547" s="318"/>
      <c r="BJ547" s="318"/>
    </row>
    <row r="548" spans="1:62" ht="12" customHeight="1" x14ac:dyDescent="0.25">
      <c r="A548" s="318"/>
      <c r="B548" s="318"/>
      <c r="C548" s="318"/>
      <c r="D548" s="318"/>
      <c r="E548" s="318"/>
      <c r="F548" s="318"/>
      <c r="G548" s="318"/>
      <c r="H548" s="318"/>
      <c r="I548" s="318"/>
      <c r="J548" s="318"/>
      <c r="K548" s="318"/>
      <c r="L548" s="318"/>
      <c r="M548" s="318"/>
      <c r="N548" s="318"/>
      <c r="O548" s="318"/>
      <c r="P548" s="318"/>
      <c r="Q548" s="318"/>
      <c r="R548" s="318"/>
      <c r="S548" s="318"/>
      <c r="T548" s="318"/>
      <c r="U548" s="318"/>
      <c r="V548" s="318"/>
      <c r="W548" s="318"/>
      <c r="X548" s="318"/>
      <c r="Y548" s="318"/>
      <c r="Z548" s="318"/>
      <c r="AA548" s="318"/>
      <c r="AB548" s="318"/>
      <c r="AC548" s="318"/>
      <c r="AD548" s="318"/>
      <c r="AE548" s="318"/>
      <c r="AF548" s="318"/>
      <c r="AG548" s="318"/>
      <c r="AH548" s="318"/>
      <c r="AI548" s="318"/>
      <c r="AJ548" s="318"/>
      <c r="AK548" s="318"/>
      <c r="AL548" s="318"/>
      <c r="AM548" s="318"/>
      <c r="AN548" s="318"/>
      <c r="AO548" s="318"/>
      <c r="AP548" s="318"/>
      <c r="AQ548" s="318"/>
      <c r="AR548" s="318"/>
      <c r="AS548" s="318"/>
      <c r="AT548" s="318"/>
      <c r="AU548" s="318"/>
      <c r="AV548" s="318"/>
      <c r="AW548" s="318"/>
      <c r="AX548" s="318"/>
      <c r="AY548" s="318"/>
      <c r="AZ548" s="318"/>
      <c r="BA548" s="318"/>
      <c r="BB548" s="318"/>
      <c r="BC548" s="318"/>
      <c r="BD548" s="318"/>
      <c r="BE548" s="318"/>
      <c r="BF548" s="318"/>
      <c r="BG548" s="318"/>
      <c r="BH548" s="318"/>
      <c r="BI548" s="318"/>
      <c r="BJ548" s="318"/>
    </row>
    <row r="549" spans="1:62" ht="12" customHeight="1" x14ac:dyDescent="0.25">
      <c r="A549" s="318"/>
      <c r="B549" s="318"/>
      <c r="C549" s="318"/>
      <c r="D549" s="318"/>
      <c r="E549" s="318"/>
      <c r="F549" s="318"/>
      <c r="G549" s="318"/>
      <c r="H549" s="318"/>
      <c r="I549" s="318"/>
      <c r="J549" s="318"/>
      <c r="K549" s="318"/>
      <c r="L549" s="318"/>
      <c r="M549" s="318"/>
      <c r="N549" s="318"/>
      <c r="O549" s="318"/>
      <c r="P549" s="318"/>
      <c r="Q549" s="318"/>
      <c r="R549" s="318"/>
      <c r="S549" s="318"/>
      <c r="T549" s="318"/>
      <c r="U549" s="318"/>
      <c r="V549" s="318"/>
      <c r="W549" s="318"/>
      <c r="X549" s="318"/>
      <c r="Y549" s="318"/>
      <c r="Z549" s="318"/>
      <c r="AA549" s="318"/>
      <c r="AB549" s="318"/>
      <c r="AC549" s="318"/>
      <c r="AD549" s="318"/>
      <c r="AE549" s="318"/>
      <c r="AF549" s="318"/>
      <c r="AG549" s="318"/>
      <c r="AH549" s="318"/>
      <c r="AI549" s="318"/>
      <c r="AJ549" s="318"/>
      <c r="AK549" s="318"/>
      <c r="AL549" s="318"/>
      <c r="AM549" s="318"/>
      <c r="AN549" s="318"/>
      <c r="AO549" s="318"/>
      <c r="AP549" s="318"/>
      <c r="AQ549" s="318"/>
      <c r="AR549" s="318"/>
      <c r="AS549" s="318"/>
      <c r="AT549" s="318"/>
      <c r="AU549" s="318"/>
      <c r="AV549" s="318"/>
      <c r="AW549" s="318"/>
      <c r="AX549" s="318"/>
      <c r="AY549" s="318"/>
      <c r="AZ549" s="318"/>
      <c r="BA549" s="318"/>
      <c r="BB549" s="318"/>
      <c r="BC549" s="318"/>
      <c r="BD549" s="318"/>
      <c r="BE549" s="318"/>
      <c r="BF549" s="318"/>
      <c r="BG549" s="318"/>
      <c r="BH549" s="318"/>
      <c r="BI549" s="318"/>
      <c r="BJ549" s="318"/>
    </row>
    <row r="550" spans="1:62" ht="12" customHeight="1" x14ac:dyDescent="0.25">
      <c r="A550" s="318"/>
      <c r="B550" s="318"/>
      <c r="C550" s="318"/>
      <c r="D550" s="318"/>
      <c r="E550" s="318"/>
      <c r="F550" s="318"/>
      <c r="G550" s="318"/>
      <c r="H550" s="318"/>
      <c r="I550" s="318"/>
      <c r="J550" s="318"/>
      <c r="K550" s="318"/>
      <c r="L550" s="318"/>
      <c r="M550" s="318"/>
      <c r="N550" s="318"/>
      <c r="O550" s="318"/>
      <c r="P550" s="318"/>
      <c r="Q550" s="318"/>
      <c r="R550" s="318"/>
      <c r="S550" s="318"/>
      <c r="T550" s="318"/>
      <c r="U550" s="318"/>
      <c r="V550" s="318"/>
      <c r="W550" s="318"/>
      <c r="X550" s="318"/>
      <c r="Y550" s="318"/>
      <c r="Z550" s="318"/>
      <c r="AA550" s="318"/>
      <c r="AB550" s="318"/>
      <c r="AC550" s="318"/>
      <c r="AD550" s="318"/>
      <c r="AE550" s="318"/>
      <c r="AF550" s="318"/>
      <c r="AG550" s="318"/>
      <c r="AH550" s="318"/>
      <c r="AI550" s="318"/>
      <c r="AJ550" s="318"/>
      <c r="AK550" s="318"/>
      <c r="AL550" s="318"/>
      <c r="AM550" s="318"/>
      <c r="AN550" s="318"/>
      <c r="AO550" s="318"/>
      <c r="AP550" s="318"/>
      <c r="AQ550" s="318"/>
      <c r="AR550" s="318"/>
      <c r="AS550" s="318"/>
      <c r="AT550" s="318"/>
      <c r="AU550" s="318"/>
      <c r="AV550" s="318"/>
      <c r="AW550" s="318"/>
      <c r="AX550" s="318"/>
      <c r="AY550" s="318"/>
      <c r="AZ550" s="318"/>
      <c r="BA550" s="318"/>
      <c r="BB550" s="318"/>
      <c r="BC550" s="318"/>
      <c r="BD550" s="318"/>
      <c r="BE550" s="318"/>
      <c r="BF550" s="318"/>
      <c r="BG550" s="318"/>
      <c r="BH550" s="318"/>
      <c r="BI550" s="318"/>
      <c r="BJ550" s="318"/>
    </row>
    <row r="551" spans="1:62" ht="12" customHeight="1" x14ac:dyDescent="0.25">
      <c r="A551" s="318"/>
      <c r="B551" s="318"/>
      <c r="C551" s="318"/>
      <c r="D551" s="318"/>
      <c r="E551" s="318"/>
      <c r="F551" s="318"/>
      <c r="G551" s="318"/>
      <c r="H551" s="318"/>
      <c r="I551" s="318"/>
      <c r="J551" s="318"/>
      <c r="K551" s="318"/>
      <c r="L551" s="318"/>
      <c r="M551" s="318"/>
      <c r="N551" s="318"/>
      <c r="O551" s="318"/>
      <c r="P551" s="318"/>
      <c r="Q551" s="318"/>
      <c r="R551" s="318"/>
      <c r="S551" s="318"/>
      <c r="T551" s="318"/>
      <c r="U551" s="318"/>
      <c r="V551" s="318"/>
      <c r="W551" s="318"/>
      <c r="X551" s="318"/>
      <c r="Y551" s="318"/>
      <c r="Z551" s="318"/>
      <c r="AA551" s="318"/>
      <c r="AB551" s="318"/>
      <c r="AC551" s="318"/>
      <c r="AD551" s="318"/>
      <c r="AE551" s="318"/>
      <c r="AF551" s="318"/>
      <c r="AG551" s="318"/>
      <c r="AH551" s="318"/>
      <c r="AI551" s="318"/>
      <c r="AJ551" s="318"/>
      <c r="AK551" s="318"/>
      <c r="AL551" s="318"/>
      <c r="AM551" s="318"/>
      <c r="AN551" s="318"/>
      <c r="AO551" s="318"/>
      <c r="AP551" s="318"/>
      <c r="AQ551" s="318"/>
      <c r="AR551" s="318"/>
      <c r="AS551" s="318"/>
      <c r="AT551" s="318"/>
      <c r="AU551" s="318"/>
      <c r="AV551" s="318"/>
      <c r="AW551" s="318"/>
      <c r="AX551" s="318"/>
      <c r="AY551" s="318"/>
      <c r="AZ551" s="318"/>
      <c r="BA551" s="318"/>
      <c r="BB551" s="318"/>
      <c r="BC551" s="318"/>
      <c r="BD551" s="318"/>
      <c r="BE551" s="318"/>
      <c r="BF551" s="318"/>
      <c r="BG551" s="318"/>
      <c r="BH551" s="318"/>
      <c r="BI551" s="318"/>
      <c r="BJ551" s="318"/>
    </row>
    <row r="552" spans="1:62" ht="12" customHeight="1" x14ac:dyDescent="0.25">
      <c r="A552" s="318"/>
      <c r="B552" s="318"/>
      <c r="C552" s="318"/>
      <c r="D552" s="318"/>
      <c r="E552" s="318"/>
      <c r="F552" s="318"/>
      <c r="G552" s="318"/>
      <c r="H552" s="318"/>
      <c r="I552" s="318"/>
      <c r="J552" s="318"/>
      <c r="K552" s="318"/>
      <c r="L552" s="318"/>
      <c r="M552" s="318"/>
      <c r="N552" s="318"/>
      <c r="O552" s="318"/>
      <c r="P552" s="318"/>
      <c r="Q552" s="318"/>
      <c r="R552" s="318"/>
      <c r="S552" s="318"/>
      <c r="T552" s="318"/>
      <c r="U552" s="318"/>
      <c r="V552" s="318"/>
      <c r="W552" s="318"/>
      <c r="X552" s="318"/>
      <c r="Y552" s="318"/>
      <c r="Z552" s="318"/>
      <c r="AA552" s="318"/>
      <c r="AB552" s="318"/>
      <c r="AC552" s="318"/>
      <c r="AD552" s="318"/>
      <c r="AE552" s="318"/>
      <c r="AF552" s="318"/>
      <c r="AG552" s="318"/>
      <c r="AH552" s="318"/>
      <c r="AI552" s="318"/>
      <c r="AJ552" s="318"/>
      <c r="AK552" s="318"/>
      <c r="AL552" s="318"/>
      <c r="AM552" s="318"/>
      <c r="AN552" s="318"/>
      <c r="AO552" s="318"/>
      <c r="AP552" s="318"/>
      <c r="AQ552" s="318"/>
      <c r="AR552" s="318"/>
      <c r="AS552" s="318"/>
      <c r="AT552" s="318"/>
      <c r="AU552" s="318"/>
      <c r="AV552" s="318"/>
      <c r="AW552" s="318"/>
      <c r="AX552" s="318"/>
      <c r="AY552" s="318"/>
      <c r="AZ552" s="318"/>
      <c r="BA552" s="318"/>
      <c r="BB552" s="318"/>
      <c r="BC552" s="318"/>
      <c r="BD552" s="318"/>
      <c r="BE552" s="318"/>
      <c r="BF552" s="318"/>
      <c r="BG552" s="318"/>
      <c r="BH552" s="318"/>
      <c r="BI552" s="318"/>
      <c r="BJ552" s="318"/>
    </row>
    <row r="553" spans="1:62" ht="12" customHeight="1" x14ac:dyDescent="0.25">
      <c r="A553" s="318"/>
      <c r="B553" s="318"/>
      <c r="C553" s="318"/>
      <c r="D553" s="318"/>
      <c r="E553" s="318"/>
      <c r="F553" s="318"/>
      <c r="G553" s="318"/>
      <c r="H553" s="318"/>
      <c r="I553" s="318"/>
      <c r="J553" s="318"/>
      <c r="K553" s="318"/>
      <c r="L553" s="318"/>
      <c r="M553" s="318"/>
      <c r="N553" s="318"/>
      <c r="O553" s="318"/>
      <c r="P553" s="318"/>
      <c r="Q553" s="318"/>
      <c r="R553" s="318"/>
      <c r="S553" s="318"/>
      <c r="T553" s="318"/>
      <c r="U553" s="318"/>
      <c r="V553" s="318"/>
      <c r="W553" s="318"/>
      <c r="X553" s="318"/>
      <c r="Y553" s="318"/>
      <c r="Z553" s="318"/>
      <c r="AA553" s="318"/>
      <c r="AB553" s="318"/>
      <c r="AC553" s="318"/>
      <c r="AD553" s="318"/>
      <c r="AE553" s="318"/>
      <c r="AF553" s="318"/>
      <c r="AG553" s="318"/>
      <c r="AH553" s="318"/>
      <c r="AI553" s="318"/>
      <c r="AJ553" s="318"/>
      <c r="AK553" s="318"/>
      <c r="AL553" s="318"/>
      <c r="AM553" s="318"/>
      <c r="AN553" s="318"/>
      <c r="AO553" s="318"/>
      <c r="AP553" s="318"/>
      <c r="AQ553" s="318"/>
      <c r="AR553" s="318"/>
      <c r="AS553" s="318"/>
      <c r="AT553" s="318"/>
      <c r="AU553" s="318"/>
      <c r="AV553" s="318"/>
      <c r="AW553" s="318"/>
      <c r="AX553" s="318"/>
      <c r="AY553" s="318"/>
      <c r="AZ553" s="318"/>
      <c r="BA553" s="318"/>
      <c r="BB553" s="318"/>
      <c r="BC553" s="318"/>
      <c r="BD553" s="318"/>
      <c r="BE553" s="318"/>
      <c r="BF553" s="318"/>
      <c r="BG553" s="318"/>
      <c r="BH553" s="318"/>
      <c r="BI553" s="318"/>
      <c r="BJ553" s="318"/>
    </row>
    <row r="554" spans="1:62" ht="12" customHeight="1" x14ac:dyDescent="0.25">
      <c r="A554" s="318"/>
      <c r="B554" s="318"/>
      <c r="C554" s="318"/>
      <c r="D554" s="318"/>
      <c r="E554" s="318"/>
      <c r="F554" s="318"/>
      <c r="G554" s="318"/>
      <c r="H554" s="318"/>
      <c r="I554" s="318"/>
      <c r="J554" s="318"/>
      <c r="K554" s="318"/>
      <c r="L554" s="318"/>
      <c r="M554" s="318"/>
      <c r="N554" s="318"/>
      <c r="O554" s="318"/>
      <c r="P554" s="318"/>
      <c r="Q554" s="318"/>
      <c r="R554" s="318"/>
      <c r="S554" s="318"/>
      <c r="T554" s="318"/>
      <c r="U554" s="318"/>
      <c r="V554" s="318"/>
      <c r="W554" s="318"/>
      <c r="X554" s="318"/>
      <c r="Y554" s="318"/>
      <c r="Z554" s="318"/>
      <c r="AA554" s="318"/>
      <c r="AB554" s="318"/>
      <c r="AC554" s="318"/>
      <c r="AD554" s="318"/>
      <c r="AE554" s="318"/>
      <c r="AF554" s="318"/>
      <c r="AG554" s="318"/>
      <c r="AH554" s="318"/>
      <c r="AI554" s="318"/>
      <c r="AJ554" s="318"/>
      <c r="AK554" s="318"/>
      <c r="AL554" s="318"/>
      <c r="AM554" s="318"/>
      <c r="AN554" s="318"/>
      <c r="AO554" s="318"/>
      <c r="AP554" s="318"/>
      <c r="AQ554" s="318"/>
      <c r="AR554" s="318"/>
      <c r="AS554" s="318"/>
      <c r="AT554" s="318"/>
      <c r="AU554" s="318"/>
      <c r="AV554" s="318"/>
      <c r="AW554" s="318"/>
      <c r="AX554" s="318"/>
      <c r="AY554" s="318"/>
      <c r="AZ554" s="318"/>
      <c r="BA554" s="318"/>
      <c r="BB554" s="318"/>
      <c r="BC554" s="318"/>
      <c r="BD554" s="318"/>
      <c r="BE554" s="318"/>
      <c r="BF554" s="318"/>
      <c r="BG554" s="318"/>
      <c r="BH554" s="318"/>
      <c r="BI554" s="318"/>
      <c r="BJ554" s="318"/>
    </row>
    <row r="555" spans="1:62" ht="12" customHeight="1" x14ac:dyDescent="0.25">
      <c r="A555" s="318"/>
      <c r="B555" s="318"/>
      <c r="C555" s="318"/>
      <c r="D555" s="318"/>
      <c r="E555" s="318"/>
      <c r="F555" s="318"/>
      <c r="G555" s="318"/>
      <c r="H555" s="318"/>
      <c r="I555" s="318"/>
      <c r="J555" s="318"/>
      <c r="K555" s="318"/>
      <c r="L555" s="318"/>
      <c r="M555" s="318"/>
      <c r="N555" s="318"/>
      <c r="O555" s="318"/>
      <c r="P555" s="318"/>
      <c r="Q555" s="318"/>
      <c r="R555" s="318"/>
      <c r="S555" s="318"/>
      <c r="T555" s="318"/>
      <c r="U555" s="318"/>
      <c r="V555" s="318"/>
      <c r="W555" s="318"/>
      <c r="X555" s="318"/>
      <c r="Y555" s="318"/>
      <c r="Z555" s="318"/>
      <c r="AA555" s="318"/>
      <c r="AB555" s="318"/>
      <c r="AC555" s="318"/>
      <c r="AD555" s="318"/>
      <c r="AE555" s="318"/>
      <c r="AF555" s="318"/>
      <c r="AG555" s="318"/>
      <c r="AH555" s="318"/>
      <c r="AI555" s="318"/>
      <c r="AJ555" s="318"/>
      <c r="AK555" s="318"/>
      <c r="AL555" s="318"/>
      <c r="AM555" s="318"/>
      <c r="AN555" s="318"/>
      <c r="AO555" s="318"/>
      <c r="AP555" s="318"/>
      <c r="AQ555" s="318"/>
      <c r="AR555" s="318"/>
      <c r="AS555" s="318"/>
      <c r="AT555" s="318"/>
      <c r="AU555" s="318"/>
      <c r="AV555" s="318"/>
      <c r="AW555" s="318"/>
      <c r="AX555" s="318"/>
      <c r="AY555" s="318"/>
      <c r="AZ555" s="318"/>
      <c r="BA555" s="318"/>
      <c r="BB555" s="318"/>
      <c r="BC555" s="318"/>
      <c r="BD555" s="318"/>
      <c r="BE555" s="318"/>
      <c r="BF555" s="318"/>
      <c r="BG555" s="318"/>
      <c r="BH555" s="318"/>
      <c r="BI555" s="318"/>
      <c r="BJ555" s="318"/>
    </row>
    <row r="556" spans="1:62" ht="12" customHeight="1" x14ac:dyDescent="0.25">
      <c r="A556" s="318"/>
      <c r="B556" s="318"/>
      <c r="C556" s="318"/>
      <c r="D556" s="318"/>
      <c r="E556" s="318"/>
      <c r="F556" s="318"/>
      <c r="G556" s="318"/>
      <c r="H556" s="318"/>
      <c r="I556" s="318"/>
      <c r="J556" s="318"/>
      <c r="K556" s="318"/>
      <c r="L556" s="318"/>
      <c r="M556" s="318"/>
      <c r="N556" s="318"/>
      <c r="O556" s="318"/>
      <c r="P556" s="318"/>
      <c r="Q556" s="318"/>
      <c r="R556" s="318"/>
      <c r="S556" s="318"/>
      <c r="T556" s="318"/>
      <c r="U556" s="318"/>
      <c r="V556" s="318"/>
      <c r="W556" s="318"/>
      <c r="X556" s="318"/>
      <c r="Y556" s="318"/>
      <c r="Z556" s="318"/>
      <c r="AA556" s="318"/>
      <c r="AB556" s="318"/>
      <c r="AC556" s="318"/>
      <c r="AD556" s="318"/>
      <c r="AE556" s="318"/>
      <c r="AF556" s="318"/>
      <c r="AG556" s="318"/>
      <c r="AH556" s="318"/>
      <c r="AI556" s="318"/>
      <c r="AJ556" s="318"/>
      <c r="AK556" s="318"/>
      <c r="AL556" s="318"/>
      <c r="AM556" s="318"/>
      <c r="AN556" s="318"/>
      <c r="AO556" s="318"/>
      <c r="AP556" s="318"/>
      <c r="AQ556" s="318"/>
      <c r="AR556" s="318"/>
      <c r="AS556" s="318"/>
      <c r="AT556" s="318"/>
      <c r="AU556" s="318"/>
      <c r="AV556" s="318"/>
      <c r="AW556" s="318"/>
      <c r="AX556" s="318"/>
      <c r="AY556" s="318"/>
      <c r="AZ556" s="318"/>
      <c r="BA556" s="318"/>
      <c r="BB556" s="318"/>
      <c r="BC556" s="318"/>
      <c r="BD556" s="318"/>
      <c r="BE556" s="318"/>
      <c r="BF556" s="318"/>
      <c r="BG556" s="318"/>
      <c r="BH556" s="318"/>
      <c r="BI556" s="318"/>
      <c r="BJ556" s="318"/>
    </row>
    <row r="557" spans="1:62" ht="12" customHeight="1" x14ac:dyDescent="0.25">
      <c r="A557" s="318"/>
      <c r="B557" s="318"/>
      <c r="C557" s="318"/>
      <c r="D557" s="318"/>
      <c r="E557" s="318"/>
      <c r="F557" s="318"/>
      <c r="G557" s="318"/>
      <c r="H557" s="318"/>
      <c r="I557" s="318"/>
      <c r="J557" s="318"/>
      <c r="K557" s="318"/>
      <c r="L557" s="318"/>
      <c r="M557" s="318"/>
      <c r="N557" s="318"/>
      <c r="O557" s="318"/>
      <c r="P557" s="318"/>
      <c r="Q557" s="318"/>
      <c r="R557" s="318"/>
      <c r="S557" s="318"/>
      <c r="T557" s="318"/>
      <c r="U557" s="318"/>
      <c r="V557" s="318"/>
      <c r="W557" s="318"/>
      <c r="X557" s="318"/>
      <c r="Y557" s="318"/>
      <c r="Z557" s="318"/>
      <c r="AA557" s="318"/>
      <c r="AB557" s="318"/>
      <c r="AC557" s="318"/>
      <c r="AD557" s="318"/>
      <c r="AE557" s="318"/>
      <c r="AF557" s="318"/>
      <c r="AG557" s="318"/>
      <c r="AH557" s="318"/>
      <c r="AI557" s="318"/>
      <c r="AJ557" s="318"/>
      <c r="AK557" s="318"/>
      <c r="AL557" s="318"/>
      <c r="AM557" s="318"/>
      <c r="AN557" s="318"/>
      <c r="AO557" s="318"/>
      <c r="AP557" s="318"/>
      <c r="AQ557" s="318"/>
      <c r="AR557" s="318"/>
      <c r="AS557" s="318"/>
      <c r="AT557" s="318"/>
      <c r="AU557" s="318"/>
      <c r="AV557" s="318"/>
      <c r="AW557" s="318"/>
      <c r="AX557" s="318"/>
      <c r="AY557" s="318"/>
      <c r="AZ557" s="318"/>
      <c r="BA557" s="318"/>
      <c r="BB557" s="318"/>
      <c r="BC557" s="318"/>
      <c r="BD557" s="318"/>
      <c r="BE557" s="318"/>
      <c r="BF557" s="318"/>
      <c r="BG557" s="318"/>
      <c r="BH557" s="318"/>
      <c r="BI557" s="318"/>
      <c r="BJ557" s="318"/>
    </row>
    <row r="558" spans="1:62" ht="12" customHeight="1" x14ac:dyDescent="0.25">
      <c r="A558" s="318"/>
      <c r="B558" s="318"/>
      <c r="C558" s="318"/>
      <c r="D558" s="318"/>
      <c r="E558" s="318"/>
      <c r="F558" s="318"/>
      <c r="G558" s="318"/>
      <c r="H558" s="318"/>
      <c r="I558" s="318"/>
      <c r="J558" s="318"/>
      <c r="K558" s="318"/>
      <c r="L558" s="318"/>
      <c r="M558" s="318"/>
      <c r="N558" s="318"/>
      <c r="O558" s="318"/>
      <c r="P558" s="318"/>
      <c r="Q558" s="318"/>
      <c r="R558" s="318"/>
      <c r="S558" s="318"/>
      <c r="T558" s="318"/>
      <c r="U558" s="318"/>
      <c r="V558" s="318"/>
      <c r="W558" s="318"/>
      <c r="X558" s="318"/>
      <c r="Y558" s="318"/>
      <c r="Z558" s="318"/>
      <c r="AA558" s="318"/>
      <c r="AB558" s="318"/>
      <c r="AC558" s="318"/>
      <c r="AD558" s="318"/>
      <c r="AE558" s="318"/>
      <c r="AF558" s="318"/>
      <c r="AG558" s="318"/>
      <c r="AH558" s="318"/>
      <c r="AI558" s="318"/>
      <c r="AJ558" s="318"/>
      <c r="AK558" s="318"/>
      <c r="AL558" s="318"/>
      <c r="AM558" s="318"/>
      <c r="AN558" s="318"/>
      <c r="AO558" s="318"/>
      <c r="AP558" s="318"/>
      <c r="AQ558" s="318"/>
      <c r="AR558" s="318"/>
      <c r="AS558" s="318"/>
      <c r="AT558" s="318"/>
      <c r="AU558" s="318"/>
      <c r="AV558" s="318"/>
      <c r="AW558" s="318"/>
      <c r="AX558" s="318"/>
      <c r="AY558" s="318"/>
      <c r="AZ558" s="318"/>
      <c r="BA558" s="318"/>
      <c r="BB558" s="318"/>
      <c r="BC558" s="318"/>
      <c r="BD558" s="318"/>
      <c r="BE558" s="318"/>
      <c r="BF558" s="318"/>
      <c r="BG558" s="318"/>
      <c r="BH558" s="318"/>
      <c r="BI558" s="318"/>
      <c r="BJ558" s="318"/>
    </row>
    <row r="559" spans="1:62" ht="12" customHeight="1" x14ac:dyDescent="0.25">
      <c r="A559" s="318"/>
      <c r="B559" s="318"/>
      <c r="C559" s="318"/>
      <c r="D559" s="318"/>
      <c r="E559" s="318"/>
      <c r="F559" s="318"/>
      <c r="G559" s="318"/>
      <c r="H559" s="318"/>
      <c r="I559" s="318"/>
      <c r="J559" s="318"/>
      <c r="K559" s="318"/>
      <c r="L559" s="318"/>
      <c r="M559" s="318"/>
      <c r="N559" s="318"/>
      <c r="O559" s="318"/>
      <c r="P559" s="318"/>
      <c r="Q559" s="318"/>
      <c r="R559" s="318"/>
      <c r="S559" s="318"/>
      <c r="T559" s="318"/>
      <c r="U559" s="318"/>
      <c r="V559" s="318"/>
      <c r="W559" s="318"/>
      <c r="X559" s="318"/>
      <c r="Y559" s="318"/>
      <c r="Z559" s="318"/>
      <c r="AA559" s="318"/>
      <c r="AB559" s="318"/>
      <c r="AC559" s="318"/>
      <c r="AD559" s="318"/>
      <c r="AE559" s="318"/>
      <c r="AF559" s="318"/>
      <c r="AG559" s="318"/>
      <c r="AH559" s="318"/>
      <c r="AI559" s="318"/>
      <c r="AJ559" s="318"/>
      <c r="AK559" s="318"/>
      <c r="AL559" s="318"/>
      <c r="AM559" s="318"/>
      <c r="AN559" s="318"/>
      <c r="AO559" s="318"/>
      <c r="AP559" s="318"/>
      <c r="AQ559" s="318"/>
      <c r="AR559" s="318"/>
      <c r="AS559" s="318"/>
      <c r="AT559" s="318"/>
      <c r="AU559" s="318"/>
      <c r="AV559" s="318"/>
      <c r="AW559" s="318"/>
      <c r="AX559" s="318"/>
      <c r="AY559" s="318"/>
      <c r="AZ559" s="318"/>
      <c r="BA559" s="318"/>
      <c r="BB559" s="318"/>
      <c r="BC559" s="318"/>
      <c r="BD559" s="318"/>
      <c r="BE559" s="318"/>
      <c r="BF559" s="318"/>
      <c r="BG559" s="318"/>
      <c r="BH559" s="318"/>
      <c r="BI559" s="318"/>
      <c r="BJ559" s="318"/>
    </row>
    <row r="560" spans="1:62" ht="12" customHeight="1" x14ac:dyDescent="0.25">
      <c r="A560" s="318"/>
      <c r="B560" s="318"/>
      <c r="C560" s="318"/>
      <c r="D560" s="318"/>
      <c r="E560" s="318"/>
      <c r="F560" s="318"/>
      <c r="G560" s="318"/>
      <c r="H560" s="318"/>
      <c r="I560" s="318"/>
      <c r="J560" s="318"/>
      <c r="K560" s="318"/>
      <c r="L560" s="318"/>
      <c r="M560" s="318"/>
      <c r="N560" s="318"/>
      <c r="O560" s="318"/>
      <c r="P560" s="318"/>
      <c r="Q560" s="318"/>
      <c r="R560" s="318"/>
      <c r="S560" s="318"/>
      <c r="T560" s="318"/>
      <c r="U560" s="318"/>
      <c r="V560" s="318"/>
      <c r="W560" s="318"/>
      <c r="X560" s="318"/>
      <c r="Y560" s="318"/>
      <c r="Z560" s="318"/>
      <c r="AA560" s="318"/>
      <c r="AB560" s="318"/>
      <c r="AC560" s="318"/>
      <c r="AD560" s="318"/>
      <c r="AE560" s="318"/>
      <c r="AF560" s="318"/>
      <c r="AG560" s="318"/>
      <c r="AH560" s="318"/>
      <c r="AI560" s="318"/>
      <c r="AJ560" s="318"/>
      <c r="AK560" s="318"/>
      <c r="AL560" s="318"/>
      <c r="AM560" s="318"/>
      <c r="AN560" s="318"/>
      <c r="AO560" s="318"/>
      <c r="AP560" s="318"/>
      <c r="AQ560" s="318"/>
      <c r="AR560" s="318"/>
      <c r="AS560" s="318"/>
      <c r="AT560" s="318"/>
      <c r="AU560" s="318"/>
      <c r="AV560" s="318"/>
      <c r="AW560" s="318"/>
      <c r="AX560" s="318"/>
      <c r="AY560" s="318"/>
      <c r="AZ560" s="318"/>
      <c r="BA560" s="318"/>
      <c r="BB560" s="318"/>
      <c r="BC560" s="318"/>
      <c r="BD560" s="318"/>
      <c r="BE560" s="318"/>
      <c r="BF560" s="318"/>
      <c r="BG560" s="318"/>
      <c r="BH560" s="318"/>
      <c r="BI560" s="318"/>
      <c r="BJ560" s="318"/>
    </row>
    <row r="561" spans="1:62" ht="12" customHeight="1" x14ac:dyDescent="0.25">
      <c r="A561" s="318"/>
      <c r="B561" s="318"/>
      <c r="C561" s="318"/>
      <c r="D561" s="318"/>
      <c r="E561" s="318"/>
      <c r="F561" s="318"/>
      <c r="G561" s="318"/>
      <c r="H561" s="318"/>
      <c r="I561" s="318"/>
      <c r="J561" s="318"/>
      <c r="K561" s="318"/>
      <c r="L561" s="318"/>
      <c r="M561" s="318"/>
      <c r="N561" s="318"/>
      <c r="O561" s="318"/>
      <c r="P561" s="318"/>
      <c r="Q561" s="318"/>
      <c r="R561" s="318"/>
      <c r="S561" s="318"/>
      <c r="T561" s="318"/>
      <c r="U561" s="318"/>
      <c r="V561" s="318"/>
      <c r="W561" s="318"/>
      <c r="X561" s="318"/>
      <c r="Y561" s="318"/>
      <c r="Z561" s="318"/>
      <c r="AA561" s="318"/>
      <c r="AB561" s="318"/>
      <c r="AC561" s="318"/>
      <c r="AD561" s="318"/>
      <c r="AE561" s="318"/>
      <c r="AF561" s="318"/>
      <c r="AG561" s="318"/>
      <c r="AH561" s="318"/>
      <c r="AI561" s="318"/>
      <c r="AJ561" s="318"/>
      <c r="AK561" s="318"/>
      <c r="AL561" s="318"/>
      <c r="AM561" s="318"/>
      <c r="AN561" s="318"/>
      <c r="AO561" s="318"/>
      <c r="AP561" s="318"/>
      <c r="AQ561" s="318"/>
      <c r="AR561" s="318"/>
      <c r="AS561" s="318"/>
      <c r="AT561" s="318"/>
      <c r="AU561" s="318"/>
      <c r="AV561" s="318"/>
      <c r="AW561" s="318"/>
      <c r="AX561" s="318"/>
      <c r="AY561" s="318"/>
      <c r="AZ561" s="318"/>
      <c r="BA561" s="318"/>
      <c r="BB561" s="318"/>
      <c r="BC561" s="318"/>
      <c r="BD561" s="318"/>
      <c r="BE561" s="318"/>
      <c r="BF561" s="318"/>
      <c r="BG561" s="318"/>
      <c r="BH561" s="318"/>
      <c r="BI561" s="318"/>
      <c r="BJ561" s="318"/>
    </row>
    <row r="562" spans="1:62" ht="12" customHeight="1" x14ac:dyDescent="0.25">
      <c r="A562" s="318"/>
      <c r="B562" s="318"/>
      <c r="C562" s="318"/>
      <c r="D562" s="318"/>
      <c r="E562" s="318"/>
      <c r="F562" s="318"/>
      <c r="G562" s="318"/>
      <c r="H562" s="318"/>
      <c r="I562" s="318"/>
      <c r="J562" s="318"/>
      <c r="K562" s="318"/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  <c r="AA562" s="318"/>
      <c r="AB562" s="318"/>
      <c r="AC562" s="318"/>
      <c r="AD562" s="318"/>
      <c r="AE562" s="318"/>
      <c r="AF562" s="318"/>
      <c r="AG562" s="318"/>
      <c r="AH562" s="318"/>
      <c r="AI562" s="318"/>
      <c r="AJ562" s="318"/>
      <c r="AK562" s="318"/>
      <c r="AL562" s="318"/>
      <c r="AM562" s="318"/>
      <c r="AN562" s="318"/>
      <c r="AO562" s="318"/>
      <c r="AP562" s="318"/>
      <c r="AQ562" s="318"/>
      <c r="AR562" s="318"/>
      <c r="AS562" s="318"/>
      <c r="AT562" s="318"/>
      <c r="AU562" s="318"/>
      <c r="AV562" s="318"/>
      <c r="AW562" s="318"/>
      <c r="AX562" s="318"/>
      <c r="AY562" s="318"/>
      <c r="AZ562" s="318"/>
      <c r="BA562" s="318"/>
      <c r="BB562" s="318"/>
      <c r="BC562" s="318"/>
      <c r="BD562" s="318"/>
      <c r="BE562" s="318"/>
      <c r="BF562" s="318"/>
      <c r="BG562" s="318"/>
      <c r="BH562" s="318"/>
      <c r="BI562" s="318"/>
      <c r="BJ562" s="318"/>
    </row>
    <row r="563" spans="1:62" ht="12" customHeight="1" x14ac:dyDescent="0.25">
      <c r="A563" s="318"/>
      <c r="B563" s="318"/>
      <c r="C563" s="318"/>
      <c r="D563" s="318"/>
      <c r="E563" s="318"/>
      <c r="F563" s="318"/>
      <c r="G563" s="318"/>
      <c r="H563" s="318"/>
      <c r="I563" s="318"/>
      <c r="J563" s="318"/>
      <c r="K563" s="318"/>
      <c r="L563" s="318"/>
      <c r="M563" s="318"/>
      <c r="N563" s="318"/>
      <c r="O563" s="318"/>
      <c r="P563" s="318"/>
      <c r="Q563" s="318"/>
      <c r="R563" s="318"/>
      <c r="S563" s="318"/>
      <c r="T563" s="318"/>
      <c r="U563" s="318"/>
      <c r="V563" s="318"/>
      <c r="W563" s="318"/>
      <c r="X563" s="318"/>
      <c r="Y563" s="318"/>
      <c r="Z563" s="318"/>
      <c r="AA563" s="318"/>
      <c r="AB563" s="318"/>
      <c r="AC563" s="318"/>
      <c r="AD563" s="318"/>
      <c r="AE563" s="318"/>
      <c r="AF563" s="318"/>
      <c r="AG563" s="318"/>
      <c r="AH563" s="318"/>
      <c r="AI563" s="318"/>
      <c r="AJ563" s="318"/>
      <c r="AK563" s="318"/>
      <c r="AL563" s="318"/>
      <c r="AM563" s="318"/>
      <c r="AN563" s="318"/>
      <c r="AO563" s="318"/>
      <c r="AP563" s="318"/>
      <c r="AQ563" s="318"/>
      <c r="AR563" s="318"/>
      <c r="AS563" s="318"/>
      <c r="AT563" s="318"/>
      <c r="AU563" s="318"/>
      <c r="AV563" s="318"/>
      <c r="AW563" s="318"/>
      <c r="AX563" s="318"/>
      <c r="AY563" s="318"/>
      <c r="AZ563" s="318"/>
      <c r="BA563" s="318"/>
      <c r="BB563" s="318"/>
      <c r="BC563" s="318"/>
      <c r="BD563" s="318"/>
      <c r="BE563" s="318"/>
      <c r="BF563" s="318"/>
      <c r="BG563" s="318"/>
      <c r="BH563" s="318"/>
      <c r="BI563" s="318"/>
      <c r="BJ563" s="318"/>
    </row>
    <row r="564" spans="1:62" ht="12" customHeight="1" x14ac:dyDescent="0.25">
      <c r="A564" s="318"/>
      <c r="B564" s="318"/>
      <c r="C564" s="318"/>
      <c r="D564" s="318"/>
      <c r="E564" s="318"/>
      <c r="F564" s="318"/>
      <c r="G564" s="318"/>
      <c r="H564" s="318"/>
      <c r="I564" s="318"/>
      <c r="J564" s="318"/>
      <c r="K564" s="318"/>
      <c r="L564" s="318"/>
      <c r="M564" s="318"/>
      <c r="N564" s="318"/>
      <c r="O564" s="318"/>
      <c r="P564" s="318"/>
      <c r="Q564" s="318"/>
      <c r="R564" s="318"/>
      <c r="S564" s="318"/>
      <c r="T564" s="318"/>
      <c r="U564" s="318"/>
      <c r="V564" s="318"/>
      <c r="W564" s="318"/>
      <c r="X564" s="318"/>
      <c r="Y564" s="318"/>
      <c r="Z564" s="318"/>
      <c r="AA564" s="318"/>
      <c r="AB564" s="318"/>
      <c r="AC564" s="318"/>
      <c r="AD564" s="318"/>
      <c r="AE564" s="318"/>
      <c r="AF564" s="318"/>
      <c r="AG564" s="318"/>
      <c r="AH564" s="318"/>
      <c r="AI564" s="318"/>
      <c r="AJ564" s="318"/>
      <c r="AK564" s="318"/>
      <c r="AL564" s="318"/>
      <c r="AM564" s="318"/>
      <c r="AN564" s="318"/>
      <c r="AO564" s="318"/>
      <c r="AP564" s="318"/>
      <c r="AQ564" s="318"/>
      <c r="AR564" s="318"/>
      <c r="AS564" s="318"/>
      <c r="AT564" s="318"/>
      <c r="AU564" s="318"/>
      <c r="AV564" s="318"/>
      <c r="AW564" s="318"/>
      <c r="AX564" s="318"/>
      <c r="AY564" s="318"/>
      <c r="AZ564" s="318"/>
      <c r="BA564" s="318"/>
      <c r="BB564" s="318"/>
      <c r="BC564" s="318"/>
      <c r="BD564" s="318"/>
      <c r="BE564" s="318"/>
      <c r="BF564" s="318"/>
      <c r="BG564" s="318"/>
      <c r="BH564" s="318"/>
      <c r="BI564" s="318"/>
      <c r="BJ564" s="318"/>
    </row>
    <row r="565" spans="1:62" ht="12" customHeight="1" x14ac:dyDescent="0.25">
      <c r="A565" s="318"/>
      <c r="B565" s="318"/>
      <c r="C565" s="318"/>
      <c r="D565" s="318"/>
      <c r="E565" s="318"/>
      <c r="F565" s="318"/>
      <c r="G565" s="318"/>
      <c r="H565" s="318"/>
      <c r="I565" s="318"/>
      <c r="J565" s="318"/>
      <c r="K565" s="318"/>
      <c r="L565" s="318"/>
      <c r="M565" s="318"/>
      <c r="N565" s="318"/>
      <c r="O565" s="318"/>
      <c r="P565" s="318"/>
      <c r="Q565" s="318"/>
      <c r="R565" s="318"/>
      <c r="S565" s="318"/>
      <c r="T565" s="318"/>
      <c r="U565" s="318"/>
      <c r="V565" s="318"/>
      <c r="W565" s="318"/>
      <c r="X565" s="318"/>
      <c r="Y565" s="318"/>
      <c r="Z565" s="318"/>
      <c r="AA565" s="318"/>
      <c r="AB565" s="318"/>
      <c r="AC565" s="318"/>
      <c r="AD565" s="318"/>
      <c r="AE565" s="318"/>
      <c r="AF565" s="318"/>
      <c r="AG565" s="318"/>
      <c r="AH565" s="318"/>
      <c r="AI565" s="318"/>
      <c r="AJ565" s="318"/>
      <c r="AK565" s="318"/>
      <c r="AL565" s="318"/>
      <c r="AM565" s="318"/>
      <c r="AN565" s="318"/>
      <c r="AO565" s="318"/>
      <c r="AP565" s="318"/>
      <c r="AQ565" s="318"/>
      <c r="AR565" s="318"/>
      <c r="AS565" s="318"/>
      <c r="AT565" s="318"/>
      <c r="AU565" s="318"/>
      <c r="AV565" s="318"/>
      <c r="AW565" s="318"/>
      <c r="AX565" s="318"/>
      <c r="AY565" s="318"/>
      <c r="AZ565" s="318"/>
      <c r="BA565" s="318"/>
      <c r="BB565" s="318"/>
      <c r="BC565" s="318"/>
      <c r="BD565" s="318"/>
      <c r="BE565" s="318"/>
      <c r="BF565" s="318"/>
      <c r="BG565" s="318"/>
      <c r="BH565" s="318"/>
      <c r="BI565" s="318"/>
      <c r="BJ565" s="318"/>
    </row>
    <row r="566" spans="1:62" ht="12" customHeight="1" x14ac:dyDescent="0.25">
      <c r="A566" s="318"/>
      <c r="B566" s="318"/>
      <c r="C566" s="318"/>
      <c r="D566" s="318"/>
      <c r="E566" s="318"/>
      <c r="F566" s="318"/>
      <c r="G566" s="318"/>
      <c r="H566" s="318"/>
      <c r="I566" s="318"/>
      <c r="J566" s="318"/>
      <c r="K566" s="318"/>
      <c r="L566" s="318"/>
      <c r="M566" s="318"/>
      <c r="N566" s="318"/>
      <c r="O566" s="318"/>
      <c r="P566" s="318"/>
      <c r="Q566" s="318"/>
      <c r="R566" s="318"/>
      <c r="S566" s="318"/>
      <c r="T566" s="318"/>
      <c r="U566" s="318"/>
      <c r="V566" s="318"/>
      <c r="W566" s="318"/>
      <c r="X566" s="318"/>
      <c r="Y566" s="318"/>
      <c r="Z566" s="318"/>
      <c r="AA566" s="318"/>
      <c r="AB566" s="318"/>
      <c r="AC566" s="318"/>
      <c r="AD566" s="318"/>
      <c r="AE566" s="318"/>
      <c r="AF566" s="318"/>
      <c r="AG566" s="318"/>
      <c r="AH566" s="318"/>
      <c r="AI566" s="318"/>
      <c r="AJ566" s="318"/>
      <c r="AK566" s="318"/>
      <c r="AL566" s="318"/>
      <c r="AM566" s="318"/>
      <c r="AN566" s="318"/>
      <c r="AO566" s="318"/>
      <c r="AP566" s="318"/>
      <c r="AQ566" s="318"/>
      <c r="AR566" s="318"/>
      <c r="AS566" s="318"/>
      <c r="AT566" s="318"/>
      <c r="AU566" s="318"/>
      <c r="AV566" s="318"/>
      <c r="AW566" s="318"/>
      <c r="AX566" s="318"/>
      <c r="AY566" s="318"/>
      <c r="AZ566" s="318"/>
      <c r="BA566" s="318"/>
      <c r="BB566" s="318"/>
      <c r="BC566" s="318"/>
      <c r="BD566" s="318"/>
      <c r="BE566" s="318"/>
      <c r="BF566" s="318"/>
      <c r="BG566" s="318"/>
      <c r="BH566" s="318"/>
      <c r="BI566" s="318"/>
      <c r="BJ566" s="318"/>
    </row>
    <row r="567" spans="1:62" ht="12" customHeight="1" x14ac:dyDescent="0.25">
      <c r="A567" s="318"/>
      <c r="B567" s="318"/>
      <c r="C567" s="318"/>
      <c r="D567" s="318"/>
      <c r="E567" s="318"/>
      <c r="F567" s="318"/>
      <c r="G567" s="318"/>
      <c r="H567" s="318"/>
      <c r="I567" s="318"/>
      <c r="J567" s="318"/>
      <c r="K567" s="318"/>
      <c r="L567" s="318"/>
      <c r="M567" s="318"/>
      <c r="N567" s="318"/>
      <c r="O567" s="318"/>
      <c r="P567" s="318"/>
      <c r="Q567" s="318"/>
      <c r="R567" s="318"/>
      <c r="S567" s="318"/>
      <c r="T567" s="318"/>
      <c r="U567" s="318"/>
      <c r="V567" s="318"/>
      <c r="W567" s="318"/>
      <c r="X567" s="318"/>
      <c r="Y567" s="318"/>
      <c r="Z567" s="318"/>
      <c r="AA567" s="318"/>
      <c r="AB567" s="318"/>
      <c r="AC567" s="318"/>
      <c r="AD567" s="318"/>
      <c r="AE567" s="318"/>
      <c r="AF567" s="318"/>
      <c r="AG567" s="318"/>
      <c r="AH567" s="318"/>
      <c r="AI567" s="318"/>
      <c r="AJ567" s="318"/>
      <c r="AK567" s="318"/>
      <c r="AL567" s="318"/>
      <c r="AM567" s="318"/>
      <c r="AN567" s="318"/>
      <c r="AO567" s="318"/>
      <c r="AP567" s="318"/>
      <c r="AQ567" s="318"/>
      <c r="AR567" s="318"/>
      <c r="AS567" s="318"/>
      <c r="AT567" s="318"/>
      <c r="AU567" s="318"/>
      <c r="AV567" s="318"/>
      <c r="AW567" s="318"/>
      <c r="AX567" s="318"/>
      <c r="AY567" s="318"/>
      <c r="AZ567" s="318"/>
      <c r="BA567" s="318"/>
      <c r="BB567" s="318"/>
      <c r="BC567" s="318"/>
      <c r="BD567" s="318"/>
      <c r="BE567" s="318"/>
      <c r="BF567" s="318"/>
      <c r="BG567" s="318"/>
      <c r="BH567" s="318"/>
      <c r="BI567" s="318"/>
      <c r="BJ567" s="318"/>
    </row>
    <row r="568" spans="1:62" ht="12" customHeight="1" x14ac:dyDescent="0.25">
      <c r="A568" s="318"/>
      <c r="B568" s="318"/>
      <c r="C568" s="318"/>
      <c r="D568" s="318"/>
      <c r="E568" s="318"/>
      <c r="F568" s="318"/>
      <c r="G568" s="318"/>
      <c r="H568" s="318"/>
      <c r="I568" s="318"/>
      <c r="J568" s="318"/>
      <c r="K568" s="318"/>
      <c r="L568" s="318"/>
      <c r="M568" s="318"/>
      <c r="N568" s="318"/>
      <c r="O568" s="318"/>
      <c r="P568" s="318"/>
      <c r="Q568" s="318"/>
      <c r="R568" s="318"/>
      <c r="S568" s="318"/>
      <c r="T568" s="318"/>
      <c r="U568" s="318"/>
      <c r="V568" s="318"/>
      <c r="W568" s="318"/>
      <c r="X568" s="318"/>
      <c r="Y568" s="318"/>
      <c r="Z568" s="318"/>
      <c r="AA568" s="318"/>
      <c r="AB568" s="318"/>
      <c r="AC568" s="318"/>
      <c r="AD568" s="318"/>
      <c r="AE568" s="318"/>
      <c r="AF568" s="318"/>
      <c r="AG568" s="318"/>
      <c r="AH568" s="318"/>
      <c r="AI568" s="318"/>
      <c r="AJ568" s="318"/>
      <c r="AK568" s="318"/>
      <c r="AL568" s="318"/>
      <c r="AM568" s="318"/>
      <c r="AN568" s="318"/>
      <c r="AO568" s="318"/>
      <c r="AP568" s="318"/>
      <c r="AQ568" s="318"/>
      <c r="AR568" s="318"/>
      <c r="AS568" s="318"/>
      <c r="AT568" s="318"/>
      <c r="AU568" s="318"/>
      <c r="AV568" s="318"/>
      <c r="AW568" s="318"/>
      <c r="AX568" s="318"/>
      <c r="AY568" s="318"/>
      <c r="AZ568" s="318"/>
      <c r="BA568" s="318"/>
      <c r="BB568" s="318"/>
      <c r="BC568" s="318"/>
      <c r="BD568" s="318"/>
      <c r="BE568" s="318"/>
      <c r="BF568" s="318"/>
      <c r="BG568" s="318"/>
      <c r="BH568" s="318"/>
      <c r="BI568" s="318"/>
      <c r="BJ568" s="318"/>
    </row>
    <row r="569" spans="1:62" ht="12" customHeight="1" x14ac:dyDescent="0.25">
      <c r="A569" s="318"/>
      <c r="B569" s="318"/>
      <c r="C569" s="318"/>
      <c r="D569" s="318"/>
      <c r="E569" s="318"/>
      <c r="F569" s="318"/>
      <c r="G569" s="318"/>
      <c r="H569" s="318"/>
      <c r="I569" s="318"/>
      <c r="J569" s="318"/>
      <c r="K569" s="318"/>
      <c r="L569" s="318"/>
      <c r="M569" s="318"/>
      <c r="N569" s="318"/>
      <c r="O569" s="318"/>
      <c r="P569" s="318"/>
      <c r="Q569" s="318"/>
      <c r="R569" s="318"/>
      <c r="S569" s="318"/>
      <c r="T569" s="318"/>
      <c r="U569" s="318"/>
      <c r="V569" s="318"/>
      <c r="W569" s="318"/>
      <c r="X569" s="318"/>
      <c r="Y569" s="318"/>
      <c r="Z569" s="318"/>
      <c r="AA569" s="318"/>
      <c r="AB569" s="318"/>
      <c r="AC569" s="318"/>
      <c r="AD569" s="318"/>
      <c r="AE569" s="318"/>
      <c r="AF569" s="318"/>
      <c r="AG569" s="318"/>
      <c r="AH569" s="318"/>
      <c r="AI569" s="318"/>
      <c r="AJ569" s="318"/>
      <c r="AK569" s="318"/>
      <c r="AL569" s="318"/>
      <c r="AM569" s="318"/>
      <c r="AN569" s="318"/>
      <c r="AO569" s="318"/>
      <c r="AP569" s="318"/>
      <c r="AQ569" s="318"/>
      <c r="AR569" s="318"/>
      <c r="AS569" s="318"/>
      <c r="AT569" s="318"/>
      <c r="AU569" s="318"/>
      <c r="AV569" s="318"/>
      <c r="AW569" s="318"/>
      <c r="AX569" s="318"/>
      <c r="AY569" s="318"/>
      <c r="AZ569" s="318"/>
      <c r="BA569" s="318"/>
      <c r="BB569" s="318"/>
      <c r="BC569" s="318"/>
      <c r="BD569" s="318"/>
      <c r="BE569" s="318"/>
      <c r="BF569" s="318"/>
      <c r="BG569" s="318"/>
      <c r="BH569" s="318"/>
      <c r="BI569" s="318"/>
      <c r="BJ569" s="318"/>
    </row>
    <row r="570" spans="1:62" ht="12" customHeight="1" x14ac:dyDescent="0.25">
      <c r="A570" s="318"/>
      <c r="B570" s="318"/>
      <c r="C570" s="318"/>
      <c r="D570" s="318"/>
      <c r="E570" s="318"/>
      <c r="F570" s="318"/>
      <c r="G570" s="318"/>
      <c r="H570" s="318"/>
      <c r="I570" s="318"/>
      <c r="J570" s="318"/>
      <c r="K570" s="318"/>
      <c r="L570" s="318"/>
      <c r="M570" s="318"/>
      <c r="N570" s="318"/>
      <c r="O570" s="318"/>
      <c r="P570" s="318"/>
      <c r="Q570" s="318"/>
      <c r="R570" s="318"/>
      <c r="S570" s="318"/>
      <c r="T570" s="318"/>
      <c r="U570" s="318"/>
      <c r="V570" s="318"/>
      <c r="W570" s="318"/>
      <c r="X570" s="318"/>
      <c r="Y570" s="318"/>
      <c r="Z570" s="318"/>
      <c r="AA570" s="318"/>
      <c r="AB570" s="318"/>
      <c r="AC570" s="318"/>
      <c r="AD570" s="318"/>
      <c r="AE570" s="318"/>
      <c r="AF570" s="318"/>
      <c r="AG570" s="318"/>
      <c r="AH570" s="318"/>
      <c r="AI570" s="318"/>
      <c r="AJ570" s="318"/>
      <c r="AK570" s="318"/>
      <c r="AL570" s="318"/>
      <c r="AM570" s="318"/>
      <c r="AN570" s="318"/>
      <c r="AO570" s="318"/>
      <c r="AP570" s="318"/>
      <c r="AQ570" s="318"/>
      <c r="AR570" s="318"/>
      <c r="AS570" s="318"/>
      <c r="AT570" s="318"/>
      <c r="AU570" s="318"/>
      <c r="AV570" s="318"/>
      <c r="AW570" s="318"/>
      <c r="AX570" s="318"/>
      <c r="AY570" s="318"/>
      <c r="AZ570" s="318"/>
      <c r="BA570" s="318"/>
      <c r="BB570" s="318"/>
      <c r="BC570" s="318"/>
      <c r="BD570" s="318"/>
      <c r="BE570" s="318"/>
      <c r="BF570" s="318"/>
      <c r="BG570" s="318"/>
      <c r="BH570" s="318"/>
      <c r="BI570" s="318"/>
      <c r="BJ570" s="318"/>
    </row>
    <row r="571" spans="1:62" ht="12" customHeight="1" x14ac:dyDescent="0.25">
      <c r="A571" s="318"/>
      <c r="B571" s="318"/>
      <c r="C571" s="318"/>
      <c r="D571" s="318"/>
      <c r="E571" s="318"/>
      <c r="F571" s="318"/>
      <c r="G571" s="318"/>
      <c r="H571" s="318"/>
      <c r="I571" s="318"/>
      <c r="J571" s="318"/>
      <c r="K571" s="318"/>
      <c r="L571" s="318"/>
      <c r="M571" s="318"/>
      <c r="N571" s="318"/>
      <c r="O571" s="318"/>
      <c r="P571" s="318"/>
      <c r="Q571" s="318"/>
      <c r="R571" s="318"/>
      <c r="S571" s="318"/>
      <c r="T571" s="318"/>
      <c r="U571" s="318"/>
      <c r="V571" s="318"/>
      <c r="W571" s="318"/>
      <c r="X571" s="318"/>
      <c r="Y571" s="318"/>
      <c r="Z571" s="318"/>
      <c r="AA571" s="318"/>
      <c r="AB571" s="318"/>
      <c r="AC571" s="318"/>
      <c r="AD571" s="318"/>
      <c r="AE571" s="318"/>
      <c r="AF571" s="318"/>
      <c r="AG571" s="318"/>
      <c r="AH571" s="318"/>
      <c r="AI571" s="318"/>
      <c r="AJ571" s="318"/>
      <c r="AK571" s="318"/>
      <c r="AL571" s="318"/>
      <c r="AM571" s="318"/>
      <c r="AN571" s="318"/>
      <c r="AO571" s="318"/>
      <c r="AP571" s="318"/>
      <c r="AQ571" s="318"/>
      <c r="AR571" s="318"/>
      <c r="AS571" s="318"/>
      <c r="AT571" s="318"/>
      <c r="AU571" s="318"/>
      <c r="AV571" s="318"/>
      <c r="AW571" s="318"/>
      <c r="AX571" s="318"/>
      <c r="AY571" s="318"/>
      <c r="AZ571" s="318"/>
      <c r="BA571" s="318"/>
      <c r="BB571" s="318"/>
      <c r="BC571" s="318"/>
      <c r="BD571" s="318"/>
      <c r="BE571" s="318"/>
      <c r="BF571" s="318"/>
      <c r="BG571" s="318"/>
      <c r="BH571" s="318"/>
      <c r="BI571" s="318"/>
      <c r="BJ571" s="318"/>
    </row>
    <row r="572" spans="1:62" ht="12" customHeight="1" x14ac:dyDescent="0.25">
      <c r="A572" s="318"/>
      <c r="B572" s="318"/>
      <c r="C572" s="318"/>
      <c r="D572" s="318"/>
      <c r="E572" s="318"/>
      <c r="F572" s="318"/>
      <c r="G572" s="318"/>
      <c r="H572" s="318"/>
      <c r="I572" s="318"/>
      <c r="J572" s="318"/>
      <c r="K572" s="318"/>
      <c r="L572" s="318"/>
      <c r="M572" s="318"/>
      <c r="N572" s="318"/>
      <c r="O572" s="318"/>
      <c r="P572" s="318"/>
      <c r="Q572" s="318"/>
      <c r="R572" s="318"/>
      <c r="S572" s="318"/>
      <c r="T572" s="318"/>
      <c r="U572" s="318"/>
      <c r="V572" s="318"/>
      <c r="W572" s="318"/>
      <c r="X572" s="318"/>
      <c r="Y572" s="318"/>
      <c r="Z572" s="318"/>
      <c r="AA572" s="318"/>
      <c r="AB572" s="318"/>
      <c r="AC572" s="318"/>
      <c r="AD572" s="318"/>
      <c r="AE572" s="318"/>
      <c r="AF572" s="318"/>
      <c r="AG572" s="318"/>
      <c r="AH572" s="318"/>
      <c r="AI572" s="318"/>
      <c r="AJ572" s="318"/>
      <c r="AK572" s="318"/>
      <c r="AL572" s="318"/>
      <c r="AM572" s="318"/>
      <c r="AN572" s="318"/>
      <c r="AO572" s="318"/>
      <c r="AP572" s="318"/>
      <c r="AQ572" s="318"/>
      <c r="AR572" s="318"/>
      <c r="AS572" s="318"/>
      <c r="AT572" s="318"/>
      <c r="AU572" s="318"/>
      <c r="AV572" s="318"/>
      <c r="AW572" s="318"/>
      <c r="AX572" s="318"/>
      <c r="AY572" s="318"/>
      <c r="AZ572" s="318"/>
      <c r="BA572" s="318"/>
      <c r="BB572" s="318"/>
      <c r="BC572" s="318"/>
      <c r="BD572" s="318"/>
      <c r="BE572" s="318"/>
      <c r="BF572" s="318"/>
      <c r="BG572" s="318"/>
      <c r="BH572" s="318"/>
      <c r="BI572" s="318"/>
      <c r="BJ572" s="318"/>
    </row>
    <row r="573" spans="1:62" ht="12" customHeight="1" x14ac:dyDescent="0.25">
      <c r="A573" s="318"/>
      <c r="B573" s="318"/>
      <c r="C573" s="318"/>
      <c r="D573" s="318"/>
      <c r="E573" s="318"/>
      <c r="F573" s="318"/>
      <c r="G573" s="318"/>
      <c r="H573" s="318"/>
      <c r="I573" s="318"/>
      <c r="J573" s="318"/>
      <c r="K573" s="318"/>
      <c r="L573" s="318"/>
      <c r="M573" s="318"/>
      <c r="N573" s="318"/>
      <c r="O573" s="318"/>
      <c r="P573" s="318"/>
      <c r="Q573" s="318"/>
      <c r="R573" s="318"/>
      <c r="S573" s="318"/>
      <c r="T573" s="318"/>
      <c r="U573" s="318"/>
      <c r="V573" s="318"/>
      <c r="W573" s="318"/>
      <c r="X573" s="318"/>
      <c r="Y573" s="318"/>
      <c r="Z573" s="318"/>
      <c r="AA573" s="318"/>
      <c r="AB573" s="318"/>
      <c r="AC573" s="318"/>
      <c r="AD573" s="318"/>
      <c r="AE573" s="318"/>
      <c r="AF573" s="318"/>
      <c r="AG573" s="318"/>
      <c r="AH573" s="318"/>
      <c r="AI573" s="318"/>
      <c r="AJ573" s="318"/>
      <c r="AK573" s="318"/>
      <c r="AL573" s="318"/>
      <c r="AM573" s="318"/>
      <c r="AN573" s="318"/>
      <c r="AO573" s="318"/>
      <c r="AP573" s="318"/>
      <c r="AQ573" s="318"/>
      <c r="AR573" s="318"/>
      <c r="AS573" s="318"/>
      <c r="AT573" s="318"/>
      <c r="AU573" s="318"/>
      <c r="AV573" s="318"/>
      <c r="AW573" s="318"/>
      <c r="AX573" s="318"/>
      <c r="AY573" s="318"/>
      <c r="AZ573" s="318"/>
      <c r="BA573" s="318"/>
      <c r="BB573" s="318"/>
      <c r="BC573" s="318"/>
      <c r="BD573" s="318"/>
      <c r="BE573" s="318"/>
      <c r="BF573" s="318"/>
      <c r="BG573" s="318"/>
      <c r="BH573" s="318"/>
      <c r="BI573" s="318"/>
      <c r="BJ573" s="318"/>
    </row>
    <row r="574" spans="1:62" ht="12" customHeight="1" x14ac:dyDescent="0.25">
      <c r="A574" s="318"/>
      <c r="B574" s="318"/>
      <c r="C574" s="318"/>
      <c r="D574" s="318"/>
      <c r="E574" s="318"/>
      <c r="F574" s="318"/>
      <c r="G574" s="318"/>
      <c r="H574" s="318"/>
      <c r="I574" s="318"/>
      <c r="J574" s="318"/>
      <c r="K574" s="318"/>
      <c r="L574" s="318"/>
      <c r="M574" s="318"/>
      <c r="N574" s="318"/>
      <c r="O574" s="318"/>
      <c r="P574" s="318"/>
      <c r="Q574" s="318"/>
      <c r="R574" s="318"/>
      <c r="S574" s="318"/>
      <c r="T574" s="318"/>
      <c r="U574" s="318"/>
      <c r="V574" s="318"/>
      <c r="W574" s="318"/>
      <c r="X574" s="318"/>
      <c r="Y574" s="318"/>
      <c r="Z574" s="318"/>
      <c r="AA574" s="318"/>
      <c r="AB574" s="318"/>
      <c r="AC574" s="318"/>
      <c r="AD574" s="318"/>
      <c r="AE574" s="318"/>
      <c r="AF574" s="318"/>
      <c r="AG574" s="318"/>
      <c r="AH574" s="318"/>
      <c r="AI574" s="318"/>
      <c r="AJ574" s="318"/>
      <c r="AK574" s="318"/>
      <c r="AL574" s="318"/>
      <c r="AM574" s="318"/>
      <c r="AN574" s="318"/>
      <c r="AO574" s="318"/>
      <c r="AP574" s="318"/>
      <c r="AQ574" s="318"/>
      <c r="AR574" s="318"/>
      <c r="AS574" s="318"/>
      <c r="AT574" s="318"/>
      <c r="AU574" s="318"/>
      <c r="AV574" s="318"/>
      <c r="AW574" s="318"/>
      <c r="AX574" s="318"/>
      <c r="AY574" s="318"/>
      <c r="AZ574" s="318"/>
      <c r="BA574" s="318"/>
      <c r="BB574" s="318"/>
      <c r="BC574" s="318"/>
      <c r="BD574" s="318"/>
      <c r="BE574" s="318"/>
      <c r="BF574" s="318"/>
      <c r="BG574" s="318"/>
      <c r="BH574" s="318"/>
      <c r="BI574" s="318"/>
      <c r="BJ574" s="318"/>
    </row>
    <row r="575" spans="1:62" ht="12" customHeight="1" x14ac:dyDescent="0.25">
      <c r="A575" s="318"/>
      <c r="B575" s="318"/>
      <c r="C575" s="318"/>
      <c r="D575" s="318"/>
      <c r="E575" s="318"/>
      <c r="F575" s="318"/>
      <c r="G575" s="318"/>
      <c r="H575" s="318"/>
      <c r="I575" s="318"/>
      <c r="J575" s="318"/>
      <c r="K575" s="318"/>
      <c r="L575" s="318"/>
      <c r="M575" s="318"/>
      <c r="N575" s="318"/>
      <c r="O575" s="318"/>
      <c r="P575" s="318"/>
      <c r="Q575" s="318"/>
      <c r="R575" s="318"/>
      <c r="S575" s="318"/>
      <c r="T575" s="318"/>
      <c r="U575" s="318"/>
      <c r="V575" s="318"/>
      <c r="W575" s="318"/>
      <c r="X575" s="318"/>
      <c r="Y575" s="318"/>
      <c r="Z575" s="318"/>
      <c r="AA575" s="318"/>
      <c r="AB575" s="318"/>
      <c r="AC575" s="318"/>
      <c r="AD575" s="318"/>
      <c r="AE575" s="318"/>
      <c r="AF575" s="318"/>
      <c r="AG575" s="318"/>
      <c r="AH575" s="318"/>
      <c r="AI575" s="318"/>
      <c r="AJ575" s="318"/>
      <c r="AK575" s="318"/>
      <c r="AL575" s="318"/>
      <c r="AM575" s="318"/>
      <c r="AN575" s="318"/>
      <c r="AO575" s="318"/>
      <c r="AP575" s="318"/>
      <c r="AQ575" s="318"/>
      <c r="AR575" s="318"/>
      <c r="AS575" s="318"/>
      <c r="AT575" s="318"/>
      <c r="AU575" s="318"/>
      <c r="AV575" s="318"/>
      <c r="AW575" s="318"/>
      <c r="AX575" s="318"/>
      <c r="AY575" s="318"/>
      <c r="AZ575" s="318"/>
      <c r="BA575" s="318"/>
      <c r="BB575" s="318"/>
      <c r="BC575" s="318"/>
      <c r="BD575" s="318"/>
      <c r="BE575" s="318"/>
      <c r="BF575" s="318"/>
      <c r="BG575" s="318"/>
      <c r="BH575" s="318"/>
      <c r="BI575" s="318"/>
      <c r="BJ575" s="318"/>
    </row>
    <row r="576" spans="1:62" ht="12" customHeight="1" x14ac:dyDescent="0.25">
      <c r="A576" s="318"/>
      <c r="B576" s="318"/>
      <c r="C576" s="318"/>
      <c r="D576" s="318"/>
      <c r="E576" s="318"/>
      <c r="F576" s="318"/>
      <c r="G576" s="318"/>
      <c r="H576" s="318"/>
      <c r="I576" s="318"/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18"/>
      <c r="U576" s="318"/>
      <c r="V576" s="318"/>
      <c r="W576" s="318"/>
      <c r="X576" s="318"/>
      <c r="Y576" s="318"/>
      <c r="Z576" s="318"/>
      <c r="AA576" s="318"/>
      <c r="AB576" s="318"/>
      <c r="AC576" s="318"/>
      <c r="AD576" s="318"/>
      <c r="AE576" s="318"/>
      <c r="AF576" s="318"/>
      <c r="AG576" s="318"/>
      <c r="AH576" s="318"/>
      <c r="AI576" s="318"/>
      <c r="AJ576" s="318"/>
      <c r="AK576" s="318"/>
      <c r="AL576" s="318"/>
      <c r="AM576" s="318"/>
      <c r="AN576" s="318"/>
      <c r="AO576" s="318"/>
      <c r="AP576" s="318"/>
      <c r="AQ576" s="318"/>
      <c r="AR576" s="318"/>
      <c r="AS576" s="318"/>
      <c r="AT576" s="318"/>
      <c r="AU576" s="318"/>
      <c r="AV576" s="318"/>
      <c r="AW576" s="318"/>
      <c r="AX576" s="318"/>
      <c r="AY576" s="318"/>
      <c r="AZ576" s="318"/>
      <c r="BA576" s="318"/>
      <c r="BB576" s="318"/>
      <c r="BC576" s="318"/>
      <c r="BD576" s="318"/>
      <c r="BE576" s="318"/>
      <c r="BF576" s="318"/>
      <c r="BG576" s="318"/>
      <c r="BH576" s="318"/>
      <c r="BI576" s="318"/>
      <c r="BJ576" s="318"/>
    </row>
    <row r="577" spans="1:62" ht="12" customHeight="1" x14ac:dyDescent="0.25">
      <c r="A577" s="318"/>
      <c r="B577" s="318"/>
      <c r="C577" s="318"/>
      <c r="D577" s="318"/>
      <c r="E577" s="318"/>
      <c r="F577" s="318"/>
      <c r="G577" s="318"/>
      <c r="H577" s="318"/>
      <c r="I577" s="318"/>
      <c r="J577" s="318"/>
      <c r="K577" s="318"/>
      <c r="L577" s="318"/>
      <c r="M577" s="318"/>
      <c r="N577" s="318"/>
      <c r="O577" s="318"/>
      <c r="P577" s="318"/>
      <c r="Q577" s="318"/>
      <c r="R577" s="318"/>
      <c r="S577" s="318"/>
      <c r="T577" s="318"/>
      <c r="U577" s="318"/>
      <c r="V577" s="318"/>
      <c r="W577" s="318"/>
      <c r="X577" s="318"/>
      <c r="Y577" s="318"/>
      <c r="Z577" s="318"/>
      <c r="AA577" s="318"/>
      <c r="AB577" s="318"/>
      <c r="AC577" s="318"/>
      <c r="AD577" s="318"/>
      <c r="AE577" s="318"/>
      <c r="AF577" s="318"/>
      <c r="AG577" s="318"/>
      <c r="AH577" s="318"/>
      <c r="AI577" s="318"/>
      <c r="AJ577" s="318"/>
      <c r="AK577" s="318"/>
      <c r="AL577" s="318"/>
      <c r="AM577" s="318"/>
      <c r="AN577" s="318"/>
      <c r="AO577" s="318"/>
      <c r="AP577" s="318"/>
      <c r="AQ577" s="318"/>
      <c r="AR577" s="318"/>
      <c r="AS577" s="318"/>
      <c r="AT577" s="318"/>
      <c r="AU577" s="318"/>
      <c r="AV577" s="318"/>
      <c r="AW577" s="318"/>
      <c r="AX577" s="318"/>
      <c r="AY577" s="318"/>
      <c r="AZ577" s="318"/>
      <c r="BA577" s="318"/>
      <c r="BB577" s="318"/>
      <c r="BC577" s="318"/>
      <c r="BD577" s="318"/>
      <c r="BE577" s="318"/>
      <c r="BF577" s="318"/>
      <c r="BG577" s="318"/>
      <c r="BH577" s="318"/>
      <c r="BI577" s="318"/>
      <c r="BJ577" s="318"/>
    </row>
    <row r="578" spans="1:62" ht="12" customHeight="1" x14ac:dyDescent="0.25">
      <c r="A578" s="318"/>
      <c r="B578" s="318"/>
      <c r="C578" s="318"/>
      <c r="D578" s="318"/>
      <c r="E578" s="318"/>
      <c r="F578" s="318"/>
      <c r="G578" s="318"/>
      <c r="H578" s="318"/>
      <c r="I578" s="318"/>
      <c r="J578" s="318"/>
      <c r="K578" s="318"/>
      <c r="L578" s="318"/>
      <c r="M578" s="318"/>
      <c r="N578" s="318"/>
      <c r="O578" s="318"/>
      <c r="P578" s="318"/>
      <c r="Q578" s="318"/>
      <c r="R578" s="318"/>
      <c r="S578" s="318"/>
      <c r="T578" s="318"/>
      <c r="U578" s="318"/>
      <c r="V578" s="318"/>
      <c r="W578" s="318"/>
      <c r="X578" s="318"/>
      <c r="Y578" s="318"/>
      <c r="Z578" s="318"/>
      <c r="AA578" s="318"/>
      <c r="AB578" s="318"/>
      <c r="AC578" s="318"/>
      <c r="AD578" s="318"/>
      <c r="AE578" s="318"/>
      <c r="AF578" s="318"/>
      <c r="AG578" s="318"/>
      <c r="AH578" s="318"/>
      <c r="AI578" s="318"/>
      <c r="AJ578" s="318"/>
      <c r="AK578" s="318"/>
      <c r="AL578" s="318"/>
      <c r="AM578" s="318"/>
      <c r="AN578" s="318"/>
      <c r="AO578" s="318"/>
      <c r="AP578" s="318"/>
      <c r="AQ578" s="318"/>
      <c r="AR578" s="318"/>
      <c r="AS578" s="318"/>
      <c r="AT578" s="318"/>
      <c r="AU578" s="318"/>
      <c r="AV578" s="318"/>
      <c r="AW578" s="318"/>
      <c r="AX578" s="318"/>
      <c r="AY578" s="318"/>
      <c r="AZ578" s="318"/>
      <c r="BA578" s="318"/>
      <c r="BB578" s="318"/>
      <c r="BC578" s="318"/>
      <c r="BD578" s="318"/>
      <c r="BE578" s="318"/>
      <c r="BF578" s="318"/>
      <c r="BG578" s="318"/>
      <c r="BH578" s="318"/>
      <c r="BI578" s="318"/>
      <c r="BJ578" s="318"/>
    </row>
    <row r="579" spans="1:62" ht="12" customHeight="1" x14ac:dyDescent="0.25">
      <c r="A579" s="318"/>
      <c r="B579" s="318"/>
      <c r="C579" s="318"/>
      <c r="D579" s="318"/>
      <c r="E579" s="318"/>
      <c r="F579" s="318"/>
      <c r="G579" s="318"/>
      <c r="H579" s="318"/>
      <c r="I579" s="318"/>
      <c r="J579" s="318"/>
      <c r="K579" s="318"/>
      <c r="L579" s="318"/>
      <c r="M579" s="318"/>
      <c r="N579" s="318"/>
      <c r="O579" s="318"/>
      <c r="P579" s="318"/>
      <c r="Q579" s="318"/>
      <c r="R579" s="318"/>
      <c r="S579" s="318"/>
      <c r="T579" s="318"/>
      <c r="U579" s="318"/>
      <c r="V579" s="318"/>
      <c r="W579" s="318"/>
      <c r="X579" s="318"/>
      <c r="Y579" s="318"/>
      <c r="Z579" s="318"/>
      <c r="AA579" s="318"/>
      <c r="AB579" s="318"/>
      <c r="AC579" s="318"/>
      <c r="AD579" s="318"/>
      <c r="AE579" s="318"/>
      <c r="AF579" s="318"/>
      <c r="AG579" s="318"/>
      <c r="AH579" s="318"/>
      <c r="AI579" s="318"/>
      <c r="AJ579" s="318"/>
      <c r="AK579" s="318"/>
      <c r="AL579" s="318"/>
      <c r="AM579" s="318"/>
      <c r="AN579" s="318"/>
      <c r="AO579" s="318"/>
      <c r="AP579" s="318"/>
      <c r="AQ579" s="318"/>
      <c r="AR579" s="318"/>
      <c r="AS579" s="318"/>
      <c r="AT579" s="318"/>
      <c r="AU579" s="318"/>
      <c r="AV579" s="318"/>
      <c r="AW579" s="318"/>
      <c r="AX579" s="318"/>
      <c r="AY579" s="318"/>
      <c r="AZ579" s="318"/>
      <c r="BA579" s="318"/>
      <c r="BB579" s="318"/>
      <c r="BC579" s="318"/>
      <c r="BD579" s="318"/>
      <c r="BE579" s="318"/>
      <c r="BF579" s="318"/>
      <c r="BG579" s="318"/>
      <c r="BH579" s="318"/>
      <c r="BI579" s="318"/>
      <c r="BJ579" s="318"/>
    </row>
    <row r="580" spans="1:62" ht="12" customHeight="1" x14ac:dyDescent="0.25">
      <c r="A580" s="318"/>
      <c r="B580" s="318"/>
      <c r="C580" s="318"/>
      <c r="D580" s="318"/>
      <c r="E580" s="318"/>
      <c r="F580" s="318"/>
      <c r="G580" s="318"/>
      <c r="H580" s="318"/>
      <c r="I580" s="318"/>
      <c r="J580" s="318"/>
      <c r="K580" s="318"/>
      <c r="L580" s="318"/>
      <c r="M580" s="318"/>
      <c r="N580" s="318"/>
      <c r="O580" s="318"/>
      <c r="P580" s="318"/>
      <c r="Q580" s="318"/>
      <c r="R580" s="318"/>
      <c r="S580" s="318"/>
      <c r="T580" s="318"/>
      <c r="U580" s="318"/>
      <c r="V580" s="318"/>
      <c r="W580" s="318"/>
      <c r="X580" s="318"/>
      <c r="Y580" s="318"/>
      <c r="Z580" s="318"/>
      <c r="AA580" s="318"/>
      <c r="AB580" s="318"/>
      <c r="AC580" s="318"/>
      <c r="AD580" s="318"/>
      <c r="AE580" s="318"/>
      <c r="AF580" s="318"/>
      <c r="AG580" s="318"/>
      <c r="AH580" s="318"/>
      <c r="AI580" s="318"/>
      <c r="AJ580" s="318"/>
      <c r="AK580" s="318"/>
      <c r="AL580" s="318"/>
      <c r="AM580" s="318"/>
      <c r="AN580" s="318"/>
      <c r="AO580" s="318"/>
      <c r="AP580" s="318"/>
      <c r="AQ580" s="318"/>
      <c r="AR580" s="318"/>
      <c r="AS580" s="318"/>
      <c r="AT580" s="318"/>
      <c r="AU580" s="318"/>
      <c r="AV580" s="318"/>
      <c r="AW580" s="318"/>
      <c r="AX580" s="318"/>
      <c r="AY580" s="318"/>
      <c r="AZ580" s="318"/>
      <c r="BA580" s="318"/>
      <c r="BB580" s="318"/>
      <c r="BC580" s="318"/>
      <c r="BD580" s="318"/>
      <c r="BE580" s="318"/>
      <c r="BF580" s="318"/>
      <c r="BG580" s="318"/>
      <c r="BH580" s="318"/>
      <c r="BI580" s="318"/>
      <c r="BJ580" s="318"/>
    </row>
    <row r="581" spans="1:62" ht="12" customHeight="1" x14ac:dyDescent="0.25">
      <c r="A581" s="318"/>
      <c r="B581" s="318"/>
      <c r="C581" s="318"/>
      <c r="D581" s="318"/>
      <c r="E581" s="318"/>
      <c r="F581" s="318"/>
      <c r="G581" s="318"/>
      <c r="H581" s="318"/>
      <c r="I581" s="318"/>
      <c r="J581" s="318"/>
      <c r="K581" s="318"/>
      <c r="L581" s="318"/>
      <c r="M581" s="318"/>
      <c r="N581" s="318"/>
      <c r="O581" s="318"/>
      <c r="P581" s="318"/>
      <c r="Q581" s="318"/>
      <c r="R581" s="318"/>
      <c r="S581" s="318"/>
      <c r="T581" s="318"/>
      <c r="U581" s="318"/>
      <c r="V581" s="318"/>
      <c r="W581" s="318"/>
      <c r="X581" s="318"/>
      <c r="Y581" s="318"/>
      <c r="Z581" s="318"/>
      <c r="AA581" s="318"/>
      <c r="AB581" s="318"/>
      <c r="AC581" s="318"/>
      <c r="AD581" s="318"/>
      <c r="AE581" s="318"/>
      <c r="AF581" s="318"/>
      <c r="AG581" s="318"/>
      <c r="AH581" s="318"/>
      <c r="AI581" s="318"/>
      <c r="AJ581" s="318"/>
      <c r="AK581" s="318"/>
      <c r="AL581" s="318"/>
      <c r="AM581" s="318"/>
      <c r="AN581" s="318"/>
      <c r="AO581" s="318"/>
      <c r="AP581" s="318"/>
      <c r="AQ581" s="318"/>
      <c r="AR581" s="318"/>
      <c r="AS581" s="318"/>
      <c r="AT581" s="318"/>
      <c r="AU581" s="318"/>
      <c r="AV581" s="318"/>
      <c r="AW581" s="318"/>
      <c r="AX581" s="318"/>
      <c r="AY581" s="318"/>
      <c r="AZ581" s="318"/>
      <c r="BA581" s="318"/>
      <c r="BB581" s="318"/>
      <c r="BC581" s="318"/>
      <c r="BD581" s="318"/>
      <c r="BE581" s="318"/>
      <c r="BF581" s="318"/>
      <c r="BG581" s="318"/>
      <c r="BH581" s="318"/>
      <c r="BI581" s="318"/>
      <c r="BJ581" s="318"/>
    </row>
    <row r="582" spans="1:62" ht="12" customHeight="1" x14ac:dyDescent="0.25">
      <c r="A582" s="318"/>
      <c r="B582" s="318"/>
      <c r="C582" s="318"/>
      <c r="D582" s="318"/>
      <c r="E582" s="318"/>
      <c r="F582" s="318"/>
      <c r="G582" s="318"/>
      <c r="H582" s="318"/>
      <c r="I582" s="318"/>
      <c r="J582" s="318"/>
      <c r="K582" s="318"/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  <c r="W582" s="318"/>
      <c r="X582" s="318"/>
      <c r="Y582" s="318"/>
      <c r="Z582" s="318"/>
      <c r="AA582" s="318"/>
      <c r="AB582" s="318"/>
      <c r="AC582" s="318"/>
      <c r="AD582" s="318"/>
      <c r="AE582" s="318"/>
      <c r="AF582" s="318"/>
      <c r="AG582" s="318"/>
      <c r="AH582" s="318"/>
      <c r="AI582" s="318"/>
      <c r="AJ582" s="318"/>
      <c r="AK582" s="318"/>
      <c r="AL582" s="318"/>
      <c r="AM582" s="318"/>
      <c r="AN582" s="318"/>
      <c r="AO582" s="318"/>
      <c r="AP582" s="318"/>
      <c r="AQ582" s="318"/>
      <c r="AR582" s="318"/>
      <c r="AS582" s="318"/>
      <c r="AT582" s="318"/>
      <c r="AU582" s="318"/>
      <c r="AV582" s="318"/>
      <c r="AW582" s="318"/>
      <c r="AX582" s="318"/>
      <c r="AY582" s="318"/>
      <c r="AZ582" s="318"/>
      <c r="BA582" s="318"/>
      <c r="BB582" s="318"/>
      <c r="BC582" s="318"/>
      <c r="BD582" s="318"/>
      <c r="BE582" s="318"/>
      <c r="BF582" s="318"/>
      <c r="BG582" s="318"/>
      <c r="BH582" s="318"/>
      <c r="BI582" s="318"/>
      <c r="BJ582" s="318"/>
    </row>
    <row r="583" spans="1:62" ht="12" customHeight="1" x14ac:dyDescent="0.25">
      <c r="A583" s="318"/>
      <c r="B583" s="318"/>
      <c r="C583" s="318"/>
      <c r="D583" s="318"/>
      <c r="E583" s="318"/>
      <c r="F583" s="318"/>
      <c r="G583" s="318"/>
      <c r="H583" s="318"/>
      <c r="I583" s="318"/>
      <c r="J583" s="318"/>
      <c r="K583" s="318"/>
      <c r="L583" s="318"/>
      <c r="M583" s="318"/>
      <c r="N583" s="318"/>
      <c r="O583" s="318"/>
      <c r="P583" s="318"/>
      <c r="Q583" s="318"/>
      <c r="R583" s="318"/>
      <c r="S583" s="318"/>
      <c r="T583" s="318"/>
      <c r="U583" s="318"/>
      <c r="V583" s="318"/>
      <c r="W583" s="318"/>
      <c r="X583" s="318"/>
      <c r="Y583" s="318"/>
      <c r="Z583" s="318"/>
      <c r="AA583" s="318"/>
      <c r="AB583" s="318"/>
      <c r="AC583" s="318"/>
      <c r="AD583" s="318"/>
      <c r="AE583" s="318"/>
      <c r="AF583" s="318"/>
      <c r="AG583" s="318"/>
      <c r="AH583" s="318"/>
      <c r="AI583" s="318"/>
      <c r="AJ583" s="318"/>
      <c r="AK583" s="318"/>
      <c r="AL583" s="318"/>
      <c r="AM583" s="318"/>
      <c r="AN583" s="318"/>
      <c r="AO583" s="318"/>
      <c r="AP583" s="318"/>
      <c r="AQ583" s="318"/>
      <c r="AR583" s="318"/>
      <c r="AS583" s="318"/>
      <c r="AT583" s="318"/>
      <c r="AU583" s="318"/>
      <c r="AV583" s="318"/>
      <c r="AW583" s="318"/>
      <c r="AX583" s="318"/>
      <c r="AY583" s="318"/>
      <c r="AZ583" s="318"/>
      <c r="BA583" s="318"/>
      <c r="BB583" s="318"/>
      <c r="BC583" s="318"/>
      <c r="BD583" s="318"/>
      <c r="BE583" s="318"/>
      <c r="BF583" s="318"/>
      <c r="BG583" s="318"/>
      <c r="BH583" s="318"/>
      <c r="BI583" s="318"/>
      <c r="BJ583" s="318"/>
    </row>
    <row r="584" spans="1:62" ht="12" customHeight="1" x14ac:dyDescent="0.25">
      <c r="A584" s="318"/>
      <c r="B584" s="318"/>
      <c r="C584" s="318"/>
      <c r="D584" s="318"/>
      <c r="E584" s="318"/>
      <c r="F584" s="318"/>
      <c r="G584" s="318"/>
      <c r="H584" s="318"/>
      <c r="I584" s="318"/>
      <c r="J584" s="318"/>
      <c r="K584" s="318"/>
      <c r="L584" s="318"/>
      <c r="M584" s="318"/>
      <c r="N584" s="318"/>
      <c r="O584" s="318"/>
      <c r="P584" s="318"/>
      <c r="Q584" s="318"/>
      <c r="R584" s="318"/>
      <c r="S584" s="318"/>
      <c r="T584" s="318"/>
      <c r="U584" s="318"/>
      <c r="V584" s="318"/>
      <c r="W584" s="318"/>
      <c r="X584" s="318"/>
      <c r="Y584" s="318"/>
      <c r="Z584" s="318"/>
      <c r="AA584" s="318"/>
      <c r="AB584" s="318"/>
      <c r="AC584" s="318"/>
      <c r="AD584" s="318"/>
      <c r="AE584" s="318"/>
      <c r="AF584" s="318"/>
      <c r="AG584" s="318"/>
      <c r="AH584" s="318"/>
      <c r="AI584" s="318"/>
      <c r="AJ584" s="318"/>
      <c r="AK584" s="318"/>
      <c r="AL584" s="318"/>
      <c r="AM584" s="318"/>
      <c r="AN584" s="318"/>
      <c r="AO584" s="318"/>
      <c r="AP584" s="318"/>
      <c r="AQ584" s="318"/>
      <c r="AR584" s="318"/>
      <c r="AS584" s="318"/>
      <c r="AT584" s="318"/>
      <c r="AU584" s="318"/>
      <c r="AV584" s="318"/>
      <c r="AW584" s="318"/>
      <c r="AX584" s="318"/>
      <c r="AY584" s="318"/>
      <c r="AZ584" s="318"/>
      <c r="BA584" s="318"/>
      <c r="BB584" s="318"/>
      <c r="BC584" s="318"/>
      <c r="BD584" s="318"/>
      <c r="BE584" s="318"/>
      <c r="BF584" s="318"/>
      <c r="BG584" s="318"/>
      <c r="BH584" s="318"/>
      <c r="BI584" s="318"/>
      <c r="BJ584" s="318"/>
    </row>
    <row r="585" spans="1:62" ht="12" customHeight="1" x14ac:dyDescent="0.25">
      <c r="A585" s="318"/>
      <c r="B585" s="318"/>
      <c r="C585" s="318"/>
      <c r="D585" s="318"/>
      <c r="E585" s="318"/>
      <c r="F585" s="318"/>
      <c r="G585" s="318"/>
      <c r="H585" s="318"/>
      <c r="I585" s="318"/>
      <c r="J585" s="318"/>
      <c r="K585" s="318"/>
      <c r="L585" s="318"/>
      <c r="M585" s="318"/>
      <c r="N585" s="318"/>
      <c r="O585" s="318"/>
      <c r="P585" s="318"/>
      <c r="Q585" s="318"/>
      <c r="R585" s="318"/>
      <c r="S585" s="318"/>
      <c r="T585" s="318"/>
      <c r="U585" s="318"/>
      <c r="V585" s="318"/>
      <c r="W585" s="318"/>
      <c r="X585" s="318"/>
      <c r="Y585" s="318"/>
      <c r="Z585" s="318"/>
      <c r="AA585" s="318"/>
      <c r="AB585" s="318"/>
      <c r="AC585" s="318"/>
      <c r="AD585" s="318"/>
      <c r="AE585" s="318"/>
      <c r="AF585" s="318"/>
      <c r="AG585" s="318"/>
      <c r="AH585" s="318"/>
      <c r="AI585" s="318"/>
      <c r="AJ585" s="318"/>
      <c r="AK585" s="318"/>
      <c r="AL585" s="318"/>
      <c r="AM585" s="318"/>
      <c r="AN585" s="318"/>
      <c r="AO585" s="318"/>
      <c r="AP585" s="318"/>
      <c r="AQ585" s="318"/>
      <c r="AR585" s="318"/>
      <c r="AS585" s="318"/>
      <c r="AT585" s="318"/>
      <c r="AU585" s="318"/>
      <c r="AV585" s="318"/>
      <c r="AW585" s="318"/>
      <c r="AX585" s="318"/>
      <c r="AY585" s="318"/>
      <c r="AZ585" s="318"/>
      <c r="BA585" s="318"/>
      <c r="BB585" s="318"/>
      <c r="BC585" s="318"/>
      <c r="BD585" s="318"/>
      <c r="BE585" s="318"/>
      <c r="BF585" s="318"/>
      <c r="BG585" s="318"/>
      <c r="BH585" s="318"/>
      <c r="BI585" s="318"/>
      <c r="BJ585" s="318"/>
    </row>
    <row r="586" spans="1:62" ht="12" customHeight="1" x14ac:dyDescent="0.25">
      <c r="A586" s="318"/>
      <c r="B586" s="318"/>
      <c r="C586" s="318"/>
      <c r="D586" s="318"/>
      <c r="E586" s="318"/>
      <c r="F586" s="318"/>
      <c r="G586" s="318"/>
      <c r="H586" s="318"/>
      <c r="I586" s="318"/>
      <c r="J586" s="318"/>
      <c r="K586" s="318"/>
      <c r="L586" s="318"/>
      <c r="M586" s="318"/>
      <c r="N586" s="318"/>
      <c r="O586" s="318"/>
      <c r="P586" s="318"/>
      <c r="Q586" s="318"/>
      <c r="R586" s="318"/>
      <c r="S586" s="318"/>
      <c r="T586" s="318"/>
      <c r="U586" s="318"/>
      <c r="V586" s="318"/>
      <c r="W586" s="318"/>
      <c r="X586" s="318"/>
      <c r="Y586" s="318"/>
      <c r="Z586" s="318"/>
      <c r="AA586" s="318"/>
      <c r="AB586" s="318"/>
      <c r="AC586" s="318"/>
      <c r="AD586" s="318"/>
      <c r="AE586" s="318"/>
      <c r="AF586" s="318"/>
      <c r="AG586" s="318"/>
      <c r="AH586" s="318"/>
      <c r="AI586" s="318"/>
      <c r="AJ586" s="318"/>
      <c r="AK586" s="318"/>
      <c r="AL586" s="318"/>
      <c r="AM586" s="318"/>
      <c r="AN586" s="318"/>
      <c r="AO586" s="318"/>
      <c r="AP586" s="318"/>
      <c r="AQ586" s="318"/>
      <c r="AR586" s="318"/>
      <c r="AS586" s="318"/>
      <c r="AT586" s="318"/>
      <c r="AU586" s="318"/>
      <c r="AV586" s="318"/>
      <c r="AW586" s="318"/>
      <c r="AX586" s="318"/>
      <c r="AY586" s="318"/>
      <c r="AZ586" s="318"/>
      <c r="BA586" s="318"/>
      <c r="BB586" s="318"/>
      <c r="BC586" s="318"/>
      <c r="BD586" s="318"/>
      <c r="BE586" s="318"/>
      <c r="BF586" s="318"/>
      <c r="BG586" s="318"/>
      <c r="BH586" s="318"/>
      <c r="BI586" s="318"/>
      <c r="BJ586" s="318"/>
    </row>
    <row r="587" spans="1:62" ht="12" customHeight="1" x14ac:dyDescent="0.25">
      <c r="A587" s="318"/>
      <c r="B587" s="318"/>
      <c r="C587" s="318"/>
      <c r="D587" s="318"/>
      <c r="E587" s="318"/>
      <c r="F587" s="318"/>
      <c r="G587" s="318"/>
      <c r="H587" s="318"/>
      <c r="I587" s="318"/>
      <c r="J587" s="318"/>
      <c r="K587" s="318"/>
      <c r="L587" s="318"/>
      <c r="M587" s="318"/>
      <c r="N587" s="318"/>
      <c r="O587" s="318"/>
      <c r="P587" s="318"/>
      <c r="Q587" s="318"/>
      <c r="R587" s="318"/>
      <c r="S587" s="318"/>
      <c r="T587" s="318"/>
      <c r="U587" s="318"/>
      <c r="V587" s="318"/>
      <c r="W587" s="318"/>
      <c r="X587" s="318"/>
      <c r="Y587" s="318"/>
      <c r="Z587" s="318"/>
      <c r="AA587" s="318"/>
      <c r="AB587" s="318"/>
      <c r="AC587" s="318"/>
      <c r="AD587" s="318"/>
      <c r="AE587" s="318"/>
      <c r="AF587" s="318"/>
      <c r="AG587" s="318"/>
      <c r="AH587" s="318"/>
      <c r="AI587" s="318"/>
      <c r="AJ587" s="318"/>
      <c r="AK587" s="318"/>
      <c r="AL587" s="318"/>
      <c r="AM587" s="318"/>
      <c r="AN587" s="318"/>
      <c r="AO587" s="318"/>
      <c r="AP587" s="318"/>
      <c r="AQ587" s="318"/>
      <c r="AR587" s="318"/>
      <c r="AS587" s="318"/>
      <c r="AT587" s="318"/>
      <c r="AU587" s="318"/>
      <c r="AV587" s="318"/>
      <c r="AW587" s="318"/>
      <c r="AX587" s="318"/>
      <c r="AY587" s="318"/>
      <c r="AZ587" s="318"/>
      <c r="BA587" s="318"/>
      <c r="BB587" s="318"/>
      <c r="BC587" s="318"/>
      <c r="BD587" s="318"/>
      <c r="BE587" s="318"/>
      <c r="BF587" s="318"/>
      <c r="BG587" s="318"/>
      <c r="BH587" s="318"/>
      <c r="BI587" s="318"/>
      <c r="BJ587" s="318"/>
    </row>
    <row r="588" spans="1:62" ht="12" customHeight="1" x14ac:dyDescent="0.25">
      <c r="A588" s="318"/>
      <c r="B588" s="318"/>
      <c r="C588" s="318"/>
      <c r="D588" s="318"/>
      <c r="E588" s="318"/>
      <c r="F588" s="318"/>
      <c r="G588" s="318"/>
      <c r="H588" s="318"/>
      <c r="I588" s="318"/>
      <c r="J588" s="318"/>
      <c r="K588" s="318"/>
      <c r="L588" s="318"/>
      <c r="M588" s="318"/>
      <c r="N588" s="318"/>
      <c r="O588" s="318"/>
      <c r="P588" s="318"/>
      <c r="Q588" s="318"/>
      <c r="R588" s="318"/>
      <c r="S588" s="318"/>
      <c r="T588" s="318"/>
      <c r="U588" s="318"/>
      <c r="V588" s="318"/>
      <c r="W588" s="318"/>
      <c r="X588" s="318"/>
      <c r="Y588" s="318"/>
      <c r="Z588" s="318"/>
      <c r="AA588" s="318"/>
      <c r="AB588" s="318"/>
      <c r="AC588" s="318"/>
      <c r="AD588" s="318"/>
      <c r="AE588" s="318"/>
      <c r="AF588" s="318"/>
      <c r="AG588" s="318"/>
      <c r="AH588" s="318"/>
      <c r="AI588" s="318"/>
      <c r="AJ588" s="318"/>
      <c r="AK588" s="318"/>
      <c r="AL588" s="318"/>
      <c r="AM588" s="318"/>
      <c r="AN588" s="318"/>
      <c r="AO588" s="318"/>
      <c r="AP588" s="318"/>
      <c r="AQ588" s="318"/>
      <c r="AR588" s="318"/>
      <c r="AS588" s="318"/>
      <c r="AT588" s="318"/>
      <c r="AU588" s="318"/>
      <c r="AV588" s="318"/>
      <c r="AW588" s="318"/>
      <c r="AX588" s="318"/>
      <c r="AY588" s="318"/>
      <c r="AZ588" s="318"/>
      <c r="BA588" s="318"/>
      <c r="BB588" s="318"/>
      <c r="BC588" s="318"/>
      <c r="BD588" s="318"/>
      <c r="BE588" s="318"/>
      <c r="BF588" s="318"/>
      <c r="BG588" s="318"/>
      <c r="BH588" s="318"/>
      <c r="BI588" s="318"/>
      <c r="BJ588" s="318"/>
    </row>
    <row r="589" spans="1:62" ht="12" customHeight="1" x14ac:dyDescent="0.25">
      <c r="A589" s="318"/>
      <c r="B589" s="318"/>
      <c r="C589" s="318"/>
      <c r="D589" s="318"/>
      <c r="E589" s="318"/>
      <c r="F589" s="318"/>
      <c r="G589" s="318"/>
      <c r="H589" s="318"/>
      <c r="I589" s="318"/>
      <c r="J589" s="318"/>
      <c r="K589" s="318"/>
      <c r="L589" s="318"/>
      <c r="M589" s="318"/>
      <c r="N589" s="318"/>
      <c r="O589" s="318"/>
      <c r="P589" s="318"/>
      <c r="Q589" s="318"/>
      <c r="R589" s="318"/>
      <c r="S589" s="318"/>
      <c r="T589" s="318"/>
      <c r="U589" s="318"/>
      <c r="V589" s="318"/>
      <c r="W589" s="318"/>
      <c r="X589" s="318"/>
      <c r="Y589" s="318"/>
      <c r="Z589" s="318"/>
      <c r="AA589" s="318"/>
      <c r="AB589" s="318"/>
      <c r="AC589" s="318"/>
      <c r="AD589" s="318"/>
      <c r="AE589" s="318"/>
      <c r="AF589" s="318"/>
      <c r="AG589" s="318"/>
      <c r="AH589" s="318"/>
      <c r="AI589" s="318"/>
      <c r="AJ589" s="318"/>
      <c r="AK589" s="318"/>
      <c r="AL589" s="318"/>
      <c r="AM589" s="318"/>
      <c r="AN589" s="318"/>
      <c r="AO589" s="318"/>
      <c r="AP589" s="318"/>
      <c r="AQ589" s="318"/>
      <c r="AR589" s="318"/>
      <c r="AS589" s="318"/>
      <c r="AT589" s="318"/>
      <c r="AU589" s="318"/>
      <c r="AV589" s="318"/>
      <c r="AW589" s="318"/>
      <c r="AX589" s="318"/>
      <c r="AY589" s="318"/>
      <c r="AZ589" s="318"/>
      <c r="BA589" s="318"/>
      <c r="BB589" s="318"/>
      <c r="BC589" s="318"/>
      <c r="BD589" s="318"/>
      <c r="BE589" s="318"/>
      <c r="BF589" s="318"/>
      <c r="BG589" s="318"/>
      <c r="BH589" s="318"/>
      <c r="BI589" s="318"/>
      <c r="BJ589" s="318"/>
    </row>
    <row r="590" spans="1:62" ht="12" customHeight="1" x14ac:dyDescent="0.25">
      <c r="A590" s="318"/>
      <c r="B590" s="318"/>
      <c r="C590" s="318"/>
      <c r="D590" s="318"/>
      <c r="E590" s="318"/>
      <c r="F590" s="318"/>
      <c r="G590" s="318"/>
      <c r="H590" s="318"/>
      <c r="I590" s="318"/>
      <c r="J590" s="318"/>
      <c r="K590" s="318"/>
      <c r="L590" s="318"/>
      <c r="M590" s="318"/>
      <c r="N590" s="318"/>
      <c r="O590" s="318"/>
      <c r="P590" s="318"/>
      <c r="Q590" s="318"/>
      <c r="R590" s="318"/>
      <c r="S590" s="318"/>
      <c r="T590" s="318"/>
      <c r="U590" s="318"/>
      <c r="V590" s="318"/>
      <c r="W590" s="318"/>
      <c r="X590" s="318"/>
      <c r="Y590" s="318"/>
      <c r="Z590" s="318"/>
      <c r="AA590" s="318"/>
      <c r="AB590" s="318"/>
      <c r="AC590" s="318"/>
      <c r="AD590" s="318"/>
      <c r="AE590" s="318"/>
      <c r="AF590" s="318"/>
      <c r="AG590" s="318"/>
      <c r="AH590" s="318"/>
      <c r="AI590" s="318"/>
      <c r="AJ590" s="318"/>
      <c r="AK590" s="318"/>
      <c r="AL590" s="318"/>
      <c r="AM590" s="318"/>
      <c r="AN590" s="318"/>
      <c r="AO590" s="318"/>
      <c r="AP590" s="318"/>
      <c r="AQ590" s="318"/>
      <c r="AR590" s="318"/>
      <c r="AS590" s="318"/>
      <c r="AT590" s="318"/>
      <c r="AU590" s="318"/>
      <c r="AV590" s="318"/>
      <c r="AW590" s="318"/>
      <c r="AX590" s="318"/>
      <c r="AY590" s="318"/>
      <c r="AZ590" s="318"/>
      <c r="BA590" s="318"/>
      <c r="BB590" s="318"/>
      <c r="BC590" s="318"/>
      <c r="BD590" s="318"/>
      <c r="BE590" s="318"/>
      <c r="BF590" s="318"/>
      <c r="BG590" s="318"/>
      <c r="BH590" s="318"/>
      <c r="BI590" s="318"/>
      <c r="BJ590" s="318"/>
    </row>
    <row r="591" spans="1:62" ht="12" customHeight="1" x14ac:dyDescent="0.25">
      <c r="A591" s="318"/>
      <c r="B591" s="318"/>
      <c r="C591" s="318"/>
      <c r="D591" s="318"/>
      <c r="E591" s="318"/>
      <c r="F591" s="318"/>
      <c r="G591" s="318"/>
      <c r="H591" s="318"/>
      <c r="I591" s="318"/>
      <c r="J591" s="318"/>
      <c r="K591" s="318"/>
      <c r="L591" s="318"/>
      <c r="M591" s="318"/>
      <c r="N591" s="318"/>
      <c r="O591" s="318"/>
      <c r="P591" s="318"/>
      <c r="Q591" s="318"/>
      <c r="R591" s="318"/>
      <c r="S591" s="318"/>
      <c r="T591" s="318"/>
      <c r="U591" s="318"/>
      <c r="V591" s="318"/>
      <c r="W591" s="318"/>
      <c r="X591" s="318"/>
      <c r="Y591" s="318"/>
      <c r="Z591" s="318"/>
      <c r="AA591" s="318"/>
      <c r="AB591" s="318"/>
      <c r="AC591" s="318"/>
      <c r="AD591" s="318"/>
      <c r="AE591" s="318"/>
      <c r="AF591" s="318"/>
      <c r="AG591" s="318"/>
      <c r="AH591" s="318"/>
      <c r="AI591" s="318"/>
      <c r="AJ591" s="318"/>
      <c r="AK591" s="318"/>
      <c r="AL591" s="318"/>
      <c r="AM591" s="318"/>
      <c r="AN591" s="318"/>
      <c r="AO591" s="318"/>
      <c r="AP591" s="318"/>
      <c r="AQ591" s="318"/>
      <c r="AR591" s="318"/>
      <c r="AS591" s="318"/>
      <c r="AT591" s="318"/>
      <c r="AU591" s="318"/>
      <c r="AV591" s="318"/>
      <c r="AW591" s="318"/>
      <c r="AX591" s="318"/>
      <c r="AY591" s="318"/>
      <c r="AZ591" s="318"/>
      <c r="BA591" s="318"/>
      <c r="BB591" s="318"/>
      <c r="BC591" s="318"/>
      <c r="BD591" s="318"/>
      <c r="BE591" s="318"/>
      <c r="BF591" s="318"/>
      <c r="BG591" s="318"/>
      <c r="BH591" s="318"/>
      <c r="BI591" s="318"/>
      <c r="BJ591" s="318"/>
    </row>
    <row r="592" spans="1:62" ht="12" customHeight="1" x14ac:dyDescent="0.25">
      <c r="A592" s="318"/>
      <c r="B592" s="318"/>
      <c r="C592" s="318"/>
      <c r="D592" s="318"/>
      <c r="E592" s="318"/>
      <c r="F592" s="318"/>
      <c r="G592" s="318"/>
      <c r="H592" s="318"/>
      <c r="I592" s="318"/>
      <c r="J592" s="318"/>
      <c r="K592" s="318"/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  <c r="W592" s="318"/>
      <c r="X592" s="318"/>
      <c r="Y592" s="318"/>
      <c r="Z592" s="318"/>
      <c r="AA592" s="318"/>
      <c r="AB592" s="318"/>
      <c r="AC592" s="318"/>
      <c r="AD592" s="318"/>
      <c r="AE592" s="318"/>
      <c r="AF592" s="318"/>
      <c r="AG592" s="318"/>
      <c r="AH592" s="318"/>
      <c r="AI592" s="318"/>
      <c r="AJ592" s="318"/>
      <c r="AK592" s="318"/>
      <c r="AL592" s="318"/>
      <c r="AM592" s="318"/>
      <c r="AN592" s="318"/>
      <c r="AO592" s="318"/>
      <c r="AP592" s="318"/>
      <c r="AQ592" s="318"/>
      <c r="AR592" s="318"/>
      <c r="AS592" s="318"/>
      <c r="AT592" s="318"/>
      <c r="AU592" s="318"/>
      <c r="AV592" s="318"/>
      <c r="AW592" s="318"/>
      <c r="AX592" s="318"/>
      <c r="AY592" s="318"/>
      <c r="AZ592" s="318"/>
      <c r="BA592" s="318"/>
      <c r="BB592" s="318"/>
      <c r="BC592" s="318"/>
      <c r="BD592" s="318"/>
      <c r="BE592" s="318"/>
      <c r="BF592" s="318"/>
      <c r="BG592" s="318"/>
      <c r="BH592" s="318"/>
      <c r="BI592" s="318"/>
      <c r="BJ592" s="318"/>
    </row>
    <row r="593" spans="1:62" ht="12" customHeight="1" x14ac:dyDescent="0.25">
      <c r="A593" s="318"/>
      <c r="B593" s="318"/>
      <c r="C593" s="318"/>
      <c r="D593" s="318"/>
      <c r="E593" s="318"/>
      <c r="F593" s="318"/>
      <c r="G593" s="318"/>
      <c r="H593" s="318"/>
      <c r="I593" s="318"/>
      <c r="J593" s="318"/>
      <c r="K593" s="318"/>
      <c r="L593" s="318"/>
      <c r="M593" s="318"/>
      <c r="N593" s="318"/>
      <c r="O593" s="318"/>
      <c r="P593" s="318"/>
      <c r="Q593" s="318"/>
      <c r="R593" s="318"/>
      <c r="S593" s="318"/>
      <c r="T593" s="318"/>
      <c r="U593" s="318"/>
      <c r="V593" s="318"/>
      <c r="W593" s="318"/>
      <c r="X593" s="318"/>
      <c r="Y593" s="318"/>
      <c r="Z593" s="318"/>
      <c r="AA593" s="318"/>
      <c r="AB593" s="318"/>
      <c r="AC593" s="318"/>
      <c r="AD593" s="318"/>
      <c r="AE593" s="318"/>
      <c r="AF593" s="318"/>
      <c r="AG593" s="318"/>
      <c r="AH593" s="318"/>
      <c r="AI593" s="318"/>
      <c r="AJ593" s="318"/>
      <c r="AK593" s="318"/>
      <c r="AL593" s="318"/>
      <c r="AM593" s="318"/>
      <c r="AN593" s="318"/>
      <c r="AO593" s="318"/>
      <c r="AP593" s="318"/>
      <c r="AQ593" s="318"/>
      <c r="AR593" s="318"/>
      <c r="AS593" s="318"/>
      <c r="AT593" s="318"/>
      <c r="AU593" s="318"/>
      <c r="AV593" s="318"/>
      <c r="AW593" s="318"/>
      <c r="AX593" s="318"/>
      <c r="AY593" s="318"/>
      <c r="AZ593" s="318"/>
      <c r="BA593" s="318"/>
      <c r="BB593" s="318"/>
      <c r="BC593" s="318"/>
      <c r="BD593" s="318"/>
      <c r="BE593" s="318"/>
      <c r="BF593" s="318"/>
      <c r="BG593" s="318"/>
      <c r="BH593" s="318"/>
      <c r="BI593" s="318"/>
      <c r="BJ593" s="318"/>
    </row>
    <row r="594" spans="1:62" ht="12" customHeight="1" x14ac:dyDescent="0.25">
      <c r="A594" s="318"/>
      <c r="B594" s="318"/>
      <c r="C594" s="318"/>
      <c r="D594" s="318"/>
      <c r="E594" s="318"/>
      <c r="F594" s="318"/>
      <c r="G594" s="318"/>
      <c r="H594" s="318"/>
      <c r="I594" s="318"/>
      <c r="J594" s="318"/>
      <c r="K594" s="318"/>
      <c r="L594" s="318"/>
      <c r="M594" s="318"/>
      <c r="N594" s="318"/>
      <c r="O594" s="318"/>
      <c r="P594" s="318"/>
      <c r="Q594" s="318"/>
      <c r="R594" s="318"/>
      <c r="S594" s="318"/>
      <c r="T594" s="318"/>
      <c r="U594" s="318"/>
      <c r="V594" s="318"/>
      <c r="W594" s="318"/>
      <c r="X594" s="318"/>
      <c r="Y594" s="318"/>
      <c r="Z594" s="318"/>
      <c r="AA594" s="318"/>
      <c r="AB594" s="318"/>
      <c r="AC594" s="318"/>
      <c r="AD594" s="318"/>
      <c r="AE594" s="318"/>
      <c r="AF594" s="318"/>
      <c r="AG594" s="318"/>
      <c r="AH594" s="318"/>
      <c r="AI594" s="318"/>
      <c r="AJ594" s="318"/>
      <c r="AK594" s="318"/>
      <c r="AL594" s="318"/>
      <c r="AM594" s="318"/>
      <c r="AN594" s="318"/>
      <c r="AO594" s="318"/>
      <c r="AP594" s="318"/>
      <c r="AQ594" s="318"/>
      <c r="AR594" s="318"/>
      <c r="AS594" s="318"/>
      <c r="AT594" s="318"/>
      <c r="AU594" s="318"/>
      <c r="AV594" s="318"/>
      <c r="AW594" s="318"/>
      <c r="AX594" s="318"/>
      <c r="AY594" s="318"/>
      <c r="AZ594" s="318"/>
      <c r="BA594" s="318"/>
      <c r="BB594" s="318"/>
      <c r="BC594" s="318"/>
      <c r="BD594" s="318"/>
      <c r="BE594" s="318"/>
      <c r="BF594" s="318"/>
      <c r="BG594" s="318"/>
      <c r="BH594" s="318"/>
      <c r="BI594" s="318"/>
      <c r="BJ594" s="318"/>
    </row>
    <row r="595" spans="1:62" ht="12" customHeight="1" x14ac:dyDescent="0.25">
      <c r="A595" s="318"/>
      <c r="B595" s="318"/>
      <c r="C595" s="318"/>
      <c r="D595" s="318"/>
      <c r="E595" s="318"/>
      <c r="F595" s="318"/>
      <c r="G595" s="318"/>
      <c r="H595" s="318"/>
      <c r="I595" s="318"/>
      <c r="J595" s="318"/>
      <c r="K595" s="318"/>
      <c r="L595" s="318"/>
      <c r="M595" s="318"/>
      <c r="N595" s="318"/>
      <c r="O595" s="318"/>
      <c r="P595" s="318"/>
      <c r="Q595" s="318"/>
      <c r="R595" s="318"/>
      <c r="S595" s="318"/>
      <c r="T595" s="318"/>
      <c r="U595" s="318"/>
      <c r="V595" s="318"/>
      <c r="W595" s="318"/>
      <c r="X595" s="318"/>
      <c r="Y595" s="318"/>
      <c r="Z595" s="318"/>
      <c r="AA595" s="318"/>
      <c r="AB595" s="318"/>
      <c r="AC595" s="318"/>
      <c r="AD595" s="318"/>
      <c r="AE595" s="318"/>
      <c r="AF595" s="318"/>
      <c r="AG595" s="318"/>
      <c r="AH595" s="318"/>
      <c r="AI595" s="318"/>
      <c r="AJ595" s="318"/>
      <c r="AK595" s="318"/>
      <c r="AL595" s="318"/>
      <c r="AM595" s="318"/>
      <c r="AN595" s="318"/>
      <c r="AO595" s="318"/>
      <c r="AP595" s="318"/>
      <c r="AQ595" s="318"/>
      <c r="AR595" s="318"/>
      <c r="AS595" s="318"/>
      <c r="AT595" s="318"/>
      <c r="AU595" s="318"/>
      <c r="AV595" s="318"/>
      <c r="AW595" s="318"/>
      <c r="AX595" s="318"/>
      <c r="AY595" s="318"/>
      <c r="AZ595" s="318"/>
      <c r="BA595" s="318"/>
      <c r="BB595" s="318"/>
      <c r="BC595" s="318"/>
      <c r="BD595" s="318"/>
      <c r="BE595" s="318"/>
      <c r="BF595" s="318"/>
      <c r="BG595" s="318"/>
      <c r="BH595" s="318"/>
      <c r="BI595" s="318"/>
      <c r="BJ595" s="318"/>
    </row>
    <row r="596" spans="1:62" ht="12" customHeight="1" x14ac:dyDescent="0.25">
      <c r="A596" s="318"/>
      <c r="B596" s="318"/>
      <c r="C596" s="318"/>
      <c r="D596" s="318"/>
      <c r="E596" s="318"/>
      <c r="F596" s="318"/>
      <c r="G596" s="318"/>
      <c r="H596" s="318"/>
      <c r="I596" s="318"/>
      <c r="J596" s="318"/>
      <c r="K596" s="318"/>
      <c r="L596" s="318"/>
      <c r="M596" s="318"/>
      <c r="N596" s="318"/>
      <c r="O596" s="318"/>
      <c r="P596" s="318"/>
      <c r="Q596" s="318"/>
      <c r="R596" s="318"/>
      <c r="S596" s="318"/>
      <c r="T596" s="318"/>
      <c r="U596" s="318"/>
      <c r="V596" s="318"/>
      <c r="W596" s="318"/>
      <c r="X596" s="318"/>
      <c r="Y596" s="318"/>
      <c r="Z596" s="318"/>
      <c r="AA596" s="318"/>
      <c r="AB596" s="318"/>
      <c r="AC596" s="318"/>
      <c r="AD596" s="318"/>
      <c r="AE596" s="318"/>
      <c r="AF596" s="318"/>
      <c r="AG596" s="318"/>
      <c r="AH596" s="318"/>
      <c r="AI596" s="318"/>
      <c r="AJ596" s="318"/>
      <c r="AK596" s="318"/>
      <c r="AL596" s="318"/>
      <c r="AM596" s="318"/>
      <c r="AN596" s="318"/>
      <c r="AO596" s="318"/>
      <c r="AP596" s="318"/>
      <c r="AQ596" s="318"/>
      <c r="AR596" s="318"/>
      <c r="AS596" s="318"/>
      <c r="AT596" s="318"/>
      <c r="AU596" s="318"/>
      <c r="AV596" s="318"/>
      <c r="AW596" s="318"/>
      <c r="AX596" s="318"/>
      <c r="AY596" s="318"/>
      <c r="AZ596" s="318"/>
      <c r="BA596" s="318"/>
      <c r="BB596" s="318"/>
      <c r="BC596" s="318"/>
      <c r="BD596" s="318"/>
      <c r="BE596" s="318"/>
      <c r="BF596" s="318"/>
      <c r="BG596" s="318"/>
      <c r="BH596" s="318"/>
      <c r="BI596" s="318"/>
      <c r="BJ596" s="318"/>
    </row>
    <row r="597" spans="1:62" ht="12" customHeight="1" x14ac:dyDescent="0.25">
      <c r="A597" s="318"/>
      <c r="B597" s="318"/>
      <c r="C597" s="318"/>
      <c r="D597" s="318"/>
      <c r="E597" s="318"/>
      <c r="F597" s="318"/>
      <c r="G597" s="318"/>
      <c r="H597" s="318"/>
      <c r="I597" s="318"/>
      <c r="J597" s="318"/>
      <c r="K597" s="318"/>
      <c r="L597" s="318"/>
      <c r="M597" s="318"/>
      <c r="N597" s="318"/>
      <c r="O597" s="318"/>
      <c r="P597" s="318"/>
      <c r="Q597" s="318"/>
      <c r="R597" s="318"/>
      <c r="S597" s="318"/>
      <c r="T597" s="318"/>
      <c r="U597" s="318"/>
      <c r="V597" s="318"/>
      <c r="W597" s="318"/>
      <c r="X597" s="318"/>
      <c r="Y597" s="318"/>
      <c r="Z597" s="318"/>
      <c r="AA597" s="318"/>
      <c r="AB597" s="318"/>
      <c r="AC597" s="318"/>
      <c r="AD597" s="318"/>
      <c r="AE597" s="318"/>
      <c r="AF597" s="318"/>
      <c r="AG597" s="318"/>
      <c r="AH597" s="318"/>
      <c r="AI597" s="318"/>
      <c r="AJ597" s="318"/>
      <c r="AK597" s="318"/>
      <c r="AL597" s="318"/>
      <c r="AM597" s="318"/>
      <c r="AN597" s="318"/>
      <c r="AO597" s="318"/>
      <c r="AP597" s="318"/>
      <c r="AQ597" s="318"/>
      <c r="AR597" s="318"/>
      <c r="AS597" s="318"/>
      <c r="AT597" s="318"/>
      <c r="AU597" s="318"/>
      <c r="AV597" s="318"/>
      <c r="AW597" s="318"/>
      <c r="AX597" s="318"/>
      <c r="AY597" s="318"/>
      <c r="AZ597" s="318"/>
      <c r="BA597" s="318"/>
      <c r="BB597" s="318"/>
      <c r="BC597" s="318"/>
      <c r="BD597" s="318"/>
      <c r="BE597" s="318"/>
      <c r="BF597" s="318"/>
      <c r="BG597" s="318"/>
      <c r="BH597" s="318"/>
      <c r="BI597" s="318"/>
      <c r="BJ597" s="318"/>
    </row>
    <row r="598" spans="1:62" ht="12" customHeight="1" x14ac:dyDescent="0.25">
      <c r="A598" s="318"/>
      <c r="B598" s="318"/>
      <c r="C598" s="318"/>
      <c r="D598" s="318"/>
      <c r="E598" s="318"/>
      <c r="F598" s="31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  <c r="W598" s="318"/>
      <c r="X598" s="318"/>
      <c r="Y598" s="318"/>
      <c r="Z598" s="318"/>
      <c r="AA598" s="318"/>
      <c r="AB598" s="318"/>
      <c r="AC598" s="318"/>
      <c r="AD598" s="318"/>
      <c r="AE598" s="318"/>
      <c r="AF598" s="318"/>
      <c r="AG598" s="318"/>
      <c r="AH598" s="318"/>
      <c r="AI598" s="318"/>
      <c r="AJ598" s="318"/>
      <c r="AK598" s="318"/>
      <c r="AL598" s="318"/>
      <c r="AM598" s="318"/>
      <c r="AN598" s="318"/>
      <c r="AO598" s="318"/>
      <c r="AP598" s="318"/>
      <c r="AQ598" s="318"/>
      <c r="AR598" s="318"/>
      <c r="AS598" s="318"/>
      <c r="AT598" s="318"/>
      <c r="AU598" s="318"/>
      <c r="AV598" s="318"/>
      <c r="AW598" s="318"/>
      <c r="AX598" s="318"/>
      <c r="AY598" s="318"/>
      <c r="AZ598" s="318"/>
      <c r="BA598" s="318"/>
      <c r="BB598" s="318"/>
      <c r="BC598" s="318"/>
      <c r="BD598" s="318"/>
      <c r="BE598" s="318"/>
      <c r="BF598" s="318"/>
      <c r="BG598" s="318"/>
      <c r="BH598" s="318"/>
      <c r="BI598" s="318"/>
      <c r="BJ598" s="318"/>
    </row>
    <row r="599" spans="1:62" ht="12" customHeight="1" x14ac:dyDescent="0.25">
      <c r="A599" s="318"/>
      <c r="B599" s="318"/>
      <c r="C599" s="318"/>
      <c r="D599" s="318"/>
      <c r="E599" s="318"/>
      <c r="F599" s="318"/>
      <c r="G599" s="318"/>
      <c r="H599" s="318"/>
      <c r="I599" s="318"/>
      <c r="J599" s="318"/>
      <c r="K599" s="318"/>
      <c r="L599" s="318"/>
      <c r="M599" s="318"/>
      <c r="N599" s="318"/>
      <c r="O599" s="318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  <c r="AA599" s="318"/>
      <c r="AB599" s="318"/>
      <c r="AC599" s="318"/>
      <c r="AD599" s="318"/>
      <c r="AE599" s="318"/>
      <c r="AF599" s="318"/>
      <c r="AG599" s="318"/>
      <c r="AH599" s="318"/>
      <c r="AI599" s="318"/>
      <c r="AJ599" s="318"/>
      <c r="AK599" s="318"/>
      <c r="AL599" s="318"/>
      <c r="AM599" s="318"/>
      <c r="AN599" s="318"/>
      <c r="AO599" s="318"/>
      <c r="AP599" s="318"/>
      <c r="AQ599" s="318"/>
      <c r="AR599" s="318"/>
      <c r="AS599" s="318"/>
      <c r="AT599" s="318"/>
      <c r="AU599" s="318"/>
      <c r="AV599" s="318"/>
      <c r="AW599" s="318"/>
      <c r="AX599" s="318"/>
      <c r="AY599" s="318"/>
      <c r="AZ599" s="318"/>
      <c r="BA599" s="318"/>
      <c r="BB599" s="318"/>
      <c r="BC599" s="318"/>
      <c r="BD599" s="318"/>
      <c r="BE599" s="318"/>
      <c r="BF599" s="318"/>
      <c r="BG599" s="318"/>
      <c r="BH599" s="318"/>
      <c r="BI599" s="318"/>
      <c r="BJ599" s="318"/>
    </row>
    <row r="600" spans="1:62" ht="12" customHeight="1" x14ac:dyDescent="0.25">
      <c r="A600" s="318"/>
      <c r="B600" s="318"/>
      <c r="C600" s="318"/>
      <c r="D600" s="318"/>
      <c r="E600" s="318"/>
      <c r="F600" s="318"/>
      <c r="G600" s="318"/>
      <c r="H600" s="318"/>
      <c r="I600" s="318"/>
      <c r="J600" s="318"/>
      <c r="K600" s="318"/>
      <c r="L600" s="318"/>
      <c r="M600" s="318"/>
      <c r="N600" s="318"/>
      <c r="O600" s="318"/>
      <c r="P600" s="318"/>
      <c r="Q600" s="318"/>
      <c r="R600" s="318"/>
      <c r="S600" s="318"/>
      <c r="T600" s="318"/>
      <c r="U600" s="318"/>
      <c r="V600" s="318"/>
      <c r="W600" s="318"/>
      <c r="X600" s="318"/>
      <c r="Y600" s="318"/>
      <c r="Z600" s="318"/>
      <c r="AA600" s="318"/>
      <c r="AB600" s="318"/>
      <c r="AC600" s="318"/>
      <c r="AD600" s="318"/>
      <c r="AE600" s="318"/>
      <c r="AF600" s="318"/>
      <c r="AG600" s="318"/>
      <c r="AH600" s="318"/>
      <c r="AI600" s="318"/>
      <c r="AJ600" s="318"/>
      <c r="AK600" s="318"/>
      <c r="AL600" s="318"/>
      <c r="AM600" s="318"/>
      <c r="AN600" s="318"/>
      <c r="AO600" s="318"/>
      <c r="AP600" s="318"/>
      <c r="AQ600" s="318"/>
      <c r="AR600" s="318"/>
      <c r="AS600" s="318"/>
      <c r="AT600" s="318"/>
      <c r="AU600" s="318"/>
      <c r="AV600" s="318"/>
      <c r="AW600" s="318"/>
      <c r="AX600" s="318"/>
      <c r="AY600" s="318"/>
      <c r="AZ600" s="318"/>
      <c r="BA600" s="318"/>
      <c r="BB600" s="318"/>
      <c r="BC600" s="318"/>
      <c r="BD600" s="318"/>
      <c r="BE600" s="318"/>
      <c r="BF600" s="318"/>
      <c r="BG600" s="318"/>
      <c r="BH600" s="318"/>
      <c r="BI600" s="318"/>
      <c r="BJ600" s="318"/>
    </row>
    <row r="601" spans="1:62" ht="12" customHeight="1" x14ac:dyDescent="0.25">
      <c r="A601" s="318"/>
      <c r="B601" s="318"/>
      <c r="C601" s="318"/>
      <c r="D601" s="318"/>
      <c r="E601" s="318"/>
      <c r="F601" s="318"/>
      <c r="G601" s="318"/>
      <c r="H601" s="318"/>
      <c r="I601" s="318"/>
      <c r="J601" s="318"/>
      <c r="K601" s="318"/>
      <c r="L601" s="318"/>
      <c r="M601" s="318"/>
      <c r="N601" s="318"/>
      <c r="O601" s="318"/>
      <c r="P601" s="318"/>
      <c r="Q601" s="318"/>
      <c r="R601" s="318"/>
      <c r="S601" s="318"/>
      <c r="T601" s="318"/>
      <c r="U601" s="318"/>
      <c r="V601" s="318"/>
      <c r="W601" s="318"/>
      <c r="X601" s="318"/>
      <c r="Y601" s="318"/>
      <c r="Z601" s="318"/>
      <c r="AA601" s="318"/>
      <c r="AB601" s="318"/>
      <c r="AC601" s="318"/>
      <c r="AD601" s="318"/>
      <c r="AE601" s="318"/>
      <c r="AF601" s="318"/>
      <c r="AG601" s="318"/>
      <c r="AH601" s="318"/>
      <c r="AI601" s="318"/>
      <c r="AJ601" s="318"/>
      <c r="AK601" s="318"/>
      <c r="AL601" s="318"/>
      <c r="AM601" s="318"/>
      <c r="AN601" s="318"/>
      <c r="AO601" s="318"/>
      <c r="AP601" s="318"/>
      <c r="AQ601" s="318"/>
      <c r="AR601" s="318"/>
      <c r="AS601" s="318"/>
      <c r="AT601" s="318"/>
      <c r="AU601" s="318"/>
      <c r="AV601" s="318"/>
      <c r="AW601" s="318"/>
      <c r="AX601" s="318"/>
      <c r="AY601" s="318"/>
      <c r="AZ601" s="318"/>
      <c r="BA601" s="318"/>
      <c r="BB601" s="318"/>
      <c r="BC601" s="318"/>
      <c r="BD601" s="318"/>
      <c r="BE601" s="318"/>
      <c r="BF601" s="318"/>
      <c r="BG601" s="318"/>
      <c r="BH601" s="318"/>
      <c r="BI601" s="318"/>
      <c r="BJ601" s="318"/>
    </row>
    <row r="602" spans="1:62" ht="12" customHeight="1" x14ac:dyDescent="0.25">
      <c r="A602" s="318"/>
      <c r="B602" s="318"/>
      <c r="C602" s="318"/>
      <c r="D602" s="318"/>
      <c r="E602" s="318"/>
      <c r="F602" s="318"/>
      <c r="G602" s="318"/>
      <c r="H602" s="318"/>
      <c r="I602" s="318"/>
      <c r="J602" s="318"/>
      <c r="K602" s="318"/>
      <c r="L602" s="318"/>
      <c r="M602" s="318"/>
      <c r="N602" s="318"/>
      <c r="O602" s="318"/>
      <c r="P602" s="318"/>
      <c r="Q602" s="318"/>
      <c r="R602" s="318"/>
      <c r="S602" s="318"/>
      <c r="T602" s="318"/>
      <c r="U602" s="318"/>
      <c r="V602" s="318"/>
      <c r="W602" s="318"/>
      <c r="X602" s="318"/>
      <c r="Y602" s="318"/>
      <c r="Z602" s="318"/>
      <c r="AA602" s="318"/>
      <c r="AB602" s="318"/>
      <c r="AC602" s="318"/>
      <c r="AD602" s="318"/>
      <c r="AE602" s="318"/>
      <c r="AF602" s="318"/>
      <c r="AG602" s="318"/>
      <c r="AH602" s="318"/>
      <c r="AI602" s="318"/>
      <c r="AJ602" s="318"/>
      <c r="AK602" s="318"/>
      <c r="AL602" s="318"/>
      <c r="AM602" s="318"/>
      <c r="AN602" s="318"/>
      <c r="AO602" s="318"/>
      <c r="AP602" s="318"/>
      <c r="AQ602" s="318"/>
      <c r="AR602" s="318"/>
      <c r="AS602" s="318"/>
      <c r="AT602" s="318"/>
      <c r="AU602" s="318"/>
      <c r="AV602" s="318"/>
      <c r="AW602" s="318"/>
      <c r="AX602" s="318"/>
      <c r="AY602" s="318"/>
      <c r="AZ602" s="318"/>
      <c r="BA602" s="318"/>
      <c r="BB602" s="318"/>
      <c r="BC602" s="318"/>
      <c r="BD602" s="318"/>
      <c r="BE602" s="318"/>
      <c r="BF602" s="318"/>
      <c r="BG602" s="318"/>
      <c r="BH602" s="318"/>
      <c r="BI602" s="318"/>
      <c r="BJ602" s="318"/>
    </row>
    <row r="603" spans="1:62" ht="12" customHeight="1" x14ac:dyDescent="0.25">
      <c r="A603" s="318"/>
      <c r="B603" s="318"/>
      <c r="C603" s="318"/>
      <c r="D603" s="318"/>
      <c r="E603" s="318"/>
      <c r="F603" s="318"/>
      <c r="G603" s="318"/>
      <c r="H603" s="318"/>
      <c r="I603" s="318"/>
      <c r="J603" s="318"/>
      <c r="K603" s="318"/>
      <c r="L603" s="318"/>
      <c r="M603" s="318"/>
      <c r="N603" s="318"/>
      <c r="O603" s="318"/>
      <c r="P603" s="318"/>
      <c r="Q603" s="318"/>
      <c r="R603" s="318"/>
      <c r="S603" s="318"/>
      <c r="T603" s="318"/>
      <c r="U603" s="318"/>
      <c r="V603" s="318"/>
      <c r="W603" s="318"/>
      <c r="X603" s="318"/>
      <c r="Y603" s="318"/>
      <c r="Z603" s="318"/>
      <c r="AA603" s="318"/>
      <c r="AB603" s="318"/>
      <c r="AC603" s="318"/>
      <c r="AD603" s="318"/>
      <c r="AE603" s="318"/>
      <c r="AF603" s="318"/>
      <c r="AG603" s="318"/>
      <c r="AH603" s="318"/>
      <c r="AI603" s="318"/>
      <c r="AJ603" s="318"/>
      <c r="AK603" s="318"/>
      <c r="AL603" s="318"/>
      <c r="AM603" s="318"/>
      <c r="AN603" s="318"/>
      <c r="AO603" s="318"/>
      <c r="AP603" s="318"/>
      <c r="AQ603" s="318"/>
      <c r="AR603" s="318"/>
      <c r="AS603" s="318"/>
      <c r="AT603" s="318"/>
      <c r="AU603" s="318"/>
      <c r="AV603" s="318"/>
      <c r="AW603" s="318"/>
      <c r="AX603" s="318"/>
      <c r="AY603" s="318"/>
      <c r="AZ603" s="318"/>
      <c r="BA603" s="318"/>
      <c r="BB603" s="318"/>
      <c r="BC603" s="318"/>
      <c r="BD603" s="318"/>
      <c r="BE603" s="318"/>
      <c r="BF603" s="318"/>
      <c r="BG603" s="318"/>
      <c r="BH603" s="318"/>
      <c r="BI603" s="318"/>
      <c r="BJ603" s="318"/>
    </row>
    <row r="604" spans="1:62" ht="12" customHeight="1" x14ac:dyDescent="0.25">
      <c r="A604" s="318"/>
      <c r="B604" s="318"/>
      <c r="C604" s="318"/>
      <c r="D604" s="318"/>
      <c r="E604" s="318"/>
      <c r="F604" s="318"/>
      <c r="G604" s="318"/>
      <c r="H604" s="318"/>
      <c r="I604" s="318"/>
      <c r="J604" s="318"/>
      <c r="K604" s="318"/>
      <c r="L604" s="318"/>
      <c r="M604" s="318"/>
      <c r="N604" s="318"/>
      <c r="O604" s="318"/>
      <c r="P604" s="318"/>
      <c r="Q604" s="318"/>
      <c r="R604" s="318"/>
      <c r="S604" s="318"/>
      <c r="T604" s="318"/>
      <c r="U604" s="318"/>
      <c r="V604" s="318"/>
      <c r="W604" s="318"/>
      <c r="X604" s="318"/>
      <c r="Y604" s="318"/>
      <c r="Z604" s="318"/>
      <c r="AA604" s="318"/>
      <c r="AB604" s="318"/>
      <c r="AC604" s="318"/>
      <c r="AD604" s="318"/>
      <c r="AE604" s="318"/>
      <c r="AF604" s="318"/>
      <c r="AG604" s="318"/>
      <c r="AH604" s="318"/>
      <c r="AI604" s="318"/>
      <c r="AJ604" s="318"/>
      <c r="AK604" s="318"/>
      <c r="AL604" s="318"/>
      <c r="AM604" s="318"/>
      <c r="AN604" s="318"/>
      <c r="AO604" s="318"/>
      <c r="AP604" s="318"/>
      <c r="AQ604" s="318"/>
      <c r="AR604" s="318"/>
      <c r="AS604" s="318"/>
      <c r="AT604" s="318"/>
      <c r="AU604" s="318"/>
      <c r="AV604" s="318"/>
      <c r="AW604" s="318"/>
      <c r="AX604" s="318"/>
      <c r="AY604" s="318"/>
      <c r="AZ604" s="318"/>
      <c r="BA604" s="318"/>
      <c r="BB604" s="318"/>
      <c r="BC604" s="318"/>
      <c r="BD604" s="318"/>
      <c r="BE604" s="318"/>
      <c r="BF604" s="318"/>
      <c r="BG604" s="318"/>
      <c r="BH604" s="318"/>
      <c r="BI604" s="318"/>
      <c r="BJ604" s="318"/>
    </row>
    <row r="605" spans="1:62" ht="12" customHeight="1" x14ac:dyDescent="0.25">
      <c r="A605" s="318"/>
      <c r="B605" s="318"/>
      <c r="C605" s="318"/>
      <c r="D605" s="318"/>
      <c r="E605" s="318"/>
      <c r="F605" s="318"/>
      <c r="G605" s="318"/>
      <c r="H605" s="318"/>
      <c r="I605" s="318"/>
      <c r="J605" s="318"/>
      <c r="K605" s="318"/>
      <c r="L605" s="318"/>
      <c r="M605" s="318"/>
      <c r="N605" s="318"/>
      <c r="O605" s="318"/>
      <c r="P605" s="318"/>
      <c r="Q605" s="318"/>
      <c r="R605" s="318"/>
      <c r="S605" s="318"/>
      <c r="T605" s="318"/>
      <c r="U605" s="318"/>
      <c r="V605" s="318"/>
      <c r="W605" s="318"/>
      <c r="X605" s="318"/>
      <c r="Y605" s="318"/>
      <c r="Z605" s="318"/>
      <c r="AA605" s="318"/>
      <c r="AB605" s="318"/>
      <c r="AC605" s="318"/>
      <c r="AD605" s="318"/>
      <c r="AE605" s="318"/>
      <c r="AF605" s="318"/>
      <c r="AG605" s="318"/>
      <c r="AH605" s="318"/>
      <c r="AI605" s="318"/>
      <c r="AJ605" s="318"/>
      <c r="AK605" s="318"/>
      <c r="AL605" s="318"/>
      <c r="AM605" s="318"/>
      <c r="AN605" s="318"/>
      <c r="AO605" s="318"/>
      <c r="AP605" s="318"/>
      <c r="AQ605" s="318"/>
      <c r="AR605" s="318"/>
      <c r="AS605" s="318"/>
      <c r="AT605" s="318"/>
      <c r="AU605" s="318"/>
      <c r="AV605" s="318"/>
      <c r="AW605" s="318"/>
      <c r="AX605" s="318"/>
      <c r="AY605" s="318"/>
      <c r="AZ605" s="318"/>
      <c r="BA605" s="318"/>
      <c r="BB605" s="318"/>
      <c r="BC605" s="318"/>
      <c r="BD605" s="318"/>
      <c r="BE605" s="318"/>
      <c r="BF605" s="318"/>
      <c r="BG605" s="318"/>
      <c r="BH605" s="318"/>
      <c r="BI605" s="318"/>
      <c r="BJ605" s="318"/>
    </row>
    <row r="606" spans="1:62" ht="12" customHeight="1" x14ac:dyDescent="0.25">
      <c r="A606" s="318"/>
      <c r="B606" s="318"/>
      <c r="C606" s="318"/>
      <c r="D606" s="318"/>
      <c r="E606" s="318"/>
      <c r="F606" s="318"/>
      <c r="G606" s="318"/>
      <c r="H606" s="318"/>
      <c r="I606" s="318"/>
      <c r="J606" s="318"/>
      <c r="K606" s="318"/>
      <c r="L606" s="318"/>
      <c r="M606" s="318"/>
      <c r="N606" s="318"/>
      <c r="O606" s="318"/>
      <c r="P606" s="318"/>
      <c r="Q606" s="318"/>
      <c r="R606" s="318"/>
      <c r="S606" s="318"/>
      <c r="T606" s="318"/>
      <c r="U606" s="318"/>
      <c r="V606" s="318"/>
      <c r="W606" s="318"/>
      <c r="X606" s="318"/>
      <c r="Y606" s="318"/>
      <c r="Z606" s="318"/>
      <c r="AA606" s="318"/>
      <c r="AB606" s="318"/>
      <c r="AC606" s="318"/>
      <c r="AD606" s="318"/>
      <c r="AE606" s="318"/>
      <c r="AF606" s="318"/>
      <c r="AG606" s="318"/>
      <c r="AH606" s="318"/>
      <c r="AI606" s="318"/>
      <c r="AJ606" s="318"/>
      <c r="AK606" s="318"/>
      <c r="AL606" s="318"/>
      <c r="AM606" s="318"/>
      <c r="AN606" s="318"/>
      <c r="AO606" s="318"/>
      <c r="AP606" s="318"/>
      <c r="AQ606" s="318"/>
      <c r="AR606" s="318"/>
      <c r="AS606" s="318"/>
      <c r="AT606" s="318"/>
      <c r="AU606" s="318"/>
      <c r="AV606" s="318"/>
      <c r="AW606" s="318"/>
      <c r="AX606" s="318"/>
      <c r="AY606" s="318"/>
      <c r="AZ606" s="318"/>
      <c r="BA606" s="318"/>
      <c r="BB606" s="318"/>
      <c r="BC606" s="318"/>
      <c r="BD606" s="318"/>
      <c r="BE606" s="318"/>
      <c r="BF606" s="318"/>
      <c r="BG606" s="318"/>
      <c r="BH606" s="318"/>
      <c r="BI606" s="318"/>
      <c r="BJ606" s="318"/>
    </row>
    <row r="607" spans="1:62" ht="12" customHeight="1" x14ac:dyDescent="0.25">
      <c r="A607" s="318"/>
      <c r="B607" s="318"/>
      <c r="C607" s="318"/>
      <c r="D607" s="318"/>
      <c r="E607" s="318"/>
      <c r="F607" s="318"/>
      <c r="G607" s="318"/>
      <c r="H607" s="318"/>
      <c r="I607" s="318"/>
      <c r="J607" s="318"/>
      <c r="K607" s="318"/>
      <c r="L607" s="318"/>
      <c r="M607" s="318"/>
      <c r="N607" s="318"/>
      <c r="O607" s="318"/>
      <c r="P607" s="318"/>
      <c r="Q607" s="318"/>
      <c r="R607" s="318"/>
      <c r="S607" s="318"/>
      <c r="T607" s="318"/>
      <c r="U607" s="318"/>
      <c r="V607" s="318"/>
      <c r="W607" s="318"/>
      <c r="X607" s="318"/>
      <c r="Y607" s="318"/>
      <c r="Z607" s="318"/>
      <c r="AA607" s="318"/>
      <c r="AB607" s="318"/>
      <c r="AC607" s="318"/>
      <c r="AD607" s="318"/>
      <c r="AE607" s="318"/>
      <c r="AF607" s="318"/>
      <c r="AG607" s="318"/>
      <c r="AH607" s="318"/>
      <c r="AI607" s="318"/>
      <c r="AJ607" s="318"/>
      <c r="AK607" s="318"/>
      <c r="AL607" s="318"/>
      <c r="AM607" s="318"/>
      <c r="AN607" s="318"/>
      <c r="AO607" s="318"/>
      <c r="AP607" s="318"/>
      <c r="AQ607" s="318"/>
      <c r="AR607" s="318"/>
      <c r="AS607" s="318"/>
      <c r="AT607" s="318"/>
      <c r="AU607" s="318"/>
      <c r="AV607" s="318"/>
      <c r="AW607" s="318"/>
      <c r="AX607" s="318"/>
      <c r="AY607" s="318"/>
      <c r="AZ607" s="318"/>
      <c r="BA607" s="318"/>
      <c r="BB607" s="318"/>
      <c r="BC607" s="318"/>
      <c r="BD607" s="318"/>
      <c r="BE607" s="318"/>
      <c r="BF607" s="318"/>
      <c r="BG607" s="318"/>
      <c r="BH607" s="318"/>
      <c r="BI607" s="318"/>
      <c r="BJ607" s="318"/>
    </row>
    <row r="608" spans="1:62" ht="12" customHeight="1" x14ac:dyDescent="0.25">
      <c r="A608" s="318"/>
      <c r="B608" s="318"/>
      <c r="C608" s="318"/>
      <c r="D608" s="318"/>
      <c r="E608" s="318"/>
      <c r="F608" s="318"/>
      <c r="G608" s="318"/>
      <c r="H608" s="318"/>
      <c r="I608" s="318"/>
      <c r="J608" s="318"/>
      <c r="K608" s="318"/>
      <c r="L608" s="318"/>
      <c r="M608" s="318"/>
      <c r="N608" s="318"/>
      <c r="O608" s="318"/>
      <c r="P608" s="318"/>
      <c r="Q608" s="318"/>
      <c r="R608" s="318"/>
      <c r="S608" s="318"/>
      <c r="T608" s="318"/>
      <c r="U608" s="318"/>
      <c r="V608" s="318"/>
      <c r="W608" s="318"/>
      <c r="X608" s="318"/>
      <c r="Y608" s="318"/>
      <c r="Z608" s="318"/>
      <c r="AA608" s="318"/>
      <c r="AB608" s="318"/>
      <c r="AC608" s="318"/>
      <c r="AD608" s="318"/>
      <c r="AE608" s="318"/>
      <c r="AF608" s="318"/>
      <c r="AG608" s="318"/>
      <c r="AH608" s="318"/>
      <c r="AI608" s="318"/>
      <c r="AJ608" s="318"/>
      <c r="AK608" s="318"/>
      <c r="AL608" s="318"/>
      <c r="AM608" s="318"/>
      <c r="AN608" s="318"/>
      <c r="AO608" s="318"/>
      <c r="AP608" s="318"/>
      <c r="AQ608" s="318"/>
      <c r="AR608" s="318"/>
      <c r="AS608" s="318"/>
      <c r="AT608" s="318"/>
      <c r="AU608" s="318"/>
      <c r="AV608" s="318"/>
      <c r="AW608" s="318"/>
      <c r="AX608" s="318"/>
      <c r="AY608" s="318"/>
      <c r="AZ608" s="318"/>
      <c r="BA608" s="318"/>
      <c r="BB608" s="318"/>
      <c r="BC608" s="318"/>
      <c r="BD608" s="318"/>
      <c r="BE608" s="318"/>
      <c r="BF608" s="318"/>
      <c r="BG608" s="318"/>
      <c r="BH608" s="318"/>
      <c r="BI608" s="318"/>
      <c r="BJ608" s="318"/>
    </row>
    <row r="609" spans="1:62" ht="12" customHeight="1" x14ac:dyDescent="0.25">
      <c r="A609" s="318"/>
      <c r="B609" s="318"/>
      <c r="C609" s="318"/>
      <c r="D609" s="318"/>
      <c r="E609" s="318"/>
      <c r="F609" s="318"/>
      <c r="G609" s="318"/>
      <c r="H609" s="318"/>
      <c r="I609" s="318"/>
      <c r="J609" s="318"/>
      <c r="K609" s="318"/>
      <c r="L609" s="318"/>
      <c r="M609" s="318"/>
      <c r="N609" s="318"/>
      <c r="O609" s="318"/>
      <c r="P609" s="318"/>
      <c r="Q609" s="318"/>
      <c r="R609" s="318"/>
      <c r="S609" s="318"/>
      <c r="T609" s="318"/>
      <c r="U609" s="318"/>
      <c r="V609" s="318"/>
      <c r="W609" s="318"/>
      <c r="X609" s="318"/>
      <c r="Y609" s="318"/>
      <c r="Z609" s="318"/>
      <c r="AA609" s="318"/>
      <c r="AB609" s="318"/>
      <c r="AC609" s="318"/>
      <c r="AD609" s="318"/>
      <c r="AE609" s="318"/>
      <c r="AF609" s="318"/>
      <c r="AG609" s="318"/>
      <c r="AH609" s="318"/>
      <c r="AI609" s="318"/>
      <c r="AJ609" s="318"/>
      <c r="AK609" s="318"/>
      <c r="AL609" s="318"/>
      <c r="AM609" s="318"/>
      <c r="AN609" s="318"/>
      <c r="AO609" s="318"/>
      <c r="AP609" s="318"/>
      <c r="AQ609" s="318"/>
      <c r="AR609" s="318"/>
      <c r="AS609" s="318"/>
      <c r="AT609" s="318"/>
      <c r="AU609" s="318"/>
      <c r="AV609" s="318"/>
      <c r="AW609" s="318"/>
      <c r="AX609" s="318"/>
      <c r="AY609" s="318"/>
      <c r="AZ609" s="318"/>
      <c r="BA609" s="318"/>
      <c r="BB609" s="318"/>
      <c r="BC609" s="318"/>
      <c r="BD609" s="318"/>
      <c r="BE609" s="318"/>
      <c r="BF609" s="318"/>
      <c r="BG609" s="318"/>
      <c r="BH609" s="318"/>
      <c r="BI609" s="318"/>
      <c r="BJ609" s="318"/>
    </row>
    <row r="610" spans="1:62" ht="12" customHeight="1" x14ac:dyDescent="0.25">
      <c r="A610" s="318"/>
      <c r="B610" s="318"/>
      <c r="C610" s="318"/>
      <c r="D610" s="318"/>
      <c r="E610" s="318"/>
      <c r="F610" s="318"/>
      <c r="G610" s="318"/>
      <c r="H610" s="318"/>
      <c r="I610" s="318"/>
      <c r="J610" s="318"/>
      <c r="K610" s="318"/>
      <c r="L610" s="318"/>
      <c r="M610" s="318"/>
      <c r="N610" s="318"/>
      <c r="O610" s="318"/>
      <c r="P610" s="318"/>
      <c r="Q610" s="318"/>
      <c r="R610" s="318"/>
      <c r="S610" s="318"/>
      <c r="T610" s="318"/>
      <c r="U610" s="318"/>
      <c r="V610" s="318"/>
      <c r="W610" s="318"/>
      <c r="X610" s="318"/>
      <c r="Y610" s="318"/>
      <c r="Z610" s="318"/>
      <c r="AA610" s="318"/>
      <c r="AB610" s="318"/>
      <c r="AC610" s="318"/>
      <c r="AD610" s="318"/>
      <c r="AE610" s="318"/>
      <c r="AF610" s="318"/>
      <c r="AG610" s="318"/>
      <c r="AH610" s="318"/>
      <c r="AI610" s="318"/>
      <c r="AJ610" s="318"/>
      <c r="AK610" s="318"/>
      <c r="AL610" s="318"/>
      <c r="AM610" s="318"/>
      <c r="AN610" s="318"/>
      <c r="AO610" s="318"/>
      <c r="AP610" s="318"/>
      <c r="AQ610" s="318"/>
      <c r="AR610" s="318"/>
      <c r="AS610" s="318"/>
      <c r="AT610" s="318"/>
      <c r="AU610" s="318"/>
      <c r="AV610" s="318"/>
      <c r="AW610" s="318"/>
      <c r="AX610" s="318"/>
      <c r="AY610" s="318"/>
      <c r="AZ610" s="318"/>
      <c r="BA610" s="318"/>
      <c r="BB610" s="318"/>
      <c r="BC610" s="318"/>
      <c r="BD610" s="318"/>
      <c r="BE610" s="318"/>
      <c r="BF610" s="318"/>
      <c r="BG610" s="318"/>
      <c r="BH610" s="318"/>
      <c r="BI610" s="318"/>
      <c r="BJ610" s="318"/>
    </row>
    <row r="611" spans="1:62" ht="12" customHeight="1" x14ac:dyDescent="0.25">
      <c r="A611" s="318"/>
      <c r="B611" s="318"/>
      <c r="C611" s="318"/>
      <c r="D611" s="318"/>
      <c r="E611" s="318"/>
      <c r="F611" s="318"/>
      <c r="G611" s="318"/>
      <c r="H611" s="318"/>
      <c r="I611" s="318"/>
      <c r="J611" s="318"/>
      <c r="K611" s="318"/>
      <c r="L611" s="318"/>
      <c r="M611" s="318"/>
      <c r="N611" s="318"/>
      <c r="O611" s="318"/>
      <c r="P611" s="318"/>
      <c r="Q611" s="318"/>
      <c r="R611" s="318"/>
      <c r="S611" s="318"/>
      <c r="T611" s="318"/>
      <c r="U611" s="318"/>
      <c r="V611" s="318"/>
      <c r="W611" s="318"/>
      <c r="X611" s="318"/>
      <c r="Y611" s="318"/>
      <c r="Z611" s="318"/>
      <c r="AA611" s="318"/>
      <c r="AB611" s="318"/>
      <c r="AC611" s="318"/>
      <c r="AD611" s="318"/>
      <c r="AE611" s="318"/>
      <c r="AF611" s="318"/>
      <c r="AG611" s="318"/>
      <c r="AH611" s="318"/>
      <c r="AI611" s="318"/>
      <c r="AJ611" s="318"/>
      <c r="AK611" s="318"/>
      <c r="AL611" s="318"/>
      <c r="AM611" s="318"/>
      <c r="AN611" s="318"/>
      <c r="AO611" s="318"/>
      <c r="AP611" s="318"/>
      <c r="AQ611" s="318"/>
      <c r="AR611" s="318"/>
      <c r="AS611" s="318"/>
      <c r="AT611" s="318"/>
      <c r="AU611" s="318"/>
      <c r="AV611" s="318"/>
      <c r="AW611" s="318"/>
      <c r="AX611" s="318"/>
      <c r="AY611" s="318"/>
      <c r="AZ611" s="318"/>
      <c r="BA611" s="318"/>
      <c r="BB611" s="318"/>
      <c r="BC611" s="318"/>
      <c r="BD611" s="318"/>
      <c r="BE611" s="318"/>
      <c r="BF611" s="318"/>
      <c r="BG611" s="318"/>
      <c r="BH611" s="318"/>
      <c r="BI611" s="318"/>
      <c r="BJ611" s="318"/>
    </row>
    <row r="612" spans="1:62" ht="12" customHeight="1" x14ac:dyDescent="0.25">
      <c r="A612" s="318"/>
      <c r="B612" s="318"/>
      <c r="C612" s="318"/>
      <c r="D612" s="318"/>
      <c r="E612" s="318"/>
      <c r="F612" s="318"/>
      <c r="G612" s="318"/>
      <c r="H612" s="318"/>
      <c r="I612" s="318"/>
      <c r="J612" s="318"/>
      <c r="K612" s="318"/>
      <c r="L612" s="318"/>
      <c r="M612" s="318"/>
      <c r="N612" s="318"/>
      <c r="O612" s="318"/>
      <c r="P612" s="318"/>
      <c r="Q612" s="318"/>
      <c r="R612" s="318"/>
      <c r="S612" s="318"/>
      <c r="T612" s="318"/>
      <c r="U612" s="318"/>
      <c r="V612" s="318"/>
      <c r="W612" s="318"/>
      <c r="X612" s="318"/>
      <c r="Y612" s="318"/>
      <c r="Z612" s="318"/>
      <c r="AA612" s="318"/>
      <c r="AB612" s="318"/>
      <c r="AC612" s="318"/>
      <c r="AD612" s="318"/>
      <c r="AE612" s="318"/>
      <c r="AF612" s="318"/>
      <c r="AG612" s="318"/>
      <c r="AH612" s="318"/>
      <c r="AI612" s="318"/>
      <c r="AJ612" s="318"/>
      <c r="AK612" s="318"/>
      <c r="AL612" s="318"/>
      <c r="AM612" s="318"/>
      <c r="AN612" s="318"/>
      <c r="AO612" s="318"/>
      <c r="AP612" s="318"/>
      <c r="AQ612" s="318"/>
      <c r="AR612" s="318"/>
      <c r="AS612" s="318"/>
      <c r="AT612" s="318"/>
      <c r="AU612" s="318"/>
      <c r="AV612" s="318"/>
      <c r="AW612" s="318"/>
      <c r="AX612" s="318"/>
      <c r="AY612" s="318"/>
      <c r="AZ612" s="318"/>
      <c r="BA612" s="318"/>
      <c r="BB612" s="318"/>
      <c r="BC612" s="318"/>
      <c r="BD612" s="318"/>
      <c r="BE612" s="318"/>
      <c r="BF612" s="318"/>
      <c r="BG612" s="318"/>
      <c r="BH612" s="318"/>
      <c r="BI612" s="318"/>
      <c r="BJ612" s="318"/>
    </row>
    <row r="613" spans="1:62" ht="12" customHeight="1" x14ac:dyDescent="0.25">
      <c r="A613" s="318"/>
      <c r="B613" s="318"/>
      <c r="C613" s="318"/>
      <c r="D613" s="318"/>
      <c r="E613" s="318"/>
      <c r="F613" s="318"/>
      <c r="G613" s="318"/>
      <c r="H613" s="318"/>
      <c r="I613" s="318"/>
      <c r="J613" s="318"/>
      <c r="K613" s="318"/>
      <c r="L613" s="318"/>
      <c r="M613" s="318"/>
      <c r="N613" s="318"/>
      <c r="O613" s="318"/>
      <c r="P613" s="318"/>
      <c r="Q613" s="318"/>
      <c r="R613" s="318"/>
      <c r="S613" s="318"/>
      <c r="T613" s="318"/>
      <c r="U613" s="318"/>
      <c r="V613" s="318"/>
      <c r="W613" s="318"/>
      <c r="X613" s="318"/>
      <c r="Y613" s="318"/>
      <c r="Z613" s="318"/>
      <c r="AA613" s="318"/>
      <c r="AB613" s="318"/>
      <c r="AC613" s="318"/>
      <c r="AD613" s="318"/>
      <c r="AE613" s="318"/>
      <c r="AF613" s="318"/>
      <c r="AG613" s="318"/>
      <c r="AH613" s="318"/>
      <c r="AI613" s="318"/>
      <c r="AJ613" s="318"/>
      <c r="AK613" s="318"/>
      <c r="AL613" s="318"/>
      <c r="AM613" s="318"/>
      <c r="AN613" s="318"/>
      <c r="AO613" s="318"/>
      <c r="AP613" s="318"/>
      <c r="AQ613" s="318"/>
      <c r="AR613" s="318"/>
      <c r="AS613" s="318"/>
      <c r="AT613" s="318"/>
      <c r="AU613" s="318"/>
      <c r="AV613" s="318"/>
      <c r="AW613" s="318"/>
      <c r="AX613" s="318"/>
      <c r="AY613" s="318"/>
      <c r="AZ613" s="318"/>
      <c r="BA613" s="318"/>
      <c r="BB613" s="318"/>
      <c r="BC613" s="318"/>
      <c r="BD613" s="318"/>
      <c r="BE613" s="318"/>
      <c r="BF613" s="318"/>
      <c r="BG613" s="318"/>
      <c r="BH613" s="318"/>
      <c r="BI613" s="318"/>
      <c r="BJ613" s="318"/>
    </row>
    <row r="614" spans="1:62" ht="12" customHeight="1" x14ac:dyDescent="0.25">
      <c r="A614" s="318"/>
      <c r="B614" s="318"/>
      <c r="C614" s="318"/>
      <c r="D614" s="318"/>
      <c r="E614" s="318"/>
      <c r="F614" s="318"/>
      <c r="G614" s="318"/>
      <c r="H614" s="318"/>
      <c r="I614" s="318"/>
      <c r="J614" s="318"/>
      <c r="K614" s="318"/>
      <c r="L614" s="318"/>
      <c r="M614" s="318"/>
      <c r="N614" s="318"/>
      <c r="O614" s="318"/>
      <c r="P614" s="318"/>
      <c r="Q614" s="318"/>
      <c r="R614" s="318"/>
      <c r="S614" s="318"/>
      <c r="T614" s="318"/>
      <c r="U614" s="318"/>
      <c r="V614" s="318"/>
      <c r="W614" s="318"/>
      <c r="X614" s="318"/>
      <c r="Y614" s="318"/>
      <c r="Z614" s="318"/>
      <c r="AA614" s="318"/>
      <c r="AB614" s="318"/>
      <c r="AC614" s="318"/>
      <c r="AD614" s="318"/>
      <c r="AE614" s="318"/>
      <c r="AF614" s="318"/>
      <c r="AG614" s="318"/>
      <c r="AH614" s="318"/>
      <c r="AI614" s="318"/>
      <c r="AJ614" s="318"/>
      <c r="AK614" s="318"/>
      <c r="AL614" s="318"/>
      <c r="AM614" s="318"/>
      <c r="AN614" s="318"/>
      <c r="AO614" s="318"/>
      <c r="AP614" s="318"/>
      <c r="AQ614" s="318"/>
      <c r="AR614" s="318"/>
      <c r="AS614" s="318"/>
      <c r="AT614" s="318"/>
      <c r="AU614" s="318"/>
      <c r="AV614" s="318"/>
      <c r="AW614" s="318"/>
      <c r="AX614" s="318"/>
      <c r="AY614" s="318"/>
      <c r="AZ614" s="318"/>
      <c r="BA614" s="318"/>
      <c r="BB614" s="318"/>
      <c r="BC614" s="318"/>
      <c r="BD614" s="318"/>
      <c r="BE614" s="318"/>
      <c r="BF614" s="318"/>
      <c r="BG614" s="318"/>
      <c r="BH614" s="318"/>
      <c r="BI614" s="318"/>
      <c r="BJ614" s="318"/>
    </row>
    <row r="615" spans="1:62" ht="12" customHeight="1" x14ac:dyDescent="0.25">
      <c r="A615" s="318"/>
      <c r="B615" s="318"/>
      <c r="C615" s="318"/>
      <c r="D615" s="318"/>
      <c r="E615" s="318"/>
      <c r="F615" s="318"/>
      <c r="G615" s="318"/>
      <c r="H615" s="318"/>
      <c r="I615" s="318"/>
      <c r="J615" s="318"/>
      <c r="K615" s="318"/>
      <c r="L615" s="318"/>
      <c r="M615" s="318"/>
      <c r="N615" s="318"/>
      <c r="O615" s="318"/>
      <c r="P615" s="318"/>
      <c r="Q615" s="318"/>
      <c r="R615" s="318"/>
      <c r="S615" s="318"/>
      <c r="T615" s="318"/>
      <c r="U615" s="318"/>
      <c r="V615" s="318"/>
      <c r="W615" s="318"/>
      <c r="X615" s="318"/>
      <c r="Y615" s="318"/>
      <c r="Z615" s="318"/>
      <c r="AA615" s="318"/>
      <c r="AB615" s="318"/>
      <c r="AC615" s="318"/>
      <c r="AD615" s="318"/>
      <c r="AE615" s="318"/>
      <c r="AF615" s="318"/>
      <c r="AG615" s="318"/>
      <c r="AH615" s="318"/>
      <c r="AI615" s="318"/>
      <c r="AJ615" s="318"/>
      <c r="AK615" s="318"/>
      <c r="AL615" s="318"/>
      <c r="AM615" s="318"/>
      <c r="AN615" s="318"/>
      <c r="AO615" s="318"/>
      <c r="AP615" s="318"/>
      <c r="AQ615" s="318"/>
      <c r="AR615" s="318"/>
      <c r="AS615" s="318"/>
      <c r="AT615" s="318"/>
      <c r="AU615" s="318"/>
      <c r="AV615" s="318"/>
      <c r="AW615" s="318"/>
      <c r="AX615" s="318"/>
      <c r="AY615" s="318"/>
      <c r="AZ615" s="318"/>
      <c r="BA615" s="318"/>
      <c r="BB615" s="318"/>
      <c r="BC615" s="318"/>
      <c r="BD615" s="318"/>
      <c r="BE615" s="318"/>
      <c r="BF615" s="318"/>
      <c r="BG615" s="318"/>
      <c r="BH615" s="318"/>
      <c r="BI615" s="318"/>
      <c r="BJ615" s="318"/>
    </row>
    <row r="616" spans="1:62" ht="12" customHeight="1" x14ac:dyDescent="0.25">
      <c r="A616" s="318"/>
      <c r="B616" s="318"/>
      <c r="C616" s="318"/>
      <c r="D616" s="318"/>
      <c r="E616" s="318"/>
      <c r="F616" s="318"/>
      <c r="G616" s="318"/>
      <c r="H616" s="318"/>
      <c r="I616" s="318"/>
      <c r="J616" s="318"/>
      <c r="K616" s="318"/>
      <c r="L616" s="318"/>
      <c r="M616" s="318"/>
      <c r="N616" s="318"/>
      <c r="O616" s="318"/>
      <c r="P616" s="318"/>
      <c r="Q616" s="318"/>
      <c r="R616" s="318"/>
      <c r="S616" s="318"/>
      <c r="T616" s="318"/>
      <c r="U616" s="318"/>
      <c r="V616" s="318"/>
      <c r="W616" s="318"/>
      <c r="X616" s="318"/>
      <c r="Y616" s="318"/>
      <c r="Z616" s="318"/>
      <c r="AA616" s="318"/>
      <c r="AB616" s="318"/>
      <c r="AC616" s="318"/>
      <c r="AD616" s="318"/>
      <c r="AE616" s="318"/>
      <c r="AF616" s="318"/>
      <c r="AG616" s="318"/>
      <c r="AH616" s="318"/>
      <c r="AI616" s="318"/>
      <c r="AJ616" s="318"/>
      <c r="AK616" s="318"/>
      <c r="AL616" s="318"/>
      <c r="AM616" s="318"/>
      <c r="AN616" s="318"/>
      <c r="AO616" s="318"/>
      <c r="AP616" s="318"/>
      <c r="AQ616" s="318"/>
      <c r="AR616" s="318"/>
      <c r="AS616" s="318"/>
      <c r="AT616" s="318"/>
      <c r="AU616" s="318"/>
      <c r="AV616" s="318"/>
      <c r="AW616" s="318"/>
      <c r="AX616" s="318"/>
      <c r="AY616" s="318"/>
      <c r="AZ616" s="318"/>
      <c r="BA616" s="318"/>
      <c r="BB616" s="318"/>
      <c r="BC616" s="318"/>
      <c r="BD616" s="318"/>
      <c r="BE616" s="318"/>
      <c r="BF616" s="318"/>
      <c r="BG616" s="318"/>
      <c r="BH616" s="318"/>
      <c r="BI616" s="318"/>
      <c r="BJ616" s="318"/>
    </row>
    <row r="617" spans="1:62" ht="12" customHeight="1" x14ac:dyDescent="0.25">
      <c r="A617" s="318"/>
      <c r="B617" s="318"/>
      <c r="C617" s="318"/>
      <c r="D617" s="318"/>
      <c r="E617" s="318"/>
      <c r="F617" s="318"/>
      <c r="G617" s="318"/>
      <c r="H617" s="318"/>
      <c r="I617" s="318"/>
      <c r="J617" s="318"/>
      <c r="K617" s="318"/>
      <c r="L617" s="318"/>
      <c r="M617" s="318"/>
      <c r="N617" s="318"/>
      <c r="O617" s="318"/>
      <c r="P617" s="318"/>
      <c r="Q617" s="318"/>
      <c r="R617" s="318"/>
      <c r="S617" s="318"/>
      <c r="T617" s="318"/>
      <c r="U617" s="318"/>
      <c r="V617" s="318"/>
      <c r="W617" s="318"/>
      <c r="X617" s="318"/>
      <c r="Y617" s="318"/>
      <c r="Z617" s="318"/>
      <c r="AA617" s="318"/>
      <c r="AB617" s="318"/>
      <c r="AC617" s="318"/>
      <c r="AD617" s="318"/>
      <c r="AE617" s="318"/>
      <c r="AF617" s="318"/>
      <c r="AG617" s="318"/>
      <c r="AH617" s="318"/>
      <c r="AI617" s="318"/>
      <c r="AJ617" s="318"/>
      <c r="AK617" s="318"/>
      <c r="AL617" s="318"/>
      <c r="AM617" s="318"/>
      <c r="AN617" s="318"/>
      <c r="AO617" s="318"/>
      <c r="AP617" s="318"/>
      <c r="AQ617" s="318"/>
      <c r="AR617" s="318"/>
      <c r="AS617" s="318"/>
      <c r="AT617" s="318"/>
      <c r="AU617" s="318"/>
      <c r="AV617" s="318"/>
      <c r="AW617" s="318"/>
      <c r="AX617" s="318"/>
      <c r="AY617" s="318"/>
      <c r="AZ617" s="318"/>
      <c r="BA617" s="318"/>
      <c r="BB617" s="318"/>
      <c r="BC617" s="318"/>
      <c r="BD617" s="318"/>
      <c r="BE617" s="318"/>
      <c r="BF617" s="318"/>
      <c r="BG617" s="318"/>
      <c r="BH617" s="318"/>
      <c r="BI617" s="318"/>
      <c r="BJ617" s="318"/>
    </row>
    <row r="618" spans="1:62" ht="12" customHeight="1" x14ac:dyDescent="0.25">
      <c r="A618" s="318"/>
      <c r="B618" s="318"/>
      <c r="C618" s="318"/>
      <c r="D618" s="318"/>
      <c r="E618" s="318"/>
      <c r="F618" s="318"/>
      <c r="G618" s="318"/>
      <c r="H618" s="318"/>
      <c r="I618" s="318"/>
      <c r="J618" s="318"/>
      <c r="K618" s="318"/>
      <c r="L618" s="318"/>
      <c r="M618" s="318"/>
      <c r="N618" s="318"/>
      <c r="O618" s="318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  <c r="AA618" s="318"/>
      <c r="AB618" s="318"/>
      <c r="AC618" s="318"/>
      <c r="AD618" s="318"/>
      <c r="AE618" s="318"/>
      <c r="AF618" s="318"/>
      <c r="AG618" s="318"/>
      <c r="AH618" s="318"/>
      <c r="AI618" s="318"/>
      <c r="AJ618" s="318"/>
      <c r="AK618" s="318"/>
      <c r="AL618" s="318"/>
      <c r="AM618" s="318"/>
      <c r="AN618" s="318"/>
      <c r="AO618" s="318"/>
      <c r="AP618" s="318"/>
      <c r="AQ618" s="318"/>
      <c r="AR618" s="318"/>
      <c r="AS618" s="318"/>
      <c r="AT618" s="318"/>
      <c r="AU618" s="318"/>
      <c r="AV618" s="318"/>
      <c r="AW618" s="318"/>
      <c r="AX618" s="318"/>
      <c r="AY618" s="318"/>
      <c r="AZ618" s="318"/>
      <c r="BA618" s="318"/>
      <c r="BB618" s="318"/>
      <c r="BC618" s="318"/>
      <c r="BD618" s="318"/>
      <c r="BE618" s="318"/>
      <c r="BF618" s="318"/>
      <c r="BG618" s="318"/>
      <c r="BH618" s="318"/>
      <c r="BI618" s="318"/>
      <c r="BJ618" s="318"/>
    </row>
    <row r="619" spans="1:62" ht="12" customHeight="1" x14ac:dyDescent="0.25">
      <c r="A619" s="318"/>
      <c r="B619" s="318"/>
      <c r="C619" s="318"/>
      <c r="D619" s="318"/>
      <c r="E619" s="318"/>
      <c r="F619" s="318"/>
      <c r="G619" s="318"/>
      <c r="H619" s="318"/>
      <c r="I619" s="318"/>
      <c r="J619" s="318"/>
      <c r="K619" s="318"/>
      <c r="L619" s="318"/>
      <c r="M619" s="318"/>
      <c r="N619" s="318"/>
      <c r="O619" s="318"/>
      <c r="P619" s="318"/>
      <c r="Q619" s="318"/>
      <c r="R619" s="318"/>
      <c r="S619" s="318"/>
      <c r="T619" s="318"/>
      <c r="U619" s="318"/>
      <c r="V619" s="318"/>
      <c r="W619" s="318"/>
      <c r="X619" s="318"/>
      <c r="Y619" s="318"/>
      <c r="Z619" s="318"/>
      <c r="AA619" s="318"/>
      <c r="AB619" s="318"/>
      <c r="AC619" s="318"/>
      <c r="AD619" s="318"/>
      <c r="AE619" s="318"/>
      <c r="AF619" s="318"/>
      <c r="AG619" s="318"/>
      <c r="AH619" s="318"/>
      <c r="AI619" s="318"/>
      <c r="AJ619" s="318"/>
      <c r="AK619" s="318"/>
      <c r="AL619" s="318"/>
      <c r="AM619" s="318"/>
      <c r="AN619" s="318"/>
      <c r="AO619" s="318"/>
      <c r="AP619" s="318"/>
      <c r="AQ619" s="318"/>
      <c r="AR619" s="318"/>
      <c r="AS619" s="318"/>
      <c r="AT619" s="318"/>
      <c r="AU619" s="318"/>
      <c r="AV619" s="318"/>
      <c r="AW619" s="318"/>
      <c r="AX619" s="318"/>
      <c r="AY619" s="318"/>
      <c r="AZ619" s="318"/>
      <c r="BA619" s="318"/>
      <c r="BB619" s="318"/>
      <c r="BC619" s="318"/>
      <c r="BD619" s="318"/>
      <c r="BE619" s="318"/>
      <c r="BF619" s="318"/>
      <c r="BG619" s="318"/>
      <c r="BH619" s="318"/>
      <c r="BI619" s="318"/>
      <c r="BJ619" s="318"/>
    </row>
    <row r="620" spans="1:62" ht="12" customHeight="1" x14ac:dyDescent="0.25">
      <c r="A620" s="318"/>
      <c r="B620" s="318"/>
      <c r="C620" s="318"/>
      <c r="D620" s="318"/>
      <c r="E620" s="318"/>
      <c r="F620" s="318"/>
      <c r="G620" s="318"/>
      <c r="H620" s="318"/>
      <c r="I620" s="318"/>
      <c r="J620" s="318"/>
      <c r="K620" s="318"/>
      <c r="L620" s="318"/>
      <c r="M620" s="318"/>
      <c r="N620" s="318"/>
      <c r="O620" s="318"/>
      <c r="P620" s="318"/>
      <c r="Q620" s="318"/>
      <c r="R620" s="318"/>
      <c r="S620" s="318"/>
      <c r="T620" s="318"/>
      <c r="U620" s="318"/>
      <c r="V620" s="318"/>
      <c r="W620" s="318"/>
      <c r="X620" s="318"/>
      <c r="Y620" s="318"/>
      <c r="Z620" s="318"/>
      <c r="AA620" s="318"/>
      <c r="AB620" s="318"/>
      <c r="AC620" s="318"/>
      <c r="AD620" s="318"/>
      <c r="AE620" s="318"/>
      <c r="AF620" s="318"/>
      <c r="AG620" s="318"/>
      <c r="AH620" s="318"/>
      <c r="AI620" s="318"/>
      <c r="AJ620" s="318"/>
      <c r="AK620" s="318"/>
      <c r="AL620" s="318"/>
      <c r="AM620" s="318"/>
      <c r="AN620" s="318"/>
      <c r="AO620" s="318"/>
      <c r="AP620" s="318"/>
      <c r="AQ620" s="318"/>
      <c r="AR620" s="318"/>
      <c r="AS620" s="318"/>
      <c r="AT620" s="318"/>
      <c r="AU620" s="318"/>
      <c r="AV620" s="318"/>
      <c r="AW620" s="318"/>
      <c r="AX620" s="318"/>
      <c r="AY620" s="318"/>
      <c r="AZ620" s="318"/>
      <c r="BA620" s="318"/>
      <c r="BB620" s="318"/>
      <c r="BC620" s="318"/>
      <c r="BD620" s="318"/>
      <c r="BE620" s="318"/>
      <c r="BF620" s="318"/>
      <c r="BG620" s="318"/>
      <c r="BH620" s="318"/>
      <c r="BI620" s="318"/>
      <c r="BJ620" s="318"/>
    </row>
    <row r="621" spans="1:62" ht="12" customHeight="1" x14ac:dyDescent="0.25">
      <c r="A621" s="318"/>
      <c r="B621" s="318"/>
      <c r="C621" s="318"/>
      <c r="D621" s="318"/>
      <c r="E621" s="318"/>
      <c r="F621" s="318"/>
      <c r="G621" s="318"/>
      <c r="H621" s="318"/>
      <c r="I621" s="318"/>
      <c r="J621" s="318"/>
      <c r="K621" s="318"/>
      <c r="L621" s="318"/>
      <c r="M621" s="318"/>
      <c r="N621" s="318"/>
      <c r="O621" s="318"/>
      <c r="P621" s="318"/>
      <c r="Q621" s="318"/>
      <c r="R621" s="318"/>
      <c r="S621" s="318"/>
      <c r="T621" s="318"/>
      <c r="U621" s="318"/>
      <c r="V621" s="318"/>
      <c r="W621" s="318"/>
      <c r="X621" s="318"/>
      <c r="Y621" s="318"/>
      <c r="Z621" s="318"/>
      <c r="AA621" s="318"/>
      <c r="AB621" s="318"/>
      <c r="AC621" s="318"/>
      <c r="AD621" s="318"/>
      <c r="AE621" s="318"/>
      <c r="AF621" s="318"/>
      <c r="AG621" s="318"/>
      <c r="AH621" s="318"/>
      <c r="AI621" s="318"/>
      <c r="AJ621" s="318"/>
      <c r="AK621" s="318"/>
      <c r="AL621" s="318"/>
      <c r="AM621" s="318"/>
      <c r="AN621" s="318"/>
      <c r="AO621" s="318"/>
      <c r="AP621" s="318"/>
      <c r="AQ621" s="318"/>
      <c r="AR621" s="318"/>
      <c r="AS621" s="318"/>
      <c r="AT621" s="318"/>
      <c r="AU621" s="318"/>
      <c r="AV621" s="318"/>
      <c r="AW621" s="318"/>
      <c r="AX621" s="318"/>
      <c r="AY621" s="318"/>
      <c r="AZ621" s="318"/>
      <c r="BA621" s="318"/>
      <c r="BB621" s="318"/>
      <c r="BC621" s="318"/>
      <c r="BD621" s="318"/>
      <c r="BE621" s="318"/>
      <c r="BF621" s="318"/>
      <c r="BG621" s="318"/>
      <c r="BH621" s="318"/>
      <c r="BI621" s="318"/>
      <c r="BJ621" s="318"/>
    </row>
    <row r="622" spans="1:62" ht="12" customHeight="1" x14ac:dyDescent="0.25">
      <c r="A622" s="318"/>
      <c r="B622" s="318"/>
      <c r="C622" s="318"/>
      <c r="D622" s="318"/>
      <c r="E622" s="318"/>
      <c r="F622" s="318"/>
      <c r="G622" s="318"/>
      <c r="H622" s="318"/>
      <c r="I622" s="318"/>
      <c r="J622" s="318"/>
      <c r="K622" s="318"/>
      <c r="L622" s="318"/>
      <c r="M622" s="318"/>
      <c r="N622" s="318"/>
      <c r="O622" s="318"/>
      <c r="P622" s="318"/>
      <c r="Q622" s="318"/>
      <c r="R622" s="318"/>
      <c r="S622" s="318"/>
      <c r="T622" s="318"/>
      <c r="U622" s="318"/>
      <c r="V622" s="318"/>
      <c r="W622" s="318"/>
      <c r="X622" s="318"/>
      <c r="Y622" s="318"/>
      <c r="Z622" s="318"/>
      <c r="AA622" s="318"/>
      <c r="AB622" s="318"/>
      <c r="AC622" s="318"/>
      <c r="AD622" s="318"/>
      <c r="AE622" s="318"/>
      <c r="AF622" s="318"/>
      <c r="AG622" s="318"/>
      <c r="AH622" s="318"/>
      <c r="AI622" s="318"/>
      <c r="AJ622" s="318"/>
      <c r="AK622" s="318"/>
      <c r="AL622" s="318"/>
      <c r="AM622" s="318"/>
      <c r="AN622" s="318"/>
      <c r="AO622" s="318"/>
      <c r="AP622" s="318"/>
      <c r="AQ622" s="318"/>
      <c r="AR622" s="318"/>
      <c r="AS622" s="318"/>
      <c r="AT622" s="318"/>
      <c r="AU622" s="318"/>
      <c r="AV622" s="318"/>
      <c r="AW622" s="318"/>
      <c r="AX622" s="318"/>
      <c r="AY622" s="318"/>
      <c r="AZ622" s="318"/>
      <c r="BA622" s="318"/>
      <c r="BB622" s="318"/>
      <c r="BC622" s="318"/>
      <c r="BD622" s="318"/>
      <c r="BE622" s="318"/>
      <c r="BF622" s="318"/>
      <c r="BG622" s="318"/>
      <c r="BH622" s="318"/>
      <c r="BI622" s="318"/>
      <c r="BJ622" s="318"/>
    </row>
    <row r="623" spans="1:62" ht="12" customHeight="1" x14ac:dyDescent="0.25">
      <c r="A623" s="318"/>
      <c r="B623" s="318"/>
      <c r="C623" s="318"/>
      <c r="D623" s="318"/>
      <c r="E623" s="318"/>
      <c r="F623" s="318"/>
      <c r="G623" s="318"/>
      <c r="H623" s="318"/>
      <c r="I623" s="318"/>
      <c r="J623" s="318"/>
      <c r="K623" s="318"/>
      <c r="L623" s="318"/>
      <c r="M623" s="318"/>
      <c r="N623" s="318"/>
      <c r="O623" s="318"/>
      <c r="P623" s="318"/>
      <c r="Q623" s="318"/>
      <c r="R623" s="318"/>
      <c r="S623" s="318"/>
      <c r="T623" s="318"/>
      <c r="U623" s="318"/>
      <c r="V623" s="318"/>
      <c r="W623" s="318"/>
      <c r="X623" s="318"/>
      <c r="Y623" s="318"/>
      <c r="Z623" s="318"/>
      <c r="AA623" s="318"/>
      <c r="AB623" s="318"/>
      <c r="AC623" s="318"/>
      <c r="AD623" s="318"/>
      <c r="AE623" s="318"/>
      <c r="AF623" s="318"/>
      <c r="AG623" s="318"/>
      <c r="AH623" s="318"/>
      <c r="AI623" s="318"/>
      <c r="AJ623" s="318"/>
      <c r="AK623" s="318"/>
      <c r="AL623" s="318"/>
      <c r="AM623" s="318"/>
      <c r="AN623" s="318"/>
      <c r="AO623" s="318"/>
      <c r="AP623" s="318"/>
      <c r="AQ623" s="318"/>
      <c r="AR623" s="318"/>
      <c r="AS623" s="318"/>
      <c r="AT623" s="318"/>
      <c r="AU623" s="318"/>
      <c r="AV623" s="318"/>
      <c r="AW623" s="318"/>
      <c r="AX623" s="318"/>
      <c r="AY623" s="318"/>
      <c r="AZ623" s="318"/>
      <c r="BA623" s="318"/>
      <c r="BB623" s="318"/>
      <c r="BC623" s="318"/>
      <c r="BD623" s="318"/>
      <c r="BE623" s="318"/>
      <c r="BF623" s="318"/>
      <c r="BG623" s="318"/>
      <c r="BH623" s="318"/>
      <c r="BI623" s="318"/>
      <c r="BJ623" s="318"/>
    </row>
    <row r="624" spans="1:62" ht="12" customHeight="1" x14ac:dyDescent="0.25">
      <c r="A624" s="318"/>
      <c r="B624" s="318"/>
      <c r="C624" s="318"/>
      <c r="D624" s="318"/>
      <c r="E624" s="318"/>
      <c r="F624" s="318"/>
      <c r="G624" s="318"/>
      <c r="H624" s="318"/>
      <c r="I624" s="318"/>
      <c r="J624" s="318"/>
      <c r="K624" s="318"/>
      <c r="L624" s="318"/>
      <c r="M624" s="318"/>
      <c r="N624" s="318"/>
      <c r="O624" s="318"/>
      <c r="P624" s="318"/>
      <c r="Q624" s="318"/>
      <c r="R624" s="318"/>
      <c r="S624" s="318"/>
      <c r="T624" s="318"/>
      <c r="U624" s="318"/>
      <c r="V624" s="318"/>
      <c r="W624" s="318"/>
      <c r="X624" s="318"/>
      <c r="Y624" s="318"/>
      <c r="Z624" s="318"/>
      <c r="AA624" s="318"/>
      <c r="AB624" s="318"/>
      <c r="AC624" s="318"/>
      <c r="AD624" s="318"/>
      <c r="AE624" s="318"/>
      <c r="AF624" s="318"/>
      <c r="AG624" s="318"/>
      <c r="AH624" s="318"/>
      <c r="AI624" s="318"/>
      <c r="AJ624" s="318"/>
      <c r="AK624" s="318"/>
      <c r="AL624" s="318"/>
      <c r="AM624" s="318"/>
      <c r="AN624" s="318"/>
      <c r="AO624" s="318"/>
      <c r="AP624" s="318"/>
      <c r="AQ624" s="318"/>
      <c r="AR624" s="318"/>
      <c r="AS624" s="318"/>
      <c r="AT624" s="318"/>
      <c r="AU624" s="318"/>
      <c r="AV624" s="318"/>
      <c r="AW624" s="318"/>
      <c r="AX624" s="318"/>
      <c r="AY624" s="318"/>
      <c r="AZ624" s="318"/>
      <c r="BA624" s="318"/>
      <c r="BB624" s="318"/>
      <c r="BC624" s="318"/>
      <c r="BD624" s="318"/>
      <c r="BE624" s="318"/>
      <c r="BF624" s="318"/>
      <c r="BG624" s="318"/>
      <c r="BH624" s="318"/>
      <c r="BI624" s="318"/>
      <c r="BJ624" s="318"/>
    </row>
    <row r="625" spans="1:62" ht="12" customHeight="1" x14ac:dyDescent="0.25">
      <c r="A625" s="318"/>
      <c r="B625" s="318"/>
      <c r="C625" s="318"/>
      <c r="D625" s="318"/>
      <c r="E625" s="318"/>
      <c r="F625" s="318"/>
      <c r="G625" s="318"/>
      <c r="H625" s="318"/>
      <c r="I625" s="318"/>
      <c r="J625" s="318"/>
      <c r="K625" s="318"/>
      <c r="L625" s="318"/>
      <c r="M625" s="318"/>
      <c r="N625" s="318"/>
      <c r="O625" s="318"/>
      <c r="P625" s="318"/>
      <c r="Q625" s="318"/>
      <c r="R625" s="318"/>
      <c r="S625" s="318"/>
      <c r="T625" s="318"/>
      <c r="U625" s="318"/>
      <c r="V625" s="318"/>
      <c r="W625" s="318"/>
      <c r="X625" s="318"/>
      <c r="Y625" s="318"/>
      <c r="Z625" s="318"/>
      <c r="AA625" s="318"/>
      <c r="AB625" s="318"/>
      <c r="AC625" s="318"/>
      <c r="AD625" s="318"/>
      <c r="AE625" s="318"/>
      <c r="AF625" s="318"/>
      <c r="AG625" s="318"/>
      <c r="AH625" s="318"/>
      <c r="AI625" s="318"/>
      <c r="AJ625" s="318"/>
      <c r="AK625" s="318"/>
      <c r="AL625" s="318"/>
      <c r="AM625" s="318"/>
      <c r="AN625" s="318"/>
      <c r="AO625" s="318"/>
      <c r="AP625" s="318"/>
      <c r="AQ625" s="318"/>
      <c r="AR625" s="318"/>
      <c r="AS625" s="318"/>
      <c r="AT625" s="318"/>
      <c r="AU625" s="318"/>
      <c r="AV625" s="318"/>
      <c r="AW625" s="318"/>
      <c r="AX625" s="318"/>
      <c r="AY625" s="318"/>
      <c r="AZ625" s="318"/>
      <c r="BA625" s="318"/>
      <c r="BB625" s="318"/>
      <c r="BC625" s="318"/>
      <c r="BD625" s="318"/>
      <c r="BE625" s="318"/>
      <c r="BF625" s="318"/>
      <c r="BG625" s="318"/>
      <c r="BH625" s="318"/>
      <c r="BI625" s="318"/>
      <c r="BJ625" s="318"/>
    </row>
    <row r="626" spans="1:62" ht="12" customHeight="1" x14ac:dyDescent="0.25">
      <c r="A626" s="318"/>
      <c r="B626" s="318"/>
      <c r="C626" s="318"/>
      <c r="D626" s="318"/>
      <c r="E626" s="318"/>
      <c r="F626" s="318"/>
      <c r="G626" s="318"/>
      <c r="H626" s="318"/>
      <c r="I626" s="318"/>
      <c r="J626" s="318"/>
      <c r="K626" s="318"/>
      <c r="L626" s="318"/>
      <c r="M626" s="318"/>
      <c r="N626" s="318"/>
      <c r="O626" s="318"/>
      <c r="P626" s="318"/>
      <c r="Q626" s="318"/>
      <c r="R626" s="318"/>
      <c r="S626" s="318"/>
      <c r="T626" s="318"/>
      <c r="U626" s="318"/>
      <c r="V626" s="318"/>
      <c r="W626" s="318"/>
      <c r="X626" s="318"/>
      <c r="Y626" s="318"/>
      <c r="Z626" s="318"/>
      <c r="AA626" s="318"/>
      <c r="AB626" s="318"/>
      <c r="AC626" s="318"/>
      <c r="AD626" s="318"/>
      <c r="AE626" s="318"/>
      <c r="AF626" s="318"/>
      <c r="AG626" s="318"/>
      <c r="AH626" s="318"/>
      <c r="AI626" s="318"/>
      <c r="AJ626" s="318"/>
      <c r="AK626" s="318"/>
      <c r="AL626" s="318"/>
      <c r="AM626" s="318"/>
      <c r="AN626" s="318"/>
      <c r="AO626" s="318"/>
      <c r="AP626" s="318"/>
      <c r="AQ626" s="318"/>
      <c r="AR626" s="318"/>
      <c r="AS626" s="318"/>
      <c r="AT626" s="318"/>
      <c r="AU626" s="318"/>
      <c r="AV626" s="318"/>
      <c r="AW626" s="318"/>
      <c r="AX626" s="318"/>
      <c r="AY626" s="318"/>
      <c r="AZ626" s="318"/>
      <c r="BA626" s="318"/>
      <c r="BB626" s="318"/>
      <c r="BC626" s="318"/>
      <c r="BD626" s="318"/>
      <c r="BE626" s="318"/>
      <c r="BF626" s="318"/>
      <c r="BG626" s="318"/>
      <c r="BH626" s="318"/>
      <c r="BI626" s="318"/>
      <c r="BJ626" s="318"/>
    </row>
    <row r="627" spans="1:62" ht="12" customHeight="1" x14ac:dyDescent="0.25">
      <c r="A627" s="318"/>
      <c r="B627" s="318"/>
      <c r="C627" s="318"/>
      <c r="D627" s="318"/>
      <c r="E627" s="318"/>
      <c r="F627" s="318"/>
      <c r="G627" s="318"/>
      <c r="H627" s="318"/>
      <c r="I627" s="318"/>
      <c r="J627" s="318"/>
      <c r="K627" s="318"/>
      <c r="L627" s="318"/>
      <c r="M627" s="318"/>
      <c r="N627" s="318"/>
      <c r="O627" s="318"/>
      <c r="P627" s="318"/>
      <c r="Q627" s="318"/>
      <c r="R627" s="318"/>
      <c r="S627" s="318"/>
      <c r="T627" s="318"/>
      <c r="U627" s="318"/>
      <c r="V627" s="318"/>
      <c r="W627" s="318"/>
      <c r="X627" s="318"/>
      <c r="Y627" s="318"/>
      <c r="Z627" s="318"/>
      <c r="AA627" s="318"/>
      <c r="AB627" s="318"/>
      <c r="AC627" s="318"/>
      <c r="AD627" s="318"/>
      <c r="AE627" s="318"/>
      <c r="AF627" s="318"/>
      <c r="AG627" s="318"/>
      <c r="AH627" s="318"/>
      <c r="AI627" s="318"/>
      <c r="AJ627" s="318"/>
      <c r="AK627" s="318"/>
      <c r="AL627" s="318"/>
      <c r="AM627" s="318"/>
      <c r="AN627" s="318"/>
      <c r="AO627" s="318"/>
      <c r="AP627" s="318"/>
      <c r="AQ627" s="318"/>
      <c r="AR627" s="318"/>
      <c r="AS627" s="318"/>
      <c r="AT627" s="318"/>
      <c r="AU627" s="318"/>
      <c r="AV627" s="318"/>
      <c r="AW627" s="318"/>
      <c r="AX627" s="318"/>
      <c r="AY627" s="318"/>
      <c r="AZ627" s="318"/>
      <c r="BA627" s="318"/>
      <c r="BB627" s="318"/>
      <c r="BC627" s="318"/>
      <c r="BD627" s="318"/>
      <c r="BE627" s="318"/>
      <c r="BF627" s="318"/>
      <c r="BG627" s="318"/>
      <c r="BH627" s="318"/>
      <c r="BI627" s="318"/>
      <c r="BJ627" s="318"/>
    </row>
    <row r="628" spans="1:62" ht="12" customHeight="1" x14ac:dyDescent="0.25">
      <c r="A628" s="318"/>
      <c r="B628" s="318"/>
      <c r="C628" s="318"/>
      <c r="D628" s="318"/>
      <c r="E628" s="318"/>
      <c r="F628" s="318"/>
      <c r="G628" s="318"/>
      <c r="H628" s="318"/>
      <c r="I628" s="318"/>
      <c r="J628" s="318"/>
      <c r="K628" s="318"/>
      <c r="L628" s="318"/>
      <c r="M628" s="318"/>
      <c r="N628" s="318"/>
      <c r="O628" s="318"/>
      <c r="P628" s="318"/>
      <c r="Q628" s="318"/>
      <c r="R628" s="318"/>
      <c r="S628" s="318"/>
      <c r="T628" s="318"/>
      <c r="U628" s="318"/>
      <c r="V628" s="318"/>
      <c r="W628" s="318"/>
      <c r="X628" s="318"/>
      <c r="Y628" s="318"/>
      <c r="Z628" s="318"/>
      <c r="AA628" s="318"/>
      <c r="AB628" s="318"/>
      <c r="AC628" s="318"/>
      <c r="AD628" s="318"/>
      <c r="AE628" s="318"/>
      <c r="AF628" s="318"/>
      <c r="AG628" s="318"/>
      <c r="AH628" s="318"/>
      <c r="AI628" s="318"/>
      <c r="AJ628" s="318"/>
      <c r="AK628" s="318"/>
      <c r="AL628" s="318"/>
      <c r="AM628" s="318"/>
      <c r="AN628" s="318"/>
      <c r="AO628" s="318"/>
      <c r="AP628" s="318"/>
      <c r="AQ628" s="318"/>
      <c r="AR628" s="318"/>
      <c r="AS628" s="318"/>
      <c r="AT628" s="318"/>
      <c r="AU628" s="318"/>
      <c r="AV628" s="318"/>
      <c r="AW628" s="318"/>
      <c r="AX628" s="318"/>
      <c r="AY628" s="318"/>
      <c r="AZ628" s="318"/>
      <c r="BA628" s="318"/>
      <c r="BB628" s="318"/>
      <c r="BC628" s="318"/>
      <c r="BD628" s="318"/>
      <c r="BE628" s="318"/>
      <c r="BF628" s="318"/>
      <c r="BG628" s="318"/>
      <c r="BH628" s="318"/>
      <c r="BI628" s="318"/>
      <c r="BJ628" s="318"/>
    </row>
    <row r="629" spans="1:62" ht="12" customHeight="1" x14ac:dyDescent="0.25">
      <c r="A629" s="318"/>
      <c r="B629" s="318"/>
      <c r="C629" s="318"/>
      <c r="D629" s="318"/>
      <c r="E629" s="318"/>
      <c r="F629" s="318"/>
      <c r="G629" s="318"/>
      <c r="H629" s="318"/>
      <c r="I629" s="318"/>
      <c r="J629" s="318"/>
      <c r="K629" s="318"/>
      <c r="L629" s="318"/>
      <c r="M629" s="318"/>
      <c r="N629" s="318"/>
      <c r="O629" s="318"/>
      <c r="P629" s="318"/>
      <c r="Q629" s="318"/>
      <c r="R629" s="318"/>
      <c r="S629" s="318"/>
      <c r="T629" s="318"/>
      <c r="U629" s="318"/>
      <c r="V629" s="318"/>
      <c r="W629" s="318"/>
      <c r="X629" s="318"/>
      <c r="Y629" s="318"/>
      <c r="Z629" s="318"/>
      <c r="AA629" s="318"/>
      <c r="AB629" s="318"/>
      <c r="AC629" s="318"/>
      <c r="AD629" s="318"/>
      <c r="AE629" s="318"/>
      <c r="AF629" s="318"/>
      <c r="AG629" s="318"/>
      <c r="AH629" s="318"/>
      <c r="AI629" s="318"/>
      <c r="AJ629" s="318"/>
      <c r="AK629" s="318"/>
      <c r="AL629" s="318"/>
      <c r="AM629" s="318"/>
      <c r="AN629" s="318"/>
      <c r="AO629" s="318"/>
      <c r="AP629" s="318"/>
      <c r="AQ629" s="318"/>
      <c r="AR629" s="318"/>
      <c r="AS629" s="318"/>
      <c r="AT629" s="318"/>
      <c r="AU629" s="318"/>
      <c r="AV629" s="318"/>
      <c r="AW629" s="318"/>
      <c r="AX629" s="318"/>
      <c r="AY629" s="318"/>
      <c r="AZ629" s="318"/>
      <c r="BA629" s="318"/>
      <c r="BB629" s="318"/>
      <c r="BC629" s="318"/>
      <c r="BD629" s="318"/>
      <c r="BE629" s="318"/>
      <c r="BF629" s="318"/>
      <c r="BG629" s="318"/>
      <c r="BH629" s="318"/>
      <c r="BI629" s="318"/>
      <c r="BJ629" s="318"/>
    </row>
    <row r="630" spans="1:62" ht="12" customHeight="1" x14ac:dyDescent="0.25">
      <c r="A630" s="318"/>
      <c r="B630" s="318"/>
      <c r="C630" s="318"/>
      <c r="D630" s="318"/>
      <c r="E630" s="318"/>
      <c r="F630" s="318"/>
      <c r="G630" s="318"/>
      <c r="H630" s="318"/>
      <c r="I630" s="318"/>
      <c r="J630" s="318"/>
      <c r="K630" s="318"/>
      <c r="L630" s="318"/>
      <c r="M630" s="318"/>
      <c r="N630" s="318"/>
      <c r="O630" s="318"/>
      <c r="P630" s="318"/>
      <c r="Q630" s="318"/>
      <c r="R630" s="318"/>
      <c r="S630" s="318"/>
      <c r="T630" s="318"/>
      <c r="U630" s="318"/>
      <c r="V630" s="318"/>
      <c r="W630" s="318"/>
      <c r="X630" s="318"/>
      <c r="Y630" s="318"/>
      <c r="Z630" s="318"/>
      <c r="AA630" s="318"/>
      <c r="AB630" s="318"/>
      <c r="AC630" s="318"/>
      <c r="AD630" s="318"/>
      <c r="AE630" s="318"/>
      <c r="AF630" s="318"/>
      <c r="AG630" s="318"/>
      <c r="AH630" s="318"/>
      <c r="AI630" s="318"/>
      <c r="AJ630" s="318"/>
      <c r="AK630" s="318"/>
      <c r="AL630" s="318"/>
      <c r="AM630" s="318"/>
      <c r="AN630" s="318"/>
      <c r="AO630" s="318"/>
      <c r="AP630" s="318"/>
      <c r="AQ630" s="318"/>
      <c r="AR630" s="318"/>
      <c r="AS630" s="318"/>
      <c r="AT630" s="318"/>
      <c r="AU630" s="318"/>
      <c r="AV630" s="318"/>
      <c r="AW630" s="318"/>
      <c r="AX630" s="318"/>
      <c r="AY630" s="318"/>
      <c r="AZ630" s="318"/>
      <c r="BA630" s="318"/>
      <c r="BB630" s="318"/>
      <c r="BC630" s="318"/>
      <c r="BD630" s="318"/>
      <c r="BE630" s="318"/>
      <c r="BF630" s="318"/>
      <c r="BG630" s="318"/>
      <c r="BH630" s="318"/>
      <c r="BI630" s="318"/>
      <c r="BJ630" s="318"/>
    </row>
    <row r="631" spans="1:62" ht="12" customHeight="1" x14ac:dyDescent="0.25">
      <c r="A631" s="318"/>
      <c r="B631" s="318"/>
      <c r="C631" s="318"/>
      <c r="D631" s="318"/>
      <c r="E631" s="318"/>
      <c r="F631" s="318"/>
      <c r="G631" s="318"/>
      <c r="H631" s="318"/>
      <c r="I631" s="318"/>
      <c r="J631" s="318"/>
      <c r="K631" s="318"/>
      <c r="L631" s="318"/>
      <c r="M631" s="318"/>
      <c r="N631" s="318"/>
      <c r="O631" s="318"/>
      <c r="P631" s="318"/>
      <c r="Q631" s="318"/>
      <c r="R631" s="318"/>
      <c r="S631" s="318"/>
      <c r="T631" s="318"/>
      <c r="U631" s="318"/>
      <c r="V631" s="318"/>
      <c r="W631" s="318"/>
      <c r="X631" s="318"/>
      <c r="Y631" s="318"/>
      <c r="Z631" s="318"/>
      <c r="AA631" s="318"/>
      <c r="AB631" s="318"/>
      <c r="AC631" s="318"/>
      <c r="AD631" s="318"/>
      <c r="AE631" s="318"/>
      <c r="AF631" s="318"/>
      <c r="AG631" s="318"/>
      <c r="AH631" s="318"/>
      <c r="AI631" s="318"/>
      <c r="AJ631" s="318"/>
      <c r="AK631" s="318"/>
      <c r="AL631" s="318"/>
      <c r="AM631" s="318"/>
      <c r="AN631" s="318"/>
      <c r="AO631" s="318"/>
      <c r="AP631" s="318"/>
      <c r="AQ631" s="318"/>
      <c r="AR631" s="318"/>
      <c r="AS631" s="318"/>
      <c r="AT631" s="318"/>
      <c r="AU631" s="318"/>
      <c r="AV631" s="318"/>
      <c r="AW631" s="318"/>
      <c r="AX631" s="318"/>
      <c r="AY631" s="318"/>
      <c r="AZ631" s="318"/>
      <c r="BA631" s="318"/>
      <c r="BB631" s="318"/>
      <c r="BC631" s="318"/>
      <c r="BD631" s="318"/>
      <c r="BE631" s="318"/>
      <c r="BF631" s="318"/>
      <c r="BG631" s="318"/>
      <c r="BH631" s="318"/>
      <c r="BI631" s="318"/>
      <c r="BJ631" s="318"/>
    </row>
    <row r="632" spans="1:62" ht="12" customHeight="1" x14ac:dyDescent="0.25">
      <c r="A632" s="318"/>
      <c r="B632" s="318"/>
      <c r="C632" s="318"/>
      <c r="D632" s="318"/>
      <c r="E632" s="318"/>
      <c r="F632" s="318"/>
      <c r="G632" s="318"/>
      <c r="H632" s="318"/>
      <c r="I632" s="318"/>
      <c r="J632" s="318"/>
      <c r="K632" s="318"/>
      <c r="L632" s="318"/>
      <c r="M632" s="318"/>
      <c r="N632" s="318"/>
      <c r="O632" s="318"/>
      <c r="P632" s="318"/>
      <c r="Q632" s="318"/>
      <c r="R632" s="318"/>
      <c r="S632" s="318"/>
      <c r="T632" s="318"/>
      <c r="U632" s="318"/>
      <c r="V632" s="318"/>
      <c r="W632" s="318"/>
      <c r="X632" s="318"/>
      <c r="Y632" s="318"/>
      <c r="Z632" s="318"/>
      <c r="AA632" s="318"/>
      <c r="AB632" s="318"/>
      <c r="AC632" s="318"/>
      <c r="AD632" s="318"/>
      <c r="AE632" s="318"/>
      <c r="AF632" s="318"/>
      <c r="AG632" s="318"/>
      <c r="AH632" s="318"/>
      <c r="AI632" s="318"/>
      <c r="AJ632" s="318"/>
      <c r="AK632" s="318"/>
      <c r="AL632" s="318"/>
      <c r="AM632" s="318"/>
      <c r="AN632" s="318"/>
      <c r="AO632" s="318"/>
      <c r="AP632" s="318"/>
      <c r="AQ632" s="318"/>
      <c r="AR632" s="318"/>
      <c r="AS632" s="318"/>
      <c r="AT632" s="318"/>
      <c r="AU632" s="318"/>
      <c r="AV632" s="318"/>
      <c r="AW632" s="318"/>
      <c r="AX632" s="318"/>
      <c r="AY632" s="318"/>
      <c r="AZ632" s="318"/>
      <c r="BA632" s="318"/>
      <c r="BB632" s="318"/>
      <c r="BC632" s="318"/>
      <c r="BD632" s="318"/>
      <c r="BE632" s="318"/>
      <c r="BF632" s="318"/>
      <c r="BG632" s="318"/>
      <c r="BH632" s="318"/>
      <c r="BI632" s="318"/>
      <c r="BJ632" s="318"/>
    </row>
    <row r="633" spans="1:62" ht="12" customHeight="1" x14ac:dyDescent="0.25">
      <c r="A633" s="318"/>
      <c r="B633" s="318"/>
      <c r="C633" s="318"/>
      <c r="D633" s="318"/>
      <c r="E633" s="318"/>
      <c r="F633" s="318"/>
      <c r="G633" s="318"/>
      <c r="H633" s="318"/>
      <c r="I633" s="318"/>
      <c r="J633" s="318"/>
      <c r="K633" s="318"/>
      <c r="L633" s="318"/>
      <c r="M633" s="318"/>
      <c r="N633" s="318"/>
      <c r="O633" s="318"/>
      <c r="P633" s="318"/>
      <c r="Q633" s="318"/>
      <c r="R633" s="318"/>
      <c r="S633" s="318"/>
      <c r="T633" s="318"/>
      <c r="U633" s="318"/>
      <c r="V633" s="318"/>
      <c r="W633" s="318"/>
      <c r="X633" s="318"/>
      <c r="Y633" s="318"/>
      <c r="Z633" s="318"/>
      <c r="AA633" s="318"/>
      <c r="AB633" s="318"/>
      <c r="AC633" s="318"/>
      <c r="AD633" s="318"/>
      <c r="AE633" s="318"/>
      <c r="AF633" s="318"/>
      <c r="AG633" s="318"/>
      <c r="AH633" s="318"/>
      <c r="AI633" s="318"/>
      <c r="AJ633" s="318"/>
      <c r="AK633" s="318"/>
      <c r="AL633" s="318"/>
      <c r="AM633" s="318"/>
      <c r="AN633" s="318"/>
      <c r="AO633" s="318"/>
      <c r="AP633" s="318"/>
      <c r="AQ633" s="318"/>
      <c r="AR633" s="318"/>
      <c r="AS633" s="318"/>
      <c r="AT633" s="318"/>
      <c r="AU633" s="318"/>
      <c r="AV633" s="318"/>
      <c r="AW633" s="318"/>
      <c r="AX633" s="318"/>
      <c r="AY633" s="318"/>
      <c r="AZ633" s="318"/>
      <c r="BA633" s="318"/>
      <c r="BB633" s="318"/>
      <c r="BC633" s="318"/>
      <c r="BD633" s="318"/>
      <c r="BE633" s="318"/>
      <c r="BF633" s="318"/>
      <c r="BG633" s="318"/>
      <c r="BH633" s="318"/>
      <c r="BI633" s="318"/>
      <c r="BJ633" s="318"/>
    </row>
    <row r="634" spans="1:62" ht="12" customHeight="1" x14ac:dyDescent="0.25">
      <c r="A634" s="318"/>
      <c r="B634" s="318"/>
      <c r="C634" s="318"/>
      <c r="D634" s="318"/>
      <c r="E634" s="318"/>
      <c r="F634" s="318"/>
      <c r="G634" s="318"/>
      <c r="H634" s="318"/>
      <c r="I634" s="318"/>
      <c r="J634" s="318"/>
      <c r="K634" s="318"/>
      <c r="L634" s="318"/>
      <c r="M634" s="318"/>
      <c r="N634" s="318"/>
      <c r="O634" s="318"/>
      <c r="P634" s="318"/>
      <c r="Q634" s="318"/>
      <c r="R634" s="318"/>
      <c r="S634" s="318"/>
      <c r="T634" s="318"/>
      <c r="U634" s="318"/>
      <c r="V634" s="318"/>
      <c r="W634" s="318"/>
      <c r="X634" s="318"/>
      <c r="Y634" s="318"/>
      <c r="Z634" s="318"/>
      <c r="AA634" s="318"/>
      <c r="AB634" s="318"/>
      <c r="AC634" s="318"/>
      <c r="AD634" s="318"/>
      <c r="AE634" s="318"/>
      <c r="AF634" s="318"/>
      <c r="AG634" s="318"/>
      <c r="AH634" s="318"/>
      <c r="AI634" s="318"/>
      <c r="AJ634" s="318"/>
      <c r="AK634" s="318"/>
      <c r="AL634" s="318"/>
      <c r="AM634" s="318"/>
      <c r="AN634" s="318"/>
      <c r="AO634" s="318"/>
      <c r="AP634" s="318"/>
      <c r="AQ634" s="318"/>
      <c r="AR634" s="318"/>
      <c r="AS634" s="318"/>
      <c r="AT634" s="318"/>
      <c r="AU634" s="318"/>
      <c r="AV634" s="318"/>
      <c r="AW634" s="318"/>
      <c r="AX634" s="318"/>
      <c r="AY634" s="318"/>
      <c r="AZ634" s="318"/>
      <c r="BA634" s="318"/>
      <c r="BB634" s="318"/>
      <c r="BC634" s="318"/>
      <c r="BD634" s="318"/>
      <c r="BE634" s="318"/>
      <c r="BF634" s="318"/>
      <c r="BG634" s="318"/>
      <c r="BH634" s="318"/>
      <c r="BI634" s="318"/>
      <c r="BJ634" s="318"/>
    </row>
    <row r="635" spans="1:62" ht="12" customHeight="1" x14ac:dyDescent="0.25">
      <c r="A635" s="318"/>
      <c r="B635" s="318"/>
      <c r="C635" s="318"/>
      <c r="D635" s="318"/>
      <c r="E635" s="318"/>
      <c r="F635" s="318"/>
      <c r="G635" s="318"/>
      <c r="H635" s="318"/>
      <c r="I635" s="318"/>
      <c r="J635" s="318"/>
      <c r="K635" s="318"/>
      <c r="L635" s="318"/>
      <c r="M635" s="318"/>
      <c r="N635" s="318"/>
      <c r="O635" s="318"/>
      <c r="P635" s="318"/>
      <c r="Q635" s="318"/>
      <c r="R635" s="318"/>
      <c r="S635" s="318"/>
      <c r="T635" s="318"/>
      <c r="U635" s="318"/>
      <c r="V635" s="318"/>
      <c r="W635" s="318"/>
      <c r="X635" s="318"/>
      <c r="Y635" s="318"/>
      <c r="Z635" s="318"/>
      <c r="AA635" s="318"/>
      <c r="AB635" s="318"/>
      <c r="AC635" s="318"/>
      <c r="AD635" s="318"/>
      <c r="AE635" s="318"/>
      <c r="AF635" s="318"/>
      <c r="AG635" s="318"/>
      <c r="AH635" s="318"/>
      <c r="AI635" s="318"/>
      <c r="AJ635" s="318"/>
      <c r="AK635" s="318"/>
      <c r="AL635" s="318"/>
      <c r="AM635" s="318"/>
      <c r="AN635" s="318"/>
      <c r="AO635" s="318"/>
      <c r="AP635" s="318"/>
      <c r="AQ635" s="318"/>
      <c r="AR635" s="318"/>
      <c r="AS635" s="318"/>
      <c r="AT635" s="318"/>
      <c r="AU635" s="318"/>
      <c r="AV635" s="318"/>
      <c r="AW635" s="318"/>
      <c r="AX635" s="318"/>
      <c r="AY635" s="318"/>
      <c r="AZ635" s="318"/>
      <c r="BA635" s="318"/>
      <c r="BB635" s="318"/>
      <c r="BC635" s="318"/>
      <c r="BD635" s="318"/>
      <c r="BE635" s="318"/>
      <c r="BF635" s="318"/>
      <c r="BG635" s="318"/>
      <c r="BH635" s="318"/>
      <c r="BI635" s="318"/>
      <c r="BJ635" s="318"/>
    </row>
    <row r="636" spans="1:62" ht="12" customHeight="1" x14ac:dyDescent="0.25">
      <c r="A636" s="318"/>
      <c r="B636" s="318"/>
      <c r="C636" s="318"/>
      <c r="D636" s="318"/>
      <c r="E636" s="318"/>
      <c r="F636" s="318"/>
      <c r="G636" s="318"/>
      <c r="H636" s="318"/>
      <c r="I636" s="318"/>
      <c r="J636" s="318"/>
      <c r="K636" s="318"/>
      <c r="L636" s="318"/>
      <c r="M636" s="318"/>
      <c r="N636" s="318"/>
      <c r="O636" s="318"/>
      <c r="P636" s="318"/>
      <c r="Q636" s="318"/>
      <c r="R636" s="318"/>
      <c r="S636" s="318"/>
      <c r="T636" s="318"/>
      <c r="U636" s="318"/>
      <c r="V636" s="318"/>
      <c r="W636" s="318"/>
      <c r="X636" s="318"/>
      <c r="Y636" s="318"/>
      <c r="Z636" s="318"/>
      <c r="AA636" s="318"/>
      <c r="AB636" s="318"/>
      <c r="AC636" s="318"/>
      <c r="AD636" s="318"/>
      <c r="AE636" s="318"/>
      <c r="AF636" s="318"/>
      <c r="AG636" s="318"/>
      <c r="AH636" s="318"/>
      <c r="AI636" s="318"/>
      <c r="AJ636" s="318"/>
      <c r="AK636" s="318"/>
      <c r="AL636" s="318"/>
      <c r="AM636" s="318"/>
      <c r="AN636" s="318"/>
      <c r="AO636" s="318"/>
      <c r="AP636" s="318"/>
      <c r="AQ636" s="318"/>
      <c r="AR636" s="318"/>
      <c r="AS636" s="318"/>
      <c r="AT636" s="318"/>
      <c r="AU636" s="318"/>
      <c r="AV636" s="318"/>
      <c r="AW636" s="318"/>
      <c r="AX636" s="318"/>
      <c r="AY636" s="318"/>
      <c r="AZ636" s="318"/>
      <c r="BA636" s="318"/>
      <c r="BB636" s="318"/>
      <c r="BC636" s="318"/>
      <c r="BD636" s="318"/>
      <c r="BE636" s="318"/>
      <c r="BF636" s="318"/>
      <c r="BG636" s="318"/>
      <c r="BH636" s="318"/>
      <c r="BI636" s="318"/>
      <c r="BJ636" s="318"/>
    </row>
    <row r="637" spans="1:62" ht="12" customHeight="1" x14ac:dyDescent="0.25">
      <c r="A637" s="318"/>
      <c r="B637" s="318"/>
      <c r="C637" s="318"/>
      <c r="D637" s="318"/>
      <c r="E637" s="318"/>
      <c r="F637" s="318"/>
      <c r="G637" s="318"/>
      <c r="H637" s="318"/>
      <c r="I637" s="318"/>
      <c r="J637" s="318"/>
      <c r="K637" s="318"/>
      <c r="L637" s="318"/>
      <c r="M637" s="318"/>
      <c r="N637" s="318"/>
      <c r="O637" s="318"/>
      <c r="P637" s="318"/>
      <c r="Q637" s="318"/>
      <c r="R637" s="318"/>
      <c r="S637" s="318"/>
      <c r="T637" s="318"/>
      <c r="U637" s="318"/>
      <c r="V637" s="318"/>
      <c r="W637" s="318"/>
      <c r="X637" s="318"/>
      <c r="Y637" s="318"/>
      <c r="Z637" s="318"/>
      <c r="AA637" s="318"/>
      <c r="AB637" s="318"/>
      <c r="AC637" s="318"/>
      <c r="AD637" s="318"/>
      <c r="AE637" s="318"/>
      <c r="AF637" s="318"/>
      <c r="AG637" s="318"/>
      <c r="AH637" s="318"/>
      <c r="AI637" s="318"/>
      <c r="AJ637" s="318"/>
      <c r="AK637" s="318"/>
      <c r="AL637" s="318"/>
      <c r="AM637" s="318"/>
      <c r="AN637" s="318"/>
      <c r="AO637" s="318"/>
      <c r="AP637" s="318"/>
      <c r="AQ637" s="318"/>
      <c r="AR637" s="318"/>
      <c r="AS637" s="318"/>
      <c r="AT637" s="318"/>
      <c r="AU637" s="318"/>
      <c r="AV637" s="318"/>
      <c r="AW637" s="318"/>
      <c r="AX637" s="318"/>
      <c r="AY637" s="318"/>
      <c r="AZ637" s="318"/>
      <c r="BA637" s="318"/>
      <c r="BB637" s="318"/>
      <c r="BC637" s="318"/>
      <c r="BD637" s="318"/>
      <c r="BE637" s="318"/>
      <c r="BF637" s="318"/>
      <c r="BG637" s="318"/>
      <c r="BH637" s="318"/>
      <c r="BI637" s="318"/>
      <c r="BJ637" s="318"/>
    </row>
    <row r="638" spans="1:62" ht="12" customHeight="1" x14ac:dyDescent="0.25">
      <c r="A638" s="318"/>
      <c r="B638" s="318"/>
      <c r="C638" s="318"/>
      <c r="D638" s="318"/>
      <c r="E638" s="318"/>
      <c r="F638" s="318"/>
      <c r="G638" s="318"/>
      <c r="H638" s="318"/>
      <c r="I638" s="318"/>
      <c r="J638" s="318"/>
      <c r="K638" s="318"/>
      <c r="L638" s="318"/>
      <c r="M638" s="318"/>
      <c r="N638" s="318"/>
      <c r="O638" s="318"/>
      <c r="P638" s="318"/>
      <c r="Q638" s="318"/>
      <c r="R638" s="318"/>
      <c r="S638" s="318"/>
      <c r="T638" s="318"/>
      <c r="U638" s="318"/>
      <c r="V638" s="318"/>
      <c r="W638" s="318"/>
      <c r="X638" s="318"/>
      <c r="Y638" s="318"/>
      <c r="Z638" s="318"/>
      <c r="AA638" s="318"/>
      <c r="AB638" s="318"/>
      <c r="AC638" s="318"/>
      <c r="AD638" s="318"/>
      <c r="AE638" s="318"/>
      <c r="AF638" s="318"/>
      <c r="AG638" s="318"/>
      <c r="AH638" s="318"/>
      <c r="AI638" s="318"/>
      <c r="AJ638" s="318"/>
      <c r="AK638" s="318"/>
      <c r="AL638" s="318"/>
      <c r="AM638" s="318"/>
      <c r="AN638" s="318"/>
      <c r="AO638" s="318"/>
      <c r="AP638" s="318"/>
      <c r="AQ638" s="318"/>
      <c r="AR638" s="318"/>
      <c r="AS638" s="318"/>
      <c r="AT638" s="318"/>
      <c r="AU638" s="318"/>
      <c r="AV638" s="318"/>
      <c r="AW638" s="318"/>
      <c r="AX638" s="318"/>
      <c r="AY638" s="318"/>
      <c r="AZ638" s="318"/>
      <c r="BA638" s="318"/>
      <c r="BB638" s="318"/>
      <c r="BC638" s="318"/>
      <c r="BD638" s="318"/>
      <c r="BE638" s="318"/>
      <c r="BF638" s="318"/>
      <c r="BG638" s="318"/>
      <c r="BH638" s="318"/>
      <c r="BI638" s="318"/>
      <c r="BJ638" s="318"/>
    </row>
    <row r="639" spans="1:62" ht="12" customHeight="1" x14ac:dyDescent="0.25">
      <c r="A639" s="318"/>
      <c r="B639" s="318"/>
      <c r="C639" s="318"/>
      <c r="D639" s="318"/>
      <c r="E639" s="318"/>
      <c r="F639" s="318"/>
      <c r="G639" s="318"/>
      <c r="H639" s="318"/>
      <c r="I639" s="318"/>
      <c r="J639" s="318"/>
      <c r="K639" s="318"/>
      <c r="L639" s="318"/>
      <c r="M639" s="318"/>
      <c r="N639" s="318"/>
      <c r="O639" s="318"/>
      <c r="P639" s="318"/>
      <c r="Q639" s="318"/>
      <c r="R639" s="318"/>
      <c r="S639" s="318"/>
      <c r="T639" s="318"/>
      <c r="U639" s="318"/>
      <c r="V639" s="318"/>
      <c r="W639" s="318"/>
      <c r="X639" s="318"/>
      <c r="Y639" s="318"/>
      <c r="Z639" s="318"/>
      <c r="AA639" s="318"/>
      <c r="AB639" s="318"/>
      <c r="AC639" s="318"/>
      <c r="AD639" s="318"/>
      <c r="AE639" s="318"/>
      <c r="AF639" s="318"/>
      <c r="AG639" s="318"/>
      <c r="AH639" s="318"/>
      <c r="AI639" s="318"/>
      <c r="AJ639" s="318"/>
      <c r="AK639" s="318"/>
      <c r="AL639" s="318"/>
      <c r="AM639" s="318"/>
      <c r="AN639" s="318"/>
      <c r="AO639" s="318"/>
      <c r="AP639" s="318"/>
      <c r="AQ639" s="318"/>
      <c r="AR639" s="318"/>
      <c r="AS639" s="318"/>
      <c r="AT639" s="318"/>
      <c r="AU639" s="318"/>
      <c r="AV639" s="318"/>
      <c r="AW639" s="318"/>
      <c r="AX639" s="318"/>
      <c r="AY639" s="318"/>
      <c r="AZ639" s="318"/>
      <c r="BA639" s="318"/>
      <c r="BB639" s="318"/>
      <c r="BC639" s="318"/>
      <c r="BD639" s="318"/>
      <c r="BE639" s="318"/>
      <c r="BF639" s="318"/>
      <c r="BG639" s="318"/>
      <c r="BH639" s="318"/>
      <c r="BI639" s="318"/>
      <c r="BJ639" s="318"/>
    </row>
    <row r="640" spans="1:62" ht="12" customHeight="1" x14ac:dyDescent="0.25">
      <c r="A640" s="318"/>
      <c r="B640" s="318"/>
      <c r="C640" s="318"/>
      <c r="D640" s="318"/>
      <c r="E640" s="318"/>
      <c r="F640" s="318"/>
      <c r="G640" s="318"/>
      <c r="H640" s="318"/>
      <c r="I640" s="318"/>
      <c r="J640" s="318"/>
      <c r="K640" s="318"/>
      <c r="L640" s="318"/>
      <c r="M640" s="318"/>
      <c r="N640" s="318"/>
      <c r="O640" s="318"/>
      <c r="P640" s="318"/>
      <c r="Q640" s="318"/>
      <c r="R640" s="318"/>
      <c r="S640" s="318"/>
      <c r="T640" s="318"/>
      <c r="U640" s="318"/>
      <c r="V640" s="318"/>
      <c r="W640" s="318"/>
      <c r="X640" s="318"/>
      <c r="Y640" s="318"/>
      <c r="Z640" s="318"/>
      <c r="AA640" s="318"/>
      <c r="AB640" s="318"/>
      <c r="AC640" s="318"/>
      <c r="AD640" s="318"/>
      <c r="AE640" s="318"/>
      <c r="AF640" s="318"/>
      <c r="AG640" s="318"/>
      <c r="AH640" s="318"/>
      <c r="AI640" s="318"/>
      <c r="AJ640" s="318"/>
      <c r="AK640" s="318"/>
      <c r="AL640" s="318"/>
      <c r="AM640" s="318"/>
      <c r="AN640" s="318"/>
      <c r="AO640" s="318"/>
      <c r="AP640" s="318"/>
      <c r="AQ640" s="318"/>
      <c r="AR640" s="318"/>
      <c r="AS640" s="318"/>
      <c r="AT640" s="318"/>
      <c r="AU640" s="318"/>
      <c r="AV640" s="318"/>
      <c r="AW640" s="318"/>
      <c r="AX640" s="318"/>
      <c r="AY640" s="318"/>
      <c r="AZ640" s="318"/>
      <c r="BA640" s="318"/>
      <c r="BB640" s="318"/>
      <c r="BC640" s="318"/>
      <c r="BD640" s="318"/>
      <c r="BE640" s="318"/>
      <c r="BF640" s="318"/>
      <c r="BG640" s="318"/>
      <c r="BH640" s="318"/>
      <c r="BI640" s="318"/>
      <c r="BJ640" s="318"/>
    </row>
    <row r="641" spans="1:62" ht="12" customHeight="1" x14ac:dyDescent="0.25">
      <c r="A641" s="318"/>
      <c r="B641" s="318"/>
      <c r="C641" s="318"/>
      <c r="D641" s="318"/>
      <c r="E641" s="318"/>
      <c r="F641" s="318"/>
      <c r="G641" s="318"/>
      <c r="H641" s="318"/>
      <c r="I641" s="318"/>
      <c r="J641" s="318"/>
      <c r="K641" s="318"/>
      <c r="L641" s="318"/>
      <c r="M641" s="318"/>
      <c r="N641" s="318"/>
      <c r="O641" s="318"/>
      <c r="P641" s="318"/>
      <c r="Q641" s="318"/>
      <c r="R641" s="318"/>
      <c r="S641" s="318"/>
      <c r="T641" s="318"/>
      <c r="U641" s="318"/>
      <c r="V641" s="318"/>
      <c r="W641" s="318"/>
      <c r="X641" s="318"/>
      <c r="Y641" s="318"/>
      <c r="Z641" s="318"/>
      <c r="AA641" s="318"/>
      <c r="AB641" s="318"/>
      <c r="AC641" s="318"/>
      <c r="AD641" s="318"/>
      <c r="AE641" s="318"/>
      <c r="AF641" s="318"/>
      <c r="AG641" s="318"/>
      <c r="AH641" s="318"/>
      <c r="AI641" s="318"/>
      <c r="AJ641" s="318"/>
      <c r="AK641" s="318"/>
      <c r="AL641" s="318"/>
      <c r="AM641" s="318"/>
      <c r="AN641" s="318"/>
      <c r="AO641" s="318"/>
      <c r="AP641" s="318"/>
      <c r="AQ641" s="318"/>
      <c r="AR641" s="318"/>
      <c r="AS641" s="318"/>
      <c r="AT641" s="318"/>
      <c r="AU641" s="318"/>
      <c r="AV641" s="318"/>
      <c r="AW641" s="318"/>
      <c r="AX641" s="318"/>
      <c r="AY641" s="318"/>
      <c r="AZ641" s="318"/>
      <c r="BA641" s="318"/>
      <c r="BB641" s="318"/>
      <c r="BC641" s="318"/>
      <c r="BD641" s="318"/>
      <c r="BE641" s="318"/>
      <c r="BF641" s="318"/>
      <c r="BG641" s="318"/>
      <c r="BH641" s="318"/>
      <c r="BI641" s="318"/>
      <c r="BJ641" s="318"/>
    </row>
    <row r="642" spans="1:62" ht="12" customHeight="1" x14ac:dyDescent="0.25">
      <c r="A642" s="318"/>
      <c r="B642" s="318"/>
      <c r="C642" s="318"/>
      <c r="D642" s="318"/>
      <c r="E642" s="318"/>
      <c r="F642" s="318"/>
      <c r="G642" s="318"/>
      <c r="H642" s="318"/>
      <c r="I642" s="318"/>
      <c r="J642" s="318"/>
      <c r="K642" s="318"/>
      <c r="L642" s="318"/>
      <c r="M642" s="318"/>
      <c r="N642" s="318"/>
      <c r="O642" s="318"/>
      <c r="P642" s="318"/>
      <c r="Q642" s="318"/>
      <c r="R642" s="318"/>
      <c r="S642" s="318"/>
      <c r="T642" s="318"/>
      <c r="U642" s="318"/>
      <c r="V642" s="318"/>
      <c r="W642" s="318"/>
      <c r="X642" s="318"/>
      <c r="Y642" s="318"/>
      <c r="Z642" s="318"/>
      <c r="AA642" s="318"/>
      <c r="AB642" s="318"/>
      <c r="AC642" s="318"/>
      <c r="AD642" s="318"/>
      <c r="AE642" s="318"/>
      <c r="AF642" s="318"/>
      <c r="AG642" s="318"/>
      <c r="AH642" s="318"/>
      <c r="AI642" s="318"/>
      <c r="AJ642" s="318"/>
      <c r="AK642" s="318"/>
      <c r="AL642" s="318"/>
      <c r="AM642" s="318"/>
      <c r="AN642" s="318"/>
      <c r="AO642" s="318"/>
      <c r="AP642" s="318"/>
      <c r="AQ642" s="318"/>
      <c r="AR642" s="318"/>
      <c r="AS642" s="318"/>
      <c r="AT642" s="318"/>
      <c r="AU642" s="318"/>
      <c r="AV642" s="318"/>
      <c r="AW642" s="318"/>
      <c r="AX642" s="318"/>
      <c r="AY642" s="318"/>
      <c r="AZ642" s="318"/>
      <c r="BA642" s="318"/>
      <c r="BB642" s="318"/>
      <c r="BC642" s="318"/>
      <c r="BD642" s="318"/>
      <c r="BE642" s="318"/>
      <c r="BF642" s="318"/>
      <c r="BG642" s="318"/>
      <c r="BH642" s="318"/>
      <c r="BI642" s="318"/>
      <c r="BJ642" s="318"/>
    </row>
    <row r="643" spans="1:62" ht="12" customHeight="1" x14ac:dyDescent="0.25">
      <c r="A643" s="318"/>
      <c r="B643" s="318"/>
      <c r="C643" s="318"/>
      <c r="D643" s="318"/>
      <c r="E643" s="318"/>
      <c r="F643" s="318"/>
      <c r="G643" s="318"/>
      <c r="H643" s="318"/>
      <c r="I643" s="318"/>
      <c r="J643" s="318"/>
      <c r="K643" s="318"/>
      <c r="L643" s="318"/>
      <c r="M643" s="318"/>
      <c r="N643" s="318"/>
      <c r="O643" s="318"/>
      <c r="P643" s="318"/>
      <c r="Q643" s="318"/>
      <c r="R643" s="318"/>
      <c r="S643" s="318"/>
      <c r="T643" s="318"/>
      <c r="U643" s="318"/>
      <c r="V643" s="318"/>
      <c r="W643" s="318"/>
      <c r="X643" s="318"/>
      <c r="Y643" s="318"/>
      <c r="Z643" s="318"/>
      <c r="AA643" s="318"/>
      <c r="AB643" s="318"/>
      <c r="AC643" s="318"/>
      <c r="AD643" s="318"/>
      <c r="AE643" s="318"/>
      <c r="AF643" s="318"/>
      <c r="AG643" s="318"/>
      <c r="AH643" s="318"/>
      <c r="AI643" s="318"/>
      <c r="AJ643" s="318"/>
      <c r="AK643" s="318"/>
      <c r="AL643" s="318"/>
      <c r="AM643" s="318"/>
      <c r="AN643" s="318"/>
      <c r="AO643" s="318"/>
      <c r="AP643" s="318"/>
      <c r="AQ643" s="318"/>
      <c r="AR643" s="318"/>
      <c r="AS643" s="318"/>
      <c r="AT643" s="318"/>
      <c r="AU643" s="318"/>
      <c r="AV643" s="318"/>
      <c r="AW643" s="318"/>
      <c r="AX643" s="318"/>
      <c r="AY643" s="318"/>
      <c r="AZ643" s="318"/>
      <c r="BA643" s="318"/>
      <c r="BB643" s="318"/>
      <c r="BC643" s="318"/>
      <c r="BD643" s="318"/>
      <c r="BE643" s="318"/>
      <c r="BF643" s="318"/>
      <c r="BG643" s="318"/>
      <c r="BH643" s="318"/>
      <c r="BI643" s="318"/>
      <c r="BJ643" s="318"/>
    </row>
    <row r="644" spans="1:62" ht="12" customHeight="1" x14ac:dyDescent="0.25">
      <c r="A644" s="318"/>
      <c r="B644" s="318"/>
      <c r="C644" s="318"/>
      <c r="D644" s="318"/>
      <c r="E644" s="318"/>
      <c r="F644" s="318"/>
      <c r="G644" s="318"/>
      <c r="H644" s="318"/>
      <c r="I644" s="318"/>
      <c r="J644" s="318"/>
      <c r="K644" s="318"/>
      <c r="L644" s="318"/>
      <c r="M644" s="318"/>
      <c r="N644" s="318"/>
      <c r="O644" s="318"/>
      <c r="P644" s="318"/>
      <c r="Q644" s="318"/>
      <c r="R644" s="318"/>
      <c r="S644" s="318"/>
      <c r="T644" s="318"/>
      <c r="U644" s="318"/>
      <c r="V644" s="318"/>
      <c r="W644" s="318"/>
      <c r="X644" s="318"/>
      <c r="Y644" s="318"/>
      <c r="Z644" s="318"/>
      <c r="AA644" s="318"/>
      <c r="AB644" s="318"/>
      <c r="AC644" s="318"/>
      <c r="AD644" s="318"/>
      <c r="AE644" s="318"/>
      <c r="AF644" s="318"/>
      <c r="AG644" s="318"/>
      <c r="AH644" s="318"/>
      <c r="AI644" s="318"/>
      <c r="AJ644" s="318"/>
      <c r="AK644" s="318"/>
      <c r="AL644" s="318"/>
      <c r="AM644" s="318"/>
      <c r="AN644" s="318"/>
      <c r="AO644" s="318"/>
      <c r="AP644" s="318"/>
      <c r="AQ644" s="318"/>
      <c r="AR644" s="318"/>
      <c r="AS644" s="318"/>
      <c r="AT644" s="318"/>
      <c r="AU644" s="318"/>
      <c r="AV644" s="318"/>
      <c r="AW644" s="318"/>
      <c r="AX644" s="318"/>
      <c r="AY644" s="318"/>
      <c r="AZ644" s="318"/>
      <c r="BA644" s="318"/>
      <c r="BB644" s="318"/>
      <c r="BC644" s="318"/>
      <c r="BD644" s="318"/>
      <c r="BE644" s="318"/>
      <c r="BF644" s="318"/>
      <c r="BG644" s="318"/>
      <c r="BH644" s="318"/>
      <c r="BI644" s="318"/>
      <c r="BJ644" s="318"/>
    </row>
    <row r="645" spans="1:62" ht="12" customHeight="1" x14ac:dyDescent="0.25">
      <c r="A645" s="318"/>
      <c r="B645" s="318"/>
      <c r="C645" s="318"/>
      <c r="D645" s="318"/>
      <c r="E645" s="318"/>
      <c r="F645" s="318"/>
      <c r="G645" s="318"/>
      <c r="H645" s="318"/>
      <c r="I645" s="318"/>
      <c r="J645" s="318"/>
      <c r="K645" s="318"/>
      <c r="L645" s="318"/>
      <c r="M645" s="318"/>
      <c r="N645" s="318"/>
      <c r="O645" s="318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  <c r="AA645" s="318"/>
      <c r="AB645" s="318"/>
      <c r="AC645" s="318"/>
      <c r="AD645" s="318"/>
      <c r="AE645" s="318"/>
      <c r="AF645" s="318"/>
      <c r="AG645" s="318"/>
      <c r="AH645" s="318"/>
      <c r="AI645" s="318"/>
      <c r="AJ645" s="318"/>
      <c r="AK645" s="318"/>
      <c r="AL645" s="318"/>
      <c r="AM645" s="318"/>
      <c r="AN645" s="318"/>
      <c r="AO645" s="318"/>
      <c r="AP645" s="318"/>
      <c r="AQ645" s="318"/>
      <c r="AR645" s="318"/>
      <c r="AS645" s="318"/>
      <c r="AT645" s="318"/>
      <c r="AU645" s="318"/>
      <c r="AV645" s="318"/>
      <c r="AW645" s="318"/>
      <c r="AX645" s="318"/>
      <c r="AY645" s="318"/>
      <c r="AZ645" s="318"/>
      <c r="BA645" s="318"/>
      <c r="BB645" s="318"/>
      <c r="BC645" s="318"/>
      <c r="BD645" s="318"/>
      <c r="BE645" s="318"/>
      <c r="BF645" s="318"/>
      <c r="BG645" s="318"/>
      <c r="BH645" s="318"/>
      <c r="BI645" s="318"/>
      <c r="BJ645" s="318"/>
    </row>
    <row r="646" spans="1:62" ht="12" customHeight="1" x14ac:dyDescent="0.25">
      <c r="A646" s="318"/>
      <c r="B646" s="318"/>
      <c r="C646" s="318"/>
      <c r="D646" s="318"/>
      <c r="E646" s="318"/>
      <c r="F646" s="318"/>
      <c r="G646" s="318"/>
      <c r="H646" s="318"/>
      <c r="I646" s="318"/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/>
      <c r="V646" s="318"/>
      <c r="W646" s="318"/>
      <c r="X646" s="318"/>
      <c r="Y646" s="318"/>
      <c r="Z646" s="318"/>
      <c r="AA646" s="318"/>
      <c r="AB646" s="318"/>
      <c r="AC646" s="318"/>
      <c r="AD646" s="318"/>
      <c r="AE646" s="318"/>
      <c r="AF646" s="318"/>
      <c r="AG646" s="318"/>
      <c r="AH646" s="318"/>
      <c r="AI646" s="318"/>
      <c r="AJ646" s="318"/>
      <c r="AK646" s="318"/>
      <c r="AL646" s="318"/>
      <c r="AM646" s="318"/>
      <c r="AN646" s="318"/>
      <c r="AO646" s="318"/>
      <c r="AP646" s="318"/>
      <c r="AQ646" s="318"/>
      <c r="AR646" s="318"/>
      <c r="AS646" s="318"/>
      <c r="AT646" s="318"/>
      <c r="AU646" s="318"/>
      <c r="AV646" s="318"/>
      <c r="AW646" s="318"/>
      <c r="AX646" s="318"/>
      <c r="AY646" s="318"/>
      <c r="AZ646" s="318"/>
      <c r="BA646" s="318"/>
      <c r="BB646" s="318"/>
      <c r="BC646" s="318"/>
      <c r="BD646" s="318"/>
      <c r="BE646" s="318"/>
      <c r="BF646" s="318"/>
      <c r="BG646" s="318"/>
      <c r="BH646" s="318"/>
      <c r="BI646" s="318"/>
      <c r="BJ646" s="318"/>
    </row>
    <row r="647" spans="1:62" ht="12" customHeight="1" x14ac:dyDescent="0.25">
      <c r="A647" s="318"/>
      <c r="B647" s="318"/>
      <c r="C647" s="318"/>
      <c r="D647" s="318"/>
      <c r="E647" s="318"/>
      <c r="F647" s="318"/>
      <c r="G647" s="318"/>
      <c r="H647" s="318"/>
      <c r="I647" s="318"/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/>
      <c r="V647" s="318"/>
      <c r="W647" s="318"/>
      <c r="X647" s="318"/>
      <c r="Y647" s="318"/>
      <c r="Z647" s="318"/>
      <c r="AA647" s="318"/>
      <c r="AB647" s="318"/>
      <c r="AC647" s="318"/>
      <c r="AD647" s="318"/>
      <c r="AE647" s="318"/>
      <c r="AF647" s="318"/>
      <c r="AG647" s="318"/>
      <c r="AH647" s="318"/>
      <c r="AI647" s="318"/>
      <c r="AJ647" s="318"/>
      <c r="AK647" s="318"/>
      <c r="AL647" s="318"/>
      <c r="AM647" s="318"/>
      <c r="AN647" s="318"/>
      <c r="AO647" s="318"/>
      <c r="AP647" s="318"/>
      <c r="AQ647" s="318"/>
      <c r="AR647" s="318"/>
      <c r="AS647" s="318"/>
      <c r="AT647" s="318"/>
      <c r="AU647" s="318"/>
      <c r="AV647" s="318"/>
      <c r="AW647" s="318"/>
      <c r="AX647" s="318"/>
      <c r="AY647" s="318"/>
      <c r="AZ647" s="318"/>
      <c r="BA647" s="318"/>
      <c r="BB647" s="318"/>
      <c r="BC647" s="318"/>
      <c r="BD647" s="318"/>
      <c r="BE647" s="318"/>
      <c r="BF647" s="318"/>
      <c r="BG647" s="318"/>
      <c r="BH647" s="318"/>
      <c r="BI647" s="318"/>
      <c r="BJ647" s="318"/>
    </row>
    <row r="648" spans="1:62" ht="12" customHeight="1" x14ac:dyDescent="0.25">
      <c r="A648" s="318"/>
      <c r="B648" s="318"/>
      <c r="C648" s="318"/>
      <c r="D648" s="318"/>
      <c r="E648" s="318"/>
      <c r="F648" s="318"/>
      <c r="G648" s="318"/>
      <c r="H648" s="318"/>
      <c r="I648" s="318"/>
      <c r="J648" s="318"/>
      <c r="K648" s="318"/>
      <c r="L648" s="318"/>
      <c r="M648" s="318"/>
      <c r="N648" s="318"/>
      <c r="O648" s="318"/>
      <c r="P648" s="318"/>
      <c r="Q648" s="318"/>
      <c r="R648" s="318"/>
      <c r="S648" s="318"/>
      <c r="T648" s="318"/>
      <c r="U648" s="318"/>
      <c r="V648" s="318"/>
      <c r="W648" s="318"/>
      <c r="X648" s="318"/>
      <c r="Y648" s="318"/>
      <c r="Z648" s="318"/>
      <c r="AA648" s="318"/>
      <c r="AB648" s="318"/>
      <c r="AC648" s="318"/>
      <c r="AD648" s="318"/>
      <c r="AE648" s="318"/>
      <c r="AF648" s="318"/>
      <c r="AG648" s="318"/>
      <c r="AH648" s="318"/>
      <c r="AI648" s="318"/>
      <c r="AJ648" s="318"/>
      <c r="AK648" s="318"/>
      <c r="AL648" s="318"/>
      <c r="AM648" s="318"/>
      <c r="AN648" s="318"/>
      <c r="AO648" s="318"/>
      <c r="AP648" s="318"/>
      <c r="AQ648" s="318"/>
      <c r="AR648" s="318"/>
      <c r="AS648" s="318"/>
      <c r="AT648" s="318"/>
      <c r="AU648" s="318"/>
      <c r="AV648" s="318"/>
      <c r="AW648" s="318"/>
      <c r="AX648" s="318"/>
      <c r="AY648" s="318"/>
      <c r="AZ648" s="318"/>
      <c r="BA648" s="318"/>
      <c r="BB648" s="318"/>
      <c r="BC648" s="318"/>
      <c r="BD648" s="318"/>
      <c r="BE648" s="318"/>
      <c r="BF648" s="318"/>
      <c r="BG648" s="318"/>
      <c r="BH648" s="318"/>
      <c r="BI648" s="318"/>
      <c r="BJ648" s="318"/>
    </row>
    <row r="649" spans="1:62" ht="12" customHeight="1" x14ac:dyDescent="0.25">
      <c r="A649" s="318"/>
      <c r="B649" s="318"/>
      <c r="C649" s="318"/>
      <c r="D649" s="318"/>
      <c r="E649" s="318"/>
      <c r="F649" s="318"/>
      <c r="G649" s="318"/>
      <c r="H649" s="318"/>
      <c r="I649" s="318"/>
      <c r="J649" s="318"/>
      <c r="K649" s="318"/>
      <c r="L649" s="318"/>
      <c r="M649" s="318"/>
      <c r="N649" s="318"/>
      <c r="O649" s="318"/>
      <c r="P649" s="318"/>
      <c r="Q649" s="318"/>
      <c r="R649" s="318"/>
      <c r="S649" s="318"/>
      <c r="T649" s="318"/>
      <c r="U649" s="318"/>
      <c r="V649" s="318"/>
      <c r="W649" s="318"/>
      <c r="X649" s="318"/>
      <c r="Y649" s="318"/>
      <c r="Z649" s="318"/>
      <c r="AA649" s="318"/>
      <c r="AB649" s="318"/>
      <c r="AC649" s="318"/>
      <c r="AD649" s="318"/>
      <c r="AE649" s="318"/>
      <c r="AF649" s="318"/>
      <c r="AG649" s="318"/>
      <c r="AH649" s="318"/>
      <c r="AI649" s="318"/>
      <c r="AJ649" s="318"/>
      <c r="AK649" s="318"/>
      <c r="AL649" s="318"/>
      <c r="AM649" s="318"/>
      <c r="AN649" s="318"/>
      <c r="AO649" s="318"/>
      <c r="AP649" s="318"/>
      <c r="AQ649" s="318"/>
      <c r="AR649" s="318"/>
      <c r="AS649" s="318"/>
      <c r="AT649" s="318"/>
      <c r="AU649" s="318"/>
      <c r="AV649" s="318"/>
      <c r="AW649" s="318"/>
      <c r="AX649" s="318"/>
      <c r="AY649" s="318"/>
      <c r="AZ649" s="318"/>
      <c r="BA649" s="318"/>
      <c r="BB649" s="318"/>
      <c r="BC649" s="318"/>
      <c r="BD649" s="318"/>
      <c r="BE649" s="318"/>
      <c r="BF649" s="318"/>
      <c r="BG649" s="318"/>
      <c r="BH649" s="318"/>
      <c r="BI649" s="318"/>
      <c r="BJ649" s="318"/>
    </row>
    <row r="650" spans="1:62" ht="12" customHeight="1" x14ac:dyDescent="0.25">
      <c r="A650" s="318"/>
      <c r="B650" s="318"/>
      <c r="C650" s="318"/>
      <c r="D650" s="318"/>
      <c r="E650" s="318"/>
      <c r="F650" s="318"/>
      <c r="G650" s="318"/>
      <c r="H650" s="318"/>
      <c r="I650" s="318"/>
      <c r="J650" s="318"/>
      <c r="K650" s="318"/>
      <c r="L650" s="318"/>
      <c r="M650" s="318"/>
      <c r="N650" s="318"/>
      <c r="O650" s="318"/>
      <c r="P650" s="318"/>
      <c r="Q650" s="318"/>
      <c r="R650" s="318"/>
      <c r="S650" s="318"/>
      <c r="T650" s="318"/>
      <c r="U650" s="318"/>
      <c r="V650" s="318"/>
      <c r="W650" s="318"/>
      <c r="X650" s="318"/>
      <c r="Y650" s="318"/>
      <c r="Z650" s="318"/>
      <c r="AA650" s="318"/>
      <c r="AB650" s="318"/>
      <c r="AC650" s="318"/>
      <c r="AD650" s="318"/>
      <c r="AE650" s="318"/>
      <c r="AF650" s="318"/>
      <c r="AG650" s="318"/>
      <c r="AH650" s="318"/>
      <c r="AI650" s="318"/>
      <c r="AJ650" s="318"/>
      <c r="AK650" s="318"/>
      <c r="AL650" s="318"/>
      <c r="AM650" s="318"/>
      <c r="AN650" s="318"/>
      <c r="AO650" s="318"/>
      <c r="AP650" s="318"/>
      <c r="AQ650" s="318"/>
      <c r="AR650" s="318"/>
      <c r="AS650" s="318"/>
      <c r="AT650" s="318"/>
      <c r="AU650" s="318"/>
      <c r="AV650" s="318"/>
      <c r="AW650" s="318"/>
      <c r="AX650" s="318"/>
      <c r="AY650" s="318"/>
      <c r="AZ650" s="318"/>
      <c r="BA650" s="318"/>
      <c r="BB650" s="318"/>
      <c r="BC650" s="318"/>
      <c r="BD650" s="318"/>
      <c r="BE650" s="318"/>
      <c r="BF650" s="318"/>
      <c r="BG650" s="318"/>
      <c r="BH650" s="318"/>
      <c r="BI650" s="318"/>
      <c r="BJ650" s="318"/>
    </row>
    <row r="651" spans="1:62" ht="12" customHeight="1" x14ac:dyDescent="0.25">
      <c r="A651" s="318"/>
      <c r="B651" s="318"/>
      <c r="C651" s="318"/>
      <c r="D651" s="318"/>
      <c r="E651" s="318"/>
      <c r="F651" s="318"/>
      <c r="G651" s="318"/>
      <c r="H651" s="318"/>
      <c r="I651" s="318"/>
      <c r="J651" s="318"/>
      <c r="K651" s="318"/>
      <c r="L651" s="318"/>
      <c r="M651" s="318"/>
      <c r="N651" s="318"/>
      <c r="O651" s="318"/>
      <c r="P651" s="318"/>
      <c r="Q651" s="318"/>
      <c r="R651" s="318"/>
      <c r="S651" s="318"/>
      <c r="T651" s="318"/>
      <c r="U651" s="318"/>
      <c r="V651" s="318"/>
      <c r="W651" s="318"/>
      <c r="X651" s="318"/>
      <c r="Y651" s="318"/>
      <c r="Z651" s="318"/>
      <c r="AA651" s="318"/>
      <c r="AB651" s="318"/>
      <c r="AC651" s="318"/>
      <c r="AD651" s="318"/>
      <c r="AE651" s="318"/>
      <c r="AF651" s="318"/>
      <c r="AG651" s="318"/>
      <c r="AH651" s="318"/>
      <c r="AI651" s="318"/>
      <c r="AJ651" s="318"/>
      <c r="AK651" s="318"/>
      <c r="AL651" s="318"/>
      <c r="AM651" s="318"/>
      <c r="AN651" s="318"/>
      <c r="AO651" s="318"/>
      <c r="AP651" s="318"/>
      <c r="AQ651" s="318"/>
      <c r="AR651" s="318"/>
      <c r="AS651" s="318"/>
      <c r="AT651" s="318"/>
      <c r="AU651" s="318"/>
      <c r="AV651" s="318"/>
      <c r="AW651" s="318"/>
      <c r="AX651" s="318"/>
      <c r="AY651" s="318"/>
      <c r="AZ651" s="318"/>
      <c r="BA651" s="318"/>
      <c r="BB651" s="318"/>
      <c r="BC651" s="318"/>
      <c r="BD651" s="318"/>
      <c r="BE651" s="318"/>
      <c r="BF651" s="318"/>
      <c r="BG651" s="318"/>
      <c r="BH651" s="318"/>
      <c r="BI651" s="318"/>
      <c r="BJ651" s="318"/>
    </row>
    <row r="652" spans="1:62" ht="12" customHeight="1" x14ac:dyDescent="0.25">
      <c r="A652" s="318"/>
      <c r="B652" s="318"/>
      <c r="C652" s="318"/>
      <c r="D652" s="318"/>
      <c r="E652" s="318"/>
      <c r="F652" s="318"/>
      <c r="G652" s="318"/>
      <c r="H652" s="318"/>
      <c r="I652" s="318"/>
      <c r="J652" s="318"/>
      <c r="K652" s="318"/>
      <c r="L652" s="318"/>
      <c r="M652" s="318"/>
      <c r="N652" s="318"/>
      <c r="O652" s="318"/>
      <c r="P652" s="318"/>
      <c r="Q652" s="318"/>
      <c r="R652" s="318"/>
      <c r="S652" s="318"/>
      <c r="T652" s="318"/>
      <c r="U652" s="318"/>
      <c r="V652" s="318"/>
      <c r="W652" s="318"/>
      <c r="X652" s="318"/>
      <c r="Y652" s="318"/>
      <c r="Z652" s="318"/>
      <c r="AA652" s="318"/>
      <c r="AB652" s="318"/>
      <c r="AC652" s="318"/>
      <c r="AD652" s="318"/>
      <c r="AE652" s="318"/>
      <c r="AF652" s="318"/>
      <c r="AG652" s="318"/>
      <c r="AH652" s="318"/>
      <c r="AI652" s="318"/>
      <c r="AJ652" s="318"/>
      <c r="AK652" s="318"/>
      <c r="AL652" s="318"/>
      <c r="AM652" s="318"/>
      <c r="AN652" s="318"/>
      <c r="AO652" s="318"/>
      <c r="AP652" s="318"/>
      <c r="AQ652" s="318"/>
      <c r="AR652" s="318"/>
      <c r="AS652" s="318"/>
      <c r="AT652" s="318"/>
      <c r="AU652" s="318"/>
      <c r="AV652" s="318"/>
      <c r="AW652" s="318"/>
      <c r="AX652" s="318"/>
      <c r="AY652" s="318"/>
      <c r="AZ652" s="318"/>
      <c r="BA652" s="318"/>
      <c r="BB652" s="318"/>
      <c r="BC652" s="318"/>
      <c r="BD652" s="318"/>
      <c r="BE652" s="318"/>
      <c r="BF652" s="318"/>
      <c r="BG652" s="318"/>
      <c r="BH652" s="318"/>
      <c r="BI652" s="318"/>
      <c r="BJ652" s="318"/>
    </row>
    <row r="653" spans="1:62" ht="12" customHeight="1" x14ac:dyDescent="0.25">
      <c r="A653" s="318"/>
      <c r="B653" s="318"/>
      <c r="C653" s="318"/>
      <c r="D653" s="318"/>
      <c r="E653" s="318"/>
      <c r="F653" s="318"/>
      <c r="G653" s="318"/>
      <c r="H653" s="318"/>
      <c r="I653" s="318"/>
      <c r="J653" s="318"/>
      <c r="K653" s="318"/>
      <c r="L653" s="318"/>
      <c r="M653" s="318"/>
      <c r="N653" s="318"/>
      <c r="O653" s="318"/>
      <c r="P653" s="318"/>
      <c r="Q653" s="318"/>
      <c r="R653" s="318"/>
      <c r="S653" s="318"/>
      <c r="T653" s="318"/>
      <c r="U653" s="318"/>
      <c r="V653" s="318"/>
      <c r="W653" s="318"/>
      <c r="X653" s="318"/>
      <c r="Y653" s="318"/>
      <c r="Z653" s="318"/>
      <c r="AA653" s="318"/>
      <c r="AB653" s="318"/>
      <c r="AC653" s="318"/>
      <c r="AD653" s="318"/>
      <c r="AE653" s="318"/>
      <c r="AF653" s="318"/>
      <c r="AG653" s="318"/>
      <c r="AH653" s="318"/>
      <c r="AI653" s="318"/>
      <c r="AJ653" s="318"/>
      <c r="AK653" s="318"/>
      <c r="AL653" s="318"/>
      <c r="AM653" s="318"/>
      <c r="AN653" s="318"/>
      <c r="AO653" s="318"/>
      <c r="AP653" s="318"/>
      <c r="AQ653" s="318"/>
      <c r="AR653" s="318"/>
      <c r="AS653" s="318"/>
      <c r="AT653" s="318"/>
      <c r="AU653" s="318"/>
      <c r="AV653" s="318"/>
      <c r="AW653" s="318"/>
      <c r="AX653" s="318"/>
      <c r="AY653" s="318"/>
      <c r="AZ653" s="318"/>
      <c r="BA653" s="318"/>
      <c r="BB653" s="318"/>
      <c r="BC653" s="318"/>
      <c r="BD653" s="318"/>
      <c r="BE653" s="318"/>
      <c r="BF653" s="318"/>
      <c r="BG653" s="318"/>
      <c r="BH653" s="318"/>
      <c r="BI653" s="318"/>
      <c r="BJ653" s="318"/>
    </row>
    <row r="654" spans="1:62" ht="12" customHeight="1" x14ac:dyDescent="0.25">
      <c r="A654" s="318"/>
      <c r="B654" s="318"/>
      <c r="C654" s="318"/>
      <c r="D654" s="318"/>
      <c r="E654" s="318"/>
      <c r="F654" s="31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  <c r="W654" s="318"/>
      <c r="X654" s="318"/>
      <c r="Y654" s="318"/>
      <c r="Z654" s="318"/>
      <c r="AA654" s="318"/>
      <c r="AB654" s="318"/>
      <c r="AC654" s="318"/>
      <c r="AD654" s="318"/>
      <c r="AE654" s="318"/>
      <c r="AF654" s="318"/>
      <c r="AG654" s="318"/>
      <c r="AH654" s="318"/>
      <c r="AI654" s="318"/>
      <c r="AJ654" s="318"/>
      <c r="AK654" s="318"/>
      <c r="AL654" s="318"/>
      <c r="AM654" s="318"/>
      <c r="AN654" s="318"/>
      <c r="AO654" s="318"/>
      <c r="AP654" s="318"/>
      <c r="AQ654" s="318"/>
      <c r="AR654" s="318"/>
      <c r="AS654" s="318"/>
      <c r="AT654" s="318"/>
      <c r="AU654" s="318"/>
      <c r="AV654" s="318"/>
      <c r="AW654" s="318"/>
      <c r="AX654" s="318"/>
      <c r="AY654" s="318"/>
      <c r="AZ654" s="318"/>
      <c r="BA654" s="318"/>
      <c r="BB654" s="318"/>
      <c r="BC654" s="318"/>
      <c r="BD654" s="318"/>
      <c r="BE654" s="318"/>
      <c r="BF654" s="318"/>
      <c r="BG654" s="318"/>
      <c r="BH654" s="318"/>
      <c r="BI654" s="318"/>
      <c r="BJ654" s="318"/>
    </row>
    <row r="655" spans="1:62" ht="12" customHeight="1" x14ac:dyDescent="0.25">
      <c r="A655" s="318"/>
      <c r="B655" s="318"/>
      <c r="C655" s="318"/>
      <c r="D655" s="318"/>
      <c r="E655" s="318"/>
      <c r="F655" s="318"/>
      <c r="G655" s="318"/>
      <c r="H655" s="318"/>
      <c r="I655" s="318"/>
      <c r="J655" s="318"/>
      <c r="K655" s="318"/>
      <c r="L655" s="318"/>
      <c r="M655" s="318"/>
      <c r="N655" s="318"/>
      <c r="O655" s="318"/>
      <c r="P655" s="318"/>
      <c r="Q655" s="318"/>
      <c r="R655" s="318"/>
      <c r="S655" s="318"/>
      <c r="T655" s="318"/>
      <c r="U655" s="318"/>
      <c r="V655" s="318"/>
      <c r="W655" s="318"/>
      <c r="X655" s="318"/>
      <c r="Y655" s="318"/>
      <c r="Z655" s="318"/>
      <c r="AA655" s="318"/>
      <c r="AB655" s="318"/>
      <c r="AC655" s="318"/>
      <c r="AD655" s="318"/>
      <c r="AE655" s="318"/>
      <c r="AF655" s="318"/>
      <c r="AG655" s="318"/>
      <c r="AH655" s="318"/>
      <c r="AI655" s="318"/>
      <c r="AJ655" s="318"/>
      <c r="AK655" s="318"/>
      <c r="AL655" s="318"/>
      <c r="AM655" s="318"/>
      <c r="AN655" s="318"/>
      <c r="AO655" s="318"/>
      <c r="AP655" s="318"/>
      <c r="AQ655" s="318"/>
      <c r="AR655" s="318"/>
      <c r="AS655" s="318"/>
      <c r="AT655" s="318"/>
      <c r="AU655" s="318"/>
      <c r="AV655" s="318"/>
      <c r="AW655" s="318"/>
      <c r="AX655" s="318"/>
      <c r="AY655" s="318"/>
      <c r="AZ655" s="318"/>
      <c r="BA655" s="318"/>
      <c r="BB655" s="318"/>
      <c r="BC655" s="318"/>
      <c r="BD655" s="318"/>
      <c r="BE655" s="318"/>
      <c r="BF655" s="318"/>
      <c r="BG655" s="318"/>
      <c r="BH655" s="318"/>
      <c r="BI655" s="318"/>
      <c r="BJ655" s="318"/>
    </row>
    <row r="656" spans="1:62" ht="12" customHeight="1" x14ac:dyDescent="0.25">
      <c r="A656" s="318"/>
      <c r="B656" s="318"/>
      <c r="C656" s="318"/>
      <c r="D656" s="318"/>
      <c r="E656" s="318"/>
      <c r="F656" s="318"/>
      <c r="G656" s="318"/>
      <c r="H656" s="318"/>
      <c r="I656" s="318"/>
      <c r="J656" s="318"/>
      <c r="K656" s="318"/>
      <c r="L656" s="318"/>
      <c r="M656" s="318"/>
      <c r="N656" s="318"/>
      <c r="O656" s="318"/>
      <c r="P656" s="318"/>
      <c r="Q656" s="318"/>
      <c r="R656" s="318"/>
      <c r="S656" s="318"/>
      <c r="T656" s="318"/>
      <c r="U656" s="318"/>
      <c r="V656" s="318"/>
      <c r="W656" s="318"/>
      <c r="X656" s="318"/>
      <c r="Y656" s="318"/>
      <c r="Z656" s="318"/>
      <c r="AA656" s="318"/>
      <c r="AB656" s="318"/>
      <c r="AC656" s="318"/>
      <c r="AD656" s="318"/>
      <c r="AE656" s="318"/>
      <c r="AF656" s="318"/>
      <c r="AG656" s="318"/>
      <c r="AH656" s="318"/>
      <c r="AI656" s="318"/>
      <c r="AJ656" s="318"/>
      <c r="AK656" s="318"/>
      <c r="AL656" s="318"/>
      <c r="AM656" s="318"/>
      <c r="AN656" s="318"/>
      <c r="AO656" s="318"/>
      <c r="AP656" s="318"/>
      <c r="AQ656" s="318"/>
      <c r="AR656" s="318"/>
      <c r="AS656" s="318"/>
      <c r="AT656" s="318"/>
      <c r="AU656" s="318"/>
      <c r="AV656" s="318"/>
      <c r="AW656" s="318"/>
      <c r="AX656" s="318"/>
      <c r="AY656" s="318"/>
      <c r="AZ656" s="318"/>
      <c r="BA656" s="318"/>
      <c r="BB656" s="318"/>
      <c r="BC656" s="318"/>
      <c r="BD656" s="318"/>
      <c r="BE656" s="318"/>
      <c r="BF656" s="318"/>
      <c r="BG656" s="318"/>
      <c r="BH656" s="318"/>
      <c r="BI656" s="318"/>
      <c r="BJ656" s="318"/>
    </row>
    <row r="657" spans="1:62" ht="12" customHeight="1" x14ac:dyDescent="0.25">
      <c r="A657" s="318"/>
      <c r="B657" s="318"/>
      <c r="C657" s="318"/>
      <c r="D657" s="318"/>
      <c r="E657" s="318"/>
      <c r="F657" s="318"/>
      <c r="G657" s="318"/>
      <c r="H657" s="318"/>
      <c r="I657" s="318"/>
      <c r="J657" s="318"/>
      <c r="K657" s="318"/>
      <c r="L657" s="318"/>
      <c r="M657" s="318"/>
      <c r="N657" s="318"/>
      <c r="O657" s="318"/>
      <c r="P657" s="318"/>
      <c r="Q657" s="318"/>
      <c r="R657" s="318"/>
      <c r="S657" s="318"/>
      <c r="T657" s="318"/>
      <c r="U657" s="318"/>
      <c r="V657" s="318"/>
      <c r="W657" s="318"/>
      <c r="X657" s="318"/>
      <c r="Y657" s="318"/>
      <c r="Z657" s="318"/>
      <c r="AA657" s="318"/>
      <c r="AB657" s="318"/>
      <c r="AC657" s="318"/>
      <c r="AD657" s="318"/>
      <c r="AE657" s="318"/>
      <c r="AF657" s="318"/>
      <c r="AG657" s="318"/>
      <c r="AH657" s="318"/>
      <c r="AI657" s="318"/>
      <c r="AJ657" s="318"/>
      <c r="AK657" s="318"/>
      <c r="AL657" s="318"/>
      <c r="AM657" s="318"/>
      <c r="AN657" s="318"/>
      <c r="AO657" s="318"/>
      <c r="AP657" s="318"/>
      <c r="AQ657" s="318"/>
      <c r="AR657" s="318"/>
      <c r="AS657" s="318"/>
      <c r="AT657" s="318"/>
      <c r="AU657" s="318"/>
      <c r="AV657" s="318"/>
      <c r="AW657" s="318"/>
      <c r="AX657" s="318"/>
      <c r="AY657" s="318"/>
      <c r="AZ657" s="318"/>
      <c r="BA657" s="318"/>
      <c r="BB657" s="318"/>
      <c r="BC657" s="318"/>
      <c r="BD657" s="318"/>
      <c r="BE657" s="318"/>
      <c r="BF657" s="318"/>
      <c r="BG657" s="318"/>
      <c r="BH657" s="318"/>
      <c r="BI657" s="318"/>
      <c r="BJ657" s="318"/>
    </row>
    <row r="658" spans="1:62" ht="12" customHeight="1" x14ac:dyDescent="0.25">
      <c r="A658" s="318"/>
      <c r="B658" s="318"/>
      <c r="C658" s="318"/>
      <c r="D658" s="318"/>
      <c r="E658" s="318"/>
      <c r="F658" s="318"/>
      <c r="G658" s="318"/>
      <c r="H658" s="318"/>
      <c r="I658" s="318"/>
      <c r="J658" s="318"/>
      <c r="K658" s="318"/>
      <c r="L658" s="318"/>
      <c r="M658" s="318"/>
      <c r="N658" s="318"/>
      <c r="O658" s="318"/>
      <c r="P658" s="318"/>
      <c r="Q658" s="318"/>
      <c r="R658" s="318"/>
      <c r="S658" s="318"/>
      <c r="T658" s="318"/>
      <c r="U658" s="318"/>
      <c r="V658" s="318"/>
      <c r="W658" s="318"/>
      <c r="X658" s="318"/>
      <c r="Y658" s="318"/>
      <c r="Z658" s="318"/>
      <c r="AA658" s="318"/>
      <c r="AB658" s="318"/>
      <c r="AC658" s="318"/>
      <c r="AD658" s="318"/>
      <c r="AE658" s="318"/>
      <c r="AF658" s="318"/>
      <c r="AG658" s="318"/>
      <c r="AH658" s="318"/>
      <c r="AI658" s="318"/>
      <c r="AJ658" s="318"/>
      <c r="AK658" s="318"/>
      <c r="AL658" s="318"/>
      <c r="AM658" s="318"/>
      <c r="AN658" s="318"/>
      <c r="AO658" s="318"/>
      <c r="AP658" s="318"/>
      <c r="AQ658" s="318"/>
      <c r="AR658" s="318"/>
      <c r="AS658" s="318"/>
      <c r="AT658" s="318"/>
      <c r="AU658" s="318"/>
      <c r="AV658" s="318"/>
      <c r="AW658" s="318"/>
      <c r="AX658" s="318"/>
      <c r="AY658" s="318"/>
      <c r="AZ658" s="318"/>
      <c r="BA658" s="318"/>
      <c r="BB658" s="318"/>
      <c r="BC658" s="318"/>
      <c r="BD658" s="318"/>
      <c r="BE658" s="318"/>
      <c r="BF658" s="318"/>
      <c r="BG658" s="318"/>
      <c r="BH658" s="318"/>
      <c r="BI658" s="318"/>
      <c r="BJ658" s="318"/>
    </row>
    <row r="659" spans="1:62" ht="12" customHeight="1" x14ac:dyDescent="0.25">
      <c r="A659" s="318"/>
      <c r="B659" s="318"/>
      <c r="C659" s="318"/>
      <c r="D659" s="318"/>
      <c r="E659" s="318"/>
      <c r="F659" s="318"/>
      <c r="G659" s="318"/>
      <c r="H659" s="318"/>
      <c r="I659" s="318"/>
      <c r="J659" s="318"/>
      <c r="K659" s="318"/>
      <c r="L659" s="318"/>
      <c r="M659" s="318"/>
      <c r="N659" s="318"/>
      <c r="O659" s="318"/>
      <c r="P659" s="318"/>
      <c r="Q659" s="318"/>
      <c r="R659" s="318"/>
      <c r="S659" s="318"/>
      <c r="T659" s="318"/>
      <c r="U659" s="318"/>
      <c r="V659" s="318"/>
      <c r="W659" s="318"/>
      <c r="X659" s="318"/>
      <c r="Y659" s="318"/>
      <c r="Z659" s="318"/>
      <c r="AA659" s="318"/>
      <c r="AB659" s="318"/>
      <c r="AC659" s="318"/>
      <c r="AD659" s="318"/>
      <c r="AE659" s="318"/>
      <c r="AF659" s="318"/>
      <c r="AG659" s="318"/>
      <c r="AH659" s="318"/>
      <c r="AI659" s="318"/>
      <c r="AJ659" s="318"/>
      <c r="AK659" s="318"/>
      <c r="AL659" s="318"/>
      <c r="AM659" s="318"/>
      <c r="AN659" s="318"/>
      <c r="AO659" s="318"/>
      <c r="AP659" s="318"/>
      <c r="AQ659" s="318"/>
      <c r="AR659" s="318"/>
      <c r="AS659" s="318"/>
      <c r="AT659" s="318"/>
      <c r="AU659" s="318"/>
      <c r="AV659" s="318"/>
      <c r="AW659" s="318"/>
      <c r="AX659" s="318"/>
      <c r="AY659" s="318"/>
      <c r="AZ659" s="318"/>
      <c r="BA659" s="318"/>
      <c r="BB659" s="318"/>
      <c r="BC659" s="318"/>
      <c r="BD659" s="318"/>
      <c r="BE659" s="318"/>
      <c r="BF659" s="318"/>
      <c r="BG659" s="318"/>
      <c r="BH659" s="318"/>
      <c r="BI659" s="318"/>
      <c r="BJ659" s="318"/>
    </row>
    <row r="660" spans="1:62" ht="12" customHeight="1" x14ac:dyDescent="0.25">
      <c r="A660" s="318"/>
      <c r="B660" s="318"/>
      <c r="C660" s="318"/>
      <c r="D660" s="318"/>
      <c r="E660" s="318"/>
      <c r="F660" s="318"/>
      <c r="G660" s="318"/>
      <c r="H660" s="318"/>
      <c r="I660" s="318"/>
      <c r="J660" s="318"/>
      <c r="K660" s="318"/>
      <c r="L660" s="318"/>
      <c r="M660" s="318"/>
      <c r="N660" s="318"/>
      <c r="O660" s="318"/>
      <c r="P660" s="318"/>
      <c r="Q660" s="318"/>
      <c r="R660" s="318"/>
      <c r="S660" s="318"/>
      <c r="T660" s="318"/>
      <c r="U660" s="318"/>
      <c r="V660" s="318"/>
      <c r="W660" s="318"/>
      <c r="X660" s="318"/>
      <c r="Y660" s="318"/>
      <c r="Z660" s="318"/>
      <c r="AA660" s="318"/>
      <c r="AB660" s="318"/>
      <c r="AC660" s="318"/>
      <c r="AD660" s="318"/>
      <c r="AE660" s="318"/>
      <c r="AF660" s="318"/>
      <c r="AG660" s="318"/>
      <c r="AH660" s="318"/>
      <c r="AI660" s="318"/>
      <c r="AJ660" s="318"/>
      <c r="AK660" s="318"/>
      <c r="AL660" s="318"/>
      <c r="AM660" s="318"/>
      <c r="AN660" s="318"/>
      <c r="AO660" s="318"/>
      <c r="AP660" s="318"/>
      <c r="AQ660" s="318"/>
      <c r="AR660" s="318"/>
      <c r="AS660" s="318"/>
      <c r="AT660" s="318"/>
      <c r="AU660" s="318"/>
      <c r="AV660" s="318"/>
      <c r="AW660" s="318"/>
      <c r="AX660" s="318"/>
      <c r="AY660" s="318"/>
      <c r="AZ660" s="318"/>
      <c r="BA660" s="318"/>
      <c r="BB660" s="318"/>
      <c r="BC660" s="318"/>
      <c r="BD660" s="318"/>
      <c r="BE660" s="318"/>
      <c r="BF660" s="318"/>
      <c r="BG660" s="318"/>
      <c r="BH660" s="318"/>
      <c r="BI660" s="318"/>
      <c r="BJ660" s="318"/>
    </row>
    <row r="661" spans="1:62" ht="12" customHeight="1" x14ac:dyDescent="0.25">
      <c r="A661" s="318"/>
      <c r="B661" s="318"/>
      <c r="C661" s="318"/>
      <c r="D661" s="318"/>
      <c r="E661" s="318"/>
      <c r="F661" s="318"/>
      <c r="G661" s="318"/>
      <c r="H661" s="318"/>
      <c r="I661" s="318"/>
      <c r="J661" s="318"/>
      <c r="K661" s="318"/>
      <c r="L661" s="318"/>
      <c r="M661" s="318"/>
      <c r="N661" s="318"/>
      <c r="O661" s="318"/>
      <c r="P661" s="318"/>
      <c r="Q661" s="318"/>
      <c r="R661" s="318"/>
      <c r="S661" s="318"/>
      <c r="T661" s="318"/>
      <c r="U661" s="318"/>
      <c r="V661" s="318"/>
      <c r="W661" s="318"/>
      <c r="X661" s="318"/>
      <c r="Y661" s="318"/>
      <c r="Z661" s="318"/>
      <c r="AA661" s="318"/>
      <c r="AB661" s="318"/>
      <c r="AC661" s="318"/>
      <c r="AD661" s="318"/>
      <c r="AE661" s="318"/>
      <c r="AF661" s="318"/>
      <c r="AG661" s="318"/>
      <c r="AH661" s="318"/>
      <c r="AI661" s="318"/>
      <c r="AJ661" s="318"/>
      <c r="AK661" s="318"/>
      <c r="AL661" s="318"/>
      <c r="AM661" s="318"/>
      <c r="AN661" s="318"/>
      <c r="AO661" s="318"/>
      <c r="AP661" s="318"/>
      <c r="AQ661" s="318"/>
      <c r="AR661" s="318"/>
      <c r="AS661" s="318"/>
      <c r="AT661" s="318"/>
      <c r="AU661" s="318"/>
      <c r="AV661" s="318"/>
      <c r="AW661" s="318"/>
      <c r="AX661" s="318"/>
      <c r="AY661" s="318"/>
      <c r="AZ661" s="318"/>
      <c r="BA661" s="318"/>
      <c r="BB661" s="318"/>
      <c r="BC661" s="318"/>
      <c r="BD661" s="318"/>
      <c r="BE661" s="318"/>
      <c r="BF661" s="318"/>
      <c r="BG661" s="318"/>
      <c r="BH661" s="318"/>
      <c r="BI661" s="318"/>
      <c r="BJ661" s="318"/>
    </row>
    <row r="662" spans="1:62" ht="12" customHeight="1" x14ac:dyDescent="0.25">
      <c r="A662" s="318"/>
      <c r="B662" s="318"/>
      <c r="C662" s="318"/>
      <c r="D662" s="318"/>
      <c r="E662" s="318"/>
      <c r="F662" s="318"/>
      <c r="G662" s="318"/>
      <c r="H662" s="318"/>
      <c r="I662" s="318"/>
      <c r="J662" s="318"/>
      <c r="K662" s="318"/>
      <c r="L662" s="318"/>
      <c r="M662" s="318"/>
      <c r="N662" s="318"/>
      <c r="O662" s="318"/>
      <c r="P662" s="318"/>
      <c r="Q662" s="318"/>
      <c r="R662" s="318"/>
      <c r="S662" s="318"/>
      <c r="T662" s="318"/>
      <c r="U662" s="318"/>
      <c r="V662" s="318"/>
      <c r="W662" s="318"/>
      <c r="X662" s="318"/>
      <c r="Y662" s="318"/>
      <c r="Z662" s="318"/>
      <c r="AA662" s="318"/>
      <c r="AB662" s="318"/>
      <c r="AC662" s="318"/>
      <c r="AD662" s="318"/>
      <c r="AE662" s="318"/>
      <c r="AF662" s="318"/>
      <c r="AG662" s="318"/>
      <c r="AH662" s="318"/>
      <c r="AI662" s="318"/>
      <c r="AJ662" s="318"/>
      <c r="AK662" s="318"/>
      <c r="AL662" s="318"/>
      <c r="AM662" s="318"/>
      <c r="AN662" s="318"/>
      <c r="AO662" s="318"/>
      <c r="AP662" s="318"/>
      <c r="AQ662" s="318"/>
      <c r="AR662" s="318"/>
      <c r="AS662" s="318"/>
      <c r="AT662" s="318"/>
      <c r="AU662" s="318"/>
      <c r="AV662" s="318"/>
      <c r="AW662" s="318"/>
      <c r="AX662" s="318"/>
      <c r="AY662" s="318"/>
      <c r="AZ662" s="318"/>
      <c r="BA662" s="318"/>
      <c r="BB662" s="318"/>
      <c r="BC662" s="318"/>
      <c r="BD662" s="318"/>
      <c r="BE662" s="318"/>
      <c r="BF662" s="318"/>
      <c r="BG662" s="318"/>
      <c r="BH662" s="318"/>
      <c r="BI662" s="318"/>
      <c r="BJ662" s="318"/>
    </row>
    <row r="663" spans="1:62" ht="12" customHeight="1" x14ac:dyDescent="0.25">
      <c r="A663" s="318"/>
      <c r="B663" s="318"/>
      <c r="C663" s="318"/>
      <c r="D663" s="318"/>
      <c r="E663" s="318"/>
      <c r="F663" s="318"/>
      <c r="G663" s="318"/>
      <c r="H663" s="318"/>
      <c r="I663" s="318"/>
      <c r="J663" s="318"/>
      <c r="K663" s="318"/>
      <c r="L663" s="318"/>
      <c r="M663" s="318"/>
      <c r="N663" s="318"/>
      <c r="O663" s="318"/>
      <c r="P663" s="318"/>
      <c r="Q663" s="318"/>
      <c r="R663" s="318"/>
      <c r="S663" s="318"/>
      <c r="T663" s="318"/>
      <c r="U663" s="318"/>
      <c r="V663" s="318"/>
      <c r="W663" s="318"/>
      <c r="X663" s="318"/>
      <c r="Y663" s="318"/>
      <c r="Z663" s="318"/>
      <c r="AA663" s="318"/>
      <c r="AB663" s="318"/>
      <c r="AC663" s="318"/>
      <c r="AD663" s="318"/>
      <c r="AE663" s="318"/>
      <c r="AF663" s="318"/>
      <c r="AG663" s="318"/>
      <c r="AH663" s="318"/>
      <c r="AI663" s="318"/>
      <c r="AJ663" s="318"/>
      <c r="AK663" s="318"/>
      <c r="AL663" s="318"/>
      <c r="AM663" s="318"/>
      <c r="AN663" s="318"/>
      <c r="AO663" s="318"/>
      <c r="AP663" s="318"/>
      <c r="AQ663" s="318"/>
      <c r="AR663" s="318"/>
      <c r="AS663" s="318"/>
      <c r="AT663" s="318"/>
      <c r="AU663" s="318"/>
      <c r="AV663" s="318"/>
      <c r="AW663" s="318"/>
      <c r="AX663" s="318"/>
      <c r="AY663" s="318"/>
      <c r="AZ663" s="318"/>
      <c r="BA663" s="318"/>
      <c r="BB663" s="318"/>
      <c r="BC663" s="318"/>
      <c r="BD663" s="318"/>
      <c r="BE663" s="318"/>
      <c r="BF663" s="318"/>
      <c r="BG663" s="318"/>
      <c r="BH663" s="318"/>
      <c r="BI663" s="318"/>
      <c r="BJ663" s="318"/>
    </row>
    <row r="664" spans="1:62" ht="12" customHeight="1" x14ac:dyDescent="0.25">
      <c r="A664" s="318"/>
      <c r="B664" s="318"/>
      <c r="C664" s="318"/>
      <c r="D664" s="318"/>
      <c r="E664" s="318"/>
      <c r="F664" s="318"/>
      <c r="G664" s="318"/>
      <c r="H664" s="318"/>
      <c r="I664" s="318"/>
      <c r="J664" s="318"/>
      <c r="K664" s="318"/>
      <c r="L664" s="318"/>
      <c r="M664" s="318"/>
      <c r="N664" s="318"/>
      <c r="O664" s="318"/>
      <c r="P664" s="318"/>
      <c r="Q664" s="318"/>
      <c r="R664" s="318"/>
      <c r="S664" s="318"/>
      <c r="T664" s="318"/>
      <c r="U664" s="318"/>
      <c r="V664" s="318"/>
      <c r="W664" s="318"/>
      <c r="X664" s="318"/>
      <c r="Y664" s="318"/>
      <c r="Z664" s="318"/>
      <c r="AA664" s="318"/>
      <c r="AB664" s="318"/>
      <c r="AC664" s="318"/>
      <c r="AD664" s="318"/>
      <c r="AE664" s="318"/>
      <c r="AF664" s="318"/>
      <c r="AG664" s="318"/>
      <c r="AH664" s="318"/>
      <c r="AI664" s="318"/>
      <c r="AJ664" s="318"/>
      <c r="AK664" s="318"/>
      <c r="AL664" s="318"/>
      <c r="AM664" s="318"/>
      <c r="AN664" s="318"/>
      <c r="AO664" s="318"/>
      <c r="AP664" s="318"/>
      <c r="AQ664" s="318"/>
      <c r="AR664" s="318"/>
      <c r="AS664" s="318"/>
      <c r="AT664" s="318"/>
      <c r="AU664" s="318"/>
      <c r="AV664" s="318"/>
      <c r="AW664" s="318"/>
      <c r="AX664" s="318"/>
      <c r="AY664" s="318"/>
      <c r="AZ664" s="318"/>
      <c r="BA664" s="318"/>
      <c r="BB664" s="318"/>
      <c r="BC664" s="318"/>
      <c r="BD664" s="318"/>
      <c r="BE664" s="318"/>
      <c r="BF664" s="318"/>
      <c r="BG664" s="318"/>
      <c r="BH664" s="318"/>
      <c r="BI664" s="318"/>
      <c r="BJ664" s="318"/>
    </row>
    <row r="665" spans="1:62" ht="12" customHeight="1" x14ac:dyDescent="0.25">
      <c r="A665" s="318"/>
      <c r="B665" s="318"/>
      <c r="C665" s="318"/>
      <c r="D665" s="318"/>
      <c r="E665" s="318"/>
      <c r="F665" s="318"/>
      <c r="G665" s="318"/>
      <c r="H665" s="318"/>
      <c r="I665" s="318"/>
      <c r="J665" s="318"/>
      <c r="K665" s="318"/>
      <c r="L665" s="318"/>
      <c r="M665" s="318"/>
      <c r="N665" s="318"/>
      <c r="O665" s="318"/>
      <c r="P665" s="318"/>
      <c r="Q665" s="318"/>
      <c r="R665" s="318"/>
      <c r="S665" s="318"/>
      <c r="T665" s="318"/>
      <c r="U665" s="318"/>
      <c r="V665" s="318"/>
      <c r="W665" s="318"/>
      <c r="X665" s="318"/>
      <c r="Y665" s="318"/>
      <c r="Z665" s="318"/>
      <c r="AA665" s="318"/>
      <c r="AB665" s="318"/>
      <c r="AC665" s="318"/>
      <c r="AD665" s="318"/>
      <c r="AE665" s="318"/>
      <c r="AF665" s="318"/>
      <c r="AG665" s="318"/>
      <c r="AH665" s="318"/>
      <c r="AI665" s="318"/>
      <c r="AJ665" s="318"/>
      <c r="AK665" s="318"/>
      <c r="AL665" s="318"/>
      <c r="AM665" s="318"/>
      <c r="AN665" s="318"/>
      <c r="AO665" s="318"/>
      <c r="AP665" s="318"/>
      <c r="AQ665" s="318"/>
      <c r="AR665" s="318"/>
      <c r="AS665" s="318"/>
      <c r="AT665" s="318"/>
      <c r="AU665" s="318"/>
      <c r="AV665" s="318"/>
      <c r="AW665" s="318"/>
      <c r="AX665" s="318"/>
      <c r="AY665" s="318"/>
      <c r="AZ665" s="318"/>
      <c r="BA665" s="318"/>
      <c r="BB665" s="318"/>
      <c r="BC665" s="318"/>
      <c r="BD665" s="318"/>
      <c r="BE665" s="318"/>
      <c r="BF665" s="318"/>
      <c r="BG665" s="318"/>
      <c r="BH665" s="318"/>
      <c r="BI665" s="318"/>
      <c r="BJ665" s="318"/>
    </row>
    <row r="666" spans="1:62" ht="12" customHeight="1" x14ac:dyDescent="0.25">
      <c r="A666" s="318"/>
      <c r="B666" s="318"/>
      <c r="C666" s="318"/>
      <c r="D666" s="318"/>
      <c r="E666" s="318"/>
      <c r="F666" s="318"/>
      <c r="G666" s="318"/>
      <c r="H666" s="318"/>
      <c r="I666" s="318"/>
      <c r="J666" s="318"/>
      <c r="K666" s="318"/>
      <c r="L666" s="318"/>
      <c r="M666" s="318"/>
      <c r="N666" s="318"/>
      <c r="O666" s="318"/>
      <c r="P666" s="318"/>
      <c r="Q666" s="318"/>
      <c r="R666" s="318"/>
      <c r="S666" s="318"/>
      <c r="T666" s="318"/>
      <c r="U666" s="318"/>
      <c r="V666" s="318"/>
      <c r="W666" s="318"/>
      <c r="X666" s="318"/>
      <c r="Y666" s="318"/>
      <c r="Z666" s="318"/>
      <c r="AA666" s="318"/>
      <c r="AB666" s="318"/>
      <c r="AC666" s="318"/>
      <c r="AD666" s="318"/>
      <c r="AE666" s="318"/>
      <c r="AF666" s="318"/>
      <c r="AG666" s="318"/>
      <c r="AH666" s="318"/>
      <c r="AI666" s="318"/>
      <c r="AJ666" s="318"/>
      <c r="AK666" s="318"/>
      <c r="AL666" s="318"/>
      <c r="AM666" s="318"/>
      <c r="AN666" s="318"/>
      <c r="AO666" s="318"/>
      <c r="AP666" s="318"/>
      <c r="AQ666" s="318"/>
      <c r="AR666" s="318"/>
      <c r="AS666" s="318"/>
      <c r="AT666" s="318"/>
      <c r="AU666" s="318"/>
      <c r="AV666" s="318"/>
      <c r="AW666" s="318"/>
      <c r="AX666" s="318"/>
      <c r="AY666" s="318"/>
      <c r="AZ666" s="318"/>
      <c r="BA666" s="318"/>
      <c r="BB666" s="318"/>
      <c r="BC666" s="318"/>
      <c r="BD666" s="318"/>
      <c r="BE666" s="318"/>
      <c r="BF666" s="318"/>
      <c r="BG666" s="318"/>
      <c r="BH666" s="318"/>
      <c r="BI666" s="318"/>
      <c r="BJ666" s="318"/>
    </row>
    <row r="667" spans="1:62" ht="12" customHeight="1" x14ac:dyDescent="0.25">
      <c r="A667" s="318"/>
      <c r="B667" s="318"/>
      <c r="C667" s="318"/>
      <c r="D667" s="318"/>
      <c r="E667" s="318"/>
      <c r="F667" s="318"/>
      <c r="G667" s="318"/>
      <c r="H667" s="318"/>
      <c r="I667" s="318"/>
      <c r="J667" s="318"/>
      <c r="K667" s="318"/>
      <c r="L667" s="318"/>
      <c r="M667" s="318"/>
      <c r="N667" s="318"/>
      <c r="O667" s="318"/>
      <c r="P667" s="318"/>
      <c r="Q667" s="318"/>
      <c r="R667" s="318"/>
      <c r="S667" s="318"/>
      <c r="T667" s="318"/>
      <c r="U667" s="318"/>
      <c r="V667" s="318"/>
      <c r="W667" s="318"/>
      <c r="X667" s="318"/>
      <c r="Y667" s="318"/>
      <c r="Z667" s="318"/>
      <c r="AA667" s="318"/>
      <c r="AB667" s="318"/>
      <c r="AC667" s="318"/>
      <c r="AD667" s="318"/>
      <c r="AE667" s="318"/>
      <c r="AF667" s="318"/>
      <c r="AG667" s="318"/>
      <c r="AH667" s="318"/>
      <c r="AI667" s="318"/>
      <c r="AJ667" s="318"/>
      <c r="AK667" s="318"/>
      <c r="AL667" s="318"/>
      <c r="AM667" s="318"/>
      <c r="AN667" s="318"/>
      <c r="AO667" s="318"/>
      <c r="AP667" s="318"/>
      <c r="AQ667" s="318"/>
      <c r="AR667" s="318"/>
      <c r="AS667" s="318"/>
      <c r="AT667" s="318"/>
      <c r="AU667" s="318"/>
      <c r="AV667" s="318"/>
      <c r="AW667" s="318"/>
      <c r="AX667" s="318"/>
      <c r="AY667" s="318"/>
      <c r="AZ667" s="318"/>
      <c r="BA667" s="318"/>
      <c r="BB667" s="318"/>
      <c r="BC667" s="318"/>
      <c r="BD667" s="318"/>
      <c r="BE667" s="318"/>
      <c r="BF667" s="318"/>
      <c r="BG667" s="318"/>
      <c r="BH667" s="318"/>
      <c r="BI667" s="318"/>
      <c r="BJ667" s="318"/>
    </row>
    <row r="668" spans="1:62" ht="12" customHeight="1" x14ac:dyDescent="0.25">
      <c r="A668" s="318"/>
      <c r="B668" s="318"/>
      <c r="C668" s="318"/>
      <c r="D668" s="318"/>
      <c r="E668" s="318"/>
      <c r="F668" s="318"/>
      <c r="G668" s="318"/>
      <c r="H668" s="318"/>
      <c r="I668" s="318"/>
      <c r="J668" s="318"/>
      <c r="K668" s="318"/>
      <c r="L668" s="318"/>
      <c r="M668" s="318"/>
      <c r="N668" s="318"/>
      <c r="O668" s="318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  <c r="AA668" s="318"/>
      <c r="AB668" s="318"/>
      <c r="AC668" s="318"/>
      <c r="AD668" s="318"/>
      <c r="AE668" s="318"/>
      <c r="AF668" s="318"/>
      <c r="AG668" s="318"/>
      <c r="AH668" s="318"/>
      <c r="AI668" s="318"/>
      <c r="AJ668" s="318"/>
      <c r="AK668" s="318"/>
      <c r="AL668" s="318"/>
      <c r="AM668" s="318"/>
      <c r="AN668" s="318"/>
      <c r="AO668" s="318"/>
      <c r="AP668" s="318"/>
      <c r="AQ668" s="318"/>
      <c r="AR668" s="318"/>
      <c r="AS668" s="318"/>
      <c r="AT668" s="318"/>
      <c r="AU668" s="318"/>
      <c r="AV668" s="318"/>
      <c r="AW668" s="318"/>
      <c r="AX668" s="318"/>
      <c r="AY668" s="318"/>
      <c r="AZ668" s="318"/>
      <c r="BA668" s="318"/>
      <c r="BB668" s="318"/>
      <c r="BC668" s="318"/>
      <c r="BD668" s="318"/>
      <c r="BE668" s="318"/>
      <c r="BF668" s="318"/>
      <c r="BG668" s="318"/>
      <c r="BH668" s="318"/>
      <c r="BI668" s="318"/>
      <c r="BJ668" s="318"/>
    </row>
    <row r="669" spans="1:62" ht="12" customHeight="1" x14ac:dyDescent="0.25">
      <c r="A669" s="318"/>
      <c r="B669" s="318"/>
      <c r="C669" s="318"/>
      <c r="D669" s="318"/>
      <c r="E669" s="318"/>
      <c r="F669" s="318"/>
      <c r="G669" s="318"/>
      <c r="H669" s="318"/>
      <c r="I669" s="318"/>
      <c r="J669" s="318"/>
      <c r="K669" s="318"/>
      <c r="L669" s="318"/>
      <c r="M669" s="318"/>
      <c r="N669" s="318"/>
      <c r="O669" s="318"/>
      <c r="P669" s="318"/>
      <c r="Q669" s="318"/>
      <c r="R669" s="318"/>
      <c r="S669" s="318"/>
      <c r="T669" s="318"/>
      <c r="U669" s="318"/>
      <c r="V669" s="318"/>
      <c r="W669" s="318"/>
      <c r="X669" s="318"/>
      <c r="Y669" s="318"/>
      <c r="Z669" s="318"/>
      <c r="AA669" s="318"/>
      <c r="AB669" s="318"/>
      <c r="AC669" s="318"/>
      <c r="AD669" s="318"/>
      <c r="AE669" s="318"/>
      <c r="AF669" s="318"/>
      <c r="AG669" s="318"/>
      <c r="AH669" s="318"/>
      <c r="AI669" s="318"/>
      <c r="AJ669" s="318"/>
      <c r="AK669" s="318"/>
      <c r="AL669" s="318"/>
      <c r="AM669" s="318"/>
      <c r="AN669" s="318"/>
      <c r="AO669" s="318"/>
      <c r="AP669" s="318"/>
      <c r="AQ669" s="318"/>
      <c r="AR669" s="318"/>
      <c r="AS669" s="318"/>
      <c r="AT669" s="318"/>
      <c r="AU669" s="318"/>
      <c r="AV669" s="318"/>
      <c r="AW669" s="318"/>
      <c r="AX669" s="318"/>
      <c r="AY669" s="318"/>
      <c r="AZ669" s="318"/>
      <c r="BA669" s="318"/>
      <c r="BB669" s="318"/>
      <c r="BC669" s="318"/>
      <c r="BD669" s="318"/>
      <c r="BE669" s="318"/>
      <c r="BF669" s="318"/>
      <c r="BG669" s="318"/>
      <c r="BH669" s="318"/>
      <c r="BI669" s="318"/>
      <c r="BJ669" s="318"/>
    </row>
    <row r="670" spans="1:62" ht="12" customHeight="1" x14ac:dyDescent="0.25">
      <c r="A670" s="318"/>
      <c r="B670" s="318"/>
      <c r="C670" s="318"/>
      <c r="D670" s="318"/>
      <c r="E670" s="318"/>
      <c r="F670" s="318"/>
      <c r="G670" s="318"/>
      <c r="H670" s="318"/>
      <c r="I670" s="318"/>
      <c r="J670" s="318"/>
      <c r="K670" s="318"/>
      <c r="L670" s="318"/>
      <c r="M670" s="318"/>
      <c r="N670" s="318"/>
      <c r="O670" s="318"/>
      <c r="P670" s="318"/>
      <c r="Q670" s="318"/>
      <c r="R670" s="318"/>
      <c r="S670" s="318"/>
      <c r="T670" s="318"/>
      <c r="U670" s="318"/>
      <c r="V670" s="318"/>
      <c r="W670" s="318"/>
      <c r="X670" s="318"/>
      <c r="Y670" s="318"/>
      <c r="Z670" s="318"/>
      <c r="AA670" s="318"/>
      <c r="AB670" s="318"/>
      <c r="AC670" s="318"/>
      <c r="AD670" s="318"/>
      <c r="AE670" s="318"/>
      <c r="AF670" s="318"/>
      <c r="AG670" s="318"/>
      <c r="AH670" s="318"/>
      <c r="AI670" s="318"/>
      <c r="AJ670" s="318"/>
      <c r="AK670" s="318"/>
      <c r="AL670" s="318"/>
      <c r="AM670" s="318"/>
      <c r="AN670" s="318"/>
      <c r="AO670" s="318"/>
      <c r="AP670" s="318"/>
      <c r="AQ670" s="318"/>
      <c r="AR670" s="318"/>
      <c r="AS670" s="318"/>
      <c r="AT670" s="318"/>
      <c r="AU670" s="318"/>
      <c r="AV670" s="318"/>
      <c r="AW670" s="318"/>
      <c r="AX670" s="318"/>
      <c r="AY670" s="318"/>
      <c r="AZ670" s="318"/>
      <c r="BA670" s="318"/>
      <c r="BB670" s="318"/>
      <c r="BC670" s="318"/>
      <c r="BD670" s="318"/>
      <c r="BE670" s="318"/>
      <c r="BF670" s="318"/>
      <c r="BG670" s="318"/>
      <c r="BH670" s="318"/>
      <c r="BI670" s="318"/>
      <c r="BJ670" s="318"/>
    </row>
    <row r="671" spans="1:62" ht="12" customHeight="1" x14ac:dyDescent="0.25">
      <c r="A671" s="318"/>
      <c r="B671" s="318"/>
      <c r="C671" s="318"/>
      <c r="D671" s="318"/>
      <c r="E671" s="318"/>
      <c r="F671" s="318"/>
      <c r="G671" s="318"/>
      <c r="H671" s="318"/>
      <c r="I671" s="318"/>
      <c r="J671" s="318"/>
      <c r="K671" s="318"/>
      <c r="L671" s="318"/>
      <c r="M671" s="318"/>
      <c r="N671" s="318"/>
      <c r="O671" s="318"/>
      <c r="P671" s="318"/>
      <c r="Q671" s="318"/>
      <c r="R671" s="318"/>
      <c r="S671" s="318"/>
      <c r="T671" s="318"/>
      <c r="U671" s="318"/>
      <c r="V671" s="318"/>
      <c r="W671" s="318"/>
      <c r="X671" s="318"/>
      <c r="Y671" s="318"/>
      <c r="Z671" s="318"/>
      <c r="AA671" s="318"/>
      <c r="AB671" s="318"/>
      <c r="AC671" s="318"/>
      <c r="AD671" s="318"/>
      <c r="AE671" s="318"/>
      <c r="AF671" s="318"/>
      <c r="AG671" s="318"/>
      <c r="AH671" s="318"/>
      <c r="AI671" s="318"/>
      <c r="AJ671" s="318"/>
      <c r="AK671" s="318"/>
      <c r="AL671" s="318"/>
      <c r="AM671" s="318"/>
      <c r="AN671" s="318"/>
      <c r="AO671" s="318"/>
      <c r="AP671" s="318"/>
      <c r="AQ671" s="318"/>
      <c r="AR671" s="318"/>
      <c r="AS671" s="318"/>
      <c r="AT671" s="318"/>
      <c r="AU671" s="318"/>
      <c r="AV671" s="318"/>
      <c r="AW671" s="318"/>
      <c r="AX671" s="318"/>
      <c r="AY671" s="318"/>
      <c r="AZ671" s="318"/>
      <c r="BA671" s="318"/>
      <c r="BB671" s="318"/>
      <c r="BC671" s="318"/>
      <c r="BD671" s="318"/>
      <c r="BE671" s="318"/>
      <c r="BF671" s="318"/>
      <c r="BG671" s="318"/>
      <c r="BH671" s="318"/>
      <c r="BI671" s="318"/>
      <c r="BJ671" s="318"/>
    </row>
    <row r="672" spans="1:62" ht="12" customHeight="1" x14ac:dyDescent="0.25">
      <c r="A672" s="318"/>
      <c r="B672" s="318"/>
      <c r="C672" s="318"/>
      <c r="D672" s="318"/>
      <c r="E672" s="318"/>
      <c r="F672" s="318"/>
      <c r="G672" s="318"/>
      <c r="H672" s="318"/>
      <c r="I672" s="318"/>
      <c r="J672" s="318"/>
      <c r="K672" s="318"/>
      <c r="L672" s="318"/>
      <c r="M672" s="318"/>
      <c r="N672" s="318"/>
      <c r="O672" s="318"/>
      <c r="P672" s="318"/>
      <c r="Q672" s="318"/>
      <c r="R672" s="318"/>
      <c r="S672" s="318"/>
      <c r="T672" s="318"/>
      <c r="U672" s="318"/>
      <c r="V672" s="318"/>
      <c r="W672" s="318"/>
      <c r="X672" s="318"/>
      <c r="Y672" s="318"/>
      <c r="Z672" s="318"/>
      <c r="AA672" s="318"/>
      <c r="AB672" s="318"/>
      <c r="AC672" s="318"/>
      <c r="AD672" s="318"/>
      <c r="AE672" s="318"/>
      <c r="AF672" s="318"/>
      <c r="AG672" s="318"/>
      <c r="AH672" s="318"/>
      <c r="AI672" s="318"/>
      <c r="AJ672" s="318"/>
      <c r="AK672" s="318"/>
      <c r="AL672" s="318"/>
      <c r="AM672" s="318"/>
      <c r="AN672" s="318"/>
      <c r="AO672" s="318"/>
      <c r="AP672" s="318"/>
      <c r="AQ672" s="318"/>
      <c r="AR672" s="318"/>
      <c r="AS672" s="318"/>
      <c r="AT672" s="318"/>
      <c r="AU672" s="318"/>
      <c r="AV672" s="318"/>
      <c r="AW672" s="318"/>
      <c r="AX672" s="318"/>
      <c r="AY672" s="318"/>
      <c r="AZ672" s="318"/>
      <c r="BA672" s="318"/>
      <c r="BB672" s="318"/>
      <c r="BC672" s="318"/>
      <c r="BD672" s="318"/>
      <c r="BE672" s="318"/>
      <c r="BF672" s="318"/>
      <c r="BG672" s="318"/>
      <c r="BH672" s="318"/>
      <c r="BI672" s="318"/>
      <c r="BJ672" s="318"/>
    </row>
    <row r="673" spans="1:62" ht="12" customHeight="1" x14ac:dyDescent="0.25">
      <c r="A673" s="318"/>
      <c r="B673" s="318"/>
      <c r="C673" s="318"/>
      <c r="D673" s="318"/>
      <c r="E673" s="318"/>
      <c r="F673" s="318"/>
      <c r="G673" s="318"/>
      <c r="H673" s="318"/>
      <c r="I673" s="318"/>
      <c r="J673" s="318"/>
      <c r="K673" s="318"/>
      <c r="L673" s="318"/>
      <c r="M673" s="318"/>
      <c r="N673" s="318"/>
      <c r="O673" s="318"/>
      <c r="P673" s="318"/>
      <c r="Q673" s="318"/>
      <c r="R673" s="318"/>
      <c r="S673" s="318"/>
      <c r="T673" s="318"/>
      <c r="U673" s="318"/>
      <c r="V673" s="318"/>
      <c r="W673" s="318"/>
      <c r="X673" s="318"/>
      <c r="Y673" s="318"/>
      <c r="Z673" s="318"/>
      <c r="AA673" s="318"/>
      <c r="AB673" s="318"/>
      <c r="AC673" s="318"/>
      <c r="AD673" s="318"/>
      <c r="AE673" s="318"/>
      <c r="AF673" s="318"/>
      <c r="AG673" s="318"/>
      <c r="AH673" s="318"/>
      <c r="AI673" s="318"/>
      <c r="AJ673" s="318"/>
      <c r="AK673" s="318"/>
      <c r="AL673" s="318"/>
      <c r="AM673" s="318"/>
      <c r="AN673" s="318"/>
      <c r="AO673" s="318"/>
      <c r="AP673" s="318"/>
      <c r="AQ673" s="318"/>
      <c r="AR673" s="318"/>
      <c r="AS673" s="318"/>
      <c r="AT673" s="318"/>
      <c r="AU673" s="318"/>
      <c r="AV673" s="318"/>
      <c r="AW673" s="318"/>
      <c r="AX673" s="318"/>
      <c r="AY673" s="318"/>
      <c r="AZ673" s="318"/>
      <c r="BA673" s="318"/>
      <c r="BB673" s="318"/>
      <c r="BC673" s="318"/>
      <c r="BD673" s="318"/>
      <c r="BE673" s="318"/>
      <c r="BF673" s="318"/>
      <c r="BG673" s="318"/>
      <c r="BH673" s="318"/>
      <c r="BI673" s="318"/>
      <c r="BJ673" s="318"/>
    </row>
    <row r="674" spans="1:62" ht="12" customHeight="1" x14ac:dyDescent="0.25">
      <c r="A674" s="318"/>
      <c r="B674" s="318"/>
      <c r="C674" s="318"/>
      <c r="D674" s="318"/>
      <c r="E674" s="318"/>
      <c r="F674" s="318"/>
      <c r="G674" s="318"/>
      <c r="H674" s="318"/>
      <c r="I674" s="318"/>
      <c r="J674" s="318"/>
      <c r="K674" s="318"/>
      <c r="L674" s="318"/>
      <c r="M674" s="318"/>
      <c r="N674" s="318"/>
      <c r="O674" s="318"/>
      <c r="P674" s="318"/>
      <c r="Q674" s="318"/>
      <c r="R674" s="318"/>
      <c r="S674" s="318"/>
      <c r="T674" s="318"/>
      <c r="U674" s="318"/>
      <c r="V674" s="318"/>
      <c r="W674" s="318"/>
      <c r="X674" s="318"/>
      <c r="Y674" s="318"/>
      <c r="Z674" s="318"/>
      <c r="AA674" s="318"/>
      <c r="AB674" s="318"/>
      <c r="AC674" s="318"/>
      <c r="AD674" s="318"/>
      <c r="AE674" s="318"/>
      <c r="AF674" s="318"/>
      <c r="AG674" s="318"/>
      <c r="AH674" s="318"/>
      <c r="AI674" s="318"/>
      <c r="AJ674" s="318"/>
      <c r="AK674" s="318"/>
      <c r="AL674" s="318"/>
      <c r="AM674" s="318"/>
      <c r="AN674" s="318"/>
      <c r="AO674" s="318"/>
      <c r="AP674" s="318"/>
      <c r="AQ674" s="318"/>
      <c r="AR674" s="318"/>
      <c r="AS674" s="318"/>
      <c r="AT674" s="318"/>
      <c r="AU674" s="318"/>
      <c r="AV674" s="318"/>
      <c r="AW674" s="318"/>
      <c r="AX674" s="318"/>
      <c r="AY674" s="318"/>
      <c r="AZ674" s="318"/>
      <c r="BA674" s="318"/>
      <c r="BB674" s="318"/>
      <c r="BC674" s="318"/>
      <c r="BD674" s="318"/>
      <c r="BE674" s="318"/>
      <c r="BF674" s="318"/>
      <c r="BG674" s="318"/>
      <c r="BH674" s="318"/>
      <c r="BI674" s="318"/>
      <c r="BJ674" s="318"/>
    </row>
    <row r="675" spans="1:62" ht="12" customHeight="1" x14ac:dyDescent="0.25">
      <c r="A675" s="318"/>
      <c r="B675" s="318"/>
      <c r="C675" s="318"/>
      <c r="D675" s="318"/>
      <c r="E675" s="318"/>
      <c r="F675" s="318"/>
      <c r="G675" s="318"/>
      <c r="H675" s="318"/>
      <c r="I675" s="318"/>
      <c r="J675" s="318"/>
      <c r="K675" s="318"/>
      <c r="L675" s="318"/>
      <c r="M675" s="318"/>
      <c r="N675" s="318"/>
      <c r="O675" s="318"/>
      <c r="P675" s="318"/>
      <c r="Q675" s="318"/>
      <c r="R675" s="318"/>
      <c r="S675" s="318"/>
      <c r="T675" s="318"/>
      <c r="U675" s="318"/>
      <c r="V675" s="318"/>
      <c r="W675" s="318"/>
      <c r="X675" s="318"/>
      <c r="Y675" s="318"/>
      <c r="Z675" s="318"/>
      <c r="AA675" s="318"/>
      <c r="AB675" s="318"/>
      <c r="AC675" s="318"/>
      <c r="AD675" s="318"/>
      <c r="AE675" s="318"/>
      <c r="AF675" s="318"/>
      <c r="AG675" s="318"/>
      <c r="AH675" s="318"/>
      <c r="AI675" s="318"/>
      <c r="AJ675" s="318"/>
      <c r="AK675" s="318"/>
      <c r="AL675" s="318"/>
      <c r="AM675" s="318"/>
      <c r="AN675" s="318"/>
      <c r="AO675" s="318"/>
      <c r="AP675" s="318"/>
      <c r="AQ675" s="318"/>
      <c r="AR675" s="318"/>
      <c r="AS675" s="318"/>
      <c r="AT675" s="318"/>
      <c r="AU675" s="318"/>
      <c r="AV675" s="318"/>
      <c r="AW675" s="318"/>
      <c r="AX675" s="318"/>
      <c r="AY675" s="318"/>
      <c r="AZ675" s="318"/>
      <c r="BA675" s="318"/>
      <c r="BB675" s="318"/>
      <c r="BC675" s="318"/>
      <c r="BD675" s="318"/>
      <c r="BE675" s="318"/>
      <c r="BF675" s="318"/>
      <c r="BG675" s="318"/>
      <c r="BH675" s="318"/>
      <c r="BI675" s="318"/>
      <c r="BJ675" s="318"/>
    </row>
    <row r="676" spans="1:62" ht="12" customHeight="1" x14ac:dyDescent="0.25">
      <c r="A676" s="318"/>
      <c r="B676" s="318"/>
      <c r="C676" s="318"/>
      <c r="D676" s="318"/>
      <c r="E676" s="318"/>
      <c r="F676" s="318"/>
      <c r="G676" s="318"/>
      <c r="H676" s="318"/>
      <c r="I676" s="318"/>
      <c r="J676" s="318"/>
      <c r="K676" s="318"/>
      <c r="L676" s="318"/>
      <c r="M676" s="318"/>
      <c r="N676" s="318"/>
      <c r="O676" s="318"/>
      <c r="P676" s="318"/>
      <c r="Q676" s="318"/>
      <c r="R676" s="318"/>
      <c r="S676" s="318"/>
      <c r="T676" s="318"/>
      <c r="U676" s="318"/>
      <c r="V676" s="318"/>
      <c r="W676" s="318"/>
      <c r="X676" s="318"/>
      <c r="Y676" s="318"/>
      <c r="Z676" s="318"/>
      <c r="AA676" s="318"/>
      <c r="AB676" s="318"/>
      <c r="AC676" s="318"/>
      <c r="AD676" s="318"/>
      <c r="AE676" s="318"/>
      <c r="AF676" s="318"/>
      <c r="AG676" s="318"/>
      <c r="AH676" s="318"/>
      <c r="AI676" s="318"/>
      <c r="AJ676" s="318"/>
      <c r="AK676" s="318"/>
      <c r="AL676" s="318"/>
      <c r="AM676" s="318"/>
      <c r="AN676" s="318"/>
      <c r="AO676" s="318"/>
      <c r="AP676" s="318"/>
      <c r="AQ676" s="318"/>
      <c r="AR676" s="318"/>
      <c r="AS676" s="318"/>
      <c r="AT676" s="318"/>
      <c r="AU676" s="318"/>
      <c r="AV676" s="318"/>
      <c r="AW676" s="318"/>
      <c r="AX676" s="318"/>
      <c r="AY676" s="318"/>
      <c r="AZ676" s="318"/>
      <c r="BA676" s="318"/>
      <c r="BB676" s="318"/>
      <c r="BC676" s="318"/>
      <c r="BD676" s="318"/>
      <c r="BE676" s="318"/>
      <c r="BF676" s="318"/>
      <c r="BG676" s="318"/>
      <c r="BH676" s="318"/>
      <c r="BI676" s="318"/>
      <c r="BJ676" s="318"/>
    </row>
    <row r="677" spans="1:62" ht="12" customHeight="1" x14ac:dyDescent="0.25">
      <c r="A677" s="318"/>
      <c r="B677" s="318"/>
      <c r="C677" s="318"/>
      <c r="D677" s="318"/>
      <c r="E677" s="318"/>
      <c r="F677" s="318"/>
      <c r="G677" s="318"/>
      <c r="H677" s="318"/>
      <c r="I677" s="318"/>
      <c r="J677" s="318"/>
      <c r="K677" s="318"/>
      <c r="L677" s="318"/>
      <c r="M677" s="318"/>
      <c r="N677" s="318"/>
      <c r="O677" s="318"/>
      <c r="P677" s="318"/>
      <c r="Q677" s="318"/>
      <c r="R677" s="318"/>
      <c r="S677" s="318"/>
      <c r="T677" s="318"/>
      <c r="U677" s="318"/>
      <c r="V677" s="318"/>
      <c r="W677" s="318"/>
      <c r="X677" s="318"/>
      <c r="Y677" s="318"/>
      <c r="Z677" s="318"/>
      <c r="AA677" s="318"/>
      <c r="AB677" s="318"/>
      <c r="AC677" s="318"/>
      <c r="AD677" s="318"/>
      <c r="AE677" s="318"/>
      <c r="AF677" s="318"/>
      <c r="AG677" s="318"/>
      <c r="AH677" s="318"/>
      <c r="AI677" s="318"/>
      <c r="AJ677" s="318"/>
      <c r="AK677" s="318"/>
      <c r="AL677" s="318"/>
      <c r="AM677" s="318"/>
      <c r="AN677" s="318"/>
      <c r="AO677" s="318"/>
      <c r="AP677" s="318"/>
      <c r="AQ677" s="318"/>
      <c r="AR677" s="318"/>
      <c r="AS677" s="318"/>
      <c r="AT677" s="318"/>
      <c r="AU677" s="318"/>
      <c r="AV677" s="318"/>
      <c r="AW677" s="318"/>
      <c r="AX677" s="318"/>
      <c r="AY677" s="318"/>
      <c r="AZ677" s="318"/>
      <c r="BA677" s="318"/>
      <c r="BB677" s="318"/>
      <c r="BC677" s="318"/>
      <c r="BD677" s="318"/>
      <c r="BE677" s="318"/>
      <c r="BF677" s="318"/>
      <c r="BG677" s="318"/>
      <c r="BH677" s="318"/>
      <c r="BI677" s="318"/>
      <c r="BJ677" s="318"/>
    </row>
    <row r="678" spans="1:62" ht="12" customHeight="1" x14ac:dyDescent="0.25">
      <c r="A678" s="318"/>
      <c r="B678" s="318"/>
      <c r="C678" s="318"/>
      <c r="D678" s="318"/>
      <c r="E678" s="318"/>
      <c r="F678" s="318"/>
      <c r="G678" s="318"/>
      <c r="H678" s="318"/>
      <c r="I678" s="318"/>
      <c r="J678" s="318"/>
      <c r="K678" s="318"/>
      <c r="L678" s="318"/>
      <c r="M678" s="318"/>
      <c r="N678" s="318"/>
      <c r="O678" s="318"/>
      <c r="P678" s="318"/>
      <c r="Q678" s="318"/>
      <c r="R678" s="318"/>
      <c r="S678" s="318"/>
      <c r="T678" s="318"/>
      <c r="U678" s="318"/>
      <c r="V678" s="318"/>
      <c r="W678" s="318"/>
      <c r="X678" s="318"/>
      <c r="Y678" s="318"/>
      <c r="Z678" s="318"/>
      <c r="AA678" s="318"/>
      <c r="AB678" s="318"/>
      <c r="AC678" s="318"/>
      <c r="AD678" s="318"/>
      <c r="AE678" s="318"/>
      <c r="AF678" s="318"/>
      <c r="AG678" s="318"/>
      <c r="AH678" s="318"/>
      <c r="AI678" s="318"/>
      <c r="AJ678" s="318"/>
      <c r="AK678" s="318"/>
      <c r="AL678" s="318"/>
      <c r="AM678" s="318"/>
      <c r="AN678" s="318"/>
      <c r="AO678" s="318"/>
      <c r="AP678" s="318"/>
      <c r="AQ678" s="318"/>
      <c r="AR678" s="318"/>
      <c r="AS678" s="318"/>
      <c r="AT678" s="318"/>
      <c r="AU678" s="318"/>
      <c r="AV678" s="318"/>
      <c r="AW678" s="318"/>
      <c r="AX678" s="318"/>
      <c r="AY678" s="318"/>
      <c r="AZ678" s="318"/>
      <c r="BA678" s="318"/>
      <c r="BB678" s="318"/>
      <c r="BC678" s="318"/>
      <c r="BD678" s="318"/>
      <c r="BE678" s="318"/>
      <c r="BF678" s="318"/>
      <c r="BG678" s="318"/>
      <c r="BH678" s="318"/>
      <c r="BI678" s="318"/>
      <c r="BJ678" s="318"/>
    </row>
    <row r="679" spans="1:62" ht="12" customHeight="1" x14ac:dyDescent="0.25">
      <c r="A679" s="318"/>
      <c r="B679" s="318"/>
      <c r="C679" s="318"/>
      <c r="D679" s="318"/>
      <c r="E679" s="318"/>
      <c r="F679" s="318"/>
      <c r="G679" s="318"/>
      <c r="H679" s="318"/>
      <c r="I679" s="318"/>
      <c r="J679" s="318"/>
      <c r="K679" s="318"/>
      <c r="L679" s="318"/>
      <c r="M679" s="318"/>
      <c r="N679" s="318"/>
      <c r="O679" s="318"/>
      <c r="P679" s="318"/>
      <c r="Q679" s="318"/>
      <c r="R679" s="318"/>
      <c r="S679" s="318"/>
      <c r="T679" s="318"/>
      <c r="U679" s="318"/>
      <c r="V679" s="318"/>
      <c r="W679" s="318"/>
      <c r="X679" s="318"/>
      <c r="Y679" s="318"/>
      <c r="Z679" s="318"/>
      <c r="AA679" s="318"/>
      <c r="AB679" s="318"/>
      <c r="AC679" s="318"/>
      <c r="AD679" s="318"/>
      <c r="AE679" s="318"/>
      <c r="AF679" s="318"/>
      <c r="AG679" s="318"/>
      <c r="AH679" s="318"/>
      <c r="AI679" s="318"/>
      <c r="AJ679" s="318"/>
      <c r="AK679" s="318"/>
      <c r="AL679" s="318"/>
      <c r="AM679" s="318"/>
      <c r="AN679" s="318"/>
      <c r="AO679" s="318"/>
      <c r="AP679" s="318"/>
      <c r="AQ679" s="318"/>
      <c r="AR679" s="318"/>
      <c r="AS679" s="318"/>
      <c r="AT679" s="318"/>
      <c r="AU679" s="318"/>
      <c r="AV679" s="318"/>
      <c r="AW679" s="318"/>
      <c r="AX679" s="318"/>
      <c r="AY679" s="318"/>
      <c r="AZ679" s="318"/>
      <c r="BA679" s="318"/>
      <c r="BB679" s="318"/>
      <c r="BC679" s="318"/>
      <c r="BD679" s="318"/>
      <c r="BE679" s="318"/>
      <c r="BF679" s="318"/>
      <c r="BG679" s="318"/>
      <c r="BH679" s="318"/>
      <c r="BI679" s="318"/>
      <c r="BJ679" s="318"/>
    </row>
    <row r="680" spans="1:62" ht="12" customHeight="1" x14ac:dyDescent="0.25">
      <c r="A680" s="318"/>
      <c r="B680" s="318"/>
      <c r="C680" s="318"/>
      <c r="D680" s="318"/>
      <c r="E680" s="318"/>
      <c r="F680" s="318"/>
      <c r="G680" s="318"/>
      <c r="H680" s="318"/>
      <c r="I680" s="318"/>
      <c r="J680" s="318"/>
      <c r="K680" s="318"/>
      <c r="L680" s="318"/>
      <c r="M680" s="318"/>
      <c r="N680" s="318"/>
      <c r="O680" s="318"/>
      <c r="P680" s="318"/>
      <c r="Q680" s="318"/>
      <c r="R680" s="318"/>
      <c r="S680" s="318"/>
      <c r="T680" s="318"/>
      <c r="U680" s="318"/>
      <c r="V680" s="318"/>
      <c r="W680" s="318"/>
      <c r="X680" s="318"/>
      <c r="Y680" s="318"/>
      <c r="Z680" s="318"/>
      <c r="AA680" s="318"/>
      <c r="AB680" s="318"/>
      <c r="AC680" s="318"/>
      <c r="AD680" s="318"/>
      <c r="AE680" s="318"/>
      <c r="AF680" s="318"/>
      <c r="AG680" s="318"/>
      <c r="AH680" s="318"/>
      <c r="AI680" s="318"/>
      <c r="AJ680" s="318"/>
      <c r="AK680" s="318"/>
      <c r="AL680" s="318"/>
      <c r="AM680" s="318"/>
      <c r="AN680" s="318"/>
      <c r="AO680" s="318"/>
      <c r="AP680" s="318"/>
      <c r="AQ680" s="318"/>
      <c r="AR680" s="318"/>
      <c r="AS680" s="318"/>
      <c r="AT680" s="318"/>
      <c r="AU680" s="318"/>
      <c r="AV680" s="318"/>
      <c r="AW680" s="318"/>
      <c r="AX680" s="318"/>
      <c r="AY680" s="318"/>
      <c r="AZ680" s="318"/>
      <c r="BA680" s="318"/>
      <c r="BB680" s="318"/>
      <c r="BC680" s="318"/>
      <c r="BD680" s="318"/>
      <c r="BE680" s="318"/>
      <c r="BF680" s="318"/>
      <c r="BG680" s="318"/>
      <c r="BH680" s="318"/>
      <c r="BI680" s="318"/>
      <c r="BJ680" s="318"/>
    </row>
    <row r="681" spans="1:62" ht="12" customHeight="1" x14ac:dyDescent="0.25">
      <c r="A681" s="318"/>
      <c r="B681" s="318"/>
      <c r="C681" s="318"/>
      <c r="D681" s="318"/>
      <c r="E681" s="318"/>
      <c r="F681" s="318"/>
      <c r="G681" s="318"/>
      <c r="H681" s="318"/>
      <c r="I681" s="318"/>
      <c r="J681" s="318"/>
      <c r="K681" s="318"/>
      <c r="L681" s="318"/>
      <c r="M681" s="318"/>
      <c r="N681" s="318"/>
      <c r="O681" s="318"/>
      <c r="P681" s="318"/>
      <c r="Q681" s="318"/>
      <c r="R681" s="318"/>
      <c r="S681" s="318"/>
      <c r="T681" s="318"/>
      <c r="U681" s="318"/>
      <c r="V681" s="318"/>
      <c r="W681" s="318"/>
      <c r="X681" s="318"/>
      <c r="Y681" s="318"/>
      <c r="Z681" s="318"/>
      <c r="AA681" s="318"/>
      <c r="AB681" s="318"/>
      <c r="AC681" s="318"/>
      <c r="AD681" s="318"/>
      <c r="AE681" s="318"/>
      <c r="AF681" s="318"/>
      <c r="AG681" s="318"/>
      <c r="AH681" s="318"/>
      <c r="AI681" s="318"/>
      <c r="AJ681" s="318"/>
      <c r="AK681" s="318"/>
      <c r="AL681" s="318"/>
      <c r="AM681" s="318"/>
      <c r="AN681" s="318"/>
      <c r="AO681" s="318"/>
      <c r="AP681" s="318"/>
      <c r="AQ681" s="318"/>
      <c r="AR681" s="318"/>
      <c r="AS681" s="318"/>
      <c r="AT681" s="318"/>
      <c r="AU681" s="318"/>
      <c r="AV681" s="318"/>
      <c r="AW681" s="318"/>
      <c r="AX681" s="318"/>
      <c r="AY681" s="318"/>
      <c r="AZ681" s="318"/>
      <c r="BA681" s="318"/>
      <c r="BB681" s="318"/>
      <c r="BC681" s="318"/>
      <c r="BD681" s="318"/>
      <c r="BE681" s="318"/>
      <c r="BF681" s="318"/>
      <c r="BG681" s="318"/>
      <c r="BH681" s="318"/>
      <c r="BI681" s="318"/>
      <c r="BJ681" s="318"/>
    </row>
    <row r="682" spans="1:62" ht="12" customHeight="1" x14ac:dyDescent="0.25">
      <c r="A682" s="318"/>
      <c r="B682" s="318"/>
      <c r="C682" s="318"/>
      <c r="D682" s="318"/>
      <c r="E682" s="318"/>
      <c r="F682" s="318"/>
      <c r="G682" s="318"/>
      <c r="H682" s="318"/>
      <c r="I682" s="318"/>
      <c r="J682" s="318"/>
      <c r="K682" s="318"/>
      <c r="L682" s="318"/>
      <c r="M682" s="318"/>
      <c r="N682" s="318"/>
      <c r="O682" s="318"/>
      <c r="P682" s="318"/>
      <c r="Q682" s="318"/>
      <c r="R682" s="318"/>
      <c r="S682" s="318"/>
      <c r="T682" s="318"/>
      <c r="U682" s="318"/>
      <c r="V682" s="318"/>
      <c r="W682" s="318"/>
      <c r="X682" s="318"/>
      <c r="Y682" s="318"/>
      <c r="Z682" s="318"/>
      <c r="AA682" s="318"/>
      <c r="AB682" s="318"/>
      <c r="AC682" s="318"/>
      <c r="AD682" s="318"/>
      <c r="AE682" s="318"/>
      <c r="AF682" s="318"/>
      <c r="AG682" s="318"/>
      <c r="AH682" s="318"/>
      <c r="AI682" s="318"/>
      <c r="AJ682" s="318"/>
      <c r="AK682" s="318"/>
      <c r="AL682" s="318"/>
      <c r="AM682" s="318"/>
      <c r="AN682" s="318"/>
      <c r="AO682" s="318"/>
      <c r="AP682" s="318"/>
      <c r="AQ682" s="318"/>
      <c r="AR682" s="318"/>
      <c r="AS682" s="318"/>
      <c r="AT682" s="318"/>
      <c r="AU682" s="318"/>
      <c r="AV682" s="318"/>
      <c r="AW682" s="318"/>
      <c r="AX682" s="318"/>
      <c r="AY682" s="318"/>
      <c r="AZ682" s="318"/>
      <c r="BA682" s="318"/>
      <c r="BB682" s="318"/>
      <c r="BC682" s="318"/>
      <c r="BD682" s="318"/>
      <c r="BE682" s="318"/>
      <c r="BF682" s="318"/>
      <c r="BG682" s="318"/>
      <c r="BH682" s="318"/>
      <c r="BI682" s="318"/>
      <c r="BJ682" s="318"/>
    </row>
    <row r="683" spans="1:62" ht="12" customHeight="1" x14ac:dyDescent="0.25">
      <c r="A683" s="318"/>
      <c r="B683" s="318"/>
      <c r="C683" s="318"/>
      <c r="D683" s="318"/>
      <c r="E683" s="318"/>
      <c r="F683" s="318"/>
      <c r="G683" s="318"/>
      <c r="H683" s="318"/>
      <c r="I683" s="318"/>
      <c r="J683" s="318"/>
      <c r="K683" s="318"/>
      <c r="L683" s="318"/>
      <c r="M683" s="318"/>
      <c r="N683" s="318"/>
      <c r="O683" s="318"/>
      <c r="P683" s="318"/>
      <c r="Q683" s="318"/>
      <c r="R683" s="318"/>
      <c r="S683" s="318"/>
      <c r="T683" s="318"/>
      <c r="U683" s="318"/>
      <c r="V683" s="318"/>
      <c r="W683" s="318"/>
      <c r="X683" s="318"/>
      <c r="Y683" s="318"/>
      <c r="Z683" s="318"/>
      <c r="AA683" s="318"/>
      <c r="AB683" s="318"/>
      <c r="AC683" s="318"/>
      <c r="AD683" s="318"/>
      <c r="AE683" s="318"/>
      <c r="AF683" s="318"/>
      <c r="AG683" s="318"/>
      <c r="AH683" s="318"/>
      <c r="AI683" s="318"/>
      <c r="AJ683" s="318"/>
      <c r="AK683" s="318"/>
      <c r="AL683" s="318"/>
      <c r="AM683" s="318"/>
      <c r="AN683" s="318"/>
      <c r="AO683" s="318"/>
      <c r="AP683" s="318"/>
      <c r="AQ683" s="318"/>
      <c r="AR683" s="318"/>
      <c r="AS683" s="318"/>
      <c r="AT683" s="318"/>
      <c r="AU683" s="318"/>
      <c r="AV683" s="318"/>
      <c r="AW683" s="318"/>
      <c r="AX683" s="318"/>
      <c r="AY683" s="318"/>
      <c r="AZ683" s="318"/>
      <c r="BA683" s="318"/>
      <c r="BB683" s="318"/>
      <c r="BC683" s="318"/>
      <c r="BD683" s="318"/>
      <c r="BE683" s="318"/>
      <c r="BF683" s="318"/>
      <c r="BG683" s="318"/>
      <c r="BH683" s="318"/>
      <c r="BI683" s="318"/>
      <c r="BJ683" s="318"/>
    </row>
    <row r="684" spans="1:62" ht="12" customHeight="1" x14ac:dyDescent="0.25">
      <c r="A684" s="318"/>
      <c r="B684" s="318"/>
      <c r="C684" s="318"/>
      <c r="D684" s="318"/>
      <c r="E684" s="318"/>
      <c r="F684" s="318"/>
      <c r="G684" s="318"/>
      <c r="H684" s="318"/>
      <c r="I684" s="318"/>
      <c r="J684" s="318"/>
      <c r="K684" s="318"/>
      <c r="L684" s="318"/>
      <c r="M684" s="318"/>
      <c r="N684" s="318"/>
      <c r="O684" s="318"/>
      <c r="P684" s="318"/>
      <c r="Q684" s="318"/>
      <c r="R684" s="318"/>
      <c r="S684" s="318"/>
      <c r="T684" s="318"/>
      <c r="U684" s="318"/>
      <c r="V684" s="318"/>
      <c r="W684" s="318"/>
      <c r="X684" s="318"/>
      <c r="Y684" s="318"/>
      <c r="Z684" s="318"/>
      <c r="AA684" s="318"/>
      <c r="AB684" s="318"/>
      <c r="AC684" s="318"/>
      <c r="AD684" s="318"/>
      <c r="AE684" s="318"/>
      <c r="AF684" s="318"/>
      <c r="AG684" s="318"/>
      <c r="AH684" s="318"/>
      <c r="AI684" s="318"/>
      <c r="AJ684" s="318"/>
      <c r="AK684" s="318"/>
      <c r="AL684" s="318"/>
      <c r="AM684" s="318"/>
      <c r="AN684" s="318"/>
      <c r="AO684" s="318"/>
      <c r="AP684" s="318"/>
      <c r="AQ684" s="318"/>
      <c r="AR684" s="318"/>
      <c r="AS684" s="318"/>
      <c r="AT684" s="318"/>
      <c r="AU684" s="318"/>
      <c r="AV684" s="318"/>
      <c r="AW684" s="318"/>
      <c r="AX684" s="318"/>
      <c r="AY684" s="318"/>
      <c r="AZ684" s="318"/>
      <c r="BA684" s="318"/>
      <c r="BB684" s="318"/>
      <c r="BC684" s="318"/>
      <c r="BD684" s="318"/>
      <c r="BE684" s="318"/>
      <c r="BF684" s="318"/>
      <c r="BG684" s="318"/>
      <c r="BH684" s="318"/>
      <c r="BI684" s="318"/>
      <c r="BJ684" s="318"/>
    </row>
    <row r="685" spans="1:62" ht="12" customHeight="1" x14ac:dyDescent="0.25">
      <c r="A685" s="318"/>
      <c r="B685" s="318"/>
      <c r="C685" s="318"/>
      <c r="D685" s="318"/>
      <c r="E685" s="318"/>
      <c r="F685" s="318"/>
      <c r="G685" s="318"/>
      <c r="H685" s="318"/>
      <c r="I685" s="318"/>
      <c r="J685" s="318"/>
      <c r="K685" s="318"/>
      <c r="L685" s="318"/>
      <c r="M685" s="318"/>
      <c r="N685" s="318"/>
      <c r="O685" s="318"/>
      <c r="P685" s="318"/>
      <c r="Q685" s="318"/>
      <c r="R685" s="318"/>
      <c r="S685" s="318"/>
      <c r="T685" s="318"/>
      <c r="U685" s="318"/>
      <c r="V685" s="318"/>
      <c r="W685" s="318"/>
      <c r="X685" s="318"/>
      <c r="Y685" s="318"/>
      <c r="Z685" s="318"/>
      <c r="AA685" s="318"/>
      <c r="AB685" s="318"/>
      <c r="AC685" s="318"/>
      <c r="AD685" s="318"/>
      <c r="AE685" s="318"/>
      <c r="AF685" s="318"/>
      <c r="AG685" s="318"/>
      <c r="AH685" s="318"/>
      <c r="AI685" s="318"/>
      <c r="AJ685" s="318"/>
      <c r="AK685" s="318"/>
      <c r="AL685" s="318"/>
      <c r="AM685" s="318"/>
      <c r="AN685" s="318"/>
      <c r="AO685" s="318"/>
      <c r="AP685" s="318"/>
      <c r="AQ685" s="318"/>
      <c r="AR685" s="318"/>
      <c r="AS685" s="318"/>
      <c r="AT685" s="318"/>
      <c r="AU685" s="318"/>
      <c r="AV685" s="318"/>
      <c r="AW685" s="318"/>
      <c r="AX685" s="318"/>
      <c r="AY685" s="318"/>
      <c r="AZ685" s="318"/>
      <c r="BA685" s="318"/>
      <c r="BB685" s="318"/>
      <c r="BC685" s="318"/>
      <c r="BD685" s="318"/>
      <c r="BE685" s="318"/>
      <c r="BF685" s="318"/>
      <c r="BG685" s="318"/>
      <c r="BH685" s="318"/>
      <c r="BI685" s="318"/>
      <c r="BJ685" s="318"/>
    </row>
    <row r="686" spans="1:62" ht="12" customHeight="1" x14ac:dyDescent="0.25">
      <c r="A686" s="318"/>
      <c r="B686" s="318"/>
      <c r="C686" s="318"/>
      <c r="D686" s="318"/>
      <c r="E686" s="318"/>
      <c r="F686" s="318"/>
      <c r="G686" s="318"/>
      <c r="H686" s="318"/>
      <c r="I686" s="318"/>
      <c r="J686" s="318"/>
      <c r="K686" s="318"/>
      <c r="L686" s="318"/>
      <c r="M686" s="318"/>
      <c r="N686" s="318"/>
      <c r="O686" s="318"/>
      <c r="P686" s="318"/>
      <c r="Q686" s="318"/>
      <c r="R686" s="318"/>
      <c r="S686" s="318"/>
      <c r="T686" s="318"/>
      <c r="U686" s="318"/>
      <c r="V686" s="318"/>
      <c r="W686" s="318"/>
      <c r="X686" s="318"/>
      <c r="Y686" s="318"/>
      <c r="Z686" s="318"/>
      <c r="AA686" s="318"/>
      <c r="AB686" s="318"/>
      <c r="AC686" s="318"/>
      <c r="AD686" s="318"/>
      <c r="AE686" s="318"/>
      <c r="AF686" s="318"/>
      <c r="AG686" s="318"/>
      <c r="AH686" s="318"/>
      <c r="AI686" s="318"/>
      <c r="AJ686" s="318"/>
      <c r="AK686" s="318"/>
      <c r="AL686" s="318"/>
      <c r="AM686" s="318"/>
      <c r="AN686" s="318"/>
      <c r="AO686" s="318"/>
      <c r="AP686" s="318"/>
      <c r="AQ686" s="318"/>
      <c r="AR686" s="318"/>
      <c r="AS686" s="318"/>
      <c r="AT686" s="318"/>
      <c r="AU686" s="318"/>
      <c r="AV686" s="318"/>
      <c r="AW686" s="318"/>
      <c r="AX686" s="318"/>
      <c r="AY686" s="318"/>
      <c r="AZ686" s="318"/>
      <c r="BA686" s="318"/>
      <c r="BB686" s="318"/>
      <c r="BC686" s="318"/>
      <c r="BD686" s="318"/>
      <c r="BE686" s="318"/>
      <c r="BF686" s="318"/>
      <c r="BG686" s="318"/>
      <c r="BH686" s="318"/>
      <c r="BI686" s="318"/>
      <c r="BJ686" s="318"/>
    </row>
    <row r="687" spans="1:62" ht="12" customHeight="1" x14ac:dyDescent="0.25">
      <c r="A687" s="318"/>
      <c r="B687" s="318"/>
      <c r="C687" s="318"/>
      <c r="D687" s="318"/>
      <c r="E687" s="318"/>
      <c r="F687" s="318"/>
      <c r="G687" s="318"/>
      <c r="H687" s="318"/>
      <c r="I687" s="318"/>
      <c r="J687" s="318"/>
      <c r="K687" s="318"/>
      <c r="L687" s="318"/>
      <c r="M687" s="318"/>
      <c r="N687" s="318"/>
      <c r="O687" s="318"/>
      <c r="P687" s="318"/>
      <c r="Q687" s="318"/>
      <c r="R687" s="318"/>
      <c r="S687" s="318"/>
      <c r="T687" s="318"/>
      <c r="U687" s="318"/>
      <c r="V687" s="318"/>
      <c r="W687" s="318"/>
      <c r="X687" s="318"/>
      <c r="Y687" s="318"/>
      <c r="Z687" s="318"/>
      <c r="AA687" s="318"/>
      <c r="AB687" s="318"/>
      <c r="AC687" s="318"/>
      <c r="AD687" s="318"/>
      <c r="AE687" s="318"/>
      <c r="AF687" s="318"/>
      <c r="AG687" s="318"/>
      <c r="AH687" s="318"/>
      <c r="AI687" s="318"/>
      <c r="AJ687" s="318"/>
      <c r="AK687" s="318"/>
      <c r="AL687" s="318"/>
      <c r="AM687" s="318"/>
      <c r="AN687" s="318"/>
      <c r="AO687" s="318"/>
      <c r="AP687" s="318"/>
      <c r="AQ687" s="318"/>
      <c r="AR687" s="318"/>
      <c r="AS687" s="318"/>
      <c r="AT687" s="318"/>
      <c r="AU687" s="318"/>
      <c r="AV687" s="318"/>
      <c r="AW687" s="318"/>
      <c r="AX687" s="318"/>
      <c r="AY687" s="318"/>
      <c r="AZ687" s="318"/>
      <c r="BA687" s="318"/>
      <c r="BB687" s="318"/>
      <c r="BC687" s="318"/>
      <c r="BD687" s="318"/>
      <c r="BE687" s="318"/>
      <c r="BF687" s="318"/>
      <c r="BG687" s="318"/>
      <c r="BH687" s="318"/>
      <c r="BI687" s="318"/>
      <c r="BJ687" s="318"/>
    </row>
    <row r="688" spans="1:62" ht="12" customHeight="1" x14ac:dyDescent="0.25">
      <c r="A688" s="318"/>
      <c r="B688" s="318"/>
      <c r="C688" s="318"/>
      <c r="D688" s="318"/>
      <c r="E688" s="318"/>
      <c r="F688" s="318"/>
      <c r="G688" s="318"/>
      <c r="H688" s="318"/>
      <c r="I688" s="318"/>
      <c r="J688" s="318"/>
      <c r="K688" s="318"/>
      <c r="L688" s="318"/>
      <c r="M688" s="318"/>
      <c r="N688" s="318"/>
      <c r="O688" s="318"/>
      <c r="P688" s="318"/>
      <c r="Q688" s="318"/>
      <c r="R688" s="318"/>
      <c r="S688" s="318"/>
      <c r="T688" s="318"/>
      <c r="U688" s="318"/>
      <c r="V688" s="318"/>
      <c r="W688" s="318"/>
      <c r="X688" s="318"/>
      <c r="Y688" s="318"/>
      <c r="Z688" s="318"/>
      <c r="AA688" s="318"/>
      <c r="AB688" s="318"/>
      <c r="AC688" s="318"/>
      <c r="AD688" s="318"/>
      <c r="AE688" s="318"/>
      <c r="AF688" s="318"/>
      <c r="AG688" s="318"/>
      <c r="AH688" s="318"/>
      <c r="AI688" s="318"/>
      <c r="AJ688" s="318"/>
      <c r="AK688" s="318"/>
      <c r="AL688" s="318"/>
      <c r="AM688" s="318"/>
      <c r="AN688" s="318"/>
      <c r="AO688" s="318"/>
      <c r="AP688" s="318"/>
      <c r="AQ688" s="318"/>
      <c r="AR688" s="318"/>
      <c r="AS688" s="318"/>
      <c r="AT688" s="318"/>
      <c r="AU688" s="318"/>
      <c r="AV688" s="318"/>
      <c r="AW688" s="318"/>
      <c r="AX688" s="318"/>
      <c r="AY688" s="318"/>
      <c r="AZ688" s="318"/>
      <c r="BA688" s="318"/>
      <c r="BB688" s="318"/>
      <c r="BC688" s="318"/>
      <c r="BD688" s="318"/>
      <c r="BE688" s="318"/>
      <c r="BF688" s="318"/>
      <c r="BG688" s="318"/>
      <c r="BH688" s="318"/>
      <c r="BI688" s="318"/>
      <c r="BJ688" s="318"/>
    </row>
    <row r="689" spans="1:62" ht="12" customHeight="1" x14ac:dyDescent="0.25">
      <c r="A689" s="318"/>
      <c r="B689" s="318"/>
      <c r="C689" s="318"/>
      <c r="D689" s="318"/>
      <c r="E689" s="318"/>
      <c r="F689" s="318"/>
      <c r="G689" s="318"/>
      <c r="H689" s="318"/>
      <c r="I689" s="318"/>
      <c r="J689" s="318"/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  <c r="W689" s="318"/>
      <c r="X689" s="318"/>
      <c r="Y689" s="318"/>
      <c r="Z689" s="318"/>
      <c r="AA689" s="318"/>
      <c r="AB689" s="318"/>
      <c r="AC689" s="318"/>
      <c r="AD689" s="318"/>
      <c r="AE689" s="318"/>
      <c r="AF689" s="318"/>
      <c r="AG689" s="318"/>
      <c r="AH689" s="318"/>
      <c r="AI689" s="318"/>
      <c r="AJ689" s="318"/>
      <c r="AK689" s="318"/>
      <c r="AL689" s="318"/>
      <c r="AM689" s="318"/>
      <c r="AN689" s="318"/>
      <c r="AO689" s="318"/>
      <c r="AP689" s="318"/>
      <c r="AQ689" s="318"/>
      <c r="AR689" s="318"/>
      <c r="AS689" s="318"/>
      <c r="AT689" s="318"/>
      <c r="AU689" s="318"/>
      <c r="AV689" s="318"/>
      <c r="AW689" s="318"/>
      <c r="AX689" s="318"/>
      <c r="AY689" s="318"/>
      <c r="AZ689" s="318"/>
      <c r="BA689" s="318"/>
      <c r="BB689" s="318"/>
      <c r="BC689" s="318"/>
      <c r="BD689" s="318"/>
      <c r="BE689" s="318"/>
      <c r="BF689" s="318"/>
      <c r="BG689" s="318"/>
      <c r="BH689" s="318"/>
      <c r="BI689" s="318"/>
      <c r="BJ689" s="318"/>
    </row>
    <row r="690" spans="1:62" ht="12" customHeight="1" x14ac:dyDescent="0.25">
      <c r="A690" s="318"/>
      <c r="B690" s="318"/>
      <c r="C690" s="318"/>
      <c r="D690" s="318"/>
      <c r="E690" s="318"/>
      <c r="F690" s="318"/>
      <c r="G690" s="318"/>
      <c r="H690" s="318"/>
      <c r="I690" s="318"/>
      <c r="J690" s="318"/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  <c r="W690" s="318"/>
      <c r="X690" s="318"/>
      <c r="Y690" s="318"/>
      <c r="Z690" s="318"/>
      <c r="AA690" s="318"/>
      <c r="AB690" s="318"/>
      <c r="AC690" s="318"/>
      <c r="AD690" s="318"/>
      <c r="AE690" s="318"/>
      <c r="AF690" s="318"/>
      <c r="AG690" s="318"/>
      <c r="AH690" s="318"/>
      <c r="AI690" s="318"/>
      <c r="AJ690" s="318"/>
      <c r="AK690" s="318"/>
      <c r="AL690" s="318"/>
      <c r="AM690" s="318"/>
      <c r="AN690" s="318"/>
      <c r="AO690" s="318"/>
      <c r="AP690" s="318"/>
      <c r="AQ690" s="318"/>
      <c r="AR690" s="318"/>
      <c r="AS690" s="318"/>
      <c r="AT690" s="318"/>
      <c r="AU690" s="318"/>
      <c r="AV690" s="318"/>
      <c r="AW690" s="318"/>
      <c r="AX690" s="318"/>
      <c r="AY690" s="318"/>
      <c r="AZ690" s="318"/>
      <c r="BA690" s="318"/>
      <c r="BB690" s="318"/>
      <c r="BC690" s="318"/>
      <c r="BD690" s="318"/>
      <c r="BE690" s="318"/>
      <c r="BF690" s="318"/>
      <c r="BG690" s="318"/>
      <c r="BH690" s="318"/>
      <c r="BI690" s="318"/>
      <c r="BJ690" s="318"/>
    </row>
    <row r="691" spans="1:62" ht="12" customHeight="1" x14ac:dyDescent="0.25">
      <c r="A691" s="318"/>
      <c r="B691" s="318"/>
      <c r="C691" s="318"/>
      <c r="D691" s="318"/>
      <c r="E691" s="318"/>
      <c r="F691" s="318"/>
      <c r="G691" s="318"/>
      <c r="H691" s="318"/>
      <c r="I691" s="318"/>
      <c r="J691" s="318"/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  <c r="W691" s="318"/>
      <c r="X691" s="318"/>
      <c r="Y691" s="318"/>
      <c r="Z691" s="318"/>
      <c r="AA691" s="318"/>
      <c r="AB691" s="318"/>
      <c r="AC691" s="318"/>
      <c r="AD691" s="318"/>
      <c r="AE691" s="318"/>
      <c r="AF691" s="318"/>
      <c r="AG691" s="318"/>
      <c r="AH691" s="318"/>
      <c r="AI691" s="318"/>
      <c r="AJ691" s="318"/>
      <c r="AK691" s="318"/>
      <c r="AL691" s="318"/>
      <c r="AM691" s="318"/>
      <c r="AN691" s="318"/>
      <c r="AO691" s="318"/>
      <c r="AP691" s="318"/>
      <c r="AQ691" s="318"/>
      <c r="AR691" s="318"/>
      <c r="AS691" s="318"/>
      <c r="AT691" s="318"/>
      <c r="AU691" s="318"/>
      <c r="AV691" s="318"/>
      <c r="AW691" s="318"/>
      <c r="AX691" s="318"/>
      <c r="AY691" s="318"/>
      <c r="AZ691" s="318"/>
      <c r="BA691" s="318"/>
      <c r="BB691" s="318"/>
      <c r="BC691" s="318"/>
      <c r="BD691" s="318"/>
      <c r="BE691" s="318"/>
      <c r="BF691" s="318"/>
      <c r="BG691" s="318"/>
      <c r="BH691" s="318"/>
      <c r="BI691" s="318"/>
      <c r="BJ691" s="318"/>
    </row>
    <row r="692" spans="1:62" ht="12" customHeight="1" x14ac:dyDescent="0.25">
      <c r="A692" s="318"/>
      <c r="B692" s="318"/>
      <c r="C692" s="318"/>
      <c r="D692" s="318"/>
      <c r="E692" s="318"/>
      <c r="F692" s="318"/>
      <c r="G692" s="318"/>
      <c r="H692" s="318"/>
      <c r="I692" s="318"/>
      <c r="J692" s="318"/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  <c r="W692" s="318"/>
      <c r="X692" s="318"/>
      <c r="Y692" s="318"/>
      <c r="Z692" s="318"/>
      <c r="AA692" s="318"/>
      <c r="AB692" s="318"/>
      <c r="AC692" s="318"/>
      <c r="AD692" s="318"/>
      <c r="AE692" s="318"/>
      <c r="AF692" s="318"/>
      <c r="AG692" s="318"/>
      <c r="AH692" s="318"/>
      <c r="AI692" s="318"/>
      <c r="AJ692" s="318"/>
      <c r="AK692" s="318"/>
      <c r="AL692" s="318"/>
      <c r="AM692" s="318"/>
      <c r="AN692" s="318"/>
      <c r="AO692" s="318"/>
      <c r="AP692" s="318"/>
      <c r="AQ692" s="318"/>
      <c r="AR692" s="318"/>
      <c r="AS692" s="318"/>
      <c r="AT692" s="318"/>
      <c r="AU692" s="318"/>
      <c r="AV692" s="318"/>
      <c r="AW692" s="318"/>
      <c r="AX692" s="318"/>
      <c r="AY692" s="318"/>
      <c r="AZ692" s="318"/>
      <c r="BA692" s="318"/>
      <c r="BB692" s="318"/>
      <c r="BC692" s="318"/>
      <c r="BD692" s="318"/>
      <c r="BE692" s="318"/>
      <c r="BF692" s="318"/>
      <c r="BG692" s="318"/>
      <c r="BH692" s="318"/>
      <c r="BI692" s="318"/>
      <c r="BJ692" s="318"/>
    </row>
    <row r="693" spans="1:62" ht="12" customHeight="1" x14ac:dyDescent="0.25">
      <c r="A693" s="318"/>
      <c r="B693" s="318"/>
      <c r="C693" s="318"/>
      <c r="D693" s="318"/>
      <c r="E693" s="318"/>
      <c r="F693" s="318"/>
      <c r="G693" s="318"/>
      <c r="H693" s="318"/>
      <c r="I693" s="318"/>
      <c r="J693" s="318"/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  <c r="W693" s="318"/>
      <c r="X693" s="318"/>
      <c r="Y693" s="318"/>
      <c r="Z693" s="318"/>
      <c r="AA693" s="318"/>
      <c r="AB693" s="318"/>
      <c r="AC693" s="318"/>
      <c r="AD693" s="318"/>
      <c r="AE693" s="318"/>
      <c r="AF693" s="318"/>
      <c r="AG693" s="318"/>
      <c r="AH693" s="318"/>
      <c r="AI693" s="318"/>
      <c r="AJ693" s="318"/>
      <c r="AK693" s="318"/>
      <c r="AL693" s="318"/>
      <c r="AM693" s="318"/>
      <c r="AN693" s="318"/>
      <c r="AO693" s="318"/>
      <c r="AP693" s="318"/>
      <c r="AQ693" s="318"/>
      <c r="AR693" s="318"/>
      <c r="AS693" s="318"/>
      <c r="AT693" s="318"/>
      <c r="AU693" s="318"/>
      <c r="AV693" s="318"/>
      <c r="AW693" s="318"/>
      <c r="AX693" s="318"/>
      <c r="AY693" s="318"/>
      <c r="AZ693" s="318"/>
      <c r="BA693" s="318"/>
      <c r="BB693" s="318"/>
      <c r="BC693" s="318"/>
      <c r="BD693" s="318"/>
      <c r="BE693" s="318"/>
      <c r="BF693" s="318"/>
      <c r="BG693" s="318"/>
      <c r="BH693" s="318"/>
      <c r="BI693" s="318"/>
      <c r="BJ693" s="318"/>
    </row>
    <row r="694" spans="1:62" ht="12" customHeight="1" x14ac:dyDescent="0.25">
      <c r="A694" s="318"/>
      <c r="B694" s="318"/>
      <c r="C694" s="318"/>
      <c r="D694" s="318"/>
      <c r="E694" s="318"/>
      <c r="F694" s="318"/>
      <c r="G694" s="318"/>
      <c r="H694" s="318"/>
      <c r="I694" s="318"/>
      <c r="J694" s="318"/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  <c r="W694" s="318"/>
      <c r="X694" s="318"/>
      <c r="Y694" s="318"/>
      <c r="Z694" s="318"/>
      <c r="AA694" s="318"/>
      <c r="AB694" s="318"/>
      <c r="AC694" s="318"/>
      <c r="AD694" s="318"/>
      <c r="AE694" s="318"/>
      <c r="AF694" s="318"/>
      <c r="AG694" s="318"/>
      <c r="AH694" s="318"/>
      <c r="AI694" s="318"/>
      <c r="AJ694" s="318"/>
      <c r="AK694" s="318"/>
      <c r="AL694" s="318"/>
      <c r="AM694" s="318"/>
      <c r="AN694" s="318"/>
      <c r="AO694" s="318"/>
      <c r="AP694" s="318"/>
      <c r="AQ694" s="318"/>
      <c r="AR694" s="318"/>
      <c r="AS694" s="318"/>
      <c r="AT694" s="318"/>
      <c r="AU694" s="318"/>
      <c r="AV694" s="318"/>
      <c r="AW694" s="318"/>
      <c r="AX694" s="318"/>
      <c r="AY694" s="318"/>
      <c r="AZ694" s="318"/>
      <c r="BA694" s="318"/>
      <c r="BB694" s="318"/>
      <c r="BC694" s="318"/>
      <c r="BD694" s="318"/>
      <c r="BE694" s="318"/>
      <c r="BF694" s="318"/>
      <c r="BG694" s="318"/>
      <c r="BH694" s="318"/>
      <c r="BI694" s="318"/>
      <c r="BJ694" s="318"/>
    </row>
    <row r="695" spans="1:62" ht="12" customHeight="1" x14ac:dyDescent="0.25">
      <c r="A695" s="318"/>
      <c r="B695" s="318"/>
      <c r="C695" s="318"/>
      <c r="D695" s="318"/>
      <c r="E695" s="318"/>
      <c r="F695" s="318"/>
      <c r="G695" s="318"/>
      <c r="H695" s="318"/>
      <c r="I695" s="318"/>
      <c r="J695" s="318"/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  <c r="W695" s="318"/>
      <c r="X695" s="318"/>
      <c r="Y695" s="318"/>
      <c r="Z695" s="318"/>
      <c r="AA695" s="318"/>
      <c r="AB695" s="318"/>
      <c r="AC695" s="318"/>
      <c r="AD695" s="318"/>
      <c r="AE695" s="318"/>
      <c r="AF695" s="318"/>
      <c r="AG695" s="318"/>
      <c r="AH695" s="318"/>
      <c r="AI695" s="318"/>
      <c r="AJ695" s="318"/>
      <c r="AK695" s="318"/>
      <c r="AL695" s="318"/>
      <c r="AM695" s="318"/>
      <c r="AN695" s="318"/>
      <c r="AO695" s="318"/>
      <c r="AP695" s="318"/>
      <c r="AQ695" s="318"/>
      <c r="AR695" s="318"/>
      <c r="AS695" s="318"/>
      <c r="AT695" s="318"/>
      <c r="AU695" s="318"/>
      <c r="AV695" s="318"/>
      <c r="AW695" s="318"/>
      <c r="AX695" s="318"/>
      <c r="AY695" s="318"/>
      <c r="AZ695" s="318"/>
      <c r="BA695" s="318"/>
      <c r="BB695" s="318"/>
      <c r="BC695" s="318"/>
      <c r="BD695" s="318"/>
      <c r="BE695" s="318"/>
      <c r="BF695" s="318"/>
      <c r="BG695" s="318"/>
      <c r="BH695" s="318"/>
      <c r="BI695" s="318"/>
      <c r="BJ695" s="318"/>
    </row>
    <row r="696" spans="1:62" ht="12" customHeight="1" x14ac:dyDescent="0.25">
      <c r="A696" s="318"/>
      <c r="B696" s="318"/>
      <c r="C696" s="318"/>
      <c r="D696" s="318"/>
      <c r="E696" s="318"/>
      <c r="F696" s="318"/>
      <c r="G696" s="318"/>
      <c r="H696" s="318"/>
      <c r="I696" s="318"/>
      <c r="J696" s="318"/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  <c r="W696" s="318"/>
      <c r="X696" s="318"/>
      <c r="Y696" s="318"/>
      <c r="Z696" s="318"/>
      <c r="AA696" s="318"/>
      <c r="AB696" s="318"/>
      <c r="AC696" s="318"/>
      <c r="AD696" s="318"/>
      <c r="AE696" s="318"/>
      <c r="AF696" s="318"/>
      <c r="AG696" s="318"/>
      <c r="AH696" s="318"/>
      <c r="AI696" s="318"/>
      <c r="AJ696" s="318"/>
      <c r="AK696" s="318"/>
      <c r="AL696" s="318"/>
      <c r="AM696" s="318"/>
      <c r="AN696" s="318"/>
      <c r="AO696" s="318"/>
      <c r="AP696" s="318"/>
      <c r="AQ696" s="318"/>
      <c r="AR696" s="318"/>
      <c r="AS696" s="318"/>
      <c r="AT696" s="318"/>
      <c r="AU696" s="318"/>
      <c r="AV696" s="318"/>
      <c r="AW696" s="318"/>
      <c r="AX696" s="318"/>
      <c r="AY696" s="318"/>
      <c r="AZ696" s="318"/>
      <c r="BA696" s="318"/>
      <c r="BB696" s="318"/>
      <c r="BC696" s="318"/>
      <c r="BD696" s="318"/>
      <c r="BE696" s="318"/>
      <c r="BF696" s="318"/>
      <c r="BG696" s="318"/>
      <c r="BH696" s="318"/>
      <c r="BI696" s="318"/>
      <c r="BJ696" s="318"/>
    </row>
    <row r="697" spans="1:62" ht="12" customHeight="1" x14ac:dyDescent="0.25">
      <c r="A697" s="318"/>
      <c r="B697" s="318"/>
      <c r="C697" s="318"/>
      <c r="D697" s="318"/>
      <c r="E697" s="318"/>
      <c r="F697" s="318"/>
      <c r="G697" s="318"/>
      <c r="H697" s="318"/>
      <c r="I697" s="318"/>
      <c r="J697" s="318"/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  <c r="AA697" s="318"/>
      <c r="AB697" s="318"/>
      <c r="AC697" s="318"/>
      <c r="AD697" s="318"/>
      <c r="AE697" s="318"/>
      <c r="AF697" s="318"/>
      <c r="AG697" s="318"/>
      <c r="AH697" s="318"/>
      <c r="AI697" s="318"/>
      <c r="AJ697" s="318"/>
      <c r="AK697" s="318"/>
      <c r="AL697" s="318"/>
      <c r="AM697" s="318"/>
      <c r="AN697" s="318"/>
      <c r="AO697" s="318"/>
      <c r="AP697" s="318"/>
      <c r="AQ697" s="318"/>
      <c r="AR697" s="318"/>
      <c r="AS697" s="318"/>
      <c r="AT697" s="318"/>
      <c r="AU697" s="318"/>
      <c r="AV697" s="318"/>
      <c r="AW697" s="318"/>
      <c r="AX697" s="318"/>
      <c r="AY697" s="318"/>
      <c r="AZ697" s="318"/>
      <c r="BA697" s="318"/>
      <c r="BB697" s="318"/>
      <c r="BC697" s="318"/>
      <c r="BD697" s="318"/>
      <c r="BE697" s="318"/>
      <c r="BF697" s="318"/>
      <c r="BG697" s="318"/>
      <c r="BH697" s="318"/>
      <c r="BI697" s="318"/>
      <c r="BJ697" s="318"/>
    </row>
    <row r="698" spans="1:62" ht="12" customHeight="1" x14ac:dyDescent="0.25">
      <c r="A698" s="318"/>
      <c r="B698" s="318"/>
      <c r="C698" s="318"/>
      <c r="D698" s="318"/>
      <c r="E698" s="318"/>
      <c r="F698" s="318"/>
      <c r="G698" s="318"/>
      <c r="H698" s="318"/>
      <c r="I698" s="318"/>
      <c r="J698" s="318"/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  <c r="W698" s="318"/>
      <c r="X698" s="318"/>
      <c r="Y698" s="318"/>
      <c r="Z698" s="318"/>
      <c r="AA698" s="318"/>
      <c r="AB698" s="318"/>
      <c r="AC698" s="318"/>
      <c r="AD698" s="318"/>
      <c r="AE698" s="318"/>
      <c r="AF698" s="318"/>
      <c r="AG698" s="318"/>
      <c r="AH698" s="318"/>
      <c r="AI698" s="318"/>
      <c r="AJ698" s="318"/>
      <c r="AK698" s="318"/>
      <c r="AL698" s="318"/>
      <c r="AM698" s="318"/>
      <c r="AN698" s="318"/>
      <c r="AO698" s="318"/>
      <c r="AP698" s="318"/>
      <c r="AQ698" s="318"/>
      <c r="AR698" s="318"/>
      <c r="AS698" s="318"/>
      <c r="AT698" s="318"/>
      <c r="AU698" s="318"/>
      <c r="AV698" s="318"/>
      <c r="AW698" s="318"/>
      <c r="AX698" s="318"/>
      <c r="AY698" s="318"/>
      <c r="AZ698" s="318"/>
      <c r="BA698" s="318"/>
      <c r="BB698" s="318"/>
      <c r="BC698" s="318"/>
      <c r="BD698" s="318"/>
      <c r="BE698" s="318"/>
      <c r="BF698" s="318"/>
      <c r="BG698" s="318"/>
      <c r="BH698" s="318"/>
      <c r="BI698" s="318"/>
      <c r="BJ698" s="318"/>
    </row>
    <row r="699" spans="1:62" ht="12" customHeight="1" x14ac:dyDescent="0.25">
      <c r="A699" s="318"/>
      <c r="B699" s="318"/>
      <c r="C699" s="318"/>
      <c r="D699" s="318"/>
      <c r="E699" s="318"/>
      <c r="F699" s="318"/>
      <c r="G699" s="318"/>
      <c r="H699" s="318"/>
      <c r="I699" s="318"/>
      <c r="J699" s="318"/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  <c r="W699" s="318"/>
      <c r="X699" s="318"/>
      <c r="Y699" s="318"/>
      <c r="Z699" s="318"/>
      <c r="AA699" s="318"/>
      <c r="AB699" s="318"/>
      <c r="AC699" s="318"/>
      <c r="AD699" s="318"/>
      <c r="AE699" s="318"/>
      <c r="AF699" s="318"/>
      <c r="AG699" s="318"/>
      <c r="AH699" s="318"/>
      <c r="AI699" s="318"/>
      <c r="AJ699" s="318"/>
      <c r="AK699" s="318"/>
      <c r="AL699" s="318"/>
      <c r="AM699" s="318"/>
      <c r="AN699" s="318"/>
      <c r="AO699" s="318"/>
      <c r="AP699" s="318"/>
      <c r="AQ699" s="318"/>
      <c r="AR699" s="318"/>
      <c r="AS699" s="318"/>
      <c r="AT699" s="318"/>
      <c r="AU699" s="318"/>
      <c r="AV699" s="318"/>
      <c r="AW699" s="318"/>
      <c r="AX699" s="318"/>
      <c r="AY699" s="318"/>
      <c r="AZ699" s="318"/>
      <c r="BA699" s="318"/>
      <c r="BB699" s="318"/>
      <c r="BC699" s="318"/>
      <c r="BD699" s="318"/>
      <c r="BE699" s="318"/>
      <c r="BF699" s="318"/>
      <c r="BG699" s="318"/>
      <c r="BH699" s="318"/>
      <c r="BI699" s="318"/>
      <c r="BJ699" s="318"/>
    </row>
    <row r="700" spans="1:62" ht="12" customHeight="1" x14ac:dyDescent="0.25">
      <c r="A700" s="318"/>
      <c r="B700" s="318"/>
      <c r="C700" s="318"/>
      <c r="D700" s="318"/>
      <c r="E700" s="318"/>
      <c r="F700" s="318"/>
      <c r="G700" s="318"/>
      <c r="H700" s="318"/>
      <c r="I700" s="318"/>
      <c r="J700" s="318"/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  <c r="W700" s="318"/>
      <c r="X700" s="318"/>
      <c r="Y700" s="318"/>
      <c r="Z700" s="318"/>
      <c r="AA700" s="318"/>
      <c r="AB700" s="318"/>
      <c r="AC700" s="318"/>
      <c r="AD700" s="318"/>
      <c r="AE700" s="318"/>
      <c r="AF700" s="318"/>
      <c r="AG700" s="318"/>
      <c r="AH700" s="318"/>
      <c r="AI700" s="318"/>
      <c r="AJ700" s="318"/>
      <c r="AK700" s="318"/>
      <c r="AL700" s="318"/>
      <c r="AM700" s="318"/>
      <c r="AN700" s="318"/>
      <c r="AO700" s="318"/>
      <c r="AP700" s="318"/>
      <c r="AQ700" s="318"/>
      <c r="AR700" s="318"/>
      <c r="AS700" s="318"/>
      <c r="AT700" s="318"/>
      <c r="AU700" s="318"/>
      <c r="AV700" s="318"/>
      <c r="AW700" s="318"/>
      <c r="AX700" s="318"/>
      <c r="AY700" s="318"/>
      <c r="AZ700" s="318"/>
      <c r="BA700" s="318"/>
      <c r="BB700" s="318"/>
      <c r="BC700" s="318"/>
      <c r="BD700" s="318"/>
      <c r="BE700" s="318"/>
      <c r="BF700" s="318"/>
      <c r="BG700" s="318"/>
      <c r="BH700" s="318"/>
      <c r="BI700" s="318"/>
      <c r="BJ700" s="318"/>
    </row>
    <row r="701" spans="1:62" ht="12" customHeight="1" x14ac:dyDescent="0.25">
      <c r="A701" s="318"/>
      <c r="B701" s="318"/>
      <c r="C701" s="318"/>
      <c r="D701" s="318"/>
      <c r="E701" s="318"/>
      <c r="F701" s="318"/>
      <c r="G701" s="318"/>
      <c r="H701" s="318"/>
      <c r="I701" s="318"/>
      <c r="J701" s="318"/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  <c r="W701" s="318"/>
      <c r="X701" s="318"/>
      <c r="Y701" s="318"/>
      <c r="Z701" s="318"/>
      <c r="AA701" s="318"/>
      <c r="AB701" s="318"/>
      <c r="AC701" s="318"/>
      <c r="AD701" s="318"/>
      <c r="AE701" s="318"/>
      <c r="AF701" s="318"/>
      <c r="AG701" s="318"/>
      <c r="AH701" s="318"/>
      <c r="AI701" s="318"/>
      <c r="AJ701" s="318"/>
      <c r="AK701" s="318"/>
      <c r="AL701" s="318"/>
      <c r="AM701" s="318"/>
      <c r="AN701" s="318"/>
      <c r="AO701" s="318"/>
      <c r="AP701" s="318"/>
      <c r="AQ701" s="318"/>
      <c r="AR701" s="318"/>
      <c r="AS701" s="318"/>
      <c r="AT701" s="318"/>
      <c r="AU701" s="318"/>
      <c r="AV701" s="318"/>
      <c r="AW701" s="318"/>
      <c r="AX701" s="318"/>
      <c r="AY701" s="318"/>
      <c r="AZ701" s="318"/>
      <c r="BA701" s="318"/>
      <c r="BB701" s="318"/>
      <c r="BC701" s="318"/>
      <c r="BD701" s="318"/>
      <c r="BE701" s="318"/>
      <c r="BF701" s="318"/>
      <c r="BG701" s="318"/>
      <c r="BH701" s="318"/>
      <c r="BI701" s="318"/>
      <c r="BJ701" s="318"/>
    </row>
    <row r="702" spans="1:62" ht="12" customHeight="1" x14ac:dyDescent="0.25">
      <c r="A702" s="318"/>
      <c r="B702" s="318"/>
      <c r="C702" s="318"/>
      <c r="D702" s="318"/>
      <c r="E702" s="318"/>
      <c r="F702" s="318"/>
      <c r="G702" s="318"/>
      <c r="H702" s="318"/>
      <c r="I702" s="318"/>
      <c r="J702" s="318"/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  <c r="W702" s="318"/>
      <c r="X702" s="318"/>
      <c r="Y702" s="318"/>
      <c r="Z702" s="318"/>
      <c r="AA702" s="318"/>
      <c r="AB702" s="318"/>
      <c r="AC702" s="318"/>
      <c r="AD702" s="318"/>
      <c r="AE702" s="318"/>
      <c r="AF702" s="318"/>
      <c r="AG702" s="318"/>
      <c r="AH702" s="318"/>
      <c r="AI702" s="318"/>
      <c r="AJ702" s="318"/>
      <c r="AK702" s="318"/>
      <c r="AL702" s="318"/>
      <c r="AM702" s="318"/>
      <c r="AN702" s="318"/>
      <c r="AO702" s="318"/>
      <c r="AP702" s="318"/>
      <c r="AQ702" s="318"/>
      <c r="AR702" s="318"/>
      <c r="AS702" s="318"/>
      <c r="AT702" s="318"/>
      <c r="AU702" s="318"/>
      <c r="AV702" s="318"/>
      <c r="AW702" s="318"/>
      <c r="AX702" s="318"/>
      <c r="AY702" s="318"/>
      <c r="AZ702" s="318"/>
      <c r="BA702" s="318"/>
      <c r="BB702" s="318"/>
      <c r="BC702" s="318"/>
      <c r="BD702" s="318"/>
      <c r="BE702" s="318"/>
      <c r="BF702" s="318"/>
      <c r="BG702" s="318"/>
      <c r="BH702" s="318"/>
      <c r="BI702" s="318"/>
      <c r="BJ702" s="318"/>
    </row>
    <row r="703" spans="1:62" ht="12" customHeight="1" x14ac:dyDescent="0.25">
      <c r="A703" s="318"/>
      <c r="B703" s="318"/>
      <c r="C703" s="318"/>
      <c r="D703" s="318"/>
      <c r="E703" s="318"/>
      <c r="F703" s="318"/>
      <c r="G703" s="318"/>
      <c r="H703" s="318"/>
      <c r="I703" s="318"/>
      <c r="J703" s="318"/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  <c r="W703" s="318"/>
      <c r="X703" s="318"/>
      <c r="Y703" s="318"/>
      <c r="Z703" s="318"/>
      <c r="AA703" s="318"/>
      <c r="AB703" s="318"/>
      <c r="AC703" s="318"/>
      <c r="AD703" s="318"/>
      <c r="AE703" s="318"/>
      <c r="AF703" s="318"/>
      <c r="AG703" s="318"/>
      <c r="AH703" s="318"/>
      <c r="AI703" s="318"/>
      <c r="AJ703" s="318"/>
      <c r="AK703" s="318"/>
      <c r="AL703" s="318"/>
      <c r="AM703" s="318"/>
      <c r="AN703" s="318"/>
      <c r="AO703" s="318"/>
      <c r="AP703" s="318"/>
      <c r="AQ703" s="318"/>
      <c r="AR703" s="318"/>
      <c r="AS703" s="318"/>
      <c r="AT703" s="318"/>
      <c r="AU703" s="318"/>
      <c r="AV703" s="318"/>
      <c r="AW703" s="318"/>
      <c r="AX703" s="318"/>
      <c r="AY703" s="318"/>
      <c r="AZ703" s="318"/>
      <c r="BA703" s="318"/>
      <c r="BB703" s="318"/>
      <c r="BC703" s="318"/>
      <c r="BD703" s="318"/>
      <c r="BE703" s="318"/>
      <c r="BF703" s="318"/>
      <c r="BG703" s="318"/>
      <c r="BH703" s="318"/>
      <c r="BI703" s="318"/>
      <c r="BJ703" s="318"/>
    </row>
    <row r="704" spans="1:62" ht="12" customHeight="1" x14ac:dyDescent="0.25">
      <c r="A704" s="318"/>
      <c r="B704" s="318"/>
      <c r="C704" s="318"/>
      <c r="D704" s="318"/>
      <c r="E704" s="318"/>
      <c r="F704" s="318"/>
      <c r="G704" s="318"/>
      <c r="H704" s="318"/>
      <c r="I704" s="318"/>
      <c r="J704" s="318"/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  <c r="W704" s="318"/>
      <c r="X704" s="318"/>
      <c r="Y704" s="318"/>
      <c r="Z704" s="318"/>
      <c r="AA704" s="318"/>
      <c r="AB704" s="318"/>
      <c r="AC704" s="318"/>
      <c r="AD704" s="318"/>
      <c r="AE704" s="318"/>
      <c r="AF704" s="318"/>
      <c r="AG704" s="318"/>
      <c r="AH704" s="318"/>
      <c r="AI704" s="318"/>
      <c r="AJ704" s="318"/>
      <c r="AK704" s="318"/>
      <c r="AL704" s="318"/>
      <c r="AM704" s="318"/>
      <c r="AN704" s="318"/>
      <c r="AO704" s="318"/>
      <c r="AP704" s="318"/>
      <c r="AQ704" s="318"/>
      <c r="AR704" s="318"/>
      <c r="AS704" s="318"/>
      <c r="AT704" s="318"/>
      <c r="AU704" s="318"/>
      <c r="AV704" s="318"/>
      <c r="AW704" s="318"/>
      <c r="AX704" s="318"/>
      <c r="AY704" s="318"/>
      <c r="AZ704" s="318"/>
      <c r="BA704" s="318"/>
      <c r="BB704" s="318"/>
      <c r="BC704" s="318"/>
      <c r="BD704" s="318"/>
      <c r="BE704" s="318"/>
      <c r="BF704" s="318"/>
      <c r="BG704" s="318"/>
      <c r="BH704" s="318"/>
      <c r="BI704" s="318"/>
      <c r="BJ704" s="318"/>
    </row>
    <row r="705" spans="1:62" ht="12" customHeight="1" x14ac:dyDescent="0.25">
      <c r="A705" s="318"/>
      <c r="B705" s="318"/>
      <c r="C705" s="318"/>
      <c r="D705" s="318"/>
      <c r="E705" s="318"/>
      <c r="F705" s="318"/>
      <c r="G705" s="318"/>
      <c r="H705" s="318"/>
      <c r="I705" s="318"/>
      <c r="J705" s="318"/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  <c r="W705" s="318"/>
      <c r="X705" s="318"/>
      <c r="Y705" s="318"/>
      <c r="Z705" s="318"/>
      <c r="AA705" s="318"/>
      <c r="AB705" s="318"/>
      <c r="AC705" s="318"/>
      <c r="AD705" s="318"/>
      <c r="AE705" s="318"/>
      <c r="AF705" s="318"/>
      <c r="AG705" s="318"/>
      <c r="AH705" s="318"/>
      <c r="AI705" s="318"/>
      <c r="AJ705" s="318"/>
      <c r="AK705" s="318"/>
      <c r="AL705" s="318"/>
      <c r="AM705" s="318"/>
      <c r="AN705" s="318"/>
      <c r="AO705" s="318"/>
      <c r="AP705" s="318"/>
      <c r="AQ705" s="318"/>
      <c r="AR705" s="318"/>
      <c r="AS705" s="318"/>
      <c r="AT705" s="318"/>
      <c r="AU705" s="318"/>
      <c r="AV705" s="318"/>
      <c r="AW705" s="318"/>
      <c r="AX705" s="318"/>
      <c r="AY705" s="318"/>
      <c r="AZ705" s="318"/>
      <c r="BA705" s="318"/>
      <c r="BB705" s="318"/>
      <c r="BC705" s="318"/>
      <c r="BD705" s="318"/>
      <c r="BE705" s="318"/>
      <c r="BF705" s="318"/>
      <c r="BG705" s="318"/>
      <c r="BH705" s="318"/>
      <c r="BI705" s="318"/>
      <c r="BJ705" s="318"/>
    </row>
    <row r="706" spans="1:62" ht="12" customHeight="1" x14ac:dyDescent="0.25">
      <c r="A706" s="318"/>
      <c r="B706" s="318"/>
      <c r="C706" s="318"/>
      <c r="D706" s="318"/>
      <c r="E706" s="318"/>
      <c r="F706" s="318"/>
      <c r="G706" s="318"/>
      <c r="H706" s="318"/>
      <c r="I706" s="318"/>
      <c r="J706" s="318"/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  <c r="W706" s="318"/>
      <c r="X706" s="318"/>
      <c r="Y706" s="318"/>
      <c r="Z706" s="318"/>
      <c r="AA706" s="318"/>
      <c r="AB706" s="318"/>
      <c r="AC706" s="318"/>
      <c r="AD706" s="318"/>
      <c r="AE706" s="318"/>
      <c r="AF706" s="318"/>
      <c r="AG706" s="318"/>
      <c r="AH706" s="318"/>
      <c r="AI706" s="318"/>
      <c r="AJ706" s="318"/>
      <c r="AK706" s="318"/>
      <c r="AL706" s="318"/>
      <c r="AM706" s="318"/>
      <c r="AN706" s="318"/>
      <c r="AO706" s="318"/>
      <c r="AP706" s="318"/>
      <c r="AQ706" s="318"/>
      <c r="AR706" s="318"/>
      <c r="AS706" s="318"/>
      <c r="AT706" s="318"/>
      <c r="AU706" s="318"/>
      <c r="AV706" s="318"/>
      <c r="AW706" s="318"/>
      <c r="AX706" s="318"/>
      <c r="AY706" s="318"/>
      <c r="AZ706" s="318"/>
      <c r="BA706" s="318"/>
      <c r="BB706" s="318"/>
      <c r="BC706" s="318"/>
      <c r="BD706" s="318"/>
      <c r="BE706" s="318"/>
      <c r="BF706" s="318"/>
      <c r="BG706" s="318"/>
      <c r="BH706" s="318"/>
      <c r="BI706" s="318"/>
      <c r="BJ706" s="318"/>
    </row>
    <row r="707" spans="1:62" ht="12" customHeight="1" x14ac:dyDescent="0.25">
      <c r="A707" s="318"/>
      <c r="B707" s="318"/>
      <c r="C707" s="318"/>
      <c r="D707" s="318"/>
      <c r="E707" s="318"/>
      <c r="F707" s="318"/>
      <c r="G707" s="318"/>
      <c r="H707" s="318"/>
      <c r="I707" s="318"/>
      <c r="J707" s="318"/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  <c r="W707" s="318"/>
      <c r="X707" s="318"/>
      <c r="Y707" s="318"/>
      <c r="Z707" s="318"/>
      <c r="AA707" s="318"/>
      <c r="AB707" s="318"/>
      <c r="AC707" s="318"/>
      <c r="AD707" s="318"/>
      <c r="AE707" s="318"/>
      <c r="AF707" s="318"/>
      <c r="AG707" s="318"/>
      <c r="AH707" s="318"/>
      <c r="AI707" s="318"/>
      <c r="AJ707" s="318"/>
      <c r="AK707" s="318"/>
      <c r="AL707" s="318"/>
      <c r="AM707" s="318"/>
      <c r="AN707" s="318"/>
      <c r="AO707" s="318"/>
      <c r="AP707" s="318"/>
      <c r="AQ707" s="318"/>
      <c r="AR707" s="318"/>
      <c r="AS707" s="318"/>
      <c r="AT707" s="318"/>
      <c r="AU707" s="318"/>
      <c r="AV707" s="318"/>
      <c r="AW707" s="318"/>
      <c r="AX707" s="318"/>
      <c r="AY707" s="318"/>
      <c r="AZ707" s="318"/>
      <c r="BA707" s="318"/>
      <c r="BB707" s="318"/>
      <c r="BC707" s="318"/>
      <c r="BD707" s="318"/>
      <c r="BE707" s="318"/>
      <c r="BF707" s="318"/>
      <c r="BG707" s="318"/>
      <c r="BH707" s="318"/>
      <c r="BI707" s="318"/>
      <c r="BJ707" s="318"/>
    </row>
    <row r="708" spans="1:62" ht="12" customHeight="1" x14ac:dyDescent="0.25">
      <c r="A708" s="318"/>
      <c r="B708" s="318"/>
      <c r="C708" s="318"/>
      <c r="D708" s="318"/>
      <c r="E708" s="318"/>
      <c r="F708" s="318"/>
      <c r="G708" s="318"/>
      <c r="H708" s="318"/>
      <c r="I708" s="318"/>
      <c r="J708" s="318"/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  <c r="W708" s="318"/>
      <c r="X708" s="318"/>
      <c r="Y708" s="318"/>
      <c r="Z708" s="318"/>
      <c r="AA708" s="318"/>
      <c r="AB708" s="318"/>
      <c r="AC708" s="318"/>
      <c r="AD708" s="318"/>
      <c r="AE708" s="318"/>
      <c r="AF708" s="318"/>
      <c r="AG708" s="318"/>
      <c r="AH708" s="318"/>
      <c r="AI708" s="318"/>
      <c r="AJ708" s="318"/>
      <c r="AK708" s="318"/>
      <c r="AL708" s="318"/>
      <c r="AM708" s="318"/>
      <c r="AN708" s="318"/>
      <c r="AO708" s="318"/>
      <c r="AP708" s="318"/>
      <c r="AQ708" s="318"/>
      <c r="AR708" s="318"/>
      <c r="AS708" s="318"/>
      <c r="AT708" s="318"/>
      <c r="AU708" s="318"/>
      <c r="AV708" s="318"/>
      <c r="AW708" s="318"/>
      <c r="AX708" s="318"/>
      <c r="AY708" s="318"/>
      <c r="AZ708" s="318"/>
      <c r="BA708" s="318"/>
      <c r="BB708" s="318"/>
      <c r="BC708" s="318"/>
      <c r="BD708" s="318"/>
      <c r="BE708" s="318"/>
      <c r="BF708" s="318"/>
      <c r="BG708" s="318"/>
      <c r="BH708" s="318"/>
      <c r="BI708" s="318"/>
      <c r="BJ708" s="318"/>
    </row>
    <row r="709" spans="1:62" ht="12" customHeight="1" x14ac:dyDescent="0.25">
      <c r="A709" s="318"/>
      <c r="B709" s="318"/>
      <c r="C709" s="318"/>
      <c r="D709" s="318"/>
      <c r="E709" s="318"/>
      <c r="F709" s="318"/>
      <c r="G709" s="318"/>
      <c r="H709" s="318"/>
      <c r="I709" s="318"/>
      <c r="J709" s="318"/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  <c r="W709" s="318"/>
      <c r="X709" s="318"/>
      <c r="Y709" s="318"/>
      <c r="Z709" s="318"/>
      <c r="AA709" s="318"/>
      <c r="AB709" s="318"/>
      <c r="AC709" s="318"/>
      <c r="AD709" s="318"/>
      <c r="AE709" s="318"/>
      <c r="AF709" s="318"/>
      <c r="AG709" s="318"/>
      <c r="AH709" s="318"/>
      <c r="AI709" s="318"/>
      <c r="AJ709" s="318"/>
      <c r="AK709" s="318"/>
      <c r="AL709" s="318"/>
      <c r="AM709" s="318"/>
      <c r="AN709" s="318"/>
      <c r="AO709" s="318"/>
      <c r="AP709" s="318"/>
      <c r="AQ709" s="318"/>
      <c r="AR709" s="318"/>
      <c r="AS709" s="318"/>
      <c r="AT709" s="318"/>
      <c r="AU709" s="318"/>
      <c r="AV709" s="318"/>
      <c r="AW709" s="318"/>
      <c r="AX709" s="318"/>
      <c r="AY709" s="318"/>
      <c r="AZ709" s="318"/>
      <c r="BA709" s="318"/>
      <c r="BB709" s="318"/>
      <c r="BC709" s="318"/>
      <c r="BD709" s="318"/>
      <c r="BE709" s="318"/>
      <c r="BF709" s="318"/>
      <c r="BG709" s="318"/>
      <c r="BH709" s="318"/>
      <c r="BI709" s="318"/>
      <c r="BJ709" s="318"/>
    </row>
    <row r="710" spans="1:62" ht="12" customHeight="1" x14ac:dyDescent="0.25">
      <c r="A710" s="318"/>
      <c r="B710" s="318"/>
      <c r="C710" s="318"/>
      <c r="D710" s="318"/>
      <c r="E710" s="318"/>
      <c r="F710" s="318"/>
      <c r="G710" s="318"/>
      <c r="H710" s="318"/>
      <c r="I710" s="318"/>
      <c r="J710" s="318"/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  <c r="W710" s="318"/>
      <c r="X710" s="318"/>
      <c r="Y710" s="318"/>
      <c r="Z710" s="318"/>
      <c r="AA710" s="318"/>
      <c r="AB710" s="318"/>
      <c r="AC710" s="318"/>
      <c r="AD710" s="318"/>
      <c r="AE710" s="318"/>
      <c r="AF710" s="318"/>
      <c r="AG710" s="318"/>
      <c r="AH710" s="318"/>
      <c r="AI710" s="318"/>
      <c r="AJ710" s="318"/>
      <c r="AK710" s="318"/>
      <c r="AL710" s="318"/>
      <c r="AM710" s="318"/>
      <c r="AN710" s="318"/>
      <c r="AO710" s="318"/>
      <c r="AP710" s="318"/>
      <c r="AQ710" s="318"/>
      <c r="AR710" s="318"/>
      <c r="AS710" s="318"/>
      <c r="AT710" s="318"/>
      <c r="AU710" s="318"/>
      <c r="AV710" s="318"/>
      <c r="AW710" s="318"/>
      <c r="AX710" s="318"/>
      <c r="AY710" s="318"/>
      <c r="AZ710" s="318"/>
      <c r="BA710" s="318"/>
      <c r="BB710" s="318"/>
      <c r="BC710" s="318"/>
      <c r="BD710" s="318"/>
      <c r="BE710" s="318"/>
      <c r="BF710" s="318"/>
      <c r="BG710" s="318"/>
      <c r="BH710" s="318"/>
      <c r="BI710" s="318"/>
      <c r="BJ710" s="318"/>
    </row>
    <row r="711" spans="1:62" ht="12" customHeight="1" x14ac:dyDescent="0.25">
      <c r="A711" s="318"/>
      <c r="B711" s="318"/>
      <c r="C711" s="318"/>
      <c r="D711" s="318"/>
      <c r="E711" s="318"/>
      <c r="F711" s="318"/>
      <c r="G711" s="318"/>
      <c r="H711" s="318"/>
      <c r="I711" s="318"/>
      <c r="J711" s="318"/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  <c r="W711" s="318"/>
      <c r="X711" s="318"/>
      <c r="Y711" s="318"/>
      <c r="Z711" s="318"/>
      <c r="AA711" s="318"/>
      <c r="AB711" s="318"/>
      <c r="AC711" s="318"/>
      <c r="AD711" s="318"/>
      <c r="AE711" s="318"/>
      <c r="AF711" s="318"/>
      <c r="AG711" s="318"/>
      <c r="AH711" s="318"/>
      <c r="AI711" s="318"/>
      <c r="AJ711" s="318"/>
      <c r="AK711" s="318"/>
      <c r="AL711" s="318"/>
      <c r="AM711" s="318"/>
      <c r="AN711" s="318"/>
      <c r="AO711" s="318"/>
      <c r="AP711" s="318"/>
      <c r="AQ711" s="318"/>
      <c r="AR711" s="318"/>
      <c r="AS711" s="318"/>
      <c r="AT711" s="318"/>
      <c r="AU711" s="318"/>
      <c r="AV711" s="318"/>
      <c r="AW711" s="318"/>
      <c r="AX711" s="318"/>
      <c r="AY711" s="318"/>
      <c r="AZ711" s="318"/>
      <c r="BA711" s="318"/>
      <c r="BB711" s="318"/>
      <c r="BC711" s="318"/>
      <c r="BD711" s="318"/>
      <c r="BE711" s="318"/>
      <c r="BF711" s="318"/>
      <c r="BG711" s="318"/>
      <c r="BH711" s="318"/>
      <c r="BI711" s="318"/>
      <c r="BJ711" s="318"/>
    </row>
    <row r="712" spans="1:62" ht="12" customHeight="1" x14ac:dyDescent="0.25">
      <c r="A712" s="318"/>
      <c r="B712" s="318"/>
      <c r="C712" s="318"/>
      <c r="D712" s="318"/>
      <c r="E712" s="318"/>
      <c r="F712" s="318"/>
      <c r="G712" s="318"/>
      <c r="H712" s="318"/>
      <c r="I712" s="318"/>
      <c r="J712" s="318"/>
      <c r="K712" s="318"/>
      <c r="L712" s="318"/>
      <c r="M712" s="318"/>
      <c r="N712" s="318"/>
      <c r="O712" s="318"/>
      <c r="P712" s="318"/>
      <c r="Q712" s="318"/>
      <c r="R712" s="318"/>
      <c r="S712" s="318"/>
      <c r="T712" s="318"/>
      <c r="U712" s="318"/>
      <c r="V712" s="318"/>
      <c r="W712" s="318"/>
      <c r="X712" s="318"/>
      <c r="Y712" s="318"/>
      <c r="Z712" s="318"/>
      <c r="AA712" s="318"/>
      <c r="AB712" s="318"/>
      <c r="AC712" s="318"/>
      <c r="AD712" s="318"/>
      <c r="AE712" s="318"/>
      <c r="AF712" s="318"/>
      <c r="AG712" s="318"/>
      <c r="AH712" s="318"/>
      <c r="AI712" s="318"/>
      <c r="AJ712" s="318"/>
      <c r="AK712" s="318"/>
      <c r="AL712" s="318"/>
      <c r="AM712" s="318"/>
      <c r="AN712" s="318"/>
      <c r="AO712" s="318"/>
      <c r="AP712" s="318"/>
      <c r="AQ712" s="318"/>
      <c r="AR712" s="318"/>
      <c r="AS712" s="318"/>
      <c r="AT712" s="318"/>
      <c r="AU712" s="318"/>
      <c r="AV712" s="318"/>
      <c r="AW712" s="318"/>
      <c r="AX712" s="318"/>
      <c r="AY712" s="318"/>
      <c r="AZ712" s="318"/>
      <c r="BA712" s="318"/>
      <c r="BB712" s="318"/>
      <c r="BC712" s="318"/>
      <c r="BD712" s="318"/>
      <c r="BE712" s="318"/>
      <c r="BF712" s="318"/>
      <c r="BG712" s="318"/>
      <c r="BH712" s="318"/>
      <c r="BI712" s="318"/>
      <c r="BJ712" s="318"/>
    </row>
    <row r="713" spans="1:62" ht="12" customHeight="1" x14ac:dyDescent="0.25">
      <c r="A713" s="318"/>
      <c r="B713" s="318"/>
      <c r="C713" s="318"/>
      <c r="D713" s="318"/>
      <c r="E713" s="318"/>
      <c r="F713" s="31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8"/>
      <c r="Z713" s="318"/>
      <c r="AA713" s="318"/>
      <c r="AB713" s="318"/>
      <c r="AC713" s="318"/>
      <c r="AD713" s="318"/>
      <c r="AE713" s="318"/>
      <c r="AF713" s="318"/>
      <c r="AG713" s="318"/>
      <c r="AH713" s="318"/>
      <c r="AI713" s="318"/>
      <c r="AJ713" s="318"/>
      <c r="AK713" s="318"/>
      <c r="AL713" s="318"/>
      <c r="AM713" s="318"/>
      <c r="AN713" s="318"/>
      <c r="AO713" s="318"/>
      <c r="AP713" s="318"/>
      <c r="AQ713" s="318"/>
      <c r="AR713" s="318"/>
      <c r="AS713" s="318"/>
      <c r="AT713" s="318"/>
      <c r="AU713" s="318"/>
      <c r="AV713" s="318"/>
      <c r="AW713" s="318"/>
      <c r="AX713" s="318"/>
      <c r="AY713" s="318"/>
      <c r="AZ713" s="318"/>
      <c r="BA713" s="318"/>
      <c r="BB713" s="318"/>
      <c r="BC713" s="318"/>
      <c r="BD713" s="318"/>
      <c r="BE713" s="318"/>
      <c r="BF713" s="318"/>
      <c r="BG713" s="318"/>
      <c r="BH713" s="318"/>
      <c r="BI713" s="318"/>
      <c r="BJ713" s="318"/>
    </row>
    <row r="714" spans="1:62" ht="12" customHeight="1" x14ac:dyDescent="0.25">
      <c r="A714" s="318"/>
      <c r="B714" s="318"/>
      <c r="C714" s="318"/>
      <c r="D714" s="318"/>
      <c r="E714" s="318"/>
      <c r="F714" s="318"/>
      <c r="G714" s="318"/>
      <c r="H714" s="318"/>
      <c r="I714" s="318"/>
      <c r="J714" s="318"/>
      <c r="K714" s="318"/>
      <c r="L714" s="318"/>
      <c r="M714" s="318"/>
      <c r="N714" s="318"/>
      <c r="O714" s="318"/>
      <c r="P714" s="318"/>
      <c r="Q714" s="318"/>
      <c r="R714" s="318"/>
      <c r="S714" s="318"/>
      <c r="T714" s="318"/>
      <c r="U714" s="318"/>
      <c r="V714" s="318"/>
      <c r="W714" s="318"/>
      <c r="X714" s="318"/>
      <c r="Y714" s="318"/>
      <c r="Z714" s="318"/>
      <c r="AA714" s="318"/>
      <c r="AB714" s="318"/>
      <c r="AC714" s="318"/>
      <c r="AD714" s="318"/>
      <c r="AE714" s="318"/>
      <c r="AF714" s="318"/>
      <c r="AG714" s="318"/>
      <c r="AH714" s="318"/>
      <c r="AI714" s="318"/>
      <c r="AJ714" s="318"/>
      <c r="AK714" s="318"/>
      <c r="AL714" s="318"/>
      <c r="AM714" s="318"/>
      <c r="AN714" s="318"/>
      <c r="AO714" s="318"/>
      <c r="AP714" s="318"/>
      <c r="AQ714" s="318"/>
      <c r="AR714" s="318"/>
      <c r="AS714" s="318"/>
      <c r="AT714" s="318"/>
      <c r="AU714" s="318"/>
      <c r="AV714" s="318"/>
      <c r="AW714" s="318"/>
      <c r="AX714" s="318"/>
      <c r="AY714" s="318"/>
      <c r="AZ714" s="318"/>
      <c r="BA714" s="318"/>
      <c r="BB714" s="318"/>
      <c r="BC714" s="318"/>
      <c r="BD714" s="318"/>
      <c r="BE714" s="318"/>
      <c r="BF714" s="318"/>
      <c r="BG714" s="318"/>
      <c r="BH714" s="318"/>
      <c r="BI714" s="318"/>
      <c r="BJ714" s="318"/>
    </row>
    <row r="715" spans="1:62" ht="12" customHeight="1" x14ac:dyDescent="0.25">
      <c r="A715" s="318"/>
      <c r="B715" s="318"/>
      <c r="C715" s="318"/>
      <c r="D715" s="318"/>
      <c r="E715" s="318"/>
      <c r="F715" s="318"/>
      <c r="G715" s="318"/>
      <c r="H715" s="318"/>
      <c r="I715" s="318"/>
      <c r="J715" s="318"/>
      <c r="K715" s="318"/>
      <c r="L715" s="318"/>
      <c r="M715" s="318"/>
      <c r="N715" s="318"/>
      <c r="O715" s="318"/>
      <c r="P715" s="318"/>
      <c r="Q715" s="318"/>
      <c r="R715" s="318"/>
      <c r="S715" s="318"/>
      <c r="T715" s="318"/>
      <c r="U715" s="318"/>
      <c r="V715" s="318"/>
      <c r="W715" s="318"/>
      <c r="X715" s="318"/>
      <c r="Y715" s="318"/>
      <c r="Z715" s="318"/>
      <c r="AA715" s="318"/>
      <c r="AB715" s="318"/>
      <c r="AC715" s="318"/>
      <c r="AD715" s="318"/>
      <c r="AE715" s="318"/>
      <c r="AF715" s="318"/>
      <c r="AG715" s="318"/>
      <c r="AH715" s="318"/>
      <c r="AI715" s="318"/>
      <c r="AJ715" s="318"/>
      <c r="AK715" s="318"/>
      <c r="AL715" s="318"/>
      <c r="AM715" s="318"/>
      <c r="AN715" s="318"/>
      <c r="AO715" s="318"/>
      <c r="AP715" s="318"/>
      <c r="AQ715" s="318"/>
      <c r="AR715" s="318"/>
      <c r="AS715" s="318"/>
      <c r="AT715" s="318"/>
      <c r="AU715" s="318"/>
      <c r="AV715" s="318"/>
      <c r="AW715" s="318"/>
      <c r="AX715" s="318"/>
      <c r="AY715" s="318"/>
      <c r="AZ715" s="318"/>
      <c r="BA715" s="318"/>
      <c r="BB715" s="318"/>
      <c r="BC715" s="318"/>
      <c r="BD715" s="318"/>
      <c r="BE715" s="318"/>
      <c r="BF715" s="318"/>
      <c r="BG715" s="318"/>
      <c r="BH715" s="318"/>
      <c r="BI715" s="318"/>
      <c r="BJ715" s="318"/>
    </row>
    <row r="716" spans="1:62" ht="12" customHeight="1" x14ac:dyDescent="0.25">
      <c r="A716" s="318"/>
      <c r="B716" s="318"/>
      <c r="C716" s="318"/>
      <c r="D716" s="318"/>
      <c r="E716" s="318"/>
      <c r="F716" s="318"/>
      <c r="G716" s="318"/>
      <c r="H716" s="318"/>
      <c r="I716" s="318"/>
      <c r="J716" s="318"/>
      <c r="K716" s="318"/>
      <c r="L716" s="318"/>
      <c r="M716" s="318"/>
      <c r="N716" s="318"/>
      <c r="O716" s="318"/>
      <c r="P716" s="318"/>
      <c r="Q716" s="318"/>
      <c r="R716" s="318"/>
      <c r="S716" s="318"/>
      <c r="T716" s="318"/>
      <c r="U716" s="318"/>
      <c r="V716" s="318"/>
      <c r="W716" s="318"/>
      <c r="X716" s="318"/>
      <c r="Y716" s="318"/>
      <c r="Z716" s="318"/>
      <c r="AA716" s="318"/>
      <c r="AB716" s="318"/>
      <c r="AC716" s="318"/>
      <c r="AD716" s="318"/>
      <c r="AE716" s="318"/>
      <c r="AF716" s="318"/>
      <c r="AG716" s="318"/>
      <c r="AH716" s="318"/>
      <c r="AI716" s="318"/>
      <c r="AJ716" s="318"/>
      <c r="AK716" s="318"/>
      <c r="AL716" s="318"/>
      <c r="AM716" s="318"/>
      <c r="AN716" s="318"/>
      <c r="AO716" s="318"/>
      <c r="AP716" s="318"/>
      <c r="AQ716" s="318"/>
      <c r="AR716" s="318"/>
      <c r="AS716" s="318"/>
      <c r="AT716" s="318"/>
      <c r="AU716" s="318"/>
      <c r="AV716" s="318"/>
      <c r="AW716" s="318"/>
      <c r="AX716" s="318"/>
      <c r="AY716" s="318"/>
      <c r="AZ716" s="318"/>
      <c r="BA716" s="318"/>
      <c r="BB716" s="318"/>
      <c r="BC716" s="318"/>
      <c r="BD716" s="318"/>
      <c r="BE716" s="318"/>
      <c r="BF716" s="318"/>
      <c r="BG716" s="318"/>
      <c r="BH716" s="318"/>
      <c r="BI716" s="318"/>
      <c r="BJ716" s="318"/>
    </row>
    <row r="717" spans="1:62" ht="12" customHeight="1" x14ac:dyDescent="0.25">
      <c r="A717" s="318"/>
      <c r="B717" s="318"/>
      <c r="C717" s="318"/>
      <c r="D717" s="318"/>
      <c r="E717" s="318"/>
      <c r="F717" s="318"/>
      <c r="G717" s="318"/>
      <c r="H717" s="318"/>
      <c r="I717" s="318"/>
      <c r="J717" s="318"/>
      <c r="K717" s="318"/>
      <c r="L717" s="318"/>
      <c r="M717" s="318"/>
      <c r="N717" s="318"/>
      <c r="O717" s="318"/>
      <c r="P717" s="318"/>
      <c r="Q717" s="318"/>
      <c r="R717" s="318"/>
      <c r="S717" s="318"/>
      <c r="T717" s="318"/>
      <c r="U717" s="318"/>
      <c r="V717" s="318"/>
      <c r="W717" s="318"/>
      <c r="X717" s="318"/>
      <c r="Y717" s="318"/>
      <c r="Z717" s="318"/>
      <c r="AA717" s="318"/>
      <c r="AB717" s="318"/>
      <c r="AC717" s="318"/>
      <c r="AD717" s="318"/>
      <c r="AE717" s="318"/>
      <c r="AF717" s="318"/>
      <c r="AG717" s="318"/>
      <c r="AH717" s="318"/>
      <c r="AI717" s="318"/>
      <c r="AJ717" s="318"/>
      <c r="AK717" s="318"/>
      <c r="AL717" s="318"/>
      <c r="AM717" s="318"/>
      <c r="AN717" s="318"/>
      <c r="AO717" s="318"/>
      <c r="AP717" s="318"/>
      <c r="AQ717" s="318"/>
      <c r="AR717" s="318"/>
      <c r="AS717" s="318"/>
      <c r="AT717" s="318"/>
      <c r="AU717" s="318"/>
      <c r="AV717" s="318"/>
      <c r="AW717" s="318"/>
      <c r="AX717" s="318"/>
      <c r="AY717" s="318"/>
      <c r="AZ717" s="318"/>
      <c r="BA717" s="318"/>
      <c r="BB717" s="318"/>
      <c r="BC717" s="318"/>
      <c r="BD717" s="318"/>
      <c r="BE717" s="318"/>
      <c r="BF717" s="318"/>
      <c r="BG717" s="318"/>
      <c r="BH717" s="318"/>
      <c r="BI717" s="318"/>
      <c r="BJ717" s="318"/>
    </row>
    <row r="718" spans="1:62" ht="12" customHeight="1" x14ac:dyDescent="0.25">
      <c r="A718" s="318"/>
      <c r="B718" s="318"/>
      <c r="C718" s="318"/>
      <c r="D718" s="318"/>
      <c r="E718" s="318"/>
      <c r="F718" s="318"/>
      <c r="G718" s="318"/>
      <c r="H718" s="318"/>
      <c r="I718" s="318"/>
      <c r="J718" s="318"/>
      <c r="K718" s="318"/>
      <c r="L718" s="318"/>
      <c r="M718" s="318"/>
      <c r="N718" s="318"/>
      <c r="O718" s="318"/>
      <c r="P718" s="318"/>
      <c r="Q718" s="318"/>
      <c r="R718" s="318"/>
      <c r="S718" s="318"/>
      <c r="T718" s="318"/>
      <c r="U718" s="318"/>
      <c r="V718" s="318"/>
      <c r="W718" s="318"/>
      <c r="X718" s="318"/>
      <c r="Y718" s="318"/>
      <c r="Z718" s="318"/>
      <c r="AA718" s="318"/>
      <c r="AB718" s="318"/>
      <c r="AC718" s="318"/>
      <c r="AD718" s="318"/>
      <c r="AE718" s="318"/>
      <c r="AF718" s="318"/>
      <c r="AG718" s="318"/>
      <c r="AH718" s="318"/>
      <c r="AI718" s="318"/>
      <c r="AJ718" s="318"/>
      <c r="AK718" s="318"/>
      <c r="AL718" s="318"/>
      <c r="AM718" s="318"/>
      <c r="AN718" s="318"/>
      <c r="AO718" s="318"/>
      <c r="AP718" s="318"/>
      <c r="AQ718" s="318"/>
      <c r="AR718" s="318"/>
      <c r="AS718" s="318"/>
      <c r="AT718" s="318"/>
      <c r="AU718" s="318"/>
      <c r="AV718" s="318"/>
      <c r="AW718" s="318"/>
      <c r="AX718" s="318"/>
      <c r="AY718" s="318"/>
      <c r="AZ718" s="318"/>
      <c r="BA718" s="318"/>
      <c r="BB718" s="318"/>
      <c r="BC718" s="318"/>
      <c r="BD718" s="318"/>
      <c r="BE718" s="318"/>
      <c r="BF718" s="318"/>
      <c r="BG718" s="318"/>
      <c r="BH718" s="318"/>
      <c r="BI718" s="318"/>
      <c r="BJ718" s="318"/>
    </row>
    <row r="719" spans="1:62" ht="12" customHeight="1" x14ac:dyDescent="0.25">
      <c r="A719" s="318"/>
      <c r="B719" s="318"/>
      <c r="C719" s="318"/>
      <c r="D719" s="318"/>
      <c r="E719" s="318"/>
      <c r="F719" s="318"/>
      <c r="G719" s="318"/>
      <c r="H719" s="318"/>
      <c r="I719" s="318"/>
      <c r="J719" s="318"/>
      <c r="K719" s="318"/>
      <c r="L719" s="318"/>
      <c r="M719" s="318"/>
      <c r="N719" s="318"/>
      <c r="O719" s="318"/>
      <c r="P719" s="318"/>
      <c r="Q719" s="318"/>
      <c r="R719" s="318"/>
      <c r="S719" s="318"/>
      <c r="T719" s="318"/>
      <c r="U719" s="318"/>
      <c r="V719" s="318"/>
      <c r="W719" s="318"/>
      <c r="X719" s="318"/>
      <c r="Y719" s="318"/>
      <c r="Z719" s="318"/>
      <c r="AA719" s="318"/>
      <c r="AB719" s="318"/>
      <c r="AC719" s="318"/>
      <c r="AD719" s="318"/>
      <c r="AE719" s="318"/>
      <c r="AF719" s="318"/>
      <c r="AG719" s="318"/>
      <c r="AH719" s="318"/>
      <c r="AI719" s="318"/>
      <c r="AJ719" s="318"/>
      <c r="AK719" s="318"/>
      <c r="AL719" s="318"/>
      <c r="AM719" s="318"/>
      <c r="AN719" s="318"/>
      <c r="AO719" s="318"/>
      <c r="AP719" s="318"/>
      <c r="AQ719" s="318"/>
      <c r="AR719" s="318"/>
      <c r="AS719" s="318"/>
      <c r="AT719" s="318"/>
      <c r="AU719" s="318"/>
      <c r="AV719" s="318"/>
      <c r="AW719" s="318"/>
      <c r="AX719" s="318"/>
      <c r="AY719" s="318"/>
      <c r="AZ719" s="318"/>
      <c r="BA719" s="318"/>
      <c r="BB719" s="318"/>
      <c r="BC719" s="318"/>
      <c r="BD719" s="318"/>
      <c r="BE719" s="318"/>
      <c r="BF719" s="318"/>
      <c r="BG719" s="318"/>
      <c r="BH719" s="318"/>
      <c r="BI719" s="318"/>
      <c r="BJ719" s="318"/>
    </row>
    <row r="720" spans="1:62" ht="12" customHeight="1" x14ac:dyDescent="0.25">
      <c r="A720" s="318"/>
      <c r="B720" s="318"/>
      <c r="C720" s="318"/>
      <c r="D720" s="318"/>
      <c r="E720" s="318"/>
      <c r="F720" s="318"/>
      <c r="G720" s="318"/>
      <c r="H720" s="318"/>
      <c r="I720" s="318"/>
      <c r="J720" s="318"/>
      <c r="K720" s="318"/>
      <c r="L720" s="318"/>
      <c r="M720" s="318"/>
      <c r="N720" s="318"/>
      <c r="O720" s="318"/>
      <c r="P720" s="318"/>
      <c r="Q720" s="318"/>
      <c r="R720" s="318"/>
      <c r="S720" s="318"/>
      <c r="T720" s="318"/>
      <c r="U720" s="318"/>
      <c r="V720" s="318"/>
      <c r="W720" s="318"/>
      <c r="X720" s="318"/>
      <c r="Y720" s="318"/>
      <c r="Z720" s="318"/>
      <c r="AA720" s="318"/>
      <c r="AB720" s="318"/>
      <c r="AC720" s="318"/>
      <c r="AD720" s="318"/>
      <c r="AE720" s="318"/>
      <c r="AF720" s="318"/>
      <c r="AG720" s="318"/>
      <c r="AH720" s="318"/>
      <c r="AI720" s="318"/>
      <c r="AJ720" s="318"/>
      <c r="AK720" s="318"/>
      <c r="AL720" s="318"/>
      <c r="AM720" s="318"/>
      <c r="AN720" s="318"/>
      <c r="AO720" s="318"/>
      <c r="AP720" s="318"/>
      <c r="AQ720" s="318"/>
      <c r="AR720" s="318"/>
      <c r="AS720" s="318"/>
      <c r="AT720" s="318"/>
      <c r="AU720" s="318"/>
      <c r="AV720" s="318"/>
      <c r="AW720" s="318"/>
      <c r="AX720" s="318"/>
      <c r="AY720" s="318"/>
      <c r="AZ720" s="318"/>
      <c r="BA720" s="318"/>
      <c r="BB720" s="318"/>
      <c r="BC720" s="318"/>
      <c r="BD720" s="318"/>
      <c r="BE720" s="318"/>
      <c r="BF720" s="318"/>
      <c r="BG720" s="318"/>
      <c r="BH720" s="318"/>
      <c r="BI720" s="318"/>
      <c r="BJ720" s="318"/>
    </row>
    <row r="721" spans="1:62" ht="12" customHeight="1" x14ac:dyDescent="0.25">
      <c r="A721" s="318"/>
      <c r="B721" s="318"/>
      <c r="C721" s="318"/>
      <c r="D721" s="318"/>
      <c r="E721" s="318"/>
      <c r="F721" s="318"/>
      <c r="G721" s="318"/>
      <c r="H721" s="318"/>
      <c r="I721" s="318"/>
      <c r="J721" s="318"/>
      <c r="K721" s="318"/>
      <c r="L721" s="318"/>
      <c r="M721" s="318"/>
      <c r="N721" s="318"/>
      <c r="O721" s="318"/>
      <c r="P721" s="318"/>
      <c r="Q721" s="318"/>
      <c r="R721" s="318"/>
      <c r="S721" s="318"/>
      <c r="T721" s="318"/>
      <c r="U721" s="318"/>
      <c r="V721" s="318"/>
      <c r="W721" s="318"/>
      <c r="X721" s="318"/>
      <c r="Y721" s="318"/>
      <c r="Z721" s="318"/>
      <c r="AA721" s="318"/>
      <c r="AB721" s="318"/>
      <c r="AC721" s="318"/>
      <c r="AD721" s="318"/>
      <c r="AE721" s="318"/>
      <c r="AF721" s="318"/>
      <c r="AG721" s="318"/>
      <c r="AH721" s="318"/>
      <c r="AI721" s="318"/>
      <c r="AJ721" s="318"/>
      <c r="AK721" s="318"/>
      <c r="AL721" s="318"/>
      <c r="AM721" s="318"/>
      <c r="AN721" s="318"/>
      <c r="AO721" s="318"/>
      <c r="AP721" s="318"/>
      <c r="AQ721" s="318"/>
      <c r="AR721" s="318"/>
      <c r="AS721" s="318"/>
      <c r="AT721" s="318"/>
      <c r="AU721" s="318"/>
      <c r="AV721" s="318"/>
      <c r="AW721" s="318"/>
      <c r="AX721" s="318"/>
      <c r="AY721" s="318"/>
      <c r="AZ721" s="318"/>
      <c r="BA721" s="318"/>
      <c r="BB721" s="318"/>
      <c r="BC721" s="318"/>
      <c r="BD721" s="318"/>
      <c r="BE721" s="318"/>
      <c r="BF721" s="318"/>
      <c r="BG721" s="318"/>
      <c r="BH721" s="318"/>
      <c r="BI721" s="318"/>
      <c r="BJ721" s="318"/>
    </row>
    <row r="722" spans="1:62" ht="12" customHeight="1" x14ac:dyDescent="0.25">
      <c r="A722" s="318"/>
      <c r="B722" s="318"/>
      <c r="C722" s="318"/>
      <c r="D722" s="318"/>
      <c r="E722" s="318"/>
      <c r="F722" s="318"/>
      <c r="G722" s="318"/>
      <c r="H722" s="318"/>
      <c r="I722" s="318"/>
      <c r="J722" s="318"/>
      <c r="K722" s="318"/>
      <c r="L722" s="318"/>
      <c r="M722" s="318"/>
      <c r="N722" s="318"/>
      <c r="O722" s="318"/>
      <c r="P722" s="318"/>
      <c r="Q722" s="318"/>
      <c r="R722" s="318"/>
      <c r="S722" s="318"/>
      <c r="T722" s="318"/>
      <c r="U722" s="318"/>
      <c r="V722" s="318"/>
      <c r="W722" s="318"/>
      <c r="X722" s="318"/>
      <c r="Y722" s="318"/>
      <c r="Z722" s="318"/>
      <c r="AA722" s="318"/>
      <c r="AB722" s="318"/>
      <c r="AC722" s="318"/>
      <c r="AD722" s="318"/>
      <c r="AE722" s="318"/>
      <c r="AF722" s="318"/>
      <c r="AG722" s="318"/>
      <c r="AH722" s="318"/>
      <c r="AI722" s="318"/>
      <c r="AJ722" s="318"/>
      <c r="AK722" s="318"/>
      <c r="AL722" s="318"/>
      <c r="AM722" s="318"/>
      <c r="AN722" s="318"/>
      <c r="AO722" s="318"/>
      <c r="AP722" s="318"/>
      <c r="AQ722" s="318"/>
      <c r="AR722" s="318"/>
      <c r="AS722" s="318"/>
      <c r="AT722" s="318"/>
      <c r="AU722" s="318"/>
      <c r="AV722" s="318"/>
      <c r="AW722" s="318"/>
      <c r="AX722" s="318"/>
      <c r="AY722" s="318"/>
      <c r="AZ722" s="318"/>
      <c r="BA722" s="318"/>
      <c r="BB722" s="318"/>
      <c r="BC722" s="318"/>
      <c r="BD722" s="318"/>
      <c r="BE722" s="318"/>
      <c r="BF722" s="318"/>
      <c r="BG722" s="318"/>
      <c r="BH722" s="318"/>
      <c r="BI722" s="318"/>
      <c r="BJ722" s="318"/>
    </row>
    <row r="723" spans="1:62" ht="12" customHeight="1" x14ac:dyDescent="0.25">
      <c r="A723" s="318"/>
      <c r="B723" s="318"/>
      <c r="C723" s="318"/>
      <c r="D723" s="318"/>
      <c r="E723" s="318"/>
      <c r="F723" s="31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  <c r="W723" s="318"/>
      <c r="X723" s="318"/>
      <c r="Y723" s="318"/>
      <c r="Z723" s="318"/>
      <c r="AA723" s="318"/>
      <c r="AB723" s="318"/>
      <c r="AC723" s="318"/>
      <c r="AD723" s="318"/>
      <c r="AE723" s="318"/>
      <c r="AF723" s="318"/>
      <c r="AG723" s="318"/>
      <c r="AH723" s="318"/>
      <c r="AI723" s="318"/>
      <c r="AJ723" s="318"/>
      <c r="AK723" s="318"/>
      <c r="AL723" s="318"/>
      <c r="AM723" s="318"/>
      <c r="AN723" s="318"/>
      <c r="AO723" s="318"/>
      <c r="AP723" s="318"/>
      <c r="AQ723" s="318"/>
      <c r="AR723" s="318"/>
      <c r="AS723" s="318"/>
      <c r="AT723" s="318"/>
      <c r="AU723" s="318"/>
      <c r="AV723" s="318"/>
      <c r="AW723" s="318"/>
      <c r="AX723" s="318"/>
      <c r="AY723" s="318"/>
      <c r="AZ723" s="318"/>
      <c r="BA723" s="318"/>
      <c r="BB723" s="318"/>
      <c r="BC723" s="318"/>
      <c r="BD723" s="318"/>
      <c r="BE723" s="318"/>
      <c r="BF723" s="318"/>
      <c r="BG723" s="318"/>
      <c r="BH723" s="318"/>
      <c r="BI723" s="318"/>
      <c r="BJ723" s="318"/>
    </row>
    <row r="724" spans="1:62" ht="12" customHeight="1" x14ac:dyDescent="0.25">
      <c r="A724" s="318"/>
      <c r="B724" s="318"/>
      <c r="C724" s="318"/>
      <c r="D724" s="318"/>
      <c r="E724" s="318"/>
      <c r="F724" s="318"/>
      <c r="G724" s="318"/>
      <c r="H724" s="318"/>
      <c r="I724" s="318"/>
      <c r="J724" s="318"/>
      <c r="K724" s="318"/>
      <c r="L724" s="318"/>
      <c r="M724" s="318"/>
      <c r="N724" s="318"/>
      <c r="O724" s="318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  <c r="AA724" s="318"/>
      <c r="AB724" s="318"/>
      <c r="AC724" s="318"/>
      <c r="AD724" s="318"/>
      <c r="AE724" s="318"/>
      <c r="AF724" s="318"/>
      <c r="AG724" s="318"/>
      <c r="AH724" s="318"/>
      <c r="AI724" s="318"/>
      <c r="AJ724" s="318"/>
      <c r="AK724" s="318"/>
      <c r="AL724" s="318"/>
      <c r="AM724" s="318"/>
      <c r="AN724" s="318"/>
      <c r="AO724" s="318"/>
      <c r="AP724" s="318"/>
      <c r="AQ724" s="318"/>
      <c r="AR724" s="318"/>
      <c r="AS724" s="318"/>
      <c r="AT724" s="318"/>
      <c r="AU724" s="318"/>
      <c r="AV724" s="318"/>
      <c r="AW724" s="318"/>
      <c r="AX724" s="318"/>
      <c r="AY724" s="318"/>
      <c r="AZ724" s="318"/>
      <c r="BA724" s="318"/>
      <c r="BB724" s="318"/>
      <c r="BC724" s="318"/>
      <c r="BD724" s="318"/>
      <c r="BE724" s="318"/>
      <c r="BF724" s="318"/>
      <c r="BG724" s="318"/>
      <c r="BH724" s="318"/>
      <c r="BI724" s="318"/>
      <c r="BJ724" s="318"/>
    </row>
    <row r="725" spans="1:62" ht="12" customHeight="1" x14ac:dyDescent="0.25">
      <c r="A725" s="318"/>
      <c r="B725" s="318"/>
      <c r="C725" s="318"/>
      <c r="D725" s="318"/>
      <c r="E725" s="318"/>
      <c r="F725" s="318"/>
      <c r="G725" s="318"/>
      <c r="H725" s="318"/>
      <c r="I725" s="318"/>
      <c r="J725" s="318"/>
      <c r="K725" s="318"/>
      <c r="L725" s="318"/>
      <c r="M725" s="318"/>
      <c r="N725" s="318"/>
      <c r="O725" s="318"/>
      <c r="P725" s="318"/>
      <c r="Q725" s="318"/>
      <c r="R725" s="318"/>
      <c r="S725" s="318"/>
      <c r="T725" s="318"/>
      <c r="U725" s="318"/>
      <c r="V725" s="318"/>
      <c r="W725" s="318"/>
      <c r="X725" s="318"/>
      <c r="Y725" s="318"/>
      <c r="Z725" s="318"/>
      <c r="AA725" s="318"/>
      <c r="AB725" s="318"/>
      <c r="AC725" s="318"/>
      <c r="AD725" s="318"/>
      <c r="AE725" s="318"/>
      <c r="AF725" s="318"/>
      <c r="AG725" s="318"/>
      <c r="AH725" s="318"/>
      <c r="AI725" s="318"/>
      <c r="AJ725" s="318"/>
      <c r="AK725" s="318"/>
      <c r="AL725" s="318"/>
      <c r="AM725" s="318"/>
      <c r="AN725" s="318"/>
      <c r="AO725" s="318"/>
      <c r="AP725" s="318"/>
      <c r="AQ725" s="318"/>
      <c r="AR725" s="318"/>
      <c r="AS725" s="318"/>
      <c r="AT725" s="318"/>
      <c r="AU725" s="318"/>
      <c r="AV725" s="318"/>
      <c r="AW725" s="318"/>
      <c r="AX725" s="318"/>
      <c r="AY725" s="318"/>
      <c r="AZ725" s="318"/>
      <c r="BA725" s="318"/>
      <c r="BB725" s="318"/>
      <c r="BC725" s="318"/>
      <c r="BD725" s="318"/>
      <c r="BE725" s="318"/>
      <c r="BF725" s="318"/>
      <c r="BG725" s="318"/>
      <c r="BH725" s="318"/>
      <c r="BI725" s="318"/>
      <c r="BJ725" s="318"/>
    </row>
    <row r="726" spans="1:62" ht="12" customHeight="1" x14ac:dyDescent="0.25">
      <c r="A726" s="318"/>
      <c r="B726" s="318"/>
      <c r="C726" s="318"/>
      <c r="D726" s="318"/>
      <c r="E726" s="318"/>
      <c r="F726" s="318"/>
      <c r="G726" s="318"/>
      <c r="H726" s="318"/>
      <c r="I726" s="318"/>
      <c r="J726" s="318"/>
      <c r="K726" s="318"/>
      <c r="L726" s="318"/>
      <c r="M726" s="318"/>
      <c r="N726" s="318"/>
      <c r="O726" s="318"/>
      <c r="P726" s="318"/>
      <c r="Q726" s="318"/>
      <c r="R726" s="318"/>
      <c r="S726" s="318"/>
      <c r="T726" s="318"/>
      <c r="U726" s="318"/>
      <c r="V726" s="318"/>
      <c r="W726" s="318"/>
      <c r="X726" s="318"/>
      <c r="Y726" s="318"/>
      <c r="Z726" s="318"/>
      <c r="AA726" s="318"/>
      <c r="AB726" s="318"/>
      <c r="AC726" s="318"/>
      <c r="AD726" s="318"/>
      <c r="AE726" s="318"/>
      <c r="AF726" s="318"/>
      <c r="AG726" s="318"/>
      <c r="AH726" s="318"/>
      <c r="AI726" s="318"/>
      <c r="AJ726" s="318"/>
      <c r="AK726" s="318"/>
      <c r="AL726" s="318"/>
      <c r="AM726" s="318"/>
      <c r="AN726" s="318"/>
      <c r="AO726" s="318"/>
      <c r="AP726" s="318"/>
      <c r="AQ726" s="318"/>
      <c r="AR726" s="318"/>
      <c r="AS726" s="318"/>
      <c r="AT726" s="318"/>
      <c r="AU726" s="318"/>
      <c r="AV726" s="318"/>
      <c r="AW726" s="318"/>
      <c r="AX726" s="318"/>
      <c r="AY726" s="318"/>
      <c r="AZ726" s="318"/>
      <c r="BA726" s="318"/>
      <c r="BB726" s="318"/>
      <c r="BC726" s="318"/>
      <c r="BD726" s="318"/>
      <c r="BE726" s="318"/>
      <c r="BF726" s="318"/>
      <c r="BG726" s="318"/>
      <c r="BH726" s="318"/>
      <c r="BI726" s="318"/>
      <c r="BJ726" s="318"/>
    </row>
    <row r="727" spans="1:62" ht="12" customHeight="1" x14ac:dyDescent="0.25">
      <c r="A727" s="318"/>
      <c r="B727" s="318"/>
      <c r="C727" s="318"/>
      <c r="D727" s="318"/>
      <c r="E727" s="318"/>
      <c r="F727" s="318"/>
      <c r="G727" s="318"/>
      <c r="H727" s="318"/>
      <c r="I727" s="318"/>
      <c r="J727" s="318"/>
      <c r="K727" s="318"/>
      <c r="L727" s="318"/>
      <c r="M727" s="318"/>
      <c r="N727" s="318"/>
      <c r="O727" s="318"/>
      <c r="P727" s="318"/>
      <c r="Q727" s="318"/>
      <c r="R727" s="318"/>
      <c r="S727" s="318"/>
      <c r="T727" s="318"/>
      <c r="U727" s="318"/>
      <c r="V727" s="318"/>
      <c r="W727" s="318"/>
      <c r="X727" s="318"/>
      <c r="Y727" s="318"/>
      <c r="Z727" s="318"/>
      <c r="AA727" s="318"/>
      <c r="AB727" s="318"/>
      <c r="AC727" s="318"/>
      <c r="AD727" s="318"/>
      <c r="AE727" s="318"/>
      <c r="AF727" s="318"/>
      <c r="AG727" s="318"/>
      <c r="AH727" s="318"/>
      <c r="AI727" s="318"/>
      <c r="AJ727" s="318"/>
      <c r="AK727" s="318"/>
      <c r="AL727" s="318"/>
      <c r="AM727" s="318"/>
      <c r="AN727" s="318"/>
      <c r="AO727" s="318"/>
      <c r="AP727" s="318"/>
      <c r="AQ727" s="318"/>
      <c r="AR727" s="318"/>
      <c r="AS727" s="318"/>
      <c r="AT727" s="318"/>
      <c r="AU727" s="318"/>
      <c r="AV727" s="318"/>
      <c r="AW727" s="318"/>
      <c r="AX727" s="318"/>
      <c r="AY727" s="318"/>
      <c r="AZ727" s="318"/>
      <c r="BA727" s="318"/>
      <c r="BB727" s="318"/>
      <c r="BC727" s="318"/>
      <c r="BD727" s="318"/>
      <c r="BE727" s="318"/>
      <c r="BF727" s="318"/>
      <c r="BG727" s="318"/>
      <c r="BH727" s="318"/>
      <c r="BI727" s="318"/>
      <c r="BJ727" s="318"/>
    </row>
    <row r="728" spans="1:62" ht="12" customHeight="1" x14ac:dyDescent="0.25">
      <c r="A728" s="318"/>
      <c r="B728" s="318"/>
      <c r="C728" s="318"/>
      <c r="D728" s="318"/>
      <c r="E728" s="318"/>
      <c r="F728" s="318"/>
      <c r="G728" s="318"/>
      <c r="H728" s="318"/>
      <c r="I728" s="318"/>
      <c r="J728" s="318"/>
      <c r="K728" s="318"/>
      <c r="L728" s="318"/>
      <c r="M728" s="318"/>
      <c r="N728" s="318"/>
      <c r="O728" s="318"/>
      <c r="P728" s="318"/>
      <c r="Q728" s="318"/>
      <c r="R728" s="318"/>
      <c r="S728" s="318"/>
      <c r="T728" s="318"/>
      <c r="U728" s="318"/>
      <c r="V728" s="318"/>
      <c r="W728" s="318"/>
      <c r="X728" s="318"/>
      <c r="Y728" s="318"/>
      <c r="Z728" s="318"/>
      <c r="AA728" s="318"/>
      <c r="AB728" s="318"/>
      <c r="AC728" s="318"/>
      <c r="AD728" s="318"/>
      <c r="AE728" s="318"/>
      <c r="AF728" s="318"/>
      <c r="AG728" s="318"/>
      <c r="AH728" s="318"/>
      <c r="AI728" s="318"/>
      <c r="AJ728" s="318"/>
      <c r="AK728" s="318"/>
      <c r="AL728" s="318"/>
      <c r="AM728" s="318"/>
      <c r="AN728" s="318"/>
      <c r="AO728" s="318"/>
      <c r="AP728" s="318"/>
      <c r="AQ728" s="318"/>
      <c r="AR728" s="318"/>
      <c r="AS728" s="318"/>
      <c r="AT728" s="318"/>
      <c r="AU728" s="318"/>
      <c r="AV728" s="318"/>
      <c r="AW728" s="318"/>
      <c r="AX728" s="318"/>
      <c r="AY728" s="318"/>
      <c r="AZ728" s="318"/>
      <c r="BA728" s="318"/>
      <c r="BB728" s="318"/>
      <c r="BC728" s="318"/>
      <c r="BD728" s="318"/>
      <c r="BE728" s="318"/>
      <c r="BF728" s="318"/>
      <c r="BG728" s="318"/>
      <c r="BH728" s="318"/>
      <c r="BI728" s="318"/>
      <c r="BJ728" s="318"/>
    </row>
    <row r="729" spans="1:62" ht="12" customHeight="1" x14ac:dyDescent="0.25">
      <c r="A729" s="318"/>
      <c r="B729" s="318"/>
      <c r="C729" s="318"/>
      <c r="D729" s="318"/>
      <c r="E729" s="318"/>
      <c r="F729" s="318"/>
      <c r="G729" s="318"/>
      <c r="H729" s="318"/>
      <c r="I729" s="318"/>
      <c r="J729" s="318"/>
      <c r="K729" s="318"/>
      <c r="L729" s="318"/>
      <c r="M729" s="318"/>
      <c r="N729" s="318"/>
      <c r="O729" s="318"/>
      <c r="P729" s="318"/>
      <c r="Q729" s="318"/>
      <c r="R729" s="318"/>
      <c r="S729" s="318"/>
      <c r="T729" s="318"/>
      <c r="U729" s="318"/>
      <c r="V729" s="318"/>
      <c r="W729" s="318"/>
      <c r="X729" s="318"/>
      <c r="Y729" s="318"/>
      <c r="Z729" s="318"/>
      <c r="AA729" s="318"/>
      <c r="AB729" s="318"/>
      <c r="AC729" s="318"/>
      <c r="AD729" s="318"/>
      <c r="AE729" s="318"/>
      <c r="AF729" s="318"/>
      <c r="AG729" s="318"/>
      <c r="AH729" s="318"/>
      <c r="AI729" s="318"/>
      <c r="AJ729" s="318"/>
      <c r="AK729" s="318"/>
      <c r="AL729" s="318"/>
      <c r="AM729" s="318"/>
      <c r="AN729" s="318"/>
      <c r="AO729" s="318"/>
      <c r="AP729" s="318"/>
      <c r="AQ729" s="318"/>
      <c r="AR729" s="318"/>
      <c r="AS729" s="318"/>
      <c r="AT729" s="318"/>
      <c r="AU729" s="318"/>
      <c r="AV729" s="318"/>
      <c r="AW729" s="318"/>
      <c r="AX729" s="318"/>
      <c r="AY729" s="318"/>
      <c r="AZ729" s="318"/>
      <c r="BA729" s="318"/>
      <c r="BB729" s="318"/>
      <c r="BC729" s="318"/>
      <c r="BD729" s="318"/>
      <c r="BE729" s="318"/>
      <c r="BF729" s="318"/>
      <c r="BG729" s="318"/>
      <c r="BH729" s="318"/>
      <c r="BI729" s="318"/>
      <c r="BJ729" s="318"/>
    </row>
    <row r="730" spans="1:62" ht="12" customHeight="1" x14ac:dyDescent="0.25">
      <c r="A730" s="318"/>
      <c r="B730" s="318"/>
      <c r="C730" s="318"/>
      <c r="D730" s="318"/>
      <c r="E730" s="318"/>
      <c r="F730" s="318"/>
      <c r="G730" s="318"/>
      <c r="H730" s="318"/>
      <c r="I730" s="318"/>
      <c r="J730" s="318"/>
      <c r="K730" s="318"/>
      <c r="L730" s="318"/>
      <c r="M730" s="318"/>
      <c r="N730" s="318"/>
      <c r="O730" s="318"/>
      <c r="P730" s="318"/>
      <c r="Q730" s="318"/>
      <c r="R730" s="318"/>
      <c r="S730" s="318"/>
      <c r="T730" s="318"/>
      <c r="U730" s="318"/>
      <c r="V730" s="318"/>
      <c r="W730" s="318"/>
      <c r="X730" s="318"/>
      <c r="Y730" s="318"/>
      <c r="Z730" s="318"/>
      <c r="AA730" s="318"/>
      <c r="AB730" s="318"/>
      <c r="AC730" s="318"/>
      <c r="AD730" s="318"/>
      <c r="AE730" s="318"/>
      <c r="AF730" s="318"/>
      <c r="AG730" s="318"/>
      <c r="AH730" s="318"/>
      <c r="AI730" s="318"/>
      <c r="AJ730" s="318"/>
      <c r="AK730" s="318"/>
      <c r="AL730" s="318"/>
      <c r="AM730" s="318"/>
      <c r="AN730" s="318"/>
      <c r="AO730" s="318"/>
      <c r="AP730" s="318"/>
      <c r="AQ730" s="318"/>
      <c r="AR730" s="318"/>
      <c r="AS730" s="318"/>
      <c r="AT730" s="318"/>
      <c r="AU730" s="318"/>
      <c r="AV730" s="318"/>
      <c r="AW730" s="318"/>
      <c r="AX730" s="318"/>
      <c r="AY730" s="318"/>
      <c r="AZ730" s="318"/>
      <c r="BA730" s="318"/>
      <c r="BB730" s="318"/>
      <c r="BC730" s="318"/>
      <c r="BD730" s="318"/>
      <c r="BE730" s="318"/>
      <c r="BF730" s="318"/>
      <c r="BG730" s="318"/>
      <c r="BH730" s="318"/>
      <c r="BI730" s="318"/>
      <c r="BJ730" s="318"/>
    </row>
    <row r="731" spans="1:62" ht="12" customHeight="1" x14ac:dyDescent="0.25">
      <c r="A731" s="318"/>
      <c r="B731" s="318"/>
      <c r="C731" s="318"/>
      <c r="D731" s="318"/>
      <c r="E731" s="318"/>
      <c r="F731" s="318"/>
      <c r="G731" s="318"/>
      <c r="H731" s="318"/>
      <c r="I731" s="318"/>
      <c r="J731" s="318"/>
      <c r="K731" s="318"/>
      <c r="L731" s="318"/>
      <c r="M731" s="318"/>
      <c r="N731" s="318"/>
      <c r="O731" s="318"/>
      <c r="P731" s="318"/>
      <c r="Q731" s="318"/>
      <c r="R731" s="318"/>
      <c r="S731" s="318"/>
      <c r="T731" s="318"/>
      <c r="U731" s="318"/>
      <c r="V731" s="318"/>
      <c r="W731" s="318"/>
      <c r="X731" s="318"/>
      <c r="Y731" s="318"/>
      <c r="Z731" s="318"/>
      <c r="AA731" s="318"/>
      <c r="AB731" s="318"/>
      <c r="AC731" s="318"/>
      <c r="AD731" s="318"/>
      <c r="AE731" s="318"/>
      <c r="AF731" s="318"/>
      <c r="AG731" s="318"/>
      <c r="AH731" s="318"/>
      <c r="AI731" s="318"/>
      <c r="AJ731" s="318"/>
      <c r="AK731" s="318"/>
      <c r="AL731" s="318"/>
      <c r="AM731" s="318"/>
      <c r="AN731" s="318"/>
      <c r="AO731" s="318"/>
      <c r="AP731" s="318"/>
      <c r="AQ731" s="318"/>
      <c r="AR731" s="318"/>
      <c r="AS731" s="318"/>
      <c r="AT731" s="318"/>
      <c r="AU731" s="318"/>
      <c r="AV731" s="318"/>
      <c r="AW731" s="318"/>
      <c r="AX731" s="318"/>
      <c r="AY731" s="318"/>
      <c r="AZ731" s="318"/>
      <c r="BA731" s="318"/>
      <c r="BB731" s="318"/>
      <c r="BC731" s="318"/>
      <c r="BD731" s="318"/>
      <c r="BE731" s="318"/>
      <c r="BF731" s="318"/>
      <c r="BG731" s="318"/>
      <c r="BH731" s="318"/>
      <c r="BI731" s="318"/>
      <c r="BJ731" s="318"/>
    </row>
    <row r="732" spans="1:62" ht="12" customHeight="1" x14ac:dyDescent="0.25">
      <c r="A732" s="318"/>
      <c r="B732" s="318"/>
      <c r="C732" s="318"/>
      <c r="D732" s="318"/>
      <c r="E732" s="318"/>
      <c r="F732" s="318"/>
      <c r="G732" s="318"/>
      <c r="H732" s="318"/>
      <c r="I732" s="318"/>
      <c r="J732" s="318"/>
      <c r="K732" s="318"/>
      <c r="L732" s="318"/>
      <c r="M732" s="318"/>
      <c r="N732" s="318"/>
      <c r="O732" s="318"/>
      <c r="P732" s="318"/>
      <c r="Q732" s="318"/>
      <c r="R732" s="318"/>
      <c r="S732" s="318"/>
      <c r="T732" s="318"/>
      <c r="U732" s="318"/>
      <c r="V732" s="318"/>
      <c r="W732" s="318"/>
      <c r="X732" s="318"/>
      <c r="Y732" s="318"/>
      <c r="Z732" s="318"/>
      <c r="AA732" s="318"/>
      <c r="AB732" s="318"/>
      <c r="AC732" s="318"/>
      <c r="AD732" s="318"/>
      <c r="AE732" s="318"/>
      <c r="AF732" s="318"/>
      <c r="AG732" s="318"/>
      <c r="AH732" s="318"/>
      <c r="AI732" s="318"/>
      <c r="AJ732" s="318"/>
      <c r="AK732" s="318"/>
      <c r="AL732" s="318"/>
      <c r="AM732" s="318"/>
      <c r="AN732" s="318"/>
      <c r="AO732" s="318"/>
      <c r="AP732" s="318"/>
      <c r="AQ732" s="318"/>
      <c r="AR732" s="318"/>
      <c r="AS732" s="318"/>
      <c r="AT732" s="318"/>
      <c r="AU732" s="318"/>
      <c r="AV732" s="318"/>
      <c r="AW732" s="318"/>
      <c r="AX732" s="318"/>
      <c r="AY732" s="318"/>
      <c r="AZ732" s="318"/>
      <c r="BA732" s="318"/>
      <c r="BB732" s="318"/>
      <c r="BC732" s="318"/>
      <c r="BD732" s="318"/>
      <c r="BE732" s="318"/>
      <c r="BF732" s="318"/>
      <c r="BG732" s="318"/>
      <c r="BH732" s="318"/>
      <c r="BI732" s="318"/>
      <c r="BJ732" s="318"/>
    </row>
    <row r="733" spans="1:62" ht="12" customHeight="1" x14ac:dyDescent="0.25">
      <c r="A733" s="318"/>
      <c r="B733" s="318"/>
      <c r="C733" s="318"/>
      <c r="D733" s="318"/>
      <c r="E733" s="318"/>
      <c r="F733" s="318"/>
      <c r="G733" s="318"/>
      <c r="H733" s="318"/>
      <c r="I733" s="318"/>
      <c r="J733" s="318"/>
      <c r="K733" s="318"/>
      <c r="L733" s="318"/>
      <c r="M733" s="318"/>
      <c r="N733" s="318"/>
      <c r="O733" s="318"/>
      <c r="P733" s="318"/>
      <c r="Q733" s="318"/>
      <c r="R733" s="318"/>
      <c r="S733" s="318"/>
      <c r="T733" s="318"/>
      <c r="U733" s="318"/>
      <c r="V733" s="318"/>
      <c r="W733" s="318"/>
      <c r="X733" s="318"/>
      <c r="Y733" s="318"/>
      <c r="Z733" s="318"/>
      <c r="AA733" s="318"/>
      <c r="AB733" s="318"/>
      <c r="AC733" s="318"/>
      <c r="AD733" s="318"/>
      <c r="AE733" s="318"/>
      <c r="AF733" s="318"/>
      <c r="AG733" s="318"/>
      <c r="AH733" s="318"/>
      <c r="AI733" s="318"/>
      <c r="AJ733" s="318"/>
      <c r="AK733" s="318"/>
      <c r="AL733" s="318"/>
      <c r="AM733" s="318"/>
      <c r="AN733" s="318"/>
      <c r="AO733" s="318"/>
      <c r="AP733" s="318"/>
      <c r="AQ733" s="318"/>
      <c r="AR733" s="318"/>
      <c r="AS733" s="318"/>
      <c r="AT733" s="318"/>
      <c r="AU733" s="318"/>
      <c r="AV733" s="318"/>
      <c r="AW733" s="318"/>
      <c r="AX733" s="318"/>
      <c r="AY733" s="318"/>
      <c r="AZ733" s="318"/>
      <c r="BA733" s="318"/>
      <c r="BB733" s="318"/>
      <c r="BC733" s="318"/>
      <c r="BD733" s="318"/>
      <c r="BE733" s="318"/>
      <c r="BF733" s="318"/>
      <c r="BG733" s="318"/>
      <c r="BH733" s="318"/>
      <c r="BI733" s="318"/>
      <c r="BJ733" s="318"/>
    </row>
    <row r="734" spans="1:62" ht="12" customHeight="1" x14ac:dyDescent="0.25">
      <c r="A734" s="318"/>
      <c r="B734" s="318"/>
      <c r="C734" s="318"/>
      <c r="D734" s="318"/>
      <c r="E734" s="318"/>
      <c r="F734" s="318"/>
      <c r="G734" s="318"/>
      <c r="H734" s="318"/>
      <c r="I734" s="318"/>
      <c r="J734" s="318"/>
      <c r="K734" s="318"/>
      <c r="L734" s="318"/>
      <c r="M734" s="318"/>
      <c r="N734" s="318"/>
      <c r="O734" s="318"/>
      <c r="P734" s="318"/>
      <c r="Q734" s="318"/>
      <c r="R734" s="318"/>
      <c r="S734" s="318"/>
      <c r="T734" s="318"/>
      <c r="U734" s="318"/>
      <c r="V734" s="318"/>
      <c r="W734" s="318"/>
      <c r="X734" s="318"/>
      <c r="Y734" s="318"/>
      <c r="Z734" s="318"/>
      <c r="AA734" s="318"/>
      <c r="AB734" s="318"/>
      <c r="AC734" s="318"/>
      <c r="AD734" s="318"/>
      <c r="AE734" s="318"/>
      <c r="AF734" s="318"/>
      <c r="AG734" s="318"/>
      <c r="AH734" s="318"/>
      <c r="AI734" s="318"/>
      <c r="AJ734" s="318"/>
      <c r="AK734" s="318"/>
      <c r="AL734" s="318"/>
      <c r="AM734" s="318"/>
      <c r="AN734" s="318"/>
      <c r="AO734" s="318"/>
      <c r="AP734" s="318"/>
      <c r="AQ734" s="318"/>
      <c r="AR734" s="318"/>
      <c r="AS734" s="318"/>
      <c r="AT734" s="318"/>
      <c r="AU734" s="318"/>
      <c r="AV734" s="318"/>
      <c r="AW734" s="318"/>
      <c r="AX734" s="318"/>
      <c r="AY734" s="318"/>
      <c r="AZ734" s="318"/>
      <c r="BA734" s="318"/>
      <c r="BB734" s="318"/>
      <c r="BC734" s="318"/>
      <c r="BD734" s="318"/>
      <c r="BE734" s="318"/>
      <c r="BF734" s="318"/>
      <c r="BG734" s="318"/>
      <c r="BH734" s="318"/>
      <c r="BI734" s="318"/>
      <c r="BJ734" s="318"/>
    </row>
    <row r="735" spans="1:62" ht="12" customHeight="1" x14ac:dyDescent="0.25">
      <c r="A735" s="318"/>
      <c r="B735" s="318"/>
      <c r="C735" s="318"/>
      <c r="D735" s="318"/>
      <c r="E735" s="318"/>
      <c r="F735" s="318"/>
      <c r="G735" s="318"/>
      <c r="H735" s="318"/>
      <c r="I735" s="318"/>
      <c r="J735" s="318"/>
      <c r="K735" s="318"/>
      <c r="L735" s="318"/>
      <c r="M735" s="318"/>
      <c r="N735" s="318"/>
      <c r="O735" s="318"/>
      <c r="P735" s="318"/>
      <c r="Q735" s="318"/>
      <c r="R735" s="318"/>
      <c r="S735" s="318"/>
      <c r="T735" s="318"/>
      <c r="U735" s="318"/>
      <c r="V735" s="318"/>
      <c r="W735" s="318"/>
      <c r="X735" s="318"/>
      <c r="Y735" s="318"/>
      <c r="Z735" s="318"/>
      <c r="AA735" s="318"/>
      <c r="AB735" s="318"/>
      <c r="AC735" s="318"/>
      <c r="AD735" s="318"/>
      <c r="AE735" s="318"/>
      <c r="AF735" s="318"/>
      <c r="AG735" s="318"/>
      <c r="AH735" s="318"/>
      <c r="AI735" s="318"/>
      <c r="AJ735" s="318"/>
      <c r="AK735" s="318"/>
      <c r="AL735" s="318"/>
      <c r="AM735" s="318"/>
      <c r="AN735" s="318"/>
      <c r="AO735" s="318"/>
      <c r="AP735" s="318"/>
      <c r="AQ735" s="318"/>
      <c r="AR735" s="318"/>
      <c r="AS735" s="318"/>
      <c r="AT735" s="318"/>
      <c r="AU735" s="318"/>
      <c r="AV735" s="318"/>
      <c r="AW735" s="318"/>
      <c r="AX735" s="318"/>
      <c r="AY735" s="318"/>
      <c r="AZ735" s="318"/>
      <c r="BA735" s="318"/>
      <c r="BB735" s="318"/>
      <c r="BC735" s="318"/>
      <c r="BD735" s="318"/>
      <c r="BE735" s="318"/>
      <c r="BF735" s="318"/>
      <c r="BG735" s="318"/>
      <c r="BH735" s="318"/>
      <c r="BI735" s="318"/>
      <c r="BJ735" s="318"/>
    </row>
    <row r="736" spans="1:62" ht="12" customHeight="1" x14ac:dyDescent="0.25">
      <c r="A736" s="318"/>
      <c r="B736" s="318"/>
      <c r="C736" s="318"/>
      <c r="D736" s="318"/>
      <c r="E736" s="318"/>
      <c r="F736" s="318"/>
      <c r="G736" s="318"/>
      <c r="H736" s="318"/>
      <c r="I736" s="318"/>
      <c r="J736" s="318"/>
      <c r="K736" s="318"/>
      <c r="L736" s="318"/>
      <c r="M736" s="318"/>
      <c r="N736" s="318"/>
      <c r="O736" s="318"/>
      <c r="P736" s="318"/>
      <c r="Q736" s="318"/>
      <c r="R736" s="318"/>
      <c r="S736" s="318"/>
      <c r="T736" s="318"/>
      <c r="U736" s="318"/>
      <c r="V736" s="318"/>
      <c r="W736" s="318"/>
      <c r="X736" s="318"/>
      <c r="Y736" s="318"/>
      <c r="Z736" s="318"/>
      <c r="AA736" s="318"/>
      <c r="AB736" s="318"/>
      <c r="AC736" s="318"/>
      <c r="AD736" s="318"/>
      <c r="AE736" s="318"/>
      <c r="AF736" s="318"/>
      <c r="AG736" s="318"/>
      <c r="AH736" s="318"/>
      <c r="AI736" s="318"/>
      <c r="AJ736" s="318"/>
      <c r="AK736" s="318"/>
      <c r="AL736" s="318"/>
      <c r="AM736" s="318"/>
      <c r="AN736" s="318"/>
      <c r="AO736" s="318"/>
      <c r="AP736" s="318"/>
      <c r="AQ736" s="318"/>
      <c r="AR736" s="318"/>
      <c r="AS736" s="318"/>
      <c r="AT736" s="318"/>
      <c r="AU736" s="318"/>
      <c r="AV736" s="318"/>
      <c r="AW736" s="318"/>
      <c r="AX736" s="318"/>
      <c r="AY736" s="318"/>
      <c r="AZ736" s="318"/>
      <c r="BA736" s="318"/>
      <c r="BB736" s="318"/>
      <c r="BC736" s="318"/>
      <c r="BD736" s="318"/>
      <c r="BE736" s="318"/>
      <c r="BF736" s="318"/>
      <c r="BG736" s="318"/>
      <c r="BH736" s="318"/>
      <c r="BI736" s="318"/>
      <c r="BJ736" s="318"/>
    </row>
    <row r="737" spans="1:62" ht="12" customHeight="1" x14ac:dyDescent="0.25">
      <c r="A737" s="318"/>
      <c r="B737" s="318"/>
      <c r="C737" s="318"/>
      <c r="D737" s="318"/>
      <c r="E737" s="318"/>
      <c r="F737" s="318"/>
      <c r="G737" s="318"/>
      <c r="H737" s="318"/>
      <c r="I737" s="318"/>
      <c r="J737" s="318"/>
      <c r="K737" s="318"/>
      <c r="L737" s="318"/>
      <c r="M737" s="318"/>
      <c r="N737" s="318"/>
      <c r="O737" s="318"/>
      <c r="P737" s="318"/>
      <c r="Q737" s="318"/>
      <c r="R737" s="318"/>
      <c r="S737" s="318"/>
      <c r="T737" s="318"/>
      <c r="U737" s="318"/>
      <c r="V737" s="318"/>
      <c r="W737" s="318"/>
      <c r="X737" s="318"/>
      <c r="Y737" s="318"/>
      <c r="Z737" s="318"/>
      <c r="AA737" s="318"/>
      <c r="AB737" s="318"/>
      <c r="AC737" s="318"/>
      <c r="AD737" s="318"/>
      <c r="AE737" s="318"/>
      <c r="AF737" s="318"/>
      <c r="AG737" s="318"/>
      <c r="AH737" s="318"/>
      <c r="AI737" s="318"/>
      <c r="AJ737" s="318"/>
      <c r="AK737" s="318"/>
      <c r="AL737" s="318"/>
      <c r="AM737" s="318"/>
      <c r="AN737" s="318"/>
      <c r="AO737" s="318"/>
      <c r="AP737" s="318"/>
      <c r="AQ737" s="318"/>
      <c r="AR737" s="318"/>
      <c r="AS737" s="318"/>
      <c r="AT737" s="318"/>
      <c r="AU737" s="318"/>
      <c r="AV737" s="318"/>
      <c r="AW737" s="318"/>
      <c r="AX737" s="318"/>
      <c r="AY737" s="318"/>
      <c r="AZ737" s="318"/>
      <c r="BA737" s="318"/>
      <c r="BB737" s="318"/>
      <c r="BC737" s="318"/>
      <c r="BD737" s="318"/>
      <c r="BE737" s="318"/>
      <c r="BF737" s="318"/>
      <c r="BG737" s="318"/>
      <c r="BH737" s="318"/>
      <c r="BI737" s="318"/>
      <c r="BJ737" s="318"/>
    </row>
    <row r="738" spans="1:62" ht="12" customHeight="1" x14ac:dyDescent="0.25">
      <c r="A738" s="318"/>
      <c r="B738" s="318"/>
      <c r="C738" s="318"/>
      <c r="D738" s="318"/>
      <c r="E738" s="318"/>
      <c r="F738" s="318"/>
      <c r="G738" s="318"/>
      <c r="H738" s="318"/>
      <c r="I738" s="318"/>
      <c r="J738" s="318"/>
      <c r="K738" s="318"/>
      <c r="L738" s="318"/>
      <c r="M738" s="318"/>
      <c r="N738" s="318"/>
      <c r="O738" s="318"/>
      <c r="P738" s="318"/>
      <c r="Q738" s="318"/>
      <c r="R738" s="318"/>
      <c r="S738" s="318"/>
      <c r="T738" s="318"/>
      <c r="U738" s="318"/>
      <c r="V738" s="318"/>
      <c r="W738" s="318"/>
      <c r="X738" s="318"/>
      <c r="Y738" s="318"/>
      <c r="Z738" s="318"/>
      <c r="AA738" s="318"/>
      <c r="AB738" s="318"/>
      <c r="AC738" s="318"/>
      <c r="AD738" s="318"/>
      <c r="AE738" s="318"/>
      <c r="AF738" s="318"/>
      <c r="AG738" s="318"/>
      <c r="AH738" s="318"/>
      <c r="AI738" s="318"/>
      <c r="AJ738" s="318"/>
      <c r="AK738" s="318"/>
      <c r="AL738" s="318"/>
      <c r="AM738" s="318"/>
      <c r="AN738" s="318"/>
      <c r="AO738" s="318"/>
      <c r="AP738" s="318"/>
      <c r="AQ738" s="318"/>
      <c r="AR738" s="318"/>
      <c r="AS738" s="318"/>
      <c r="AT738" s="318"/>
      <c r="AU738" s="318"/>
      <c r="AV738" s="318"/>
      <c r="AW738" s="318"/>
      <c r="AX738" s="318"/>
      <c r="AY738" s="318"/>
      <c r="AZ738" s="318"/>
      <c r="BA738" s="318"/>
      <c r="BB738" s="318"/>
      <c r="BC738" s="318"/>
      <c r="BD738" s="318"/>
      <c r="BE738" s="318"/>
      <c r="BF738" s="318"/>
      <c r="BG738" s="318"/>
      <c r="BH738" s="318"/>
      <c r="BI738" s="318"/>
      <c r="BJ738" s="318"/>
    </row>
    <row r="739" spans="1:62" ht="12" customHeight="1" x14ac:dyDescent="0.25">
      <c r="A739" s="318"/>
      <c r="B739" s="318"/>
      <c r="C739" s="318"/>
      <c r="D739" s="318"/>
      <c r="E739" s="318"/>
      <c r="F739" s="318"/>
      <c r="G739" s="318"/>
      <c r="H739" s="318"/>
      <c r="I739" s="318"/>
      <c r="J739" s="318"/>
      <c r="K739" s="318"/>
      <c r="L739" s="318"/>
      <c r="M739" s="318"/>
      <c r="N739" s="318"/>
      <c r="O739" s="318"/>
      <c r="P739" s="318"/>
      <c r="Q739" s="318"/>
      <c r="R739" s="318"/>
      <c r="S739" s="318"/>
      <c r="T739" s="318"/>
      <c r="U739" s="318"/>
      <c r="V739" s="318"/>
      <c r="W739" s="318"/>
      <c r="X739" s="318"/>
      <c r="Y739" s="318"/>
      <c r="Z739" s="318"/>
      <c r="AA739" s="318"/>
      <c r="AB739" s="318"/>
      <c r="AC739" s="318"/>
      <c r="AD739" s="318"/>
      <c r="AE739" s="318"/>
      <c r="AF739" s="318"/>
      <c r="AG739" s="318"/>
      <c r="AH739" s="318"/>
      <c r="AI739" s="318"/>
      <c r="AJ739" s="318"/>
      <c r="AK739" s="318"/>
      <c r="AL739" s="318"/>
      <c r="AM739" s="318"/>
      <c r="AN739" s="318"/>
      <c r="AO739" s="318"/>
      <c r="AP739" s="318"/>
      <c r="AQ739" s="318"/>
      <c r="AR739" s="318"/>
      <c r="AS739" s="318"/>
      <c r="AT739" s="318"/>
      <c r="AU739" s="318"/>
      <c r="AV739" s="318"/>
      <c r="AW739" s="318"/>
      <c r="AX739" s="318"/>
      <c r="AY739" s="318"/>
      <c r="AZ739" s="318"/>
      <c r="BA739" s="318"/>
      <c r="BB739" s="318"/>
      <c r="BC739" s="318"/>
      <c r="BD739" s="318"/>
      <c r="BE739" s="318"/>
      <c r="BF739" s="318"/>
      <c r="BG739" s="318"/>
      <c r="BH739" s="318"/>
      <c r="BI739" s="318"/>
      <c r="BJ739" s="318"/>
    </row>
    <row r="740" spans="1:62" ht="12" customHeight="1" x14ac:dyDescent="0.25">
      <c r="A740" s="318"/>
      <c r="B740" s="318"/>
      <c r="C740" s="318"/>
      <c r="D740" s="318"/>
      <c r="E740" s="318"/>
      <c r="F740" s="318"/>
      <c r="G740" s="318"/>
      <c r="H740" s="318"/>
      <c r="I740" s="318"/>
      <c r="J740" s="318"/>
      <c r="K740" s="318"/>
      <c r="L740" s="318"/>
      <c r="M740" s="318"/>
      <c r="N740" s="318"/>
      <c r="O740" s="318"/>
      <c r="P740" s="318"/>
      <c r="Q740" s="318"/>
      <c r="R740" s="318"/>
      <c r="S740" s="318"/>
      <c r="T740" s="318"/>
      <c r="U740" s="318"/>
      <c r="V740" s="318"/>
      <c r="W740" s="318"/>
      <c r="X740" s="318"/>
      <c r="Y740" s="318"/>
      <c r="Z740" s="318"/>
      <c r="AA740" s="318"/>
      <c r="AB740" s="318"/>
      <c r="AC740" s="318"/>
      <c r="AD740" s="318"/>
      <c r="AE740" s="318"/>
      <c r="AF740" s="318"/>
      <c r="AG740" s="318"/>
      <c r="AH740" s="318"/>
      <c r="AI740" s="318"/>
      <c r="AJ740" s="318"/>
      <c r="AK740" s="318"/>
      <c r="AL740" s="318"/>
      <c r="AM740" s="318"/>
      <c r="AN740" s="318"/>
      <c r="AO740" s="318"/>
      <c r="AP740" s="318"/>
      <c r="AQ740" s="318"/>
      <c r="AR740" s="318"/>
      <c r="AS740" s="318"/>
      <c r="AT740" s="318"/>
      <c r="AU740" s="318"/>
      <c r="AV740" s="318"/>
      <c r="AW740" s="318"/>
      <c r="AX740" s="318"/>
      <c r="AY740" s="318"/>
      <c r="AZ740" s="318"/>
      <c r="BA740" s="318"/>
      <c r="BB740" s="318"/>
      <c r="BC740" s="318"/>
      <c r="BD740" s="318"/>
      <c r="BE740" s="318"/>
      <c r="BF740" s="318"/>
      <c r="BG740" s="318"/>
      <c r="BH740" s="318"/>
      <c r="BI740" s="318"/>
      <c r="BJ740" s="318"/>
    </row>
    <row r="741" spans="1:62" ht="12" customHeight="1" x14ac:dyDescent="0.25">
      <c r="A741" s="318"/>
      <c r="B741" s="318"/>
      <c r="C741" s="318"/>
      <c r="D741" s="318"/>
      <c r="E741" s="318"/>
      <c r="F741" s="318"/>
      <c r="G741" s="318"/>
      <c r="H741" s="318"/>
      <c r="I741" s="318"/>
      <c r="J741" s="318"/>
      <c r="K741" s="318"/>
      <c r="L741" s="318"/>
      <c r="M741" s="318"/>
      <c r="N741" s="318"/>
      <c r="O741" s="318"/>
      <c r="P741" s="318"/>
      <c r="Q741" s="318"/>
      <c r="R741" s="318"/>
      <c r="S741" s="318"/>
      <c r="T741" s="318"/>
      <c r="U741" s="318"/>
      <c r="V741" s="318"/>
      <c r="W741" s="318"/>
      <c r="X741" s="318"/>
      <c r="Y741" s="318"/>
      <c r="Z741" s="318"/>
      <c r="AA741" s="318"/>
      <c r="AB741" s="318"/>
      <c r="AC741" s="318"/>
      <c r="AD741" s="318"/>
      <c r="AE741" s="318"/>
      <c r="AF741" s="318"/>
      <c r="AG741" s="318"/>
      <c r="AH741" s="318"/>
      <c r="AI741" s="318"/>
      <c r="AJ741" s="318"/>
      <c r="AK741" s="318"/>
      <c r="AL741" s="318"/>
      <c r="AM741" s="318"/>
      <c r="AN741" s="318"/>
      <c r="AO741" s="318"/>
      <c r="AP741" s="318"/>
      <c r="AQ741" s="318"/>
      <c r="AR741" s="318"/>
      <c r="AS741" s="318"/>
      <c r="AT741" s="318"/>
      <c r="AU741" s="318"/>
      <c r="AV741" s="318"/>
      <c r="AW741" s="318"/>
      <c r="AX741" s="318"/>
      <c r="AY741" s="318"/>
      <c r="AZ741" s="318"/>
      <c r="BA741" s="318"/>
      <c r="BB741" s="318"/>
      <c r="BC741" s="318"/>
      <c r="BD741" s="318"/>
      <c r="BE741" s="318"/>
      <c r="BF741" s="318"/>
      <c r="BG741" s="318"/>
      <c r="BH741" s="318"/>
      <c r="BI741" s="318"/>
      <c r="BJ741" s="318"/>
    </row>
    <row r="742" spans="1:62" ht="12" customHeight="1" x14ac:dyDescent="0.25">
      <c r="A742" s="318"/>
      <c r="B742" s="318"/>
      <c r="C742" s="318"/>
      <c r="D742" s="318"/>
      <c r="E742" s="318"/>
      <c r="F742" s="318"/>
      <c r="G742" s="318"/>
      <c r="H742" s="318"/>
      <c r="I742" s="318"/>
      <c r="J742" s="318"/>
      <c r="K742" s="318"/>
      <c r="L742" s="318"/>
      <c r="M742" s="318"/>
      <c r="N742" s="318"/>
      <c r="O742" s="318"/>
      <c r="P742" s="318"/>
      <c r="Q742" s="318"/>
      <c r="R742" s="318"/>
      <c r="S742" s="318"/>
      <c r="T742" s="318"/>
      <c r="U742" s="318"/>
      <c r="V742" s="318"/>
      <c r="W742" s="318"/>
      <c r="X742" s="318"/>
      <c r="Y742" s="318"/>
      <c r="Z742" s="318"/>
      <c r="AA742" s="318"/>
      <c r="AB742" s="318"/>
      <c r="AC742" s="318"/>
      <c r="AD742" s="318"/>
      <c r="AE742" s="318"/>
      <c r="AF742" s="318"/>
      <c r="AG742" s="318"/>
      <c r="AH742" s="318"/>
      <c r="AI742" s="318"/>
      <c r="AJ742" s="318"/>
      <c r="AK742" s="318"/>
      <c r="AL742" s="318"/>
      <c r="AM742" s="318"/>
      <c r="AN742" s="318"/>
      <c r="AO742" s="318"/>
      <c r="AP742" s="318"/>
      <c r="AQ742" s="318"/>
      <c r="AR742" s="318"/>
      <c r="AS742" s="318"/>
      <c r="AT742" s="318"/>
      <c r="AU742" s="318"/>
      <c r="AV742" s="318"/>
      <c r="AW742" s="318"/>
      <c r="AX742" s="318"/>
      <c r="AY742" s="318"/>
      <c r="AZ742" s="318"/>
      <c r="BA742" s="318"/>
      <c r="BB742" s="318"/>
      <c r="BC742" s="318"/>
      <c r="BD742" s="318"/>
      <c r="BE742" s="318"/>
      <c r="BF742" s="318"/>
      <c r="BG742" s="318"/>
      <c r="BH742" s="318"/>
      <c r="BI742" s="318"/>
      <c r="BJ742" s="318"/>
    </row>
    <row r="743" spans="1:62" ht="12" customHeight="1" x14ac:dyDescent="0.25">
      <c r="A743" s="318"/>
      <c r="B743" s="318"/>
      <c r="C743" s="318"/>
      <c r="D743" s="318"/>
      <c r="E743" s="318"/>
      <c r="F743" s="318"/>
      <c r="G743" s="318"/>
      <c r="H743" s="318"/>
      <c r="I743" s="318"/>
      <c r="J743" s="318"/>
      <c r="K743" s="318"/>
      <c r="L743" s="318"/>
      <c r="M743" s="318"/>
      <c r="N743" s="318"/>
      <c r="O743" s="318"/>
      <c r="P743" s="318"/>
      <c r="Q743" s="318"/>
      <c r="R743" s="318"/>
      <c r="S743" s="318"/>
      <c r="T743" s="318"/>
      <c r="U743" s="318"/>
      <c r="V743" s="318"/>
      <c r="W743" s="318"/>
      <c r="X743" s="318"/>
      <c r="Y743" s="318"/>
      <c r="Z743" s="318"/>
      <c r="AA743" s="318"/>
      <c r="AB743" s="318"/>
      <c r="AC743" s="318"/>
      <c r="AD743" s="318"/>
      <c r="AE743" s="318"/>
      <c r="AF743" s="318"/>
      <c r="AG743" s="318"/>
      <c r="AH743" s="318"/>
      <c r="AI743" s="318"/>
      <c r="AJ743" s="318"/>
      <c r="AK743" s="318"/>
      <c r="AL743" s="318"/>
      <c r="AM743" s="318"/>
      <c r="AN743" s="318"/>
      <c r="AO743" s="318"/>
      <c r="AP743" s="318"/>
      <c r="AQ743" s="318"/>
      <c r="AR743" s="318"/>
      <c r="AS743" s="318"/>
      <c r="AT743" s="318"/>
      <c r="AU743" s="318"/>
      <c r="AV743" s="318"/>
      <c r="AW743" s="318"/>
      <c r="AX743" s="318"/>
      <c r="AY743" s="318"/>
      <c r="AZ743" s="318"/>
      <c r="BA743" s="318"/>
      <c r="BB743" s="318"/>
      <c r="BC743" s="318"/>
      <c r="BD743" s="318"/>
      <c r="BE743" s="318"/>
      <c r="BF743" s="318"/>
      <c r="BG743" s="318"/>
      <c r="BH743" s="318"/>
      <c r="BI743" s="318"/>
      <c r="BJ743" s="318"/>
    </row>
    <row r="744" spans="1:62" ht="12" customHeight="1" x14ac:dyDescent="0.25">
      <c r="A744" s="318"/>
      <c r="B744" s="318"/>
      <c r="C744" s="318"/>
      <c r="D744" s="318"/>
      <c r="E744" s="318"/>
      <c r="F744" s="318"/>
      <c r="G744" s="318"/>
      <c r="H744" s="318"/>
      <c r="I744" s="318"/>
      <c r="J744" s="318"/>
      <c r="K744" s="318"/>
      <c r="L744" s="318"/>
      <c r="M744" s="318"/>
      <c r="N744" s="318"/>
      <c r="O744" s="318"/>
      <c r="P744" s="318"/>
      <c r="Q744" s="318"/>
      <c r="R744" s="318"/>
      <c r="S744" s="318"/>
      <c r="T744" s="318"/>
      <c r="U744" s="318"/>
      <c r="V744" s="318"/>
      <c r="W744" s="318"/>
      <c r="X744" s="318"/>
      <c r="Y744" s="318"/>
      <c r="Z744" s="318"/>
      <c r="AA744" s="318"/>
      <c r="AB744" s="318"/>
      <c r="AC744" s="318"/>
      <c r="AD744" s="318"/>
      <c r="AE744" s="318"/>
      <c r="AF744" s="318"/>
      <c r="AG744" s="318"/>
      <c r="AH744" s="318"/>
      <c r="AI744" s="318"/>
      <c r="AJ744" s="318"/>
      <c r="AK744" s="318"/>
      <c r="AL744" s="318"/>
      <c r="AM744" s="318"/>
      <c r="AN744" s="318"/>
      <c r="AO744" s="318"/>
      <c r="AP744" s="318"/>
      <c r="AQ744" s="318"/>
      <c r="AR744" s="318"/>
      <c r="AS744" s="318"/>
      <c r="AT744" s="318"/>
      <c r="AU744" s="318"/>
      <c r="AV744" s="318"/>
      <c r="AW744" s="318"/>
      <c r="AX744" s="318"/>
      <c r="AY744" s="318"/>
      <c r="AZ744" s="318"/>
      <c r="BA744" s="318"/>
      <c r="BB744" s="318"/>
      <c r="BC744" s="318"/>
      <c r="BD744" s="318"/>
      <c r="BE744" s="318"/>
      <c r="BF744" s="318"/>
      <c r="BG744" s="318"/>
      <c r="BH744" s="318"/>
      <c r="BI744" s="318"/>
      <c r="BJ744" s="318"/>
    </row>
    <row r="745" spans="1:62" ht="12" customHeight="1" x14ac:dyDescent="0.25">
      <c r="A745" s="318"/>
      <c r="B745" s="318"/>
      <c r="C745" s="318"/>
      <c r="D745" s="318"/>
      <c r="E745" s="318"/>
      <c r="F745" s="318"/>
      <c r="G745" s="318"/>
      <c r="H745" s="318"/>
      <c r="I745" s="318"/>
      <c r="J745" s="318"/>
      <c r="K745" s="318"/>
      <c r="L745" s="318"/>
      <c r="M745" s="318"/>
      <c r="N745" s="318"/>
      <c r="O745" s="318"/>
      <c r="P745" s="318"/>
      <c r="Q745" s="318"/>
      <c r="R745" s="318"/>
      <c r="S745" s="318"/>
      <c r="T745" s="318"/>
      <c r="U745" s="318"/>
      <c r="V745" s="318"/>
      <c r="W745" s="318"/>
      <c r="X745" s="318"/>
      <c r="Y745" s="318"/>
      <c r="Z745" s="318"/>
      <c r="AA745" s="318"/>
      <c r="AB745" s="318"/>
      <c r="AC745" s="318"/>
      <c r="AD745" s="318"/>
      <c r="AE745" s="318"/>
      <c r="AF745" s="318"/>
      <c r="AG745" s="318"/>
      <c r="AH745" s="318"/>
      <c r="AI745" s="318"/>
      <c r="AJ745" s="318"/>
      <c r="AK745" s="318"/>
      <c r="AL745" s="318"/>
      <c r="AM745" s="318"/>
      <c r="AN745" s="318"/>
      <c r="AO745" s="318"/>
      <c r="AP745" s="318"/>
      <c r="AQ745" s="318"/>
      <c r="AR745" s="318"/>
      <c r="AS745" s="318"/>
      <c r="AT745" s="318"/>
      <c r="AU745" s="318"/>
      <c r="AV745" s="318"/>
      <c r="AW745" s="318"/>
      <c r="AX745" s="318"/>
      <c r="AY745" s="318"/>
      <c r="AZ745" s="318"/>
      <c r="BA745" s="318"/>
      <c r="BB745" s="318"/>
      <c r="BC745" s="318"/>
      <c r="BD745" s="318"/>
      <c r="BE745" s="318"/>
      <c r="BF745" s="318"/>
      <c r="BG745" s="318"/>
      <c r="BH745" s="318"/>
      <c r="BI745" s="318"/>
      <c r="BJ745" s="318"/>
    </row>
    <row r="746" spans="1:62" ht="12" customHeight="1" x14ac:dyDescent="0.25">
      <c r="A746" s="318"/>
      <c r="B746" s="318"/>
      <c r="C746" s="318"/>
      <c r="D746" s="318"/>
      <c r="E746" s="318"/>
      <c r="F746" s="318"/>
      <c r="G746" s="318"/>
      <c r="H746" s="318"/>
      <c r="I746" s="318"/>
      <c r="J746" s="318"/>
      <c r="K746" s="318"/>
      <c r="L746" s="318"/>
      <c r="M746" s="318"/>
      <c r="N746" s="318"/>
      <c r="O746" s="318"/>
      <c r="P746" s="318"/>
      <c r="Q746" s="318"/>
      <c r="R746" s="318"/>
      <c r="S746" s="318"/>
      <c r="T746" s="318"/>
      <c r="U746" s="318"/>
      <c r="V746" s="318"/>
      <c r="W746" s="318"/>
      <c r="X746" s="318"/>
      <c r="Y746" s="318"/>
      <c r="Z746" s="318"/>
      <c r="AA746" s="318"/>
      <c r="AB746" s="318"/>
      <c r="AC746" s="318"/>
      <c r="AD746" s="318"/>
      <c r="AE746" s="318"/>
      <c r="AF746" s="318"/>
      <c r="AG746" s="318"/>
      <c r="AH746" s="318"/>
      <c r="AI746" s="318"/>
      <c r="AJ746" s="318"/>
      <c r="AK746" s="318"/>
      <c r="AL746" s="318"/>
      <c r="AM746" s="318"/>
      <c r="AN746" s="318"/>
      <c r="AO746" s="318"/>
      <c r="AP746" s="318"/>
      <c r="AQ746" s="318"/>
      <c r="AR746" s="318"/>
      <c r="AS746" s="318"/>
      <c r="AT746" s="318"/>
      <c r="AU746" s="318"/>
      <c r="AV746" s="318"/>
      <c r="AW746" s="318"/>
      <c r="AX746" s="318"/>
      <c r="AY746" s="318"/>
      <c r="AZ746" s="318"/>
      <c r="BA746" s="318"/>
      <c r="BB746" s="318"/>
      <c r="BC746" s="318"/>
      <c r="BD746" s="318"/>
      <c r="BE746" s="318"/>
      <c r="BF746" s="318"/>
      <c r="BG746" s="318"/>
      <c r="BH746" s="318"/>
      <c r="BI746" s="318"/>
      <c r="BJ746" s="318"/>
    </row>
    <row r="747" spans="1:62" ht="12" customHeight="1" x14ac:dyDescent="0.25">
      <c r="A747" s="318"/>
      <c r="B747" s="318"/>
      <c r="C747" s="318"/>
      <c r="D747" s="318"/>
      <c r="E747" s="318"/>
      <c r="F747" s="318"/>
      <c r="G747" s="318"/>
      <c r="H747" s="318"/>
      <c r="I747" s="318"/>
      <c r="J747" s="318"/>
      <c r="K747" s="318"/>
      <c r="L747" s="318"/>
      <c r="M747" s="318"/>
      <c r="N747" s="318"/>
      <c r="O747" s="318"/>
      <c r="P747" s="318"/>
      <c r="Q747" s="318"/>
      <c r="R747" s="318"/>
      <c r="S747" s="318"/>
      <c r="T747" s="318"/>
      <c r="U747" s="318"/>
      <c r="V747" s="318"/>
      <c r="W747" s="318"/>
      <c r="X747" s="318"/>
      <c r="Y747" s="318"/>
      <c r="Z747" s="318"/>
      <c r="AA747" s="318"/>
      <c r="AB747" s="318"/>
      <c r="AC747" s="318"/>
      <c r="AD747" s="318"/>
      <c r="AE747" s="318"/>
      <c r="AF747" s="318"/>
      <c r="AG747" s="318"/>
      <c r="AH747" s="318"/>
      <c r="AI747" s="318"/>
      <c r="AJ747" s="318"/>
      <c r="AK747" s="318"/>
      <c r="AL747" s="318"/>
      <c r="AM747" s="318"/>
      <c r="AN747" s="318"/>
      <c r="AO747" s="318"/>
      <c r="AP747" s="318"/>
      <c r="AQ747" s="318"/>
      <c r="AR747" s="318"/>
      <c r="AS747" s="318"/>
      <c r="AT747" s="318"/>
      <c r="AU747" s="318"/>
      <c r="AV747" s="318"/>
      <c r="AW747" s="318"/>
      <c r="AX747" s="318"/>
      <c r="AY747" s="318"/>
      <c r="AZ747" s="318"/>
      <c r="BA747" s="318"/>
      <c r="BB747" s="318"/>
      <c r="BC747" s="318"/>
      <c r="BD747" s="318"/>
      <c r="BE747" s="318"/>
      <c r="BF747" s="318"/>
      <c r="BG747" s="318"/>
      <c r="BH747" s="318"/>
      <c r="BI747" s="318"/>
      <c r="BJ747" s="318"/>
    </row>
    <row r="748" spans="1:62" ht="12" customHeight="1" x14ac:dyDescent="0.25">
      <c r="A748" s="318"/>
      <c r="B748" s="318"/>
      <c r="C748" s="318"/>
      <c r="D748" s="318"/>
      <c r="E748" s="318"/>
      <c r="F748" s="318"/>
      <c r="G748" s="318"/>
      <c r="H748" s="318"/>
      <c r="I748" s="318"/>
      <c r="J748" s="318"/>
      <c r="K748" s="318"/>
      <c r="L748" s="318"/>
      <c r="M748" s="318"/>
      <c r="N748" s="318"/>
      <c r="O748" s="318"/>
      <c r="P748" s="318"/>
      <c r="Q748" s="318"/>
      <c r="R748" s="318"/>
      <c r="S748" s="318"/>
      <c r="T748" s="318"/>
      <c r="U748" s="318"/>
      <c r="V748" s="318"/>
      <c r="W748" s="318"/>
      <c r="X748" s="318"/>
      <c r="Y748" s="318"/>
      <c r="Z748" s="318"/>
      <c r="AA748" s="318"/>
      <c r="AB748" s="318"/>
      <c r="AC748" s="318"/>
      <c r="AD748" s="318"/>
      <c r="AE748" s="318"/>
      <c r="AF748" s="318"/>
      <c r="AG748" s="318"/>
      <c r="AH748" s="318"/>
      <c r="AI748" s="318"/>
      <c r="AJ748" s="318"/>
      <c r="AK748" s="318"/>
      <c r="AL748" s="318"/>
      <c r="AM748" s="318"/>
      <c r="AN748" s="318"/>
      <c r="AO748" s="318"/>
      <c r="AP748" s="318"/>
      <c r="AQ748" s="318"/>
      <c r="AR748" s="318"/>
      <c r="AS748" s="318"/>
      <c r="AT748" s="318"/>
      <c r="AU748" s="318"/>
      <c r="AV748" s="318"/>
      <c r="AW748" s="318"/>
      <c r="AX748" s="318"/>
      <c r="AY748" s="318"/>
      <c r="AZ748" s="318"/>
      <c r="BA748" s="318"/>
      <c r="BB748" s="318"/>
      <c r="BC748" s="318"/>
      <c r="BD748" s="318"/>
      <c r="BE748" s="318"/>
      <c r="BF748" s="318"/>
      <c r="BG748" s="318"/>
      <c r="BH748" s="318"/>
      <c r="BI748" s="318"/>
      <c r="BJ748" s="318"/>
    </row>
    <row r="749" spans="1:62" ht="12" customHeight="1" x14ac:dyDescent="0.25">
      <c r="A749" s="318"/>
      <c r="B749" s="318"/>
      <c r="C749" s="318"/>
      <c r="D749" s="318"/>
      <c r="E749" s="318"/>
      <c r="F749" s="318"/>
      <c r="G749" s="318"/>
      <c r="H749" s="318"/>
      <c r="I749" s="318"/>
      <c r="J749" s="318"/>
      <c r="K749" s="318"/>
      <c r="L749" s="318"/>
      <c r="M749" s="318"/>
      <c r="N749" s="318"/>
      <c r="O749" s="318"/>
      <c r="P749" s="318"/>
      <c r="Q749" s="318"/>
      <c r="R749" s="318"/>
      <c r="S749" s="318"/>
      <c r="T749" s="318"/>
      <c r="U749" s="318"/>
      <c r="V749" s="318"/>
      <c r="W749" s="318"/>
      <c r="X749" s="318"/>
      <c r="Y749" s="318"/>
      <c r="Z749" s="318"/>
      <c r="AA749" s="318"/>
      <c r="AB749" s="318"/>
      <c r="AC749" s="318"/>
      <c r="AD749" s="318"/>
      <c r="AE749" s="318"/>
      <c r="AF749" s="318"/>
      <c r="AG749" s="318"/>
      <c r="AH749" s="318"/>
      <c r="AI749" s="318"/>
      <c r="AJ749" s="318"/>
      <c r="AK749" s="318"/>
      <c r="AL749" s="318"/>
      <c r="AM749" s="318"/>
      <c r="AN749" s="318"/>
      <c r="AO749" s="318"/>
      <c r="AP749" s="318"/>
      <c r="AQ749" s="318"/>
      <c r="AR749" s="318"/>
      <c r="AS749" s="318"/>
      <c r="AT749" s="318"/>
      <c r="AU749" s="318"/>
      <c r="AV749" s="318"/>
      <c r="AW749" s="318"/>
      <c r="AX749" s="318"/>
      <c r="AY749" s="318"/>
      <c r="AZ749" s="318"/>
      <c r="BA749" s="318"/>
      <c r="BB749" s="318"/>
      <c r="BC749" s="318"/>
      <c r="BD749" s="318"/>
      <c r="BE749" s="318"/>
      <c r="BF749" s="318"/>
      <c r="BG749" s="318"/>
      <c r="BH749" s="318"/>
      <c r="BI749" s="318"/>
      <c r="BJ749" s="318"/>
    </row>
    <row r="750" spans="1:62" ht="12" customHeight="1" x14ac:dyDescent="0.25">
      <c r="A750" s="318"/>
      <c r="B750" s="318"/>
      <c r="C750" s="318"/>
      <c r="D750" s="318"/>
      <c r="E750" s="318"/>
      <c r="F750" s="318"/>
      <c r="G750" s="318"/>
      <c r="H750" s="318"/>
      <c r="I750" s="318"/>
      <c r="J750" s="318"/>
      <c r="K750" s="318"/>
      <c r="L750" s="318"/>
      <c r="M750" s="318"/>
      <c r="N750" s="318"/>
      <c r="O750" s="318"/>
      <c r="P750" s="318"/>
      <c r="Q750" s="318"/>
      <c r="R750" s="318"/>
      <c r="S750" s="318"/>
      <c r="T750" s="318"/>
      <c r="U750" s="318"/>
      <c r="V750" s="318"/>
      <c r="W750" s="318"/>
      <c r="X750" s="318"/>
      <c r="Y750" s="318"/>
      <c r="Z750" s="318"/>
      <c r="AA750" s="318"/>
      <c r="AB750" s="318"/>
      <c r="AC750" s="318"/>
      <c r="AD750" s="318"/>
      <c r="AE750" s="318"/>
      <c r="AF750" s="318"/>
      <c r="AG750" s="318"/>
      <c r="AH750" s="318"/>
      <c r="AI750" s="318"/>
      <c r="AJ750" s="318"/>
      <c r="AK750" s="318"/>
      <c r="AL750" s="318"/>
      <c r="AM750" s="318"/>
      <c r="AN750" s="318"/>
      <c r="AO750" s="318"/>
      <c r="AP750" s="318"/>
      <c r="AQ750" s="318"/>
      <c r="AR750" s="318"/>
      <c r="AS750" s="318"/>
      <c r="AT750" s="318"/>
      <c r="AU750" s="318"/>
      <c r="AV750" s="318"/>
      <c r="AW750" s="318"/>
      <c r="AX750" s="318"/>
      <c r="AY750" s="318"/>
      <c r="AZ750" s="318"/>
      <c r="BA750" s="318"/>
      <c r="BB750" s="318"/>
      <c r="BC750" s="318"/>
      <c r="BD750" s="318"/>
      <c r="BE750" s="318"/>
      <c r="BF750" s="318"/>
      <c r="BG750" s="318"/>
      <c r="BH750" s="318"/>
      <c r="BI750" s="318"/>
      <c r="BJ750" s="318"/>
    </row>
    <row r="751" spans="1:62" ht="12" customHeight="1" x14ac:dyDescent="0.25">
      <c r="A751" s="318"/>
      <c r="B751" s="318"/>
      <c r="C751" s="318"/>
      <c r="D751" s="318"/>
      <c r="E751" s="318"/>
      <c r="F751" s="318"/>
      <c r="G751" s="318"/>
      <c r="H751" s="318"/>
      <c r="I751" s="318"/>
      <c r="J751" s="318"/>
      <c r="K751" s="318"/>
      <c r="L751" s="318"/>
      <c r="M751" s="318"/>
      <c r="N751" s="318"/>
      <c r="O751" s="318"/>
      <c r="P751" s="318"/>
      <c r="Q751" s="318"/>
      <c r="R751" s="318"/>
      <c r="S751" s="318"/>
      <c r="T751" s="318"/>
      <c r="U751" s="318"/>
      <c r="V751" s="318"/>
      <c r="W751" s="318"/>
      <c r="X751" s="318"/>
      <c r="Y751" s="318"/>
      <c r="Z751" s="318"/>
      <c r="AA751" s="318"/>
      <c r="AB751" s="318"/>
      <c r="AC751" s="318"/>
      <c r="AD751" s="318"/>
      <c r="AE751" s="318"/>
      <c r="AF751" s="318"/>
      <c r="AG751" s="318"/>
      <c r="AH751" s="318"/>
      <c r="AI751" s="318"/>
      <c r="AJ751" s="318"/>
      <c r="AK751" s="318"/>
      <c r="AL751" s="318"/>
      <c r="AM751" s="318"/>
      <c r="AN751" s="318"/>
      <c r="AO751" s="318"/>
      <c r="AP751" s="318"/>
      <c r="AQ751" s="318"/>
      <c r="AR751" s="318"/>
      <c r="AS751" s="318"/>
      <c r="AT751" s="318"/>
      <c r="AU751" s="318"/>
      <c r="AV751" s="318"/>
      <c r="AW751" s="318"/>
      <c r="AX751" s="318"/>
      <c r="AY751" s="318"/>
      <c r="AZ751" s="318"/>
      <c r="BA751" s="318"/>
      <c r="BB751" s="318"/>
      <c r="BC751" s="318"/>
      <c r="BD751" s="318"/>
      <c r="BE751" s="318"/>
      <c r="BF751" s="318"/>
      <c r="BG751" s="318"/>
      <c r="BH751" s="318"/>
      <c r="BI751" s="318"/>
      <c r="BJ751" s="318"/>
    </row>
    <row r="752" spans="1:62" ht="12" customHeight="1" x14ac:dyDescent="0.25">
      <c r="A752" s="318"/>
      <c r="B752" s="318"/>
      <c r="C752" s="318"/>
      <c r="D752" s="318"/>
      <c r="E752" s="318"/>
      <c r="F752" s="318"/>
      <c r="G752" s="318"/>
      <c r="H752" s="318"/>
      <c r="I752" s="318"/>
      <c r="J752" s="318"/>
      <c r="K752" s="318"/>
      <c r="L752" s="318"/>
      <c r="M752" s="318"/>
      <c r="N752" s="318"/>
      <c r="O752" s="318"/>
      <c r="P752" s="318"/>
      <c r="Q752" s="318"/>
      <c r="R752" s="318"/>
      <c r="S752" s="318"/>
      <c r="T752" s="318"/>
      <c r="U752" s="318"/>
      <c r="V752" s="318"/>
      <c r="W752" s="318"/>
      <c r="X752" s="318"/>
      <c r="Y752" s="318"/>
      <c r="Z752" s="318"/>
      <c r="AA752" s="318"/>
      <c r="AB752" s="318"/>
      <c r="AC752" s="318"/>
      <c r="AD752" s="318"/>
      <c r="AE752" s="318"/>
      <c r="AF752" s="318"/>
      <c r="AG752" s="318"/>
      <c r="AH752" s="318"/>
      <c r="AI752" s="318"/>
      <c r="AJ752" s="318"/>
      <c r="AK752" s="318"/>
      <c r="AL752" s="318"/>
      <c r="AM752" s="318"/>
      <c r="AN752" s="318"/>
      <c r="AO752" s="318"/>
      <c r="AP752" s="318"/>
      <c r="AQ752" s="318"/>
      <c r="AR752" s="318"/>
      <c r="AS752" s="318"/>
      <c r="AT752" s="318"/>
      <c r="AU752" s="318"/>
      <c r="AV752" s="318"/>
      <c r="AW752" s="318"/>
      <c r="AX752" s="318"/>
      <c r="AY752" s="318"/>
      <c r="AZ752" s="318"/>
      <c r="BA752" s="318"/>
      <c r="BB752" s="318"/>
      <c r="BC752" s="318"/>
      <c r="BD752" s="318"/>
      <c r="BE752" s="318"/>
      <c r="BF752" s="318"/>
      <c r="BG752" s="318"/>
      <c r="BH752" s="318"/>
      <c r="BI752" s="318"/>
      <c r="BJ752" s="318"/>
    </row>
    <row r="753" spans="1:62" ht="12" customHeight="1" x14ac:dyDescent="0.25">
      <c r="A753" s="318"/>
      <c r="B753" s="318"/>
      <c r="C753" s="318"/>
      <c r="D753" s="318"/>
      <c r="E753" s="318"/>
      <c r="F753" s="318"/>
      <c r="G753" s="318"/>
      <c r="H753" s="318"/>
      <c r="I753" s="318"/>
      <c r="J753" s="318"/>
      <c r="K753" s="318"/>
      <c r="L753" s="318"/>
      <c r="M753" s="318"/>
      <c r="N753" s="318"/>
      <c r="O753" s="318"/>
      <c r="P753" s="318"/>
      <c r="Q753" s="318"/>
      <c r="R753" s="318"/>
      <c r="S753" s="318"/>
      <c r="T753" s="318"/>
      <c r="U753" s="318"/>
      <c r="V753" s="318"/>
      <c r="W753" s="318"/>
      <c r="X753" s="318"/>
      <c r="Y753" s="318"/>
      <c r="Z753" s="318"/>
      <c r="AA753" s="318"/>
      <c r="AB753" s="318"/>
      <c r="AC753" s="318"/>
      <c r="AD753" s="318"/>
      <c r="AE753" s="318"/>
      <c r="AF753" s="318"/>
      <c r="AG753" s="318"/>
      <c r="AH753" s="318"/>
      <c r="AI753" s="318"/>
      <c r="AJ753" s="318"/>
      <c r="AK753" s="318"/>
      <c r="AL753" s="318"/>
      <c r="AM753" s="318"/>
      <c r="AN753" s="318"/>
      <c r="AO753" s="318"/>
      <c r="AP753" s="318"/>
      <c r="AQ753" s="318"/>
      <c r="AR753" s="318"/>
      <c r="AS753" s="318"/>
      <c r="AT753" s="318"/>
      <c r="AU753" s="318"/>
      <c r="AV753" s="318"/>
      <c r="AW753" s="318"/>
      <c r="AX753" s="318"/>
      <c r="AY753" s="318"/>
      <c r="AZ753" s="318"/>
      <c r="BA753" s="318"/>
      <c r="BB753" s="318"/>
      <c r="BC753" s="318"/>
      <c r="BD753" s="318"/>
      <c r="BE753" s="318"/>
      <c r="BF753" s="318"/>
      <c r="BG753" s="318"/>
      <c r="BH753" s="318"/>
      <c r="BI753" s="318"/>
      <c r="BJ753" s="318"/>
    </row>
    <row r="754" spans="1:62" ht="12" customHeight="1" x14ac:dyDescent="0.25">
      <c r="A754" s="318"/>
      <c r="B754" s="318"/>
      <c r="C754" s="318"/>
      <c r="D754" s="318"/>
      <c r="E754" s="318"/>
      <c r="F754" s="318"/>
      <c r="G754" s="318"/>
      <c r="H754" s="318"/>
      <c r="I754" s="318"/>
      <c r="J754" s="318"/>
      <c r="K754" s="318"/>
      <c r="L754" s="318"/>
      <c r="M754" s="318"/>
      <c r="N754" s="318"/>
      <c r="O754" s="318"/>
      <c r="P754" s="318"/>
      <c r="Q754" s="318"/>
      <c r="R754" s="318"/>
      <c r="S754" s="318"/>
      <c r="T754" s="318"/>
      <c r="U754" s="318"/>
      <c r="V754" s="318"/>
      <c r="W754" s="318"/>
      <c r="X754" s="318"/>
      <c r="Y754" s="318"/>
      <c r="Z754" s="318"/>
      <c r="AA754" s="318"/>
      <c r="AB754" s="318"/>
      <c r="AC754" s="318"/>
      <c r="AD754" s="318"/>
      <c r="AE754" s="318"/>
      <c r="AF754" s="318"/>
      <c r="AG754" s="318"/>
      <c r="AH754" s="318"/>
      <c r="AI754" s="318"/>
      <c r="AJ754" s="318"/>
      <c r="AK754" s="318"/>
      <c r="AL754" s="318"/>
      <c r="AM754" s="318"/>
      <c r="AN754" s="318"/>
      <c r="AO754" s="318"/>
      <c r="AP754" s="318"/>
      <c r="AQ754" s="318"/>
      <c r="AR754" s="318"/>
      <c r="AS754" s="318"/>
      <c r="AT754" s="318"/>
      <c r="AU754" s="318"/>
      <c r="AV754" s="318"/>
      <c r="AW754" s="318"/>
      <c r="AX754" s="318"/>
      <c r="AY754" s="318"/>
      <c r="AZ754" s="318"/>
      <c r="BA754" s="318"/>
      <c r="BB754" s="318"/>
      <c r="BC754" s="318"/>
      <c r="BD754" s="318"/>
      <c r="BE754" s="318"/>
      <c r="BF754" s="318"/>
      <c r="BG754" s="318"/>
      <c r="BH754" s="318"/>
      <c r="BI754" s="318"/>
      <c r="BJ754" s="318"/>
    </row>
    <row r="755" spans="1:62" ht="12" customHeight="1" x14ac:dyDescent="0.25">
      <c r="A755" s="318"/>
      <c r="B755" s="318"/>
      <c r="C755" s="318"/>
      <c r="D755" s="318"/>
      <c r="E755" s="318"/>
      <c r="F755" s="318"/>
      <c r="G755" s="318"/>
      <c r="H755" s="318"/>
      <c r="I755" s="318"/>
      <c r="J755" s="318"/>
      <c r="K755" s="318"/>
      <c r="L755" s="318"/>
      <c r="M755" s="318"/>
      <c r="N755" s="318"/>
      <c r="O755" s="318"/>
      <c r="P755" s="318"/>
      <c r="Q755" s="318"/>
      <c r="R755" s="318"/>
      <c r="S755" s="318"/>
      <c r="T755" s="318"/>
      <c r="U755" s="318"/>
      <c r="V755" s="318"/>
      <c r="W755" s="318"/>
      <c r="X755" s="318"/>
      <c r="Y755" s="318"/>
      <c r="Z755" s="318"/>
      <c r="AA755" s="318"/>
      <c r="AB755" s="318"/>
      <c r="AC755" s="318"/>
      <c r="AD755" s="318"/>
      <c r="AE755" s="318"/>
      <c r="AF755" s="318"/>
      <c r="AG755" s="318"/>
      <c r="AH755" s="318"/>
      <c r="AI755" s="318"/>
      <c r="AJ755" s="318"/>
      <c r="AK755" s="318"/>
      <c r="AL755" s="318"/>
      <c r="AM755" s="318"/>
      <c r="AN755" s="318"/>
      <c r="AO755" s="318"/>
      <c r="AP755" s="318"/>
      <c r="AQ755" s="318"/>
      <c r="AR755" s="318"/>
      <c r="AS755" s="318"/>
      <c r="AT755" s="318"/>
      <c r="AU755" s="318"/>
      <c r="AV755" s="318"/>
      <c r="AW755" s="318"/>
      <c r="AX755" s="318"/>
      <c r="AY755" s="318"/>
      <c r="AZ755" s="318"/>
      <c r="BA755" s="318"/>
      <c r="BB755" s="318"/>
      <c r="BC755" s="318"/>
      <c r="BD755" s="318"/>
      <c r="BE755" s="318"/>
      <c r="BF755" s="318"/>
      <c r="BG755" s="318"/>
      <c r="BH755" s="318"/>
      <c r="BI755" s="318"/>
      <c r="BJ755" s="318"/>
    </row>
    <row r="756" spans="1:62" ht="12" customHeight="1" x14ac:dyDescent="0.25">
      <c r="A756" s="318"/>
      <c r="B756" s="318"/>
      <c r="C756" s="318"/>
      <c r="D756" s="318"/>
      <c r="E756" s="318"/>
      <c r="F756" s="318"/>
      <c r="G756" s="318"/>
      <c r="H756" s="318"/>
      <c r="I756" s="318"/>
      <c r="J756" s="318"/>
      <c r="K756" s="318"/>
      <c r="L756" s="318"/>
      <c r="M756" s="318"/>
      <c r="N756" s="318"/>
      <c r="O756" s="318"/>
      <c r="P756" s="318"/>
      <c r="Q756" s="318"/>
      <c r="R756" s="318"/>
      <c r="S756" s="318"/>
      <c r="T756" s="318"/>
      <c r="U756" s="318"/>
      <c r="V756" s="318"/>
      <c r="W756" s="318"/>
      <c r="X756" s="318"/>
      <c r="Y756" s="318"/>
      <c r="Z756" s="318"/>
      <c r="AA756" s="318"/>
      <c r="AB756" s="318"/>
      <c r="AC756" s="318"/>
      <c r="AD756" s="318"/>
      <c r="AE756" s="318"/>
      <c r="AF756" s="318"/>
      <c r="AG756" s="318"/>
      <c r="AH756" s="318"/>
      <c r="AI756" s="318"/>
      <c r="AJ756" s="318"/>
      <c r="AK756" s="318"/>
      <c r="AL756" s="318"/>
      <c r="AM756" s="318"/>
      <c r="AN756" s="318"/>
      <c r="AO756" s="318"/>
      <c r="AP756" s="318"/>
      <c r="AQ756" s="318"/>
      <c r="AR756" s="318"/>
      <c r="AS756" s="318"/>
      <c r="AT756" s="318"/>
      <c r="AU756" s="318"/>
      <c r="AV756" s="318"/>
      <c r="AW756" s="318"/>
      <c r="AX756" s="318"/>
      <c r="AY756" s="318"/>
      <c r="AZ756" s="318"/>
      <c r="BA756" s="318"/>
      <c r="BB756" s="318"/>
      <c r="BC756" s="318"/>
      <c r="BD756" s="318"/>
      <c r="BE756" s="318"/>
      <c r="BF756" s="318"/>
      <c r="BG756" s="318"/>
      <c r="BH756" s="318"/>
      <c r="BI756" s="318"/>
      <c r="BJ756" s="318"/>
    </row>
    <row r="757" spans="1:62" ht="12" customHeight="1" x14ac:dyDescent="0.25">
      <c r="A757" s="318"/>
      <c r="B757" s="318"/>
      <c r="C757" s="318"/>
      <c r="D757" s="318"/>
      <c r="E757" s="318"/>
      <c r="F757" s="318"/>
      <c r="G757" s="318"/>
      <c r="H757" s="318"/>
      <c r="I757" s="318"/>
      <c r="J757" s="318"/>
      <c r="K757" s="318"/>
      <c r="L757" s="318"/>
      <c r="M757" s="318"/>
      <c r="N757" s="318"/>
      <c r="O757" s="318"/>
      <c r="P757" s="318"/>
      <c r="Q757" s="318"/>
      <c r="R757" s="318"/>
      <c r="S757" s="318"/>
      <c r="T757" s="318"/>
      <c r="U757" s="318"/>
      <c r="V757" s="318"/>
      <c r="W757" s="318"/>
      <c r="X757" s="318"/>
      <c r="Y757" s="318"/>
      <c r="Z757" s="318"/>
      <c r="AA757" s="318"/>
      <c r="AB757" s="318"/>
      <c r="AC757" s="318"/>
      <c r="AD757" s="318"/>
      <c r="AE757" s="318"/>
      <c r="AF757" s="318"/>
      <c r="AG757" s="318"/>
      <c r="AH757" s="318"/>
      <c r="AI757" s="318"/>
      <c r="AJ757" s="318"/>
      <c r="AK757" s="318"/>
      <c r="AL757" s="318"/>
      <c r="AM757" s="318"/>
      <c r="AN757" s="318"/>
      <c r="AO757" s="318"/>
      <c r="AP757" s="318"/>
      <c r="AQ757" s="318"/>
      <c r="AR757" s="318"/>
      <c r="AS757" s="318"/>
      <c r="AT757" s="318"/>
      <c r="AU757" s="318"/>
      <c r="AV757" s="318"/>
      <c r="AW757" s="318"/>
      <c r="AX757" s="318"/>
      <c r="AY757" s="318"/>
      <c r="AZ757" s="318"/>
      <c r="BA757" s="318"/>
      <c r="BB757" s="318"/>
      <c r="BC757" s="318"/>
      <c r="BD757" s="318"/>
      <c r="BE757" s="318"/>
      <c r="BF757" s="318"/>
      <c r="BG757" s="318"/>
      <c r="BH757" s="318"/>
      <c r="BI757" s="318"/>
      <c r="BJ757" s="318"/>
    </row>
    <row r="758" spans="1:62" ht="12" customHeight="1" x14ac:dyDescent="0.25">
      <c r="A758" s="318"/>
      <c r="B758" s="318"/>
      <c r="C758" s="318"/>
      <c r="D758" s="318"/>
      <c r="E758" s="318"/>
      <c r="F758" s="318"/>
      <c r="G758" s="318"/>
      <c r="H758" s="318"/>
      <c r="I758" s="318"/>
      <c r="J758" s="318"/>
      <c r="K758" s="318"/>
      <c r="L758" s="318"/>
      <c r="M758" s="318"/>
      <c r="N758" s="318"/>
      <c r="O758" s="318"/>
      <c r="P758" s="318"/>
      <c r="Q758" s="318"/>
      <c r="R758" s="318"/>
      <c r="S758" s="318"/>
      <c r="T758" s="318"/>
      <c r="U758" s="318"/>
      <c r="V758" s="318"/>
      <c r="W758" s="318"/>
      <c r="X758" s="318"/>
      <c r="Y758" s="318"/>
      <c r="Z758" s="318"/>
      <c r="AA758" s="318"/>
      <c r="AB758" s="318"/>
      <c r="AC758" s="318"/>
      <c r="AD758" s="318"/>
      <c r="AE758" s="318"/>
      <c r="AF758" s="318"/>
      <c r="AG758" s="318"/>
      <c r="AH758" s="318"/>
      <c r="AI758" s="318"/>
      <c r="AJ758" s="318"/>
      <c r="AK758" s="318"/>
      <c r="AL758" s="318"/>
      <c r="AM758" s="318"/>
      <c r="AN758" s="318"/>
      <c r="AO758" s="318"/>
      <c r="AP758" s="318"/>
      <c r="AQ758" s="318"/>
      <c r="AR758" s="318"/>
      <c r="AS758" s="318"/>
      <c r="AT758" s="318"/>
      <c r="AU758" s="318"/>
      <c r="AV758" s="318"/>
      <c r="AW758" s="318"/>
      <c r="AX758" s="318"/>
      <c r="AY758" s="318"/>
      <c r="AZ758" s="318"/>
      <c r="BA758" s="318"/>
      <c r="BB758" s="318"/>
      <c r="BC758" s="318"/>
      <c r="BD758" s="318"/>
      <c r="BE758" s="318"/>
      <c r="BF758" s="318"/>
      <c r="BG758" s="318"/>
      <c r="BH758" s="318"/>
      <c r="BI758" s="318"/>
      <c r="BJ758" s="318"/>
    </row>
    <row r="759" spans="1:62" ht="12" customHeight="1" x14ac:dyDescent="0.25">
      <c r="A759" s="318"/>
      <c r="B759" s="318"/>
      <c r="C759" s="318"/>
      <c r="D759" s="318"/>
      <c r="E759" s="318"/>
      <c r="F759" s="318"/>
      <c r="G759" s="318"/>
      <c r="H759" s="318"/>
      <c r="I759" s="318"/>
      <c r="J759" s="318"/>
      <c r="K759" s="318"/>
      <c r="L759" s="318"/>
      <c r="M759" s="318"/>
      <c r="N759" s="318"/>
      <c r="O759" s="318"/>
      <c r="P759" s="318"/>
      <c r="Q759" s="318"/>
      <c r="R759" s="318"/>
      <c r="S759" s="318"/>
      <c r="T759" s="318"/>
      <c r="U759" s="318"/>
      <c r="V759" s="318"/>
      <c r="W759" s="318"/>
      <c r="X759" s="318"/>
      <c r="Y759" s="318"/>
      <c r="Z759" s="318"/>
      <c r="AA759" s="318"/>
      <c r="AB759" s="318"/>
      <c r="AC759" s="318"/>
      <c r="AD759" s="318"/>
      <c r="AE759" s="318"/>
      <c r="AF759" s="318"/>
      <c r="AG759" s="318"/>
      <c r="AH759" s="318"/>
      <c r="AI759" s="318"/>
      <c r="AJ759" s="318"/>
      <c r="AK759" s="318"/>
      <c r="AL759" s="318"/>
      <c r="AM759" s="318"/>
      <c r="AN759" s="318"/>
      <c r="AO759" s="318"/>
      <c r="AP759" s="318"/>
      <c r="AQ759" s="318"/>
      <c r="AR759" s="318"/>
      <c r="AS759" s="318"/>
      <c r="AT759" s="318"/>
      <c r="AU759" s="318"/>
      <c r="AV759" s="318"/>
      <c r="AW759" s="318"/>
      <c r="AX759" s="318"/>
      <c r="AY759" s="318"/>
      <c r="AZ759" s="318"/>
      <c r="BA759" s="318"/>
      <c r="BB759" s="318"/>
      <c r="BC759" s="318"/>
      <c r="BD759" s="318"/>
      <c r="BE759" s="318"/>
      <c r="BF759" s="318"/>
      <c r="BG759" s="318"/>
      <c r="BH759" s="318"/>
      <c r="BI759" s="318"/>
      <c r="BJ759" s="318"/>
    </row>
    <row r="760" spans="1:62" ht="12" customHeight="1" x14ac:dyDescent="0.25">
      <c r="A760" s="318"/>
      <c r="B760" s="318"/>
      <c r="C760" s="318"/>
      <c r="D760" s="318"/>
      <c r="E760" s="318"/>
      <c r="F760" s="318"/>
      <c r="G760" s="318"/>
      <c r="H760" s="318"/>
      <c r="I760" s="318"/>
      <c r="J760" s="318"/>
      <c r="K760" s="318"/>
      <c r="L760" s="318"/>
      <c r="M760" s="318"/>
      <c r="N760" s="318"/>
      <c r="O760" s="318"/>
      <c r="P760" s="318"/>
      <c r="Q760" s="318"/>
      <c r="R760" s="318"/>
      <c r="S760" s="318"/>
      <c r="T760" s="318"/>
      <c r="U760" s="318"/>
      <c r="V760" s="318"/>
      <c r="W760" s="318"/>
      <c r="X760" s="318"/>
      <c r="Y760" s="318"/>
      <c r="Z760" s="318"/>
      <c r="AA760" s="318"/>
      <c r="AB760" s="318"/>
      <c r="AC760" s="318"/>
      <c r="AD760" s="318"/>
      <c r="AE760" s="318"/>
      <c r="AF760" s="318"/>
      <c r="AG760" s="318"/>
      <c r="AH760" s="318"/>
      <c r="AI760" s="318"/>
      <c r="AJ760" s="318"/>
      <c r="AK760" s="318"/>
      <c r="AL760" s="318"/>
      <c r="AM760" s="318"/>
      <c r="AN760" s="318"/>
      <c r="AO760" s="318"/>
      <c r="AP760" s="318"/>
      <c r="AQ760" s="318"/>
      <c r="AR760" s="318"/>
      <c r="AS760" s="318"/>
      <c r="AT760" s="318"/>
      <c r="AU760" s="318"/>
      <c r="AV760" s="318"/>
      <c r="AW760" s="318"/>
      <c r="AX760" s="318"/>
      <c r="AY760" s="318"/>
      <c r="AZ760" s="318"/>
      <c r="BA760" s="318"/>
      <c r="BB760" s="318"/>
      <c r="BC760" s="318"/>
      <c r="BD760" s="318"/>
      <c r="BE760" s="318"/>
      <c r="BF760" s="318"/>
      <c r="BG760" s="318"/>
      <c r="BH760" s="318"/>
      <c r="BI760" s="318"/>
      <c r="BJ760" s="318"/>
    </row>
    <row r="761" spans="1:62" ht="12" customHeight="1" x14ac:dyDescent="0.25">
      <c r="A761" s="318"/>
      <c r="B761" s="318"/>
      <c r="C761" s="318"/>
      <c r="D761" s="318"/>
      <c r="E761" s="318"/>
      <c r="F761" s="318"/>
      <c r="G761" s="318"/>
      <c r="H761" s="318"/>
      <c r="I761" s="318"/>
      <c r="J761" s="318"/>
      <c r="K761" s="318"/>
      <c r="L761" s="318"/>
      <c r="M761" s="318"/>
      <c r="N761" s="318"/>
      <c r="O761" s="318"/>
      <c r="P761" s="318"/>
      <c r="Q761" s="318"/>
      <c r="R761" s="318"/>
      <c r="S761" s="318"/>
      <c r="T761" s="318"/>
      <c r="U761" s="318"/>
      <c r="V761" s="318"/>
      <c r="W761" s="318"/>
      <c r="X761" s="318"/>
      <c r="Y761" s="318"/>
      <c r="Z761" s="318"/>
      <c r="AA761" s="318"/>
      <c r="AB761" s="318"/>
      <c r="AC761" s="318"/>
      <c r="AD761" s="318"/>
      <c r="AE761" s="318"/>
      <c r="AF761" s="318"/>
      <c r="AG761" s="318"/>
      <c r="AH761" s="318"/>
      <c r="AI761" s="318"/>
      <c r="AJ761" s="318"/>
      <c r="AK761" s="318"/>
      <c r="AL761" s="318"/>
      <c r="AM761" s="318"/>
      <c r="AN761" s="318"/>
      <c r="AO761" s="318"/>
      <c r="AP761" s="318"/>
      <c r="AQ761" s="318"/>
      <c r="AR761" s="318"/>
      <c r="AS761" s="318"/>
      <c r="AT761" s="318"/>
      <c r="AU761" s="318"/>
      <c r="AV761" s="318"/>
      <c r="AW761" s="318"/>
      <c r="AX761" s="318"/>
      <c r="AY761" s="318"/>
      <c r="AZ761" s="318"/>
      <c r="BA761" s="318"/>
      <c r="BB761" s="318"/>
      <c r="BC761" s="318"/>
      <c r="BD761" s="318"/>
      <c r="BE761" s="318"/>
      <c r="BF761" s="318"/>
      <c r="BG761" s="318"/>
      <c r="BH761" s="318"/>
      <c r="BI761" s="318"/>
      <c r="BJ761" s="318"/>
    </row>
    <row r="762" spans="1:62" ht="12" customHeight="1" x14ac:dyDescent="0.25">
      <c r="A762" s="318"/>
      <c r="B762" s="318"/>
      <c r="C762" s="318"/>
      <c r="D762" s="318"/>
      <c r="E762" s="318"/>
      <c r="F762" s="318"/>
      <c r="G762" s="318"/>
      <c r="H762" s="318"/>
      <c r="I762" s="318"/>
      <c r="J762" s="318"/>
      <c r="K762" s="318"/>
      <c r="L762" s="318"/>
      <c r="M762" s="318"/>
      <c r="N762" s="318"/>
      <c r="O762" s="318"/>
      <c r="P762" s="318"/>
      <c r="Q762" s="318"/>
      <c r="R762" s="318"/>
      <c r="S762" s="318"/>
      <c r="T762" s="318"/>
      <c r="U762" s="318"/>
      <c r="V762" s="318"/>
      <c r="W762" s="318"/>
      <c r="X762" s="318"/>
      <c r="Y762" s="318"/>
      <c r="Z762" s="318"/>
      <c r="AA762" s="318"/>
      <c r="AB762" s="318"/>
      <c r="AC762" s="318"/>
      <c r="AD762" s="318"/>
      <c r="AE762" s="318"/>
      <c r="AF762" s="318"/>
      <c r="AG762" s="318"/>
      <c r="AH762" s="318"/>
      <c r="AI762" s="318"/>
      <c r="AJ762" s="318"/>
      <c r="AK762" s="318"/>
      <c r="AL762" s="318"/>
      <c r="AM762" s="318"/>
      <c r="AN762" s="318"/>
      <c r="AO762" s="318"/>
      <c r="AP762" s="318"/>
      <c r="AQ762" s="318"/>
      <c r="AR762" s="318"/>
      <c r="AS762" s="318"/>
      <c r="AT762" s="318"/>
      <c r="AU762" s="318"/>
      <c r="AV762" s="318"/>
      <c r="AW762" s="318"/>
      <c r="AX762" s="318"/>
      <c r="AY762" s="318"/>
      <c r="AZ762" s="318"/>
      <c r="BA762" s="318"/>
      <c r="BB762" s="318"/>
      <c r="BC762" s="318"/>
      <c r="BD762" s="318"/>
      <c r="BE762" s="318"/>
      <c r="BF762" s="318"/>
      <c r="BG762" s="318"/>
      <c r="BH762" s="318"/>
      <c r="BI762" s="318"/>
      <c r="BJ762" s="318"/>
    </row>
    <row r="763" spans="1:62" ht="12" customHeight="1" x14ac:dyDescent="0.25">
      <c r="A763" s="318"/>
      <c r="B763" s="318"/>
      <c r="C763" s="318"/>
      <c r="D763" s="318"/>
      <c r="E763" s="318"/>
      <c r="F763" s="318"/>
      <c r="G763" s="318"/>
      <c r="H763" s="318"/>
      <c r="I763" s="318"/>
      <c r="J763" s="318"/>
      <c r="K763" s="318"/>
      <c r="L763" s="318"/>
      <c r="M763" s="318"/>
      <c r="N763" s="318"/>
      <c r="O763" s="318"/>
      <c r="P763" s="318"/>
      <c r="Q763" s="318"/>
      <c r="R763" s="318"/>
      <c r="S763" s="318"/>
      <c r="T763" s="318"/>
      <c r="U763" s="318"/>
      <c r="V763" s="318"/>
      <c r="W763" s="318"/>
      <c r="X763" s="318"/>
      <c r="Y763" s="318"/>
      <c r="Z763" s="318"/>
      <c r="AA763" s="318"/>
      <c r="AB763" s="318"/>
      <c r="AC763" s="318"/>
      <c r="AD763" s="318"/>
      <c r="AE763" s="318"/>
      <c r="AF763" s="318"/>
      <c r="AG763" s="318"/>
      <c r="AH763" s="318"/>
      <c r="AI763" s="318"/>
      <c r="AJ763" s="318"/>
      <c r="AK763" s="318"/>
      <c r="AL763" s="318"/>
      <c r="AM763" s="318"/>
      <c r="AN763" s="318"/>
      <c r="AO763" s="318"/>
      <c r="AP763" s="318"/>
      <c r="AQ763" s="318"/>
      <c r="AR763" s="318"/>
      <c r="AS763" s="318"/>
      <c r="AT763" s="318"/>
      <c r="AU763" s="318"/>
      <c r="AV763" s="318"/>
      <c r="AW763" s="318"/>
      <c r="AX763" s="318"/>
      <c r="AY763" s="318"/>
      <c r="AZ763" s="318"/>
      <c r="BA763" s="318"/>
      <c r="BB763" s="318"/>
      <c r="BC763" s="318"/>
      <c r="BD763" s="318"/>
      <c r="BE763" s="318"/>
      <c r="BF763" s="318"/>
      <c r="BG763" s="318"/>
      <c r="BH763" s="318"/>
      <c r="BI763" s="318"/>
      <c r="BJ763" s="318"/>
    </row>
    <row r="764" spans="1:62" ht="12" customHeight="1" x14ac:dyDescent="0.25">
      <c r="A764" s="318"/>
      <c r="B764" s="318"/>
      <c r="C764" s="318"/>
      <c r="D764" s="318"/>
      <c r="E764" s="318"/>
      <c r="F764" s="318"/>
      <c r="G764" s="318"/>
      <c r="H764" s="318"/>
      <c r="I764" s="318"/>
      <c r="J764" s="318"/>
      <c r="K764" s="318"/>
      <c r="L764" s="318"/>
      <c r="M764" s="318"/>
      <c r="N764" s="318"/>
      <c r="O764" s="318"/>
      <c r="P764" s="318"/>
      <c r="Q764" s="318"/>
      <c r="R764" s="318"/>
      <c r="S764" s="318"/>
      <c r="T764" s="318"/>
      <c r="U764" s="318"/>
      <c r="V764" s="318"/>
      <c r="W764" s="318"/>
      <c r="X764" s="318"/>
      <c r="Y764" s="318"/>
      <c r="Z764" s="318"/>
      <c r="AA764" s="318"/>
      <c r="AB764" s="318"/>
      <c r="AC764" s="318"/>
      <c r="AD764" s="318"/>
      <c r="AE764" s="318"/>
      <c r="AF764" s="318"/>
      <c r="AG764" s="318"/>
      <c r="AH764" s="318"/>
      <c r="AI764" s="318"/>
      <c r="AJ764" s="318"/>
      <c r="AK764" s="318"/>
      <c r="AL764" s="318"/>
      <c r="AM764" s="318"/>
      <c r="AN764" s="318"/>
      <c r="AO764" s="318"/>
      <c r="AP764" s="318"/>
      <c r="AQ764" s="318"/>
      <c r="AR764" s="318"/>
      <c r="AS764" s="318"/>
      <c r="AT764" s="318"/>
      <c r="AU764" s="318"/>
      <c r="AV764" s="318"/>
      <c r="AW764" s="318"/>
      <c r="AX764" s="318"/>
      <c r="AY764" s="318"/>
      <c r="AZ764" s="318"/>
      <c r="BA764" s="318"/>
      <c r="BB764" s="318"/>
      <c r="BC764" s="318"/>
      <c r="BD764" s="318"/>
      <c r="BE764" s="318"/>
      <c r="BF764" s="318"/>
      <c r="BG764" s="318"/>
      <c r="BH764" s="318"/>
      <c r="BI764" s="318"/>
      <c r="BJ764" s="318"/>
    </row>
    <row r="765" spans="1:62" ht="12" customHeight="1" x14ac:dyDescent="0.25">
      <c r="A765" s="318"/>
      <c r="B765" s="318"/>
      <c r="C765" s="318"/>
      <c r="D765" s="318"/>
      <c r="E765" s="318"/>
      <c r="F765" s="318"/>
      <c r="G765" s="318"/>
      <c r="H765" s="318"/>
      <c r="I765" s="318"/>
      <c r="J765" s="318"/>
      <c r="K765" s="318"/>
      <c r="L765" s="318"/>
      <c r="M765" s="318"/>
      <c r="N765" s="318"/>
      <c r="O765" s="318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  <c r="AA765" s="318"/>
      <c r="AB765" s="318"/>
      <c r="AC765" s="318"/>
      <c r="AD765" s="318"/>
      <c r="AE765" s="318"/>
      <c r="AF765" s="318"/>
      <c r="AG765" s="318"/>
      <c r="AH765" s="318"/>
      <c r="AI765" s="318"/>
      <c r="AJ765" s="318"/>
      <c r="AK765" s="318"/>
      <c r="AL765" s="318"/>
      <c r="AM765" s="318"/>
      <c r="AN765" s="318"/>
      <c r="AO765" s="318"/>
      <c r="AP765" s="318"/>
      <c r="AQ765" s="318"/>
      <c r="AR765" s="318"/>
      <c r="AS765" s="318"/>
      <c r="AT765" s="318"/>
      <c r="AU765" s="318"/>
      <c r="AV765" s="318"/>
      <c r="AW765" s="318"/>
      <c r="AX765" s="318"/>
      <c r="AY765" s="318"/>
      <c r="AZ765" s="318"/>
      <c r="BA765" s="318"/>
      <c r="BB765" s="318"/>
      <c r="BC765" s="318"/>
      <c r="BD765" s="318"/>
      <c r="BE765" s="318"/>
      <c r="BF765" s="318"/>
      <c r="BG765" s="318"/>
      <c r="BH765" s="318"/>
      <c r="BI765" s="318"/>
      <c r="BJ765" s="318"/>
    </row>
    <row r="766" spans="1:62" ht="12" customHeight="1" x14ac:dyDescent="0.25">
      <c r="A766" s="318"/>
      <c r="B766" s="318"/>
      <c r="C766" s="318"/>
      <c r="D766" s="318"/>
      <c r="E766" s="318"/>
      <c r="F766" s="318"/>
      <c r="G766" s="318"/>
      <c r="H766" s="318"/>
      <c r="I766" s="318"/>
      <c r="J766" s="318"/>
      <c r="K766" s="318"/>
      <c r="L766" s="318"/>
      <c r="M766" s="318"/>
      <c r="N766" s="318"/>
      <c r="O766" s="318"/>
      <c r="P766" s="318"/>
      <c r="Q766" s="318"/>
      <c r="R766" s="318"/>
      <c r="S766" s="318"/>
      <c r="T766" s="318"/>
      <c r="U766" s="318"/>
      <c r="V766" s="318"/>
      <c r="W766" s="318"/>
      <c r="X766" s="318"/>
      <c r="Y766" s="318"/>
      <c r="Z766" s="318"/>
      <c r="AA766" s="318"/>
      <c r="AB766" s="318"/>
      <c r="AC766" s="318"/>
      <c r="AD766" s="318"/>
      <c r="AE766" s="318"/>
      <c r="AF766" s="318"/>
      <c r="AG766" s="318"/>
      <c r="AH766" s="318"/>
      <c r="AI766" s="318"/>
      <c r="AJ766" s="318"/>
      <c r="AK766" s="318"/>
      <c r="AL766" s="318"/>
      <c r="AM766" s="318"/>
      <c r="AN766" s="318"/>
      <c r="AO766" s="318"/>
      <c r="AP766" s="318"/>
      <c r="AQ766" s="318"/>
      <c r="AR766" s="318"/>
      <c r="AS766" s="318"/>
      <c r="AT766" s="318"/>
      <c r="AU766" s="318"/>
      <c r="AV766" s="318"/>
      <c r="AW766" s="318"/>
      <c r="AX766" s="318"/>
      <c r="AY766" s="318"/>
      <c r="AZ766" s="318"/>
      <c r="BA766" s="318"/>
      <c r="BB766" s="318"/>
      <c r="BC766" s="318"/>
      <c r="BD766" s="318"/>
      <c r="BE766" s="318"/>
      <c r="BF766" s="318"/>
      <c r="BG766" s="318"/>
      <c r="BH766" s="318"/>
      <c r="BI766" s="318"/>
      <c r="BJ766" s="318"/>
    </row>
    <row r="767" spans="1:62" ht="12" customHeight="1" x14ac:dyDescent="0.25">
      <c r="A767" s="318"/>
      <c r="B767" s="318"/>
      <c r="C767" s="318"/>
      <c r="D767" s="318"/>
      <c r="E767" s="318"/>
      <c r="F767" s="318"/>
      <c r="G767" s="318"/>
      <c r="H767" s="318"/>
      <c r="I767" s="318"/>
      <c r="J767" s="318"/>
      <c r="K767" s="318"/>
      <c r="L767" s="318"/>
      <c r="M767" s="318"/>
      <c r="N767" s="318"/>
      <c r="O767" s="318"/>
      <c r="P767" s="318"/>
      <c r="Q767" s="318"/>
      <c r="R767" s="318"/>
      <c r="S767" s="318"/>
      <c r="T767" s="318"/>
      <c r="U767" s="318"/>
      <c r="V767" s="318"/>
      <c r="W767" s="318"/>
      <c r="X767" s="318"/>
      <c r="Y767" s="318"/>
      <c r="Z767" s="318"/>
      <c r="AA767" s="318"/>
      <c r="AB767" s="318"/>
      <c r="AC767" s="318"/>
      <c r="AD767" s="318"/>
      <c r="AE767" s="318"/>
      <c r="AF767" s="318"/>
      <c r="AG767" s="318"/>
      <c r="AH767" s="318"/>
      <c r="AI767" s="318"/>
      <c r="AJ767" s="318"/>
      <c r="AK767" s="318"/>
      <c r="AL767" s="318"/>
      <c r="AM767" s="318"/>
      <c r="AN767" s="318"/>
      <c r="AO767" s="318"/>
      <c r="AP767" s="318"/>
      <c r="AQ767" s="318"/>
      <c r="AR767" s="318"/>
      <c r="AS767" s="318"/>
      <c r="AT767" s="318"/>
      <c r="AU767" s="318"/>
      <c r="AV767" s="318"/>
      <c r="AW767" s="318"/>
      <c r="AX767" s="318"/>
      <c r="AY767" s="318"/>
      <c r="AZ767" s="318"/>
      <c r="BA767" s="318"/>
      <c r="BB767" s="318"/>
      <c r="BC767" s="318"/>
      <c r="BD767" s="318"/>
      <c r="BE767" s="318"/>
      <c r="BF767" s="318"/>
      <c r="BG767" s="318"/>
      <c r="BH767" s="318"/>
      <c r="BI767" s="318"/>
      <c r="BJ767" s="318"/>
    </row>
    <row r="768" spans="1:62" ht="12" customHeight="1" x14ac:dyDescent="0.25">
      <c r="A768" s="318"/>
      <c r="B768" s="318"/>
      <c r="C768" s="318"/>
      <c r="D768" s="318"/>
      <c r="E768" s="318"/>
      <c r="F768" s="318"/>
      <c r="G768" s="318"/>
      <c r="H768" s="318"/>
      <c r="I768" s="318"/>
      <c r="J768" s="318"/>
      <c r="K768" s="318"/>
      <c r="L768" s="318"/>
      <c r="M768" s="318"/>
      <c r="N768" s="318"/>
      <c r="O768" s="318"/>
      <c r="P768" s="318"/>
      <c r="Q768" s="318"/>
      <c r="R768" s="318"/>
      <c r="S768" s="318"/>
      <c r="T768" s="318"/>
      <c r="U768" s="318"/>
      <c r="V768" s="318"/>
      <c r="W768" s="318"/>
      <c r="X768" s="318"/>
      <c r="Y768" s="318"/>
      <c r="Z768" s="318"/>
      <c r="AA768" s="318"/>
      <c r="AB768" s="318"/>
      <c r="AC768" s="318"/>
      <c r="AD768" s="318"/>
      <c r="AE768" s="318"/>
      <c r="AF768" s="318"/>
      <c r="AG768" s="318"/>
      <c r="AH768" s="318"/>
      <c r="AI768" s="318"/>
      <c r="AJ768" s="318"/>
      <c r="AK768" s="318"/>
      <c r="AL768" s="318"/>
      <c r="AM768" s="318"/>
      <c r="AN768" s="318"/>
      <c r="AO768" s="318"/>
      <c r="AP768" s="318"/>
      <c r="AQ768" s="318"/>
      <c r="AR768" s="318"/>
      <c r="AS768" s="318"/>
      <c r="AT768" s="318"/>
      <c r="AU768" s="318"/>
      <c r="AV768" s="318"/>
      <c r="AW768" s="318"/>
      <c r="AX768" s="318"/>
      <c r="AY768" s="318"/>
      <c r="AZ768" s="318"/>
      <c r="BA768" s="318"/>
      <c r="BB768" s="318"/>
      <c r="BC768" s="318"/>
      <c r="BD768" s="318"/>
      <c r="BE768" s="318"/>
      <c r="BF768" s="318"/>
      <c r="BG768" s="318"/>
      <c r="BH768" s="318"/>
      <c r="BI768" s="318"/>
      <c r="BJ768" s="318"/>
    </row>
    <row r="769" spans="1:62" ht="12" customHeight="1" x14ac:dyDescent="0.25">
      <c r="A769" s="318"/>
      <c r="B769" s="318"/>
      <c r="C769" s="318"/>
      <c r="D769" s="318"/>
      <c r="E769" s="318"/>
      <c r="F769" s="318"/>
      <c r="G769" s="318"/>
      <c r="H769" s="318"/>
      <c r="I769" s="318"/>
      <c r="J769" s="318"/>
      <c r="K769" s="318"/>
      <c r="L769" s="318"/>
      <c r="M769" s="318"/>
      <c r="N769" s="318"/>
      <c r="O769" s="318"/>
      <c r="P769" s="318"/>
      <c r="Q769" s="318"/>
      <c r="R769" s="318"/>
      <c r="S769" s="318"/>
      <c r="T769" s="318"/>
      <c r="U769" s="318"/>
      <c r="V769" s="318"/>
      <c r="W769" s="318"/>
      <c r="X769" s="318"/>
      <c r="Y769" s="318"/>
      <c r="Z769" s="318"/>
      <c r="AA769" s="318"/>
      <c r="AB769" s="318"/>
      <c r="AC769" s="318"/>
      <c r="AD769" s="318"/>
      <c r="AE769" s="318"/>
      <c r="AF769" s="318"/>
      <c r="AG769" s="318"/>
      <c r="AH769" s="318"/>
      <c r="AI769" s="318"/>
      <c r="AJ769" s="318"/>
      <c r="AK769" s="318"/>
      <c r="AL769" s="318"/>
      <c r="AM769" s="318"/>
      <c r="AN769" s="318"/>
      <c r="AO769" s="318"/>
      <c r="AP769" s="318"/>
      <c r="AQ769" s="318"/>
      <c r="AR769" s="318"/>
      <c r="AS769" s="318"/>
      <c r="AT769" s="318"/>
      <c r="AU769" s="318"/>
      <c r="AV769" s="318"/>
      <c r="AW769" s="318"/>
      <c r="AX769" s="318"/>
      <c r="AY769" s="318"/>
      <c r="AZ769" s="318"/>
      <c r="BA769" s="318"/>
      <c r="BB769" s="318"/>
      <c r="BC769" s="318"/>
      <c r="BD769" s="318"/>
      <c r="BE769" s="318"/>
      <c r="BF769" s="318"/>
      <c r="BG769" s="318"/>
      <c r="BH769" s="318"/>
      <c r="BI769" s="318"/>
      <c r="BJ769" s="318"/>
    </row>
    <row r="770" spans="1:62" ht="12" customHeight="1" x14ac:dyDescent="0.25">
      <c r="A770" s="318"/>
      <c r="B770" s="318"/>
      <c r="C770" s="318"/>
      <c r="D770" s="318"/>
      <c r="E770" s="318"/>
      <c r="F770" s="318"/>
      <c r="G770" s="318"/>
      <c r="H770" s="318"/>
      <c r="I770" s="318"/>
      <c r="J770" s="318"/>
      <c r="K770" s="318"/>
      <c r="L770" s="318"/>
      <c r="M770" s="318"/>
      <c r="N770" s="318"/>
      <c r="O770" s="318"/>
      <c r="P770" s="318"/>
      <c r="Q770" s="318"/>
      <c r="R770" s="318"/>
      <c r="S770" s="318"/>
      <c r="T770" s="318"/>
      <c r="U770" s="318"/>
      <c r="V770" s="318"/>
      <c r="W770" s="318"/>
      <c r="X770" s="318"/>
      <c r="Y770" s="318"/>
      <c r="Z770" s="318"/>
      <c r="AA770" s="318"/>
      <c r="AB770" s="318"/>
      <c r="AC770" s="318"/>
      <c r="AD770" s="318"/>
      <c r="AE770" s="318"/>
      <c r="AF770" s="318"/>
      <c r="AG770" s="318"/>
      <c r="AH770" s="318"/>
      <c r="AI770" s="318"/>
      <c r="AJ770" s="318"/>
      <c r="AK770" s="318"/>
      <c r="AL770" s="318"/>
      <c r="AM770" s="318"/>
      <c r="AN770" s="318"/>
      <c r="AO770" s="318"/>
      <c r="AP770" s="318"/>
      <c r="AQ770" s="318"/>
      <c r="AR770" s="318"/>
      <c r="AS770" s="318"/>
      <c r="AT770" s="318"/>
      <c r="AU770" s="318"/>
      <c r="AV770" s="318"/>
      <c r="AW770" s="318"/>
      <c r="AX770" s="318"/>
      <c r="AY770" s="318"/>
      <c r="AZ770" s="318"/>
      <c r="BA770" s="318"/>
      <c r="BB770" s="318"/>
      <c r="BC770" s="318"/>
      <c r="BD770" s="318"/>
      <c r="BE770" s="318"/>
      <c r="BF770" s="318"/>
      <c r="BG770" s="318"/>
      <c r="BH770" s="318"/>
      <c r="BI770" s="318"/>
      <c r="BJ770" s="318"/>
    </row>
    <row r="771" spans="1:62" ht="12" customHeight="1" x14ac:dyDescent="0.25">
      <c r="A771" s="318"/>
      <c r="B771" s="318"/>
      <c r="C771" s="318"/>
      <c r="D771" s="318"/>
      <c r="E771" s="318"/>
      <c r="F771" s="318"/>
      <c r="G771" s="318"/>
      <c r="H771" s="318"/>
      <c r="I771" s="318"/>
      <c r="J771" s="318"/>
      <c r="K771" s="318"/>
      <c r="L771" s="318"/>
      <c r="M771" s="318"/>
      <c r="N771" s="318"/>
      <c r="O771" s="318"/>
      <c r="P771" s="318"/>
      <c r="Q771" s="318"/>
      <c r="R771" s="318"/>
      <c r="S771" s="318"/>
      <c r="T771" s="318"/>
      <c r="U771" s="318"/>
      <c r="V771" s="318"/>
      <c r="W771" s="318"/>
      <c r="X771" s="318"/>
      <c r="Y771" s="318"/>
      <c r="Z771" s="318"/>
      <c r="AA771" s="318"/>
      <c r="AB771" s="318"/>
      <c r="AC771" s="318"/>
      <c r="AD771" s="318"/>
      <c r="AE771" s="318"/>
      <c r="AF771" s="318"/>
      <c r="AG771" s="318"/>
      <c r="AH771" s="318"/>
      <c r="AI771" s="318"/>
      <c r="AJ771" s="318"/>
      <c r="AK771" s="318"/>
      <c r="AL771" s="318"/>
      <c r="AM771" s="318"/>
      <c r="AN771" s="318"/>
      <c r="AO771" s="318"/>
      <c r="AP771" s="318"/>
      <c r="AQ771" s="318"/>
      <c r="AR771" s="318"/>
      <c r="AS771" s="318"/>
      <c r="AT771" s="318"/>
      <c r="AU771" s="318"/>
      <c r="AV771" s="318"/>
      <c r="AW771" s="318"/>
      <c r="AX771" s="318"/>
      <c r="AY771" s="318"/>
      <c r="AZ771" s="318"/>
      <c r="BA771" s="318"/>
      <c r="BB771" s="318"/>
      <c r="BC771" s="318"/>
      <c r="BD771" s="318"/>
      <c r="BE771" s="318"/>
      <c r="BF771" s="318"/>
      <c r="BG771" s="318"/>
      <c r="BH771" s="318"/>
      <c r="BI771" s="318"/>
      <c r="BJ771" s="318"/>
    </row>
    <row r="772" spans="1:62" ht="12" customHeight="1" x14ac:dyDescent="0.25">
      <c r="A772" s="318"/>
      <c r="B772" s="318"/>
      <c r="C772" s="318"/>
      <c r="D772" s="318"/>
      <c r="E772" s="318"/>
      <c r="F772" s="318"/>
      <c r="G772" s="318"/>
      <c r="H772" s="318"/>
      <c r="I772" s="318"/>
      <c r="J772" s="318"/>
      <c r="K772" s="318"/>
      <c r="L772" s="318"/>
      <c r="M772" s="318"/>
      <c r="N772" s="318"/>
      <c r="O772" s="318"/>
      <c r="P772" s="318"/>
      <c r="Q772" s="318"/>
      <c r="R772" s="318"/>
      <c r="S772" s="318"/>
      <c r="T772" s="318"/>
      <c r="U772" s="318"/>
      <c r="V772" s="318"/>
      <c r="W772" s="318"/>
      <c r="X772" s="318"/>
      <c r="Y772" s="318"/>
      <c r="Z772" s="318"/>
      <c r="AA772" s="318"/>
      <c r="AB772" s="318"/>
      <c r="AC772" s="318"/>
      <c r="AD772" s="318"/>
      <c r="AE772" s="318"/>
      <c r="AF772" s="318"/>
      <c r="AG772" s="318"/>
      <c r="AH772" s="318"/>
      <c r="AI772" s="318"/>
      <c r="AJ772" s="318"/>
      <c r="AK772" s="318"/>
      <c r="AL772" s="318"/>
      <c r="AM772" s="318"/>
      <c r="AN772" s="318"/>
      <c r="AO772" s="318"/>
      <c r="AP772" s="318"/>
      <c r="AQ772" s="318"/>
      <c r="AR772" s="318"/>
      <c r="AS772" s="318"/>
      <c r="AT772" s="318"/>
      <c r="AU772" s="318"/>
      <c r="AV772" s="318"/>
      <c r="AW772" s="318"/>
      <c r="AX772" s="318"/>
      <c r="AY772" s="318"/>
      <c r="AZ772" s="318"/>
      <c r="BA772" s="318"/>
      <c r="BB772" s="318"/>
      <c r="BC772" s="318"/>
      <c r="BD772" s="318"/>
      <c r="BE772" s="318"/>
      <c r="BF772" s="318"/>
      <c r="BG772" s="318"/>
      <c r="BH772" s="318"/>
      <c r="BI772" s="318"/>
      <c r="BJ772" s="318"/>
    </row>
    <row r="773" spans="1:62" ht="12" customHeight="1" x14ac:dyDescent="0.25">
      <c r="A773" s="318"/>
      <c r="B773" s="318"/>
      <c r="C773" s="318"/>
      <c r="D773" s="318"/>
      <c r="E773" s="318"/>
      <c r="F773" s="318"/>
      <c r="G773" s="318"/>
      <c r="H773" s="318"/>
      <c r="I773" s="318"/>
      <c r="J773" s="318"/>
      <c r="K773" s="318"/>
      <c r="L773" s="318"/>
      <c r="M773" s="318"/>
      <c r="N773" s="318"/>
      <c r="O773" s="318"/>
      <c r="P773" s="318"/>
      <c r="Q773" s="318"/>
      <c r="R773" s="318"/>
      <c r="S773" s="318"/>
      <c r="T773" s="318"/>
      <c r="U773" s="318"/>
      <c r="V773" s="318"/>
      <c r="W773" s="318"/>
      <c r="X773" s="318"/>
      <c r="Y773" s="318"/>
      <c r="Z773" s="318"/>
      <c r="AA773" s="318"/>
      <c r="AB773" s="318"/>
      <c r="AC773" s="318"/>
      <c r="AD773" s="318"/>
      <c r="AE773" s="318"/>
      <c r="AF773" s="318"/>
      <c r="AG773" s="318"/>
      <c r="AH773" s="318"/>
      <c r="AI773" s="318"/>
      <c r="AJ773" s="318"/>
      <c r="AK773" s="318"/>
      <c r="AL773" s="318"/>
      <c r="AM773" s="318"/>
      <c r="AN773" s="318"/>
      <c r="AO773" s="318"/>
      <c r="AP773" s="318"/>
      <c r="AQ773" s="318"/>
      <c r="AR773" s="318"/>
      <c r="AS773" s="318"/>
      <c r="AT773" s="318"/>
      <c r="AU773" s="318"/>
      <c r="AV773" s="318"/>
      <c r="AW773" s="318"/>
      <c r="AX773" s="318"/>
      <c r="AY773" s="318"/>
      <c r="AZ773" s="318"/>
      <c r="BA773" s="318"/>
      <c r="BB773" s="318"/>
      <c r="BC773" s="318"/>
      <c r="BD773" s="318"/>
      <c r="BE773" s="318"/>
      <c r="BF773" s="318"/>
      <c r="BG773" s="318"/>
      <c r="BH773" s="318"/>
      <c r="BI773" s="318"/>
      <c r="BJ773" s="318"/>
    </row>
    <row r="774" spans="1:62" ht="12" customHeight="1" x14ac:dyDescent="0.25">
      <c r="A774" s="318"/>
      <c r="B774" s="318"/>
      <c r="C774" s="318"/>
      <c r="D774" s="318"/>
      <c r="E774" s="318"/>
      <c r="F774" s="318"/>
      <c r="G774" s="318"/>
      <c r="H774" s="318"/>
      <c r="I774" s="318"/>
      <c r="J774" s="318"/>
      <c r="K774" s="318"/>
      <c r="L774" s="318"/>
      <c r="M774" s="318"/>
      <c r="N774" s="318"/>
      <c r="O774" s="318"/>
      <c r="P774" s="318"/>
      <c r="Q774" s="318"/>
      <c r="R774" s="318"/>
      <c r="S774" s="318"/>
      <c r="T774" s="318"/>
      <c r="U774" s="318"/>
      <c r="V774" s="318"/>
      <c r="W774" s="318"/>
      <c r="X774" s="318"/>
      <c r="Y774" s="318"/>
      <c r="Z774" s="318"/>
      <c r="AA774" s="318"/>
      <c r="AB774" s="318"/>
      <c r="AC774" s="318"/>
      <c r="AD774" s="318"/>
      <c r="AE774" s="318"/>
      <c r="AF774" s="318"/>
      <c r="AG774" s="318"/>
      <c r="AH774" s="318"/>
      <c r="AI774" s="318"/>
      <c r="AJ774" s="318"/>
      <c r="AK774" s="318"/>
      <c r="AL774" s="318"/>
      <c r="AM774" s="318"/>
      <c r="AN774" s="318"/>
      <c r="AO774" s="318"/>
      <c r="AP774" s="318"/>
      <c r="AQ774" s="318"/>
      <c r="AR774" s="318"/>
      <c r="AS774" s="318"/>
      <c r="AT774" s="318"/>
      <c r="AU774" s="318"/>
      <c r="AV774" s="318"/>
      <c r="AW774" s="318"/>
      <c r="AX774" s="318"/>
      <c r="AY774" s="318"/>
      <c r="AZ774" s="318"/>
      <c r="BA774" s="318"/>
      <c r="BB774" s="318"/>
      <c r="BC774" s="318"/>
      <c r="BD774" s="318"/>
      <c r="BE774" s="318"/>
      <c r="BF774" s="318"/>
      <c r="BG774" s="318"/>
      <c r="BH774" s="318"/>
      <c r="BI774" s="318"/>
      <c r="BJ774" s="318"/>
    </row>
    <row r="775" spans="1:62" ht="12" customHeight="1" x14ac:dyDescent="0.25">
      <c r="A775" s="318"/>
      <c r="B775" s="318"/>
      <c r="C775" s="318"/>
      <c r="D775" s="318"/>
      <c r="E775" s="318"/>
      <c r="F775" s="318"/>
      <c r="G775" s="318"/>
      <c r="H775" s="318"/>
      <c r="I775" s="318"/>
      <c r="J775" s="318"/>
      <c r="K775" s="318"/>
      <c r="L775" s="318"/>
      <c r="M775" s="318"/>
      <c r="N775" s="318"/>
      <c r="O775" s="318"/>
      <c r="P775" s="318"/>
      <c r="Q775" s="318"/>
      <c r="R775" s="318"/>
      <c r="S775" s="318"/>
      <c r="T775" s="318"/>
      <c r="U775" s="318"/>
      <c r="V775" s="318"/>
      <c r="W775" s="318"/>
      <c r="X775" s="318"/>
      <c r="Y775" s="318"/>
      <c r="Z775" s="318"/>
      <c r="AA775" s="318"/>
      <c r="AB775" s="318"/>
      <c r="AC775" s="318"/>
      <c r="AD775" s="318"/>
      <c r="AE775" s="318"/>
      <c r="AF775" s="318"/>
      <c r="AG775" s="318"/>
      <c r="AH775" s="318"/>
      <c r="AI775" s="318"/>
      <c r="AJ775" s="318"/>
      <c r="AK775" s="318"/>
      <c r="AL775" s="318"/>
      <c r="AM775" s="318"/>
      <c r="AN775" s="318"/>
      <c r="AO775" s="318"/>
      <c r="AP775" s="318"/>
      <c r="AQ775" s="318"/>
      <c r="AR775" s="318"/>
      <c r="AS775" s="318"/>
      <c r="AT775" s="318"/>
      <c r="AU775" s="318"/>
      <c r="AV775" s="318"/>
      <c r="AW775" s="318"/>
      <c r="AX775" s="318"/>
      <c r="AY775" s="318"/>
      <c r="AZ775" s="318"/>
      <c r="BA775" s="318"/>
      <c r="BB775" s="318"/>
      <c r="BC775" s="318"/>
      <c r="BD775" s="318"/>
      <c r="BE775" s="318"/>
      <c r="BF775" s="318"/>
      <c r="BG775" s="318"/>
      <c r="BH775" s="318"/>
      <c r="BI775" s="318"/>
      <c r="BJ775" s="318"/>
    </row>
    <row r="776" spans="1:62" ht="12" customHeight="1" x14ac:dyDescent="0.25">
      <c r="A776" s="318"/>
      <c r="B776" s="318"/>
      <c r="C776" s="318"/>
      <c r="D776" s="318"/>
      <c r="E776" s="318"/>
      <c r="F776" s="31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  <c r="W776" s="318"/>
      <c r="X776" s="318"/>
      <c r="Y776" s="318"/>
      <c r="Z776" s="318"/>
      <c r="AA776" s="318"/>
      <c r="AB776" s="318"/>
      <c r="AC776" s="318"/>
      <c r="AD776" s="318"/>
      <c r="AE776" s="318"/>
      <c r="AF776" s="318"/>
      <c r="AG776" s="318"/>
      <c r="AH776" s="318"/>
      <c r="AI776" s="318"/>
      <c r="AJ776" s="318"/>
      <c r="AK776" s="318"/>
      <c r="AL776" s="318"/>
      <c r="AM776" s="318"/>
      <c r="AN776" s="318"/>
      <c r="AO776" s="318"/>
      <c r="AP776" s="318"/>
      <c r="AQ776" s="318"/>
      <c r="AR776" s="318"/>
      <c r="AS776" s="318"/>
      <c r="AT776" s="318"/>
      <c r="AU776" s="318"/>
      <c r="AV776" s="318"/>
      <c r="AW776" s="318"/>
      <c r="AX776" s="318"/>
      <c r="AY776" s="318"/>
      <c r="AZ776" s="318"/>
      <c r="BA776" s="318"/>
      <c r="BB776" s="318"/>
      <c r="BC776" s="318"/>
      <c r="BD776" s="318"/>
      <c r="BE776" s="318"/>
      <c r="BF776" s="318"/>
      <c r="BG776" s="318"/>
      <c r="BH776" s="318"/>
      <c r="BI776" s="318"/>
      <c r="BJ776" s="318"/>
    </row>
    <row r="777" spans="1:62" ht="12" customHeight="1" x14ac:dyDescent="0.25">
      <c r="A777" s="318"/>
      <c r="B777" s="318"/>
      <c r="C777" s="318"/>
      <c r="D777" s="318"/>
      <c r="E777" s="318"/>
      <c r="F777" s="318"/>
      <c r="G777" s="318"/>
      <c r="H777" s="318"/>
      <c r="I777" s="318"/>
      <c r="J777" s="318"/>
      <c r="K777" s="318"/>
      <c r="L777" s="318"/>
      <c r="M777" s="318"/>
      <c r="N777" s="318"/>
      <c r="O777" s="318"/>
      <c r="P777" s="318"/>
      <c r="Q777" s="318"/>
      <c r="R777" s="318"/>
      <c r="S777" s="318"/>
      <c r="T777" s="318"/>
      <c r="U777" s="318"/>
      <c r="V777" s="318"/>
      <c r="W777" s="318"/>
      <c r="X777" s="318"/>
      <c r="Y777" s="318"/>
      <c r="Z777" s="318"/>
      <c r="AA777" s="318"/>
      <c r="AB777" s="318"/>
      <c r="AC777" s="318"/>
      <c r="AD777" s="318"/>
      <c r="AE777" s="318"/>
      <c r="AF777" s="318"/>
      <c r="AG777" s="318"/>
      <c r="AH777" s="318"/>
      <c r="AI777" s="318"/>
      <c r="AJ777" s="318"/>
      <c r="AK777" s="318"/>
      <c r="AL777" s="318"/>
      <c r="AM777" s="318"/>
      <c r="AN777" s="318"/>
      <c r="AO777" s="318"/>
      <c r="AP777" s="318"/>
      <c r="AQ777" s="318"/>
      <c r="AR777" s="318"/>
      <c r="AS777" s="318"/>
      <c r="AT777" s="318"/>
      <c r="AU777" s="318"/>
      <c r="AV777" s="318"/>
      <c r="AW777" s="318"/>
      <c r="AX777" s="318"/>
      <c r="AY777" s="318"/>
      <c r="AZ777" s="318"/>
      <c r="BA777" s="318"/>
      <c r="BB777" s="318"/>
      <c r="BC777" s="318"/>
      <c r="BD777" s="318"/>
      <c r="BE777" s="318"/>
      <c r="BF777" s="318"/>
      <c r="BG777" s="318"/>
      <c r="BH777" s="318"/>
      <c r="BI777" s="318"/>
      <c r="BJ777" s="318"/>
    </row>
    <row r="778" spans="1:62" ht="12" customHeight="1" x14ac:dyDescent="0.25">
      <c r="A778" s="318"/>
      <c r="B778" s="318"/>
      <c r="C778" s="318"/>
      <c r="D778" s="318"/>
      <c r="E778" s="318"/>
      <c r="F778" s="318"/>
      <c r="G778" s="318"/>
      <c r="H778" s="318"/>
      <c r="I778" s="318"/>
      <c r="J778" s="318"/>
      <c r="K778" s="318"/>
      <c r="L778" s="318"/>
      <c r="M778" s="318"/>
      <c r="N778" s="318"/>
      <c r="O778" s="318"/>
      <c r="P778" s="318"/>
      <c r="Q778" s="318"/>
      <c r="R778" s="318"/>
      <c r="S778" s="318"/>
      <c r="T778" s="318"/>
      <c r="U778" s="318"/>
      <c r="V778" s="318"/>
      <c r="W778" s="318"/>
      <c r="X778" s="318"/>
      <c r="Y778" s="318"/>
      <c r="Z778" s="318"/>
      <c r="AA778" s="318"/>
      <c r="AB778" s="318"/>
      <c r="AC778" s="318"/>
      <c r="AD778" s="318"/>
      <c r="AE778" s="318"/>
      <c r="AF778" s="318"/>
      <c r="AG778" s="318"/>
      <c r="AH778" s="318"/>
      <c r="AI778" s="318"/>
      <c r="AJ778" s="318"/>
      <c r="AK778" s="318"/>
      <c r="AL778" s="318"/>
      <c r="AM778" s="318"/>
      <c r="AN778" s="318"/>
      <c r="AO778" s="318"/>
      <c r="AP778" s="318"/>
      <c r="AQ778" s="318"/>
      <c r="AR778" s="318"/>
      <c r="AS778" s="318"/>
      <c r="AT778" s="318"/>
      <c r="AU778" s="318"/>
      <c r="AV778" s="318"/>
      <c r="AW778" s="318"/>
      <c r="AX778" s="318"/>
      <c r="AY778" s="318"/>
      <c r="AZ778" s="318"/>
      <c r="BA778" s="318"/>
      <c r="BB778" s="318"/>
      <c r="BC778" s="318"/>
      <c r="BD778" s="318"/>
      <c r="BE778" s="318"/>
      <c r="BF778" s="318"/>
      <c r="BG778" s="318"/>
      <c r="BH778" s="318"/>
      <c r="BI778" s="318"/>
      <c r="BJ778" s="318"/>
    </row>
    <row r="779" spans="1:62" ht="12" customHeight="1" x14ac:dyDescent="0.25">
      <c r="A779" s="318"/>
      <c r="B779" s="318"/>
      <c r="C779" s="318"/>
      <c r="D779" s="318"/>
      <c r="E779" s="318"/>
      <c r="F779" s="318"/>
      <c r="G779" s="318"/>
      <c r="H779" s="318"/>
      <c r="I779" s="318"/>
      <c r="J779" s="318"/>
      <c r="K779" s="318"/>
      <c r="L779" s="318"/>
      <c r="M779" s="318"/>
      <c r="N779" s="318"/>
      <c r="O779" s="318"/>
      <c r="P779" s="318"/>
      <c r="Q779" s="318"/>
      <c r="R779" s="318"/>
      <c r="S779" s="318"/>
      <c r="T779" s="318"/>
      <c r="U779" s="318"/>
      <c r="V779" s="318"/>
      <c r="W779" s="318"/>
      <c r="X779" s="318"/>
      <c r="Y779" s="318"/>
      <c r="Z779" s="318"/>
      <c r="AA779" s="318"/>
      <c r="AB779" s="318"/>
      <c r="AC779" s="318"/>
      <c r="AD779" s="318"/>
      <c r="AE779" s="318"/>
      <c r="AF779" s="318"/>
      <c r="AG779" s="318"/>
      <c r="AH779" s="318"/>
      <c r="AI779" s="318"/>
      <c r="AJ779" s="318"/>
      <c r="AK779" s="318"/>
      <c r="AL779" s="318"/>
      <c r="AM779" s="318"/>
      <c r="AN779" s="318"/>
      <c r="AO779" s="318"/>
      <c r="AP779" s="318"/>
      <c r="AQ779" s="318"/>
      <c r="AR779" s="318"/>
      <c r="AS779" s="318"/>
      <c r="AT779" s="318"/>
      <c r="AU779" s="318"/>
      <c r="AV779" s="318"/>
      <c r="AW779" s="318"/>
      <c r="AX779" s="318"/>
      <c r="AY779" s="318"/>
      <c r="AZ779" s="318"/>
      <c r="BA779" s="318"/>
      <c r="BB779" s="318"/>
      <c r="BC779" s="318"/>
      <c r="BD779" s="318"/>
      <c r="BE779" s="318"/>
      <c r="BF779" s="318"/>
      <c r="BG779" s="318"/>
      <c r="BH779" s="318"/>
      <c r="BI779" s="318"/>
      <c r="BJ779" s="318"/>
    </row>
    <row r="780" spans="1:62" ht="12" customHeight="1" x14ac:dyDescent="0.25">
      <c r="A780" s="318"/>
      <c r="B780" s="318"/>
      <c r="C780" s="318"/>
      <c r="D780" s="318"/>
      <c r="E780" s="318"/>
      <c r="F780" s="318"/>
      <c r="G780" s="318"/>
      <c r="H780" s="318"/>
      <c r="I780" s="318"/>
      <c r="J780" s="318"/>
      <c r="K780" s="318"/>
      <c r="L780" s="318"/>
      <c r="M780" s="318"/>
      <c r="N780" s="318"/>
      <c r="O780" s="318"/>
      <c r="P780" s="318"/>
      <c r="Q780" s="318"/>
      <c r="R780" s="318"/>
      <c r="S780" s="318"/>
      <c r="T780" s="318"/>
      <c r="U780" s="318"/>
      <c r="V780" s="318"/>
      <c r="W780" s="318"/>
      <c r="X780" s="318"/>
      <c r="Y780" s="318"/>
      <c r="Z780" s="318"/>
      <c r="AA780" s="318"/>
      <c r="AB780" s="318"/>
      <c r="AC780" s="318"/>
      <c r="AD780" s="318"/>
      <c r="AE780" s="318"/>
      <c r="AF780" s="318"/>
      <c r="AG780" s="318"/>
      <c r="AH780" s="318"/>
      <c r="AI780" s="318"/>
      <c r="AJ780" s="318"/>
      <c r="AK780" s="318"/>
      <c r="AL780" s="318"/>
      <c r="AM780" s="318"/>
      <c r="AN780" s="318"/>
      <c r="AO780" s="318"/>
      <c r="AP780" s="318"/>
      <c r="AQ780" s="318"/>
      <c r="AR780" s="318"/>
      <c r="AS780" s="318"/>
      <c r="AT780" s="318"/>
      <c r="AU780" s="318"/>
      <c r="AV780" s="318"/>
      <c r="AW780" s="318"/>
      <c r="AX780" s="318"/>
      <c r="AY780" s="318"/>
      <c r="AZ780" s="318"/>
      <c r="BA780" s="318"/>
      <c r="BB780" s="318"/>
      <c r="BC780" s="318"/>
      <c r="BD780" s="318"/>
      <c r="BE780" s="318"/>
      <c r="BF780" s="318"/>
      <c r="BG780" s="318"/>
      <c r="BH780" s="318"/>
      <c r="BI780" s="318"/>
      <c r="BJ780" s="318"/>
    </row>
    <row r="781" spans="1:62" ht="12" customHeight="1" x14ac:dyDescent="0.25">
      <c r="A781" s="318"/>
      <c r="B781" s="318"/>
      <c r="C781" s="318"/>
      <c r="D781" s="318"/>
      <c r="E781" s="318"/>
      <c r="F781" s="318"/>
      <c r="G781" s="318"/>
      <c r="H781" s="318"/>
      <c r="I781" s="318"/>
      <c r="J781" s="318"/>
      <c r="K781" s="318"/>
      <c r="L781" s="318"/>
      <c r="M781" s="318"/>
      <c r="N781" s="318"/>
      <c r="O781" s="318"/>
      <c r="P781" s="318"/>
      <c r="Q781" s="318"/>
      <c r="R781" s="318"/>
      <c r="S781" s="318"/>
      <c r="T781" s="318"/>
      <c r="U781" s="318"/>
      <c r="V781" s="318"/>
      <c r="W781" s="318"/>
      <c r="X781" s="318"/>
      <c r="Y781" s="318"/>
      <c r="Z781" s="318"/>
      <c r="AA781" s="318"/>
      <c r="AB781" s="318"/>
      <c r="AC781" s="318"/>
      <c r="AD781" s="318"/>
      <c r="AE781" s="318"/>
      <c r="AF781" s="318"/>
      <c r="AG781" s="318"/>
      <c r="AH781" s="318"/>
      <c r="AI781" s="318"/>
      <c r="AJ781" s="318"/>
      <c r="AK781" s="318"/>
      <c r="AL781" s="318"/>
      <c r="AM781" s="318"/>
      <c r="AN781" s="318"/>
      <c r="AO781" s="318"/>
      <c r="AP781" s="318"/>
      <c r="AQ781" s="318"/>
      <c r="AR781" s="318"/>
      <c r="AS781" s="318"/>
      <c r="AT781" s="318"/>
      <c r="AU781" s="318"/>
      <c r="AV781" s="318"/>
      <c r="AW781" s="318"/>
      <c r="AX781" s="318"/>
      <c r="AY781" s="318"/>
      <c r="AZ781" s="318"/>
      <c r="BA781" s="318"/>
      <c r="BB781" s="318"/>
      <c r="BC781" s="318"/>
      <c r="BD781" s="318"/>
      <c r="BE781" s="318"/>
      <c r="BF781" s="318"/>
      <c r="BG781" s="318"/>
      <c r="BH781" s="318"/>
      <c r="BI781" s="318"/>
      <c r="BJ781" s="318"/>
    </row>
    <row r="782" spans="1:62" ht="12" customHeight="1" x14ac:dyDescent="0.25">
      <c r="A782" s="318"/>
      <c r="B782" s="318"/>
      <c r="C782" s="318"/>
      <c r="D782" s="318"/>
      <c r="E782" s="318"/>
      <c r="F782" s="318"/>
      <c r="G782" s="318"/>
      <c r="H782" s="318"/>
      <c r="I782" s="318"/>
      <c r="J782" s="318"/>
      <c r="K782" s="318"/>
      <c r="L782" s="318"/>
      <c r="M782" s="318"/>
      <c r="N782" s="318"/>
      <c r="O782" s="318"/>
      <c r="P782" s="318"/>
      <c r="Q782" s="318"/>
      <c r="R782" s="318"/>
      <c r="S782" s="318"/>
      <c r="T782" s="318"/>
      <c r="U782" s="318"/>
      <c r="V782" s="318"/>
      <c r="W782" s="318"/>
      <c r="X782" s="318"/>
      <c r="Y782" s="318"/>
      <c r="Z782" s="318"/>
      <c r="AA782" s="318"/>
      <c r="AB782" s="318"/>
      <c r="AC782" s="318"/>
      <c r="AD782" s="318"/>
      <c r="AE782" s="318"/>
      <c r="AF782" s="318"/>
      <c r="AG782" s="318"/>
      <c r="AH782" s="318"/>
      <c r="AI782" s="318"/>
      <c r="AJ782" s="318"/>
      <c r="AK782" s="318"/>
      <c r="AL782" s="318"/>
      <c r="AM782" s="318"/>
      <c r="AN782" s="318"/>
      <c r="AO782" s="318"/>
      <c r="AP782" s="318"/>
      <c r="AQ782" s="318"/>
      <c r="AR782" s="318"/>
      <c r="AS782" s="318"/>
      <c r="AT782" s="318"/>
      <c r="AU782" s="318"/>
      <c r="AV782" s="318"/>
      <c r="AW782" s="318"/>
      <c r="AX782" s="318"/>
      <c r="AY782" s="318"/>
      <c r="AZ782" s="318"/>
      <c r="BA782" s="318"/>
      <c r="BB782" s="318"/>
      <c r="BC782" s="318"/>
      <c r="BD782" s="318"/>
      <c r="BE782" s="318"/>
      <c r="BF782" s="318"/>
      <c r="BG782" s="318"/>
      <c r="BH782" s="318"/>
      <c r="BI782" s="318"/>
      <c r="BJ782" s="318"/>
    </row>
    <row r="783" spans="1:62" ht="12" customHeight="1" x14ac:dyDescent="0.25">
      <c r="A783" s="318"/>
      <c r="B783" s="318"/>
      <c r="C783" s="318"/>
      <c r="D783" s="318"/>
      <c r="E783" s="318"/>
      <c r="F783" s="318"/>
      <c r="G783" s="318"/>
      <c r="H783" s="318"/>
      <c r="I783" s="318"/>
      <c r="J783" s="318"/>
      <c r="K783" s="318"/>
      <c r="L783" s="318"/>
      <c r="M783" s="318"/>
      <c r="N783" s="318"/>
      <c r="O783" s="318"/>
      <c r="P783" s="318"/>
      <c r="Q783" s="318"/>
      <c r="R783" s="318"/>
      <c r="S783" s="318"/>
      <c r="T783" s="318"/>
      <c r="U783" s="318"/>
      <c r="V783" s="318"/>
      <c r="W783" s="318"/>
      <c r="X783" s="318"/>
      <c r="Y783" s="318"/>
      <c r="Z783" s="318"/>
      <c r="AA783" s="318"/>
      <c r="AB783" s="318"/>
      <c r="AC783" s="318"/>
      <c r="AD783" s="318"/>
      <c r="AE783" s="318"/>
      <c r="AF783" s="318"/>
      <c r="AG783" s="318"/>
      <c r="AH783" s="318"/>
      <c r="AI783" s="318"/>
      <c r="AJ783" s="318"/>
      <c r="AK783" s="318"/>
      <c r="AL783" s="318"/>
      <c r="AM783" s="318"/>
      <c r="AN783" s="318"/>
      <c r="AO783" s="318"/>
      <c r="AP783" s="318"/>
      <c r="AQ783" s="318"/>
      <c r="AR783" s="318"/>
      <c r="AS783" s="318"/>
      <c r="AT783" s="318"/>
      <c r="AU783" s="318"/>
      <c r="AV783" s="318"/>
      <c r="AW783" s="318"/>
      <c r="AX783" s="318"/>
      <c r="AY783" s="318"/>
      <c r="AZ783" s="318"/>
      <c r="BA783" s="318"/>
      <c r="BB783" s="318"/>
      <c r="BC783" s="318"/>
      <c r="BD783" s="318"/>
      <c r="BE783" s="318"/>
      <c r="BF783" s="318"/>
      <c r="BG783" s="318"/>
      <c r="BH783" s="318"/>
      <c r="BI783" s="318"/>
      <c r="BJ783" s="318"/>
    </row>
    <row r="784" spans="1:62" ht="12" customHeight="1" x14ac:dyDescent="0.25">
      <c r="A784" s="318"/>
      <c r="B784" s="318"/>
      <c r="C784" s="318"/>
      <c r="D784" s="318"/>
      <c r="E784" s="318"/>
      <c r="F784" s="318"/>
      <c r="G784" s="318"/>
      <c r="H784" s="318"/>
      <c r="I784" s="318"/>
      <c r="J784" s="318"/>
      <c r="K784" s="318"/>
      <c r="L784" s="318"/>
      <c r="M784" s="318"/>
      <c r="N784" s="318"/>
      <c r="O784" s="318"/>
      <c r="P784" s="318"/>
      <c r="Q784" s="318"/>
      <c r="R784" s="318"/>
      <c r="S784" s="318"/>
      <c r="T784" s="318"/>
      <c r="U784" s="318"/>
      <c r="V784" s="318"/>
      <c r="W784" s="318"/>
      <c r="X784" s="318"/>
      <c r="Y784" s="318"/>
      <c r="Z784" s="318"/>
      <c r="AA784" s="318"/>
      <c r="AB784" s="318"/>
      <c r="AC784" s="318"/>
      <c r="AD784" s="318"/>
      <c r="AE784" s="318"/>
      <c r="AF784" s="318"/>
      <c r="AG784" s="318"/>
      <c r="AH784" s="318"/>
      <c r="AI784" s="318"/>
      <c r="AJ784" s="318"/>
      <c r="AK784" s="318"/>
      <c r="AL784" s="318"/>
      <c r="AM784" s="318"/>
      <c r="AN784" s="318"/>
      <c r="AO784" s="318"/>
      <c r="AP784" s="318"/>
      <c r="AQ784" s="318"/>
      <c r="AR784" s="318"/>
      <c r="AS784" s="318"/>
      <c r="AT784" s="318"/>
      <c r="AU784" s="318"/>
      <c r="AV784" s="318"/>
      <c r="AW784" s="318"/>
      <c r="AX784" s="318"/>
      <c r="AY784" s="318"/>
      <c r="AZ784" s="318"/>
      <c r="BA784" s="318"/>
      <c r="BB784" s="318"/>
      <c r="BC784" s="318"/>
      <c r="BD784" s="318"/>
      <c r="BE784" s="318"/>
      <c r="BF784" s="318"/>
      <c r="BG784" s="318"/>
      <c r="BH784" s="318"/>
      <c r="BI784" s="318"/>
      <c r="BJ784" s="318"/>
    </row>
    <row r="785" spans="1:62" ht="12" customHeight="1" x14ac:dyDescent="0.25">
      <c r="A785" s="318"/>
      <c r="B785" s="318"/>
      <c r="C785" s="318"/>
      <c r="D785" s="318"/>
      <c r="E785" s="318"/>
      <c r="F785" s="318"/>
      <c r="G785" s="318"/>
      <c r="H785" s="318"/>
      <c r="I785" s="318"/>
      <c r="J785" s="318"/>
      <c r="K785" s="318"/>
      <c r="L785" s="318"/>
      <c r="M785" s="318"/>
      <c r="N785" s="318"/>
      <c r="O785" s="318"/>
      <c r="P785" s="318"/>
      <c r="Q785" s="318"/>
      <c r="R785" s="318"/>
      <c r="S785" s="318"/>
      <c r="T785" s="318"/>
      <c r="U785" s="318"/>
      <c r="V785" s="318"/>
      <c r="W785" s="318"/>
      <c r="X785" s="318"/>
      <c r="Y785" s="318"/>
      <c r="Z785" s="318"/>
      <c r="AA785" s="318"/>
      <c r="AB785" s="318"/>
      <c r="AC785" s="318"/>
      <c r="AD785" s="318"/>
      <c r="AE785" s="318"/>
      <c r="AF785" s="318"/>
      <c r="AG785" s="318"/>
      <c r="AH785" s="318"/>
      <c r="AI785" s="318"/>
      <c r="AJ785" s="318"/>
      <c r="AK785" s="318"/>
      <c r="AL785" s="318"/>
      <c r="AM785" s="318"/>
      <c r="AN785" s="318"/>
      <c r="AO785" s="318"/>
      <c r="AP785" s="318"/>
      <c r="AQ785" s="318"/>
      <c r="AR785" s="318"/>
      <c r="AS785" s="318"/>
      <c r="AT785" s="318"/>
      <c r="AU785" s="318"/>
      <c r="AV785" s="318"/>
      <c r="AW785" s="318"/>
      <c r="AX785" s="318"/>
      <c r="AY785" s="318"/>
      <c r="AZ785" s="318"/>
      <c r="BA785" s="318"/>
      <c r="BB785" s="318"/>
      <c r="BC785" s="318"/>
      <c r="BD785" s="318"/>
      <c r="BE785" s="318"/>
      <c r="BF785" s="318"/>
      <c r="BG785" s="318"/>
      <c r="BH785" s="318"/>
      <c r="BI785" s="318"/>
      <c r="BJ785" s="318"/>
    </row>
    <row r="786" spans="1:62" ht="12" customHeight="1" x14ac:dyDescent="0.25">
      <c r="A786" s="318"/>
      <c r="B786" s="318"/>
      <c r="C786" s="318"/>
      <c r="D786" s="318"/>
      <c r="E786" s="318"/>
      <c r="F786" s="31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  <c r="W786" s="318"/>
      <c r="X786" s="318"/>
      <c r="Y786" s="318"/>
      <c r="Z786" s="318"/>
      <c r="AA786" s="318"/>
      <c r="AB786" s="318"/>
      <c r="AC786" s="318"/>
      <c r="AD786" s="318"/>
      <c r="AE786" s="318"/>
      <c r="AF786" s="318"/>
      <c r="AG786" s="318"/>
      <c r="AH786" s="318"/>
      <c r="AI786" s="318"/>
      <c r="AJ786" s="318"/>
      <c r="AK786" s="318"/>
      <c r="AL786" s="318"/>
      <c r="AM786" s="318"/>
      <c r="AN786" s="318"/>
      <c r="AO786" s="318"/>
      <c r="AP786" s="318"/>
      <c r="AQ786" s="318"/>
      <c r="AR786" s="318"/>
      <c r="AS786" s="318"/>
      <c r="AT786" s="318"/>
      <c r="AU786" s="318"/>
      <c r="AV786" s="318"/>
      <c r="AW786" s="318"/>
      <c r="AX786" s="318"/>
      <c r="AY786" s="318"/>
      <c r="AZ786" s="318"/>
      <c r="BA786" s="318"/>
      <c r="BB786" s="318"/>
      <c r="BC786" s="318"/>
      <c r="BD786" s="318"/>
      <c r="BE786" s="318"/>
      <c r="BF786" s="318"/>
      <c r="BG786" s="318"/>
      <c r="BH786" s="318"/>
      <c r="BI786" s="318"/>
      <c r="BJ786" s="318"/>
    </row>
    <row r="787" spans="1:62" ht="12" customHeight="1" x14ac:dyDescent="0.25">
      <c r="A787" s="318"/>
      <c r="B787" s="318"/>
      <c r="C787" s="318"/>
      <c r="D787" s="318"/>
      <c r="E787" s="318"/>
      <c r="F787" s="318"/>
      <c r="G787" s="318"/>
      <c r="H787" s="318"/>
      <c r="I787" s="318"/>
      <c r="J787" s="318"/>
      <c r="K787" s="318"/>
      <c r="L787" s="318"/>
      <c r="M787" s="318"/>
      <c r="N787" s="318"/>
      <c r="O787" s="318"/>
      <c r="P787" s="318"/>
      <c r="Q787" s="318"/>
      <c r="R787" s="318"/>
      <c r="S787" s="318"/>
      <c r="T787" s="318"/>
      <c r="U787" s="318"/>
      <c r="V787" s="318"/>
      <c r="W787" s="318"/>
      <c r="X787" s="318"/>
      <c r="Y787" s="318"/>
      <c r="Z787" s="318"/>
      <c r="AA787" s="318"/>
      <c r="AB787" s="318"/>
      <c r="AC787" s="318"/>
      <c r="AD787" s="318"/>
      <c r="AE787" s="318"/>
      <c r="AF787" s="318"/>
      <c r="AG787" s="318"/>
      <c r="AH787" s="318"/>
      <c r="AI787" s="318"/>
      <c r="AJ787" s="318"/>
      <c r="AK787" s="318"/>
      <c r="AL787" s="318"/>
      <c r="AM787" s="318"/>
      <c r="AN787" s="318"/>
      <c r="AO787" s="318"/>
      <c r="AP787" s="318"/>
      <c r="AQ787" s="318"/>
      <c r="AR787" s="318"/>
      <c r="AS787" s="318"/>
      <c r="AT787" s="318"/>
      <c r="AU787" s="318"/>
      <c r="AV787" s="318"/>
      <c r="AW787" s="318"/>
      <c r="AX787" s="318"/>
      <c r="AY787" s="318"/>
      <c r="AZ787" s="318"/>
      <c r="BA787" s="318"/>
      <c r="BB787" s="318"/>
      <c r="BC787" s="318"/>
      <c r="BD787" s="318"/>
      <c r="BE787" s="318"/>
      <c r="BF787" s="318"/>
      <c r="BG787" s="318"/>
      <c r="BH787" s="318"/>
      <c r="BI787" s="318"/>
      <c r="BJ787" s="318"/>
    </row>
    <row r="788" spans="1:62" ht="12" customHeight="1" x14ac:dyDescent="0.25">
      <c r="A788" s="318"/>
      <c r="B788" s="318"/>
      <c r="C788" s="318"/>
      <c r="D788" s="318"/>
      <c r="E788" s="318"/>
      <c r="F788" s="318"/>
      <c r="G788" s="318"/>
      <c r="H788" s="318"/>
      <c r="I788" s="318"/>
      <c r="J788" s="318"/>
      <c r="K788" s="318"/>
      <c r="L788" s="318"/>
      <c r="M788" s="318"/>
      <c r="N788" s="318"/>
      <c r="O788" s="318"/>
      <c r="P788" s="318"/>
      <c r="Q788" s="318"/>
      <c r="R788" s="318"/>
      <c r="S788" s="318"/>
      <c r="T788" s="318"/>
      <c r="U788" s="318"/>
      <c r="V788" s="318"/>
      <c r="W788" s="318"/>
      <c r="X788" s="318"/>
      <c r="Y788" s="318"/>
      <c r="Z788" s="318"/>
      <c r="AA788" s="318"/>
      <c r="AB788" s="318"/>
      <c r="AC788" s="318"/>
      <c r="AD788" s="318"/>
      <c r="AE788" s="318"/>
      <c r="AF788" s="318"/>
      <c r="AG788" s="318"/>
      <c r="AH788" s="318"/>
      <c r="AI788" s="318"/>
      <c r="AJ788" s="318"/>
      <c r="AK788" s="318"/>
      <c r="AL788" s="318"/>
      <c r="AM788" s="318"/>
      <c r="AN788" s="318"/>
      <c r="AO788" s="318"/>
      <c r="AP788" s="318"/>
      <c r="AQ788" s="318"/>
      <c r="AR788" s="318"/>
      <c r="AS788" s="318"/>
      <c r="AT788" s="318"/>
      <c r="AU788" s="318"/>
      <c r="AV788" s="318"/>
      <c r="AW788" s="318"/>
      <c r="AX788" s="318"/>
      <c r="AY788" s="318"/>
      <c r="AZ788" s="318"/>
      <c r="BA788" s="318"/>
      <c r="BB788" s="318"/>
      <c r="BC788" s="318"/>
      <c r="BD788" s="318"/>
      <c r="BE788" s="318"/>
      <c r="BF788" s="318"/>
      <c r="BG788" s="318"/>
      <c r="BH788" s="318"/>
      <c r="BI788" s="318"/>
      <c r="BJ788" s="318"/>
    </row>
    <row r="789" spans="1:62" ht="12" customHeight="1" x14ac:dyDescent="0.25">
      <c r="A789" s="318"/>
      <c r="B789" s="318"/>
      <c r="C789" s="318"/>
      <c r="D789" s="318"/>
      <c r="E789" s="318"/>
      <c r="F789" s="318"/>
      <c r="G789" s="318"/>
      <c r="H789" s="318"/>
      <c r="I789" s="318"/>
      <c r="J789" s="318"/>
      <c r="K789" s="318"/>
      <c r="L789" s="318"/>
      <c r="M789" s="318"/>
      <c r="N789" s="318"/>
      <c r="O789" s="318"/>
      <c r="P789" s="318"/>
      <c r="Q789" s="318"/>
      <c r="R789" s="318"/>
      <c r="S789" s="318"/>
      <c r="T789" s="318"/>
      <c r="U789" s="318"/>
      <c r="V789" s="318"/>
      <c r="W789" s="318"/>
      <c r="X789" s="318"/>
      <c r="Y789" s="318"/>
      <c r="Z789" s="318"/>
      <c r="AA789" s="318"/>
      <c r="AB789" s="318"/>
      <c r="AC789" s="318"/>
      <c r="AD789" s="318"/>
      <c r="AE789" s="318"/>
      <c r="AF789" s="318"/>
      <c r="AG789" s="318"/>
      <c r="AH789" s="318"/>
      <c r="AI789" s="318"/>
      <c r="AJ789" s="318"/>
      <c r="AK789" s="318"/>
      <c r="AL789" s="318"/>
      <c r="AM789" s="318"/>
      <c r="AN789" s="318"/>
      <c r="AO789" s="318"/>
      <c r="AP789" s="318"/>
      <c r="AQ789" s="318"/>
      <c r="AR789" s="318"/>
      <c r="AS789" s="318"/>
      <c r="AT789" s="318"/>
      <c r="AU789" s="318"/>
      <c r="AV789" s="318"/>
      <c r="AW789" s="318"/>
      <c r="AX789" s="318"/>
      <c r="AY789" s="318"/>
      <c r="AZ789" s="318"/>
      <c r="BA789" s="318"/>
      <c r="BB789" s="318"/>
      <c r="BC789" s="318"/>
      <c r="BD789" s="318"/>
      <c r="BE789" s="318"/>
      <c r="BF789" s="318"/>
      <c r="BG789" s="318"/>
      <c r="BH789" s="318"/>
      <c r="BI789" s="318"/>
      <c r="BJ789" s="318"/>
    </row>
    <row r="790" spans="1:62" ht="12" customHeight="1" x14ac:dyDescent="0.25">
      <c r="A790" s="318"/>
      <c r="B790" s="318"/>
      <c r="C790" s="318"/>
      <c r="D790" s="318"/>
      <c r="E790" s="318"/>
      <c r="F790" s="318"/>
      <c r="G790" s="318"/>
      <c r="H790" s="318"/>
      <c r="I790" s="318"/>
      <c r="J790" s="318"/>
      <c r="K790" s="318"/>
      <c r="L790" s="318"/>
      <c r="M790" s="318"/>
      <c r="N790" s="318"/>
      <c r="O790" s="318"/>
      <c r="P790" s="318"/>
      <c r="Q790" s="318"/>
      <c r="R790" s="318"/>
      <c r="S790" s="318"/>
      <c r="T790" s="318"/>
      <c r="U790" s="318"/>
      <c r="V790" s="318"/>
      <c r="W790" s="318"/>
      <c r="X790" s="318"/>
      <c r="Y790" s="318"/>
      <c r="Z790" s="318"/>
      <c r="AA790" s="318"/>
      <c r="AB790" s="318"/>
      <c r="AC790" s="318"/>
      <c r="AD790" s="318"/>
      <c r="AE790" s="318"/>
      <c r="AF790" s="318"/>
      <c r="AG790" s="318"/>
      <c r="AH790" s="318"/>
      <c r="AI790" s="318"/>
      <c r="AJ790" s="318"/>
      <c r="AK790" s="318"/>
      <c r="AL790" s="318"/>
      <c r="AM790" s="318"/>
      <c r="AN790" s="318"/>
      <c r="AO790" s="318"/>
      <c r="AP790" s="318"/>
      <c r="AQ790" s="318"/>
      <c r="AR790" s="318"/>
      <c r="AS790" s="318"/>
      <c r="AT790" s="318"/>
      <c r="AU790" s="318"/>
      <c r="AV790" s="318"/>
      <c r="AW790" s="318"/>
      <c r="AX790" s="318"/>
      <c r="AY790" s="318"/>
      <c r="AZ790" s="318"/>
      <c r="BA790" s="318"/>
      <c r="BB790" s="318"/>
      <c r="BC790" s="318"/>
      <c r="BD790" s="318"/>
      <c r="BE790" s="318"/>
      <c r="BF790" s="318"/>
      <c r="BG790" s="318"/>
      <c r="BH790" s="318"/>
      <c r="BI790" s="318"/>
      <c r="BJ790" s="318"/>
    </row>
    <row r="791" spans="1:62" ht="12" customHeight="1" x14ac:dyDescent="0.25">
      <c r="A791" s="318"/>
      <c r="B791" s="318"/>
      <c r="C791" s="318"/>
      <c r="D791" s="318"/>
      <c r="E791" s="318"/>
      <c r="F791" s="318"/>
      <c r="G791" s="318"/>
      <c r="H791" s="318"/>
      <c r="I791" s="318"/>
      <c r="J791" s="318"/>
      <c r="K791" s="318"/>
      <c r="L791" s="318"/>
      <c r="M791" s="318"/>
      <c r="N791" s="318"/>
      <c r="O791" s="318"/>
      <c r="P791" s="318"/>
      <c r="Q791" s="318"/>
      <c r="R791" s="318"/>
      <c r="S791" s="318"/>
      <c r="T791" s="318"/>
      <c r="U791" s="318"/>
      <c r="V791" s="318"/>
      <c r="W791" s="318"/>
      <c r="X791" s="318"/>
      <c r="Y791" s="318"/>
      <c r="Z791" s="318"/>
      <c r="AA791" s="318"/>
      <c r="AB791" s="318"/>
      <c r="AC791" s="318"/>
      <c r="AD791" s="318"/>
      <c r="AE791" s="318"/>
      <c r="AF791" s="318"/>
      <c r="AG791" s="318"/>
      <c r="AH791" s="318"/>
      <c r="AI791" s="318"/>
      <c r="AJ791" s="318"/>
      <c r="AK791" s="318"/>
      <c r="AL791" s="318"/>
      <c r="AM791" s="318"/>
      <c r="AN791" s="318"/>
      <c r="AO791" s="318"/>
      <c r="AP791" s="318"/>
      <c r="AQ791" s="318"/>
      <c r="AR791" s="318"/>
      <c r="AS791" s="318"/>
      <c r="AT791" s="318"/>
      <c r="AU791" s="318"/>
      <c r="AV791" s="318"/>
      <c r="AW791" s="318"/>
      <c r="AX791" s="318"/>
      <c r="AY791" s="318"/>
      <c r="AZ791" s="318"/>
      <c r="BA791" s="318"/>
      <c r="BB791" s="318"/>
      <c r="BC791" s="318"/>
      <c r="BD791" s="318"/>
      <c r="BE791" s="318"/>
      <c r="BF791" s="318"/>
      <c r="BG791" s="318"/>
      <c r="BH791" s="318"/>
      <c r="BI791" s="318"/>
      <c r="BJ791" s="318"/>
    </row>
    <row r="792" spans="1:62" ht="12" customHeight="1" x14ac:dyDescent="0.25">
      <c r="A792" s="318"/>
      <c r="B792" s="318"/>
      <c r="C792" s="318"/>
      <c r="D792" s="318"/>
      <c r="E792" s="318"/>
      <c r="F792" s="318"/>
      <c r="G792" s="318"/>
      <c r="H792" s="318"/>
      <c r="I792" s="318"/>
      <c r="J792" s="318"/>
      <c r="K792" s="318"/>
      <c r="L792" s="318"/>
      <c r="M792" s="318"/>
      <c r="N792" s="318"/>
      <c r="O792" s="318"/>
      <c r="P792" s="318"/>
      <c r="Q792" s="318"/>
      <c r="R792" s="318"/>
      <c r="S792" s="318"/>
      <c r="T792" s="318"/>
      <c r="U792" s="318"/>
      <c r="V792" s="318"/>
      <c r="W792" s="318"/>
      <c r="X792" s="318"/>
      <c r="Y792" s="318"/>
      <c r="Z792" s="318"/>
      <c r="AA792" s="318"/>
      <c r="AB792" s="318"/>
      <c r="AC792" s="318"/>
      <c r="AD792" s="318"/>
      <c r="AE792" s="318"/>
      <c r="AF792" s="318"/>
      <c r="AG792" s="318"/>
      <c r="AH792" s="318"/>
      <c r="AI792" s="318"/>
      <c r="AJ792" s="318"/>
      <c r="AK792" s="318"/>
      <c r="AL792" s="318"/>
      <c r="AM792" s="318"/>
      <c r="AN792" s="318"/>
      <c r="AO792" s="318"/>
      <c r="AP792" s="318"/>
      <c r="AQ792" s="318"/>
      <c r="AR792" s="318"/>
      <c r="AS792" s="318"/>
      <c r="AT792" s="318"/>
      <c r="AU792" s="318"/>
      <c r="AV792" s="318"/>
      <c r="AW792" s="318"/>
      <c r="AX792" s="318"/>
      <c r="AY792" s="318"/>
      <c r="AZ792" s="318"/>
      <c r="BA792" s="318"/>
      <c r="BB792" s="318"/>
      <c r="BC792" s="318"/>
      <c r="BD792" s="318"/>
      <c r="BE792" s="318"/>
      <c r="BF792" s="318"/>
      <c r="BG792" s="318"/>
      <c r="BH792" s="318"/>
      <c r="BI792" s="318"/>
      <c r="BJ792" s="318"/>
    </row>
    <row r="793" spans="1:62" ht="12" customHeight="1" x14ac:dyDescent="0.25">
      <c r="A793" s="318"/>
      <c r="B793" s="318"/>
      <c r="C793" s="318"/>
      <c r="D793" s="318"/>
      <c r="E793" s="318"/>
      <c r="F793" s="318"/>
      <c r="G793" s="318"/>
      <c r="H793" s="318"/>
      <c r="I793" s="318"/>
      <c r="J793" s="318"/>
      <c r="K793" s="318"/>
      <c r="L793" s="318"/>
      <c r="M793" s="318"/>
      <c r="N793" s="318"/>
      <c r="O793" s="318"/>
      <c r="P793" s="318"/>
      <c r="Q793" s="318"/>
      <c r="R793" s="318"/>
      <c r="S793" s="318"/>
      <c r="T793" s="318"/>
      <c r="U793" s="318"/>
      <c r="V793" s="318"/>
      <c r="W793" s="318"/>
      <c r="X793" s="318"/>
      <c r="Y793" s="318"/>
      <c r="Z793" s="318"/>
      <c r="AA793" s="318"/>
      <c r="AB793" s="318"/>
      <c r="AC793" s="318"/>
      <c r="AD793" s="318"/>
      <c r="AE793" s="318"/>
      <c r="AF793" s="318"/>
      <c r="AG793" s="318"/>
      <c r="AH793" s="318"/>
      <c r="AI793" s="318"/>
      <c r="AJ793" s="318"/>
      <c r="AK793" s="318"/>
      <c r="AL793" s="318"/>
      <c r="AM793" s="318"/>
      <c r="AN793" s="318"/>
      <c r="AO793" s="318"/>
      <c r="AP793" s="318"/>
      <c r="AQ793" s="318"/>
      <c r="AR793" s="318"/>
      <c r="AS793" s="318"/>
      <c r="AT793" s="318"/>
      <c r="AU793" s="318"/>
      <c r="AV793" s="318"/>
      <c r="AW793" s="318"/>
      <c r="AX793" s="318"/>
      <c r="AY793" s="318"/>
      <c r="AZ793" s="318"/>
      <c r="BA793" s="318"/>
      <c r="BB793" s="318"/>
      <c r="BC793" s="318"/>
      <c r="BD793" s="318"/>
      <c r="BE793" s="318"/>
      <c r="BF793" s="318"/>
      <c r="BG793" s="318"/>
      <c r="BH793" s="318"/>
      <c r="BI793" s="318"/>
      <c r="BJ793" s="318"/>
    </row>
    <row r="794" spans="1:62" ht="12" customHeight="1" x14ac:dyDescent="0.25">
      <c r="A794" s="318"/>
      <c r="B794" s="318"/>
      <c r="C794" s="318"/>
      <c r="D794" s="318"/>
      <c r="E794" s="318"/>
      <c r="F794" s="318"/>
      <c r="G794" s="318"/>
      <c r="H794" s="318"/>
      <c r="I794" s="318"/>
      <c r="J794" s="318"/>
      <c r="K794" s="318"/>
      <c r="L794" s="318"/>
      <c r="M794" s="318"/>
      <c r="N794" s="318"/>
      <c r="O794" s="318"/>
      <c r="P794" s="318"/>
      <c r="Q794" s="318"/>
      <c r="R794" s="318"/>
      <c r="S794" s="318"/>
      <c r="T794" s="318"/>
      <c r="U794" s="318"/>
      <c r="V794" s="318"/>
      <c r="W794" s="318"/>
      <c r="X794" s="318"/>
      <c r="Y794" s="318"/>
      <c r="Z794" s="318"/>
      <c r="AA794" s="318"/>
      <c r="AB794" s="318"/>
      <c r="AC794" s="318"/>
      <c r="AD794" s="318"/>
      <c r="AE794" s="318"/>
      <c r="AF794" s="318"/>
      <c r="AG794" s="318"/>
      <c r="AH794" s="318"/>
      <c r="AI794" s="318"/>
      <c r="AJ794" s="318"/>
      <c r="AK794" s="318"/>
      <c r="AL794" s="318"/>
      <c r="AM794" s="318"/>
      <c r="AN794" s="318"/>
      <c r="AO794" s="318"/>
      <c r="AP794" s="318"/>
      <c r="AQ794" s="318"/>
      <c r="AR794" s="318"/>
      <c r="AS794" s="318"/>
      <c r="AT794" s="318"/>
      <c r="AU794" s="318"/>
      <c r="AV794" s="318"/>
      <c r="AW794" s="318"/>
      <c r="AX794" s="318"/>
      <c r="AY794" s="318"/>
      <c r="AZ794" s="318"/>
      <c r="BA794" s="318"/>
      <c r="BB794" s="318"/>
      <c r="BC794" s="318"/>
      <c r="BD794" s="318"/>
      <c r="BE794" s="318"/>
      <c r="BF794" s="318"/>
      <c r="BG794" s="318"/>
      <c r="BH794" s="318"/>
      <c r="BI794" s="318"/>
      <c r="BJ794" s="318"/>
    </row>
    <row r="795" spans="1:62" ht="12" customHeight="1" x14ac:dyDescent="0.25">
      <c r="A795" s="318"/>
      <c r="B795" s="318"/>
      <c r="C795" s="318"/>
      <c r="D795" s="318"/>
      <c r="E795" s="318"/>
      <c r="F795" s="318"/>
      <c r="G795" s="318"/>
      <c r="H795" s="318"/>
      <c r="I795" s="318"/>
      <c r="J795" s="318"/>
      <c r="K795" s="318"/>
      <c r="L795" s="318"/>
      <c r="M795" s="318"/>
      <c r="N795" s="318"/>
      <c r="O795" s="318"/>
      <c r="P795" s="318"/>
      <c r="Q795" s="318"/>
      <c r="R795" s="318"/>
      <c r="S795" s="318"/>
      <c r="T795" s="318"/>
      <c r="U795" s="318"/>
      <c r="V795" s="318"/>
      <c r="W795" s="318"/>
      <c r="X795" s="318"/>
      <c r="Y795" s="318"/>
      <c r="Z795" s="318"/>
      <c r="AA795" s="318"/>
      <c r="AB795" s="318"/>
      <c r="AC795" s="318"/>
      <c r="AD795" s="318"/>
      <c r="AE795" s="318"/>
      <c r="AF795" s="318"/>
      <c r="AG795" s="318"/>
      <c r="AH795" s="318"/>
      <c r="AI795" s="318"/>
      <c r="AJ795" s="318"/>
      <c r="AK795" s="318"/>
      <c r="AL795" s="318"/>
      <c r="AM795" s="318"/>
      <c r="AN795" s="318"/>
      <c r="AO795" s="318"/>
      <c r="AP795" s="318"/>
      <c r="AQ795" s="318"/>
      <c r="AR795" s="318"/>
      <c r="AS795" s="318"/>
      <c r="AT795" s="318"/>
      <c r="AU795" s="318"/>
      <c r="AV795" s="318"/>
      <c r="AW795" s="318"/>
      <c r="AX795" s="318"/>
      <c r="AY795" s="318"/>
      <c r="AZ795" s="318"/>
      <c r="BA795" s="318"/>
      <c r="BB795" s="318"/>
      <c r="BC795" s="318"/>
      <c r="BD795" s="318"/>
      <c r="BE795" s="318"/>
      <c r="BF795" s="318"/>
      <c r="BG795" s="318"/>
      <c r="BH795" s="318"/>
      <c r="BI795" s="318"/>
      <c r="BJ795" s="318"/>
    </row>
    <row r="796" spans="1:62" ht="12" customHeight="1" x14ac:dyDescent="0.25">
      <c r="A796" s="318"/>
      <c r="B796" s="318"/>
      <c r="C796" s="318"/>
      <c r="D796" s="318"/>
      <c r="E796" s="318"/>
      <c r="F796" s="318"/>
      <c r="G796" s="318"/>
      <c r="H796" s="318"/>
      <c r="I796" s="318"/>
      <c r="J796" s="318"/>
      <c r="K796" s="318"/>
      <c r="L796" s="318"/>
      <c r="M796" s="318"/>
      <c r="N796" s="318"/>
      <c r="O796" s="318"/>
      <c r="P796" s="318"/>
      <c r="Q796" s="318"/>
      <c r="R796" s="318"/>
      <c r="S796" s="318"/>
      <c r="T796" s="318"/>
      <c r="U796" s="318"/>
      <c r="V796" s="318"/>
      <c r="W796" s="318"/>
      <c r="X796" s="318"/>
      <c r="Y796" s="318"/>
      <c r="Z796" s="318"/>
      <c r="AA796" s="318"/>
      <c r="AB796" s="318"/>
      <c r="AC796" s="318"/>
      <c r="AD796" s="318"/>
      <c r="AE796" s="318"/>
      <c r="AF796" s="318"/>
      <c r="AG796" s="318"/>
      <c r="AH796" s="318"/>
      <c r="AI796" s="318"/>
      <c r="AJ796" s="318"/>
      <c r="AK796" s="318"/>
      <c r="AL796" s="318"/>
      <c r="AM796" s="318"/>
      <c r="AN796" s="318"/>
      <c r="AO796" s="318"/>
      <c r="AP796" s="318"/>
      <c r="AQ796" s="318"/>
      <c r="AR796" s="318"/>
      <c r="AS796" s="318"/>
      <c r="AT796" s="318"/>
      <c r="AU796" s="318"/>
      <c r="AV796" s="318"/>
      <c r="AW796" s="318"/>
      <c r="AX796" s="318"/>
      <c r="AY796" s="318"/>
      <c r="AZ796" s="318"/>
      <c r="BA796" s="318"/>
      <c r="BB796" s="318"/>
      <c r="BC796" s="318"/>
      <c r="BD796" s="318"/>
      <c r="BE796" s="318"/>
      <c r="BF796" s="318"/>
      <c r="BG796" s="318"/>
      <c r="BH796" s="318"/>
      <c r="BI796" s="318"/>
      <c r="BJ796" s="318"/>
    </row>
    <row r="797" spans="1:62" ht="12" customHeight="1" x14ac:dyDescent="0.25">
      <c r="A797" s="318"/>
      <c r="B797" s="318"/>
      <c r="C797" s="318"/>
      <c r="D797" s="318"/>
      <c r="E797" s="318"/>
      <c r="F797" s="318"/>
      <c r="G797" s="318"/>
      <c r="H797" s="318"/>
      <c r="I797" s="318"/>
      <c r="J797" s="318"/>
      <c r="K797" s="318"/>
      <c r="L797" s="318"/>
      <c r="M797" s="318"/>
      <c r="N797" s="318"/>
      <c r="O797" s="318"/>
      <c r="P797" s="318"/>
      <c r="Q797" s="318"/>
      <c r="R797" s="318"/>
      <c r="S797" s="318"/>
      <c r="T797" s="318"/>
      <c r="U797" s="318"/>
      <c r="V797" s="318"/>
      <c r="W797" s="318"/>
      <c r="X797" s="318"/>
      <c r="Y797" s="318"/>
      <c r="Z797" s="318"/>
      <c r="AA797" s="318"/>
      <c r="AB797" s="318"/>
      <c r="AC797" s="318"/>
      <c r="AD797" s="318"/>
      <c r="AE797" s="318"/>
      <c r="AF797" s="318"/>
      <c r="AG797" s="318"/>
      <c r="AH797" s="318"/>
      <c r="AI797" s="318"/>
      <c r="AJ797" s="318"/>
      <c r="AK797" s="318"/>
      <c r="AL797" s="318"/>
      <c r="AM797" s="318"/>
      <c r="AN797" s="318"/>
      <c r="AO797" s="318"/>
      <c r="AP797" s="318"/>
      <c r="AQ797" s="318"/>
      <c r="AR797" s="318"/>
      <c r="AS797" s="318"/>
      <c r="AT797" s="318"/>
      <c r="AU797" s="318"/>
      <c r="AV797" s="318"/>
      <c r="AW797" s="318"/>
      <c r="AX797" s="318"/>
      <c r="AY797" s="318"/>
      <c r="AZ797" s="318"/>
      <c r="BA797" s="318"/>
      <c r="BB797" s="318"/>
      <c r="BC797" s="318"/>
      <c r="BD797" s="318"/>
      <c r="BE797" s="318"/>
      <c r="BF797" s="318"/>
      <c r="BG797" s="318"/>
      <c r="BH797" s="318"/>
      <c r="BI797" s="318"/>
      <c r="BJ797" s="318"/>
    </row>
    <row r="798" spans="1:62" ht="12" customHeight="1" x14ac:dyDescent="0.25">
      <c r="A798" s="318"/>
      <c r="B798" s="318"/>
      <c r="C798" s="318"/>
      <c r="D798" s="318"/>
      <c r="E798" s="318"/>
      <c r="F798" s="318"/>
      <c r="G798" s="318"/>
      <c r="H798" s="318"/>
      <c r="I798" s="318"/>
      <c r="J798" s="318"/>
      <c r="K798" s="318"/>
      <c r="L798" s="318"/>
      <c r="M798" s="318"/>
      <c r="N798" s="318"/>
      <c r="O798" s="318"/>
      <c r="P798" s="318"/>
      <c r="Q798" s="318"/>
      <c r="R798" s="318"/>
      <c r="S798" s="318"/>
      <c r="T798" s="318"/>
      <c r="U798" s="318"/>
      <c r="V798" s="318"/>
      <c r="W798" s="318"/>
      <c r="X798" s="318"/>
      <c r="Y798" s="318"/>
      <c r="Z798" s="318"/>
      <c r="AA798" s="318"/>
      <c r="AB798" s="318"/>
      <c r="AC798" s="318"/>
      <c r="AD798" s="318"/>
      <c r="AE798" s="318"/>
      <c r="AF798" s="318"/>
      <c r="AG798" s="318"/>
      <c r="AH798" s="318"/>
      <c r="AI798" s="318"/>
      <c r="AJ798" s="318"/>
      <c r="AK798" s="318"/>
      <c r="AL798" s="318"/>
      <c r="AM798" s="318"/>
      <c r="AN798" s="318"/>
      <c r="AO798" s="318"/>
      <c r="AP798" s="318"/>
      <c r="AQ798" s="318"/>
      <c r="AR798" s="318"/>
      <c r="AS798" s="318"/>
      <c r="AT798" s="318"/>
      <c r="AU798" s="318"/>
      <c r="AV798" s="318"/>
      <c r="AW798" s="318"/>
      <c r="AX798" s="318"/>
      <c r="AY798" s="318"/>
      <c r="AZ798" s="318"/>
      <c r="BA798" s="318"/>
      <c r="BB798" s="318"/>
      <c r="BC798" s="318"/>
      <c r="BD798" s="318"/>
      <c r="BE798" s="318"/>
      <c r="BF798" s="318"/>
      <c r="BG798" s="318"/>
      <c r="BH798" s="318"/>
      <c r="BI798" s="318"/>
      <c r="BJ798" s="318"/>
    </row>
    <row r="799" spans="1:62" ht="12" customHeight="1" x14ac:dyDescent="0.25">
      <c r="A799" s="318"/>
      <c r="B799" s="318"/>
      <c r="C799" s="318"/>
      <c r="D799" s="318"/>
      <c r="E799" s="318"/>
      <c r="F799" s="318"/>
      <c r="G799" s="318"/>
      <c r="H799" s="318"/>
      <c r="I799" s="318"/>
      <c r="J799" s="318"/>
      <c r="K799" s="318"/>
      <c r="L799" s="318"/>
      <c r="M799" s="318"/>
      <c r="N799" s="318"/>
      <c r="O799" s="318"/>
      <c r="P799" s="318"/>
      <c r="Q799" s="318"/>
      <c r="R799" s="318"/>
      <c r="S799" s="318"/>
      <c r="T799" s="318"/>
      <c r="U799" s="318"/>
      <c r="V799" s="318"/>
      <c r="W799" s="318"/>
      <c r="X799" s="318"/>
      <c r="Y799" s="318"/>
      <c r="Z799" s="318"/>
      <c r="AA799" s="318"/>
      <c r="AB799" s="318"/>
      <c r="AC799" s="318"/>
      <c r="AD799" s="318"/>
      <c r="AE799" s="318"/>
      <c r="AF799" s="318"/>
      <c r="AG799" s="318"/>
      <c r="AH799" s="318"/>
      <c r="AI799" s="318"/>
      <c r="AJ799" s="318"/>
      <c r="AK799" s="318"/>
      <c r="AL799" s="318"/>
      <c r="AM799" s="318"/>
      <c r="AN799" s="318"/>
      <c r="AO799" s="318"/>
      <c r="AP799" s="318"/>
      <c r="AQ799" s="318"/>
      <c r="AR799" s="318"/>
      <c r="AS799" s="318"/>
      <c r="AT799" s="318"/>
      <c r="AU799" s="318"/>
      <c r="AV799" s="318"/>
      <c r="AW799" s="318"/>
      <c r="AX799" s="318"/>
      <c r="AY799" s="318"/>
      <c r="AZ799" s="318"/>
      <c r="BA799" s="318"/>
      <c r="BB799" s="318"/>
      <c r="BC799" s="318"/>
      <c r="BD799" s="318"/>
      <c r="BE799" s="318"/>
      <c r="BF799" s="318"/>
      <c r="BG799" s="318"/>
      <c r="BH799" s="318"/>
      <c r="BI799" s="318"/>
      <c r="BJ799" s="318"/>
    </row>
    <row r="800" spans="1:62" ht="12" customHeight="1" x14ac:dyDescent="0.25">
      <c r="A800" s="318"/>
      <c r="B800" s="318"/>
      <c r="C800" s="318"/>
      <c r="D800" s="318"/>
      <c r="E800" s="318"/>
      <c r="F800" s="318"/>
      <c r="G800" s="318"/>
      <c r="H800" s="318"/>
      <c r="I800" s="318"/>
      <c r="J800" s="318"/>
      <c r="K800" s="318"/>
      <c r="L800" s="318"/>
      <c r="M800" s="318"/>
      <c r="N800" s="318"/>
      <c r="O800" s="318"/>
      <c r="P800" s="318"/>
      <c r="Q800" s="318"/>
      <c r="R800" s="318"/>
      <c r="S800" s="318"/>
      <c r="T800" s="318"/>
      <c r="U800" s="318"/>
      <c r="V800" s="318"/>
      <c r="W800" s="318"/>
      <c r="X800" s="318"/>
      <c r="Y800" s="318"/>
      <c r="Z800" s="318"/>
      <c r="AA800" s="318"/>
      <c r="AB800" s="318"/>
      <c r="AC800" s="318"/>
      <c r="AD800" s="318"/>
      <c r="AE800" s="318"/>
      <c r="AF800" s="318"/>
      <c r="AG800" s="318"/>
      <c r="AH800" s="318"/>
      <c r="AI800" s="318"/>
      <c r="AJ800" s="318"/>
      <c r="AK800" s="318"/>
      <c r="AL800" s="318"/>
      <c r="AM800" s="318"/>
      <c r="AN800" s="318"/>
      <c r="AO800" s="318"/>
      <c r="AP800" s="318"/>
      <c r="AQ800" s="318"/>
      <c r="AR800" s="318"/>
      <c r="AS800" s="318"/>
      <c r="AT800" s="318"/>
      <c r="AU800" s="318"/>
      <c r="AV800" s="318"/>
      <c r="AW800" s="318"/>
      <c r="AX800" s="318"/>
      <c r="AY800" s="318"/>
      <c r="AZ800" s="318"/>
      <c r="BA800" s="318"/>
      <c r="BB800" s="318"/>
      <c r="BC800" s="318"/>
      <c r="BD800" s="318"/>
      <c r="BE800" s="318"/>
      <c r="BF800" s="318"/>
      <c r="BG800" s="318"/>
      <c r="BH800" s="318"/>
      <c r="BI800" s="318"/>
      <c r="BJ800" s="318"/>
    </row>
    <row r="801" spans="1:62" ht="12" customHeight="1" x14ac:dyDescent="0.25">
      <c r="A801" s="318"/>
      <c r="B801" s="318"/>
      <c r="C801" s="318"/>
      <c r="D801" s="318"/>
      <c r="E801" s="318"/>
      <c r="F801" s="318"/>
      <c r="G801" s="318"/>
      <c r="H801" s="318"/>
      <c r="I801" s="318"/>
      <c r="J801" s="318"/>
      <c r="K801" s="318"/>
      <c r="L801" s="318"/>
      <c r="M801" s="318"/>
      <c r="N801" s="318"/>
      <c r="O801" s="318"/>
      <c r="P801" s="318"/>
      <c r="Q801" s="318"/>
      <c r="R801" s="318"/>
      <c r="S801" s="318"/>
      <c r="T801" s="318"/>
      <c r="U801" s="318"/>
      <c r="V801" s="318"/>
      <c r="W801" s="318"/>
      <c r="X801" s="318"/>
      <c r="Y801" s="318"/>
      <c r="Z801" s="318"/>
      <c r="AA801" s="318"/>
      <c r="AB801" s="318"/>
      <c r="AC801" s="318"/>
      <c r="AD801" s="318"/>
      <c r="AE801" s="318"/>
      <c r="AF801" s="318"/>
      <c r="AG801" s="318"/>
      <c r="AH801" s="318"/>
      <c r="AI801" s="318"/>
      <c r="AJ801" s="318"/>
      <c r="AK801" s="318"/>
      <c r="AL801" s="318"/>
      <c r="AM801" s="318"/>
      <c r="AN801" s="318"/>
      <c r="AO801" s="318"/>
      <c r="AP801" s="318"/>
      <c r="AQ801" s="318"/>
      <c r="AR801" s="318"/>
      <c r="AS801" s="318"/>
      <c r="AT801" s="318"/>
      <c r="AU801" s="318"/>
      <c r="AV801" s="318"/>
      <c r="AW801" s="318"/>
      <c r="AX801" s="318"/>
      <c r="AY801" s="318"/>
      <c r="AZ801" s="318"/>
      <c r="BA801" s="318"/>
      <c r="BB801" s="318"/>
      <c r="BC801" s="318"/>
      <c r="BD801" s="318"/>
      <c r="BE801" s="318"/>
      <c r="BF801" s="318"/>
      <c r="BG801" s="318"/>
      <c r="BH801" s="318"/>
      <c r="BI801" s="318"/>
      <c r="BJ801" s="318"/>
    </row>
    <row r="802" spans="1:62" ht="12" customHeight="1" x14ac:dyDescent="0.25">
      <c r="A802" s="318"/>
      <c r="B802" s="318"/>
      <c r="C802" s="318"/>
      <c r="D802" s="318"/>
      <c r="E802" s="318"/>
      <c r="F802" s="318"/>
      <c r="G802" s="318"/>
      <c r="H802" s="318"/>
      <c r="I802" s="318"/>
      <c r="J802" s="318"/>
      <c r="K802" s="318"/>
      <c r="L802" s="318"/>
      <c r="M802" s="318"/>
      <c r="N802" s="318"/>
      <c r="O802" s="318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  <c r="AA802" s="318"/>
      <c r="AB802" s="318"/>
      <c r="AC802" s="318"/>
      <c r="AD802" s="318"/>
      <c r="AE802" s="318"/>
      <c r="AF802" s="318"/>
      <c r="AG802" s="318"/>
      <c r="AH802" s="318"/>
      <c r="AI802" s="318"/>
      <c r="AJ802" s="318"/>
      <c r="AK802" s="318"/>
      <c r="AL802" s="318"/>
      <c r="AM802" s="318"/>
      <c r="AN802" s="318"/>
      <c r="AO802" s="318"/>
      <c r="AP802" s="318"/>
      <c r="AQ802" s="318"/>
      <c r="AR802" s="318"/>
      <c r="AS802" s="318"/>
      <c r="AT802" s="318"/>
      <c r="AU802" s="318"/>
      <c r="AV802" s="318"/>
      <c r="AW802" s="318"/>
      <c r="AX802" s="318"/>
      <c r="AY802" s="318"/>
      <c r="AZ802" s="318"/>
      <c r="BA802" s="318"/>
      <c r="BB802" s="318"/>
      <c r="BC802" s="318"/>
      <c r="BD802" s="318"/>
      <c r="BE802" s="318"/>
      <c r="BF802" s="318"/>
      <c r="BG802" s="318"/>
      <c r="BH802" s="318"/>
      <c r="BI802" s="318"/>
      <c r="BJ802" s="318"/>
    </row>
    <row r="803" spans="1:62" ht="12" customHeight="1" x14ac:dyDescent="0.25">
      <c r="A803" s="318"/>
      <c r="B803" s="318"/>
      <c r="C803" s="318"/>
      <c r="D803" s="318"/>
      <c r="E803" s="318"/>
      <c r="F803" s="318"/>
      <c r="G803" s="318"/>
      <c r="H803" s="318"/>
      <c r="I803" s="318"/>
      <c r="J803" s="318"/>
      <c r="K803" s="318"/>
      <c r="L803" s="318"/>
      <c r="M803" s="318"/>
      <c r="N803" s="318"/>
      <c r="O803" s="318"/>
      <c r="P803" s="318"/>
      <c r="Q803" s="318"/>
      <c r="R803" s="318"/>
      <c r="S803" s="318"/>
      <c r="T803" s="318"/>
      <c r="U803" s="318"/>
      <c r="V803" s="318"/>
      <c r="W803" s="318"/>
      <c r="X803" s="318"/>
      <c r="Y803" s="318"/>
      <c r="Z803" s="318"/>
      <c r="AA803" s="318"/>
      <c r="AB803" s="318"/>
      <c r="AC803" s="318"/>
      <c r="AD803" s="318"/>
      <c r="AE803" s="318"/>
      <c r="AF803" s="318"/>
      <c r="AG803" s="318"/>
      <c r="AH803" s="318"/>
      <c r="AI803" s="318"/>
      <c r="AJ803" s="318"/>
      <c r="AK803" s="318"/>
      <c r="AL803" s="318"/>
      <c r="AM803" s="318"/>
      <c r="AN803" s="318"/>
      <c r="AO803" s="318"/>
      <c r="AP803" s="318"/>
      <c r="AQ803" s="318"/>
      <c r="AR803" s="318"/>
      <c r="AS803" s="318"/>
      <c r="AT803" s="318"/>
      <c r="AU803" s="318"/>
      <c r="AV803" s="318"/>
      <c r="AW803" s="318"/>
      <c r="AX803" s="318"/>
      <c r="AY803" s="318"/>
      <c r="AZ803" s="318"/>
      <c r="BA803" s="318"/>
      <c r="BB803" s="318"/>
      <c r="BC803" s="318"/>
      <c r="BD803" s="318"/>
      <c r="BE803" s="318"/>
      <c r="BF803" s="318"/>
      <c r="BG803" s="318"/>
      <c r="BH803" s="318"/>
      <c r="BI803" s="318"/>
      <c r="BJ803" s="318"/>
    </row>
    <row r="804" spans="1:62" ht="12" customHeight="1" x14ac:dyDescent="0.25">
      <c r="A804" s="318"/>
      <c r="B804" s="318"/>
      <c r="C804" s="318"/>
      <c r="D804" s="318"/>
      <c r="E804" s="318"/>
      <c r="F804" s="31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  <c r="W804" s="318"/>
      <c r="X804" s="318"/>
      <c r="Y804" s="318"/>
      <c r="Z804" s="318"/>
      <c r="AA804" s="318"/>
      <c r="AB804" s="318"/>
      <c r="AC804" s="318"/>
      <c r="AD804" s="318"/>
      <c r="AE804" s="318"/>
      <c r="AF804" s="318"/>
      <c r="AG804" s="318"/>
      <c r="AH804" s="318"/>
      <c r="AI804" s="318"/>
      <c r="AJ804" s="318"/>
      <c r="AK804" s="318"/>
      <c r="AL804" s="318"/>
      <c r="AM804" s="318"/>
      <c r="AN804" s="318"/>
      <c r="AO804" s="318"/>
      <c r="AP804" s="318"/>
      <c r="AQ804" s="318"/>
      <c r="AR804" s="318"/>
      <c r="AS804" s="318"/>
      <c r="AT804" s="318"/>
      <c r="AU804" s="318"/>
      <c r="AV804" s="318"/>
      <c r="AW804" s="318"/>
      <c r="AX804" s="318"/>
      <c r="AY804" s="318"/>
      <c r="AZ804" s="318"/>
      <c r="BA804" s="318"/>
      <c r="BB804" s="318"/>
      <c r="BC804" s="318"/>
      <c r="BD804" s="318"/>
      <c r="BE804" s="318"/>
      <c r="BF804" s="318"/>
      <c r="BG804" s="318"/>
      <c r="BH804" s="318"/>
      <c r="BI804" s="318"/>
      <c r="BJ804" s="318"/>
    </row>
    <row r="805" spans="1:62" ht="12" customHeight="1" x14ac:dyDescent="0.25">
      <c r="A805" s="318"/>
      <c r="B805" s="318"/>
      <c r="C805" s="318"/>
      <c r="D805" s="318"/>
      <c r="E805" s="318"/>
      <c r="F805" s="318"/>
      <c r="G805" s="318"/>
      <c r="H805" s="318"/>
      <c r="I805" s="318"/>
      <c r="J805" s="318"/>
      <c r="K805" s="318"/>
      <c r="L805" s="318"/>
      <c r="M805" s="318"/>
      <c r="N805" s="318"/>
      <c r="O805" s="318"/>
      <c r="P805" s="318"/>
      <c r="Q805" s="318"/>
      <c r="R805" s="318"/>
      <c r="S805" s="318"/>
      <c r="T805" s="318"/>
      <c r="U805" s="318"/>
      <c r="V805" s="318"/>
      <c r="W805" s="318"/>
      <c r="X805" s="318"/>
      <c r="Y805" s="318"/>
      <c r="Z805" s="318"/>
      <c r="AA805" s="318"/>
      <c r="AB805" s="318"/>
      <c r="AC805" s="318"/>
      <c r="AD805" s="318"/>
      <c r="AE805" s="318"/>
      <c r="AF805" s="318"/>
      <c r="AG805" s="318"/>
      <c r="AH805" s="318"/>
      <c r="AI805" s="318"/>
      <c r="AJ805" s="318"/>
      <c r="AK805" s="318"/>
      <c r="AL805" s="318"/>
      <c r="AM805" s="318"/>
      <c r="AN805" s="318"/>
      <c r="AO805" s="318"/>
      <c r="AP805" s="318"/>
      <c r="AQ805" s="318"/>
      <c r="AR805" s="318"/>
      <c r="AS805" s="318"/>
      <c r="AT805" s="318"/>
      <c r="AU805" s="318"/>
      <c r="AV805" s="318"/>
      <c r="AW805" s="318"/>
      <c r="AX805" s="318"/>
      <c r="AY805" s="318"/>
      <c r="AZ805" s="318"/>
      <c r="BA805" s="318"/>
      <c r="BB805" s="318"/>
      <c r="BC805" s="318"/>
      <c r="BD805" s="318"/>
      <c r="BE805" s="318"/>
      <c r="BF805" s="318"/>
      <c r="BG805" s="318"/>
      <c r="BH805" s="318"/>
      <c r="BI805" s="318"/>
      <c r="BJ805" s="318"/>
    </row>
    <row r="806" spans="1:62" ht="12" customHeight="1" x14ac:dyDescent="0.25">
      <c r="A806" s="318"/>
      <c r="B806" s="318"/>
      <c r="C806" s="318"/>
      <c r="D806" s="318"/>
      <c r="E806" s="318"/>
      <c r="F806" s="318"/>
      <c r="G806" s="318"/>
      <c r="H806" s="318"/>
      <c r="I806" s="318"/>
      <c r="J806" s="318"/>
      <c r="K806" s="318"/>
      <c r="L806" s="318"/>
      <c r="M806" s="318"/>
      <c r="N806" s="318"/>
      <c r="O806" s="318"/>
      <c r="P806" s="318"/>
      <c r="Q806" s="318"/>
      <c r="R806" s="318"/>
      <c r="S806" s="318"/>
      <c r="T806" s="318"/>
      <c r="U806" s="318"/>
      <c r="V806" s="318"/>
      <c r="W806" s="318"/>
      <c r="X806" s="318"/>
      <c r="Y806" s="318"/>
      <c r="Z806" s="318"/>
      <c r="AA806" s="318"/>
      <c r="AB806" s="318"/>
      <c r="AC806" s="318"/>
      <c r="AD806" s="318"/>
      <c r="AE806" s="318"/>
      <c r="AF806" s="318"/>
      <c r="AG806" s="318"/>
      <c r="AH806" s="318"/>
      <c r="AI806" s="318"/>
      <c r="AJ806" s="318"/>
      <c r="AK806" s="318"/>
      <c r="AL806" s="318"/>
      <c r="AM806" s="318"/>
      <c r="AN806" s="318"/>
      <c r="AO806" s="318"/>
      <c r="AP806" s="318"/>
      <c r="AQ806" s="318"/>
      <c r="AR806" s="318"/>
      <c r="AS806" s="318"/>
      <c r="AT806" s="318"/>
      <c r="AU806" s="318"/>
      <c r="AV806" s="318"/>
      <c r="AW806" s="318"/>
      <c r="AX806" s="318"/>
      <c r="AY806" s="318"/>
      <c r="AZ806" s="318"/>
      <c r="BA806" s="318"/>
      <c r="BB806" s="318"/>
      <c r="BC806" s="318"/>
      <c r="BD806" s="318"/>
      <c r="BE806" s="318"/>
      <c r="BF806" s="318"/>
      <c r="BG806" s="318"/>
      <c r="BH806" s="318"/>
      <c r="BI806" s="318"/>
      <c r="BJ806" s="318"/>
    </row>
    <row r="807" spans="1:62" ht="12" customHeight="1" x14ac:dyDescent="0.25">
      <c r="A807" s="318"/>
      <c r="B807" s="318"/>
      <c r="C807" s="318"/>
      <c r="D807" s="318"/>
      <c r="E807" s="318"/>
      <c r="F807" s="318"/>
      <c r="G807" s="318"/>
      <c r="H807" s="318"/>
      <c r="I807" s="318"/>
      <c r="J807" s="318"/>
      <c r="K807" s="318"/>
      <c r="L807" s="318"/>
      <c r="M807" s="318"/>
      <c r="N807" s="318"/>
      <c r="O807" s="318"/>
      <c r="P807" s="318"/>
      <c r="Q807" s="318"/>
      <c r="R807" s="318"/>
      <c r="S807" s="318"/>
      <c r="T807" s="318"/>
      <c r="U807" s="318"/>
      <c r="V807" s="318"/>
      <c r="W807" s="318"/>
      <c r="X807" s="318"/>
      <c r="Y807" s="318"/>
      <c r="Z807" s="318"/>
      <c r="AA807" s="318"/>
      <c r="AB807" s="318"/>
      <c r="AC807" s="318"/>
      <c r="AD807" s="318"/>
      <c r="AE807" s="318"/>
      <c r="AF807" s="318"/>
      <c r="AG807" s="318"/>
      <c r="AH807" s="318"/>
      <c r="AI807" s="318"/>
      <c r="AJ807" s="318"/>
      <c r="AK807" s="318"/>
      <c r="AL807" s="318"/>
      <c r="AM807" s="318"/>
      <c r="AN807" s="318"/>
      <c r="AO807" s="318"/>
      <c r="AP807" s="318"/>
      <c r="AQ807" s="318"/>
      <c r="AR807" s="318"/>
      <c r="AS807" s="318"/>
      <c r="AT807" s="318"/>
      <c r="AU807" s="318"/>
      <c r="AV807" s="318"/>
      <c r="AW807" s="318"/>
      <c r="AX807" s="318"/>
      <c r="AY807" s="318"/>
      <c r="AZ807" s="318"/>
      <c r="BA807" s="318"/>
      <c r="BB807" s="318"/>
      <c r="BC807" s="318"/>
      <c r="BD807" s="318"/>
      <c r="BE807" s="318"/>
      <c r="BF807" s="318"/>
      <c r="BG807" s="318"/>
      <c r="BH807" s="318"/>
      <c r="BI807" s="318"/>
      <c r="BJ807" s="318"/>
    </row>
    <row r="808" spans="1:62" ht="12" customHeight="1" x14ac:dyDescent="0.25">
      <c r="A808" s="318"/>
      <c r="B808" s="318"/>
      <c r="C808" s="318"/>
      <c r="D808" s="318"/>
      <c r="E808" s="318"/>
      <c r="F808" s="318"/>
      <c r="G808" s="318"/>
      <c r="H808" s="318"/>
      <c r="I808" s="318"/>
      <c r="J808" s="318"/>
      <c r="K808" s="318"/>
      <c r="L808" s="318"/>
      <c r="M808" s="318"/>
      <c r="N808" s="318"/>
      <c r="O808" s="318"/>
      <c r="P808" s="318"/>
      <c r="Q808" s="318"/>
      <c r="R808" s="318"/>
      <c r="S808" s="318"/>
      <c r="T808" s="318"/>
      <c r="U808" s="318"/>
      <c r="V808" s="318"/>
      <c r="W808" s="318"/>
      <c r="X808" s="318"/>
      <c r="Y808" s="318"/>
      <c r="Z808" s="318"/>
      <c r="AA808" s="318"/>
      <c r="AB808" s="318"/>
      <c r="AC808" s="318"/>
      <c r="AD808" s="318"/>
      <c r="AE808" s="318"/>
      <c r="AF808" s="318"/>
      <c r="AG808" s="318"/>
      <c r="AH808" s="318"/>
      <c r="AI808" s="318"/>
      <c r="AJ808" s="318"/>
      <c r="AK808" s="318"/>
      <c r="AL808" s="318"/>
      <c r="AM808" s="318"/>
      <c r="AN808" s="318"/>
      <c r="AO808" s="318"/>
      <c r="AP808" s="318"/>
      <c r="AQ808" s="318"/>
      <c r="AR808" s="318"/>
      <c r="AS808" s="318"/>
      <c r="AT808" s="318"/>
      <c r="AU808" s="318"/>
      <c r="AV808" s="318"/>
      <c r="AW808" s="318"/>
      <c r="AX808" s="318"/>
      <c r="AY808" s="318"/>
      <c r="AZ808" s="318"/>
      <c r="BA808" s="318"/>
      <c r="BB808" s="318"/>
      <c r="BC808" s="318"/>
      <c r="BD808" s="318"/>
      <c r="BE808" s="318"/>
      <c r="BF808" s="318"/>
      <c r="BG808" s="318"/>
      <c r="BH808" s="318"/>
      <c r="BI808" s="318"/>
      <c r="BJ808" s="318"/>
    </row>
    <row r="809" spans="1:62" ht="12" customHeight="1" x14ac:dyDescent="0.25">
      <c r="A809" s="318"/>
      <c r="B809" s="318"/>
      <c r="C809" s="318"/>
      <c r="D809" s="318"/>
      <c r="E809" s="318"/>
      <c r="F809" s="31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  <c r="W809" s="318"/>
      <c r="X809" s="318"/>
      <c r="Y809" s="318"/>
      <c r="Z809" s="318"/>
      <c r="AA809" s="318"/>
      <c r="AB809" s="318"/>
      <c r="AC809" s="318"/>
      <c r="AD809" s="318"/>
      <c r="AE809" s="318"/>
      <c r="AF809" s="318"/>
      <c r="AG809" s="318"/>
      <c r="AH809" s="318"/>
      <c r="AI809" s="318"/>
      <c r="AJ809" s="318"/>
      <c r="AK809" s="318"/>
      <c r="AL809" s="318"/>
      <c r="AM809" s="318"/>
      <c r="AN809" s="318"/>
      <c r="AO809" s="318"/>
      <c r="AP809" s="318"/>
      <c r="AQ809" s="318"/>
      <c r="AR809" s="318"/>
      <c r="AS809" s="318"/>
      <c r="AT809" s="318"/>
      <c r="AU809" s="318"/>
      <c r="AV809" s="318"/>
      <c r="AW809" s="318"/>
      <c r="AX809" s="318"/>
      <c r="AY809" s="318"/>
      <c r="AZ809" s="318"/>
      <c r="BA809" s="318"/>
      <c r="BB809" s="318"/>
      <c r="BC809" s="318"/>
      <c r="BD809" s="318"/>
      <c r="BE809" s="318"/>
      <c r="BF809" s="318"/>
      <c r="BG809" s="318"/>
      <c r="BH809" s="318"/>
      <c r="BI809" s="318"/>
      <c r="BJ809" s="318"/>
    </row>
    <row r="810" spans="1:62" ht="12" customHeight="1" x14ac:dyDescent="0.25">
      <c r="A810" s="318"/>
      <c r="B810" s="318"/>
      <c r="C810" s="318"/>
      <c r="D810" s="318"/>
      <c r="E810" s="318"/>
      <c r="F810" s="318"/>
      <c r="G810" s="318"/>
      <c r="H810" s="318"/>
      <c r="I810" s="318"/>
      <c r="J810" s="318"/>
      <c r="K810" s="318"/>
      <c r="L810" s="318"/>
      <c r="M810" s="318"/>
      <c r="N810" s="318"/>
      <c r="O810" s="318"/>
      <c r="P810" s="318"/>
      <c r="Q810" s="318"/>
      <c r="R810" s="318"/>
      <c r="S810" s="318"/>
      <c r="T810" s="318"/>
      <c r="U810" s="318"/>
      <c r="V810" s="318"/>
      <c r="W810" s="318"/>
      <c r="X810" s="318"/>
      <c r="Y810" s="318"/>
      <c r="Z810" s="318"/>
      <c r="AA810" s="318"/>
      <c r="AB810" s="318"/>
      <c r="AC810" s="318"/>
      <c r="AD810" s="318"/>
      <c r="AE810" s="318"/>
      <c r="AF810" s="318"/>
      <c r="AG810" s="318"/>
      <c r="AH810" s="318"/>
      <c r="AI810" s="318"/>
      <c r="AJ810" s="318"/>
      <c r="AK810" s="318"/>
      <c r="AL810" s="318"/>
      <c r="AM810" s="318"/>
      <c r="AN810" s="318"/>
      <c r="AO810" s="318"/>
      <c r="AP810" s="318"/>
      <c r="AQ810" s="318"/>
      <c r="AR810" s="318"/>
      <c r="AS810" s="318"/>
      <c r="AT810" s="318"/>
      <c r="AU810" s="318"/>
      <c r="AV810" s="318"/>
      <c r="AW810" s="318"/>
      <c r="AX810" s="318"/>
      <c r="AY810" s="318"/>
      <c r="AZ810" s="318"/>
      <c r="BA810" s="318"/>
      <c r="BB810" s="318"/>
      <c r="BC810" s="318"/>
      <c r="BD810" s="318"/>
      <c r="BE810" s="318"/>
      <c r="BF810" s="318"/>
      <c r="BG810" s="318"/>
      <c r="BH810" s="318"/>
      <c r="BI810" s="318"/>
      <c r="BJ810" s="318"/>
    </row>
    <row r="811" spans="1:62" ht="12" customHeight="1" x14ac:dyDescent="0.25">
      <c r="A811" s="318"/>
      <c r="B811" s="318"/>
      <c r="C811" s="318"/>
      <c r="D811" s="318"/>
      <c r="E811" s="318"/>
      <c r="F811" s="318"/>
      <c r="G811" s="318"/>
      <c r="H811" s="318"/>
      <c r="I811" s="318"/>
      <c r="J811" s="318"/>
      <c r="K811" s="318"/>
      <c r="L811" s="318"/>
      <c r="M811" s="318"/>
      <c r="N811" s="318"/>
      <c r="O811" s="318"/>
      <c r="P811" s="318"/>
      <c r="Q811" s="318"/>
      <c r="R811" s="318"/>
      <c r="S811" s="318"/>
      <c r="T811" s="318"/>
      <c r="U811" s="318"/>
      <c r="V811" s="318"/>
      <c r="W811" s="318"/>
      <c r="X811" s="318"/>
      <c r="Y811" s="318"/>
      <c r="Z811" s="318"/>
      <c r="AA811" s="318"/>
      <c r="AB811" s="318"/>
      <c r="AC811" s="318"/>
      <c r="AD811" s="318"/>
      <c r="AE811" s="318"/>
      <c r="AF811" s="318"/>
      <c r="AG811" s="318"/>
      <c r="AH811" s="318"/>
      <c r="AI811" s="318"/>
      <c r="AJ811" s="318"/>
      <c r="AK811" s="318"/>
      <c r="AL811" s="318"/>
      <c r="AM811" s="318"/>
      <c r="AN811" s="318"/>
      <c r="AO811" s="318"/>
      <c r="AP811" s="318"/>
      <c r="AQ811" s="318"/>
      <c r="AR811" s="318"/>
      <c r="AS811" s="318"/>
      <c r="AT811" s="318"/>
      <c r="AU811" s="318"/>
      <c r="AV811" s="318"/>
      <c r="AW811" s="318"/>
      <c r="AX811" s="318"/>
      <c r="AY811" s="318"/>
      <c r="AZ811" s="318"/>
      <c r="BA811" s="318"/>
      <c r="BB811" s="318"/>
      <c r="BC811" s="318"/>
      <c r="BD811" s="318"/>
      <c r="BE811" s="318"/>
      <c r="BF811" s="318"/>
      <c r="BG811" s="318"/>
      <c r="BH811" s="318"/>
      <c r="BI811" s="318"/>
      <c r="BJ811" s="318"/>
    </row>
    <row r="812" spans="1:62" ht="12" customHeight="1" x14ac:dyDescent="0.25">
      <c r="A812" s="318"/>
      <c r="B812" s="318"/>
      <c r="C812" s="318"/>
      <c r="D812" s="318"/>
      <c r="E812" s="318"/>
      <c r="F812" s="318"/>
      <c r="G812" s="318"/>
      <c r="H812" s="318"/>
      <c r="I812" s="318"/>
      <c r="J812" s="318"/>
      <c r="K812" s="318"/>
      <c r="L812" s="318"/>
      <c r="M812" s="318"/>
      <c r="N812" s="318"/>
      <c r="O812" s="318"/>
      <c r="P812" s="318"/>
      <c r="Q812" s="318"/>
      <c r="R812" s="318"/>
      <c r="S812" s="318"/>
      <c r="T812" s="318"/>
      <c r="U812" s="318"/>
      <c r="V812" s="318"/>
      <c r="W812" s="318"/>
      <c r="X812" s="318"/>
      <c r="Y812" s="318"/>
      <c r="Z812" s="318"/>
      <c r="AA812" s="318"/>
      <c r="AB812" s="318"/>
      <c r="AC812" s="318"/>
      <c r="AD812" s="318"/>
      <c r="AE812" s="318"/>
      <c r="AF812" s="318"/>
      <c r="AG812" s="318"/>
      <c r="AH812" s="318"/>
      <c r="AI812" s="318"/>
      <c r="AJ812" s="318"/>
      <c r="AK812" s="318"/>
      <c r="AL812" s="318"/>
      <c r="AM812" s="318"/>
      <c r="AN812" s="318"/>
      <c r="AO812" s="318"/>
      <c r="AP812" s="318"/>
      <c r="AQ812" s="318"/>
      <c r="AR812" s="318"/>
      <c r="AS812" s="318"/>
      <c r="AT812" s="318"/>
      <c r="AU812" s="318"/>
      <c r="AV812" s="318"/>
      <c r="AW812" s="318"/>
      <c r="AX812" s="318"/>
      <c r="AY812" s="318"/>
      <c r="AZ812" s="318"/>
      <c r="BA812" s="318"/>
      <c r="BB812" s="318"/>
      <c r="BC812" s="318"/>
      <c r="BD812" s="318"/>
      <c r="BE812" s="318"/>
      <c r="BF812" s="318"/>
      <c r="BG812" s="318"/>
      <c r="BH812" s="318"/>
      <c r="BI812" s="318"/>
      <c r="BJ812" s="318"/>
    </row>
    <row r="813" spans="1:62" ht="12" customHeight="1" x14ac:dyDescent="0.25">
      <c r="A813" s="318"/>
      <c r="B813" s="318"/>
      <c r="C813" s="318"/>
      <c r="D813" s="318"/>
      <c r="E813" s="318"/>
      <c r="F813" s="318"/>
      <c r="G813" s="318"/>
      <c r="H813" s="318"/>
      <c r="I813" s="318"/>
      <c r="J813" s="318"/>
      <c r="K813" s="318"/>
      <c r="L813" s="318"/>
      <c r="M813" s="318"/>
      <c r="N813" s="318"/>
      <c r="O813" s="318"/>
      <c r="P813" s="318"/>
      <c r="Q813" s="318"/>
      <c r="R813" s="318"/>
      <c r="S813" s="318"/>
      <c r="T813" s="318"/>
      <c r="U813" s="318"/>
      <c r="V813" s="318"/>
      <c r="W813" s="318"/>
      <c r="X813" s="318"/>
      <c r="Y813" s="318"/>
      <c r="Z813" s="318"/>
      <c r="AA813" s="318"/>
      <c r="AB813" s="318"/>
      <c r="AC813" s="318"/>
      <c r="AD813" s="318"/>
      <c r="AE813" s="318"/>
      <c r="AF813" s="318"/>
      <c r="AG813" s="318"/>
      <c r="AH813" s="318"/>
      <c r="AI813" s="318"/>
      <c r="AJ813" s="318"/>
      <c r="AK813" s="318"/>
      <c r="AL813" s="318"/>
      <c r="AM813" s="318"/>
      <c r="AN813" s="318"/>
      <c r="AO813" s="318"/>
      <c r="AP813" s="318"/>
      <c r="AQ813" s="318"/>
      <c r="AR813" s="318"/>
      <c r="AS813" s="318"/>
      <c r="AT813" s="318"/>
      <c r="AU813" s="318"/>
      <c r="AV813" s="318"/>
      <c r="AW813" s="318"/>
      <c r="AX813" s="318"/>
      <c r="AY813" s="318"/>
      <c r="AZ813" s="318"/>
      <c r="BA813" s="318"/>
      <c r="BB813" s="318"/>
      <c r="BC813" s="318"/>
      <c r="BD813" s="318"/>
      <c r="BE813" s="318"/>
      <c r="BF813" s="318"/>
      <c r="BG813" s="318"/>
      <c r="BH813" s="318"/>
      <c r="BI813" s="318"/>
      <c r="BJ813" s="318"/>
    </row>
    <row r="814" spans="1:62" ht="12" customHeight="1" x14ac:dyDescent="0.25">
      <c r="A814" s="318"/>
      <c r="B814" s="318"/>
      <c r="C814" s="318"/>
      <c r="D814" s="318"/>
      <c r="E814" s="318"/>
      <c r="F814" s="318"/>
      <c r="G814" s="318"/>
      <c r="H814" s="318"/>
      <c r="I814" s="318"/>
      <c r="J814" s="318"/>
      <c r="K814" s="318"/>
      <c r="L814" s="318"/>
      <c r="M814" s="318"/>
      <c r="N814" s="318"/>
      <c r="O814" s="318"/>
      <c r="P814" s="318"/>
      <c r="Q814" s="318"/>
      <c r="R814" s="318"/>
      <c r="S814" s="318"/>
      <c r="T814" s="318"/>
      <c r="U814" s="318"/>
      <c r="V814" s="318"/>
      <c r="W814" s="318"/>
      <c r="X814" s="318"/>
      <c r="Y814" s="318"/>
      <c r="Z814" s="318"/>
      <c r="AA814" s="318"/>
      <c r="AB814" s="318"/>
      <c r="AC814" s="318"/>
      <c r="AD814" s="318"/>
      <c r="AE814" s="318"/>
      <c r="AF814" s="318"/>
      <c r="AG814" s="318"/>
      <c r="AH814" s="318"/>
      <c r="AI814" s="318"/>
      <c r="AJ814" s="318"/>
      <c r="AK814" s="318"/>
      <c r="AL814" s="318"/>
      <c r="AM814" s="318"/>
      <c r="AN814" s="318"/>
      <c r="AO814" s="318"/>
      <c r="AP814" s="318"/>
      <c r="AQ814" s="318"/>
      <c r="AR814" s="318"/>
      <c r="AS814" s="318"/>
      <c r="AT814" s="318"/>
      <c r="AU814" s="318"/>
      <c r="AV814" s="318"/>
      <c r="AW814" s="318"/>
      <c r="AX814" s="318"/>
      <c r="AY814" s="318"/>
      <c r="AZ814" s="318"/>
      <c r="BA814" s="318"/>
      <c r="BB814" s="318"/>
      <c r="BC814" s="318"/>
      <c r="BD814" s="318"/>
      <c r="BE814" s="318"/>
      <c r="BF814" s="318"/>
      <c r="BG814" s="318"/>
      <c r="BH814" s="318"/>
      <c r="BI814" s="318"/>
      <c r="BJ814" s="318"/>
    </row>
    <row r="815" spans="1:62" ht="12" customHeight="1" x14ac:dyDescent="0.25">
      <c r="A815" s="318"/>
      <c r="B815" s="318"/>
      <c r="C815" s="318"/>
      <c r="D815" s="318"/>
      <c r="E815" s="318"/>
      <c r="F815" s="318"/>
      <c r="G815" s="318"/>
      <c r="H815" s="318"/>
      <c r="I815" s="318"/>
      <c r="J815" s="318"/>
      <c r="K815" s="318"/>
      <c r="L815" s="318"/>
      <c r="M815" s="318"/>
      <c r="N815" s="318"/>
      <c r="O815" s="318"/>
      <c r="P815" s="318"/>
      <c r="Q815" s="318"/>
      <c r="R815" s="318"/>
      <c r="S815" s="318"/>
      <c r="T815" s="318"/>
      <c r="U815" s="318"/>
      <c r="V815" s="318"/>
      <c r="W815" s="318"/>
      <c r="X815" s="318"/>
      <c r="Y815" s="318"/>
      <c r="Z815" s="318"/>
      <c r="AA815" s="318"/>
      <c r="AB815" s="318"/>
      <c r="AC815" s="318"/>
      <c r="AD815" s="318"/>
      <c r="AE815" s="318"/>
      <c r="AF815" s="318"/>
      <c r="AG815" s="318"/>
      <c r="AH815" s="318"/>
      <c r="AI815" s="318"/>
      <c r="AJ815" s="318"/>
      <c r="AK815" s="318"/>
      <c r="AL815" s="318"/>
      <c r="AM815" s="318"/>
      <c r="AN815" s="318"/>
      <c r="AO815" s="318"/>
      <c r="AP815" s="318"/>
      <c r="AQ815" s="318"/>
      <c r="AR815" s="318"/>
      <c r="AS815" s="318"/>
      <c r="AT815" s="318"/>
      <c r="AU815" s="318"/>
      <c r="AV815" s="318"/>
      <c r="AW815" s="318"/>
      <c r="AX815" s="318"/>
      <c r="AY815" s="318"/>
      <c r="AZ815" s="318"/>
      <c r="BA815" s="318"/>
      <c r="BB815" s="318"/>
      <c r="BC815" s="318"/>
      <c r="BD815" s="318"/>
      <c r="BE815" s="318"/>
      <c r="BF815" s="318"/>
      <c r="BG815" s="318"/>
      <c r="BH815" s="318"/>
      <c r="BI815" s="318"/>
      <c r="BJ815" s="318"/>
    </row>
    <row r="816" spans="1:62" ht="12" customHeight="1" x14ac:dyDescent="0.25">
      <c r="A816" s="318"/>
      <c r="B816" s="318"/>
      <c r="C816" s="318"/>
      <c r="D816" s="318"/>
      <c r="E816" s="318"/>
      <c r="F816" s="318"/>
      <c r="G816" s="318"/>
      <c r="H816" s="318"/>
      <c r="I816" s="318"/>
      <c r="J816" s="318"/>
      <c r="K816" s="318"/>
      <c r="L816" s="318"/>
      <c r="M816" s="318"/>
      <c r="N816" s="318"/>
      <c r="O816" s="318"/>
      <c r="P816" s="318"/>
      <c r="Q816" s="318"/>
      <c r="R816" s="318"/>
      <c r="S816" s="318"/>
      <c r="T816" s="318"/>
      <c r="U816" s="318"/>
      <c r="V816" s="318"/>
      <c r="W816" s="318"/>
      <c r="X816" s="318"/>
      <c r="Y816" s="318"/>
      <c r="Z816" s="318"/>
      <c r="AA816" s="318"/>
      <c r="AB816" s="318"/>
      <c r="AC816" s="318"/>
      <c r="AD816" s="318"/>
      <c r="AE816" s="318"/>
      <c r="AF816" s="318"/>
      <c r="AG816" s="318"/>
      <c r="AH816" s="318"/>
      <c r="AI816" s="318"/>
      <c r="AJ816" s="318"/>
      <c r="AK816" s="318"/>
      <c r="AL816" s="318"/>
      <c r="AM816" s="318"/>
      <c r="AN816" s="318"/>
      <c r="AO816" s="318"/>
      <c r="AP816" s="318"/>
      <c r="AQ816" s="318"/>
      <c r="AR816" s="318"/>
      <c r="AS816" s="318"/>
      <c r="AT816" s="318"/>
      <c r="AU816" s="318"/>
      <c r="AV816" s="318"/>
      <c r="AW816" s="318"/>
      <c r="AX816" s="318"/>
      <c r="AY816" s="318"/>
      <c r="AZ816" s="318"/>
      <c r="BA816" s="318"/>
      <c r="BB816" s="318"/>
      <c r="BC816" s="318"/>
      <c r="BD816" s="318"/>
      <c r="BE816" s="318"/>
      <c r="BF816" s="318"/>
      <c r="BG816" s="318"/>
      <c r="BH816" s="318"/>
      <c r="BI816" s="318"/>
      <c r="BJ816" s="318"/>
    </row>
    <row r="817" spans="1:62" ht="12" customHeight="1" x14ac:dyDescent="0.25">
      <c r="A817" s="318"/>
      <c r="B817" s="318"/>
      <c r="C817" s="318"/>
      <c r="D817" s="318"/>
      <c r="E817" s="318"/>
      <c r="F817" s="318"/>
      <c r="G817" s="318"/>
      <c r="H817" s="318"/>
      <c r="I817" s="318"/>
      <c r="J817" s="318"/>
      <c r="K817" s="318"/>
      <c r="L817" s="318"/>
      <c r="M817" s="318"/>
      <c r="N817" s="318"/>
      <c r="O817" s="318"/>
      <c r="P817" s="318"/>
      <c r="Q817" s="318"/>
      <c r="R817" s="318"/>
      <c r="S817" s="318"/>
      <c r="T817" s="318"/>
      <c r="U817" s="318"/>
      <c r="V817" s="318"/>
      <c r="W817" s="318"/>
      <c r="X817" s="318"/>
      <c r="Y817" s="318"/>
      <c r="Z817" s="318"/>
      <c r="AA817" s="318"/>
      <c r="AB817" s="318"/>
      <c r="AC817" s="318"/>
      <c r="AD817" s="318"/>
      <c r="AE817" s="318"/>
      <c r="AF817" s="318"/>
      <c r="AG817" s="318"/>
      <c r="AH817" s="318"/>
      <c r="AI817" s="318"/>
      <c r="AJ817" s="318"/>
      <c r="AK817" s="318"/>
      <c r="AL817" s="318"/>
      <c r="AM817" s="318"/>
      <c r="AN817" s="318"/>
      <c r="AO817" s="318"/>
      <c r="AP817" s="318"/>
      <c r="AQ817" s="318"/>
      <c r="AR817" s="318"/>
      <c r="AS817" s="318"/>
      <c r="AT817" s="318"/>
      <c r="AU817" s="318"/>
      <c r="AV817" s="318"/>
      <c r="AW817" s="318"/>
      <c r="AX817" s="318"/>
      <c r="AY817" s="318"/>
      <c r="AZ817" s="318"/>
      <c r="BA817" s="318"/>
      <c r="BB817" s="318"/>
      <c r="BC817" s="318"/>
      <c r="BD817" s="318"/>
      <c r="BE817" s="318"/>
      <c r="BF817" s="318"/>
      <c r="BG817" s="318"/>
      <c r="BH817" s="318"/>
      <c r="BI817" s="318"/>
      <c r="BJ817" s="318"/>
    </row>
    <row r="818" spans="1:62" ht="12" customHeight="1" x14ac:dyDescent="0.25">
      <c r="A818" s="318"/>
      <c r="B818" s="318"/>
      <c r="C818" s="318"/>
      <c r="D818" s="318"/>
      <c r="E818" s="318"/>
      <c r="F818" s="31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  <c r="W818" s="318"/>
      <c r="X818" s="318"/>
      <c r="Y818" s="318"/>
      <c r="Z818" s="318"/>
      <c r="AA818" s="318"/>
      <c r="AB818" s="318"/>
      <c r="AC818" s="318"/>
      <c r="AD818" s="318"/>
      <c r="AE818" s="318"/>
      <c r="AF818" s="318"/>
      <c r="AG818" s="318"/>
      <c r="AH818" s="318"/>
      <c r="AI818" s="318"/>
      <c r="AJ818" s="318"/>
      <c r="AK818" s="318"/>
      <c r="AL818" s="318"/>
      <c r="AM818" s="318"/>
      <c r="AN818" s="318"/>
      <c r="AO818" s="318"/>
      <c r="AP818" s="318"/>
      <c r="AQ818" s="318"/>
      <c r="AR818" s="318"/>
      <c r="AS818" s="318"/>
      <c r="AT818" s="318"/>
      <c r="AU818" s="318"/>
      <c r="AV818" s="318"/>
      <c r="AW818" s="318"/>
      <c r="AX818" s="318"/>
      <c r="AY818" s="318"/>
      <c r="AZ818" s="318"/>
      <c r="BA818" s="318"/>
      <c r="BB818" s="318"/>
      <c r="BC818" s="318"/>
      <c r="BD818" s="318"/>
      <c r="BE818" s="318"/>
      <c r="BF818" s="318"/>
      <c r="BG818" s="318"/>
      <c r="BH818" s="318"/>
      <c r="BI818" s="318"/>
      <c r="BJ818" s="318"/>
    </row>
    <row r="819" spans="1:62" ht="12" customHeight="1" x14ac:dyDescent="0.25">
      <c r="A819" s="318"/>
      <c r="B819" s="318"/>
      <c r="C819" s="318"/>
      <c r="D819" s="318"/>
      <c r="E819" s="318"/>
      <c r="F819" s="318"/>
      <c r="G819" s="318"/>
      <c r="H819" s="318"/>
      <c r="I819" s="318"/>
      <c r="J819" s="318"/>
      <c r="K819" s="318"/>
      <c r="L819" s="318"/>
      <c r="M819" s="318"/>
      <c r="N819" s="318"/>
      <c r="O819" s="318"/>
      <c r="P819" s="318"/>
      <c r="Q819" s="318"/>
      <c r="R819" s="318"/>
      <c r="S819" s="318"/>
      <c r="T819" s="318"/>
      <c r="U819" s="318"/>
      <c r="V819" s="318"/>
      <c r="W819" s="318"/>
      <c r="X819" s="318"/>
      <c r="Y819" s="318"/>
      <c r="Z819" s="318"/>
      <c r="AA819" s="318"/>
      <c r="AB819" s="318"/>
      <c r="AC819" s="318"/>
      <c r="AD819" s="318"/>
      <c r="AE819" s="318"/>
      <c r="AF819" s="318"/>
      <c r="AG819" s="318"/>
      <c r="AH819" s="318"/>
      <c r="AI819" s="318"/>
      <c r="AJ819" s="318"/>
      <c r="AK819" s="318"/>
      <c r="AL819" s="318"/>
      <c r="AM819" s="318"/>
      <c r="AN819" s="318"/>
      <c r="AO819" s="318"/>
      <c r="AP819" s="318"/>
      <c r="AQ819" s="318"/>
      <c r="AR819" s="318"/>
      <c r="AS819" s="318"/>
      <c r="AT819" s="318"/>
      <c r="AU819" s="318"/>
      <c r="AV819" s="318"/>
      <c r="AW819" s="318"/>
      <c r="AX819" s="318"/>
      <c r="AY819" s="318"/>
      <c r="AZ819" s="318"/>
      <c r="BA819" s="318"/>
      <c r="BB819" s="318"/>
      <c r="BC819" s="318"/>
      <c r="BD819" s="318"/>
      <c r="BE819" s="318"/>
      <c r="BF819" s="318"/>
      <c r="BG819" s="318"/>
      <c r="BH819" s="318"/>
      <c r="BI819" s="318"/>
      <c r="BJ819" s="318"/>
    </row>
    <row r="820" spans="1:62" ht="12" customHeight="1" x14ac:dyDescent="0.25">
      <c r="A820" s="318"/>
      <c r="B820" s="318"/>
      <c r="C820" s="318"/>
      <c r="D820" s="318"/>
      <c r="E820" s="318"/>
      <c r="F820" s="318"/>
      <c r="G820" s="318"/>
      <c r="H820" s="318"/>
      <c r="I820" s="318"/>
      <c r="J820" s="318"/>
      <c r="K820" s="318"/>
      <c r="L820" s="318"/>
      <c r="M820" s="318"/>
      <c r="N820" s="318"/>
      <c r="O820" s="318"/>
      <c r="P820" s="318"/>
      <c r="Q820" s="318"/>
      <c r="R820" s="318"/>
      <c r="S820" s="318"/>
      <c r="T820" s="318"/>
      <c r="U820" s="318"/>
      <c r="V820" s="318"/>
      <c r="W820" s="318"/>
      <c r="X820" s="318"/>
      <c r="Y820" s="318"/>
      <c r="Z820" s="318"/>
      <c r="AA820" s="318"/>
      <c r="AB820" s="318"/>
      <c r="AC820" s="318"/>
      <c r="AD820" s="318"/>
      <c r="AE820" s="318"/>
      <c r="AF820" s="318"/>
      <c r="AG820" s="318"/>
      <c r="AH820" s="318"/>
      <c r="AI820" s="318"/>
      <c r="AJ820" s="318"/>
      <c r="AK820" s="318"/>
      <c r="AL820" s="318"/>
      <c r="AM820" s="318"/>
      <c r="AN820" s="318"/>
      <c r="AO820" s="318"/>
      <c r="AP820" s="318"/>
      <c r="AQ820" s="318"/>
      <c r="AR820" s="318"/>
      <c r="AS820" s="318"/>
      <c r="AT820" s="318"/>
      <c r="AU820" s="318"/>
      <c r="AV820" s="318"/>
      <c r="AW820" s="318"/>
      <c r="AX820" s="318"/>
      <c r="AY820" s="318"/>
      <c r="AZ820" s="318"/>
      <c r="BA820" s="318"/>
      <c r="BB820" s="318"/>
      <c r="BC820" s="318"/>
      <c r="BD820" s="318"/>
      <c r="BE820" s="318"/>
      <c r="BF820" s="318"/>
      <c r="BG820" s="318"/>
      <c r="BH820" s="318"/>
      <c r="BI820" s="318"/>
      <c r="BJ820" s="318"/>
    </row>
    <row r="821" spans="1:62" ht="12" customHeight="1" x14ac:dyDescent="0.25">
      <c r="A821" s="318"/>
      <c r="B821" s="318"/>
      <c r="C821" s="318"/>
      <c r="D821" s="318"/>
      <c r="E821" s="318"/>
      <c r="F821" s="318"/>
      <c r="G821" s="318"/>
      <c r="H821" s="318"/>
      <c r="I821" s="318"/>
      <c r="J821" s="318"/>
      <c r="K821" s="318"/>
      <c r="L821" s="318"/>
      <c r="M821" s="318"/>
      <c r="N821" s="318"/>
      <c r="O821" s="318"/>
      <c r="P821" s="318"/>
      <c r="Q821" s="318"/>
      <c r="R821" s="318"/>
      <c r="S821" s="318"/>
      <c r="T821" s="318"/>
      <c r="U821" s="318"/>
      <c r="V821" s="318"/>
      <c r="W821" s="318"/>
      <c r="X821" s="318"/>
      <c r="Y821" s="318"/>
      <c r="Z821" s="318"/>
      <c r="AA821" s="318"/>
      <c r="AB821" s="318"/>
      <c r="AC821" s="318"/>
      <c r="AD821" s="318"/>
      <c r="AE821" s="318"/>
      <c r="AF821" s="318"/>
      <c r="AG821" s="318"/>
      <c r="AH821" s="318"/>
      <c r="AI821" s="318"/>
      <c r="AJ821" s="318"/>
      <c r="AK821" s="318"/>
      <c r="AL821" s="318"/>
      <c r="AM821" s="318"/>
      <c r="AN821" s="318"/>
      <c r="AO821" s="318"/>
      <c r="AP821" s="318"/>
      <c r="AQ821" s="318"/>
      <c r="AR821" s="318"/>
      <c r="AS821" s="318"/>
      <c r="AT821" s="318"/>
      <c r="AU821" s="318"/>
      <c r="AV821" s="318"/>
      <c r="AW821" s="318"/>
      <c r="AX821" s="318"/>
      <c r="AY821" s="318"/>
      <c r="AZ821" s="318"/>
      <c r="BA821" s="318"/>
      <c r="BB821" s="318"/>
      <c r="BC821" s="318"/>
      <c r="BD821" s="318"/>
      <c r="BE821" s="318"/>
      <c r="BF821" s="318"/>
      <c r="BG821" s="318"/>
      <c r="BH821" s="318"/>
      <c r="BI821" s="318"/>
      <c r="BJ821" s="318"/>
    </row>
    <row r="822" spans="1:62" ht="12" customHeight="1" x14ac:dyDescent="0.25">
      <c r="A822" s="318"/>
      <c r="B822" s="318"/>
      <c r="C822" s="318"/>
      <c r="D822" s="318"/>
      <c r="E822" s="318"/>
      <c r="F822" s="318"/>
      <c r="G822" s="318"/>
      <c r="H822" s="318"/>
      <c r="I822" s="318"/>
      <c r="J822" s="318"/>
      <c r="K822" s="318"/>
      <c r="L822" s="318"/>
      <c r="M822" s="318"/>
      <c r="N822" s="318"/>
      <c r="O822" s="318"/>
      <c r="P822" s="318"/>
      <c r="Q822" s="318"/>
      <c r="R822" s="318"/>
      <c r="S822" s="318"/>
      <c r="T822" s="318"/>
      <c r="U822" s="318"/>
      <c r="V822" s="318"/>
      <c r="W822" s="318"/>
      <c r="X822" s="318"/>
      <c r="Y822" s="318"/>
      <c r="Z822" s="318"/>
      <c r="AA822" s="318"/>
      <c r="AB822" s="318"/>
      <c r="AC822" s="318"/>
      <c r="AD822" s="318"/>
      <c r="AE822" s="318"/>
      <c r="AF822" s="318"/>
      <c r="AG822" s="318"/>
      <c r="AH822" s="318"/>
      <c r="AI822" s="318"/>
      <c r="AJ822" s="318"/>
      <c r="AK822" s="318"/>
      <c r="AL822" s="318"/>
      <c r="AM822" s="318"/>
      <c r="AN822" s="318"/>
      <c r="AO822" s="318"/>
      <c r="AP822" s="318"/>
      <c r="AQ822" s="318"/>
      <c r="AR822" s="318"/>
      <c r="AS822" s="318"/>
      <c r="AT822" s="318"/>
      <c r="AU822" s="318"/>
      <c r="AV822" s="318"/>
      <c r="AW822" s="318"/>
      <c r="AX822" s="318"/>
      <c r="AY822" s="318"/>
      <c r="AZ822" s="318"/>
      <c r="BA822" s="318"/>
      <c r="BB822" s="318"/>
      <c r="BC822" s="318"/>
      <c r="BD822" s="318"/>
      <c r="BE822" s="318"/>
      <c r="BF822" s="318"/>
      <c r="BG822" s="318"/>
      <c r="BH822" s="318"/>
      <c r="BI822" s="318"/>
      <c r="BJ822" s="318"/>
    </row>
    <row r="823" spans="1:62" ht="12" customHeight="1" x14ac:dyDescent="0.25">
      <c r="A823" s="318"/>
      <c r="B823" s="318"/>
      <c r="C823" s="318"/>
      <c r="D823" s="318"/>
      <c r="E823" s="318"/>
      <c r="F823" s="318"/>
      <c r="G823" s="318"/>
      <c r="H823" s="318"/>
      <c r="I823" s="318"/>
      <c r="J823" s="318"/>
      <c r="K823" s="318"/>
      <c r="L823" s="318"/>
      <c r="M823" s="318"/>
      <c r="N823" s="318"/>
      <c r="O823" s="318"/>
      <c r="P823" s="318"/>
      <c r="Q823" s="318"/>
      <c r="R823" s="318"/>
      <c r="S823" s="318"/>
      <c r="T823" s="318"/>
      <c r="U823" s="318"/>
      <c r="V823" s="318"/>
      <c r="W823" s="318"/>
      <c r="X823" s="318"/>
      <c r="Y823" s="318"/>
      <c r="Z823" s="318"/>
      <c r="AA823" s="318"/>
      <c r="AB823" s="318"/>
      <c r="AC823" s="318"/>
      <c r="AD823" s="318"/>
      <c r="AE823" s="318"/>
      <c r="AF823" s="318"/>
      <c r="AG823" s="318"/>
      <c r="AH823" s="318"/>
      <c r="AI823" s="318"/>
      <c r="AJ823" s="318"/>
      <c r="AK823" s="318"/>
      <c r="AL823" s="318"/>
      <c r="AM823" s="318"/>
      <c r="AN823" s="318"/>
      <c r="AO823" s="318"/>
      <c r="AP823" s="318"/>
      <c r="AQ823" s="318"/>
      <c r="AR823" s="318"/>
      <c r="AS823" s="318"/>
      <c r="AT823" s="318"/>
      <c r="AU823" s="318"/>
      <c r="AV823" s="318"/>
      <c r="AW823" s="318"/>
      <c r="AX823" s="318"/>
      <c r="AY823" s="318"/>
      <c r="AZ823" s="318"/>
      <c r="BA823" s="318"/>
      <c r="BB823" s="318"/>
      <c r="BC823" s="318"/>
      <c r="BD823" s="318"/>
      <c r="BE823" s="318"/>
      <c r="BF823" s="318"/>
      <c r="BG823" s="318"/>
      <c r="BH823" s="318"/>
      <c r="BI823" s="318"/>
      <c r="BJ823" s="318"/>
    </row>
    <row r="824" spans="1:62" ht="12" customHeight="1" x14ac:dyDescent="0.25">
      <c r="A824" s="318"/>
      <c r="B824" s="318"/>
      <c r="C824" s="318"/>
      <c r="D824" s="318"/>
      <c r="E824" s="318"/>
      <c r="F824" s="318"/>
      <c r="G824" s="318"/>
      <c r="H824" s="318"/>
      <c r="I824" s="318"/>
      <c r="J824" s="318"/>
      <c r="K824" s="318"/>
      <c r="L824" s="318"/>
      <c r="M824" s="318"/>
      <c r="N824" s="318"/>
      <c r="O824" s="318"/>
      <c r="P824" s="318"/>
      <c r="Q824" s="318"/>
      <c r="R824" s="318"/>
      <c r="S824" s="318"/>
      <c r="T824" s="318"/>
      <c r="U824" s="318"/>
      <c r="V824" s="318"/>
      <c r="W824" s="318"/>
      <c r="X824" s="318"/>
      <c r="Y824" s="318"/>
      <c r="Z824" s="318"/>
      <c r="AA824" s="318"/>
      <c r="AB824" s="318"/>
      <c r="AC824" s="318"/>
      <c r="AD824" s="318"/>
      <c r="AE824" s="318"/>
      <c r="AF824" s="318"/>
      <c r="AG824" s="318"/>
      <c r="AH824" s="318"/>
      <c r="AI824" s="318"/>
      <c r="AJ824" s="318"/>
      <c r="AK824" s="318"/>
      <c r="AL824" s="318"/>
      <c r="AM824" s="318"/>
      <c r="AN824" s="318"/>
      <c r="AO824" s="318"/>
      <c r="AP824" s="318"/>
      <c r="AQ824" s="318"/>
      <c r="AR824" s="318"/>
      <c r="AS824" s="318"/>
      <c r="AT824" s="318"/>
      <c r="AU824" s="318"/>
      <c r="AV824" s="318"/>
      <c r="AW824" s="318"/>
      <c r="AX824" s="318"/>
      <c r="AY824" s="318"/>
      <c r="AZ824" s="318"/>
      <c r="BA824" s="318"/>
      <c r="BB824" s="318"/>
      <c r="BC824" s="318"/>
      <c r="BD824" s="318"/>
      <c r="BE824" s="318"/>
      <c r="BF824" s="318"/>
      <c r="BG824" s="318"/>
      <c r="BH824" s="318"/>
      <c r="BI824" s="318"/>
      <c r="BJ824" s="318"/>
    </row>
    <row r="825" spans="1:62" ht="12" customHeight="1" x14ac:dyDescent="0.25">
      <c r="A825" s="318"/>
      <c r="B825" s="318"/>
      <c r="C825" s="318"/>
      <c r="D825" s="318"/>
      <c r="E825" s="318"/>
      <c r="F825" s="318"/>
      <c r="G825" s="318"/>
      <c r="H825" s="318"/>
      <c r="I825" s="318"/>
      <c r="J825" s="318"/>
      <c r="K825" s="318"/>
      <c r="L825" s="318"/>
      <c r="M825" s="318"/>
      <c r="N825" s="318"/>
      <c r="O825" s="318"/>
      <c r="P825" s="318"/>
      <c r="Q825" s="318"/>
      <c r="R825" s="318"/>
      <c r="S825" s="318"/>
      <c r="T825" s="318"/>
      <c r="U825" s="318"/>
      <c r="V825" s="318"/>
      <c r="W825" s="318"/>
      <c r="X825" s="318"/>
      <c r="Y825" s="318"/>
      <c r="Z825" s="318"/>
      <c r="AA825" s="318"/>
      <c r="AB825" s="318"/>
      <c r="AC825" s="318"/>
      <c r="AD825" s="318"/>
      <c r="AE825" s="318"/>
      <c r="AF825" s="318"/>
      <c r="AG825" s="318"/>
      <c r="AH825" s="318"/>
      <c r="AI825" s="318"/>
      <c r="AJ825" s="318"/>
      <c r="AK825" s="318"/>
      <c r="AL825" s="318"/>
      <c r="AM825" s="318"/>
      <c r="AN825" s="318"/>
      <c r="AO825" s="318"/>
      <c r="AP825" s="318"/>
      <c r="AQ825" s="318"/>
      <c r="AR825" s="318"/>
      <c r="AS825" s="318"/>
      <c r="AT825" s="318"/>
      <c r="AU825" s="318"/>
      <c r="AV825" s="318"/>
      <c r="AW825" s="318"/>
      <c r="AX825" s="318"/>
      <c r="AY825" s="318"/>
      <c r="AZ825" s="318"/>
      <c r="BA825" s="318"/>
      <c r="BB825" s="318"/>
      <c r="BC825" s="318"/>
      <c r="BD825" s="318"/>
      <c r="BE825" s="318"/>
      <c r="BF825" s="318"/>
      <c r="BG825" s="318"/>
      <c r="BH825" s="318"/>
      <c r="BI825" s="318"/>
      <c r="BJ825" s="318"/>
    </row>
    <row r="826" spans="1:62" ht="12" customHeight="1" x14ac:dyDescent="0.25">
      <c r="A826" s="318"/>
      <c r="B826" s="318"/>
      <c r="C826" s="318"/>
      <c r="D826" s="318"/>
      <c r="E826" s="318"/>
      <c r="F826" s="318"/>
      <c r="G826" s="318"/>
      <c r="H826" s="318"/>
      <c r="I826" s="318"/>
      <c r="J826" s="318"/>
      <c r="K826" s="318"/>
      <c r="L826" s="318"/>
      <c r="M826" s="318"/>
      <c r="N826" s="318"/>
      <c r="O826" s="318"/>
      <c r="P826" s="318"/>
      <c r="Q826" s="318"/>
      <c r="R826" s="318"/>
      <c r="S826" s="318"/>
      <c r="T826" s="318"/>
      <c r="U826" s="318"/>
      <c r="V826" s="318"/>
      <c r="W826" s="318"/>
      <c r="X826" s="318"/>
      <c r="Y826" s="318"/>
      <c r="Z826" s="318"/>
      <c r="AA826" s="318"/>
      <c r="AB826" s="318"/>
      <c r="AC826" s="318"/>
      <c r="AD826" s="318"/>
      <c r="AE826" s="318"/>
      <c r="AF826" s="318"/>
      <c r="AG826" s="318"/>
      <c r="AH826" s="318"/>
      <c r="AI826" s="318"/>
      <c r="AJ826" s="318"/>
      <c r="AK826" s="318"/>
      <c r="AL826" s="318"/>
      <c r="AM826" s="318"/>
      <c r="AN826" s="318"/>
      <c r="AO826" s="318"/>
      <c r="AP826" s="318"/>
      <c r="AQ826" s="318"/>
      <c r="AR826" s="318"/>
      <c r="AS826" s="318"/>
      <c r="AT826" s="318"/>
      <c r="AU826" s="318"/>
      <c r="AV826" s="318"/>
      <c r="AW826" s="318"/>
      <c r="AX826" s="318"/>
      <c r="AY826" s="318"/>
      <c r="AZ826" s="318"/>
      <c r="BA826" s="318"/>
      <c r="BB826" s="318"/>
      <c r="BC826" s="318"/>
      <c r="BD826" s="318"/>
      <c r="BE826" s="318"/>
      <c r="BF826" s="318"/>
      <c r="BG826" s="318"/>
      <c r="BH826" s="318"/>
      <c r="BI826" s="318"/>
      <c r="BJ826" s="318"/>
    </row>
    <row r="827" spans="1:62" ht="12" customHeight="1" x14ac:dyDescent="0.25">
      <c r="A827" s="318"/>
      <c r="B827" s="318"/>
      <c r="C827" s="318"/>
      <c r="D827" s="318"/>
      <c r="E827" s="318"/>
      <c r="F827" s="318"/>
      <c r="G827" s="318"/>
      <c r="H827" s="318"/>
      <c r="I827" s="318"/>
      <c r="J827" s="318"/>
      <c r="K827" s="318"/>
      <c r="L827" s="318"/>
      <c r="M827" s="318"/>
      <c r="N827" s="318"/>
      <c r="O827" s="318"/>
      <c r="P827" s="318"/>
      <c r="Q827" s="318"/>
      <c r="R827" s="318"/>
      <c r="S827" s="318"/>
      <c r="T827" s="318"/>
      <c r="U827" s="318"/>
      <c r="V827" s="318"/>
      <c r="W827" s="318"/>
      <c r="X827" s="318"/>
      <c r="Y827" s="318"/>
      <c r="Z827" s="318"/>
      <c r="AA827" s="318"/>
      <c r="AB827" s="318"/>
      <c r="AC827" s="318"/>
      <c r="AD827" s="318"/>
      <c r="AE827" s="318"/>
      <c r="AF827" s="318"/>
      <c r="AG827" s="318"/>
      <c r="AH827" s="318"/>
      <c r="AI827" s="318"/>
      <c r="AJ827" s="318"/>
      <c r="AK827" s="318"/>
      <c r="AL827" s="318"/>
      <c r="AM827" s="318"/>
      <c r="AN827" s="318"/>
      <c r="AO827" s="318"/>
      <c r="AP827" s="318"/>
      <c r="AQ827" s="318"/>
      <c r="AR827" s="318"/>
      <c r="AS827" s="318"/>
      <c r="AT827" s="318"/>
      <c r="AU827" s="318"/>
      <c r="AV827" s="318"/>
      <c r="AW827" s="318"/>
      <c r="AX827" s="318"/>
      <c r="AY827" s="318"/>
      <c r="AZ827" s="318"/>
      <c r="BA827" s="318"/>
      <c r="BB827" s="318"/>
      <c r="BC827" s="318"/>
      <c r="BD827" s="318"/>
      <c r="BE827" s="318"/>
      <c r="BF827" s="318"/>
      <c r="BG827" s="318"/>
      <c r="BH827" s="318"/>
      <c r="BI827" s="318"/>
      <c r="BJ827" s="318"/>
    </row>
    <row r="828" spans="1:62" ht="12" customHeight="1" x14ac:dyDescent="0.25">
      <c r="A828" s="318"/>
      <c r="B828" s="318"/>
      <c r="C828" s="318"/>
      <c r="D828" s="318"/>
      <c r="E828" s="318"/>
      <c r="F828" s="318"/>
      <c r="G828" s="318"/>
      <c r="H828" s="318"/>
      <c r="I828" s="318"/>
      <c r="J828" s="318"/>
      <c r="K828" s="318"/>
      <c r="L828" s="318"/>
      <c r="M828" s="318"/>
      <c r="N828" s="318"/>
      <c r="O828" s="318"/>
      <c r="P828" s="318"/>
      <c r="Q828" s="318"/>
      <c r="R828" s="318"/>
      <c r="S828" s="318"/>
      <c r="T828" s="318"/>
      <c r="U828" s="318"/>
      <c r="V828" s="318"/>
      <c r="W828" s="318"/>
      <c r="X828" s="318"/>
      <c r="Y828" s="318"/>
      <c r="Z828" s="318"/>
      <c r="AA828" s="318"/>
      <c r="AB828" s="318"/>
      <c r="AC828" s="318"/>
      <c r="AD828" s="318"/>
      <c r="AE828" s="318"/>
      <c r="AF828" s="318"/>
      <c r="AG828" s="318"/>
      <c r="AH828" s="318"/>
      <c r="AI828" s="318"/>
      <c r="AJ828" s="318"/>
      <c r="AK828" s="318"/>
      <c r="AL828" s="318"/>
      <c r="AM828" s="318"/>
      <c r="AN828" s="318"/>
      <c r="AO828" s="318"/>
      <c r="AP828" s="318"/>
      <c r="AQ828" s="318"/>
      <c r="AR828" s="318"/>
      <c r="AS828" s="318"/>
      <c r="AT828" s="318"/>
      <c r="AU828" s="318"/>
      <c r="AV828" s="318"/>
      <c r="AW828" s="318"/>
      <c r="AX828" s="318"/>
      <c r="AY828" s="318"/>
      <c r="AZ828" s="318"/>
      <c r="BA828" s="318"/>
      <c r="BB828" s="318"/>
      <c r="BC828" s="318"/>
      <c r="BD828" s="318"/>
      <c r="BE828" s="318"/>
      <c r="BF828" s="318"/>
      <c r="BG828" s="318"/>
      <c r="BH828" s="318"/>
      <c r="BI828" s="318"/>
      <c r="BJ828" s="318"/>
    </row>
    <row r="829" spans="1:62" ht="12" customHeight="1" x14ac:dyDescent="0.25">
      <c r="A829" s="318"/>
      <c r="B829" s="318"/>
      <c r="C829" s="318"/>
      <c r="D829" s="318"/>
      <c r="E829" s="318"/>
      <c r="F829" s="318"/>
      <c r="G829" s="318"/>
      <c r="H829" s="318"/>
      <c r="I829" s="318"/>
      <c r="J829" s="318"/>
      <c r="K829" s="318"/>
      <c r="L829" s="318"/>
      <c r="M829" s="318"/>
      <c r="N829" s="318"/>
      <c r="O829" s="318"/>
      <c r="P829" s="318"/>
      <c r="Q829" s="318"/>
      <c r="R829" s="318"/>
      <c r="S829" s="318"/>
      <c r="T829" s="318"/>
      <c r="U829" s="318"/>
      <c r="V829" s="318"/>
      <c r="W829" s="318"/>
      <c r="X829" s="318"/>
      <c r="Y829" s="318"/>
      <c r="Z829" s="318"/>
      <c r="AA829" s="318"/>
      <c r="AB829" s="318"/>
      <c r="AC829" s="318"/>
      <c r="AD829" s="318"/>
      <c r="AE829" s="318"/>
      <c r="AF829" s="318"/>
      <c r="AG829" s="318"/>
      <c r="AH829" s="318"/>
      <c r="AI829" s="318"/>
      <c r="AJ829" s="318"/>
      <c r="AK829" s="318"/>
      <c r="AL829" s="318"/>
      <c r="AM829" s="318"/>
      <c r="AN829" s="318"/>
      <c r="AO829" s="318"/>
      <c r="AP829" s="318"/>
      <c r="AQ829" s="318"/>
      <c r="AR829" s="318"/>
      <c r="AS829" s="318"/>
      <c r="AT829" s="318"/>
      <c r="AU829" s="318"/>
      <c r="AV829" s="318"/>
      <c r="AW829" s="318"/>
      <c r="AX829" s="318"/>
      <c r="AY829" s="318"/>
      <c r="AZ829" s="318"/>
      <c r="BA829" s="318"/>
      <c r="BB829" s="318"/>
      <c r="BC829" s="318"/>
      <c r="BD829" s="318"/>
      <c r="BE829" s="318"/>
      <c r="BF829" s="318"/>
      <c r="BG829" s="318"/>
      <c r="BH829" s="318"/>
      <c r="BI829" s="318"/>
      <c r="BJ829" s="318"/>
    </row>
    <row r="830" spans="1:62" ht="12" customHeight="1" x14ac:dyDescent="0.25">
      <c r="A830" s="318"/>
      <c r="B830" s="318"/>
      <c r="C830" s="318"/>
      <c r="D830" s="318"/>
      <c r="E830" s="318"/>
      <c r="F830" s="318"/>
      <c r="G830" s="318"/>
      <c r="H830" s="318"/>
      <c r="I830" s="318"/>
      <c r="J830" s="318"/>
      <c r="K830" s="318"/>
      <c r="L830" s="318"/>
      <c r="M830" s="318"/>
      <c r="N830" s="318"/>
      <c r="O830" s="318"/>
      <c r="P830" s="318"/>
      <c r="Q830" s="318"/>
      <c r="R830" s="318"/>
      <c r="S830" s="318"/>
      <c r="T830" s="318"/>
      <c r="U830" s="318"/>
      <c r="V830" s="318"/>
      <c r="W830" s="318"/>
      <c r="X830" s="318"/>
      <c r="Y830" s="318"/>
      <c r="Z830" s="318"/>
      <c r="AA830" s="318"/>
      <c r="AB830" s="318"/>
      <c r="AC830" s="318"/>
      <c r="AD830" s="318"/>
      <c r="AE830" s="318"/>
      <c r="AF830" s="318"/>
      <c r="AG830" s="318"/>
      <c r="AH830" s="318"/>
      <c r="AI830" s="318"/>
      <c r="AJ830" s="318"/>
      <c r="AK830" s="318"/>
      <c r="AL830" s="318"/>
      <c r="AM830" s="318"/>
      <c r="AN830" s="318"/>
      <c r="AO830" s="318"/>
      <c r="AP830" s="318"/>
      <c r="AQ830" s="318"/>
      <c r="AR830" s="318"/>
      <c r="AS830" s="318"/>
      <c r="AT830" s="318"/>
      <c r="AU830" s="318"/>
      <c r="AV830" s="318"/>
      <c r="AW830" s="318"/>
      <c r="AX830" s="318"/>
      <c r="AY830" s="318"/>
      <c r="AZ830" s="318"/>
      <c r="BA830" s="318"/>
      <c r="BB830" s="318"/>
      <c r="BC830" s="318"/>
      <c r="BD830" s="318"/>
      <c r="BE830" s="318"/>
      <c r="BF830" s="318"/>
      <c r="BG830" s="318"/>
      <c r="BH830" s="318"/>
      <c r="BI830" s="318"/>
      <c r="BJ830" s="318"/>
    </row>
    <row r="831" spans="1:62" ht="12" customHeight="1" x14ac:dyDescent="0.25">
      <c r="A831" s="318"/>
      <c r="B831" s="318"/>
      <c r="C831" s="318"/>
      <c r="D831" s="318"/>
      <c r="E831" s="318"/>
      <c r="F831" s="318"/>
      <c r="G831" s="318"/>
      <c r="H831" s="318"/>
      <c r="I831" s="318"/>
      <c r="J831" s="318"/>
      <c r="K831" s="318"/>
      <c r="L831" s="318"/>
      <c r="M831" s="318"/>
      <c r="N831" s="318"/>
      <c r="O831" s="318"/>
      <c r="P831" s="318"/>
      <c r="Q831" s="318"/>
      <c r="R831" s="318"/>
      <c r="S831" s="318"/>
      <c r="T831" s="318"/>
      <c r="U831" s="318"/>
      <c r="V831" s="318"/>
      <c r="W831" s="318"/>
      <c r="X831" s="318"/>
      <c r="Y831" s="318"/>
      <c r="Z831" s="318"/>
      <c r="AA831" s="318"/>
      <c r="AB831" s="318"/>
      <c r="AC831" s="318"/>
      <c r="AD831" s="318"/>
      <c r="AE831" s="318"/>
      <c r="AF831" s="318"/>
      <c r="AG831" s="318"/>
      <c r="AH831" s="318"/>
      <c r="AI831" s="318"/>
      <c r="AJ831" s="318"/>
      <c r="AK831" s="318"/>
      <c r="AL831" s="318"/>
      <c r="AM831" s="318"/>
      <c r="AN831" s="318"/>
      <c r="AO831" s="318"/>
      <c r="AP831" s="318"/>
      <c r="AQ831" s="318"/>
      <c r="AR831" s="318"/>
      <c r="AS831" s="318"/>
      <c r="AT831" s="318"/>
      <c r="AU831" s="318"/>
      <c r="AV831" s="318"/>
      <c r="AW831" s="318"/>
      <c r="AX831" s="318"/>
      <c r="AY831" s="318"/>
      <c r="AZ831" s="318"/>
      <c r="BA831" s="318"/>
      <c r="BB831" s="318"/>
      <c r="BC831" s="318"/>
      <c r="BD831" s="318"/>
      <c r="BE831" s="318"/>
      <c r="BF831" s="318"/>
      <c r="BG831" s="318"/>
      <c r="BH831" s="318"/>
      <c r="BI831" s="318"/>
      <c r="BJ831" s="318"/>
    </row>
    <row r="832" spans="1:62" ht="12" customHeight="1" x14ac:dyDescent="0.25">
      <c r="A832" s="318"/>
      <c r="B832" s="318"/>
      <c r="C832" s="318"/>
      <c r="D832" s="318"/>
      <c r="E832" s="318"/>
      <c r="F832" s="318"/>
      <c r="G832" s="318"/>
      <c r="H832" s="318"/>
      <c r="I832" s="318"/>
      <c r="J832" s="318"/>
      <c r="K832" s="318"/>
      <c r="L832" s="318"/>
      <c r="M832" s="318"/>
      <c r="N832" s="318"/>
      <c r="O832" s="318"/>
      <c r="P832" s="318"/>
      <c r="Q832" s="318"/>
      <c r="R832" s="318"/>
      <c r="S832" s="318"/>
      <c r="T832" s="318"/>
      <c r="U832" s="318"/>
      <c r="V832" s="318"/>
      <c r="W832" s="318"/>
      <c r="X832" s="318"/>
      <c r="Y832" s="318"/>
      <c r="Z832" s="318"/>
      <c r="AA832" s="318"/>
      <c r="AB832" s="318"/>
      <c r="AC832" s="318"/>
      <c r="AD832" s="318"/>
      <c r="AE832" s="318"/>
      <c r="AF832" s="318"/>
      <c r="AG832" s="318"/>
      <c r="AH832" s="318"/>
      <c r="AI832" s="318"/>
      <c r="AJ832" s="318"/>
      <c r="AK832" s="318"/>
      <c r="AL832" s="318"/>
      <c r="AM832" s="318"/>
      <c r="AN832" s="318"/>
      <c r="AO832" s="318"/>
      <c r="AP832" s="318"/>
      <c r="AQ832" s="318"/>
      <c r="AR832" s="318"/>
      <c r="AS832" s="318"/>
      <c r="AT832" s="318"/>
      <c r="AU832" s="318"/>
      <c r="AV832" s="318"/>
      <c r="AW832" s="318"/>
      <c r="AX832" s="318"/>
      <c r="AY832" s="318"/>
      <c r="AZ832" s="318"/>
      <c r="BA832" s="318"/>
      <c r="BB832" s="318"/>
      <c r="BC832" s="318"/>
      <c r="BD832" s="318"/>
      <c r="BE832" s="318"/>
      <c r="BF832" s="318"/>
      <c r="BG832" s="318"/>
      <c r="BH832" s="318"/>
      <c r="BI832" s="318"/>
      <c r="BJ832" s="318"/>
    </row>
    <row r="833" spans="1:62" ht="12" customHeight="1" x14ac:dyDescent="0.25">
      <c r="A833" s="318"/>
      <c r="B833" s="318"/>
      <c r="C833" s="318"/>
      <c r="D833" s="318"/>
      <c r="E833" s="318"/>
      <c r="F833" s="318"/>
      <c r="G833" s="318"/>
      <c r="H833" s="318"/>
      <c r="I833" s="318"/>
      <c r="J833" s="318"/>
      <c r="K833" s="318"/>
      <c r="L833" s="318"/>
      <c r="M833" s="318"/>
      <c r="N833" s="318"/>
      <c r="O833" s="318"/>
      <c r="P833" s="318"/>
      <c r="Q833" s="318"/>
      <c r="R833" s="318"/>
      <c r="S833" s="318"/>
      <c r="T833" s="318"/>
      <c r="U833" s="318"/>
      <c r="V833" s="318"/>
      <c r="W833" s="318"/>
      <c r="X833" s="318"/>
      <c r="Y833" s="318"/>
      <c r="Z833" s="318"/>
      <c r="AA833" s="318"/>
      <c r="AB833" s="318"/>
      <c r="AC833" s="318"/>
      <c r="AD833" s="318"/>
      <c r="AE833" s="318"/>
      <c r="AF833" s="318"/>
      <c r="AG833" s="318"/>
      <c r="AH833" s="318"/>
      <c r="AI833" s="318"/>
      <c r="AJ833" s="318"/>
      <c r="AK833" s="318"/>
      <c r="AL833" s="318"/>
      <c r="AM833" s="318"/>
      <c r="AN833" s="318"/>
      <c r="AO833" s="318"/>
      <c r="AP833" s="318"/>
      <c r="AQ833" s="318"/>
      <c r="AR833" s="318"/>
      <c r="AS833" s="318"/>
      <c r="AT833" s="318"/>
      <c r="AU833" s="318"/>
      <c r="AV833" s="318"/>
      <c r="AW833" s="318"/>
      <c r="AX833" s="318"/>
      <c r="AY833" s="318"/>
      <c r="AZ833" s="318"/>
      <c r="BA833" s="318"/>
      <c r="BB833" s="318"/>
      <c r="BC833" s="318"/>
      <c r="BD833" s="318"/>
      <c r="BE833" s="318"/>
      <c r="BF833" s="318"/>
      <c r="BG833" s="318"/>
      <c r="BH833" s="318"/>
      <c r="BI833" s="318"/>
      <c r="BJ833" s="318"/>
    </row>
    <row r="834" spans="1:62" ht="12" customHeight="1" x14ac:dyDescent="0.25">
      <c r="A834" s="318"/>
      <c r="B834" s="318"/>
      <c r="C834" s="318"/>
      <c r="D834" s="318"/>
      <c r="E834" s="318"/>
      <c r="F834" s="318"/>
      <c r="G834" s="318"/>
      <c r="H834" s="318"/>
      <c r="I834" s="318"/>
      <c r="J834" s="318"/>
      <c r="K834" s="318"/>
      <c r="L834" s="318"/>
      <c r="M834" s="318"/>
      <c r="N834" s="318"/>
      <c r="O834" s="318"/>
      <c r="P834" s="318"/>
      <c r="Q834" s="318"/>
      <c r="R834" s="318"/>
      <c r="S834" s="318"/>
      <c r="T834" s="318"/>
      <c r="U834" s="318"/>
      <c r="V834" s="318"/>
      <c r="W834" s="318"/>
      <c r="X834" s="318"/>
      <c r="Y834" s="318"/>
      <c r="Z834" s="318"/>
      <c r="AA834" s="318"/>
      <c r="AB834" s="318"/>
      <c r="AC834" s="318"/>
      <c r="AD834" s="318"/>
      <c r="AE834" s="318"/>
      <c r="AF834" s="318"/>
      <c r="AG834" s="318"/>
      <c r="AH834" s="318"/>
      <c r="AI834" s="318"/>
      <c r="AJ834" s="318"/>
      <c r="AK834" s="318"/>
      <c r="AL834" s="318"/>
      <c r="AM834" s="318"/>
      <c r="AN834" s="318"/>
      <c r="AO834" s="318"/>
      <c r="AP834" s="318"/>
      <c r="AQ834" s="318"/>
      <c r="AR834" s="318"/>
      <c r="AS834" s="318"/>
      <c r="AT834" s="318"/>
      <c r="AU834" s="318"/>
      <c r="AV834" s="318"/>
      <c r="AW834" s="318"/>
      <c r="AX834" s="318"/>
      <c r="AY834" s="318"/>
      <c r="AZ834" s="318"/>
      <c r="BA834" s="318"/>
      <c r="BB834" s="318"/>
      <c r="BC834" s="318"/>
      <c r="BD834" s="318"/>
      <c r="BE834" s="318"/>
      <c r="BF834" s="318"/>
      <c r="BG834" s="318"/>
      <c r="BH834" s="318"/>
      <c r="BI834" s="318"/>
      <c r="BJ834" s="318"/>
    </row>
    <row r="835" spans="1:62" ht="12" customHeight="1" x14ac:dyDescent="0.25">
      <c r="A835" s="318"/>
      <c r="B835" s="318"/>
      <c r="C835" s="318"/>
      <c r="D835" s="318"/>
      <c r="E835" s="318"/>
      <c r="F835" s="318"/>
      <c r="G835" s="318"/>
      <c r="H835" s="318"/>
      <c r="I835" s="318"/>
      <c r="J835" s="318"/>
      <c r="K835" s="318"/>
      <c r="L835" s="318"/>
      <c r="M835" s="318"/>
      <c r="N835" s="318"/>
      <c r="O835" s="318"/>
      <c r="P835" s="318"/>
      <c r="Q835" s="318"/>
      <c r="R835" s="318"/>
      <c r="S835" s="318"/>
      <c r="T835" s="318"/>
      <c r="U835" s="318"/>
      <c r="V835" s="318"/>
      <c r="W835" s="318"/>
      <c r="X835" s="318"/>
      <c r="Y835" s="318"/>
      <c r="Z835" s="318"/>
      <c r="AA835" s="318"/>
      <c r="AB835" s="318"/>
      <c r="AC835" s="318"/>
      <c r="AD835" s="318"/>
      <c r="AE835" s="318"/>
      <c r="AF835" s="318"/>
      <c r="AG835" s="318"/>
      <c r="AH835" s="318"/>
      <c r="AI835" s="318"/>
      <c r="AJ835" s="318"/>
      <c r="AK835" s="318"/>
      <c r="AL835" s="318"/>
      <c r="AM835" s="318"/>
      <c r="AN835" s="318"/>
      <c r="AO835" s="318"/>
      <c r="AP835" s="318"/>
      <c r="AQ835" s="318"/>
      <c r="AR835" s="318"/>
      <c r="AS835" s="318"/>
      <c r="AT835" s="318"/>
      <c r="AU835" s="318"/>
      <c r="AV835" s="318"/>
      <c r="AW835" s="318"/>
      <c r="AX835" s="318"/>
      <c r="AY835" s="318"/>
      <c r="AZ835" s="318"/>
      <c r="BA835" s="318"/>
      <c r="BB835" s="318"/>
      <c r="BC835" s="318"/>
      <c r="BD835" s="318"/>
      <c r="BE835" s="318"/>
      <c r="BF835" s="318"/>
      <c r="BG835" s="318"/>
      <c r="BH835" s="318"/>
      <c r="BI835" s="318"/>
      <c r="BJ835" s="318"/>
    </row>
    <row r="836" spans="1:62" ht="12" customHeight="1" x14ac:dyDescent="0.25">
      <c r="A836" s="318"/>
      <c r="B836" s="318"/>
      <c r="C836" s="318"/>
      <c r="D836" s="318"/>
      <c r="E836" s="318"/>
      <c r="F836" s="318"/>
      <c r="G836" s="318"/>
      <c r="H836" s="318"/>
      <c r="I836" s="318"/>
      <c r="J836" s="318"/>
      <c r="K836" s="318"/>
      <c r="L836" s="318"/>
      <c r="M836" s="318"/>
      <c r="N836" s="318"/>
      <c r="O836" s="318"/>
      <c r="P836" s="318"/>
      <c r="Q836" s="318"/>
      <c r="R836" s="318"/>
      <c r="S836" s="318"/>
      <c r="T836" s="318"/>
      <c r="U836" s="318"/>
      <c r="V836" s="318"/>
      <c r="W836" s="318"/>
      <c r="X836" s="318"/>
      <c r="Y836" s="318"/>
      <c r="Z836" s="318"/>
      <c r="AA836" s="318"/>
      <c r="AB836" s="318"/>
      <c r="AC836" s="318"/>
      <c r="AD836" s="318"/>
      <c r="AE836" s="318"/>
      <c r="AF836" s="318"/>
      <c r="AG836" s="318"/>
      <c r="AH836" s="318"/>
      <c r="AI836" s="318"/>
      <c r="AJ836" s="318"/>
      <c r="AK836" s="318"/>
      <c r="AL836" s="318"/>
      <c r="AM836" s="318"/>
      <c r="AN836" s="318"/>
      <c r="AO836" s="318"/>
      <c r="AP836" s="318"/>
      <c r="AQ836" s="318"/>
      <c r="AR836" s="318"/>
      <c r="AS836" s="318"/>
      <c r="AT836" s="318"/>
      <c r="AU836" s="318"/>
      <c r="AV836" s="318"/>
      <c r="AW836" s="318"/>
      <c r="AX836" s="318"/>
      <c r="AY836" s="318"/>
      <c r="AZ836" s="318"/>
      <c r="BA836" s="318"/>
      <c r="BB836" s="318"/>
      <c r="BC836" s="318"/>
      <c r="BD836" s="318"/>
      <c r="BE836" s="318"/>
      <c r="BF836" s="318"/>
      <c r="BG836" s="318"/>
      <c r="BH836" s="318"/>
      <c r="BI836" s="318"/>
      <c r="BJ836" s="318"/>
    </row>
    <row r="837" spans="1:62" ht="12" customHeight="1" x14ac:dyDescent="0.25">
      <c r="A837" s="318"/>
      <c r="B837" s="318"/>
      <c r="C837" s="318"/>
      <c r="D837" s="318"/>
      <c r="E837" s="318"/>
      <c r="F837" s="318"/>
      <c r="G837" s="318"/>
      <c r="H837" s="318"/>
      <c r="I837" s="318"/>
      <c r="J837" s="318"/>
      <c r="K837" s="318"/>
      <c r="L837" s="318"/>
      <c r="M837" s="318"/>
      <c r="N837" s="318"/>
      <c r="O837" s="318"/>
      <c r="P837" s="318"/>
      <c r="Q837" s="318"/>
      <c r="R837" s="318"/>
      <c r="S837" s="318"/>
      <c r="T837" s="318"/>
      <c r="U837" s="318"/>
      <c r="V837" s="318"/>
      <c r="W837" s="318"/>
      <c r="X837" s="318"/>
      <c r="Y837" s="318"/>
      <c r="Z837" s="318"/>
      <c r="AA837" s="318"/>
      <c r="AB837" s="318"/>
      <c r="AC837" s="318"/>
      <c r="AD837" s="318"/>
      <c r="AE837" s="318"/>
      <c r="AF837" s="318"/>
      <c r="AG837" s="318"/>
      <c r="AH837" s="318"/>
      <c r="AI837" s="318"/>
      <c r="AJ837" s="318"/>
      <c r="AK837" s="318"/>
      <c r="AL837" s="318"/>
      <c r="AM837" s="318"/>
      <c r="AN837" s="318"/>
      <c r="AO837" s="318"/>
      <c r="AP837" s="318"/>
      <c r="AQ837" s="318"/>
      <c r="AR837" s="318"/>
      <c r="AS837" s="318"/>
      <c r="AT837" s="318"/>
      <c r="AU837" s="318"/>
      <c r="AV837" s="318"/>
      <c r="AW837" s="318"/>
      <c r="AX837" s="318"/>
      <c r="AY837" s="318"/>
      <c r="AZ837" s="318"/>
      <c r="BA837" s="318"/>
      <c r="BB837" s="318"/>
      <c r="BC837" s="318"/>
      <c r="BD837" s="318"/>
      <c r="BE837" s="318"/>
      <c r="BF837" s="318"/>
      <c r="BG837" s="318"/>
      <c r="BH837" s="318"/>
      <c r="BI837" s="318"/>
      <c r="BJ837" s="318"/>
    </row>
    <row r="838" spans="1:62" ht="12" customHeight="1" x14ac:dyDescent="0.25">
      <c r="A838" s="318"/>
      <c r="B838" s="318"/>
      <c r="C838" s="318"/>
      <c r="D838" s="318"/>
      <c r="E838" s="318"/>
      <c r="F838" s="318"/>
      <c r="G838" s="318"/>
      <c r="H838" s="318"/>
      <c r="I838" s="318"/>
      <c r="J838" s="318"/>
      <c r="K838" s="318"/>
      <c r="L838" s="318"/>
      <c r="M838" s="318"/>
      <c r="N838" s="318"/>
      <c r="O838" s="318"/>
      <c r="P838" s="318"/>
      <c r="Q838" s="318"/>
      <c r="R838" s="318"/>
      <c r="S838" s="318"/>
      <c r="T838" s="318"/>
      <c r="U838" s="318"/>
      <c r="V838" s="318"/>
      <c r="W838" s="318"/>
      <c r="X838" s="318"/>
      <c r="Y838" s="318"/>
      <c r="Z838" s="318"/>
      <c r="AA838" s="318"/>
      <c r="AB838" s="318"/>
      <c r="AC838" s="318"/>
      <c r="AD838" s="318"/>
      <c r="AE838" s="318"/>
      <c r="AF838" s="318"/>
      <c r="AG838" s="318"/>
      <c r="AH838" s="318"/>
      <c r="AI838" s="318"/>
      <c r="AJ838" s="318"/>
      <c r="AK838" s="318"/>
      <c r="AL838" s="318"/>
      <c r="AM838" s="318"/>
      <c r="AN838" s="318"/>
      <c r="AO838" s="318"/>
      <c r="AP838" s="318"/>
      <c r="AQ838" s="318"/>
      <c r="AR838" s="318"/>
      <c r="AS838" s="318"/>
      <c r="AT838" s="318"/>
      <c r="AU838" s="318"/>
      <c r="AV838" s="318"/>
      <c r="AW838" s="318"/>
      <c r="AX838" s="318"/>
      <c r="AY838" s="318"/>
      <c r="AZ838" s="318"/>
      <c r="BA838" s="318"/>
      <c r="BB838" s="318"/>
      <c r="BC838" s="318"/>
      <c r="BD838" s="318"/>
      <c r="BE838" s="318"/>
      <c r="BF838" s="318"/>
      <c r="BG838" s="318"/>
      <c r="BH838" s="318"/>
      <c r="BI838" s="318"/>
      <c r="BJ838" s="318"/>
    </row>
    <row r="839" spans="1:62" ht="12" customHeight="1" x14ac:dyDescent="0.25">
      <c r="A839" s="318"/>
      <c r="B839" s="318"/>
      <c r="C839" s="318"/>
      <c r="D839" s="318"/>
      <c r="E839" s="318"/>
      <c r="F839" s="318"/>
      <c r="G839" s="318"/>
      <c r="H839" s="318"/>
      <c r="I839" s="318"/>
      <c r="J839" s="318"/>
      <c r="K839" s="318"/>
      <c r="L839" s="318"/>
      <c r="M839" s="318"/>
      <c r="N839" s="318"/>
      <c r="O839" s="318"/>
      <c r="P839" s="318"/>
      <c r="Q839" s="318"/>
      <c r="R839" s="318"/>
      <c r="S839" s="318"/>
      <c r="T839" s="318"/>
      <c r="U839" s="318"/>
      <c r="V839" s="318"/>
      <c r="W839" s="318"/>
      <c r="X839" s="318"/>
      <c r="Y839" s="318"/>
      <c r="Z839" s="318"/>
      <c r="AA839" s="318"/>
      <c r="AB839" s="318"/>
      <c r="AC839" s="318"/>
      <c r="AD839" s="318"/>
      <c r="AE839" s="318"/>
      <c r="AF839" s="318"/>
      <c r="AG839" s="318"/>
      <c r="AH839" s="318"/>
      <c r="AI839" s="318"/>
      <c r="AJ839" s="318"/>
      <c r="AK839" s="318"/>
      <c r="AL839" s="318"/>
      <c r="AM839" s="318"/>
      <c r="AN839" s="318"/>
      <c r="AO839" s="318"/>
      <c r="AP839" s="318"/>
      <c r="AQ839" s="318"/>
      <c r="AR839" s="318"/>
      <c r="AS839" s="318"/>
      <c r="AT839" s="318"/>
      <c r="AU839" s="318"/>
      <c r="AV839" s="318"/>
      <c r="AW839" s="318"/>
      <c r="AX839" s="318"/>
      <c r="AY839" s="318"/>
      <c r="AZ839" s="318"/>
      <c r="BA839" s="318"/>
      <c r="BB839" s="318"/>
      <c r="BC839" s="318"/>
      <c r="BD839" s="318"/>
      <c r="BE839" s="318"/>
      <c r="BF839" s="318"/>
      <c r="BG839" s="318"/>
      <c r="BH839" s="318"/>
      <c r="BI839" s="318"/>
      <c r="BJ839" s="318"/>
    </row>
    <row r="840" spans="1:62" ht="12" customHeight="1" x14ac:dyDescent="0.25">
      <c r="A840" s="318"/>
      <c r="B840" s="318"/>
      <c r="C840" s="318"/>
      <c r="D840" s="318"/>
      <c r="E840" s="318"/>
      <c r="F840" s="31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  <c r="W840" s="318"/>
      <c r="X840" s="318"/>
      <c r="Y840" s="318"/>
      <c r="Z840" s="318"/>
      <c r="AA840" s="318"/>
      <c r="AB840" s="318"/>
      <c r="AC840" s="318"/>
      <c r="AD840" s="318"/>
      <c r="AE840" s="318"/>
      <c r="AF840" s="318"/>
      <c r="AG840" s="318"/>
      <c r="AH840" s="318"/>
      <c r="AI840" s="318"/>
      <c r="AJ840" s="318"/>
      <c r="AK840" s="318"/>
      <c r="AL840" s="318"/>
      <c r="AM840" s="318"/>
      <c r="AN840" s="318"/>
      <c r="AO840" s="318"/>
      <c r="AP840" s="318"/>
      <c r="AQ840" s="318"/>
      <c r="AR840" s="318"/>
      <c r="AS840" s="318"/>
      <c r="AT840" s="318"/>
      <c r="AU840" s="318"/>
      <c r="AV840" s="318"/>
      <c r="AW840" s="318"/>
      <c r="AX840" s="318"/>
      <c r="AY840" s="318"/>
      <c r="AZ840" s="318"/>
      <c r="BA840" s="318"/>
      <c r="BB840" s="318"/>
      <c r="BC840" s="318"/>
      <c r="BD840" s="318"/>
      <c r="BE840" s="318"/>
      <c r="BF840" s="318"/>
      <c r="BG840" s="318"/>
      <c r="BH840" s="318"/>
      <c r="BI840" s="318"/>
      <c r="BJ840" s="318"/>
    </row>
    <row r="841" spans="1:62" ht="12" customHeight="1" x14ac:dyDescent="0.25">
      <c r="A841" s="318"/>
      <c r="B841" s="318"/>
      <c r="C841" s="318"/>
      <c r="D841" s="318"/>
      <c r="E841" s="318"/>
      <c r="F841" s="318"/>
      <c r="G841" s="318"/>
      <c r="H841" s="318"/>
      <c r="I841" s="318"/>
      <c r="J841" s="318"/>
      <c r="K841" s="318"/>
      <c r="L841" s="318"/>
      <c r="M841" s="318"/>
      <c r="N841" s="318"/>
      <c r="O841" s="318"/>
      <c r="P841" s="318"/>
      <c r="Q841" s="318"/>
      <c r="R841" s="318"/>
      <c r="S841" s="318"/>
      <c r="T841" s="318"/>
      <c r="U841" s="318"/>
      <c r="V841" s="318"/>
      <c r="W841" s="318"/>
      <c r="X841" s="318"/>
      <c r="Y841" s="318"/>
      <c r="Z841" s="318"/>
      <c r="AA841" s="318"/>
      <c r="AB841" s="318"/>
      <c r="AC841" s="318"/>
      <c r="AD841" s="318"/>
      <c r="AE841" s="318"/>
      <c r="AF841" s="318"/>
      <c r="AG841" s="318"/>
      <c r="AH841" s="318"/>
      <c r="AI841" s="318"/>
      <c r="AJ841" s="318"/>
      <c r="AK841" s="318"/>
      <c r="AL841" s="318"/>
      <c r="AM841" s="318"/>
      <c r="AN841" s="318"/>
      <c r="AO841" s="318"/>
      <c r="AP841" s="318"/>
      <c r="AQ841" s="318"/>
      <c r="AR841" s="318"/>
      <c r="AS841" s="318"/>
      <c r="AT841" s="318"/>
      <c r="AU841" s="318"/>
      <c r="AV841" s="318"/>
      <c r="AW841" s="318"/>
      <c r="AX841" s="318"/>
      <c r="AY841" s="318"/>
      <c r="AZ841" s="318"/>
      <c r="BA841" s="318"/>
      <c r="BB841" s="318"/>
      <c r="BC841" s="318"/>
      <c r="BD841" s="318"/>
      <c r="BE841" s="318"/>
      <c r="BF841" s="318"/>
      <c r="BG841" s="318"/>
      <c r="BH841" s="318"/>
      <c r="BI841" s="318"/>
      <c r="BJ841" s="318"/>
    </row>
    <row r="842" spans="1:62" ht="12" customHeight="1" x14ac:dyDescent="0.25">
      <c r="A842" s="318"/>
      <c r="B842" s="318"/>
      <c r="C842" s="318"/>
      <c r="D842" s="318"/>
      <c r="E842" s="318"/>
      <c r="F842" s="318"/>
      <c r="G842" s="318"/>
      <c r="H842" s="318"/>
      <c r="I842" s="318"/>
      <c r="J842" s="318"/>
      <c r="K842" s="318"/>
      <c r="L842" s="318"/>
      <c r="M842" s="318"/>
      <c r="N842" s="318"/>
      <c r="O842" s="318"/>
      <c r="P842" s="318"/>
      <c r="Q842" s="318"/>
      <c r="R842" s="318"/>
      <c r="S842" s="318"/>
      <c r="T842" s="318"/>
      <c r="U842" s="318"/>
      <c r="V842" s="318"/>
      <c r="W842" s="318"/>
      <c r="X842" s="318"/>
      <c r="Y842" s="318"/>
      <c r="Z842" s="318"/>
      <c r="AA842" s="318"/>
      <c r="AB842" s="318"/>
      <c r="AC842" s="318"/>
      <c r="AD842" s="318"/>
      <c r="AE842" s="318"/>
      <c r="AF842" s="318"/>
      <c r="AG842" s="318"/>
      <c r="AH842" s="318"/>
      <c r="AI842" s="318"/>
      <c r="AJ842" s="318"/>
      <c r="AK842" s="318"/>
      <c r="AL842" s="318"/>
      <c r="AM842" s="318"/>
      <c r="AN842" s="318"/>
      <c r="AO842" s="318"/>
      <c r="AP842" s="318"/>
      <c r="AQ842" s="318"/>
      <c r="AR842" s="318"/>
      <c r="AS842" s="318"/>
      <c r="AT842" s="318"/>
      <c r="AU842" s="318"/>
      <c r="AV842" s="318"/>
      <c r="AW842" s="318"/>
      <c r="AX842" s="318"/>
      <c r="AY842" s="318"/>
      <c r="AZ842" s="318"/>
      <c r="BA842" s="318"/>
      <c r="BB842" s="318"/>
      <c r="BC842" s="318"/>
      <c r="BD842" s="318"/>
      <c r="BE842" s="318"/>
      <c r="BF842" s="318"/>
      <c r="BG842" s="318"/>
      <c r="BH842" s="318"/>
      <c r="BI842" s="318"/>
      <c r="BJ842" s="318"/>
    </row>
    <row r="843" spans="1:62" ht="12" customHeight="1" x14ac:dyDescent="0.25">
      <c r="A843" s="318"/>
      <c r="B843" s="318"/>
      <c r="C843" s="318"/>
      <c r="D843" s="318"/>
      <c r="E843" s="318"/>
      <c r="F843" s="318"/>
      <c r="G843" s="318"/>
      <c r="H843" s="318"/>
      <c r="I843" s="318"/>
      <c r="J843" s="318"/>
      <c r="K843" s="318"/>
      <c r="L843" s="318"/>
      <c r="M843" s="318"/>
      <c r="N843" s="318"/>
      <c r="O843" s="318"/>
      <c r="P843" s="318"/>
      <c r="Q843" s="318"/>
      <c r="R843" s="318"/>
      <c r="S843" s="318"/>
      <c r="T843" s="318"/>
      <c r="U843" s="318"/>
      <c r="V843" s="318"/>
      <c r="W843" s="318"/>
      <c r="X843" s="318"/>
      <c r="Y843" s="318"/>
      <c r="Z843" s="318"/>
      <c r="AA843" s="318"/>
      <c r="AB843" s="318"/>
      <c r="AC843" s="318"/>
      <c r="AD843" s="318"/>
      <c r="AE843" s="318"/>
      <c r="AF843" s="318"/>
      <c r="AG843" s="318"/>
      <c r="AH843" s="318"/>
      <c r="AI843" s="318"/>
      <c r="AJ843" s="318"/>
      <c r="AK843" s="318"/>
      <c r="AL843" s="318"/>
      <c r="AM843" s="318"/>
      <c r="AN843" s="318"/>
      <c r="AO843" s="318"/>
      <c r="AP843" s="318"/>
      <c r="AQ843" s="318"/>
      <c r="AR843" s="318"/>
      <c r="AS843" s="318"/>
      <c r="AT843" s="318"/>
      <c r="AU843" s="318"/>
      <c r="AV843" s="318"/>
      <c r="AW843" s="318"/>
      <c r="AX843" s="318"/>
      <c r="AY843" s="318"/>
      <c r="AZ843" s="318"/>
      <c r="BA843" s="318"/>
      <c r="BB843" s="318"/>
      <c r="BC843" s="318"/>
      <c r="BD843" s="318"/>
      <c r="BE843" s="318"/>
      <c r="BF843" s="318"/>
      <c r="BG843" s="318"/>
      <c r="BH843" s="318"/>
      <c r="BI843" s="318"/>
      <c r="BJ843" s="318"/>
    </row>
    <row r="844" spans="1:62" ht="12" customHeight="1" x14ac:dyDescent="0.25">
      <c r="A844" s="318"/>
      <c r="B844" s="318"/>
      <c r="C844" s="318"/>
      <c r="D844" s="318"/>
      <c r="E844" s="318"/>
      <c r="F844" s="318"/>
      <c r="G844" s="318"/>
      <c r="H844" s="318"/>
      <c r="I844" s="318"/>
      <c r="J844" s="318"/>
      <c r="K844" s="318"/>
      <c r="L844" s="318"/>
      <c r="M844" s="318"/>
      <c r="N844" s="318"/>
      <c r="O844" s="318"/>
      <c r="P844" s="318"/>
      <c r="Q844" s="318"/>
      <c r="R844" s="318"/>
      <c r="S844" s="318"/>
      <c r="T844" s="318"/>
      <c r="U844" s="318"/>
      <c r="V844" s="318"/>
      <c r="W844" s="318"/>
      <c r="X844" s="318"/>
      <c r="Y844" s="318"/>
      <c r="Z844" s="318"/>
      <c r="AA844" s="318"/>
      <c r="AB844" s="318"/>
      <c r="AC844" s="318"/>
      <c r="AD844" s="318"/>
      <c r="AE844" s="318"/>
      <c r="AF844" s="318"/>
      <c r="AG844" s="318"/>
      <c r="AH844" s="318"/>
      <c r="AI844" s="318"/>
      <c r="AJ844" s="318"/>
      <c r="AK844" s="318"/>
      <c r="AL844" s="318"/>
      <c r="AM844" s="318"/>
      <c r="AN844" s="318"/>
      <c r="AO844" s="318"/>
      <c r="AP844" s="318"/>
      <c r="AQ844" s="318"/>
      <c r="AR844" s="318"/>
      <c r="AS844" s="318"/>
      <c r="AT844" s="318"/>
      <c r="AU844" s="318"/>
      <c r="AV844" s="318"/>
      <c r="AW844" s="318"/>
      <c r="AX844" s="318"/>
      <c r="AY844" s="318"/>
      <c r="AZ844" s="318"/>
      <c r="BA844" s="318"/>
      <c r="BB844" s="318"/>
      <c r="BC844" s="318"/>
      <c r="BD844" s="318"/>
      <c r="BE844" s="318"/>
      <c r="BF844" s="318"/>
      <c r="BG844" s="318"/>
      <c r="BH844" s="318"/>
      <c r="BI844" s="318"/>
      <c r="BJ844" s="318"/>
    </row>
    <row r="845" spans="1:62" ht="12" customHeight="1" x14ac:dyDescent="0.25">
      <c r="A845" s="318"/>
      <c r="B845" s="318"/>
      <c r="C845" s="318"/>
      <c r="D845" s="318"/>
      <c r="E845" s="318"/>
      <c r="F845" s="318"/>
      <c r="G845" s="318"/>
      <c r="H845" s="318"/>
      <c r="I845" s="318"/>
      <c r="J845" s="318"/>
      <c r="K845" s="318"/>
      <c r="L845" s="318"/>
      <c r="M845" s="318"/>
      <c r="N845" s="318"/>
      <c r="O845" s="318"/>
      <c r="P845" s="318"/>
      <c r="Q845" s="318"/>
      <c r="R845" s="318"/>
      <c r="S845" s="318"/>
      <c r="T845" s="318"/>
      <c r="U845" s="318"/>
      <c r="V845" s="318"/>
      <c r="W845" s="318"/>
      <c r="X845" s="318"/>
      <c r="Y845" s="318"/>
      <c r="Z845" s="318"/>
      <c r="AA845" s="318"/>
      <c r="AB845" s="318"/>
      <c r="AC845" s="318"/>
      <c r="AD845" s="318"/>
      <c r="AE845" s="318"/>
      <c r="AF845" s="318"/>
      <c r="AG845" s="318"/>
      <c r="AH845" s="318"/>
      <c r="AI845" s="318"/>
      <c r="AJ845" s="318"/>
      <c r="AK845" s="318"/>
      <c r="AL845" s="318"/>
      <c r="AM845" s="318"/>
      <c r="AN845" s="318"/>
      <c r="AO845" s="318"/>
      <c r="AP845" s="318"/>
      <c r="AQ845" s="318"/>
      <c r="AR845" s="318"/>
      <c r="AS845" s="318"/>
      <c r="AT845" s="318"/>
      <c r="AU845" s="318"/>
      <c r="AV845" s="318"/>
      <c r="AW845" s="318"/>
      <c r="AX845" s="318"/>
      <c r="AY845" s="318"/>
      <c r="AZ845" s="318"/>
      <c r="BA845" s="318"/>
      <c r="BB845" s="318"/>
      <c r="BC845" s="318"/>
      <c r="BD845" s="318"/>
      <c r="BE845" s="318"/>
      <c r="BF845" s="318"/>
      <c r="BG845" s="318"/>
      <c r="BH845" s="318"/>
      <c r="BI845" s="318"/>
      <c r="BJ845" s="318"/>
    </row>
    <row r="846" spans="1:62" ht="12" customHeight="1" x14ac:dyDescent="0.25">
      <c r="A846" s="318"/>
      <c r="B846" s="318"/>
      <c r="C846" s="318"/>
      <c r="D846" s="318"/>
      <c r="E846" s="318"/>
      <c r="F846" s="318"/>
      <c r="G846" s="318"/>
      <c r="H846" s="318"/>
      <c r="I846" s="318"/>
      <c r="J846" s="318"/>
      <c r="K846" s="318"/>
      <c r="L846" s="318"/>
      <c r="M846" s="318"/>
      <c r="N846" s="318"/>
      <c r="O846" s="318"/>
      <c r="P846" s="318"/>
      <c r="Q846" s="318"/>
      <c r="R846" s="318"/>
      <c r="S846" s="318"/>
      <c r="T846" s="318"/>
      <c r="U846" s="318"/>
      <c r="V846" s="318"/>
      <c r="W846" s="318"/>
      <c r="X846" s="318"/>
      <c r="Y846" s="318"/>
      <c r="Z846" s="318"/>
      <c r="AA846" s="318"/>
      <c r="AB846" s="318"/>
      <c r="AC846" s="318"/>
      <c r="AD846" s="318"/>
      <c r="AE846" s="318"/>
      <c r="AF846" s="318"/>
      <c r="AG846" s="318"/>
      <c r="AH846" s="318"/>
      <c r="AI846" s="318"/>
      <c r="AJ846" s="318"/>
      <c r="AK846" s="318"/>
      <c r="AL846" s="318"/>
      <c r="AM846" s="318"/>
      <c r="AN846" s="318"/>
      <c r="AO846" s="318"/>
      <c r="AP846" s="318"/>
      <c r="AQ846" s="318"/>
      <c r="AR846" s="318"/>
      <c r="AS846" s="318"/>
      <c r="AT846" s="318"/>
      <c r="AU846" s="318"/>
      <c r="AV846" s="318"/>
      <c r="AW846" s="318"/>
      <c r="AX846" s="318"/>
      <c r="AY846" s="318"/>
      <c r="AZ846" s="318"/>
      <c r="BA846" s="318"/>
      <c r="BB846" s="318"/>
      <c r="BC846" s="318"/>
      <c r="BD846" s="318"/>
      <c r="BE846" s="318"/>
      <c r="BF846" s="318"/>
      <c r="BG846" s="318"/>
      <c r="BH846" s="318"/>
      <c r="BI846" s="318"/>
      <c r="BJ846" s="318"/>
    </row>
    <row r="847" spans="1:62" ht="12" customHeight="1" x14ac:dyDescent="0.25">
      <c r="A847" s="318"/>
      <c r="B847" s="318"/>
      <c r="C847" s="318"/>
      <c r="D847" s="318"/>
      <c r="E847" s="318"/>
      <c r="F847" s="318"/>
      <c r="G847" s="318"/>
      <c r="H847" s="318"/>
      <c r="I847" s="318"/>
      <c r="J847" s="318"/>
      <c r="K847" s="318"/>
      <c r="L847" s="318"/>
      <c r="M847" s="318"/>
      <c r="N847" s="318"/>
      <c r="O847" s="318"/>
      <c r="P847" s="318"/>
      <c r="Q847" s="318"/>
      <c r="R847" s="318"/>
      <c r="S847" s="318"/>
      <c r="T847" s="318"/>
      <c r="U847" s="318"/>
      <c r="V847" s="318"/>
      <c r="W847" s="318"/>
      <c r="X847" s="318"/>
      <c r="Y847" s="318"/>
      <c r="Z847" s="318"/>
      <c r="AA847" s="318"/>
      <c r="AB847" s="318"/>
      <c r="AC847" s="318"/>
      <c r="AD847" s="318"/>
      <c r="AE847" s="318"/>
      <c r="AF847" s="318"/>
      <c r="AG847" s="318"/>
      <c r="AH847" s="318"/>
      <c r="AI847" s="318"/>
      <c r="AJ847" s="318"/>
      <c r="AK847" s="318"/>
      <c r="AL847" s="318"/>
      <c r="AM847" s="318"/>
      <c r="AN847" s="318"/>
      <c r="AO847" s="318"/>
      <c r="AP847" s="318"/>
      <c r="AQ847" s="318"/>
      <c r="AR847" s="318"/>
      <c r="AS847" s="318"/>
      <c r="AT847" s="318"/>
      <c r="AU847" s="318"/>
      <c r="AV847" s="318"/>
      <c r="AW847" s="318"/>
      <c r="AX847" s="318"/>
      <c r="AY847" s="318"/>
      <c r="AZ847" s="318"/>
      <c r="BA847" s="318"/>
      <c r="BB847" s="318"/>
      <c r="BC847" s="318"/>
      <c r="BD847" s="318"/>
      <c r="BE847" s="318"/>
      <c r="BF847" s="318"/>
      <c r="BG847" s="318"/>
      <c r="BH847" s="318"/>
      <c r="BI847" s="318"/>
      <c r="BJ847" s="318"/>
    </row>
    <row r="848" spans="1:62" ht="12" customHeight="1" x14ac:dyDescent="0.25">
      <c r="A848" s="318"/>
      <c r="B848" s="318"/>
      <c r="C848" s="318"/>
      <c r="D848" s="318"/>
      <c r="E848" s="318"/>
      <c r="F848" s="31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  <c r="W848" s="318"/>
      <c r="X848" s="318"/>
      <c r="Y848" s="318"/>
      <c r="Z848" s="318"/>
      <c r="AA848" s="318"/>
      <c r="AB848" s="318"/>
      <c r="AC848" s="318"/>
      <c r="AD848" s="318"/>
      <c r="AE848" s="318"/>
      <c r="AF848" s="318"/>
      <c r="AG848" s="318"/>
      <c r="AH848" s="318"/>
      <c r="AI848" s="318"/>
      <c r="AJ848" s="318"/>
      <c r="AK848" s="318"/>
      <c r="AL848" s="318"/>
      <c r="AM848" s="318"/>
      <c r="AN848" s="318"/>
      <c r="AO848" s="318"/>
      <c r="AP848" s="318"/>
      <c r="AQ848" s="318"/>
      <c r="AR848" s="318"/>
      <c r="AS848" s="318"/>
      <c r="AT848" s="318"/>
      <c r="AU848" s="318"/>
      <c r="AV848" s="318"/>
      <c r="AW848" s="318"/>
      <c r="AX848" s="318"/>
      <c r="AY848" s="318"/>
      <c r="AZ848" s="318"/>
      <c r="BA848" s="318"/>
      <c r="BB848" s="318"/>
      <c r="BC848" s="318"/>
      <c r="BD848" s="318"/>
      <c r="BE848" s="318"/>
      <c r="BF848" s="318"/>
      <c r="BG848" s="318"/>
      <c r="BH848" s="318"/>
      <c r="BI848" s="318"/>
      <c r="BJ848" s="318"/>
    </row>
    <row r="849" spans="1:62" ht="12" customHeight="1" x14ac:dyDescent="0.25">
      <c r="A849" s="318"/>
      <c r="B849" s="318"/>
      <c r="C849" s="318"/>
      <c r="D849" s="318"/>
      <c r="E849" s="318"/>
      <c r="F849" s="31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  <c r="W849" s="318"/>
      <c r="X849" s="318"/>
      <c r="Y849" s="318"/>
      <c r="Z849" s="318"/>
      <c r="AA849" s="318"/>
      <c r="AB849" s="318"/>
      <c r="AC849" s="318"/>
      <c r="AD849" s="318"/>
      <c r="AE849" s="318"/>
      <c r="AF849" s="318"/>
      <c r="AG849" s="318"/>
      <c r="AH849" s="318"/>
      <c r="AI849" s="318"/>
      <c r="AJ849" s="318"/>
      <c r="AK849" s="318"/>
      <c r="AL849" s="318"/>
      <c r="AM849" s="318"/>
      <c r="AN849" s="318"/>
      <c r="AO849" s="318"/>
      <c r="AP849" s="318"/>
      <c r="AQ849" s="318"/>
      <c r="AR849" s="318"/>
      <c r="AS849" s="318"/>
      <c r="AT849" s="318"/>
      <c r="AU849" s="318"/>
      <c r="AV849" s="318"/>
      <c r="AW849" s="318"/>
      <c r="AX849" s="318"/>
      <c r="AY849" s="318"/>
      <c r="AZ849" s="318"/>
      <c r="BA849" s="318"/>
      <c r="BB849" s="318"/>
      <c r="BC849" s="318"/>
      <c r="BD849" s="318"/>
      <c r="BE849" s="318"/>
      <c r="BF849" s="318"/>
      <c r="BG849" s="318"/>
      <c r="BH849" s="318"/>
      <c r="BI849" s="318"/>
      <c r="BJ849" s="318"/>
    </row>
    <row r="850" spans="1:62" ht="12" customHeight="1" x14ac:dyDescent="0.25">
      <c r="A850" s="318"/>
      <c r="B850" s="318"/>
      <c r="C850" s="318"/>
      <c r="D850" s="318"/>
      <c r="E850" s="318"/>
      <c r="F850" s="31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  <c r="AA850" s="318"/>
      <c r="AB850" s="318"/>
      <c r="AC850" s="318"/>
      <c r="AD850" s="318"/>
      <c r="AE850" s="318"/>
      <c r="AF850" s="318"/>
      <c r="AG850" s="318"/>
      <c r="AH850" s="318"/>
      <c r="AI850" s="318"/>
      <c r="AJ850" s="318"/>
      <c r="AK850" s="318"/>
      <c r="AL850" s="318"/>
      <c r="AM850" s="318"/>
      <c r="AN850" s="318"/>
      <c r="AO850" s="318"/>
      <c r="AP850" s="318"/>
      <c r="AQ850" s="318"/>
      <c r="AR850" s="318"/>
      <c r="AS850" s="318"/>
      <c r="AT850" s="318"/>
      <c r="AU850" s="318"/>
      <c r="AV850" s="318"/>
      <c r="AW850" s="318"/>
      <c r="AX850" s="318"/>
      <c r="AY850" s="318"/>
      <c r="AZ850" s="318"/>
      <c r="BA850" s="318"/>
      <c r="BB850" s="318"/>
      <c r="BC850" s="318"/>
      <c r="BD850" s="318"/>
      <c r="BE850" s="318"/>
      <c r="BF850" s="318"/>
      <c r="BG850" s="318"/>
      <c r="BH850" s="318"/>
      <c r="BI850" s="318"/>
      <c r="BJ850" s="318"/>
    </row>
    <row r="851" spans="1:62" ht="12" customHeight="1" x14ac:dyDescent="0.25">
      <c r="A851" s="318"/>
      <c r="B851" s="318"/>
      <c r="C851" s="318"/>
      <c r="D851" s="318"/>
      <c r="E851" s="318"/>
      <c r="F851" s="31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  <c r="W851" s="318"/>
      <c r="X851" s="318"/>
      <c r="Y851" s="318"/>
      <c r="Z851" s="318"/>
      <c r="AA851" s="318"/>
      <c r="AB851" s="318"/>
      <c r="AC851" s="318"/>
      <c r="AD851" s="318"/>
      <c r="AE851" s="318"/>
      <c r="AF851" s="318"/>
      <c r="AG851" s="318"/>
      <c r="AH851" s="318"/>
      <c r="AI851" s="318"/>
      <c r="AJ851" s="318"/>
      <c r="AK851" s="318"/>
      <c r="AL851" s="318"/>
      <c r="AM851" s="318"/>
      <c r="AN851" s="318"/>
      <c r="AO851" s="318"/>
      <c r="AP851" s="318"/>
      <c r="AQ851" s="318"/>
      <c r="AR851" s="318"/>
      <c r="AS851" s="318"/>
      <c r="AT851" s="318"/>
      <c r="AU851" s="318"/>
      <c r="AV851" s="318"/>
      <c r="AW851" s="318"/>
      <c r="AX851" s="318"/>
      <c r="AY851" s="318"/>
      <c r="AZ851" s="318"/>
      <c r="BA851" s="318"/>
      <c r="BB851" s="318"/>
      <c r="BC851" s="318"/>
      <c r="BD851" s="318"/>
      <c r="BE851" s="318"/>
      <c r="BF851" s="318"/>
      <c r="BG851" s="318"/>
      <c r="BH851" s="318"/>
      <c r="BI851" s="318"/>
      <c r="BJ851" s="318"/>
    </row>
    <row r="852" spans="1:62" ht="12" customHeight="1" x14ac:dyDescent="0.25">
      <c r="A852" s="318"/>
      <c r="B852" s="318"/>
      <c r="C852" s="318"/>
      <c r="D852" s="318"/>
      <c r="E852" s="318"/>
      <c r="F852" s="31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  <c r="W852" s="318"/>
      <c r="X852" s="318"/>
      <c r="Y852" s="318"/>
      <c r="Z852" s="318"/>
      <c r="AA852" s="318"/>
      <c r="AB852" s="318"/>
      <c r="AC852" s="318"/>
      <c r="AD852" s="318"/>
      <c r="AE852" s="318"/>
      <c r="AF852" s="318"/>
      <c r="AG852" s="318"/>
      <c r="AH852" s="318"/>
      <c r="AI852" s="318"/>
      <c r="AJ852" s="318"/>
      <c r="AK852" s="318"/>
      <c r="AL852" s="318"/>
      <c r="AM852" s="318"/>
      <c r="AN852" s="318"/>
      <c r="AO852" s="318"/>
      <c r="AP852" s="318"/>
      <c r="AQ852" s="318"/>
      <c r="AR852" s="318"/>
      <c r="AS852" s="318"/>
      <c r="AT852" s="318"/>
      <c r="AU852" s="318"/>
      <c r="AV852" s="318"/>
      <c r="AW852" s="318"/>
      <c r="AX852" s="318"/>
      <c r="AY852" s="318"/>
      <c r="AZ852" s="318"/>
      <c r="BA852" s="318"/>
      <c r="BB852" s="318"/>
      <c r="BC852" s="318"/>
      <c r="BD852" s="318"/>
      <c r="BE852" s="318"/>
      <c r="BF852" s="318"/>
      <c r="BG852" s="318"/>
      <c r="BH852" s="318"/>
      <c r="BI852" s="318"/>
      <c r="BJ852" s="318"/>
    </row>
    <row r="853" spans="1:62" ht="12" customHeight="1" x14ac:dyDescent="0.25">
      <c r="A853" s="318"/>
      <c r="B853" s="318"/>
      <c r="C853" s="318"/>
      <c r="D853" s="318"/>
      <c r="E853" s="318"/>
      <c r="F853" s="31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  <c r="W853" s="318"/>
      <c r="X853" s="318"/>
      <c r="Y853" s="318"/>
      <c r="Z853" s="318"/>
      <c r="AA853" s="318"/>
      <c r="AB853" s="318"/>
      <c r="AC853" s="318"/>
      <c r="AD853" s="318"/>
      <c r="AE853" s="318"/>
      <c r="AF853" s="318"/>
      <c r="AG853" s="318"/>
      <c r="AH853" s="318"/>
      <c r="AI853" s="318"/>
      <c r="AJ853" s="318"/>
      <c r="AK853" s="318"/>
      <c r="AL853" s="318"/>
      <c r="AM853" s="318"/>
      <c r="AN853" s="318"/>
      <c r="AO853" s="318"/>
      <c r="AP853" s="318"/>
      <c r="AQ853" s="318"/>
      <c r="AR853" s="318"/>
      <c r="AS853" s="318"/>
      <c r="AT853" s="318"/>
      <c r="AU853" s="318"/>
      <c r="AV853" s="318"/>
      <c r="AW853" s="318"/>
      <c r="AX853" s="318"/>
      <c r="AY853" s="318"/>
      <c r="AZ853" s="318"/>
      <c r="BA853" s="318"/>
      <c r="BB853" s="318"/>
      <c r="BC853" s="318"/>
      <c r="BD853" s="318"/>
      <c r="BE853" s="318"/>
      <c r="BF853" s="318"/>
      <c r="BG853" s="318"/>
      <c r="BH853" s="318"/>
      <c r="BI853" s="318"/>
      <c r="BJ853" s="318"/>
    </row>
    <row r="854" spans="1:62" ht="12" customHeight="1" x14ac:dyDescent="0.25">
      <c r="A854" s="318"/>
      <c r="B854" s="318"/>
      <c r="C854" s="318"/>
      <c r="D854" s="318"/>
      <c r="E854" s="318"/>
      <c r="F854" s="318"/>
      <c r="G854" s="318"/>
      <c r="H854" s="318"/>
      <c r="I854" s="318"/>
      <c r="J854" s="318"/>
      <c r="K854" s="318"/>
      <c r="L854" s="318"/>
      <c r="M854" s="318"/>
      <c r="N854" s="318"/>
      <c r="O854" s="318"/>
      <c r="P854" s="318"/>
      <c r="Q854" s="318"/>
      <c r="R854" s="318"/>
      <c r="S854" s="318"/>
      <c r="T854" s="318"/>
      <c r="U854" s="318"/>
      <c r="V854" s="318"/>
      <c r="W854" s="318"/>
      <c r="X854" s="318"/>
      <c r="Y854" s="318"/>
      <c r="Z854" s="318"/>
      <c r="AA854" s="318"/>
      <c r="AB854" s="318"/>
      <c r="AC854" s="318"/>
      <c r="AD854" s="318"/>
      <c r="AE854" s="318"/>
      <c r="AF854" s="318"/>
      <c r="AG854" s="318"/>
      <c r="AH854" s="318"/>
      <c r="AI854" s="318"/>
      <c r="AJ854" s="318"/>
      <c r="AK854" s="318"/>
      <c r="AL854" s="318"/>
      <c r="AM854" s="318"/>
      <c r="AN854" s="318"/>
      <c r="AO854" s="318"/>
      <c r="AP854" s="318"/>
      <c r="AQ854" s="318"/>
      <c r="AR854" s="318"/>
      <c r="AS854" s="318"/>
      <c r="AT854" s="318"/>
      <c r="AU854" s="318"/>
      <c r="AV854" s="318"/>
      <c r="AW854" s="318"/>
      <c r="AX854" s="318"/>
      <c r="AY854" s="318"/>
      <c r="AZ854" s="318"/>
      <c r="BA854" s="318"/>
      <c r="BB854" s="318"/>
      <c r="BC854" s="318"/>
      <c r="BD854" s="318"/>
      <c r="BE854" s="318"/>
      <c r="BF854" s="318"/>
      <c r="BG854" s="318"/>
      <c r="BH854" s="318"/>
      <c r="BI854" s="318"/>
      <c r="BJ854" s="318"/>
    </row>
    <row r="855" spans="1:62" ht="12" customHeight="1" x14ac:dyDescent="0.25">
      <c r="A855" s="318"/>
      <c r="B855" s="318"/>
      <c r="C855" s="318"/>
      <c r="D855" s="318"/>
      <c r="E855" s="318"/>
      <c r="F855" s="318"/>
      <c r="G855" s="318"/>
      <c r="H855" s="318"/>
      <c r="I855" s="318"/>
      <c r="J855" s="318"/>
      <c r="K855" s="318"/>
      <c r="L855" s="318"/>
      <c r="M855" s="318"/>
      <c r="N855" s="318"/>
      <c r="O855" s="318"/>
      <c r="P855" s="318"/>
      <c r="Q855" s="318"/>
      <c r="R855" s="318"/>
      <c r="S855" s="318"/>
      <c r="T855" s="318"/>
      <c r="U855" s="318"/>
      <c r="V855" s="318"/>
      <c r="W855" s="318"/>
      <c r="X855" s="318"/>
      <c r="Y855" s="318"/>
      <c r="Z855" s="318"/>
      <c r="AA855" s="318"/>
      <c r="AB855" s="318"/>
      <c r="AC855" s="318"/>
      <c r="AD855" s="318"/>
      <c r="AE855" s="318"/>
      <c r="AF855" s="318"/>
      <c r="AG855" s="318"/>
      <c r="AH855" s="318"/>
      <c r="AI855" s="318"/>
      <c r="AJ855" s="318"/>
      <c r="AK855" s="318"/>
      <c r="AL855" s="318"/>
      <c r="AM855" s="318"/>
      <c r="AN855" s="318"/>
      <c r="AO855" s="318"/>
      <c r="AP855" s="318"/>
      <c r="AQ855" s="318"/>
      <c r="AR855" s="318"/>
      <c r="AS855" s="318"/>
      <c r="AT855" s="318"/>
      <c r="AU855" s="318"/>
      <c r="AV855" s="318"/>
      <c r="AW855" s="318"/>
      <c r="AX855" s="318"/>
      <c r="AY855" s="318"/>
      <c r="AZ855" s="318"/>
      <c r="BA855" s="318"/>
      <c r="BB855" s="318"/>
      <c r="BC855" s="318"/>
      <c r="BD855" s="318"/>
      <c r="BE855" s="318"/>
      <c r="BF855" s="318"/>
      <c r="BG855" s="318"/>
      <c r="BH855" s="318"/>
      <c r="BI855" s="318"/>
      <c r="BJ855" s="318"/>
    </row>
    <row r="856" spans="1:62" ht="12" customHeight="1" x14ac:dyDescent="0.25">
      <c r="A856" s="318"/>
      <c r="B856" s="318"/>
      <c r="C856" s="318"/>
      <c r="D856" s="318"/>
      <c r="E856" s="318"/>
      <c r="F856" s="318"/>
      <c r="G856" s="318"/>
      <c r="H856" s="318"/>
      <c r="I856" s="318"/>
      <c r="J856" s="318"/>
      <c r="K856" s="318"/>
      <c r="L856" s="318"/>
      <c r="M856" s="318"/>
      <c r="N856" s="318"/>
      <c r="O856" s="318"/>
      <c r="P856" s="318"/>
      <c r="Q856" s="318"/>
      <c r="R856" s="318"/>
      <c r="S856" s="318"/>
      <c r="T856" s="318"/>
      <c r="U856" s="318"/>
      <c r="V856" s="318"/>
      <c r="W856" s="318"/>
      <c r="X856" s="318"/>
      <c r="Y856" s="318"/>
      <c r="Z856" s="318"/>
      <c r="AA856" s="318"/>
      <c r="AB856" s="318"/>
      <c r="AC856" s="318"/>
      <c r="AD856" s="318"/>
      <c r="AE856" s="318"/>
      <c r="AF856" s="318"/>
      <c r="AG856" s="318"/>
      <c r="AH856" s="318"/>
      <c r="AI856" s="318"/>
      <c r="AJ856" s="318"/>
      <c r="AK856" s="318"/>
      <c r="AL856" s="318"/>
      <c r="AM856" s="318"/>
      <c r="AN856" s="318"/>
      <c r="AO856" s="318"/>
      <c r="AP856" s="318"/>
      <c r="AQ856" s="318"/>
      <c r="AR856" s="318"/>
      <c r="AS856" s="318"/>
      <c r="AT856" s="318"/>
      <c r="AU856" s="318"/>
      <c r="AV856" s="318"/>
      <c r="AW856" s="318"/>
      <c r="AX856" s="318"/>
      <c r="AY856" s="318"/>
      <c r="AZ856" s="318"/>
      <c r="BA856" s="318"/>
      <c r="BB856" s="318"/>
      <c r="BC856" s="318"/>
      <c r="BD856" s="318"/>
      <c r="BE856" s="318"/>
      <c r="BF856" s="318"/>
      <c r="BG856" s="318"/>
      <c r="BH856" s="318"/>
      <c r="BI856" s="318"/>
      <c r="BJ856" s="318"/>
    </row>
    <row r="857" spans="1:62" ht="12" customHeight="1" x14ac:dyDescent="0.25">
      <c r="A857" s="318"/>
      <c r="B857" s="318"/>
      <c r="C857" s="318"/>
      <c r="D857" s="318"/>
      <c r="E857" s="318"/>
      <c r="F857" s="318"/>
      <c r="G857" s="318"/>
      <c r="H857" s="318"/>
      <c r="I857" s="318"/>
      <c r="J857" s="318"/>
      <c r="K857" s="318"/>
      <c r="L857" s="318"/>
      <c r="M857" s="318"/>
      <c r="N857" s="318"/>
      <c r="O857" s="318"/>
      <c r="P857" s="318"/>
      <c r="Q857" s="318"/>
      <c r="R857" s="318"/>
      <c r="S857" s="318"/>
      <c r="T857" s="318"/>
      <c r="U857" s="318"/>
      <c r="V857" s="318"/>
      <c r="W857" s="318"/>
      <c r="X857" s="318"/>
      <c r="Y857" s="318"/>
      <c r="Z857" s="318"/>
      <c r="AA857" s="318"/>
      <c r="AB857" s="318"/>
      <c r="AC857" s="318"/>
      <c r="AD857" s="318"/>
      <c r="AE857" s="318"/>
      <c r="AF857" s="318"/>
      <c r="AG857" s="318"/>
      <c r="AH857" s="318"/>
      <c r="AI857" s="318"/>
      <c r="AJ857" s="318"/>
      <c r="AK857" s="318"/>
      <c r="AL857" s="318"/>
      <c r="AM857" s="318"/>
      <c r="AN857" s="318"/>
      <c r="AO857" s="318"/>
      <c r="AP857" s="318"/>
      <c r="AQ857" s="318"/>
      <c r="AR857" s="318"/>
      <c r="AS857" s="318"/>
      <c r="AT857" s="318"/>
      <c r="AU857" s="318"/>
      <c r="AV857" s="318"/>
      <c r="AW857" s="318"/>
      <c r="AX857" s="318"/>
      <c r="AY857" s="318"/>
      <c r="AZ857" s="318"/>
      <c r="BA857" s="318"/>
      <c r="BB857" s="318"/>
      <c r="BC857" s="318"/>
      <c r="BD857" s="318"/>
      <c r="BE857" s="318"/>
      <c r="BF857" s="318"/>
      <c r="BG857" s="318"/>
      <c r="BH857" s="318"/>
      <c r="BI857" s="318"/>
      <c r="BJ857" s="318"/>
    </row>
    <row r="858" spans="1:62" ht="12" customHeight="1" x14ac:dyDescent="0.25">
      <c r="A858" s="318"/>
      <c r="B858" s="318"/>
      <c r="C858" s="318"/>
      <c r="D858" s="318"/>
      <c r="E858" s="318"/>
      <c r="F858" s="318"/>
      <c r="G858" s="318"/>
      <c r="H858" s="318"/>
      <c r="I858" s="318"/>
      <c r="J858" s="318"/>
      <c r="K858" s="318"/>
      <c r="L858" s="318"/>
      <c r="M858" s="318"/>
      <c r="N858" s="318"/>
      <c r="O858" s="318"/>
      <c r="P858" s="318"/>
      <c r="Q858" s="318"/>
      <c r="R858" s="318"/>
      <c r="S858" s="318"/>
      <c r="T858" s="318"/>
      <c r="U858" s="318"/>
      <c r="V858" s="318"/>
      <c r="W858" s="318"/>
      <c r="X858" s="318"/>
      <c r="Y858" s="318"/>
      <c r="Z858" s="318"/>
      <c r="AA858" s="318"/>
      <c r="AB858" s="318"/>
      <c r="AC858" s="318"/>
      <c r="AD858" s="318"/>
      <c r="AE858" s="318"/>
      <c r="AF858" s="318"/>
      <c r="AG858" s="318"/>
      <c r="AH858" s="318"/>
      <c r="AI858" s="318"/>
      <c r="AJ858" s="318"/>
      <c r="AK858" s="318"/>
      <c r="AL858" s="318"/>
      <c r="AM858" s="318"/>
      <c r="AN858" s="318"/>
      <c r="AO858" s="318"/>
      <c r="AP858" s="318"/>
      <c r="AQ858" s="318"/>
      <c r="AR858" s="318"/>
      <c r="AS858" s="318"/>
      <c r="AT858" s="318"/>
      <c r="AU858" s="318"/>
      <c r="AV858" s="318"/>
      <c r="AW858" s="318"/>
      <c r="AX858" s="318"/>
      <c r="AY858" s="318"/>
      <c r="AZ858" s="318"/>
      <c r="BA858" s="318"/>
      <c r="BB858" s="318"/>
      <c r="BC858" s="318"/>
      <c r="BD858" s="318"/>
      <c r="BE858" s="318"/>
      <c r="BF858" s="318"/>
      <c r="BG858" s="318"/>
      <c r="BH858" s="318"/>
      <c r="BI858" s="318"/>
      <c r="BJ858" s="318"/>
    </row>
    <row r="859" spans="1:62" ht="12" customHeight="1" x14ac:dyDescent="0.25">
      <c r="A859" s="318"/>
      <c r="B859" s="318"/>
      <c r="C859" s="318"/>
      <c r="D859" s="318"/>
      <c r="E859" s="318"/>
      <c r="F859" s="318"/>
      <c r="G859" s="318"/>
      <c r="H859" s="318"/>
      <c r="I859" s="318"/>
      <c r="J859" s="318"/>
      <c r="K859" s="318"/>
      <c r="L859" s="318"/>
      <c r="M859" s="318"/>
      <c r="N859" s="318"/>
      <c r="O859" s="318"/>
      <c r="P859" s="318"/>
      <c r="Q859" s="318"/>
      <c r="R859" s="318"/>
      <c r="S859" s="318"/>
      <c r="T859" s="318"/>
      <c r="U859" s="318"/>
      <c r="V859" s="318"/>
      <c r="W859" s="318"/>
      <c r="X859" s="318"/>
      <c r="Y859" s="318"/>
      <c r="Z859" s="318"/>
      <c r="AA859" s="318"/>
      <c r="AB859" s="318"/>
      <c r="AC859" s="318"/>
      <c r="AD859" s="318"/>
      <c r="AE859" s="318"/>
      <c r="AF859" s="318"/>
      <c r="AG859" s="318"/>
      <c r="AH859" s="318"/>
      <c r="AI859" s="318"/>
      <c r="AJ859" s="318"/>
      <c r="AK859" s="318"/>
      <c r="AL859" s="318"/>
      <c r="AM859" s="318"/>
      <c r="AN859" s="318"/>
      <c r="AO859" s="318"/>
      <c r="AP859" s="318"/>
      <c r="AQ859" s="318"/>
      <c r="AR859" s="318"/>
      <c r="AS859" s="318"/>
      <c r="AT859" s="318"/>
      <c r="AU859" s="318"/>
      <c r="AV859" s="318"/>
      <c r="AW859" s="318"/>
      <c r="AX859" s="318"/>
      <c r="AY859" s="318"/>
      <c r="AZ859" s="318"/>
      <c r="BA859" s="318"/>
      <c r="BB859" s="318"/>
      <c r="BC859" s="318"/>
      <c r="BD859" s="318"/>
      <c r="BE859" s="318"/>
      <c r="BF859" s="318"/>
      <c r="BG859" s="318"/>
      <c r="BH859" s="318"/>
      <c r="BI859" s="318"/>
      <c r="BJ859" s="318"/>
    </row>
    <row r="860" spans="1:62" ht="12" customHeight="1" x14ac:dyDescent="0.25">
      <c r="A860" s="318"/>
      <c r="B860" s="318"/>
      <c r="C860" s="318"/>
      <c r="D860" s="318"/>
      <c r="E860" s="318"/>
      <c r="F860" s="318"/>
      <c r="G860" s="318"/>
      <c r="H860" s="318"/>
      <c r="I860" s="318"/>
      <c r="J860" s="318"/>
      <c r="K860" s="318"/>
      <c r="L860" s="318"/>
      <c r="M860" s="318"/>
      <c r="N860" s="318"/>
      <c r="O860" s="318"/>
      <c r="P860" s="318"/>
      <c r="Q860" s="318"/>
      <c r="R860" s="318"/>
      <c r="S860" s="318"/>
      <c r="T860" s="318"/>
      <c r="U860" s="318"/>
      <c r="V860" s="318"/>
      <c r="W860" s="318"/>
      <c r="X860" s="318"/>
      <c r="Y860" s="318"/>
      <c r="Z860" s="318"/>
      <c r="AA860" s="318"/>
      <c r="AB860" s="318"/>
      <c r="AC860" s="318"/>
      <c r="AD860" s="318"/>
      <c r="AE860" s="318"/>
      <c r="AF860" s="318"/>
      <c r="AG860" s="318"/>
      <c r="AH860" s="318"/>
      <c r="AI860" s="318"/>
      <c r="AJ860" s="318"/>
      <c r="AK860" s="318"/>
      <c r="AL860" s="318"/>
      <c r="AM860" s="318"/>
      <c r="AN860" s="318"/>
      <c r="AO860" s="318"/>
      <c r="AP860" s="318"/>
      <c r="AQ860" s="318"/>
      <c r="AR860" s="318"/>
      <c r="AS860" s="318"/>
      <c r="AT860" s="318"/>
      <c r="AU860" s="318"/>
      <c r="AV860" s="318"/>
      <c r="AW860" s="318"/>
      <c r="AX860" s="318"/>
      <c r="AY860" s="318"/>
      <c r="AZ860" s="318"/>
      <c r="BA860" s="318"/>
      <c r="BB860" s="318"/>
      <c r="BC860" s="318"/>
      <c r="BD860" s="318"/>
      <c r="BE860" s="318"/>
      <c r="BF860" s="318"/>
      <c r="BG860" s="318"/>
      <c r="BH860" s="318"/>
      <c r="BI860" s="318"/>
      <c r="BJ860" s="318"/>
    </row>
    <row r="861" spans="1:62" ht="12" customHeight="1" x14ac:dyDescent="0.25">
      <c r="A861" s="318"/>
      <c r="B861" s="318"/>
      <c r="C861" s="318"/>
      <c r="D861" s="318"/>
      <c r="E861" s="318"/>
      <c r="F861" s="318"/>
      <c r="G861" s="318"/>
      <c r="H861" s="318"/>
      <c r="I861" s="318"/>
      <c r="J861" s="318"/>
      <c r="K861" s="318"/>
      <c r="L861" s="318"/>
      <c r="M861" s="318"/>
      <c r="N861" s="318"/>
      <c r="O861" s="318"/>
      <c r="P861" s="318"/>
      <c r="Q861" s="318"/>
      <c r="R861" s="318"/>
      <c r="S861" s="318"/>
      <c r="T861" s="318"/>
      <c r="U861" s="318"/>
      <c r="V861" s="318"/>
      <c r="W861" s="318"/>
      <c r="X861" s="318"/>
      <c r="Y861" s="318"/>
      <c r="Z861" s="318"/>
      <c r="AA861" s="318"/>
      <c r="AB861" s="318"/>
      <c r="AC861" s="318"/>
      <c r="AD861" s="318"/>
      <c r="AE861" s="318"/>
      <c r="AF861" s="318"/>
      <c r="AG861" s="318"/>
      <c r="AH861" s="318"/>
      <c r="AI861" s="318"/>
      <c r="AJ861" s="318"/>
      <c r="AK861" s="318"/>
      <c r="AL861" s="318"/>
      <c r="AM861" s="318"/>
      <c r="AN861" s="318"/>
      <c r="AO861" s="318"/>
      <c r="AP861" s="318"/>
      <c r="AQ861" s="318"/>
      <c r="AR861" s="318"/>
      <c r="AS861" s="318"/>
      <c r="AT861" s="318"/>
      <c r="AU861" s="318"/>
      <c r="AV861" s="318"/>
      <c r="AW861" s="318"/>
      <c r="AX861" s="318"/>
      <c r="AY861" s="318"/>
      <c r="AZ861" s="318"/>
      <c r="BA861" s="318"/>
      <c r="BB861" s="318"/>
      <c r="BC861" s="318"/>
      <c r="BD861" s="318"/>
      <c r="BE861" s="318"/>
      <c r="BF861" s="318"/>
      <c r="BG861" s="318"/>
      <c r="BH861" s="318"/>
      <c r="BI861" s="318"/>
      <c r="BJ861" s="318"/>
    </row>
    <row r="862" spans="1:62" ht="12" customHeight="1" x14ac:dyDescent="0.25">
      <c r="A862" s="318"/>
      <c r="B862" s="318"/>
      <c r="C862" s="318"/>
      <c r="D862" s="318"/>
      <c r="E862" s="318"/>
      <c r="F862" s="318"/>
      <c r="G862" s="318"/>
      <c r="H862" s="318"/>
      <c r="I862" s="318"/>
      <c r="J862" s="318"/>
      <c r="K862" s="318"/>
      <c r="L862" s="318"/>
      <c r="M862" s="318"/>
      <c r="N862" s="318"/>
      <c r="O862" s="318"/>
      <c r="P862" s="318"/>
      <c r="Q862" s="318"/>
      <c r="R862" s="318"/>
      <c r="S862" s="318"/>
      <c r="T862" s="318"/>
      <c r="U862" s="318"/>
      <c r="V862" s="318"/>
      <c r="W862" s="318"/>
      <c r="X862" s="318"/>
      <c r="Y862" s="318"/>
      <c r="Z862" s="318"/>
      <c r="AA862" s="318"/>
      <c r="AB862" s="318"/>
      <c r="AC862" s="318"/>
      <c r="AD862" s="318"/>
      <c r="AE862" s="318"/>
      <c r="AF862" s="318"/>
      <c r="AG862" s="318"/>
      <c r="AH862" s="318"/>
      <c r="AI862" s="318"/>
      <c r="AJ862" s="318"/>
      <c r="AK862" s="318"/>
      <c r="AL862" s="318"/>
      <c r="AM862" s="318"/>
      <c r="AN862" s="318"/>
      <c r="AO862" s="318"/>
      <c r="AP862" s="318"/>
      <c r="AQ862" s="318"/>
      <c r="AR862" s="318"/>
      <c r="AS862" s="318"/>
      <c r="AT862" s="318"/>
      <c r="AU862" s="318"/>
      <c r="AV862" s="318"/>
      <c r="AW862" s="318"/>
      <c r="AX862" s="318"/>
      <c r="AY862" s="318"/>
      <c r="AZ862" s="318"/>
      <c r="BA862" s="318"/>
      <c r="BB862" s="318"/>
      <c r="BC862" s="318"/>
      <c r="BD862" s="318"/>
      <c r="BE862" s="318"/>
      <c r="BF862" s="318"/>
      <c r="BG862" s="318"/>
      <c r="BH862" s="318"/>
      <c r="BI862" s="318"/>
      <c r="BJ862" s="318"/>
    </row>
    <row r="863" spans="1:62" ht="12" customHeight="1" x14ac:dyDescent="0.25">
      <c r="A863" s="318"/>
      <c r="B863" s="318"/>
      <c r="C863" s="318"/>
      <c r="D863" s="318"/>
      <c r="E863" s="318"/>
      <c r="F863" s="318"/>
      <c r="G863" s="318"/>
      <c r="H863" s="318"/>
      <c r="I863" s="318"/>
      <c r="J863" s="318"/>
      <c r="K863" s="318"/>
      <c r="L863" s="318"/>
      <c r="M863" s="318"/>
      <c r="N863" s="318"/>
      <c r="O863" s="318"/>
      <c r="P863" s="318"/>
      <c r="Q863" s="318"/>
      <c r="R863" s="318"/>
      <c r="S863" s="318"/>
      <c r="T863" s="318"/>
      <c r="U863" s="318"/>
      <c r="V863" s="318"/>
      <c r="W863" s="318"/>
      <c r="X863" s="318"/>
      <c r="Y863" s="318"/>
      <c r="Z863" s="318"/>
      <c r="AA863" s="318"/>
      <c r="AB863" s="318"/>
      <c r="AC863" s="318"/>
      <c r="AD863" s="318"/>
      <c r="AE863" s="318"/>
      <c r="AF863" s="318"/>
      <c r="AG863" s="318"/>
      <c r="AH863" s="318"/>
      <c r="AI863" s="318"/>
      <c r="AJ863" s="318"/>
      <c r="AK863" s="318"/>
      <c r="AL863" s="318"/>
      <c r="AM863" s="318"/>
      <c r="AN863" s="318"/>
      <c r="AO863" s="318"/>
      <c r="AP863" s="318"/>
      <c r="AQ863" s="318"/>
      <c r="AR863" s="318"/>
      <c r="AS863" s="318"/>
      <c r="AT863" s="318"/>
      <c r="AU863" s="318"/>
      <c r="AV863" s="318"/>
      <c r="AW863" s="318"/>
      <c r="AX863" s="318"/>
      <c r="AY863" s="318"/>
      <c r="AZ863" s="318"/>
      <c r="BA863" s="318"/>
      <c r="BB863" s="318"/>
      <c r="BC863" s="318"/>
      <c r="BD863" s="318"/>
      <c r="BE863" s="318"/>
      <c r="BF863" s="318"/>
      <c r="BG863" s="318"/>
      <c r="BH863" s="318"/>
      <c r="BI863" s="318"/>
      <c r="BJ863" s="318"/>
    </row>
    <row r="864" spans="1:62" ht="12" customHeight="1" x14ac:dyDescent="0.25">
      <c r="A864" s="318"/>
      <c r="B864" s="318"/>
      <c r="C864" s="318"/>
      <c r="D864" s="318"/>
      <c r="E864" s="318"/>
      <c r="F864" s="318"/>
      <c r="G864" s="318"/>
      <c r="H864" s="318"/>
      <c r="I864" s="318"/>
      <c r="J864" s="318"/>
      <c r="K864" s="318"/>
      <c r="L864" s="318"/>
      <c r="M864" s="318"/>
      <c r="N864" s="318"/>
      <c r="O864" s="318"/>
      <c r="P864" s="318"/>
      <c r="Q864" s="318"/>
      <c r="R864" s="318"/>
      <c r="S864" s="318"/>
      <c r="T864" s="318"/>
      <c r="U864" s="318"/>
      <c r="V864" s="318"/>
      <c r="W864" s="318"/>
      <c r="X864" s="318"/>
      <c r="Y864" s="318"/>
      <c r="Z864" s="318"/>
      <c r="AA864" s="318"/>
      <c r="AB864" s="318"/>
      <c r="AC864" s="318"/>
      <c r="AD864" s="318"/>
      <c r="AE864" s="318"/>
      <c r="AF864" s="318"/>
      <c r="AG864" s="318"/>
      <c r="AH864" s="318"/>
      <c r="AI864" s="318"/>
      <c r="AJ864" s="318"/>
      <c r="AK864" s="318"/>
      <c r="AL864" s="318"/>
      <c r="AM864" s="318"/>
      <c r="AN864" s="318"/>
      <c r="AO864" s="318"/>
      <c r="AP864" s="318"/>
      <c r="AQ864" s="318"/>
      <c r="AR864" s="318"/>
      <c r="AS864" s="318"/>
      <c r="AT864" s="318"/>
      <c r="AU864" s="318"/>
      <c r="AV864" s="318"/>
      <c r="AW864" s="318"/>
      <c r="AX864" s="318"/>
      <c r="AY864" s="318"/>
      <c r="AZ864" s="318"/>
      <c r="BA864" s="318"/>
      <c r="BB864" s="318"/>
      <c r="BC864" s="318"/>
      <c r="BD864" s="318"/>
      <c r="BE864" s="318"/>
      <c r="BF864" s="318"/>
      <c r="BG864" s="318"/>
      <c r="BH864" s="318"/>
      <c r="BI864" s="318"/>
      <c r="BJ864" s="318"/>
    </row>
    <row r="865" spans="1:62" ht="12" customHeight="1" x14ac:dyDescent="0.25">
      <c r="A865" s="318"/>
      <c r="B865" s="318"/>
      <c r="C865" s="318"/>
      <c r="D865" s="318"/>
      <c r="E865" s="318"/>
      <c r="F865" s="318"/>
      <c r="G865" s="318"/>
      <c r="H865" s="318"/>
      <c r="I865" s="318"/>
      <c r="J865" s="318"/>
      <c r="K865" s="318"/>
      <c r="L865" s="318"/>
      <c r="M865" s="318"/>
      <c r="N865" s="318"/>
      <c r="O865" s="318"/>
      <c r="P865" s="318"/>
      <c r="Q865" s="318"/>
      <c r="R865" s="318"/>
      <c r="S865" s="318"/>
      <c r="T865" s="318"/>
      <c r="U865" s="318"/>
      <c r="V865" s="318"/>
      <c r="W865" s="318"/>
      <c r="X865" s="318"/>
      <c r="Y865" s="318"/>
      <c r="Z865" s="318"/>
      <c r="AA865" s="318"/>
      <c r="AB865" s="318"/>
      <c r="AC865" s="318"/>
      <c r="AD865" s="318"/>
      <c r="AE865" s="318"/>
      <c r="AF865" s="318"/>
      <c r="AG865" s="318"/>
      <c r="AH865" s="318"/>
      <c r="AI865" s="318"/>
      <c r="AJ865" s="318"/>
      <c r="AK865" s="318"/>
      <c r="AL865" s="318"/>
      <c r="AM865" s="318"/>
      <c r="AN865" s="318"/>
      <c r="AO865" s="318"/>
      <c r="AP865" s="318"/>
      <c r="AQ865" s="318"/>
      <c r="AR865" s="318"/>
      <c r="AS865" s="318"/>
      <c r="AT865" s="318"/>
      <c r="AU865" s="318"/>
      <c r="AV865" s="318"/>
      <c r="AW865" s="318"/>
      <c r="AX865" s="318"/>
      <c r="AY865" s="318"/>
      <c r="AZ865" s="318"/>
      <c r="BA865" s="318"/>
      <c r="BB865" s="318"/>
      <c r="BC865" s="318"/>
      <c r="BD865" s="318"/>
      <c r="BE865" s="318"/>
      <c r="BF865" s="318"/>
      <c r="BG865" s="318"/>
      <c r="BH865" s="318"/>
      <c r="BI865" s="318"/>
      <c r="BJ865" s="318"/>
    </row>
    <row r="866" spans="1:62" ht="12" customHeight="1" x14ac:dyDescent="0.25">
      <c r="A866" s="318"/>
      <c r="B866" s="318"/>
      <c r="C866" s="318"/>
      <c r="D866" s="318"/>
      <c r="E866" s="318"/>
      <c r="F866" s="318"/>
      <c r="G866" s="318"/>
      <c r="H866" s="318"/>
      <c r="I866" s="318"/>
      <c r="J866" s="318"/>
      <c r="K866" s="318"/>
      <c r="L866" s="318"/>
      <c r="M866" s="318"/>
      <c r="N866" s="318"/>
      <c r="O866" s="318"/>
      <c r="P866" s="318"/>
      <c r="Q866" s="318"/>
      <c r="R866" s="318"/>
      <c r="S866" s="318"/>
      <c r="T866" s="318"/>
      <c r="U866" s="318"/>
      <c r="V866" s="318"/>
      <c r="W866" s="318"/>
      <c r="X866" s="318"/>
      <c r="Y866" s="318"/>
      <c r="Z866" s="318"/>
      <c r="AA866" s="318"/>
      <c r="AB866" s="318"/>
      <c r="AC866" s="318"/>
      <c r="AD866" s="318"/>
      <c r="AE866" s="318"/>
      <c r="AF866" s="318"/>
      <c r="AG866" s="318"/>
      <c r="AH866" s="318"/>
      <c r="AI866" s="318"/>
      <c r="AJ866" s="318"/>
      <c r="AK866" s="318"/>
      <c r="AL866" s="318"/>
      <c r="AM866" s="318"/>
      <c r="AN866" s="318"/>
      <c r="AO866" s="318"/>
      <c r="AP866" s="318"/>
      <c r="AQ866" s="318"/>
      <c r="AR866" s="318"/>
      <c r="AS866" s="318"/>
      <c r="AT866" s="318"/>
      <c r="AU866" s="318"/>
      <c r="AV866" s="318"/>
      <c r="AW866" s="318"/>
      <c r="AX866" s="318"/>
      <c r="AY866" s="318"/>
      <c r="AZ866" s="318"/>
      <c r="BA866" s="318"/>
      <c r="BB866" s="318"/>
      <c r="BC866" s="318"/>
      <c r="BD866" s="318"/>
      <c r="BE866" s="318"/>
      <c r="BF866" s="318"/>
      <c r="BG866" s="318"/>
      <c r="BH866" s="318"/>
      <c r="BI866" s="318"/>
      <c r="BJ866" s="318"/>
    </row>
    <row r="867" spans="1:62" ht="12" customHeight="1" x14ac:dyDescent="0.25">
      <c r="A867" s="318"/>
      <c r="B867" s="318"/>
      <c r="C867" s="318"/>
      <c r="D867" s="318"/>
      <c r="E867" s="318"/>
      <c r="F867" s="318"/>
      <c r="G867" s="318"/>
      <c r="H867" s="318"/>
      <c r="I867" s="318"/>
      <c r="J867" s="318"/>
      <c r="K867" s="318"/>
      <c r="L867" s="318"/>
      <c r="M867" s="318"/>
      <c r="N867" s="318"/>
      <c r="O867" s="318"/>
      <c r="P867" s="318"/>
      <c r="Q867" s="318"/>
      <c r="R867" s="318"/>
      <c r="S867" s="318"/>
      <c r="T867" s="318"/>
      <c r="U867" s="318"/>
      <c r="V867" s="318"/>
      <c r="W867" s="318"/>
      <c r="X867" s="318"/>
      <c r="Y867" s="318"/>
      <c r="Z867" s="318"/>
      <c r="AA867" s="318"/>
      <c r="AB867" s="318"/>
      <c r="AC867" s="318"/>
      <c r="AD867" s="318"/>
      <c r="AE867" s="318"/>
      <c r="AF867" s="318"/>
      <c r="AG867" s="318"/>
      <c r="AH867" s="318"/>
      <c r="AI867" s="318"/>
      <c r="AJ867" s="318"/>
      <c r="AK867" s="318"/>
      <c r="AL867" s="318"/>
      <c r="AM867" s="318"/>
      <c r="AN867" s="318"/>
      <c r="AO867" s="318"/>
      <c r="AP867" s="318"/>
      <c r="AQ867" s="318"/>
      <c r="AR867" s="318"/>
      <c r="AS867" s="318"/>
      <c r="AT867" s="318"/>
      <c r="AU867" s="318"/>
      <c r="AV867" s="318"/>
      <c r="AW867" s="318"/>
      <c r="AX867" s="318"/>
      <c r="AY867" s="318"/>
      <c r="AZ867" s="318"/>
      <c r="BA867" s="318"/>
      <c r="BB867" s="318"/>
      <c r="BC867" s="318"/>
      <c r="BD867" s="318"/>
      <c r="BE867" s="318"/>
      <c r="BF867" s="318"/>
      <c r="BG867" s="318"/>
      <c r="BH867" s="318"/>
      <c r="BI867" s="318"/>
      <c r="BJ867" s="318"/>
    </row>
    <row r="868" spans="1:62" ht="12" customHeight="1" x14ac:dyDescent="0.25">
      <c r="A868" s="318"/>
      <c r="B868" s="318"/>
      <c r="C868" s="318"/>
      <c r="D868" s="318"/>
      <c r="E868" s="318"/>
      <c r="F868" s="318"/>
      <c r="G868" s="318"/>
      <c r="H868" s="318"/>
      <c r="I868" s="318"/>
      <c r="J868" s="318"/>
      <c r="K868" s="318"/>
      <c r="L868" s="318"/>
      <c r="M868" s="318"/>
      <c r="N868" s="318"/>
      <c r="O868" s="318"/>
      <c r="P868" s="318"/>
      <c r="Q868" s="318"/>
      <c r="R868" s="318"/>
      <c r="S868" s="318"/>
      <c r="T868" s="318"/>
      <c r="U868" s="318"/>
      <c r="V868" s="318"/>
      <c r="W868" s="318"/>
      <c r="X868" s="318"/>
      <c r="Y868" s="318"/>
      <c r="Z868" s="318"/>
      <c r="AA868" s="318"/>
      <c r="AB868" s="318"/>
      <c r="AC868" s="318"/>
      <c r="AD868" s="318"/>
      <c r="AE868" s="318"/>
      <c r="AF868" s="318"/>
      <c r="AG868" s="318"/>
      <c r="AH868" s="318"/>
      <c r="AI868" s="318"/>
      <c r="AJ868" s="318"/>
      <c r="AK868" s="318"/>
      <c r="AL868" s="318"/>
      <c r="AM868" s="318"/>
      <c r="AN868" s="318"/>
      <c r="AO868" s="318"/>
      <c r="AP868" s="318"/>
      <c r="AQ868" s="318"/>
      <c r="AR868" s="318"/>
      <c r="AS868" s="318"/>
      <c r="AT868" s="318"/>
      <c r="AU868" s="318"/>
      <c r="AV868" s="318"/>
      <c r="AW868" s="318"/>
      <c r="AX868" s="318"/>
      <c r="AY868" s="318"/>
      <c r="AZ868" s="318"/>
      <c r="BA868" s="318"/>
      <c r="BB868" s="318"/>
      <c r="BC868" s="318"/>
      <c r="BD868" s="318"/>
      <c r="BE868" s="318"/>
      <c r="BF868" s="318"/>
      <c r="BG868" s="318"/>
      <c r="BH868" s="318"/>
      <c r="BI868" s="318"/>
      <c r="BJ868" s="318"/>
    </row>
    <row r="869" spans="1:62" ht="12" customHeight="1" x14ac:dyDescent="0.25">
      <c r="A869" s="318"/>
      <c r="B869" s="318"/>
      <c r="C869" s="318"/>
      <c r="D869" s="318"/>
      <c r="E869" s="318"/>
      <c r="F869" s="318"/>
      <c r="G869" s="318"/>
      <c r="H869" s="318"/>
      <c r="I869" s="318"/>
      <c r="J869" s="318"/>
      <c r="K869" s="318"/>
      <c r="L869" s="318"/>
      <c r="M869" s="318"/>
      <c r="N869" s="318"/>
      <c r="O869" s="318"/>
      <c r="P869" s="318"/>
      <c r="Q869" s="318"/>
      <c r="R869" s="318"/>
      <c r="S869" s="318"/>
      <c r="T869" s="318"/>
      <c r="U869" s="318"/>
      <c r="V869" s="318"/>
      <c r="W869" s="318"/>
      <c r="X869" s="318"/>
      <c r="Y869" s="318"/>
      <c r="Z869" s="318"/>
      <c r="AA869" s="318"/>
      <c r="AB869" s="318"/>
      <c r="AC869" s="318"/>
      <c r="AD869" s="318"/>
      <c r="AE869" s="318"/>
      <c r="AF869" s="318"/>
      <c r="AG869" s="318"/>
      <c r="AH869" s="318"/>
      <c r="AI869" s="318"/>
      <c r="AJ869" s="318"/>
      <c r="AK869" s="318"/>
      <c r="AL869" s="318"/>
      <c r="AM869" s="318"/>
      <c r="AN869" s="318"/>
      <c r="AO869" s="318"/>
      <c r="AP869" s="318"/>
      <c r="AQ869" s="318"/>
      <c r="AR869" s="318"/>
      <c r="AS869" s="318"/>
      <c r="AT869" s="318"/>
      <c r="AU869" s="318"/>
      <c r="AV869" s="318"/>
      <c r="AW869" s="318"/>
      <c r="AX869" s="318"/>
      <c r="AY869" s="318"/>
      <c r="AZ869" s="318"/>
      <c r="BA869" s="318"/>
      <c r="BB869" s="318"/>
      <c r="BC869" s="318"/>
      <c r="BD869" s="318"/>
      <c r="BE869" s="318"/>
      <c r="BF869" s="318"/>
      <c r="BG869" s="318"/>
      <c r="BH869" s="318"/>
      <c r="BI869" s="318"/>
      <c r="BJ869" s="318"/>
    </row>
    <row r="870" spans="1:62" ht="12" customHeight="1" x14ac:dyDescent="0.25">
      <c r="A870" s="318"/>
      <c r="B870" s="318"/>
      <c r="C870" s="318"/>
      <c r="D870" s="318"/>
      <c r="E870" s="318"/>
      <c r="F870" s="318"/>
      <c r="G870" s="318"/>
      <c r="H870" s="318"/>
      <c r="I870" s="318"/>
      <c r="J870" s="318"/>
      <c r="K870" s="318"/>
      <c r="L870" s="318"/>
      <c r="M870" s="318"/>
      <c r="N870" s="318"/>
      <c r="O870" s="318"/>
      <c r="P870" s="318"/>
      <c r="Q870" s="318"/>
      <c r="R870" s="318"/>
      <c r="S870" s="318"/>
      <c r="T870" s="318"/>
      <c r="U870" s="318"/>
      <c r="V870" s="318"/>
      <c r="W870" s="318"/>
      <c r="X870" s="318"/>
      <c r="Y870" s="318"/>
      <c r="Z870" s="318"/>
      <c r="AA870" s="318"/>
      <c r="AB870" s="318"/>
      <c r="AC870" s="318"/>
      <c r="AD870" s="318"/>
      <c r="AE870" s="318"/>
      <c r="AF870" s="318"/>
      <c r="AG870" s="318"/>
      <c r="AH870" s="318"/>
      <c r="AI870" s="318"/>
      <c r="AJ870" s="318"/>
      <c r="AK870" s="318"/>
      <c r="AL870" s="318"/>
      <c r="AM870" s="318"/>
      <c r="AN870" s="318"/>
      <c r="AO870" s="318"/>
      <c r="AP870" s="318"/>
      <c r="AQ870" s="318"/>
      <c r="AR870" s="318"/>
      <c r="AS870" s="318"/>
      <c r="AT870" s="318"/>
      <c r="AU870" s="318"/>
      <c r="AV870" s="318"/>
      <c r="AW870" s="318"/>
      <c r="AX870" s="318"/>
      <c r="AY870" s="318"/>
      <c r="AZ870" s="318"/>
      <c r="BA870" s="318"/>
      <c r="BB870" s="318"/>
      <c r="BC870" s="318"/>
      <c r="BD870" s="318"/>
      <c r="BE870" s="318"/>
      <c r="BF870" s="318"/>
      <c r="BG870" s="318"/>
      <c r="BH870" s="318"/>
      <c r="BI870" s="318"/>
      <c r="BJ870" s="318"/>
    </row>
    <row r="871" spans="1:62" ht="12" customHeight="1" x14ac:dyDescent="0.25">
      <c r="A871" s="318"/>
      <c r="B871" s="318"/>
      <c r="C871" s="318"/>
      <c r="D871" s="318"/>
      <c r="E871" s="318"/>
      <c r="F871" s="318"/>
      <c r="G871" s="318"/>
      <c r="H871" s="318"/>
      <c r="I871" s="318"/>
      <c r="J871" s="318"/>
      <c r="K871" s="318"/>
      <c r="L871" s="318"/>
      <c r="M871" s="318"/>
      <c r="N871" s="318"/>
      <c r="O871" s="318"/>
      <c r="P871" s="318"/>
      <c r="Q871" s="318"/>
      <c r="R871" s="318"/>
      <c r="S871" s="318"/>
      <c r="T871" s="318"/>
      <c r="U871" s="318"/>
      <c r="V871" s="318"/>
      <c r="W871" s="318"/>
      <c r="X871" s="318"/>
      <c r="Y871" s="318"/>
      <c r="Z871" s="318"/>
      <c r="AA871" s="318"/>
      <c r="AB871" s="318"/>
      <c r="AC871" s="318"/>
      <c r="AD871" s="318"/>
      <c r="AE871" s="318"/>
      <c r="AF871" s="318"/>
      <c r="AG871" s="318"/>
      <c r="AH871" s="318"/>
      <c r="AI871" s="318"/>
      <c r="AJ871" s="318"/>
      <c r="AK871" s="318"/>
      <c r="AL871" s="318"/>
      <c r="AM871" s="318"/>
      <c r="AN871" s="318"/>
      <c r="AO871" s="318"/>
      <c r="AP871" s="318"/>
      <c r="AQ871" s="318"/>
      <c r="AR871" s="318"/>
      <c r="AS871" s="318"/>
      <c r="AT871" s="318"/>
      <c r="AU871" s="318"/>
      <c r="AV871" s="318"/>
      <c r="AW871" s="318"/>
      <c r="AX871" s="318"/>
      <c r="AY871" s="318"/>
      <c r="AZ871" s="318"/>
      <c r="BA871" s="318"/>
      <c r="BB871" s="318"/>
      <c r="BC871" s="318"/>
      <c r="BD871" s="318"/>
      <c r="BE871" s="318"/>
      <c r="BF871" s="318"/>
      <c r="BG871" s="318"/>
      <c r="BH871" s="318"/>
      <c r="BI871" s="318"/>
      <c r="BJ871" s="318"/>
    </row>
    <row r="872" spans="1:62" ht="12" customHeight="1" x14ac:dyDescent="0.25">
      <c r="A872" s="318"/>
      <c r="B872" s="318"/>
      <c r="C872" s="318"/>
      <c r="D872" s="318"/>
      <c r="E872" s="318"/>
      <c r="F872" s="318"/>
      <c r="G872" s="318"/>
      <c r="H872" s="318"/>
      <c r="I872" s="318"/>
      <c r="J872" s="318"/>
      <c r="K872" s="318"/>
      <c r="L872" s="318"/>
      <c r="M872" s="318"/>
      <c r="N872" s="318"/>
      <c r="O872" s="318"/>
      <c r="P872" s="318"/>
      <c r="Q872" s="318"/>
      <c r="R872" s="318"/>
      <c r="S872" s="318"/>
      <c r="T872" s="318"/>
      <c r="U872" s="318"/>
      <c r="V872" s="318"/>
      <c r="W872" s="318"/>
      <c r="X872" s="318"/>
      <c r="Y872" s="318"/>
      <c r="Z872" s="318"/>
      <c r="AA872" s="318"/>
      <c r="AB872" s="318"/>
      <c r="AC872" s="318"/>
      <c r="AD872" s="318"/>
      <c r="AE872" s="318"/>
      <c r="AF872" s="318"/>
      <c r="AG872" s="318"/>
      <c r="AH872" s="318"/>
      <c r="AI872" s="318"/>
      <c r="AJ872" s="318"/>
      <c r="AK872" s="318"/>
      <c r="AL872" s="318"/>
      <c r="AM872" s="318"/>
      <c r="AN872" s="318"/>
      <c r="AO872" s="318"/>
      <c r="AP872" s="318"/>
      <c r="AQ872" s="318"/>
      <c r="AR872" s="318"/>
      <c r="AS872" s="318"/>
      <c r="AT872" s="318"/>
      <c r="AU872" s="318"/>
      <c r="AV872" s="318"/>
      <c r="AW872" s="318"/>
      <c r="AX872" s="318"/>
      <c r="AY872" s="318"/>
      <c r="AZ872" s="318"/>
      <c r="BA872" s="318"/>
      <c r="BB872" s="318"/>
      <c r="BC872" s="318"/>
      <c r="BD872" s="318"/>
      <c r="BE872" s="318"/>
      <c r="BF872" s="318"/>
      <c r="BG872" s="318"/>
      <c r="BH872" s="318"/>
      <c r="BI872" s="318"/>
      <c r="BJ872" s="318"/>
    </row>
    <row r="873" spans="1:62" ht="12" customHeight="1" x14ac:dyDescent="0.25">
      <c r="A873" s="318"/>
      <c r="B873" s="318"/>
      <c r="C873" s="318"/>
      <c r="D873" s="318"/>
      <c r="E873" s="318"/>
      <c r="F873" s="318"/>
      <c r="G873" s="318"/>
      <c r="H873" s="318"/>
      <c r="I873" s="318"/>
      <c r="J873" s="318"/>
      <c r="K873" s="318"/>
      <c r="L873" s="318"/>
      <c r="M873" s="318"/>
      <c r="N873" s="318"/>
      <c r="O873" s="318"/>
      <c r="P873" s="318"/>
      <c r="Q873" s="318"/>
      <c r="R873" s="318"/>
      <c r="S873" s="318"/>
      <c r="T873" s="318"/>
      <c r="U873" s="318"/>
      <c r="V873" s="318"/>
      <c r="W873" s="318"/>
      <c r="X873" s="318"/>
      <c r="Y873" s="318"/>
      <c r="Z873" s="318"/>
      <c r="AA873" s="318"/>
      <c r="AB873" s="318"/>
      <c r="AC873" s="318"/>
      <c r="AD873" s="318"/>
      <c r="AE873" s="318"/>
      <c r="AF873" s="318"/>
      <c r="AG873" s="318"/>
      <c r="AH873" s="318"/>
      <c r="AI873" s="318"/>
      <c r="AJ873" s="318"/>
      <c r="AK873" s="318"/>
      <c r="AL873" s="318"/>
      <c r="AM873" s="318"/>
      <c r="AN873" s="318"/>
      <c r="AO873" s="318"/>
      <c r="AP873" s="318"/>
      <c r="AQ873" s="318"/>
      <c r="AR873" s="318"/>
      <c r="AS873" s="318"/>
      <c r="AT873" s="318"/>
      <c r="AU873" s="318"/>
      <c r="AV873" s="318"/>
      <c r="AW873" s="318"/>
      <c r="AX873" s="318"/>
      <c r="AY873" s="318"/>
      <c r="AZ873" s="318"/>
      <c r="BA873" s="318"/>
      <c r="BB873" s="318"/>
      <c r="BC873" s="318"/>
      <c r="BD873" s="318"/>
      <c r="BE873" s="318"/>
      <c r="BF873" s="318"/>
      <c r="BG873" s="318"/>
      <c r="BH873" s="318"/>
      <c r="BI873" s="318"/>
      <c r="BJ873" s="318"/>
    </row>
    <row r="874" spans="1:62" ht="12" customHeight="1" x14ac:dyDescent="0.25">
      <c r="A874" s="318"/>
      <c r="B874" s="318"/>
      <c r="C874" s="318"/>
      <c r="D874" s="318"/>
      <c r="E874" s="318"/>
      <c r="F874" s="318"/>
      <c r="G874" s="318"/>
      <c r="H874" s="318"/>
      <c r="I874" s="318"/>
      <c r="J874" s="318"/>
      <c r="K874" s="318"/>
      <c r="L874" s="318"/>
      <c r="M874" s="318"/>
      <c r="N874" s="318"/>
      <c r="O874" s="318"/>
      <c r="P874" s="318"/>
      <c r="Q874" s="318"/>
      <c r="R874" s="318"/>
      <c r="S874" s="318"/>
      <c r="T874" s="318"/>
      <c r="U874" s="318"/>
      <c r="V874" s="318"/>
      <c r="W874" s="318"/>
      <c r="X874" s="318"/>
      <c r="Y874" s="318"/>
      <c r="Z874" s="318"/>
      <c r="AA874" s="318"/>
      <c r="AB874" s="318"/>
      <c r="AC874" s="318"/>
      <c r="AD874" s="318"/>
      <c r="AE874" s="318"/>
      <c r="AF874" s="318"/>
      <c r="AG874" s="318"/>
      <c r="AH874" s="318"/>
      <c r="AI874" s="318"/>
      <c r="AJ874" s="318"/>
      <c r="AK874" s="318"/>
      <c r="AL874" s="318"/>
      <c r="AM874" s="318"/>
      <c r="AN874" s="318"/>
      <c r="AO874" s="318"/>
      <c r="AP874" s="318"/>
      <c r="AQ874" s="318"/>
      <c r="AR874" s="318"/>
      <c r="AS874" s="318"/>
      <c r="AT874" s="318"/>
      <c r="AU874" s="318"/>
      <c r="AV874" s="318"/>
      <c r="AW874" s="318"/>
      <c r="AX874" s="318"/>
      <c r="AY874" s="318"/>
      <c r="AZ874" s="318"/>
      <c r="BA874" s="318"/>
      <c r="BB874" s="318"/>
      <c r="BC874" s="318"/>
      <c r="BD874" s="318"/>
      <c r="BE874" s="318"/>
      <c r="BF874" s="318"/>
      <c r="BG874" s="318"/>
      <c r="BH874" s="318"/>
      <c r="BI874" s="318"/>
      <c r="BJ874" s="318"/>
    </row>
    <row r="875" spans="1:62" ht="12" customHeight="1" x14ac:dyDescent="0.25">
      <c r="A875" s="318"/>
      <c r="B875" s="318"/>
      <c r="C875" s="318"/>
      <c r="D875" s="318"/>
      <c r="E875" s="318"/>
      <c r="F875" s="318"/>
      <c r="G875" s="318"/>
      <c r="H875" s="318"/>
      <c r="I875" s="318"/>
      <c r="J875" s="318"/>
      <c r="K875" s="318"/>
      <c r="L875" s="318"/>
      <c r="M875" s="318"/>
      <c r="N875" s="318"/>
      <c r="O875" s="318"/>
      <c r="P875" s="318"/>
      <c r="Q875" s="318"/>
      <c r="R875" s="318"/>
      <c r="S875" s="318"/>
      <c r="T875" s="318"/>
      <c r="U875" s="318"/>
      <c r="V875" s="318"/>
      <c r="W875" s="318"/>
      <c r="X875" s="318"/>
      <c r="Y875" s="318"/>
      <c r="Z875" s="318"/>
      <c r="AA875" s="318"/>
      <c r="AB875" s="318"/>
      <c r="AC875" s="318"/>
      <c r="AD875" s="318"/>
      <c r="AE875" s="318"/>
      <c r="AF875" s="318"/>
      <c r="AG875" s="318"/>
      <c r="AH875" s="318"/>
      <c r="AI875" s="318"/>
      <c r="AJ875" s="318"/>
      <c r="AK875" s="318"/>
      <c r="AL875" s="318"/>
      <c r="AM875" s="318"/>
      <c r="AN875" s="318"/>
      <c r="AO875" s="318"/>
      <c r="AP875" s="318"/>
      <c r="AQ875" s="318"/>
      <c r="AR875" s="318"/>
      <c r="AS875" s="318"/>
      <c r="AT875" s="318"/>
      <c r="AU875" s="318"/>
      <c r="AV875" s="318"/>
      <c r="AW875" s="318"/>
      <c r="AX875" s="318"/>
      <c r="AY875" s="318"/>
      <c r="AZ875" s="318"/>
      <c r="BA875" s="318"/>
      <c r="BB875" s="318"/>
      <c r="BC875" s="318"/>
      <c r="BD875" s="318"/>
      <c r="BE875" s="318"/>
      <c r="BF875" s="318"/>
      <c r="BG875" s="318"/>
      <c r="BH875" s="318"/>
      <c r="BI875" s="318"/>
      <c r="BJ875" s="318"/>
    </row>
    <row r="876" spans="1:62" ht="12" customHeight="1" x14ac:dyDescent="0.25">
      <c r="A876" s="318"/>
      <c r="B876" s="318"/>
      <c r="C876" s="318"/>
      <c r="D876" s="318"/>
      <c r="E876" s="318"/>
      <c r="F876" s="318"/>
      <c r="G876" s="318"/>
      <c r="H876" s="318"/>
      <c r="I876" s="318"/>
      <c r="J876" s="318"/>
      <c r="K876" s="318"/>
      <c r="L876" s="318"/>
      <c r="M876" s="318"/>
      <c r="N876" s="318"/>
      <c r="O876" s="318"/>
      <c r="P876" s="318"/>
      <c r="Q876" s="318"/>
      <c r="R876" s="318"/>
      <c r="S876" s="318"/>
      <c r="T876" s="318"/>
      <c r="U876" s="318"/>
      <c r="V876" s="318"/>
      <c r="W876" s="318"/>
      <c r="X876" s="318"/>
      <c r="Y876" s="318"/>
      <c r="Z876" s="318"/>
      <c r="AA876" s="318"/>
      <c r="AB876" s="318"/>
      <c r="AC876" s="318"/>
      <c r="AD876" s="318"/>
      <c r="AE876" s="318"/>
      <c r="AF876" s="318"/>
      <c r="AG876" s="318"/>
      <c r="AH876" s="318"/>
      <c r="AI876" s="318"/>
      <c r="AJ876" s="318"/>
      <c r="AK876" s="318"/>
      <c r="AL876" s="318"/>
      <c r="AM876" s="318"/>
      <c r="AN876" s="318"/>
      <c r="AO876" s="318"/>
      <c r="AP876" s="318"/>
      <c r="AQ876" s="318"/>
      <c r="AR876" s="318"/>
      <c r="AS876" s="318"/>
      <c r="AT876" s="318"/>
      <c r="AU876" s="318"/>
      <c r="AV876" s="318"/>
      <c r="AW876" s="318"/>
      <c r="AX876" s="318"/>
      <c r="AY876" s="318"/>
      <c r="AZ876" s="318"/>
      <c r="BA876" s="318"/>
      <c r="BB876" s="318"/>
      <c r="BC876" s="318"/>
      <c r="BD876" s="318"/>
      <c r="BE876" s="318"/>
      <c r="BF876" s="318"/>
      <c r="BG876" s="318"/>
      <c r="BH876" s="318"/>
      <c r="BI876" s="318"/>
      <c r="BJ876" s="318"/>
    </row>
    <row r="877" spans="1:62" ht="12" customHeight="1" x14ac:dyDescent="0.25">
      <c r="A877" s="318"/>
      <c r="B877" s="318"/>
      <c r="C877" s="318"/>
      <c r="D877" s="318"/>
      <c r="E877" s="318"/>
      <c r="F877" s="318"/>
      <c r="G877" s="318"/>
      <c r="H877" s="318"/>
      <c r="I877" s="318"/>
      <c r="J877" s="318"/>
      <c r="K877" s="318"/>
      <c r="L877" s="318"/>
      <c r="M877" s="318"/>
      <c r="N877" s="318"/>
      <c r="O877" s="318"/>
      <c r="P877" s="318"/>
      <c r="Q877" s="318"/>
      <c r="R877" s="318"/>
      <c r="S877" s="318"/>
      <c r="T877" s="318"/>
      <c r="U877" s="318"/>
      <c r="V877" s="318"/>
      <c r="W877" s="318"/>
      <c r="X877" s="318"/>
      <c r="Y877" s="318"/>
      <c r="Z877" s="318"/>
      <c r="AA877" s="318"/>
      <c r="AB877" s="318"/>
      <c r="AC877" s="318"/>
      <c r="AD877" s="318"/>
      <c r="AE877" s="318"/>
      <c r="AF877" s="318"/>
      <c r="AG877" s="318"/>
      <c r="AH877" s="318"/>
      <c r="AI877" s="318"/>
      <c r="AJ877" s="318"/>
      <c r="AK877" s="318"/>
      <c r="AL877" s="318"/>
      <c r="AM877" s="318"/>
      <c r="AN877" s="318"/>
      <c r="AO877" s="318"/>
      <c r="AP877" s="318"/>
      <c r="AQ877" s="318"/>
      <c r="AR877" s="318"/>
      <c r="AS877" s="318"/>
      <c r="AT877" s="318"/>
      <c r="AU877" s="318"/>
      <c r="AV877" s="318"/>
      <c r="AW877" s="318"/>
      <c r="AX877" s="318"/>
      <c r="AY877" s="318"/>
      <c r="AZ877" s="318"/>
      <c r="BA877" s="318"/>
      <c r="BB877" s="318"/>
      <c r="BC877" s="318"/>
      <c r="BD877" s="318"/>
      <c r="BE877" s="318"/>
      <c r="BF877" s="318"/>
      <c r="BG877" s="318"/>
      <c r="BH877" s="318"/>
      <c r="BI877" s="318"/>
      <c r="BJ877" s="318"/>
    </row>
    <row r="878" spans="1:62" ht="12" customHeight="1" x14ac:dyDescent="0.25">
      <c r="A878" s="318"/>
      <c r="B878" s="318"/>
      <c r="C878" s="318"/>
      <c r="D878" s="318"/>
      <c r="E878" s="318"/>
      <c r="F878" s="318"/>
      <c r="G878" s="318"/>
      <c r="H878" s="318"/>
      <c r="I878" s="318"/>
      <c r="J878" s="318"/>
      <c r="K878" s="318"/>
      <c r="L878" s="318"/>
      <c r="M878" s="318"/>
      <c r="N878" s="318"/>
      <c r="O878" s="318"/>
      <c r="P878" s="318"/>
      <c r="Q878" s="318"/>
      <c r="R878" s="318"/>
      <c r="S878" s="318"/>
      <c r="T878" s="318"/>
      <c r="U878" s="318"/>
      <c r="V878" s="318"/>
      <c r="W878" s="318"/>
      <c r="X878" s="318"/>
      <c r="Y878" s="318"/>
      <c r="Z878" s="318"/>
      <c r="AA878" s="318"/>
      <c r="AB878" s="318"/>
      <c r="AC878" s="318"/>
      <c r="AD878" s="318"/>
      <c r="AE878" s="318"/>
      <c r="AF878" s="318"/>
      <c r="AG878" s="318"/>
      <c r="AH878" s="318"/>
      <c r="AI878" s="318"/>
      <c r="AJ878" s="318"/>
      <c r="AK878" s="318"/>
      <c r="AL878" s="318"/>
      <c r="AM878" s="318"/>
      <c r="AN878" s="318"/>
      <c r="AO878" s="318"/>
      <c r="AP878" s="318"/>
      <c r="AQ878" s="318"/>
      <c r="AR878" s="318"/>
      <c r="AS878" s="318"/>
      <c r="AT878" s="318"/>
      <c r="AU878" s="318"/>
      <c r="AV878" s="318"/>
      <c r="AW878" s="318"/>
      <c r="AX878" s="318"/>
      <c r="AY878" s="318"/>
      <c r="AZ878" s="318"/>
      <c r="BA878" s="318"/>
      <c r="BB878" s="318"/>
      <c r="BC878" s="318"/>
      <c r="BD878" s="318"/>
      <c r="BE878" s="318"/>
      <c r="BF878" s="318"/>
      <c r="BG878" s="318"/>
      <c r="BH878" s="318"/>
      <c r="BI878" s="318"/>
      <c r="BJ878" s="318"/>
    </row>
    <row r="879" spans="1:62" ht="12" customHeight="1" x14ac:dyDescent="0.25">
      <c r="A879" s="318"/>
      <c r="B879" s="318"/>
      <c r="C879" s="318"/>
      <c r="D879" s="318"/>
      <c r="E879" s="318"/>
      <c r="F879" s="318"/>
      <c r="G879" s="318"/>
      <c r="H879" s="318"/>
      <c r="I879" s="318"/>
      <c r="J879" s="318"/>
      <c r="K879" s="318"/>
      <c r="L879" s="318"/>
      <c r="M879" s="318"/>
      <c r="N879" s="318"/>
      <c r="O879" s="318"/>
      <c r="P879" s="318"/>
      <c r="Q879" s="318"/>
      <c r="R879" s="318"/>
      <c r="S879" s="318"/>
      <c r="T879" s="318"/>
      <c r="U879" s="318"/>
      <c r="V879" s="318"/>
      <c r="W879" s="318"/>
      <c r="X879" s="318"/>
      <c r="Y879" s="318"/>
      <c r="Z879" s="318"/>
      <c r="AA879" s="318"/>
      <c r="AB879" s="318"/>
      <c r="AC879" s="318"/>
      <c r="AD879" s="318"/>
      <c r="AE879" s="318"/>
      <c r="AF879" s="318"/>
      <c r="AG879" s="318"/>
      <c r="AH879" s="318"/>
      <c r="AI879" s="318"/>
      <c r="AJ879" s="318"/>
      <c r="AK879" s="318"/>
      <c r="AL879" s="318"/>
      <c r="AM879" s="318"/>
      <c r="AN879" s="318"/>
      <c r="AO879" s="318"/>
      <c r="AP879" s="318"/>
      <c r="AQ879" s="318"/>
      <c r="AR879" s="318"/>
      <c r="AS879" s="318"/>
      <c r="AT879" s="318"/>
      <c r="AU879" s="318"/>
      <c r="AV879" s="318"/>
      <c r="AW879" s="318"/>
      <c r="AX879" s="318"/>
      <c r="AY879" s="318"/>
      <c r="AZ879" s="318"/>
      <c r="BA879" s="318"/>
      <c r="BB879" s="318"/>
      <c r="BC879" s="318"/>
      <c r="BD879" s="318"/>
      <c r="BE879" s="318"/>
      <c r="BF879" s="318"/>
      <c r="BG879" s="318"/>
      <c r="BH879" s="318"/>
      <c r="BI879" s="318"/>
      <c r="BJ879" s="318"/>
    </row>
    <row r="880" spans="1:62" ht="12" customHeight="1" x14ac:dyDescent="0.25">
      <c r="A880" s="318"/>
      <c r="B880" s="318"/>
      <c r="C880" s="318"/>
      <c r="D880" s="318"/>
      <c r="E880" s="318"/>
      <c r="F880" s="318"/>
      <c r="G880" s="318"/>
      <c r="H880" s="318"/>
      <c r="I880" s="318"/>
      <c r="J880" s="318"/>
      <c r="K880" s="318"/>
      <c r="L880" s="318"/>
      <c r="M880" s="318"/>
      <c r="N880" s="318"/>
      <c r="O880" s="318"/>
      <c r="P880" s="318"/>
      <c r="Q880" s="318"/>
      <c r="R880" s="318"/>
      <c r="S880" s="318"/>
      <c r="T880" s="318"/>
      <c r="U880" s="318"/>
      <c r="V880" s="318"/>
      <c r="W880" s="318"/>
      <c r="X880" s="318"/>
      <c r="Y880" s="318"/>
      <c r="Z880" s="318"/>
      <c r="AA880" s="318"/>
      <c r="AB880" s="318"/>
      <c r="AC880" s="318"/>
      <c r="AD880" s="318"/>
      <c r="AE880" s="318"/>
      <c r="AF880" s="318"/>
      <c r="AG880" s="318"/>
      <c r="AH880" s="318"/>
      <c r="AI880" s="318"/>
      <c r="AJ880" s="318"/>
      <c r="AK880" s="318"/>
      <c r="AL880" s="318"/>
      <c r="AM880" s="318"/>
      <c r="AN880" s="318"/>
      <c r="AO880" s="318"/>
      <c r="AP880" s="318"/>
      <c r="AQ880" s="318"/>
      <c r="AR880" s="318"/>
      <c r="AS880" s="318"/>
      <c r="AT880" s="318"/>
      <c r="AU880" s="318"/>
      <c r="AV880" s="318"/>
      <c r="AW880" s="318"/>
      <c r="AX880" s="318"/>
      <c r="AY880" s="318"/>
      <c r="AZ880" s="318"/>
      <c r="BA880" s="318"/>
      <c r="BB880" s="318"/>
      <c r="BC880" s="318"/>
      <c r="BD880" s="318"/>
      <c r="BE880" s="318"/>
      <c r="BF880" s="318"/>
      <c r="BG880" s="318"/>
      <c r="BH880" s="318"/>
      <c r="BI880" s="318"/>
      <c r="BJ880" s="318"/>
    </row>
    <row r="881" spans="1:62" ht="12" customHeight="1" x14ac:dyDescent="0.25">
      <c r="A881" s="318"/>
      <c r="B881" s="318"/>
      <c r="C881" s="318"/>
      <c r="D881" s="318"/>
      <c r="E881" s="318"/>
      <c r="F881" s="318"/>
      <c r="G881" s="318"/>
      <c r="H881" s="318"/>
      <c r="I881" s="318"/>
      <c r="J881" s="318"/>
      <c r="K881" s="318"/>
      <c r="L881" s="318"/>
      <c r="M881" s="318"/>
      <c r="N881" s="318"/>
      <c r="O881" s="318"/>
      <c r="P881" s="318"/>
      <c r="Q881" s="318"/>
      <c r="R881" s="318"/>
      <c r="S881" s="318"/>
      <c r="T881" s="318"/>
      <c r="U881" s="318"/>
      <c r="V881" s="318"/>
      <c r="W881" s="318"/>
      <c r="X881" s="318"/>
      <c r="Y881" s="318"/>
      <c r="Z881" s="318"/>
      <c r="AA881" s="318"/>
      <c r="AB881" s="318"/>
      <c r="AC881" s="318"/>
      <c r="AD881" s="318"/>
      <c r="AE881" s="318"/>
      <c r="AF881" s="318"/>
      <c r="AG881" s="318"/>
      <c r="AH881" s="318"/>
      <c r="AI881" s="318"/>
      <c r="AJ881" s="318"/>
      <c r="AK881" s="318"/>
      <c r="AL881" s="318"/>
      <c r="AM881" s="318"/>
      <c r="AN881" s="318"/>
      <c r="AO881" s="318"/>
      <c r="AP881" s="318"/>
      <c r="AQ881" s="318"/>
      <c r="AR881" s="318"/>
      <c r="AS881" s="318"/>
      <c r="AT881" s="318"/>
      <c r="AU881" s="318"/>
      <c r="AV881" s="318"/>
      <c r="AW881" s="318"/>
      <c r="AX881" s="318"/>
      <c r="AY881" s="318"/>
      <c r="AZ881" s="318"/>
      <c r="BA881" s="318"/>
      <c r="BB881" s="318"/>
      <c r="BC881" s="318"/>
      <c r="BD881" s="318"/>
      <c r="BE881" s="318"/>
      <c r="BF881" s="318"/>
      <c r="BG881" s="318"/>
      <c r="BH881" s="318"/>
      <c r="BI881" s="318"/>
      <c r="BJ881" s="318"/>
    </row>
    <row r="882" spans="1:62" ht="12" customHeight="1" x14ac:dyDescent="0.25">
      <c r="A882" s="318"/>
      <c r="B882" s="318"/>
      <c r="C882" s="318"/>
      <c r="D882" s="318"/>
      <c r="E882" s="318"/>
      <c r="F882" s="318"/>
      <c r="G882" s="318"/>
      <c r="H882" s="318"/>
      <c r="I882" s="318"/>
      <c r="J882" s="318"/>
      <c r="K882" s="318"/>
      <c r="L882" s="318"/>
      <c r="M882" s="318"/>
      <c r="N882" s="318"/>
      <c r="O882" s="318"/>
      <c r="P882" s="318"/>
      <c r="Q882" s="318"/>
      <c r="R882" s="318"/>
      <c r="S882" s="318"/>
      <c r="T882" s="318"/>
      <c r="U882" s="318"/>
      <c r="V882" s="318"/>
      <c r="W882" s="318"/>
      <c r="X882" s="318"/>
      <c r="Y882" s="318"/>
      <c r="Z882" s="318"/>
      <c r="AA882" s="318"/>
      <c r="AB882" s="318"/>
      <c r="AC882" s="318"/>
      <c r="AD882" s="318"/>
      <c r="AE882" s="318"/>
      <c r="AF882" s="318"/>
      <c r="AG882" s="318"/>
      <c r="AH882" s="318"/>
      <c r="AI882" s="318"/>
      <c r="AJ882" s="318"/>
      <c r="AK882" s="318"/>
      <c r="AL882" s="318"/>
      <c r="AM882" s="318"/>
      <c r="AN882" s="318"/>
      <c r="AO882" s="318"/>
      <c r="AP882" s="318"/>
      <c r="AQ882" s="318"/>
      <c r="AR882" s="318"/>
      <c r="AS882" s="318"/>
      <c r="AT882" s="318"/>
      <c r="AU882" s="318"/>
      <c r="AV882" s="318"/>
      <c r="AW882" s="318"/>
      <c r="AX882" s="318"/>
      <c r="AY882" s="318"/>
      <c r="AZ882" s="318"/>
      <c r="BA882" s="318"/>
      <c r="BB882" s="318"/>
      <c r="BC882" s="318"/>
      <c r="BD882" s="318"/>
      <c r="BE882" s="318"/>
      <c r="BF882" s="318"/>
      <c r="BG882" s="318"/>
      <c r="BH882" s="318"/>
      <c r="BI882" s="318"/>
      <c r="BJ882" s="318"/>
    </row>
    <row r="883" spans="1:62" ht="12" customHeight="1" x14ac:dyDescent="0.25">
      <c r="A883" s="318"/>
      <c r="B883" s="318"/>
      <c r="C883" s="318"/>
      <c r="D883" s="318"/>
      <c r="E883" s="318"/>
      <c r="F883" s="318"/>
      <c r="G883" s="318"/>
      <c r="H883" s="318"/>
      <c r="I883" s="318"/>
      <c r="J883" s="318"/>
      <c r="K883" s="318"/>
      <c r="L883" s="318"/>
      <c r="M883" s="318"/>
      <c r="N883" s="318"/>
      <c r="O883" s="318"/>
      <c r="P883" s="318"/>
      <c r="Q883" s="318"/>
      <c r="R883" s="318"/>
      <c r="S883" s="318"/>
      <c r="T883" s="318"/>
      <c r="U883" s="318"/>
      <c r="V883" s="318"/>
      <c r="W883" s="318"/>
      <c r="X883" s="318"/>
      <c r="Y883" s="318"/>
      <c r="Z883" s="318"/>
      <c r="AA883" s="318"/>
      <c r="AB883" s="318"/>
      <c r="AC883" s="318"/>
      <c r="AD883" s="318"/>
      <c r="AE883" s="318"/>
      <c r="AF883" s="318"/>
      <c r="AG883" s="318"/>
      <c r="AH883" s="318"/>
      <c r="AI883" s="318"/>
      <c r="AJ883" s="318"/>
      <c r="AK883" s="318"/>
      <c r="AL883" s="318"/>
      <c r="AM883" s="318"/>
      <c r="AN883" s="318"/>
      <c r="AO883" s="318"/>
      <c r="AP883" s="318"/>
      <c r="AQ883" s="318"/>
      <c r="AR883" s="318"/>
      <c r="AS883" s="318"/>
      <c r="AT883" s="318"/>
      <c r="AU883" s="318"/>
      <c r="AV883" s="318"/>
      <c r="AW883" s="318"/>
      <c r="AX883" s="318"/>
      <c r="AY883" s="318"/>
      <c r="AZ883" s="318"/>
      <c r="BA883" s="318"/>
      <c r="BB883" s="318"/>
      <c r="BC883" s="318"/>
      <c r="BD883" s="318"/>
      <c r="BE883" s="318"/>
      <c r="BF883" s="318"/>
      <c r="BG883" s="318"/>
      <c r="BH883" s="318"/>
      <c r="BI883" s="318"/>
      <c r="BJ883" s="318"/>
    </row>
    <row r="884" spans="1:62" ht="12" customHeight="1" x14ac:dyDescent="0.25">
      <c r="A884" s="318"/>
      <c r="B884" s="318"/>
      <c r="C884" s="318"/>
      <c r="D884" s="318"/>
      <c r="E884" s="318"/>
      <c r="F884" s="318"/>
      <c r="G884" s="318"/>
      <c r="H884" s="318"/>
      <c r="I884" s="318"/>
      <c r="J884" s="318"/>
      <c r="K884" s="318"/>
      <c r="L884" s="318"/>
      <c r="M884" s="318"/>
      <c r="N884" s="318"/>
      <c r="O884" s="318"/>
      <c r="P884" s="318"/>
      <c r="Q884" s="318"/>
      <c r="R884" s="318"/>
      <c r="S884" s="318"/>
      <c r="T884" s="318"/>
      <c r="U884" s="318"/>
      <c r="V884" s="318"/>
      <c r="W884" s="318"/>
      <c r="X884" s="318"/>
      <c r="Y884" s="318"/>
      <c r="Z884" s="318"/>
      <c r="AA884" s="318"/>
      <c r="AB884" s="318"/>
      <c r="AC884" s="318"/>
      <c r="AD884" s="318"/>
      <c r="AE884" s="318"/>
      <c r="AF884" s="318"/>
      <c r="AG884" s="318"/>
      <c r="AH884" s="318"/>
      <c r="AI884" s="318"/>
      <c r="AJ884" s="318"/>
      <c r="AK884" s="318"/>
      <c r="AL884" s="318"/>
      <c r="AM884" s="318"/>
      <c r="AN884" s="318"/>
      <c r="AO884" s="318"/>
      <c r="AP884" s="318"/>
      <c r="AQ884" s="318"/>
      <c r="AR884" s="318"/>
      <c r="AS884" s="318"/>
      <c r="AT884" s="318"/>
      <c r="AU884" s="318"/>
      <c r="AV884" s="318"/>
      <c r="AW884" s="318"/>
      <c r="AX884" s="318"/>
      <c r="AY884" s="318"/>
      <c r="AZ884" s="318"/>
      <c r="BA884" s="318"/>
      <c r="BB884" s="318"/>
      <c r="BC884" s="318"/>
      <c r="BD884" s="318"/>
      <c r="BE884" s="318"/>
      <c r="BF884" s="318"/>
      <c r="BG884" s="318"/>
      <c r="BH884" s="318"/>
      <c r="BI884" s="318"/>
      <c r="BJ884" s="318"/>
    </row>
    <row r="885" spans="1:62" ht="12" customHeight="1" x14ac:dyDescent="0.25">
      <c r="A885" s="318"/>
      <c r="B885" s="318"/>
      <c r="C885" s="318"/>
      <c r="D885" s="318"/>
      <c r="E885" s="318"/>
      <c r="F885" s="318"/>
      <c r="G885" s="318"/>
      <c r="H885" s="318"/>
      <c r="I885" s="318"/>
      <c r="J885" s="318"/>
      <c r="K885" s="318"/>
      <c r="L885" s="318"/>
      <c r="M885" s="318"/>
      <c r="N885" s="318"/>
      <c r="O885" s="318"/>
      <c r="P885" s="318"/>
      <c r="Q885" s="318"/>
      <c r="R885" s="318"/>
      <c r="S885" s="318"/>
      <c r="T885" s="318"/>
      <c r="U885" s="318"/>
      <c r="V885" s="318"/>
      <c r="W885" s="318"/>
      <c r="X885" s="318"/>
      <c r="Y885" s="318"/>
      <c r="Z885" s="318"/>
      <c r="AA885" s="318"/>
      <c r="AB885" s="318"/>
      <c r="AC885" s="318"/>
      <c r="AD885" s="318"/>
      <c r="AE885" s="318"/>
      <c r="AF885" s="318"/>
      <c r="AG885" s="318"/>
      <c r="AH885" s="318"/>
      <c r="AI885" s="318"/>
      <c r="AJ885" s="318"/>
      <c r="AK885" s="318"/>
      <c r="AL885" s="318"/>
      <c r="AM885" s="318"/>
      <c r="AN885" s="318"/>
      <c r="AO885" s="318"/>
      <c r="AP885" s="318"/>
      <c r="AQ885" s="318"/>
      <c r="AR885" s="318"/>
      <c r="AS885" s="318"/>
      <c r="AT885" s="318"/>
      <c r="AU885" s="318"/>
      <c r="AV885" s="318"/>
      <c r="AW885" s="318"/>
      <c r="AX885" s="318"/>
      <c r="AY885" s="318"/>
      <c r="AZ885" s="318"/>
      <c r="BA885" s="318"/>
      <c r="BB885" s="318"/>
      <c r="BC885" s="318"/>
      <c r="BD885" s="318"/>
      <c r="BE885" s="318"/>
      <c r="BF885" s="318"/>
      <c r="BG885" s="318"/>
      <c r="BH885" s="318"/>
      <c r="BI885" s="318"/>
      <c r="BJ885" s="318"/>
    </row>
    <row r="886" spans="1:62" ht="12" customHeight="1" x14ac:dyDescent="0.25">
      <c r="A886" s="318"/>
      <c r="B886" s="318"/>
      <c r="C886" s="318"/>
      <c r="D886" s="318"/>
      <c r="E886" s="318"/>
      <c r="F886" s="318"/>
      <c r="G886" s="318"/>
      <c r="H886" s="318"/>
      <c r="I886" s="318"/>
      <c r="J886" s="318"/>
      <c r="K886" s="318"/>
      <c r="L886" s="318"/>
      <c r="M886" s="318"/>
      <c r="N886" s="318"/>
      <c r="O886" s="318"/>
      <c r="P886" s="318"/>
      <c r="Q886" s="318"/>
      <c r="R886" s="318"/>
      <c r="S886" s="318"/>
      <c r="T886" s="318"/>
      <c r="U886" s="318"/>
      <c r="V886" s="318"/>
      <c r="W886" s="318"/>
      <c r="X886" s="318"/>
      <c r="Y886" s="318"/>
      <c r="Z886" s="318"/>
      <c r="AA886" s="318"/>
      <c r="AB886" s="318"/>
      <c r="AC886" s="318"/>
      <c r="AD886" s="318"/>
      <c r="AE886" s="318"/>
      <c r="AF886" s="318"/>
      <c r="AG886" s="318"/>
      <c r="AH886" s="318"/>
      <c r="AI886" s="318"/>
      <c r="AJ886" s="318"/>
      <c r="AK886" s="318"/>
      <c r="AL886" s="318"/>
      <c r="AM886" s="318"/>
      <c r="AN886" s="318"/>
      <c r="AO886" s="318"/>
      <c r="AP886" s="318"/>
      <c r="AQ886" s="318"/>
      <c r="AR886" s="318"/>
      <c r="AS886" s="318"/>
      <c r="AT886" s="318"/>
      <c r="AU886" s="318"/>
      <c r="AV886" s="318"/>
      <c r="AW886" s="318"/>
      <c r="AX886" s="318"/>
      <c r="AY886" s="318"/>
      <c r="AZ886" s="318"/>
      <c r="BA886" s="318"/>
      <c r="BB886" s="318"/>
      <c r="BC886" s="318"/>
      <c r="BD886" s="318"/>
      <c r="BE886" s="318"/>
      <c r="BF886" s="318"/>
      <c r="BG886" s="318"/>
      <c r="BH886" s="318"/>
      <c r="BI886" s="318"/>
      <c r="BJ886" s="318"/>
    </row>
    <row r="887" spans="1:62" ht="12" customHeight="1" x14ac:dyDescent="0.25">
      <c r="A887" s="318"/>
      <c r="B887" s="318"/>
      <c r="C887" s="318"/>
      <c r="D887" s="318"/>
      <c r="E887" s="318"/>
      <c r="F887" s="318"/>
      <c r="G887" s="318"/>
      <c r="H887" s="318"/>
      <c r="I887" s="318"/>
      <c r="J887" s="318"/>
      <c r="K887" s="318"/>
      <c r="L887" s="318"/>
      <c r="M887" s="318"/>
      <c r="N887" s="318"/>
      <c r="O887" s="318"/>
      <c r="P887" s="318"/>
      <c r="Q887" s="318"/>
      <c r="R887" s="318"/>
      <c r="S887" s="318"/>
      <c r="T887" s="318"/>
      <c r="U887" s="318"/>
      <c r="V887" s="318"/>
      <c r="W887" s="318"/>
      <c r="X887" s="318"/>
      <c r="Y887" s="318"/>
      <c r="Z887" s="318"/>
      <c r="AA887" s="318"/>
      <c r="AB887" s="318"/>
      <c r="AC887" s="318"/>
      <c r="AD887" s="318"/>
      <c r="AE887" s="318"/>
      <c r="AF887" s="318"/>
      <c r="AG887" s="318"/>
      <c r="AH887" s="318"/>
      <c r="AI887" s="318"/>
      <c r="AJ887" s="318"/>
      <c r="AK887" s="318"/>
      <c r="AL887" s="318"/>
      <c r="AM887" s="318"/>
      <c r="AN887" s="318"/>
      <c r="AO887" s="318"/>
      <c r="AP887" s="318"/>
      <c r="AQ887" s="318"/>
      <c r="AR887" s="318"/>
      <c r="AS887" s="318"/>
      <c r="AT887" s="318"/>
      <c r="AU887" s="318"/>
      <c r="AV887" s="318"/>
      <c r="AW887" s="318"/>
      <c r="AX887" s="318"/>
      <c r="AY887" s="318"/>
      <c r="AZ887" s="318"/>
      <c r="BA887" s="318"/>
      <c r="BB887" s="318"/>
      <c r="BC887" s="318"/>
      <c r="BD887" s="318"/>
      <c r="BE887" s="318"/>
      <c r="BF887" s="318"/>
      <c r="BG887" s="318"/>
      <c r="BH887" s="318"/>
      <c r="BI887" s="318"/>
      <c r="BJ887" s="318"/>
    </row>
    <row r="888" spans="1:62" ht="12" customHeight="1" x14ac:dyDescent="0.25">
      <c r="A888" s="318"/>
      <c r="B888" s="318"/>
      <c r="C888" s="318"/>
      <c r="D888" s="318"/>
      <c r="E888" s="318"/>
      <c r="F888" s="318"/>
      <c r="G888" s="318"/>
      <c r="H888" s="318"/>
      <c r="I888" s="318"/>
      <c r="J888" s="318"/>
      <c r="K888" s="318"/>
      <c r="L888" s="318"/>
      <c r="M888" s="318"/>
      <c r="N888" s="318"/>
      <c r="O888" s="318"/>
      <c r="P888" s="318"/>
      <c r="Q888" s="318"/>
      <c r="R888" s="318"/>
      <c r="S888" s="318"/>
      <c r="T888" s="318"/>
      <c r="U888" s="318"/>
      <c r="V888" s="318"/>
      <c r="W888" s="318"/>
      <c r="X888" s="318"/>
      <c r="Y888" s="318"/>
      <c r="Z888" s="318"/>
      <c r="AA888" s="318"/>
      <c r="AB888" s="318"/>
      <c r="AC888" s="318"/>
      <c r="AD888" s="318"/>
      <c r="AE888" s="318"/>
      <c r="AF888" s="318"/>
      <c r="AG888" s="318"/>
      <c r="AH888" s="318"/>
      <c r="AI888" s="318"/>
      <c r="AJ888" s="318"/>
      <c r="AK888" s="318"/>
      <c r="AL888" s="318"/>
      <c r="AM888" s="318"/>
      <c r="AN888" s="318"/>
      <c r="AO888" s="318"/>
      <c r="AP888" s="318"/>
      <c r="AQ888" s="318"/>
      <c r="AR888" s="318"/>
      <c r="AS888" s="318"/>
      <c r="AT888" s="318"/>
      <c r="AU888" s="318"/>
      <c r="AV888" s="318"/>
      <c r="AW888" s="318"/>
      <c r="AX888" s="318"/>
      <c r="AY888" s="318"/>
      <c r="AZ888" s="318"/>
      <c r="BA888" s="318"/>
      <c r="BB888" s="318"/>
      <c r="BC888" s="318"/>
      <c r="BD888" s="318"/>
      <c r="BE888" s="318"/>
      <c r="BF888" s="318"/>
      <c r="BG888" s="318"/>
      <c r="BH888" s="318"/>
      <c r="BI888" s="318"/>
      <c r="BJ888" s="318"/>
    </row>
    <row r="889" spans="1:62" ht="12" customHeight="1" x14ac:dyDescent="0.25">
      <c r="A889" s="318"/>
      <c r="B889" s="318"/>
      <c r="C889" s="318"/>
      <c r="D889" s="318"/>
      <c r="E889" s="318"/>
      <c r="F889" s="318"/>
      <c r="G889" s="318"/>
      <c r="H889" s="318"/>
      <c r="I889" s="318"/>
      <c r="J889" s="318"/>
      <c r="K889" s="318"/>
      <c r="L889" s="318"/>
      <c r="M889" s="318"/>
      <c r="N889" s="318"/>
      <c r="O889" s="318"/>
      <c r="P889" s="318"/>
      <c r="Q889" s="318"/>
      <c r="R889" s="318"/>
      <c r="S889" s="318"/>
      <c r="T889" s="318"/>
      <c r="U889" s="318"/>
      <c r="V889" s="318"/>
      <c r="W889" s="318"/>
      <c r="X889" s="318"/>
      <c r="Y889" s="318"/>
      <c r="Z889" s="318"/>
      <c r="AA889" s="318"/>
      <c r="AB889" s="318"/>
      <c r="AC889" s="318"/>
      <c r="AD889" s="318"/>
      <c r="AE889" s="318"/>
      <c r="AF889" s="318"/>
      <c r="AG889" s="318"/>
      <c r="AH889" s="318"/>
      <c r="AI889" s="318"/>
      <c r="AJ889" s="318"/>
      <c r="AK889" s="318"/>
      <c r="AL889" s="318"/>
      <c r="AM889" s="318"/>
      <c r="AN889" s="318"/>
      <c r="AO889" s="318"/>
      <c r="AP889" s="318"/>
      <c r="AQ889" s="318"/>
      <c r="AR889" s="318"/>
      <c r="AS889" s="318"/>
      <c r="AT889" s="318"/>
      <c r="AU889" s="318"/>
      <c r="AV889" s="318"/>
      <c r="AW889" s="318"/>
      <c r="AX889" s="318"/>
      <c r="AY889" s="318"/>
      <c r="AZ889" s="318"/>
      <c r="BA889" s="318"/>
      <c r="BB889" s="318"/>
      <c r="BC889" s="318"/>
      <c r="BD889" s="318"/>
      <c r="BE889" s="318"/>
      <c r="BF889" s="318"/>
      <c r="BG889" s="318"/>
      <c r="BH889" s="318"/>
      <c r="BI889" s="318"/>
      <c r="BJ889" s="318"/>
    </row>
    <row r="890" spans="1:62" ht="12" customHeight="1" x14ac:dyDescent="0.25">
      <c r="A890" s="318"/>
      <c r="B890" s="318"/>
      <c r="C890" s="318"/>
      <c r="D890" s="318"/>
      <c r="E890" s="318"/>
      <c r="F890" s="318"/>
      <c r="G890" s="318"/>
      <c r="H890" s="318"/>
      <c r="I890" s="318"/>
      <c r="J890" s="318"/>
      <c r="K890" s="318"/>
      <c r="L890" s="318"/>
      <c r="M890" s="318"/>
      <c r="N890" s="318"/>
      <c r="O890" s="318"/>
      <c r="P890" s="318"/>
      <c r="Q890" s="318"/>
      <c r="R890" s="318"/>
      <c r="S890" s="318"/>
      <c r="T890" s="318"/>
      <c r="U890" s="318"/>
      <c r="V890" s="318"/>
      <c r="W890" s="318"/>
      <c r="X890" s="318"/>
      <c r="Y890" s="318"/>
      <c r="Z890" s="318"/>
      <c r="AA890" s="318"/>
      <c r="AB890" s="318"/>
      <c r="AC890" s="318"/>
      <c r="AD890" s="318"/>
      <c r="AE890" s="318"/>
      <c r="AF890" s="318"/>
      <c r="AG890" s="318"/>
      <c r="AH890" s="318"/>
      <c r="AI890" s="318"/>
      <c r="AJ890" s="318"/>
      <c r="AK890" s="318"/>
      <c r="AL890" s="318"/>
      <c r="AM890" s="318"/>
      <c r="AN890" s="318"/>
      <c r="AO890" s="318"/>
      <c r="AP890" s="318"/>
      <c r="AQ890" s="318"/>
      <c r="AR890" s="318"/>
      <c r="AS890" s="318"/>
      <c r="AT890" s="318"/>
      <c r="AU890" s="318"/>
      <c r="AV890" s="318"/>
      <c r="AW890" s="318"/>
      <c r="AX890" s="318"/>
      <c r="AY890" s="318"/>
      <c r="AZ890" s="318"/>
      <c r="BA890" s="318"/>
      <c r="BB890" s="318"/>
      <c r="BC890" s="318"/>
      <c r="BD890" s="318"/>
      <c r="BE890" s="318"/>
      <c r="BF890" s="318"/>
      <c r="BG890" s="318"/>
      <c r="BH890" s="318"/>
      <c r="BI890" s="318"/>
      <c r="BJ890" s="318"/>
    </row>
    <row r="891" spans="1:62" ht="12" customHeight="1" x14ac:dyDescent="0.25">
      <c r="A891" s="318"/>
      <c r="B891" s="318"/>
      <c r="C891" s="318"/>
      <c r="D891" s="318"/>
      <c r="E891" s="318"/>
      <c r="F891" s="318"/>
      <c r="G891" s="318"/>
      <c r="H891" s="318"/>
      <c r="I891" s="318"/>
      <c r="J891" s="318"/>
      <c r="K891" s="318"/>
      <c r="L891" s="318"/>
      <c r="M891" s="318"/>
      <c r="N891" s="318"/>
      <c r="O891" s="318"/>
      <c r="P891" s="318"/>
      <c r="Q891" s="318"/>
      <c r="R891" s="318"/>
      <c r="S891" s="318"/>
      <c r="T891" s="318"/>
      <c r="U891" s="318"/>
      <c r="V891" s="318"/>
      <c r="W891" s="318"/>
      <c r="X891" s="318"/>
      <c r="Y891" s="318"/>
      <c r="Z891" s="318"/>
      <c r="AA891" s="318"/>
      <c r="AB891" s="318"/>
      <c r="AC891" s="318"/>
      <c r="AD891" s="318"/>
      <c r="AE891" s="318"/>
      <c r="AF891" s="318"/>
      <c r="AG891" s="318"/>
      <c r="AH891" s="318"/>
      <c r="AI891" s="318"/>
      <c r="AJ891" s="318"/>
      <c r="AK891" s="318"/>
      <c r="AL891" s="318"/>
      <c r="AM891" s="318"/>
      <c r="AN891" s="318"/>
      <c r="AO891" s="318"/>
      <c r="AP891" s="318"/>
      <c r="AQ891" s="318"/>
      <c r="AR891" s="318"/>
      <c r="AS891" s="318"/>
      <c r="AT891" s="318"/>
      <c r="AU891" s="318"/>
      <c r="AV891" s="318"/>
      <c r="AW891" s="318"/>
      <c r="AX891" s="318"/>
      <c r="AY891" s="318"/>
      <c r="AZ891" s="318"/>
      <c r="BA891" s="318"/>
      <c r="BB891" s="318"/>
      <c r="BC891" s="318"/>
      <c r="BD891" s="318"/>
      <c r="BE891" s="318"/>
      <c r="BF891" s="318"/>
      <c r="BG891" s="318"/>
      <c r="BH891" s="318"/>
      <c r="BI891" s="318"/>
      <c r="BJ891" s="318"/>
    </row>
    <row r="892" spans="1:62" ht="12" customHeight="1" x14ac:dyDescent="0.25">
      <c r="A892" s="318"/>
      <c r="B892" s="318"/>
      <c r="C892" s="318"/>
      <c r="D892" s="318"/>
      <c r="E892" s="318"/>
      <c r="F892" s="318"/>
      <c r="G892" s="318"/>
      <c r="H892" s="318"/>
      <c r="I892" s="318"/>
      <c r="J892" s="318"/>
      <c r="K892" s="318"/>
      <c r="L892" s="318"/>
      <c r="M892" s="318"/>
      <c r="N892" s="318"/>
      <c r="O892" s="318"/>
      <c r="P892" s="318"/>
      <c r="Q892" s="318"/>
      <c r="R892" s="318"/>
      <c r="S892" s="318"/>
      <c r="T892" s="318"/>
      <c r="U892" s="318"/>
      <c r="V892" s="318"/>
      <c r="W892" s="318"/>
      <c r="X892" s="318"/>
      <c r="Y892" s="318"/>
      <c r="Z892" s="318"/>
      <c r="AA892" s="318"/>
      <c r="AB892" s="318"/>
      <c r="AC892" s="318"/>
      <c r="AD892" s="318"/>
      <c r="AE892" s="318"/>
      <c r="AF892" s="318"/>
      <c r="AG892" s="318"/>
      <c r="AH892" s="318"/>
      <c r="AI892" s="318"/>
      <c r="AJ892" s="318"/>
      <c r="AK892" s="318"/>
      <c r="AL892" s="318"/>
      <c r="AM892" s="318"/>
      <c r="AN892" s="318"/>
      <c r="AO892" s="318"/>
      <c r="AP892" s="318"/>
      <c r="AQ892" s="318"/>
      <c r="AR892" s="318"/>
      <c r="AS892" s="318"/>
      <c r="AT892" s="318"/>
      <c r="AU892" s="318"/>
      <c r="AV892" s="318"/>
      <c r="AW892" s="318"/>
      <c r="AX892" s="318"/>
      <c r="AY892" s="318"/>
      <c r="AZ892" s="318"/>
      <c r="BA892" s="318"/>
      <c r="BB892" s="318"/>
      <c r="BC892" s="318"/>
      <c r="BD892" s="318"/>
      <c r="BE892" s="318"/>
      <c r="BF892" s="318"/>
      <c r="BG892" s="318"/>
      <c r="BH892" s="318"/>
      <c r="BI892" s="318"/>
      <c r="BJ892" s="318"/>
    </row>
    <row r="893" spans="1:62" ht="12" customHeight="1" x14ac:dyDescent="0.25">
      <c r="A893" s="318"/>
      <c r="B893" s="318"/>
      <c r="C893" s="318"/>
      <c r="D893" s="318"/>
      <c r="E893" s="318"/>
      <c r="F893" s="318"/>
      <c r="G893" s="318"/>
      <c r="H893" s="318"/>
      <c r="I893" s="318"/>
      <c r="J893" s="318"/>
      <c r="K893" s="318"/>
      <c r="L893" s="318"/>
      <c r="M893" s="318"/>
      <c r="N893" s="318"/>
      <c r="O893" s="318"/>
      <c r="P893" s="318"/>
      <c r="Q893" s="318"/>
      <c r="R893" s="318"/>
      <c r="S893" s="318"/>
      <c r="T893" s="318"/>
      <c r="U893" s="318"/>
      <c r="V893" s="318"/>
      <c r="W893" s="318"/>
      <c r="X893" s="318"/>
      <c r="Y893" s="318"/>
      <c r="Z893" s="318"/>
      <c r="AA893" s="318"/>
      <c r="AB893" s="318"/>
      <c r="AC893" s="318"/>
      <c r="AD893" s="318"/>
      <c r="AE893" s="318"/>
      <c r="AF893" s="318"/>
      <c r="AG893" s="318"/>
      <c r="AH893" s="318"/>
      <c r="AI893" s="318"/>
      <c r="AJ893" s="318"/>
      <c r="AK893" s="318"/>
      <c r="AL893" s="318"/>
      <c r="AM893" s="318"/>
      <c r="AN893" s="318"/>
      <c r="AO893" s="318"/>
      <c r="AP893" s="318"/>
      <c r="AQ893" s="318"/>
      <c r="AR893" s="318"/>
      <c r="AS893" s="318"/>
      <c r="AT893" s="318"/>
      <c r="AU893" s="318"/>
      <c r="AV893" s="318"/>
      <c r="AW893" s="318"/>
      <c r="AX893" s="318"/>
      <c r="AY893" s="318"/>
      <c r="AZ893" s="318"/>
      <c r="BA893" s="318"/>
      <c r="BB893" s="318"/>
      <c r="BC893" s="318"/>
      <c r="BD893" s="318"/>
      <c r="BE893" s="318"/>
      <c r="BF893" s="318"/>
      <c r="BG893" s="318"/>
      <c r="BH893" s="318"/>
      <c r="BI893" s="318"/>
      <c r="BJ893" s="318"/>
    </row>
    <row r="894" spans="1:62" ht="12" customHeight="1" x14ac:dyDescent="0.25">
      <c r="A894" s="318"/>
      <c r="B894" s="318"/>
      <c r="C894" s="318"/>
      <c r="D894" s="318"/>
      <c r="E894" s="318"/>
      <c r="F894" s="318"/>
      <c r="G894" s="318"/>
      <c r="H894" s="318"/>
      <c r="I894" s="318"/>
      <c r="J894" s="318"/>
      <c r="K894" s="318"/>
      <c r="L894" s="318"/>
      <c r="M894" s="318"/>
      <c r="N894" s="318"/>
      <c r="O894" s="318"/>
      <c r="P894" s="318"/>
      <c r="Q894" s="318"/>
      <c r="R894" s="318"/>
      <c r="S894" s="318"/>
      <c r="T894" s="318"/>
      <c r="U894" s="318"/>
      <c r="V894" s="318"/>
      <c r="W894" s="318"/>
      <c r="X894" s="318"/>
      <c r="Y894" s="318"/>
      <c r="Z894" s="318"/>
      <c r="AA894" s="318"/>
      <c r="AB894" s="318"/>
      <c r="AC894" s="318"/>
      <c r="AD894" s="318"/>
      <c r="AE894" s="318"/>
      <c r="AF894" s="318"/>
      <c r="AG894" s="318"/>
      <c r="AH894" s="318"/>
      <c r="AI894" s="318"/>
      <c r="AJ894" s="318"/>
      <c r="AK894" s="318"/>
      <c r="AL894" s="318"/>
      <c r="AM894" s="318"/>
      <c r="AN894" s="318"/>
      <c r="AO894" s="318"/>
      <c r="AP894" s="318"/>
      <c r="AQ894" s="318"/>
      <c r="AR894" s="318"/>
      <c r="AS894" s="318"/>
      <c r="AT894" s="318"/>
      <c r="AU894" s="318"/>
      <c r="AV894" s="318"/>
      <c r="AW894" s="318"/>
      <c r="AX894" s="318"/>
      <c r="AY894" s="318"/>
      <c r="AZ894" s="318"/>
      <c r="BA894" s="318"/>
      <c r="BB894" s="318"/>
      <c r="BC894" s="318"/>
      <c r="BD894" s="318"/>
      <c r="BE894" s="318"/>
      <c r="BF894" s="318"/>
      <c r="BG894" s="318"/>
      <c r="BH894" s="318"/>
      <c r="BI894" s="318"/>
      <c r="BJ894" s="318"/>
    </row>
    <row r="895" spans="1:62" ht="12" customHeight="1" x14ac:dyDescent="0.25">
      <c r="A895" s="318"/>
      <c r="B895" s="318"/>
      <c r="C895" s="318"/>
      <c r="D895" s="318"/>
      <c r="E895" s="318"/>
      <c r="F895" s="318"/>
      <c r="G895" s="318"/>
      <c r="H895" s="318"/>
      <c r="I895" s="318"/>
      <c r="J895" s="318"/>
      <c r="K895" s="318"/>
      <c r="L895" s="318"/>
      <c r="M895" s="318"/>
      <c r="N895" s="318"/>
      <c r="O895" s="318"/>
      <c r="P895" s="318"/>
      <c r="Q895" s="318"/>
      <c r="R895" s="318"/>
      <c r="S895" s="318"/>
      <c r="T895" s="318"/>
      <c r="U895" s="318"/>
      <c r="V895" s="318"/>
      <c r="W895" s="318"/>
      <c r="X895" s="318"/>
      <c r="Y895" s="318"/>
      <c r="Z895" s="318"/>
      <c r="AA895" s="318"/>
      <c r="AB895" s="318"/>
      <c r="AC895" s="318"/>
      <c r="AD895" s="318"/>
      <c r="AE895" s="318"/>
      <c r="AF895" s="318"/>
      <c r="AG895" s="318"/>
      <c r="AH895" s="318"/>
      <c r="AI895" s="318"/>
      <c r="AJ895" s="318"/>
      <c r="AK895" s="318"/>
      <c r="AL895" s="318"/>
      <c r="AM895" s="318"/>
      <c r="AN895" s="318"/>
      <c r="AO895" s="318"/>
      <c r="AP895" s="318"/>
      <c r="AQ895" s="318"/>
      <c r="AR895" s="318"/>
      <c r="AS895" s="318"/>
      <c r="AT895" s="318"/>
      <c r="AU895" s="318"/>
      <c r="AV895" s="318"/>
      <c r="AW895" s="318"/>
      <c r="AX895" s="318"/>
      <c r="AY895" s="318"/>
      <c r="AZ895" s="318"/>
      <c r="BA895" s="318"/>
      <c r="BB895" s="318"/>
      <c r="BC895" s="318"/>
      <c r="BD895" s="318"/>
      <c r="BE895" s="318"/>
      <c r="BF895" s="318"/>
      <c r="BG895" s="318"/>
      <c r="BH895" s="318"/>
      <c r="BI895" s="318"/>
      <c r="BJ895" s="318"/>
    </row>
    <row r="896" spans="1:62" ht="12" customHeight="1" x14ac:dyDescent="0.25">
      <c r="A896" s="318"/>
      <c r="B896" s="318"/>
      <c r="C896" s="318"/>
      <c r="D896" s="318"/>
      <c r="E896" s="318"/>
      <c r="F896" s="318"/>
      <c r="G896" s="318"/>
      <c r="H896" s="318"/>
      <c r="I896" s="318"/>
      <c r="J896" s="318"/>
      <c r="K896" s="318"/>
      <c r="L896" s="318"/>
      <c r="M896" s="318"/>
      <c r="N896" s="318"/>
      <c r="O896" s="318"/>
      <c r="P896" s="318"/>
      <c r="Q896" s="318"/>
      <c r="R896" s="318"/>
      <c r="S896" s="318"/>
      <c r="T896" s="318"/>
      <c r="U896" s="318"/>
      <c r="V896" s="318"/>
      <c r="W896" s="318"/>
      <c r="X896" s="318"/>
      <c r="Y896" s="318"/>
      <c r="Z896" s="318"/>
      <c r="AA896" s="318"/>
      <c r="AB896" s="318"/>
      <c r="AC896" s="318"/>
      <c r="AD896" s="318"/>
      <c r="AE896" s="318"/>
      <c r="AF896" s="318"/>
      <c r="AG896" s="318"/>
      <c r="AH896" s="318"/>
      <c r="AI896" s="318"/>
      <c r="AJ896" s="318"/>
      <c r="AK896" s="318"/>
      <c r="AL896" s="318"/>
      <c r="AM896" s="318"/>
      <c r="AN896" s="318"/>
      <c r="AO896" s="318"/>
      <c r="AP896" s="318"/>
      <c r="AQ896" s="318"/>
      <c r="AR896" s="318"/>
      <c r="AS896" s="318"/>
      <c r="AT896" s="318"/>
      <c r="AU896" s="318"/>
      <c r="AV896" s="318"/>
      <c r="AW896" s="318"/>
      <c r="AX896" s="318"/>
      <c r="AY896" s="318"/>
      <c r="AZ896" s="318"/>
      <c r="BA896" s="318"/>
      <c r="BB896" s="318"/>
      <c r="BC896" s="318"/>
      <c r="BD896" s="318"/>
      <c r="BE896" s="318"/>
      <c r="BF896" s="318"/>
      <c r="BG896" s="318"/>
      <c r="BH896" s="318"/>
      <c r="BI896" s="318"/>
      <c r="BJ896" s="318"/>
    </row>
    <row r="897" spans="1:62" ht="12" customHeight="1" x14ac:dyDescent="0.25">
      <c r="A897" s="318"/>
      <c r="B897" s="318"/>
      <c r="C897" s="318"/>
      <c r="D897" s="318"/>
      <c r="E897" s="318"/>
      <c r="F897" s="318"/>
      <c r="G897" s="318"/>
      <c r="H897" s="318"/>
      <c r="I897" s="318"/>
      <c r="J897" s="318"/>
      <c r="K897" s="318"/>
      <c r="L897" s="318"/>
      <c r="M897" s="318"/>
      <c r="N897" s="318"/>
      <c r="O897" s="318"/>
      <c r="P897" s="318"/>
      <c r="Q897" s="318"/>
      <c r="R897" s="318"/>
      <c r="S897" s="318"/>
      <c r="T897" s="318"/>
      <c r="U897" s="318"/>
      <c r="V897" s="318"/>
      <c r="W897" s="318"/>
      <c r="X897" s="318"/>
      <c r="Y897" s="318"/>
      <c r="Z897" s="318"/>
      <c r="AA897" s="318"/>
      <c r="AB897" s="318"/>
      <c r="AC897" s="318"/>
      <c r="AD897" s="318"/>
      <c r="AE897" s="318"/>
      <c r="AF897" s="318"/>
      <c r="AG897" s="318"/>
      <c r="AH897" s="318"/>
      <c r="AI897" s="318"/>
      <c r="AJ897" s="318"/>
      <c r="AK897" s="318"/>
      <c r="AL897" s="318"/>
      <c r="AM897" s="318"/>
      <c r="AN897" s="318"/>
      <c r="AO897" s="318"/>
      <c r="AP897" s="318"/>
      <c r="AQ897" s="318"/>
      <c r="AR897" s="318"/>
      <c r="AS897" s="318"/>
      <c r="AT897" s="318"/>
      <c r="AU897" s="318"/>
      <c r="AV897" s="318"/>
      <c r="AW897" s="318"/>
      <c r="AX897" s="318"/>
      <c r="AY897" s="318"/>
      <c r="AZ897" s="318"/>
      <c r="BA897" s="318"/>
      <c r="BB897" s="318"/>
      <c r="BC897" s="318"/>
      <c r="BD897" s="318"/>
      <c r="BE897" s="318"/>
      <c r="BF897" s="318"/>
      <c r="BG897" s="318"/>
      <c r="BH897" s="318"/>
      <c r="BI897" s="318"/>
      <c r="BJ897" s="318"/>
    </row>
    <row r="898" spans="1:62" ht="12" customHeight="1" x14ac:dyDescent="0.25">
      <c r="A898" s="318"/>
      <c r="B898" s="318"/>
      <c r="C898" s="318"/>
      <c r="D898" s="318"/>
      <c r="E898" s="318"/>
      <c r="F898" s="318"/>
      <c r="G898" s="318"/>
      <c r="H898" s="318"/>
      <c r="I898" s="318"/>
      <c r="J898" s="318"/>
      <c r="K898" s="318"/>
      <c r="L898" s="318"/>
      <c r="M898" s="318"/>
      <c r="N898" s="318"/>
      <c r="O898" s="318"/>
      <c r="P898" s="318"/>
      <c r="Q898" s="318"/>
      <c r="R898" s="318"/>
      <c r="S898" s="318"/>
      <c r="T898" s="318"/>
      <c r="U898" s="318"/>
      <c r="V898" s="318"/>
      <c r="W898" s="318"/>
      <c r="X898" s="318"/>
      <c r="Y898" s="318"/>
      <c r="Z898" s="318"/>
      <c r="AA898" s="318"/>
      <c r="AB898" s="318"/>
      <c r="AC898" s="318"/>
      <c r="AD898" s="318"/>
      <c r="AE898" s="318"/>
      <c r="AF898" s="318"/>
      <c r="AG898" s="318"/>
      <c r="AH898" s="318"/>
      <c r="AI898" s="318"/>
      <c r="AJ898" s="318"/>
      <c r="AK898" s="318"/>
      <c r="AL898" s="318"/>
      <c r="AM898" s="318"/>
      <c r="AN898" s="318"/>
      <c r="AO898" s="318"/>
      <c r="AP898" s="318"/>
      <c r="AQ898" s="318"/>
      <c r="AR898" s="318"/>
      <c r="AS898" s="318"/>
      <c r="AT898" s="318"/>
      <c r="AU898" s="318"/>
      <c r="AV898" s="318"/>
      <c r="AW898" s="318"/>
      <c r="AX898" s="318"/>
      <c r="AY898" s="318"/>
      <c r="AZ898" s="318"/>
      <c r="BA898" s="318"/>
      <c r="BB898" s="318"/>
      <c r="BC898" s="318"/>
      <c r="BD898" s="318"/>
      <c r="BE898" s="318"/>
      <c r="BF898" s="318"/>
      <c r="BG898" s="318"/>
      <c r="BH898" s="318"/>
      <c r="BI898" s="318"/>
      <c r="BJ898" s="318"/>
    </row>
    <row r="899" spans="1:62" ht="12" customHeight="1" x14ac:dyDescent="0.25">
      <c r="A899" s="318"/>
      <c r="B899" s="318"/>
      <c r="C899" s="318"/>
      <c r="D899" s="318"/>
      <c r="E899" s="318"/>
      <c r="F899" s="318"/>
      <c r="G899" s="318"/>
      <c r="H899" s="318"/>
      <c r="I899" s="318"/>
      <c r="J899" s="318"/>
      <c r="K899" s="318"/>
      <c r="L899" s="318"/>
      <c r="M899" s="318"/>
      <c r="N899" s="318"/>
      <c r="O899" s="318"/>
      <c r="P899" s="318"/>
      <c r="Q899" s="318"/>
      <c r="R899" s="318"/>
      <c r="S899" s="318"/>
      <c r="T899" s="318"/>
      <c r="U899" s="318"/>
      <c r="V899" s="318"/>
      <c r="W899" s="318"/>
      <c r="X899" s="318"/>
      <c r="Y899" s="318"/>
      <c r="Z899" s="318"/>
      <c r="AA899" s="318"/>
      <c r="AB899" s="318"/>
      <c r="AC899" s="318"/>
      <c r="AD899" s="318"/>
      <c r="AE899" s="318"/>
      <c r="AF899" s="318"/>
      <c r="AG899" s="318"/>
      <c r="AH899" s="318"/>
      <c r="AI899" s="318"/>
      <c r="AJ899" s="318"/>
      <c r="AK899" s="318"/>
      <c r="AL899" s="318"/>
      <c r="AM899" s="318"/>
      <c r="AN899" s="318"/>
      <c r="AO899" s="318"/>
      <c r="AP899" s="318"/>
      <c r="AQ899" s="318"/>
      <c r="AR899" s="318"/>
      <c r="AS899" s="318"/>
      <c r="AT899" s="318"/>
      <c r="AU899" s="318"/>
      <c r="AV899" s="318"/>
      <c r="AW899" s="318"/>
      <c r="AX899" s="318"/>
      <c r="AY899" s="318"/>
      <c r="AZ899" s="318"/>
      <c r="BA899" s="318"/>
      <c r="BB899" s="318"/>
      <c r="BC899" s="318"/>
      <c r="BD899" s="318"/>
      <c r="BE899" s="318"/>
      <c r="BF899" s="318"/>
      <c r="BG899" s="318"/>
      <c r="BH899" s="318"/>
      <c r="BI899" s="318"/>
      <c r="BJ899" s="318"/>
    </row>
    <row r="900" spans="1:62" ht="12" customHeight="1" x14ac:dyDescent="0.25">
      <c r="A900" s="318"/>
      <c r="B900" s="318"/>
      <c r="C900" s="318"/>
      <c r="D900" s="318"/>
      <c r="E900" s="318"/>
      <c r="F900" s="318"/>
      <c r="G900" s="318"/>
      <c r="H900" s="318"/>
      <c r="I900" s="318"/>
      <c r="J900" s="318"/>
      <c r="K900" s="318"/>
      <c r="L900" s="318"/>
      <c r="M900" s="318"/>
      <c r="N900" s="318"/>
      <c r="O900" s="318"/>
      <c r="P900" s="318"/>
      <c r="Q900" s="318"/>
      <c r="R900" s="318"/>
      <c r="S900" s="318"/>
      <c r="T900" s="318"/>
      <c r="U900" s="318"/>
      <c r="V900" s="318"/>
      <c r="W900" s="318"/>
      <c r="X900" s="318"/>
      <c r="Y900" s="318"/>
      <c r="Z900" s="318"/>
      <c r="AA900" s="318"/>
      <c r="AB900" s="318"/>
      <c r="AC900" s="318"/>
      <c r="AD900" s="318"/>
      <c r="AE900" s="318"/>
      <c r="AF900" s="318"/>
      <c r="AG900" s="318"/>
      <c r="AH900" s="318"/>
      <c r="AI900" s="318"/>
      <c r="AJ900" s="318"/>
      <c r="AK900" s="318"/>
      <c r="AL900" s="318"/>
      <c r="AM900" s="318"/>
      <c r="AN900" s="318"/>
      <c r="AO900" s="318"/>
      <c r="AP900" s="318"/>
      <c r="AQ900" s="318"/>
      <c r="AR900" s="318"/>
      <c r="AS900" s="318"/>
      <c r="AT900" s="318"/>
      <c r="AU900" s="318"/>
      <c r="AV900" s="318"/>
      <c r="AW900" s="318"/>
      <c r="AX900" s="318"/>
      <c r="AY900" s="318"/>
      <c r="AZ900" s="318"/>
      <c r="BA900" s="318"/>
      <c r="BB900" s="318"/>
      <c r="BC900" s="318"/>
      <c r="BD900" s="318"/>
      <c r="BE900" s="318"/>
      <c r="BF900" s="318"/>
      <c r="BG900" s="318"/>
      <c r="BH900" s="318"/>
      <c r="BI900" s="318"/>
      <c r="BJ900" s="318"/>
    </row>
    <row r="901" spans="1:62" ht="12" customHeight="1" x14ac:dyDescent="0.25">
      <c r="A901" s="318"/>
      <c r="B901" s="318"/>
      <c r="C901" s="318"/>
      <c r="D901" s="318"/>
      <c r="E901" s="318"/>
      <c r="F901" s="318"/>
      <c r="G901" s="318"/>
      <c r="H901" s="318"/>
      <c r="I901" s="318"/>
      <c r="J901" s="318"/>
      <c r="K901" s="318"/>
      <c r="L901" s="318"/>
      <c r="M901" s="318"/>
      <c r="N901" s="318"/>
      <c r="O901" s="318"/>
      <c r="P901" s="318"/>
      <c r="Q901" s="318"/>
      <c r="R901" s="318"/>
      <c r="S901" s="318"/>
      <c r="T901" s="318"/>
      <c r="U901" s="318"/>
      <c r="V901" s="318"/>
      <c r="W901" s="318"/>
      <c r="X901" s="318"/>
      <c r="Y901" s="318"/>
      <c r="Z901" s="318"/>
      <c r="AA901" s="318"/>
      <c r="AB901" s="318"/>
      <c r="AC901" s="318"/>
      <c r="AD901" s="318"/>
      <c r="AE901" s="318"/>
      <c r="AF901" s="318"/>
      <c r="AG901" s="318"/>
      <c r="AH901" s="318"/>
      <c r="AI901" s="318"/>
      <c r="AJ901" s="318"/>
      <c r="AK901" s="318"/>
      <c r="AL901" s="318"/>
      <c r="AM901" s="318"/>
      <c r="AN901" s="318"/>
      <c r="AO901" s="318"/>
      <c r="AP901" s="318"/>
      <c r="AQ901" s="318"/>
      <c r="AR901" s="318"/>
      <c r="AS901" s="318"/>
      <c r="AT901" s="318"/>
      <c r="AU901" s="318"/>
      <c r="AV901" s="318"/>
      <c r="AW901" s="318"/>
      <c r="AX901" s="318"/>
      <c r="AY901" s="318"/>
      <c r="AZ901" s="318"/>
      <c r="BA901" s="318"/>
      <c r="BB901" s="318"/>
      <c r="BC901" s="318"/>
      <c r="BD901" s="318"/>
      <c r="BE901" s="318"/>
      <c r="BF901" s="318"/>
      <c r="BG901" s="318"/>
      <c r="BH901" s="318"/>
      <c r="BI901" s="318"/>
      <c r="BJ901" s="318"/>
    </row>
    <row r="902" spans="1:62" ht="12" customHeight="1" x14ac:dyDescent="0.25">
      <c r="A902" s="318"/>
      <c r="B902" s="318"/>
      <c r="C902" s="318"/>
      <c r="D902" s="318"/>
      <c r="E902" s="318"/>
      <c r="F902" s="318"/>
      <c r="G902" s="318"/>
      <c r="H902" s="318"/>
      <c r="I902" s="318"/>
      <c r="J902" s="318"/>
      <c r="K902" s="318"/>
      <c r="L902" s="318"/>
      <c r="M902" s="318"/>
      <c r="N902" s="318"/>
      <c r="O902" s="318"/>
      <c r="P902" s="318"/>
      <c r="Q902" s="318"/>
      <c r="R902" s="318"/>
      <c r="S902" s="318"/>
      <c r="T902" s="318"/>
      <c r="U902" s="318"/>
      <c r="V902" s="318"/>
      <c r="W902" s="318"/>
      <c r="X902" s="318"/>
      <c r="Y902" s="318"/>
      <c r="Z902" s="318"/>
      <c r="AA902" s="318"/>
      <c r="AB902" s="318"/>
      <c r="AC902" s="318"/>
      <c r="AD902" s="318"/>
      <c r="AE902" s="318"/>
      <c r="AF902" s="318"/>
      <c r="AG902" s="318"/>
      <c r="AH902" s="318"/>
      <c r="AI902" s="318"/>
      <c r="AJ902" s="318"/>
      <c r="AK902" s="318"/>
      <c r="AL902" s="318"/>
      <c r="AM902" s="318"/>
      <c r="AN902" s="318"/>
      <c r="AO902" s="318"/>
      <c r="AP902" s="318"/>
      <c r="AQ902" s="318"/>
      <c r="AR902" s="318"/>
      <c r="AS902" s="318"/>
      <c r="AT902" s="318"/>
      <c r="AU902" s="318"/>
      <c r="AV902" s="318"/>
      <c r="AW902" s="318"/>
      <c r="AX902" s="318"/>
      <c r="AY902" s="318"/>
      <c r="AZ902" s="318"/>
      <c r="BA902" s="318"/>
      <c r="BB902" s="318"/>
      <c r="BC902" s="318"/>
      <c r="BD902" s="318"/>
      <c r="BE902" s="318"/>
      <c r="BF902" s="318"/>
      <c r="BG902" s="318"/>
      <c r="BH902" s="318"/>
      <c r="BI902" s="318"/>
      <c r="BJ902" s="318"/>
    </row>
    <row r="903" spans="1:62" ht="12" customHeight="1" x14ac:dyDescent="0.25">
      <c r="A903" s="318"/>
      <c r="B903" s="318"/>
      <c r="C903" s="318"/>
      <c r="D903" s="318"/>
      <c r="E903" s="318"/>
      <c r="F903" s="318"/>
      <c r="G903" s="318"/>
      <c r="H903" s="318"/>
      <c r="I903" s="318"/>
      <c r="J903" s="318"/>
      <c r="K903" s="318"/>
      <c r="L903" s="318"/>
      <c r="M903" s="318"/>
      <c r="N903" s="318"/>
      <c r="O903" s="318"/>
      <c r="P903" s="318"/>
      <c r="Q903" s="318"/>
      <c r="R903" s="318"/>
      <c r="S903" s="318"/>
      <c r="T903" s="318"/>
      <c r="U903" s="318"/>
      <c r="V903" s="318"/>
      <c r="W903" s="318"/>
      <c r="X903" s="318"/>
      <c r="Y903" s="318"/>
      <c r="Z903" s="318"/>
      <c r="AA903" s="318"/>
      <c r="AB903" s="318"/>
      <c r="AC903" s="318"/>
      <c r="AD903" s="318"/>
      <c r="AE903" s="318"/>
      <c r="AF903" s="318"/>
      <c r="AG903" s="318"/>
      <c r="AH903" s="318"/>
      <c r="AI903" s="318"/>
      <c r="AJ903" s="318"/>
      <c r="AK903" s="318"/>
      <c r="AL903" s="318"/>
      <c r="AM903" s="318"/>
      <c r="AN903" s="318"/>
      <c r="AO903" s="318"/>
      <c r="AP903" s="318"/>
      <c r="AQ903" s="318"/>
      <c r="AR903" s="318"/>
      <c r="AS903" s="318"/>
      <c r="AT903" s="318"/>
      <c r="AU903" s="318"/>
      <c r="AV903" s="318"/>
      <c r="AW903" s="318"/>
      <c r="AX903" s="318"/>
      <c r="AY903" s="318"/>
      <c r="AZ903" s="318"/>
      <c r="BA903" s="318"/>
      <c r="BB903" s="318"/>
      <c r="BC903" s="318"/>
      <c r="BD903" s="318"/>
      <c r="BE903" s="318"/>
      <c r="BF903" s="318"/>
      <c r="BG903" s="318"/>
      <c r="BH903" s="318"/>
      <c r="BI903" s="318"/>
      <c r="BJ903" s="318"/>
    </row>
    <row r="904" spans="1:62" ht="12" customHeight="1" x14ac:dyDescent="0.25">
      <c r="A904" s="318"/>
      <c r="B904" s="318"/>
      <c r="C904" s="318"/>
      <c r="D904" s="318"/>
      <c r="E904" s="318"/>
      <c r="F904" s="318"/>
      <c r="G904" s="318"/>
      <c r="H904" s="318"/>
      <c r="I904" s="318"/>
      <c r="J904" s="318"/>
      <c r="K904" s="318"/>
      <c r="L904" s="318"/>
      <c r="M904" s="318"/>
      <c r="N904" s="318"/>
      <c r="O904" s="318"/>
      <c r="P904" s="318"/>
      <c r="Q904" s="318"/>
      <c r="R904" s="318"/>
      <c r="S904" s="318"/>
      <c r="T904" s="318"/>
      <c r="U904" s="318"/>
      <c r="V904" s="318"/>
      <c r="W904" s="318"/>
      <c r="X904" s="318"/>
      <c r="Y904" s="318"/>
      <c r="Z904" s="318"/>
      <c r="AA904" s="318"/>
      <c r="AB904" s="318"/>
      <c r="AC904" s="318"/>
      <c r="AD904" s="318"/>
      <c r="AE904" s="318"/>
      <c r="AF904" s="318"/>
      <c r="AG904" s="318"/>
      <c r="AH904" s="318"/>
      <c r="AI904" s="318"/>
      <c r="AJ904" s="318"/>
      <c r="AK904" s="318"/>
      <c r="AL904" s="318"/>
      <c r="AM904" s="318"/>
      <c r="AN904" s="318"/>
      <c r="AO904" s="318"/>
      <c r="AP904" s="318"/>
      <c r="AQ904" s="318"/>
      <c r="AR904" s="318"/>
      <c r="AS904" s="318"/>
      <c r="AT904" s="318"/>
      <c r="AU904" s="318"/>
      <c r="AV904" s="318"/>
      <c r="AW904" s="318"/>
      <c r="AX904" s="318"/>
      <c r="AY904" s="318"/>
      <c r="AZ904" s="318"/>
      <c r="BA904" s="318"/>
      <c r="BB904" s="318"/>
      <c r="BC904" s="318"/>
      <c r="BD904" s="318"/>
      <c r="BE904" s="318"/>
      <c r="BF904" s="318"/>
      <c r="BG904" s="318"/>
      <c r="BH904" s="318"/>
      <c r="BI904" s="318"/>
      <c r="BJ904" s="318"/>
    </row>
    <row r="905" spans="1:62" ht="12" customHeight="1" x14ac:dyDescent="0.25">
      <c r="A905" s="318"/>
      <c r="B905" s="318"/>
      <c r="C905" s="318"/>
      <c r="D905" s="318"/>
      <c r="E905" s="318"/>
      <c r="F905" s="318"/>
      <c r="G905" s="318"/>
      <c r="H905" s="318"/>
      <c r="I905" s="318"/>
      <c r="J905" s="318"/>
      <c r="K905" s="318"/>
      <c r="L905" s="318"/>
      <c r="M905" s="318"/>
      <c r="N905" s="318"/>
      <c r="O905" s="318"/>
      <c r="P905" s="318"/>
      <c r="Q905" s="318"/>
      <c r="R905" s="318"/>
      <c r="S905" s="318"/>
      <c r="T905" s="318"/>
      <c r="U905" s="318"/>
      <c r="V905" s="318"/>
      <c r="W905" s="318"/>
      <c r="X905" s="318"/>
      <c r="Y905" s="318"/>
      <c r="Z905" s="318"/>
      <c r="AA905" s="318"/>
      <c r="AB905" s="318"/>
      <c r="AC905" s="318"/>
      <c r="AD905" s="318"/>
      <c r="AE905" s="318"/>
      <c r="AF905" s="318"/>
      <c r="AG905" s="318"/>
      <c r="AH905" s="318"/>
      <c r="AI905" s="318"/>
      <c r="AJ905" s="318"/>
      <c r="AK905" s="318"/>
      <c r="AL905" s="318"/>
      <c r="AM905" s="318"/>
      <c r="AN905" s="318"/>
      <c r="AO905" s="318"/>
      <c r="AP905" s="318"/>
      <c r="AQ905" s="318"/>
      <c r="AR905" s="318"/>
      <c r="AS905" s="318"/>
      <c r="AT905" s="318"/>
      <c r="AU905" s="318"/>
      <c r="AV905" s="318"/>
      <c r="AW905" s="318"/>
      <c r="AX905" s="318"/>
      <c r="AY905" s="318"/>
      <c r="AZ905" s="318"/>
      <c r="BA905" s="318"/>
      <c r="BB905" s="318"/>
      <c r="BC905" s="318"/>
      <c r="BD905" s="318"/>
      <c r="BE905" s="318"/>
      <c r="BF905" s="318"/>
      <c r="BG905" s="318"/>
      <c r="BH905" s="318"/>
      <c r="BI905" s="318"/>
      <c r="BJ905" s="318"/>
    </row>
    <row r="906" spans="1:62" ht="12" customHeight="1" x14ac:dyDescent="0.25">
      <c r="A906" s="318"/>
      <c r="B906" s="318"/>
      <c r="C906" s="318"/>
      <c r="D906" s="318"/>
      <c r="E906" s="318"/>
      <c r="F906" s="318"/>
      <c r="G906" s="318"/>
      <c r="H906" s="318"/>
      <c r="I906" s="318"/>
      <c r="J906" s="318"/>
      <c r="K906" s="318"/>
      <c r="L906" s="318"/>
      <c r="M906" s="318"/>
      <c r="N906" s="318"/>
      <c r="O906" s="318"/>
      <c r="P906" s="318"/>
      <c r="Q906" s="318"/>
      <c r="R906" s="318"/>
      <c r="S906" s="318"/>
      <c r="T906" s="318"/>
      <c r="U906" s="318"/>
      <c r="V906" s="318"/>
      <c r="W906" s="318"/>
      <c r="X906" s="318"/>
      <c r="Y906" s="318"/>
      <c r="Z906" s="318"/>
      <c r="AA906" s="318"/>
      <c r="AB906" s="318"/>
      <c r="AC906" s="318"/>
      <c r="AD906" s="318"/>
      <c r="AE906" s="318"/>
      <c r="AF906" s="318"/>
      <c r="AG906" s="318"/>
      <c r="AH906" s="318"/>
      <c r="AI906" s="318"/>
      <c r="AJ906" s="318"/>
      <c r="AK906" s="318"/>
      <c r="AL906" s="318"/>
      <c r="AM906" s="318"/>
      <c r="AN906" s="318"/>
      <c r="AO906" s="318"/>
      <c r="AP906" s="318"/>
      <c r="AQ906" s="318"/>
      <c r="AR906" s="318"/>
      <c r="AS906" s="318"/>
      <c r="AT906" s="318"/>
      <c r="AU906" s="318"/>
      <c r="AV906" s="318"/>
      <c r="AW906" s="318"/>
      <c r="AX906" s="318"/>
      <c r="AY906" s="318"/>
      <c r="AZ906" s="318"/>
      <c r="BA906" s="318"/>
      <c r="BB906" s="318"/>
      <c r="BC906" s="318"/>
      <c r="BD906" s="318"/>
      <c r="BE906" s="318"/>
      <c r="BF906" s="318"/>
      <c r="BG906" s="318"/>
      <c r="BH906" s="318"/>
      <c r="BI906" s="318"/>
      <c r="BJ906" s="318"/>
    </row>
    <row r="907" spans="1:62" ht="12" customHeight="1" x14ac:dyDescent="0.25">
      <c r="A907" s="318"/>
      <c r="B907" s="318"/>
      <c r="C907" s="318"/>
      <c r="D907" s="318"/>
      <c r="E907" s="318"/>
      <c r="F907" s="318"/>
      <c r="G907" s="318"/>
      <c r="H907" s="318"/>
      <c r="I907" s="318"/>
      <c r="J907" s="318"/>
      <c r="K907" s="318"/>
      <c r="L907" s="318"/>
      <c r="M907" s="318"/>
      <c r="N907" s="318"/>
      <c r="O907" s="318"/>
      <c r="P907" s="318"/>
      <c r="Q907" s="318"/>
      <c r="R907" s="318"/>
      <c r="S907" s="318"/>
      <c r="T907" s="318"/>
      <c r="U907" s="318"/>
      <c r="V907" s="318"/>
      <c r="W907" s="318"/>
      <c r="X907" s="318"/>
      <c r="Y907" s="318"/>
      <c r="Z907" s="318"/>
      <c r="AA907" s="318"/>
      <c r="AB907" s="318"/>
      <c r="AC907" s="318"/>
      <c r="AD907" s="318"/>
      <c r="AE907" s="318"/>
      <c r="AF907" s="318"/>
      <c r="AG907" s="318"/>
      <c r="AH907" s="318"/>
      <c r="AI907" s="318"/>
      <c r="AJ907" s="318"/>
      <c r="AK907" s="318"/>
      <c r="AL907" s="318"/>
      <c r="AM907" s="318"/>
      <c r="AN907" s="318"/>
      <c r="AO907" s="318"/>
      <c r="AP907" s="318"/>
      <c r="AQ907" s="318"/>
      <c r="AR907" s="318"/>
      <c r="AS907" s="318"/>
      <c r="AT907" s="318"/>
      <c r="AU907" s="318"/>
      <c r="AV907" s="318"/>
      <c r="AW907" s="318"/>
      <c r="AX907" s="318"/>
      <c r="AY907" s="318"/>
      <c r="AZ907" s="318"/>
      <c r="BA907" s="318"/>
      <c r="BB907" s="318"/>
      <c r="BC907" s="318"/>
      <c r="BD907" s="318"/>
      <c r="BE907" s="318"/>
      <c r="BF907" s="318"/>
      <c r="BG907" s="318"/>
      <c r="BH907" s="318"/>
      <c r="BI907" s="318"/>
      <c r="BJ907" s="318"/>
    </row>
    <row r="908" spans="1:62" ht="12" customHeight="1" x14ac:dyDescent="0.25">
      <c r="A908" s="318"/>
      <c r="B908" s="318"/>
      <c r="C908" s="318"/>
      <c r="D908" s="318"/>
      <c r="E908" s="318"/>
      <c r="F908" s="318"/>
      <c r="G908" s="318"/>
      <c r="H908" s="318"/>
      <c r="I908" s="318"/>
      <c r="J908" s="318"/>
      <c r="K908" s="318"/>
      <c r="L908" s="318"/>
      <c r="M908" s="318"/>
      <c r="N908" s="318"/>
      <c r="O908" s="318"/>
      <c r="P908" s="318"/>
      <c r="Q908" s="318"/>
      <c r="R908" s="318"/>
      <c r="S908" s="318"/>
      <c r="T908" s="318"/>
      <c r="U908" s="318"/>
      <c r="V908" s="318"/>
      <c r="W908" s="318"/>
      <c r="X908" s="318"/>
      <c r="Y908" s="318"/>
      <c r="Z908" s="318"/>
      <c r="AA908" s="318"/>
      <c r="AB908" s="318"/>
      <c r="AC908" s="318"/>
      <c r="AD908" s="318"/>
      <c r="AE908" s="318"/>
      <c r="AF908" s="318"/>
      <c r="AG908" s="318"/>
      <c r="AH908" s="318"/>
      <c r="AI908" s="318"/>
      <c r="AJ908" s="318"/>
      <c r="AK908" s="318"/>
      <c r="AL908" s="318"/>
      <c r="AM908" s="318"/>
      <c r="AN908" s="318"/>
      <c r="AO908" s="318"/>
      <c r="AP908" s="318"/>
      <c r="AQ908" s="318"/>
      <c r="AR908" s="318"/>
      <c r="AS908" s="318"/>
      <c r="AT908" s="318"/>
      <c r="AU908" s="318"/>
      <c r="AV908" s="318"/>
      <c r="AW908" s="318"/>
      <c r="AX908" s="318"/>
      <c r="AY908" s="318"/>
      <c r="AZ908" s="318"/>
      <c r="BA908" s="318"/>
      <c r="BB908" s="318"/>
      <c r="BC908" s="318"/>
      <c r="BD908" s="318"/>
      <c r="BE908" s="318"/>
      <c r="BF908" s="318"/>
      <c r="BG908" s="318"/>
      <c r="BH908" s="318"/>
      <c r="BI908" s="318"/>
      <c r="BJ908" s="318"/>
    </row>
    <row r="909" spans="1:62" ht="12" customHeight="1" x14ac:dyDescent="0.25">
      <c r="A909" s="318"/>
      <c r="B909" s="318"/>
      <c r="C909" s="318"/>
      <c r="D909" s="318"/>
      <c r="E909" s="318"/>
      <c r="F909" s="318"/>
      <c r="G909" s="318"/>
      <c r="H909" s="318"/>
      <c r="I909" s="318"/>
      <c r="J909" s="318"/>
      <c r="K909" s="318"/>
      <c r="L909" s="318"/>
      <c r="M909" s="318"/>
      <c r="N909" s="318"/>
      <c r="O909" s="318"/>
      <c r="P909" s="318"/>
      <c r="Q909" s="318"/>
      <c r="R909" s="318"/>
      <c r="S909" s="318"/>
      <c r="T909" s="318"/>
      <c r="U909" s="318"/>
      <c r="V909" s="318"/>
      <c r="W909" s="318"/>
      <c r="X909" s="318"/>
      <c r="Y909" s="318"/>
      <c r="Z909" s="318"/>
      <c r="AA909" s="318"/>
      <c r="AB909" s="318"/>
      <c r="AC909" s="318"/>
      <c r="AD909" s="318"/>
      <c r="AE909" s="318"/>
      <c r="AF909" s="318"/>
      <c r="AG909" s="318"/>
      <c r="AH909" s="318"/>
      <c r="AI909" s="318"/>
      <c r="AJ909" s="318"/>
      <c r="AK909" s="318"/>
      <c r="AL909" s="318"/>
      <c r="AM909" s="318"/>
      <c r="AN909" s="318"/>
      <c r="AO909" s="318"/>
      <c r="AP909" s="318"/>
      <c r="AQ909" s="318"/>
      <c r="AR909" s="318"/>
      <c r="AS909" s="318"/>
      <c r="AT909" s="318"/>
      <c r="AU909" s="318"/>
      <c r="AV909" s="318"/>
      <c r="AW909" s="318"/>
      <c r="AX909" s="318"/>
      <c r="AY909" s="318"/>
      <c r="AZ909" s="318"/>
      <c r="BA909" s="318"/>
      <c r="BB909" s="318"/>
      <c r="BC909" s="318"/>
      <c r="BD909" s="318"/>
      <c r="BE909" s="318"/>
      <c r="BF909" s="318"/>
      <c r="BG909" s="318"/>
      <c r="BH909" s="318"/>
      <c r="BI909" s="318"/>
      <c r="BJ909" s="318"/>
    </row>
    <row r="910" spans="1:62" ht="12" customHeight="1" x14ac:dyDescent="0.25">
      <c r="A910" s="318"/>
      <c r="B910" s="318"/>
      <c r="C910" s="318"/>
      <c r="D910" s="318"/>
      <c r="E910" s="318"/>
      <c r="F910" s="318"/>
      <c r="G910" s="318"/>
      <c r="H910" s="318"/>
      <c r="I910" s="318"/>
      <c r="J910" s="318"/>
      <c r="K910" s="318"/>
      <c r="L910" s="318"/>
      <c r="M910" s="318"/>
      <c r="N910" s="318"/>
      <c r="O910" s="318"/>
      <c r="P910" s="318"/>
      <c r="Q910" s="318"/>
      <c r="R910" s="318"/>
      <c r="S910" s="318"/>
      <c r="T910" s="318"/>
      <c r="U910" s="318"/>
      <c r="V910" s="318"/>
      <c r="W910" s="318"/>
      <c r="X910" s="318"/>
      <c r="Y910" s="318"/>
      <c r="Z910" s="318"/>
      <c r="AA910" s="318"/>
      <c r="AB910" s="318"/>
      <c r="AC910" s="318"/>
      <c r="AD910" s="318"/>
      <c r="AE910" s="318"/>
      <c r="AF910" s="318"/>
      <c r="AG910" s="318"/>
      <c r="AH910" s="318"/>
      <c r="AI910" s="318"/>
      <c r="AJ910" s="318"/>
      <c r="AK910" s="318"/>
      <c r="AL910" s="318"/>
      <c r="AM910" s="318"/>
      <c r="AN910" s="318"/>
      <c r="AO910" s="318"/>
      <c r="AP910" s="318"/>
      <c r="AQ910" s="318"/>
      <c r="AR910" s="318"/>
      <c r="AS910" s="318"/>
      <c r="AT910" s="318"/>
      <c r="AU910" s="318"/>
      <c r="AV910" s="318"/>
      <c r="AW910" s="318"/>
      <c r="AX910" s="318"/>
      <c r="AY910" s="318"/>
      <c r="AZ910" s="318"/>
      <c r="BA910" s="318"/>
      <c r="BB910" s="318"/>
      <c r="BC910" s="318"/>
      <c r="BD910" s="318"/>
      <c r="BE910" s="318"/>
      <c r="BF910" s="318"/>
      <c r="BG910" s="318"/>
      <c r="BH910" s="318"/>
      <c r="BI910" s="318"/>
      <c r="BJ910" s="318"/>
    </row>
    <row r="911" spans="1:62" ht="12" customHeight="1" x14ac:dyDescent="0.25">
      <c r="A911" s="318"/>
      <c r="B911" s="318"/>
      <c r="C911" s="318"/>
      <c r="D911" s="318"/>
      <c r="E911" s="318"/>
      <c r="F911" s="318"/>
      <c r="G911" s="318"/>
      <c r="H911" s="318"/>
      <c r="I911" s="318"/>
      <c r="J911" s="318"/>
      <c r="K911" s="318"/>
      <c r="L911" s="318"/>
      <c r="M911" s="318"/>
      <c r="N911" s="318"/>
      <c r="O911" s="318"/>
      <c r="P911" s="318"/>
      <c r="Q911" s="318"/>
      <c r="R911" s="318"/>
      <c r="S911" s="318"/>
      <c r="T911" s="318"/>
      <c r="U911" s="318"/>
      <c r="V911" s="318"/>
      <c r="W911" s="318"/>
      <c r="X911" s="318"/>
      <c r="Y911" s="318"/>
      <c r="Z911" s="318"/>
      <c r="AA911" s="318"/>
      <c r="AB911" s="318"/>
      <c r="AC911" s="318"/>
      <c r="AD911" s="318"/>
      <c r="AE911" s="318"/>
      <c r="AF911" s="318"/>
      <c r="AG911" s="318"/>
      <c r="AH911" s="318"/>
      <c r="AI911" s="318"/>
      <c r="AJ911" s="318"/>
      <c r="AK911" s="318"/>
      <c r="AL911" s="318"/>
      <c r="AM911" s="318"/>
      <c r="AN911" s="318"/>
      <c r="AO911" s="318"/>
      <c r="AP911" s="318"/>
      <c r="AQ911" s="318"/>
      <c r="AR911" s="318"/>
      <c r="AS911" s="318"/>
      <c r="AT911" s="318"/>
      <c r="AU911" s="318"/>
      <c r="AV911" s="318"/>
      <c r="AW911" s="318"/>
      <c r="AX911" s="318"/>
      <c r="AY911" s="318"/>
      <c r="AZ911" s="318"/>
      <c r="BA911" s="318"/>
      <c r="BB911" s="318"/>
      <c r="BC911" s="318"/>
      <c r="BD911" s="318"/>
      <c r="BE911" s="318"/>
      <c r="BF911" s="318"/>
      <c r="BG911" s="318"/>
      <c r="BH911" s="318"/>
      <c r="BI911" s="318"/>
      <c r="BJ911" s="318"/>
    </row>
    <row r="912" spans="1:62" ht="12" customHeight="1" x14ac:dyDescent="0.25">
      <c r="A912" s="318"/>
      <c r="B912" s="318"/>
      <c r="C912" s="318"/>
      <c r="D912" s="318"/>
      <c r="E912" s="318"/>
      <c r="F912" s="318"/>
      <c r="G912" s="318"/>
      <c r="H912" s="318"/>
      <c r="I912" s="318"/>
      <c r="J912" s="318"/>
      <c r="K912" s="318"/>
      <c r="L912" s="318"/>
      <c r="M912" s="318"/>
      <c r="N912" s="318"/>
      <c r="O912" s="318"/>
      <c r="P912" s="318"/>
      <c r="Q912" s="318"/>
      <c r="R912" s="318"/>
      <c r="S912" s="318"/>
      <c r="T912" s="318"/>
      <c r="U912" s="318"/>
      <c r="V912" s="318"/>
      <c r="W912" s="318"/>
      <c r="X912" s="318"/>
      <c r="Y912" s="318"/>
      <c r="Z912" s="318"/>
      <c r="AA912" s="318"/>
      <c r="AB912" s="318"/>
      <c r="AC912" s="318"/>
      <c r="AD912" s="318"/>
      <c r="AE912" s="318"/>
      <c r="AF912" s="318"/>
      <c r="AG912" s="318"/>
      <c r="AH912" s="318"/>
      <c r="AI912" s="318"/>
      <c r="AJ912" s="318"/>
      <c r="AK912" s="318"/>
      <c r="AL912" s="318"/>
      <c r="AM912" s="318"/>
      <c r="AN912" s="318"/>
      <c r="AO912" s="318"/>
      <c r="AP912" s="318"/>
      <c r="AQ912" s="318"/>
      <c r="AR912" s="318"/>
      <c r="AS912" s="318"/>
      <c r="AT912" s="318"/>
      <c r="AU912" s="318"/>
      <c r="AV912" s="318"/>
      <c r="AW912" s="318"/>
      <c r="AX912" s="318"/>
      <c r="AY912" s="318"/>
      <c r="AZ912" s="318"/>
      <c r="BA912" s="318"/>
      <c r="BB912" s="318"/>
      <c r="BC912" s="318"/>
      <c r="BD912" s="318"/>
      <c r="BE912" s="318"/>
      <c r="BF912" s="318"/>
      <c r="BG912" s="318"/>
      <c r="BH912" s="318"/>
      <c r="BI912" s="318"/>
      <c r="BJ912" s="318"/>
    </row>
    <row r="913" spans="1:62" ht="12" customHeight="1" x14ac:dyDescent="0.25">
      <c r="A913" s="318"/>
      <c r="B913" s="318"/>
      <c r="C913" s="318"/>
      <c r="D913" s="318"/>
      <c r="E913" s="318"/>
      <c r="F913" s="318"/>
      <c r="G913" s="318"/>
      <c r="H913" s="318"/>
      <c r="I913" s="318"/>
      <c r="J913" s="318"/>
      <c r="K913" s="318"/>
      <c r="L913" s="318"/>
      <c r="M913" s="318"/>
      <c r="N913" s="318"/>
      <c r="O913" s="318"/>
      <c r="P913" s="318"/>
      <c r="Q913" s="318"/>
      <c r="R913" s="318"/>
      <c r="S913" s="318"/>
      <c r="T913" s="318"/>
      <c r="U913" s="318"/>
      <c r="V913" s="318"/>
      <c r="W913" s="318"/>
      <c r="X913" s="318"/>
      <c r="Y913" s="318"/>
      <c r="Z913" s="318"/>
      <c r="AA913" s="318"/>
      <c r="AB913" s="318"/>
      <c r="AC913" s="318"/>
      <c r="AD913" s="318"/>
      <c r="AE913" s="318"/>
      <c r="AF913" s="318"/>
      <c r="AG913" s="318"/>
      <c r="AH913" s="318"/>
      <c r="AI913" s="318"/>
      <c r="AJ913" s="318"/>
      <c r="AK913" s="318"/>
      <c r="AL913" s="318"/>
      <c r="AM913" s="318"/>
      <c r="AN913" s="318"/>
      <c r="AO913" s="318"/>
      <c r="AP913" s="318"/>
      <c r="AQ913" s="318"/>
      <c r="AR913" s="318"/>
      <c r="AS913" s="318"/>
      <c r="AT913" s="318"/>
      <c r="AU913" s="318"/>
      <c r="AV913" s="318"/>
      <c r="AW913" s="318"/>
      <c r="AX913" s="318"/>
      <c r="AY913" s="318"/>
      <c r="AZ913" s="318"/>
      <c r="BA913" s="318"/>
      <c r="BB913" s="318"/>
      <c r="BC913" s="318"/>
      <c r="BD913" s="318"/>
      <c r="BE913" s="318"/>
      <c r="BF913" s="318"/>
      <c r="BG913" s="318"/>
      <c r="BH913" s="318"/>
      <c r="BI913" s="318"/>
      <c r="BJ913" s="318"/>
    </row>
    <row r="914" spans="1:62" ht="12" customHeight="1" x14ac:dyDescent="0.25">
      <c r="A914" s="318"/>
      <c r="B914" s="318"/>
      <c r="C914" s="318"/>
      <c r="D914" s="318"/>
      <c r="E914" s="318"/>
      <c r="F914" s="318"/>
      <c r="G914" s="318"/>
      <c r="H914" s="318"/>
      <c r="I914" s="318"/>
      <c r="J914" s="318"/>
      <c r="K914" s="318"/>
      <c r="L914" s="318"/>
      <c r="M914" s="318"/>
      <c r="N914" s="318"/>
      <c r="O914" s="318"/>
      <c r="P914" s="318"/>
      <c r="Q914" s="318"/>
      <c r="R914" s="318"/>
      <c r="S914" s="318"/>
      <c r="T914" s="318"/>
      <c r="U914" s="318"/>
      <c r="V914" s="318"/>
      <c r="W914" s="318"/>
      <c r="X914" s="318"/>
      <c r="Y914" s="318"/>
      <c r="Z914" s="318"/>
      <c r="AA914" s="318"/>
      <c r="AB914" s="318"/>
      <c r="AC914" s="318"/>
      <c r="AD914" s="318"/>
      <c r="AE914" s="318"/>
      <c r="AF914" s="318"/>
      <c r="AG914" s="318"/>
      <c r="AH914" s="318"/>
      <c r="AI914" s="318"/>
      <c r="AJ914" s="318"/>
      <c r="AK914" s="318"/>
      <c r="AL914" s="318"/>
      <c r="AM914" s="318"/>
      <c r="AN914" s="318"/>
      <c r="AO914" s="318"/>
      <c r="AP914" s="318"/>
      <c r="AQ914" s="318"/>
      <c r="AR914" s="318"/>
      <c r="AS914" s="318"/>
      <c r="AT914" s="318"/>
      <c r="AU914" s="318"/>
      <c r="AV914" s="318"/>
      <c r="AW914" s="318"/>
      <c r="AX914" s="318"/>
      <c r="AY914" s="318"/>
      <c r="AZ914" s="318"/>
      <c r="BA914" s="318"/>
      <c r="BB914" s="318"/>
      <c r="BC914" s="318"/>
      <c r="BD914" s="318"/>
      <c r="BE914" s="318"/>
      <c r="BF914" s="318"/>
      <c r="BG914" s="318"/>
      <c r="BH914" s="318"/>
      <c r="BI914" s="318"/>
      <c r="BJ914" s="318"/>
    </row>
    <row r="915" spans="1:62" ht="12" customHeight="1" x14ac:dyDescent="0.25">
      <c r="A915" s="318"/>
      <c r="B915" s="318"/>
      <c r="C915" s="318"/>
      <c r="D915" s="318"/>
      <c r="E915" s="318"/>
      <c r="F915" s="318"/>
      <c r="G915" s="318"/>
      <c r="H915" s="318"/>
      <c r="I915" s="318"/>
      <c r="J915" s="318"/>
      <c r="K915" s="318"/>
      <c r="L915" s="318"/>
      <c r="M915" s="318"/>
      <c r="N915" s="318"/>
      <c r="O915" s="318"/>
      <c r="P915" s="318"/>
      <c r="Q915" s="318"/>
      <c r="R915" s="318"/>
      <c r="S915" s="318"/>
      <c r="T915" s="318"/>
      <c r="U915" s="318"/>
      <c r="V915" s="318"/>
      <c r="W915" s="318"/>
      <c r="X915" s="318"/>
      <c r="Y915" s="318"/>
      <c r="Z915" s="318"/>
      <c r="AA915" s="318"/>
      <c r="AB915" s="318"/>
      <c r="AC915" s="318"/>
      <c r="AD915" s="318"/>
      <c r="AE915" s="318"/>
      <c r="AF915" s="318"/>
      <c r="AG915" s="318"/>
      <c r="AH915" s="318"/>
      <c r="AI915" s="318"/>
      <c r="AJ915" s="318"/>
      <c r="AK915" s="318"/>
      <c r="AL915" s="318"/>
      <c r="AM915" s="318"/>
      <c r="AN915" s="318"/>
      <c r="AO915" s="318"/>
      <c r="AP915" s="318"/>
      <c r="AQ915" s="318"/>
      <c r="AR915" s="318"/>
      <c r="AS915" s="318"/>
      <c r="AT915" s="318"/>
      <c r="AU915" s="318"/>
      <c r="AV915" s="318"/>
      <c r="AW915" s="318"/>
      <c r="AX915" s="318"/>
      <c r="AY915" s="318"/>
      <c r="AZ915" s="318"/>
      <c r="BA915" s="318"/>
      <c r="BB915" s="318"/>
      <c r="BC915" s="318"/>
      <c r="BD915" s="318"/>
      <c r="BE915" s="318"/>
      <c r="BF915" s="318"/>
      <c r="BG915" s="318"/>
      <c r="BH915" s="318"/>
      <c r="BI915" s="318"/>
      <c r="BJ915" s="318"/>
    </row>
    <row r="916" spans="1:62" ht="12" customHeight="1" x14ac:dyDescent="0.25">
      <c r="A916" s="318"/>
      <c r="B916" s="318"/>
      <c r="C916" s="318"/>
      <c r="D916" s="318"/>
      <c r="E916" s="318"/>
      <c r="F916" s="318"/>
      <c r="G916" s="318"/>
      <c r="H916" s="318"/>
      <c r="I916" s="318"/>
      <c r="J916" s="318"/>
      <c r="K916" s="318"/>
      <c r="L916" s="318"/>
      <c r="M916" s="318"/>
      <c r="N916" s="318"/>
      <c r="O916" s="318"/>
      <c r="P916" s="318"/>
      <c r="Q916" s="318"/>
      <c r="R916" s="318"/>
      <c r="S916" s="318"/>
      <c r="T916" s="318"/>
      <c r="U916" s="318"/>
      <c r="V916" s="318"/>
      <c r="W916" s="318"/>
      <c r="X916" s="318"/>
      <c r="Y916" s="318"/>
      <c r="Z916" s="318"/>
      <c r="AA916" s="318"/>
      <c r="AB916" s="318"/>
      <c r="AC916" s="318"/>
      <c r="AD916" s="318"/>
      <c r="AE916" s="318"/>
      <c r="AF916" s="318"/>
      <c r="AG916" s="318"/>
      <c r="AH916" s="318"/>
      <c r="AI916" s="318"/>
      <c r="AJ916" s="318"/>
      <c r="AK916" s="318"/>
      <c r="AL916" s="318"/>
      <c r="AM916" s="318"/>
      <c r="AN916" s="318"/>
      <c r="AO916" s="318"/>
      <c r="AP916" s="318"/>
      <c r="AQ916" s="318"/>
      <c r="AR916" s="318"/>
      <c r="AS916" s="318"/>
      <c r="AT916" s="318"/>
      <c r="AU916" s="318"/>
      <c r="AV916" s="318"/>
      <c r="AW916" s="318"/>
      <c r="AX916" s="318"/>
      <c r="AY916" s="318"/>
      <c r="AZ916" s="318"/>
      <c r="BA916" s="318"/>
      <c r="BB916" s="318"/>
      <c r="BC916" s="318"/>
      <c r="BD916" s="318"/>
      <c r="BE916" s="318"/>
      <c r="BF916" s="318"/>
      <c r="BG916" s="318"/>
      <c r="BH916" s="318"/>
      <c r="BI916" s="318"/>
      <c r="BJ916" s="318"/>
    </row>
    <row r="917" spans="1:62" ht="12" customHeight="1" x14ac:dyDescent="0.25">
      <c r="A917" s="318"/>
      <c r="B917" s="318"/>
      <c r="C917" s="318"/>
      <c r="D917" s="318"/>
      <c r="E917" s="318"/>
      <c r="F917" s="318"/>
      <c r="G917" s="318"/>
      <c r="H917" s="318"/>
      <c r="I917" s="318"/>
      <c r="J917" s="318"/>
      <c r="K917" s="318"/>
      <c r="L917" s="318"/>
      <c r="M917" s="318"/>
      <c r="N917" s="318"/>
      <c r="O917" s="318"/>
      <c r="P917" s="318"/>
      <c r="Q917" s="318"/>
      <c r="R917" s="318"/>
      <c r="S917" s="318"/>
      <c r="T917" s="318"/>
      <c r="U917" s="318"/>
      <c r="V917" s="318"/>
      <c r="W917" s="318"/>
      <c r="X917" s="318"/>
      <c r="Y917" s="318"/>
      <c r="Z917" s="318"/>
      <c r="AA917" s="318"/>
      <c r="AB917" s="318"/>
      <c r="AC917" s="318"/>
      <c r="AD917" s="318"/>
      <c r="AE917" s="318"/>
      <c r="AF917" s="318"/>
      <c r="AG917" s="318"/>
      <c r="AH917" s="318"/>
      <c r="AI917" s="318"/>
      <c r="AJ917" s="318"/>
      <c r="AK917" s="318"/>
      <c r="AL917" s="318"/>
      <c r="AM917" s="318"/>
      <c r="AN917" s="318"/>
      <c r="AO917" s="318"/>
      <c r="AP917" s="318"/>
      <c r="AQ917" s="318"/>
      <c r="AR917" s="318"/>
      <c r="AS917" s="318"/>
      <c r="AT917" s="318"/>
      <c r="AU917" s="318"/>
      <c r="AV917" s="318"/>
      <c r="AW917" s="318"/>
      <c r="AX917" s="318"/>
      <c r="AY917" s="318"/>
      <c r="AZ917" s="318"/>
      <c r="BA917" s="318"/>
      <c r="BB917" s="318"/>
      <c r="BC917" s="318"/>
      <c r="BD917" s="318"/>
      <c r="BE917" s="318"/>
      <c r="BF917" s="318"/>
      <c r="BG917" s="318"/>
      <c r="BH917" s="318"/>
      <c r="BI917" s="318"/>
      <c r="BJ917" s="318"/>
    </row>
    <row r="918" spans="1:62" ht="12" customHeight="1" x14ac:dyDescent="0.25">
      <c r="A918" s="318"/>
      <c r="B918" s="318"/>
      <c r="C918" s="318"/>
      <c r="D918" s="318"/>
      <c r="E918" s="318"/>
      <c r="F918" s="318"/>
      <c r="G918" s="318"/>
      <c r="H918" s="318"/>
      <c r="I918" s="318"/>
      <c r="J918" s="318"/>
      <c r="K918" s="318"/>
      <c r="L918" s="318"/>
      <c r="M918" s="318"/>
      <c r="N918" s="318"/>
      <c r="O918" s="318"/>
      <c r="P918" s="318"/>
      <c r="Q918" s="318"/>
      <c r="R918" s="318"/>
      <c r="S918" s="318"/>
      <c r="T918" s="318"/>
      <c r="U918" s="318"/>
      <c r="V918" s="318"/>
      <c r="W918" s="318"/>
      <c r="X918" s="318"/>
      <c r="Y918" s="318"/>
      <c r="Z918" s="318"/>
      <c r="AA918" s="318"/>
      <c r="AB918" s="318"/>
      <c r="AC918" s="318"/>
      <c r="AD918" s="318"/>
      <c r="AE918" s="318"/>
      <c r="AF918" s="318"/>
      <c r="AG918" s="318"/>
      <c r="AH918" s="318"/>
      <c r="AI918" s="318"/>
      <c r="AJ918" s="318"/>
      <c r="AK918" s="318"/>
      <c r="AL918" s="318"/>
      <c r="AM918" s="318"/>
      <c r="AN918" s="318"/>
      <c r="AO918" s="318"/>
      <c r="AP918" s="318"/>
      <c r="AQ918" s="318"/>
      <c r="AR918" s="318"/>
      <c r="AS918" s="318"/>
      <c r="AT918" s="318"/>
      <c r="AU918" s="318"/>
      <c r="AV918" s="318"/>
      <c r="AW918" s="318"/>
      <c r="AX918" s="318"/>
      <c r="AY918" s="318"/>
      <c r="AZ918" s="318"/>
      <c r="BA918" s="318"/>
      <c r="BB918" s="318"/>
      <c r="BC918" s="318"/>
      <c r="BD918" s="318"/>
      <c r="BE918" s="318"/>
      <c r="BF918" s="318"/>
      <c r="BG918" s="318"/>
      <c r="BH918" s="318"/>
      <c r="BI918" s="318"/>
      <c r="BJ918" s="318"/>
    </row>
    <row r="919" spans="1:62" ht="12" customHeight="1" x14ac:dyDescent="0.25">
      <c r="A919" s="318"/>
      <c r="B919" s="318"/>
      <c r="C919" s="318"/>
      <c r="D919" s="318"/>
      <c r="E919" s="318"/>
      <c r="F919" s="318"/>
      <c r="G919" s="318"/>
      <c r="H919" s="318"/>
      <c r="I919" s="318"/>
      <c r="J919" s="318"/>
      <c r="K919" s="318"/>
      <c r="L919" s="318"/>
      <c r="M919" s="318"/>
      <c r="N919" s="318"/>
      <c r="O919" s="318"/>
      <c r="P919" s="318"/>
      <c r="Q919" s="318"/>
      <c r="R919" s="318"/>
      <c r="S919" s="318"/>
      <c r="T919" s="318"/>
      <c r="U919" s="318"/>
      <c r="V919" s="318"/>
      <c r="W919" s="318"/>
      <c r="X919" s="318"/>
      <c r="Y919" s="318"/>
      <c r="Z919" s="318"/>
      <c r="AA919" s="318"/>
      <c r="AB919" s="318"/>
      <c r="AC919" s="318"/>
      <c r="AD919" s="318"/>
      <c r="AE919" s="318"/>
      <c r="AF919" s="318"/>
      <c r="AG919" s="318"/>
      <c r="AH919" s="318"/>
      <c r="AI919" s="318"/>
      <c r="AJ919" s="318"/>
      <c r="AK919" s="318"/>
      <c r="AL919" s="318"/>
      <c r="AM919" s="318"/>
      <c r="AN919" s="318"/>
      <c r="AO919" s="318"/>
      <c r="AP919" s="318"/>
      <c r="AQ919" s="318"/>
      <c r="AR919" s="318"/>
      <c r="AS919" s="318"/>
      <c r="AT919" s="318"/>
      <c r="AU919" s="318"/>
      <c r="AV919" s="318"/>
      <c r="AW919" s="318"/>
      <c r="AX919" s="318"/>
      <c r="AY919" s="318"/>
      <c r="AZ919" s="318"/>
      <c r="BA919" s="318"/>
      <c r="BB919" s="318"/>
      <c r="BC919" s="318"/>
      <c r="BD919" s="318"/>
      <c r="BE919" s="318"/>
      <c r="BF919" s="318"/>
      <c r="BG919" s="318"/>
      <c r="BH919" s="318"/>
      <c r="BI919" s="318"/>
      <c r="BJ919" s="318"/>
    </row>
    <row r="920" spans="1:62" ht="12" customHeight="1" x14ac:dyDescent="0.25">
      <c r="A920" s="318"/>
      <c r="B920" s="318"/>
      <c r="C920" s="318"/>
      <c r="D920" s="318"/>
      <c r="E920" s="318"/>
      <c r="F920" s="318"/>
      <c r="G920" s="318"/>
      <c r="H920" s="318"/>
      <c r="I920" s="318"/>
      <c r="J920" s="318"/>
      <c r="K920" s="318"/>
      <c r="L920" s="318"/>
      <c r="M920" s="318"/>
      <c r="N920" s="318"/>
      <c r="O920" s="318"/>
      <c r="P920" s="318"/>
      <c r="Q920" s="318"/>
      <c r="R920" s="318"/>
      <c r="S920" s="318"/>
      <c r="T920" s="318"/>
      <c r="U920" s="318"/>
      <c r="V920" s="318"/>
      <c r="W920" s="318"/>
      <c r="X920" s="318"/>
      <c r="Y920" s="318"/>
      <c r="Z920" s="318"/>
      <c r="AA920" s="318"/>
      <c r="AB920" s="318"/>
      <c r="AC920" s="318"/>
      <c r="AD920" s="318"/>
      <c r="AE920" s="318"/>
      <c r="AF920" s="318"/>
      <c r="AG920" s="318"/>
      <c r="AH920" s="318"/>
      <c r="AI920" s="318"/>
      <c r="AJ920" s="318"/>
      <c r="AK920" s="318"/>
      <c r="AL920" s="318"/>
      <c r="AM920" s="318"/>
      <c r="AN920" s="318"/>
      <c r="AO920" s="318"/>
      <c r="AP920" s="318"/>
      <c r="AQ920" s="318"/>
      <c r="AR920" s="318"/>
      <c r="AS920" s="318"/>
      <c r="AT920" s="318"/>
      <c r="AU920" s="318"/>
      <c r="AV920" s="318"/>
      <c r="AW920" s="318"/>
      <c r="AX920" s="318"/>
      <c r="AY920" s="318"/>
      <c r="AZ920" s="318"/>
      <c r="BA920" s="318"/>
      <c r="BB920" s="318"/>
      <c r="BC920" s="318"/>
      <c r="BD920" s="318"/>
      <c r="BE920" s="318"/>
      <c r="BF920" s="318"/>
      <c r="BG920" s="318"/>
      <c r="BH920" s="318"/>
      <c r="BI920" s="318"/>
      <c r="BJ920" s="318"/>
    </row>
    <row r="921" spans="1:62" ht="12" customHeight="1" x14ac:dyDescent="0.25">
      <c r="A921" s="318"/>
      <c r="B921" s="318"/>
      <c r="C921" s="318"/>
      <c r="D921" s="318"/>
      <c r="E921" s="318"/>
      <c r="F921" s="318"/>
      <c r="G921" s="318"/>
      <c r="H921" s="318"/>
      <c r="I921" s="318"/>
      <c r="J921" s="318"/>
      <c r="K921" s="318"/>
      <c r="L921" s="318"/>
      <c r="M921" s="318"/>
      <c r="N921" s="318"/>
      <c r="O921" s="318"/>
      <c r="P921" s="318"/>
      <c r="Q921" s="318"/>
      <c r="R921" s="318"/>
      <c r="S921" s="318"/>
      <c r="T921" s="318"/>
      <c r="U921" s="318"/>
      <c r="V921" s="318"/>
      <c r="W921" s="318"/>
      <c r="X921" s="318"/>
      <c r="Y921" s="318"/>
      <c r="Z921" s="318"/>
      <c r="AA921" s="318"/>
      <c r="AB921" s="318"/>
      <c r="AC921" s="318"/>
      <c r="AD921" s="318"/>
      <c r="AE921" s="318"/>
      <c r="AF921" s="318"/>
      <c r="AG921" s="318"/>
      <c r="AH921" s="318"/>
      <c r="AI921" s="318"/>
      <c r="AJ921" s="318"/>
      <c r="AK921" s="318"/>
      <c r="AL921" s="318"/>
      <c r="AM921" s="318"/>
      <c r="AN921" s="318"/>
      <c r="AO921" s="318"/>
      <c r="AP921" s="318"/>
      <c r="AQ921" s="318"/>
      <c r="AR921" s="318"/>
      <c r="AS921" s="318"/>
      <c r="AT921" s="318"/>
      <c r="AU921" s="318"/>
      <c r="AV921" s="318"/>
      <c r="AW921" s="318"/>
      <c r="AX921" s="318"/>
      <c r="AY921" s="318"/>
      <c r="AZ921" s="318"/>
      <c r="BA921" s="318"/>
      <c r="BB921" s="318"/>
      <c r="BC921" s="318"/>
      <c r="BD921" s="318"/>
      <c r="BE921" s="318"/>
      <c r="BF921" s="318"/>
      <c r="BG921" s="318"/>
      <c r="BH921" s="318"/>
      <c r="BI921" s="318"/>
      <c r="BJ921" s="318"/>
    </row>
    <row r="922" spans="1:62" ht="12" customHeight="1" x14ac:dyDescent="0.25">
      <c r="A922" s="318"/>
      <c r="B922" s="318"/>
      <c r="C922" s="318"/>
      <c r="D922" s="318"/>
      <c r="E922" s="318"/>
      <c r="F922" s="318"/>
      <c r="G922" s="318"/>
      <c r="H922" s="318"/>
      <c r="I922" s="318"/>
      <c r="J922" s="318"/>
      <c r="K922" s="318"/>
      <c r="L922" s="318"/>
      <c r="M922" s="318"/>
      <c r="N922" s="318"/>
      <c r="O922" s="318"/>
      <c r="P922" s="318"/>
      <c r="Q922" s="318"/>
      <c r="R922" s="318"/>
      <c r="S922" s="318"/>
      <c r="T922" s="318"/>
      <c r="U922" s="318"/>
      <c r="V922" s="318"/>
      <c r="W922" s="318"/>
      <c r="X922" s="318"/>
      <c r="Y922" s="318"/>
      <c r="Z922" s="318"/>
      <c r="AA922" s="318"/>
      <c r="AB922" s="318"/>
      <c r="AC922" s="318"/>
      <c r="AD922" s="318"/>
      <c r="AE922" s="318"/>
      <c r="AF922" s="318"/>
      <c r="AG922" s="318"/>
      <c r="AH922" s="318"/>
      <c r="AI922" s="318"/>
      <c r="AJ922" s="318"/>
      <c r="AK922" s="318"/>
      <c r="AL922" s="318"/>
      <c r="AM922" s="318"/>
      <c r="AN922" s="318"/>
      <c r="AO922" s="318"/>
      <c r="AP922" s="318"/>
      <c r="AQ922" s="318"/>
      <c r="AR922" s="318"/>
      <c r="AS922" s="318"/>
      <c r="AT922" s="318"/>
      <c r="AU922" s="318"/>
      <c r="AV922" s="318"/>
      <c r="AW922" s="318"/>
      <c r="AX922" s="318"/>
      <c r="AY922" s="318"/>
      <c r="AZ922" s="318"/>
      <c r="BA922" s="318"/>
      <c r="BB922" s="318"/>
      <c r="BC922" s="318"/>
      <c r="BD922" s="318"/>
      <c r="BE922" s="318"/>
      <c r="BF922" s="318"/>
      <c r="BG922" s="318"/>
      <c r="BH922" s="318"/>
      <c r="BI922" s="318"/>
      <c r="BJ922" s="318"/>
    </row>
    <row r="923" spans="1:62" ht="12" customHeight="1" x14ac:dyDescent="0.25">
      <c r="A923" s="318"/>
      <c r="B923" s="318"/>
      <c r="C923" s="318"/>
      <c r="D923" s="318"/>
      <c r="E923" s="318"/>
      <c r="F923" s="318"/>
      <c r="G923" s="318"/>
      <c r="H923" s="318"/>
      <c r="I923" s="318"/>
      <c r="J923" s="318"/>
      <c r="K923" s="318"/>
      <c r="L923" s="318"/>
      <c r="M923" s="318"/>
      <c r="N923" s="318"/>
      <c r="O923" s="318"/>
      <c r="P923" s="318"/>
      <c r="Q923" s="318"/>
      <c r="R923" s="318"/>
      <c r="S923" s="318"/>
      <c r="T923" s="318"/>
      <c r="U923" s="318"/>
      <c r="V923" s="318"/>
      <c r="W923" s="318"/>
      <c r="X923" s="318"/>
      <c r="Y923" s="318"/>
      <c r="Z923" s="318"/>
      <c r="AA923" s="318"/>
      <c r="AB923" s="318"/>
      <c r="AC923" s="318"/>
      <c r="AD923" s="318"/>
      <c r="AE923" s="318"/>
      <c r="AF923" s="318"/>
      <c r="AG923" s="318"/>
      <c r="AH923" s="318"/>
      <c r="AI923" s="318"/>
      <c r="AJ923" s="318"/>
      <c r="AK923" s="318"/>
      <c r="AL923" s="318"/>
      <c r="AM923" s="318"/>
      <c r="AN923" s="318"/>
      <c r="AO923" s="318"/>
      <c r="AP923" s="318"/>
      <c r="AQ923" s="318"/>
      <c r="AR923" s="318"/>
      <c r="AS923" s="318"/>
      <c r="AT923" s="318"/>
      <c r="AU923" s="318"/>
      <c r="AV923" s="318"/>
      <c r="AW923" s="318"/>
      <c r="AX923" s="318"/>
      <c r="AY923" s="318"/>
      <c r="AZ923" s="318"/>
      <c r="BA923" s="318"/>
      <c r="BB923" s="318"/>
      <c r="BC923" s="318"/>
      <c r="BD923" s="318"/>
      <c r="BE923" s="318"/>
      <c r="BF923" s="318"/>
      <c r="BG923" s="318"/>
      <c r="BH923" s="318"/>
      <c r="BI923" s="318"/>
      <c r="BJ923" s="318"/>
    </row>
    <row r="924" spans="1:62" ht="12" customHeight="1" x14ac:dyDescent="0.25">
      <c r="A924" s="318"/>
      <c r="B924" s="318"/>
      <c r="C924" s="318"/>
      <c r="D924" s="318"/>
      <c r="E924" s="318"/>
      <c r="F924" s="318"/>
      <c r="G924" s="318"/>
      <c r="H924" s="318"/>
      <c r="I924" s="318"/>
      <c r="J924" s="318"/>
      <c r="K924" s="318"/>
      <c r="L924" s="318"/>
      <c r="M924" s="318"/>
      <c r="N924" s="318"/>
      <c r="O924" s="318"/>
      <c r="P924" s="318"/>
      <c r="Q924" s="318"/>
      <c r="R924" s="318"/>
      <c r="S924" s="318"/>
      <c r="T924" s="318"/>
      <c r="U924" s="318"/>
      <c r="V924" s="318"/>
      <c r="W924" s="318"/>
      <c r="X924" s="318"/>
      <c r="Y924" s="318"/>
      <c r="Z924" s="318"/>
      <c r="AA924" s="318"/>
      <c r="AB924" s="318"/>
      <c r="AC924" s="318"/>
      <c r="AD924" s="318"/>
      <c r="AE924" s="318"/>
      <c r="AF924" s="318"/>
      <c r="AG924" s="318"/>
      <c r="AH924" s="318"/>
      <c r="AI924" s="318"/>
      <c r="AJ924" s="318"/>
      <c r="AK924" s="318"/>
      <c r="AL924" s="318"/>
      <c r="AM924" s="318"/>
      <c r="AN924" s="318"/>
      <c r="AO924" s="318"/>
      <c r="AP924" s="318"/>
      <c r="AQ924" s="318"/>
      <c r="AR924" s="318"/>
      <c r="AS924" s="318"/>
      <c r="AT924" s="318"/>
      <c r="AU924" s="318"/>
      <c r="AV924" s="318"/>
      <c r="AW924" s="318"/>
      <c r="AX924" s="318"/>
      <c r="AY924" s="318"/>
      <c r="AZ924" s="318"/>
      <c r="BA924" s="318"/>
      <c r="BB924" s="318"/>
      <c r="BC924" s="318"/>
      <c r="BD924" s="318"/>
      <c r="BE924" s="318"/>
      <c r="BF924" s="318"/>
      <c r="BG924" s="318"/>
      <c r="BH924" s="318"/>
      <c r="BI924" s="318"/>
      <c r="BJ924" s="318"/>
    </row>
    <row r="925" spans="1:62" ht="12" customHeight="1" x14ac:dyDescent="0.25">
      <c r="A925" s="318"/>
      <c r="B925" s="318"/>
      <c r="C925" s="318"/>
      <c r="D925" s="318"/>
      <c r="E925" s="318"/>
      <c r="F925" s="318"/>
      <c r="G925" s="318"/>
      <c r="H925" s="318"/>
      <c r="I925" s="318"/>
      <c r="J925" s="318"/>
      <c r="K925" s="318"/>
      <c r="L925" s="318"/>
      <c r="M925" s="318"/>
      <c r="N925" s="318"/>
      <c r="O925" s="318"/>
      <c r="P925" s="318"/>
      <c r="Q925" s="318"/>
      <c r="R925" s="318"/>
      <c r="S925" s="318"/>
      <c r="T925" s="318"/>
      <c r="U925" s="318"/>
      <c r="V925" s="318"/>
      <c r="W925" s="318"/>
      <c r="X925" s="318"/>
      <c r="Y925" s="318"/>
      <c r="Z925" s="318"/>
      <c r="AA925" s="318"/>
      <c r="AB925" s="318"/>
      <c r="AC925" s="318"/>
      <c r="AD925" s="318"/>
      <c r="AE925" s="318"/>
      <c r="AF925" s="318"/>
      <c r="AG925" s="318"/>
      <c r="AH925" s="318"/>
      <c r="AI925" s="318"/>
      <c r="AJ925" s="318"/>
      <c r="AK925" s="318"/>
      <c r="AL925" s="318"/>
      <c r="AM925" s="318"/>
      <c r="AN925" s="318"/>
      <c r="AO925" s="318"/>
      <c r="AP925" s="318"/>
      <c r="AQ925" s="318"/>
      <c r="AR925" s="318"/>
      <c r="AS925" s="318"/>
      <c r="AT925" s="318"/>
      <c r="AU925" s="318"/>
      <c r="AV925" s="318"/>
      <c r="AW925" s="318"/>
      <c r="AX925" s="318"/>
      <c r="AY925" s="318"/>
      <c r="AZ925" s="318"/>
      <c r="BA925" s="318"/>
      <c r="BB925" s="318"/>
      <c r="BC925" s="318"/>
      <c r="BD925" s="318"/>
      <c r="BE925" s="318"/>
      <c r="BF925" s="318"/>
      <c r="BG925" s="318"/>
      <c r="BH925" s="318"/>
      <c r="BI925" s="318"/>
      <c r="BJ925" s="318"/>
    </row>
    <row r="926" spans="1:62" ht="12" customHeight="1" x14ac:dyDescent="0.25">
      <c r="A926" s="318"/>
      <c r="B926" s="318"/>
      <c r="C926" s="318"/>
      <c r="D926" s="318"/>
      <c r="E926" s="318"/>
      <c r="F926" s="318"/>
      <c r="G926" s="318"/>
      <c r="H926" s="318"/>
      <c r="I926" s="318"/>
      <c r="J926" s="318"/>
      <c r="K926" s="318"/>
      <c r="L926" s="318"/>
      <c r="M926" s="318"/>
      <c r="N926" s="318"/>
      <c r="O926" s="318"/>
      <c r="P926" s="318"/>
      <c r="Q926" s="318"/>
      <c r="R926" s="318"/>
      <c r="S926" s="318"/>
      <c r="T926" s="318"/>
      <c r="U926" s="318"/>
      <c r="V926" s="318"/>
      <c r="W926" s="318"/>
      <c r="X926" s="318"/>
      <c r="Y926" s="318"/>
      <c r="Z926" s="318"/>
      <c r="AA926" s="318"/>
      <c r="AB926" s="318"/>
      <c r="AC926" s="318"/>
      <c r="AD926" s="318"/>
      <c r="AE926" s="318"/>
      <c r="AF926" s="318"/>
      <c r="AG926" s="318"/>
      <c r="AH926" s="318"/>
      <c r="AI926" s="318"/>
      <c r="AJ926" s="318"/>
      <c r="AK926" s="318"/>
      <c r="AL926" s="318"/>
      <c r="AM926" s="318"/>
      <c r="AN926" s="318"/>
      <c r="AO926" s="318"/>
      <c r="AP926" s="318"/>
      <c r="AQ926" s="318"/>
      <c r="AR926" s="318"/>
      <c r="AS926" s="318"/>
      <c r="AT926" s="318"/>
      <c r="AU926" s="318"/>
      <c r="AV926" s="318"/>
      <c r="AW926" s="318"/>
      <c r="AX926" s="318"/>
      <c r="AY926" s="318"/>
      <c r="AZ926" s="318"/>
      <c r="BA926" s="318"/>
      <c r="BB926" s="318"/>
      <c r="BC926" s="318"/>
      <c r="BD926" s="318"/>
      <c r="BE926" s="318"/>
      <c r="BF926" s="318"/>
      <c r="BG926" s="318"/>
      <c r="BH926" s="318"/>
      <c r="BI926" s="318"/>
      <c r="BJ926" s="318"/>
    </row>
    <row r="927" spans="1:62" ht="12" customHeight="1" x14ac:dyDescent="0.25">
      <c r="A927" s="318"/>
      <c r="B927" s="318"/>
      <c r="C927" s="318"/>
      <c r="D927" s="318"/>
      <c r="E927" s="318"/>
      <c r="F927" s="318"/>
      <c r="G927" s="318"/>
      <c r="H927" s="318"/>
      <c r="I927" s="318"/>
      <c r="J927" s="318"/>
      <c r="K927" s="318"/>
      <c r="L927" s="318"/>
      <c r="M927" s="318"/>
      <c r="N927" s="318"/>
      <c r="O927" s="318"/>
      <c r="P927" s="318"/>
      <c r="Q927" s="318"/>
      <c r="R927" s="318"/>
      <c r="S927" s="318"/>
      <c r="T927" s="318"/>
      <c r="U927" s="318"/>
      <c r="V927" s="318"/>
      <c r="W927" s="318"/>
      <c r="X927" s="318"/>
      <c r="Y927" s="318"/>
      <c r="Z927" s="318"/>
      <c r="AA927" s="318"/>
      <c r="AB927" s="318"/>
      <c r="AC927" s="318"/>
      <c r="AD927" s="318"/>
      <c r="AE927" s="318"/>
      <c r="AF927" s="318"/>
      <c r="AG927" s="318"/>
      <c r="AH927" s="318"/>
      <c r="AI927" s="318"/>
      <c r="AJ927" s="318"/>
      <c r="AK927" s="318"/>
      <c r="AL927" s="318"/>
      <c r="AM927" s="318"/>
      <c r="AN927" s="318"/>
      <c r="AO927" s="318"/>
      <c r="AP927" s="318"/>
      <c r="AQ927" s="318"/>
      <c r="AR927" s="318"/>
      <c r="AS927" s="318"/>
      <c r="AT927" s="318"/>
      <c r="AU927" s="318"/>
      <c r="AV927" s="318"/>
      <c r="AW927" s="318"/>
      <c r="AX927" s="318"/>
      <c r="AY927" s="318"/>
      <c r="AZ927" s="318"/>
      <c r="BA927" s="318"/>
      <c r="BB927" s="318"/>
      <c r="BC927" s="318"/>
      <c r="BD927" s="318"/>
      <c r="BE927" s="318"/>
      <c r="BF927" s="318"/>
      <c r="BG927" s="318"/>
      <c r="BH927" s="318"/>
      <c r="BI927" s="318"/>
      <c r="BJ927" s="318"/>
    </row>
    <row r="928" spans="1:62" ht="12" customHeight="1" x14ac:dyDescent="0.25">
      <c r="A928" s="318"/>
      <c r="B928" s="318"/>
      <c r="C928" s="318"/>
      <c r="D928" s="318"/>
      <c r="E928" s="318"/>
      <c r="F928" s="318"/>
      <c r="G928" s="318"/>
      <c r="H928" s="318"/>
      <c r="I928" s="318"/>
      <c r="J928" s="318"/>
      <c r="K928" s="318"/>
      <c r="L928" s="318"/>
      <c r="M928" s="318"/>
      <c r="N928" s="318"/>
      <c r="O928" s="318"/>
      <c r="P928" s="318"/>
      <c r="Q928" s="318"/>
      <c r="R928" s="318"/>
      <c r="S928" s="318"/>
      <c r="T928" s="318"/>
      <c r="U928" s="318"/>
      <c r="V928" s="318"/>
      <c r="W928" s="318"/>
      <c r="X928" s="318"/>
      <c r="Y928" s="318"/>
      <c r="Z928" s="318"/>
      <c r="AA928" s="318"/>
      <c r="AB928" s="318"/>
      <c r="AC928" s="318"/>
      <c r="AD928" s="318"/>
      <c r="AE928" s="318"/>
      <c r="AF928" s="318"/>
      <c r="AG928" s="318"/>
      <c r="AH928" s="318"/>
      <c r="AI928" s="318"/>
      <c r="AJ928" s="318"/>
      <c r="AK928" s="318"/>
      <c r="AL928" s="318"/>
      <c r="AM928" s="318"/>
      <c r="AN928" s="318"/>
      <c r="AO928" s="318"/>
      <c r="AP928" s="318"/>
      <c r="AQ928" s="318"/>
      <c r="AR928" s="318"/>
      <c r="AS928" s="318"/>
      <c r="AT928" s="318"/>
      <c r="AU928" s="318"/>
      <c r="AV928" s="318"/>
      <c r="AW928" s="318"/>
      <c r="AX928" s="318"/>
      <c r="AY928" s="318"/>
      <c r="AZ928" s="318"/>
      <c r="BA928" s="318"/>
      <c r="BB928" s="318"/>
      <c r="BC928" s="318"/>
      <c r="BD928" s="318"/>
      <c r="BE928" s="318"/>
      <c r="BF928" s="318"/>
      <c r="BG928" s="318"/>
      <c r="BH928" s="318"/>
      <c r="BI928" s="318"/>
      <c r="BJ928" s="318"/>
    </row>
    <row r="929" spans="1:62" ht="12" customHeight="1" x14ac:dyDescent="0.25">
      <c r="A929" s="318"/>
      <c r="B929" s="318"/>
      <c r="C929" s="318"/>
      <c r="D929" s="318"/>
      <c r="E929" s="318"/>
      <c r="F929" s="318"/>
      <c r="G929" s="318"/>
      <c r="H929" s="318"/>
      <c r="I929" s="318"/>
      <c r="J929" s="318"/>
      <c r="K929" s="318"/>
      <c r="L929" s="318"/>
      <c r="M929" s="318"/>
      <c r="N929" s="318"/>
      <c r="O929" s="318"/>
      <c r="P929" s="318"/>
      <c r="Q929" s="318"/>
      <c r="R929" s="318"/>
      <c r="S929" s="318"/>
      <c r="T929" s="318"/>
      <c r="U929" s="318"/>
      <c r="V929" s="318"/>
      <c r="W929" s="318"/>
      <c r="X929" s="318"/>
      <c r="Y929" s="318"/>
      <c r="Z929" s="318"/>
      <c r="AA929" s="318"/>
      <c r="AB929" s="318"/>
      <c r="AC929" s="318"/>
      <c r="AD929" s="318"/>
      <c r="AE929" s="318"/>
      <c r="AF929" s="318"/>
      <c r="AG929" s="318"/>
      <c r="AH929" s="318"/>
      <c r="AI929" s="318"/>
      <c r="AJ929" s="318"/>
      <c r="AK929" s="318"/>
      <c r="AL929" s="318"/>
      <c r="AM929" s="318"/>
      <c r="AN929" s="318"/>
      <c r="AO929" s="318"/>
      <c r="AP929" s="318"/>
      <c r="AQ929" s="318"/>
      <c r="AR929" s="318"/>
      <c r="AS929" s="318"/>
      <c r="AT929" s="318"/>
      <c r="AU929" s="318"/>
      <c r="AV929" s="318"/>
      <c r="AW929" s="318"/>
      <c r="AX929" s="318"/>
      <c r="AY929" s="318"/>
      <c r="AZ929" s="318"/>
      <c r="BA929" s="318"/>
      <c r="BB929" s="318"/>
      <c r="BC929" s="318"/>
      <c r="BD929" s="318"/>
      <c r="BE929" s="318"/>
      <c r="BF929" s="318"/>
      <c r="BG929" s="318"/>
      <c r="BH929" s="318"/>
      <c r="BI929" s="318"/>
      <c r="BJ929" s="318"/>
    </row>
    <row r="930" spans="1:62" ht="12" customHeight="1" x14ac:dyDescent="0.25">
      <c r="A930" s="318"/>
      <c r="B930" s="318"/>
      <c r="C930" s="318"/>
      <c r="D930" s="318"/>
      <c r="E930" s="318"/>
      <c r="F930" s="318"/>
      <c r="G930" s="318"/>
      <c r="H930" s="318"/>
      <c r="I930" s="318"/>
      <c r="J930" s="318"/>
      <c r="K930" s="318"/>
      <c r="L930" s="318"/>
      <c r="M930" s="318"/>
      <c r="N930" s="318"/>
      <c r="O930" s="318"/>
      <c r="P930" s="318"/>
      <c r="Q930" s="318"/>
      <c r="R930" s="318"/>
      <c r="S930" s="318"/>
      <c r="T930" s="318"/>
      <c r="U930" s="318"/>
      <c r="V930" s="318"/>
      <c r="W930" s="318"/>
      <c r="X930" s="318"/>
      <c r="Y930" s="318"/>
      <c r="Z930" s="318"/>
      <c r="AA930" s="318"/>
      <c r="AB930" s="318"/>
      <c r="AC930" s="318"/>
      <c r="AD930" s="318"/>
      <c r="AE930" s="318"/>
      <c r="AF930" s="318"/>
      <c r="AG930" s="318"/>
      <c r="AH930" s="318"/>
      <c r="AI930" s="318"/>
      <c r="AJ930" s="318"/>
      <c r="AK930" s="318"/>
      <c r="AL930" s="318"/>
      <c r="AM930" s="318"/>
      <c r="AN930" s="318"/>
      <c r="AO930" s="318"/>
      <c r="AP930" s="318"/>
      <c r="AQ930" s="318"/>
      <c r="AR930" s="318"/>
      <c r="AS930" s="318"/>
      <c r="AT930" s="318"/>
      <c r="AU930" s="318"/>
      <c r="AV930" s="318"/>
      <c r="AW930" s="318"/>
      <c r="AX930" s="318"/>
      <c r="AY930" s="318"/>
      <c r="AZ930" s="318"/>
      <c r="BA930" s="318"/>
      <c r="BB930" s="318"/>
      <c r="BC930" s="318"/>
      <c r="BD930" s="318"/>
      <c r="BE930" s="318"/>
      <c r="BF930" s="318"/>
      <c r="BG930" s="318"/>
      <c r="BH930" s="318"/>
      <c r="BI930" s="318"/>
      <c r="BJ930" s="318"/>
    </row>
    <row r="931" spans="1:62" ht="12" customHeight="1" x14ac:dyDescent="0.25">
      <c r="A931" s="318"/>
      <c r="B931" s="318"/>
      <c r="C931" s="318"/>
      <c r="D931" s="318"/>
      <c r="E931" s="318"/>
      <c r="F931" s="318"/>
      <c r="G931" s="318"/>
      <c r="H931" s="318"/>
      <c r="I931" s="318"/>
      <c r="J931" s="318"/>
      <c r="K931" s="318"/>
      <c r="L931" s="318"/>
      <c r="M931" s="318"/>
      <c r="N931" s="318"/>
      <c r="O931" s="318"/>
      <c r="P931" s="318"/>
      <c r="Q931" s="318"/>
      <c r="R931" s="318"/>
      <c r="S931" s="318"/>
      <c r="T931" s="318"/>
      <c r="U931" s="318"/>
      <c r="V931" s="318"/>
      <c r="W931" s="318"/>
      <c r="X931" s="318"/>
      <c r="Y931" s="318"/>
      <c r="Z931" s="318"/>
      <c r="AA931" s="318"/>
      <c r="AB931" s="318"/>
      <c r="AC931" s="318"/>
      <c r="AD931" s="318"/>
      <c r="AE931" s="318"/>
      <c r="AF931" s="318"/>
      <c r="AG931" s="318"/>
      <c r="AH931" s="318"/>
      <c r="AI931" s="318"/>
      <c r="AJ931" s="318"/>
      <c r="AK931" s="318"/>
      <c r="AL931" s="318"/>
      <c r="AM931" s="318"/>
      <c r="AN931" s="318"/>
      <c r="AO931" s="318"/>
      <c r="AP931" s="318"/>
      <c r="AQ931" s="318"/>
      <c r="AR931" s="318"/>
      <c r="AS931" s="318"/>
      <c r="AT931" s="318"/>
      <c r="AU931" s="318"/>
      <c r="AV931" s="318"/>
      <c r="AW931" s="318"/>
      <c r="AX931" s="318"/>
      <c r="AY931" s="318"/>
      <c r="AZ931" s="318"/>
      <c r="BA931" s="318"/>
      <c r="BB931" s="318"/>
      <c r="BC931" s="318"/>
      <c r="BD931" s="318"/>
      <c r="BE931" s="318"/>
      <c r="BF931" s="318"/>
      <c r="BG931" s="318"/>
      <c r="BH931" s="318"/>
      <c r="BI931" s="318"/>
      <c r="BJ931" s="318"/>
    </row>
    <row r="932" spans="1:62" ht="12" customHeight="1" x14ac:dyDescent="0.25">
      <c r="A932" s="318"/>
      <c r="B932" s="318"/>
      <c r="C932" s="318"/>
      <c r="D932" s="318"/>
      <c r="E932" s="318"/>
      <c r="F932" s="318"/>
      <c r="G932" s="318"/>
      <c r="H932" s="318"/>
      <c r="I932" s="318"/>
      <c r="J932" s="318"/>
      <c r="K932" s="318"/>
      <c r="L932" s="318"/>
      <c r="M932" s="318"/>
      <c r="N932" s="318"/>
      <c r="O932" s="318"/>
      <c r="P932" s="318"/>
      <c r="Q932" s="318"/>
      <c r="R932" s="318"/>
      <c r="S932" s="318"/>
      <c r="T932" s="318"/>
      <c r="U932" s="318"/>
      <c r="V932" s="318"/>
      <c r="W932" s="318"/>
      <c r="X932" s="318"/>
      <c r="Y932" s="318"/>
      <c r="Z932" s="318"/>
      <c r="AA932" s="318"/>
      <c r="AB932" s="318"/>
      <c r="AC932" s="318"/>
      <c r="AD932" s="318"/>
      <c r="AE932" s="318"/>
      <c r="AF932" s="318"/>
      <c r="AG932" s="318"/>
      <c r="AH932" s="318"/>
      <c r="AI932" s="318"/>
      <c r="AJ932" s="318"/>
      <c r="AK932" s="318"/>
      <c r="AL932" s="318"/>
      <c r="AM932" s="318"/>
      <c r="AN932" s="318"/>
      <c r="AO932" s="318"/>
      <c r="AP932" s="318"/>
      <c r="AQ932" s="318"/>
      <c r="AR932" s="318"/>
      <c r="AS932" s="318"/>
      <c r="AT932" s="318"/>
      <c r="AU932" s="318"/>
      <c r="AV932" s="318"/>
      <c r="AW932" s="318"/>
      <c r="AX932" s="318"/>
      <c r="AY932" s="318"/>
      <c r="AZ932" s="318"/>
      <c r="BA932" s="318"/>
      <c r="BB932" s="318"/>
      <c r="BC932" s="318"/>
      <c r="BD932" s="318"/>
      <c r="BE932" s="318"/>
      <c r="BF932" s="318"/>
      <c r="BG932" s="318"/>
      <c r="BH932" s="318"/>
      <c r="BI932" s="318"/>
      <c r="BJ932" s="318"/>
    </row>
    <row r="933" spans="1:62" ht="12" customHeight="1" x14ac:dyDescent="0.25">
      <c r="A933" s="318"/>
      <c r="B933" s="318"/>
      <c r="C933" s="318"/>
      <c r="D933" s="318"/>
      <c r="E933" s="318"/>
      <c r="F933" s="318"/>
      <c r="G933" s="318"/>
      <c r="H933" s="318"/>
      <c r="I933" s="318"/>
      <c r="J933" s="318"/>
      <c r="K933" s="318"/>
      <c r="L933" s="318"/>
      <c r="M933" s="318"/>
      <c r="N933" s="318"/>
      <c r="O933" s="318"/>
      <c r="P933" s="318"/>
      <c r="Q933" s="318"/>
      <c r="R933" s="318"/>
      <c r="S933" s="318"/>
      <c r="T933" s="318"/>
      <c r="U933" s="318"/>
      <c r="V933" s="318"/>
      <c r="W933" s="318"/>
      <c r="X933" s="318"/>
      <c r="Y933" s="318"/>
      <c r="Z933" s="318"/>
      <c r="AA933" s="318"/>
      <c r="AB933" s="318"/>
      <c r="AC933" s="318"/>
      <c r="AD933" s="318"/>
      <c r="AE933" s="318"/>
      <c r="AF933" s="318"/>
      <c r="AG933" s="318"/>
      <c r="AH933" s="318"/>
      <c r="AI933" s="318"/>
      <c r="AJ933" s="318"/>
      <c r="AK933" s="318"/>
      <c r="AL933" s="318"/>
      <c r="AM933" s="318"/>
      <c r="AN933" s="318"/>
      <c r="AO933" s="318"/>
      <c r="AP933" s="318"/>
      <c r="AQ933" s="318"/>
      <c r="AR933" s="318"/>
      <c r="AS933" s="318"/>
      <c r="AT933" s="318"/>
      <c r="AU933" s="318"/>
      <c r="AV933" s="318"/>
      <c r="AW933" s="318"/>
      <c r="AX933" s="318"/>
      <c r="AY933" s="318"/>
      <c r="AZ933" s="318"/>
      <c r="BA933" s="318"/>
      <c r="BB933" s="318"/>
      <c r="BC933" s="318"/>
      <c r="BD933" s="318"/>
      <c r="BE933" s="318"/>
      <c r="BF933" s="318"/>
      <c r="BG933" s="318"/>
      <c r="BH933" s="318"/>
      <c r="BI933" s="318"/>
      <c r="BJ933" s="318"/>
    </row>
    <row r="934" spans="1:62" ht="12" customHeight="1" x14ac:dyDescent="0.25">
      <c r="A934" s="318"/>
      <c r="B934" s="318"/>
      <c r="C934" s="318"/>
      <c r="D934" s="318"/>
      <c r="E934" s="318"/>
      <c r="F934" s="318"/>
      <c r="G934" s="318"/>
      <c r="H934" s="318"/>
      <c r="I934" s="318"/>
      <c r="J934" s="318"/>
      <c r="K934" s="318"/>
      <c r="L934" s="318"/>
      <c r="M934" s="318"/>
      <c r="N934" s="318"/>
      <c r="O934" s="318"/>
      <c r="P934" s="318"/>
      <c r="Q934" s="318"/>
      <c r="R934" s="318"/>
      <c r="S934" s="318"/>
      <c r="T934" s="318"/>
      <c r="U934" s="318"/>
      <c r="V934" s="318"/>
      <c r="W934" s="318"/>
      <c r="X934" s="318"/>
      <c r="Y934" s="318"/>
      <c r="Z934" s="318"/>
      <c r="AA934" s="318"/>
      <c r="AB934" s="318"/>
      <c r="AC934" s="318"/>
      <c r="AD934" s="318"/>
      <c r="AE934" s="318"/>
      <c r="AF934" s="318"/>
      <c r="AG934" s="318"/>
      <c r="AH934" s="318"/>
      <c r="AI934" s="318"/>
      <c r="AJ934" s="318"/>
      <c r="AK934" s="318"/>
      <c r="AL934" s="318"/>
      <c r="AM934" s="318"/>
      <c r="AN934" s="318"/>
      <c r="AO934" s="318"/>
      <c r="AP934" s="318"/>
      <c r="AQ934" s="318"/>
      <c r="AR934" s="318"/>
      <c r="AS934" s="318"/>
      <c r="AT934" s="318"/>
      <c r="AU934" s="318"/>
      <c r="AV934" s="318"/>
      <c r="AW934" s="318"/>
      <c r="AX934" s="318"/>
      <c r="AY934" s="318"/>
      <c r="AZ934" s="318"/>
      <c r="BA934" s="318"/>
      <c r="BB934" s="318"/>
      <c r="BC934" s="318"/>
      <c r="BD934" s="318"/>
      <c r="BE934" s="318"/>
      <c r="BF934" s="318"/>
      <c r="BG934" s="318"/>
      <c r="BH934" s="318"/>
      <c r="BI934" s="318"/>
      <c r="BJ934" s="318"/>
    </row>
    <row r="935" spans="1:62" ht="12" customHeight="1" x14ac:dyDescent="0.25">
      <c r="A935" s="318"/>
      <c r="B935" s="318"/>
      <c r="C935" s="318"/>
      <c r="D935" s="318"/>
      <c r="E935" s="318"/>
      <c r="F935" s="318"/>
      <c r="G935" s="318"/>
      <c r="H935" s="318"/>
      <c r="I935" s="318"/>
      <c r="J935" s="318"/>
      <c r="K935" s="318"/>
      <c r="L935" s="318"/>
      <c r="M935" s="318"/>
      <c r="N935" s="318"/>
      <c r="O935" s="318"/>
      <c r="P935" s="318"/>
      <c r="Q935" s="318"/>
      <c r="R935" s="318"/>
      <c r="S935" s="318"/>
      <c r="T935" s="318"/>
      <c r="U935" s="318"/>
      <c r="V935" s="318"/>
      <c r="W935" s="318"/>
      <c r="X935" s="318"/>
      <c r="Y935" s="318"/>
      <c r="Z935" s="318"/>
      <c r="AA935" s="318"/>
      <c r="AB935" s="318"/>
      <c r="AC935" s="318"/>
      <c r="AD935" s="318"/>
      <c r="AE935" s="318"/>
      <c r="AF935" s="318"/>
      <c r="AG935" s="318"/>
      <c r="AH935" s="318"/>
      <c r="AI935" s="318"/>
      <c r="AJ935" s="318"/>
      <c r="AK935" s="318"/>
      <c r="AL935" s="318"/>
      <c r="AM935" s="318"/>
      <c r="AN935" s="318"/>
      <c r="AO935" s="318"/>
      <c r="AP935" s="318"/>
      <c r="AQ935" s="318"/>
      <c r="AR935" s="318"/>
      <c r="AS935" s="318"/>
      <c r="AT935" s="318"/>
      <c r="AU935" s="318"/>
      <c r="AV935" s="318"/>
      <c r="AW935" s="318"/>
      <c r="AX935" s="318"/>
      <c r="AY935" s="318"/>
      <c r="AZ935" s="318"/>
      <c r="BA935" s="318"/>
      <c r="BB935" s="318"/>
      <c r="BC935" s="318"/>
      <c r="BD935" s="318"/>
      <c r="BE935" s="318"/>
      <c r="BF935" s="318"/>
      <c r="BG935" s="318"/>
      <c r="BH935" s="318"/>
      <c r="BI935" s="318"/>
      <c r="BJ935" s="318"/>
    </row>
    <row r="936" spans="1:62" ht="12" customHeight="1" x14ac:dyDescent="0.25">
      <c r="A936" s="318"/>
      <c r="B936" s="318"/>
      <c r="C936" s="318"/>
      <c r="D936" s="318"/>
      <c r="E936" s="318"/>
      <c r="F936" s="318"/>
      <c r="G936" s="318"/>
      <c r="H936" s="318"/>
      <c r="I936" s="318"/>
      <c r="J936" s="318"/>
      <c r="K936" s="318"/>
      <c r="L936" s="318"/>
      <c r="M936" s="318"/>
      <c r="N936" s="318"/>
      <c r="O936" s="318"/>
      <c r="P936" s="318"/>
      <c r="Q936" s="318"/>
      <c r="R936" s="318"/>
      <c r="S936" s="318"/>
      <c r="T936" s="318"/>
      <c r="U936" s="318"/>
      <c r="V936" s="318"/>
      <c r="W936" s="318"/>
      <c r="X936" s="318"/>
      <c r="Y936" s="318"/>
      <c r="Z936" s="318"/>
      <c r="AA936" s="318"/>
      <c r="AB936" s="318"/>
      <c r="AC936" s="318"/>
      <c r="AD936" s="318"/>
      <c r="AE936" s="318"/>
      <c r="AF936" s="318"/>
      <c r="AG936" s="318"/>
      <c r="AH936" s="318"/>
      <c r="AI936" s="318"/>
      <c r="AJ936" s="318"/>
      <c r="AK936" s="318"/>
      <c r="AL936" s="318"/>
      <c r="AM936" s="318"/>
      <c r="AN936" s="318"/>
      <c r="AO936" s="318"/>
      <c r="AP936" s="318"/>
      <c r="AQ936" s="318"/>
      <c r="AR936" s="318"/>
      <c r="AS936" s="318"/>
      <c r="AT936" s="318"/>
      <c r="AU936" s="318"/>
      <c r="AV936" s="318"/>
      <c r="AW936" s="318"/>
      <c r="AX936" s="318"/>
      <c r="AY936" s="318"/>
      <c r="AZ936" s="318"/>
      <c r="BA936" s="318"/>
      <c r="BB936" s="318"/>
      <c r="BC936" s="318"/>
      <c r="BD936" s="318"/>
      <c r="BE936" s="318"/>
      <c r="BF936" s="318"/>
      <c r="BG936" s="318"/>
      <c r="BH936" s="318"/>
      <c r="BI936" s="318"/>
      <c r="BJ936" s="318"/>
    </row>
    <row r="937" spans="1:62" ht="12" customHeight="1" x14ac:dyDescent="0.25">
      <c r="A937" s="318"/>
      <c r="B937" s="318"/>
      <c r="C937" s="318"/>
      <c r="D937" s="318"/>
      <c r="E937" s="318"/>
      <c r="F937" s="318"/>
      <c r="G937" s="318"/>
      <c r="H937" s="318"/>
      <c r="I937" s="318"/>
      <c r="J937" s="318"/>
      <c r="K937" s="318"/>
      <c r="L937" s="318"/>
      <c r="M937" s="318"/>
      <c r="N937" s="318"/>
      <c r="O937" s="318"/>
      <c r="P937" s="318"/>
      <c r="Q937" s="318"/>
      <c r="R937" s="318"/>
      <c r="S937" s="318"/>
      <c r="T937" s="318"/>
      <c r="U937" s="318"/>
      <c r="V937" s="318"/>
      <c r="W937" s="318"/>
      <c r="X937" s="318"/>
      <c r="Y937" s="318"/>
      <c r="Z937" s="318"/>
      <c r="AA937" s="318"/>
      <c r="AB937" s="318"/>
      <c r="AC937" s="318"/>
      <c r="AD937" s="318"/>
      <c r="AE937" s="318"/>
      <c r="AF937" s="318"/>
      <c r="AG937" s="318"/>
      <c r="AH937" s="318"/>
      <c r="AI937" s="318"/>
      <c r="AJ937" s="318"/>
      <c r="AK937" s="318"/>
      <c r="AL937" s="318"/>
      <c r="AM937" s="318"/>
      <c r="AN937" s="318"/>
      <c r="AO937" s="318"/>
      <c r="AP937" s="318"/>
      <c r="AQ937" s="318"/>
      <c r="AR937" s="318"/>
      <c r="AS937" s="318"/>
      <c r="AT937" s="318"/>
      <c r="AU937" s="318"/>
      <c r="AV937" s="318"/>
      <c r="AW937" s="318"/>
      <c r="AX937" s="318"/>
      <c r="AY937" s="318"/>
      <c r="AZ937" s="318"/>
      <c r="BA937" s="318"/>
      <c r="BB937" s="318"/>
      <c r="BC937" s="318"/>
      <c r="BD937" s="318"/>
      <c r="BE937" s="318"/>
      <c r="BF937" s="318"/>
      <c r="BG937" s="318"/>
      <c r="BH937" s="318"/>
      <c r="BI937" s="318"/>
      <c r="BJ937" s="318"/>
    </row>
    <row r="938" spans="1:62" ht="12" customHeight="1" x14ac:dyDescent="0.25">
      <c r="A938" s="318"/>
      <c r="B938" s="318"/>
      <c r="C938" s="318"/>
      <c r="D938" s="318"/>
      <c r="E938" s="318"/>
      <c r="F938" s="318"/>
      <c r="G938" s="318"/>
      <c r="H938" s="318"/>
      <c r="I938" s="318"/>
      <c r="J938" s="318"/>
      <c r="K938" s="318"/>
      <c r="L938" s="318"/>
      <c r="M938" s="318"/>
      <c r="N938" s="318"/>
      <c r="O938" s="318"/>
      <c r="P938" s="318"/>
      <c r="Q938" s="318"/>
      <c r="R938" s="318"/>
      <c r="S938" s="318"/>
      <c r="T938" s="318"/>
      <c r="U938" s="318"/>
      <c r="V938" s="318"/>
      <c r="W938" s="318"/>
      <c r="X938" s="318"/>
      <c r="Y938" s="318"/>
      <c r="Z938" s="318"/>
      <c r="AA938" s="318"/>
      <c r="AB938" s="318"/>
      <c r="AC938" s="318"/>
      <c r="AD938" s="318"/>
      <c r="AE938" s="318"/>
      <c r="AF938" s="318"/>
      <c r="AG938" s="318"/>
      <c r="AH938" s="318"/>
      <c r="AI938" s="318"/>
      <c r="AJ938" s="318"/>
      <c r="AK938" s="318"/>
      <c r="AL938" s="318"/>
      <c r="AM938" s="318"/>
      <c r="AN938" s="318"/>
      <c r="AO938" s="318"/>
      <c r="AP938" s="318"/>
      <c r="AQ938" s="318"/>
      <c r="AR938" s="318"/>
      <c r="AS938" s="318"/>
      <c r="AT938" s="318"/>
      <c r="AU938" s="318"/>
      <c r="AV938" s="318"/>
      <c r="AW938" s="318"/>
      <c r="AX938" s="318"/>
      <c r="AY938" s="318"/>
      <c r="AZ938" s="318"/>
      <c r="BA938" s="318"/>
      <c r="BB938" s="318"/>
      <c r="BC938" s="318"/>
      <c r="BD938" s="318"/>
      <c r="BE938" s="318"/>
      <c r="BF938" s="318"/>
      <c r="BG938" s="318"/>
      <c r="BH938" s="318"/>
      <c r="BI938" s="318"/>
      <c r="BJ938" s="318"/>
    </row>
    <row r="939" spans="1:62" ht="12" customHeight="1" x14ac:dyDescent="0.25">
      <c r="A939" s="318"/>
      <c r="B939" s="318"/>
      <c r="C939" s="318"/>
      <c r="D939" s="318"/>
      <c r="E939" s="318"/>
      <c r="F939" s="318"/>
      <c r="G939" s="318"/>
      <c r="H939" s="318"/>
      <c r="I939" s="318"/>
      <c r="J939" s="318"/>
      <c r="K939" s="318"/>
      <c r="L939" s="318"/>
      <c r="M939" s="318"/>
      <c r="N939" s="318"/>
      <c r="O939" s="318"/>
      <c r="P939" s="318"/>
      <c r="Q939" s="318"/>
      <c r="R939" s="318"/>
      <c r="S939" s="318"/>
      <c r="T939" s="318"/>
      <c r="U939" s="318"/>
      <c r="V939" s="318"/>
      <c r="W939" s="318"/>
      <c r="X939" s="318"/>
      <c r="Y939" s="318"/>
      <c r="Z939" s="318"/>
      <c r="AA939" s="318"/>
      <c r="AB939" s="318"/>
      <c r="AC939" s="318"/>
      <c r="AD939" s="318"/>
      <c r="AE939" s="318"/>
      <c r="AF939" s="318"/>
      <c r="AG939" s="318"/>
      <c r="AH939" s="318"/>
      <c r="AI939" s="318"/>
      <c r="AJ939" s="318"/>
      <c r="AK939" s="318"/>
      <c r="AL939" s="318"/>
      <c r="AM939" s="318"/>
      <c r="AN939" s="318"/>
      <c r="AO939" s="318"/>
      <c r="AP939" s="318"/>
      <c r="AQ939" s="318"/>
      <c r="AR939" s="318"/>
      <c r="AS939" s="318"/>
      <c r="AT939" s="318"/>
      <c r="AU939" s="318"/>
      <c r="AV939" s="318"/>
      <c r="AW939" s="318"/>
      <c r="AX939" s="318"/>
      <c r="AY939" s="318"/>
      <c r="AZ939" s="318"/>
      <c r="BA939" s="318"/>
      <c r="BB939" s="318"/>
      <c r="BC939" s="318"/>
      <c r="BD939" s="318"/>
      <c r="BE939" s="318"/>
      <c r="BF939" s="318"/>
      <c r="BG939" s="318"/>
      <c r="BH939" s="318"/>
      <c r="BI939" s="318"/>
      <c r="BJ939" s="318"/>
    </row>
    <row r="940" spans="1:62" ht="12" customHeight="1" x14ac:dyDescent="0.25">
      <c r="A940" s="318"/>
      <c r="B940" s="318"/>
      <c r="C940" s="318"/>
      <c r="D940" s="318"/>
      <c r="E940" s="318"/>
      <c r="F940" s="318"/>
      <c r="G940" s="318"/>
      <c r="H940" s="318"/>
      <c r="I940" s="318"/>
      <c r="J940" s="318"/>
      <c r="K940" s="318"/>
      <c r="L940" s="318"/>
      <c r="M940" s="318"/>
      <c r="N940" s="318"/>
      <c r="O940" s="318"/>
      <c r="P940" s="318"/>
      <c r="Q940" s="318"/>
      <c r="R940" s="318"/>
      <c r="S940" s="318"/>
      <c r="T940" s="318"/>
      <c r="U940" s="318"/>
      <c r="V940" s="318"/>
      <c r="W940" s="318"/>
      <c r="X940" s="318"/>
      <c r="Y940" s="318"/>
      <c r="Z940" s="318"/>
      <c r="AA940" s="318"/>
      <c r="AB940" s="318"/>
      <c r="AC940" s="318"/>
      <c r="AD940" s="318"/>
      <c r="AE940" s="318"/>
      <c r="AF940" s="318"/>
      <c r="AG940" s="318"/>
      <c r="AH940" s="318"/>
      <c r="AI940" s="318"/>
      <c r="AJ940" s="318"/>
      <c r="AK940" s="318"/>
      <c r="AL940" s="318"/>
      <c r="AM940" s="318"/>
      <c r="AN940" s="318"/>
      <c r="AO940" s="318"/>
      <c r="AP940" s="318"/>
      <c r="AQ940" s="318"/>
      <c r="AR940" s="318"/>
      <c r="AS940" s="318"/>
      <c r="AT940" s="318"/>
      <c r="AU940" s="318"/>
      <c r="AV940" s="318"/>
      <c r="AW940" s="318"/>
      <c r="AX940" s="318"/>
      <c r="AY940" s="318"/>
      <c r="AZ940" s="318"/>
      <c r="BA940" s="318"/>
      <c r="BB940" s="318"/>
      <c r="BC940" s="318"/>
      <c r="BD940" s="318"/>
      <c r="BE940" s="318"/>
      <c r="BF940" s="318"/>
      <c r="BG940" s="318"/>
      <c r="BH940" s="318"/>
      <c r="BI940" s="318"/>
      <c r="BJ940" s="318"/>
    </row>
    <row r="941" spans="1:62" ht="12" customHeight="1" x14ac:dyDescent="0.25">
      <c r="A941" s="318"/>
      <c r="B941" s="318"/>
      <c r="C941" s="318"/>
      <c r="D941" s="318"/>
      <c r="E941" s="318"/>
      <c r="F941" s="318"/>
      <c r="G941" s="318"/>
      <c r="H941" s="318"/>
      <c r="I941" s="318"/>
      <c r="J941" s="318"/>
      <c r="K941" s="318"/>
      <c r="L941" s="318"/>
      <c r="M941" s="318"/>
      <c r="N941" s="318"/>
      <c r="O941" s="318"/>
      <c r="P941" s="318"/>
      <c r="Q941" s="318"/>
      <c r="R941" s="318"/>
      <c r="S941" s="318"/>
      <c r="T941" s="318"/>
      <c r="U941" s="318"/>
      <c r="V941" s="318"/>
      <c r="W941" s="318"/>
      <c r="X941" s="318"/>
      <c r="Y941" s="318"/>
      <c r="Z941" s="318"/>
      <c r="AA941" s="318"/>
      <c r="AB941" s="318"/>
      <c r="AC941" s="318"/>
      <c r="AD941" s="318"/>
      <c r="AE941" s="318"/>
      <c r="AF941" s="318"/>
      <c r="AG941" s="318"/>
      <c r="AH941" s="318"/>
      <c r="AI941" s="318"/>
      <c r="AJ941" s="318"/>
      <c r="AK941" s="318"/>
      <c r="AL941" s="318"/>
      <c r="AM941" s="318"/>
      <c r="AN941" s="318"/>
      <c r="AO941" s="318"/>
      <c r="AP941" s="318"/>
      <c r="AQ941" s="318"/>
      <c r="AR941" s="318"/>
      <c r="AS941" s="318"/>
      <c r="AT941" s="318"/>
      <c r="AU941" s="318"/>
      <c r="AV941" s="318"/>
      <c r="AW941" s="318"/>
      <c r="AX941" s="318"/>
      <c r="AY941" s="318"/>
      <c r="AZ941" s="318"/>
      <c r="BA941" s="318"/>
      <c r="BB941" s="318"/>
      <c r="BC941" s="318"/>
      <c r="BD941" s="318"/>
      <c r="BE941" s="318"/>
      <c r="BF941" s="318"/>
      <c r="BG941" s="318"/>
      <c r="BH941" s="318"/>
      <c r="BI941" s="318"/>
      <c r="BJ941" s="318"/>
    </row>
    <row r="942" spans="1:62" ht="12" customHeight="1" x14ac:dyDescent="0.25">
      <c r="A942" s="318"/>
      <c r="B942" s="318"/>
      <c r="C942" s="318"/>
      <c r="D942" s="318"/>
      <c r="E942" s="318"/>
      <c r="F942" s="318"/>
      <c r="G942" s="318"/>
      <c r="H942" s="318"/>
      <c r="I942" s="318"/>
      <c r="J942" s="318"/>
      <c r="K942" s="318"/>
      <c r="L942" s="318"/>
      <c r="M942" s="318"/>
      <c r="N942" s="318"/>
      <c r="O942" s="318"/>
      <c r="P942" s="318"/>
      <c r="Q942" s="318"/>
      <c r="R942" s="318"/>
      <c r="S942" s="318"/>
      <c r="T942" s="318"/>
      <c r="U942" s="318"/>
      <c r="V942" s="318"/>
      <c r="W942" s="318"/>
      <c r="X942" s="318"/>
      <c r="Y942" s="318"/>
      <c r="Z942" s="318"/>
      <c r="AA942" s="318"/>
      <c r="AB942" s="318"/>
      <c r="AC942" s="318"/>
      <c r="AD942" s="318"/>
      <c r="AE942" s="318"/>
      <c r="AF942" s="318"/>
      <c r="AG942" s="318"/>
      <c r="AH942" s="318"/>
      <c r="AI942" s="318"/>
      <c r="AJ942" s="318"/>
      <c r="AK942" s="318"/>
      <c r="AL942" s="318"/>
      <c r="AM942" s="318"/>
      <c r="AN942" s="318"/>
      <c r="AO942" s="318"/>
      <c r="AP942" s="318"/>
      <c r="AQ942" s="318"/>
      <c r="AR942" s="318"/>
      <c r="AS942" s="318"/>
      <c r="AT942" s="318"/>
      <c r="AU942" s="318"/>
      <c r="AV942" s="318"/>
      <c r="AW942" s="318"/>
      <c r="AX942" s="318"/>
      <c r="AY942" s="318"/>
      <c r="AZ942" s="318"/>
      <c r="BA942" s="318"/>
      <c r="BB942" s="318"/>
      <c r="BC942" s="318"/>
      <c r="BD942" s="318"/>
      <c r="BE942" s="318"/>
      <c r="BF942" s="318"/>
      <c r="BG942" s="318"/>
      <c r="BH942" s="318"/>
      <c r="BI942" s="318"/>
      <c r="BJ942" s="318"/>
    </row>
    <row r="943" spans="1:62" ht="12" customHeight="1" x14ac:dyDescent="0.25">
      <c r="A943" s="318"/>
      <c r="B943" s="318"/>
      <c r="C943" s="318"/>
      <c r="D943" s="318"/>
      <c r="E943" s="318"/>
      <c r="F943" s="318"/>
      <c r="G943" s="318"/>
      <c r="H943" s="318"/>
      <c r="I943" s="318"/>
      <c r="J943" s="318"/>
      <c r="K943" s="318"/>
      <c r="L943" s="318"/>
      <c r="M943" s="318"/>
      <c r="N943" s="318"/>
      <c r="O943" s="318"/>
      <c r="P943" s="318"/>
      <c r="Q943" s="318"/>
      <c r="R943" s="318"/>
      <c r="S943" s="318"/>
      <c r="T943" s="318"/>
      <c r="U943" s="318"/>
      <c r="V943" s="318"/>
      <c r="W943" s="318"/>
      <c r="X943" s="318"/>
      <c r="Y943" s="318"/>
      <c r="Z943" s="318"/>
      <c r="AA943" s="318"/>
      <c r="AB943" s="318"/>
      <c r="AC943" s="318"/>
      <c r="AD943" s="318"/>
      <c r="AE943" s="318"/>
      <c r="AF943" s="318"/>
      <c r="AG943" s="318"/>
      <c r="AH943" s="318"/>
      <c r="AI943" s="318"/>
      <c r="AJ943" s="318"/>
      <c r="AK943" s="318"/>
      <c r="AL943" s="318"/>
      <c r="AM943" s="318"/>
      <c r="AN943" s="318"/>
      <c r="AO943" s="318"/>
      <c r="AP943" s="318"/>
      <c r="AQ943" s="318"/>
      <c r="AR943" s="318"/>
      <c r="AS943" s="318"/>
      <c r="AT943" s="318"/>
      <c r="AU943" s="318"/>
      <c r="AV943" s="318"/>
      <c r="AW943" s="318"/>
      <c r="AX943" s="318"/>
      <c r="AY943" s="318"/>
      <c r="AZ943" s="318"/>
      <c r="BA943" s="318"/>
      <c r="BB943" s="318"/>
      <c r="BC943" s="318"/>
      <c r="BD943" s="318"/>
      <c r="BE943" s="318"/>
      <c r="BF943" s="318"/>
      <c r="BG943" s="318"/>
      <c r="BH943" s="318"/>
      <c r="BI943" s="318"/>
      <c r="BJ943" s="318"/>
    </row>
    <row r="944" spans="1:62" ht="12" customHeight="1" x14ac:dyDescent="0.25">
      <c r="A944" s="318"/>
      <c r="B944" s="318"/>
      <c r="C944" s="318"/>
      <c r="D944" s="318"/>
      <c r="E944" s="318"/>
      <c r="F944" s="318"/>
      <c r="G944" s="318"/>
      <c r="H944" s="318"/>
      <c r="I944" s="318"/>
      <c r="J944" s="318"/>
      <c r="K944" s="318"/>
      <c r="L944" s="318"/>
      <c r="M944" s="318"/>
      <c r="N944" s="318"/>
      <c r="O944" s="318"/>
      <c r="P944" s="318"/>
      <c r="Q944" s="318"/>
      <c r="R944" s="318"/>
      <c r="S944" s="318"/>
      <c r="T944" s="318"/>
      <c r="U944" s="318"/>
      <c r="V944" s="318"/>
      <c r="W944" s="318"/>
      <c r="X944" s="318"/>
      <c r="Y944" s="318"/>
      <c r="Z944" s="318"/>
      <c r="AA944" s="318"/>
      <c r="AB944" s="318"/>
      <c r="AC944" s="318"/>
      <c r="AD944" s="318"/>
      <c r="AE944" s="318"/>
      <c r="AF944" s="318"/>
      <c r="AG944" s="318"/>
      <c r="AH944" s="318"/>
      <c r="AI944" s="318"/>
      <c r="AJ944" s="318"/>
      <c r="AK944" s="318"/>
      <c r="AL944" s="318"/>
      <c r="AM944" s="318"/>
      <c r="AN944" s="318"/>
      <c r="AO944" s="318"/>
      <c r="AP944" s="318"/>
      <c r="AQ944" s="318"/>
      <c r="AR944" s="318"/>
      <c r="AS944" s="318"/>
      <c r="AT944" s="318"/>
      <c r="AU944" s="318"/>
      <c r="AV944" s="318"/>
      <c r="AW944" s="318"/>
      <c r="AX944" s="318"/>
      <c r="AY944" s="318"/>
      <c r="AZ944" s="318"/>
      <c r="BA944" s="318"/>
      <c r="BB944" s="318"/>
      <c r="BC944" s="318"/>
      <c r="BD944" s="318"/>
      <c r="BE944" s="318"/>
      <c r="BF944" s="318"/>
      <c r="BG944" s="318"/>
      <c r="BH944" s="318"/>
      <c r="BI944" s="318"/>
      <c r="BJ944" s="318"/>
    </row>
    <row r="945" spans="1:62" ht="12" customHeight="1" x14ac:dyDescent="0.25">
      <c r="A945" s="318"/>
      <c r="B945" s="318"/>
      <c r="C945" s="318"/>
      <c r="D945" s="318"/>
      <c r="E945" s="318"/>
      <c r="F945" s="318"/>
      <c r="G945" s="318"/>
      <c r="H945" s="318"/>
      <c r="I945" s="318"/>
      <c r="J945" s="318"/>
      <c r="K945" s="318"/>
      <c r="L945" s="318"/>
      <c r="M945" s="318"/>
      <c r="N945" s="318"/>
      <c r="O945" s="318"/>
      <c r="P945" s="318"/>
      <c r="Q945" s="318"/>
      <c r="R945" s="318"/>
      <c r="S945" s="318"/>
      <c r="T945" s="318"/>
      <c r="U945" s="318"/>
      <c r="V945" s="318"/>
      <c r="W945" s="318"/>
      <c r="X945" s="318"/>
      <c r="Y945" s="318"/>
      <c r="Z945" s="318"/>
      <c r="AA945" s="318"/>
      <c r="AB945" s="318"/>
      <c r="AC945" s="318"/>
      <c r="AD945" s="318"/>
      <c r="AE945" s="318"/>
      <c r="AF945" s="318"/>
      <c r="AG945" s="318"/>
      <c r="AH945" s="318"/>
      <c r="AI945" s="318"/>
      <c r="AJ945" s="318"/>
      <c r="AK945" s="318"/>
      <c r="AL945" s="318"/>
      <c r="AM945" s="318"/>
      <c r="AN945" s="318"/>
      <c r="AO945" s="318"/>
      <c r="AP945" s="318"/>
      <c r="AQ945" s="318"/>
      <c r="AR945" s="318"/>
      <c r="AS945" s="318"/>
      <c r="AT945" s="318"/>
      <c r="AU945" s="318"/>
      <c r="AV945" s="318"/>
      <c r="AW945" s="318"/>
      <c r="AX945" s="318"/>
      <c r="AY945" s="318"/>
      <c r="AZ945" s="318"/>
      <c r="BA945" s="318"/>
      <c r="BB945" s="318"/>
      <c r="BC945" s="318"/>
      <c r="BD945" s="318"/>
      <c r="BE945" s="318"/>
      <c r="BF945" s="318"/>
      <c r="BG945" s="318"/>
      <c r="BH945" s="318"/>
      <c r="BI945" s="318"/>
      <c r="BJ945" s="318"/>
    </row>
    <row r="946" spans="1:62" ht="12" customHeight="1" x14ac:dyDescent="0.25">
      <c r="A946" s="318"/>
      <c r="B946" s="318"/>
      <c r="C946" s="318"/>
      <c r="D946" s="318"/>
      <c r="E946" s="318"/>
      <c r="F946" s="318"/>
      <c r="G946" s="318"/>
      <c r="H946" s="318"/>
      <c r="I946" s="318"/>
      <c r="J946" s="318"/>
      <c r="K946" s="318"/>
      <c r="L946" s="318"/>
      <c r="M946" s="318"/>
      <c r="N946" s="318"/>
      <c r="O946" s="318"/>
      <c r="P946" s="318"/>
      <c r="Q946" s="318"/>
      <c r="R946" s="318"/>
      <c r="S946" s="318"/>
      <c r="T946" s="318"/>
      <c r="U946" s="318"/>
      <c r="V946" s="318"/>
      <c r="W946" s="318"/>
      <c r="X946" s="318"/>
      <c r="Y946" s="318"/>
      <c r="Z946" s="318"/>
      <c r="AA946" s="318"/>
      <c r="AB946" s="318"/>
      <c r="AC946" s="318"/>
      <c r="AD946" s="318"/>
      <c r="AE946" s="318"/>
      <c r="AF946" s="318"/>
      <c r="AG946" s="318"/>
      <c r="AH946" s="318"/>
      <c r="AI946" s="318"/>
      <c r="AJ946" s="318"/>
      <c r="AK946" s="318"/>
      <c r="AL946" s="318"/>
      <c r="AM946" s="318"/>
      <c r="AN946" s="318"/>
      <c r="AO946" s="318"/>
      <c r="AP946" s="318"/>
      <c r="AQ946" s="318"/>
      <c r="AR946" s="318"/>
      <c r="AS946" s="318"/>
      <c r="AT946" s="318"/>
      <c r="AU946" s="318"/>
      <c r="AV946" s="318"/>
      <c r="AW946" s="318"/>
      <c r="AX946" s="318"/>
      <c r="AY946" s="318"/>
      <c r="AZ946" s="318"/>
      <c r="BA946" s="318"/>
      <c r="BB946" s="318"/>
      <c r="BC946" s="318"/>
      <c r="BD946" s="318"/>
      <c r="BE946" s="318"/>
      <c r="BF946" s="318"/>
      <c r="BG946" s="318"/>
      <c r="BH946" s="318"/>
      <c r="BI946" s="318"/>
      <c r="BJ946" s="318"/>
    </row>
    <row r="947" spans="1:62" ht="12" customHeight="1" x14ac:dyDescent="0.25">
      <c r="A947" s="318"/>
      <c r="B947" s="318"/>
      <c r="C947" s="318"/>
      <c r="D947" s="318"/>
      <c r="E947" s="318"/>
      <c r="F947" s="318"/>
      <c r="G947" s="318"/>
      <c r="H947" s="318"/>
      <c r="I947" s="318"/>
      <c r="J947" s="318"/>
      <c r="K947" s="318"/>
      <c r="L947" s="318"/>
      <c r="M947" s="318"/>
      <c r="N947" s="318"/>
      <c r="O947" s="318"/>
      <c r="P947" s="318"/>
      <c r="Q947" s="318"/>
      <c r="R947" s="318"/>
      <c r="S947" s="318"/>
      <c r="T947" s="318"/>
      <c r="U947" s="318"/>
      <c r="V947" s="318"/>
      <c r="W947" s="318"/>
      <c r="X947" s="318"/>
      <c r="Y947" s="318"/>
      <c r="Z947" s="318"/>
      <c r="AA947" s="318"/>
      <c r="AB947" s="318"/>
      <c r="AC947" s="318"/>
      <c r="AD947" s="318"/>
      <c r="AE947" s="318"/>
      <c r="AF947" s="318"/>
      <c r="AG947" s="318"/>
      <c r="AH947" s="318"/>
      <c r="AI947" s="318"/>
      <c r="AJ947" s="318"/>
      <c r="AK947" s="318"/>
      <c r="AL947" s="318"/>
      <c r="AM947" s="318"/>
      <c r="AN947" s="318"/>
      <c r="AO947" s="318"/>
      <c r="AP947" s="318"/>
      <c r="AQ947" s="318"/>
      <c r="AR947" s="318"/>
      <c r="AS947" s="318"/>
      <c r="AT947" s="318"/>
      <c r="AU947" s="318"/>
      <c r="AV947" s="318"/>
      <c r="AW947" s="318"/>
      <c r="AX947" s="318"/>
      <c r="AY947" s="318"/>
      <c r="AZ947" s="318"/>
      <c r="BA947" s="318"/>
      <c r="BB947" s="318"/>
      <c r="BC947" s="318"/>
      <c r="BD947" s="318"/>
      <c r="BE947" s="318"/>
      <c r="BF947" s="318"/>
      <c r="BG947" s="318"/>
      <c r="BH947" s="318"/>
      <c r="BI947" s="318"/>
      <c r="BJ947" s="318"/>
    </row>
    <row r="948" spans="1:62" ht="12" customHeight="1" x14ac:dyDescent="0.25">
      <c r="A948" s="318"/>
      <c r="B948" s="318"/>
      <c r="C948" s="318"/>
      <c r="D948" s="318"/>
      <c r="E948" s="318"/>
      <c r="F948" s="318"/>
      <c r="G948" s="318"/>
      <c r="H948" s="318"/>
      <c r="I948" s="318"/>
      <c r="J948" s="318"/>
      <c r="K948" s="318"/>
      <c r="L948" s="318"/>
      <c r="M948" s="318"/>
      <c r="N948" s="318"/>
      <c r="O948" s="318"/>
      <c r="P948" s="318"/>
      <c r="Q948" s="318"/>
      <c r="R948" s="318"/>
      <c r="S948" s="318"/>
      <c r="T948" s="318"/>
      <c r="U948" s="318"/>
      <c r="V948" s="318"/>
      <c r="W948" s="318"/>
      <c r="X948" s="318"/>
      <c r="Y948" s="318"/>
      <c r="Z948" s="318"/>
      <c r="AA948" s="318"/>
      <c r="AB948" s="318"/>
      <c r="AC948" s="318"/>
      <c r="AD948" s="318"/>
      <c r="AE948" s="318"/>
      <c r="AF948" s="318"/>
      <c r="AG948" s="318"/>
      <c r="AH948" s="318"/>
      <c r="AI948" s="318"/>
      <c r="AJ948" s="318"/>
      <c r="AK948" s="318"/>
      <c r="AL948" s="318"/>
      <c r="AM948" s="318"/>
      <c r="AN948" s="318"/>
      <c r="AO948" s="318"/>
      <c r="AP948" s="318"/>
      <c r="AQ948" s="318"/>
      <c r="AR948" s="318"/>
      <c r="AS948" s="318"/>
      <c r="AT948" s="318"/>
      <c r="AU948" s="318"/>
      <c r="AV948" s="318"/>
      <c r="AW948" s="318"/>
      <c r="AX948" s="318"/>
      <c r="AY948" s="318"/>
      <c r="AZ948" s="318"/>
      <c r="BA948" s="318"/>
      <c r="BB948" s="318"/>
      <c r="BC948" s="318"/>
      <c r="BD948" s="318"/>
      <c r="BE948" s="318"/>
      <c r="BF948" s="318"/>
      <c r="BG948" s="318"/>
      <c r="BH948" s="318"/>
      <c r="BI948" s="318"/>
      <c r="BJ948" s="318"/>
    </row>
    <row r="949" spans="1:62" ht="12" customHeight="1" x14ac:dyDescent="0.25">
      <c r="A949" s="318"/>
      <c r="B949" s="318"/>
      <c r="C949" s="318"/>
      <c r="D949" s="318"/>
      <c r="E949" s="318"/>
      <c r="F949" s="318"/>
      <c r="G949" s="318"/>
      <c r="H949" s="318"/>
      <c r="I949" s="318"/>
      <c r="J949" s="318"/>
      <c r="K949" s="318"/>
      <c r="L949" s="318"/>
      <c r="M949" s="318"/>
      <c r="N949" s="318"/>
      <c r="O949" s="318"/>
      <c r="P949" s="318"/>
      <c r="Q949" s="318"/>
      <c r="R949" s="318"/>
      <c r="S949" s="318"/>
      <c r="T949" s="318"/>
      <c r="U949" s="318"/>
      <c r="V949" s="318"/>
      <c r="W949" s="318"/>
      <c r="X949" s="318"/>
      <c r="Y949" s="318"/>
      <c r="Z949" s="318"/>
      <c r="AA949" s="318"/>
      <c r="AB949" s="318"/>
      <c r="AC949" s="318"/>
      <c r="AD949" s="318"/>
      <c r="AE949" s="318"/>
      <c r="AF949" s="318"/>
      <c r="AG949" s="318"/>
      <c r="AH949" s="318"/>
      <c r="AI949" s="318"/>
      <c r="AJ949" s="318"/>
      <c r="AK949" s="318"/>
      <c r="AL949" s="318"/>
      <c r="AM949" s="318"/>
      <c r="AN949" s="318"/>
      <c r="AO949" s="318"/>
      <c r="AP949" s="318"/>
      <c r="AQ949" s="318"/>
      <c r="AR949" s="318"/>
      <c r="AS949" s="318"/>
      <c r="AT949" s="318"/>
      <c r="AU949" s="318"/>
      <c r="AV949" s="318"/>
      <c r="AW949" s="318"/>
      <c r="AX949" s="318"/>
      <c r="AY949" s="318"/>
      <c r="AZ949" s="318"/>
      <c r="BA949" s="318"/>
      <c r="BB949" s="318"/>
      <c r="BC949" s="318"/>
      <c r="BD949" s="318"/>
      <c r="BE949" s="318"/>
      <c r="BF949" s="318"/>
      <c r="BG949" s="318"/>
      <c r="BH949" s="318"/>
      <c r="BI949" s="318"/>
      <c r="BJ949" s="318"/>
    </row>
    <row r="950" spans="1:62" ht="12" customHeight="1" x14ac:dyDescent="0.25">
      <c r="A950" s="318"/>
      <c r="B950" s="318"/>
      <c r="C950" s="318"/>
      <c r="D950" s="318"/>
      <c r="E950" s="318"/>
      <c r="F950" s="318"/>
      <c r="G950" s="318"/>
      <c r="H950" s="318"/>
      <c r="I950" s="318"/>
      <c r="J950" s="318"/>
      <c r="K950" s="318"/>
      <c r="L950" s="318"/>
      <c r="M950" s="318"/>
      <c r="N950" s="318"/>
      <c r="O950" s="318"/>
      <c r="P950" s="318"/>
      <c r="Q950" s="318"/>
      <c r="R950" s="318"/>
      <c r="S950" s="318"/>
      <c r="T950" s="318"/>
      <c r="U950" s="318"/>
      <c r="V950" s="318"/>
      <c r="W950" s="318"/>
      <c r="X950" s="318"/>
      <c r="Y950" s="318"/>
      <c r="Z950" s="318"/>
      <c r="AA950" s="318"/>
      <c r="AB950" s="318"/>
      <c r="AC950" s="318"/>
      <c r="AD950" s="318"/>
      <c r="AE950" s="318"/>
      <c r="AF950" s="318"/>
      <c r="AG950" s="318"/>
      <c r="AH950" s="318"/>
      <c r="AI950" s="318"/>
      <c r="AJ950" s="318"/>
      <c r="AK950" s="318"/>
      <c r="AL950" s="318"/>
      <c r="AM950" s="318"/>
      <c r="AN950" s="318"/>
      <c r="AO950" s="318"/>
      <c r="AP950" s="318"/>
      <c r="AQ950" s="318"/>
      <c r="AR950" s="318"/>
      <c r="AS950" s="318"/>
      <c r="AT950" s="318"/>
      <c r="AU950" s="318"/>
      <c r="AV950" s="318"/>
      <c r="AW950" s="318"/>
      <c r="AX950" s="318"/>
      <c r="AY950" s="318"/>
      <c r="AZ950" s="318"/>
      <c r="BA950" s="318"/>
      <c r="BB950" s="318"/>
      <c r="BC950" s="318"/>
      <c r="BD950" s="318"/>
      <c r="BE950" s="318"/>
      <c r="BF950" s="318"/>
      <c r="BG950" s="318"/>
      <c r="BH950" s="318"/>
      <c r="BI950" s="318"/>
      <c r="BJ950" s="318"/>
    </row>
    <row r="951" spans="1:62" ht="12" customHeight="1" x14ac:dyDescent="0.25">
      <c r="A951" s="318"/>
      <c r="B951" s="318"/>
      <c r="C951" s="318"/>
      <c r="D951" s="318"/>
      <c r="E951" s="318"/>
      <c r="F951" s="318"/>
      <c r="G951" s="318"/>
      <c r="H951" s="318"/>
      <c r="I951" s="318"/>
      <c r="J951" s="318"/>
      <c r="K951" s="318"/>
      <c r="L951" s="318"/>
      <c r="M951" s="318"/>
      <c r="N951" s="318"/>
      <c r="O951" s="318"/>
      <c r="P951" s="318"/>
      <c r="Q951" s="318"/>
      <c r="R951" s="318"/>
      <c r="S951" s="318"/>
      <c r="T951" s="318"/>
      <c r="U951" s="318"/>
      <c r="V951" s="318"/>
      <c r="W951" s="318"/>
      <c r="X951" s="318"/>
      <c r="Y951" s="318"/>
      <c r="Z951" s="318"/>
      <c r="AA951" s="318"/>
      <c r="AB951" s="318"/>
      <c r="AC951" s="318"/>
      <c r="AD951" s="318"/>
      <c r="AE951" s="318"/>
      <c r="AF951" s="318"/>
      <c r="AG951" s="318"/>
      <c r="AH951" s="318"/>
      <c r="AI951" s="318"/>
      <c r="AJ951" s="318"/>
      <c r="AK951" s="318"/>
      <c r="AL951" s="318"/>
      <c r="AM951" s="318"/>
      <c r="AN951" s="318"/>
      <c r="AO951" s="318"/>
      <c r="AP951" s="318"/>
      <c r="AQ951" s="318"/>
      <c r="AR951" s="318"/>
      <c r="AS951" s="318"/>
      <c r="AT951" s="318"/>
      <c r="AU951" s="318"/>
      <c r="AV951" s="318"/>
      <c r="AW951" s="318"/>
      <c r="AX951" s="318"/>
      <c r="AY951" s="318"/>
      <c r="AZ951" s="318"/>
      <c r="BA951" s="318"/>
      <c r="BB951" s="318"/>
      <c r="BC951" s="318"/>
      <c r="BD951" s="318"/>
      <c r="BE951" s="318"/>
      <c r="BF951" s="318"/>
      <c r="BG951" s="318"/>
      <c r="BH951" s="318"/>
      <c r="BI951" s="318"/>
      <c r="BJ951" s="318"/>
    </row>
    <row r="952" spans="1:62" ht="12" customHeight="1" x14ac:dyDescent="0.25">
      <c r="A952" s="318"/>
      <c r="B952" s="318"/>
      <c r="C952" s="318"/>
      <c r="D952" s="318"/>
      <c r="E952" s="318"/>
      <c r="F952" s="318"/>
      <c r="G952" s="318"/>
      <c r="H952" s="318"/>
      <c r="I952" s="318"/>
      <c r="J952" s="318"/>
      <c r="K952" s="318"/>
      <c r="L952" s="318"/>
      <c r="M952" s="318"/>
      <c r="N952" s="318"/>
      <c r="O952" s="318"/>
      <c r="P952" s="318"/>
      <c r="Q952" s="318"/>
      <c r="R952" s="318"/>
      <c r="S952" s="318"/>
      <c r="T952" s="318"/>
      <c r="U952" s="318"/>
      <c r="V952" s="318"/>
      <c r="W952" s="318"/>
      <c r="X952" s="318"/>
      <c r="Y952" s="318"/>
      <c r="Z952" s="318"/>
      <c r="AA952" s="318"/>
      <c r="AB952" s="318"/>
      <c r="AC952" s="318"/>
      <c r="AD952" s="318"/>
      <c r="AE952" s="318"/>
      <c r="AF952" s="318"/>
      <c r="AG952" s="318"/>
      <c r="AH952" s="318"/>
      <c r="AI952" s="318"/>
      <c r="AJ952" s="318"/>
      <c r="AK952" s="318"/>
      <c r="AL952" s="318"/>
      <c r="AM952" s="318"/>
      <c r="AN952" s="318"/>
      <c r="AO952" s="318"/>
      <c r="AP952" s="318"/>
      <c r="AQ952" s="318"/>
      <c r="AR952" s="318"/>
      <c r="AS952" s="318"/>
      <c r="AT952" s="318"/>
      <c r="AU952" s="318"/>
      <c r="AV952" s="318"/>
      <c r="AW952" s="318"/>
      <c r="AX952" s="318"/>
      <c r="AY952" s="318"/>
      <c r="AZ952" s="318"/>
      <c r="BA952" s="318"/>
      <c r="BB952" s="318"/>
      <c r="BC952" s="318"/>
      <c r="BD952" s="318"/>
      <c r="BE952" s="318"/>
      <c r="BF952" s="318"/>
      <c r="BG952" s="318"/>
      <c r="BH952" s="318"/>
      <c r="BI952" s="318"/>
      <c r="BJ952" s="318"/>
    </row>
    <row r="953" spans="1:62" ht="12" customHeight="1" x14ac:dyDescent="0.25">
      <c r="A953" s="318"/>
      <c r="B953" s="318"/>
      <c r="C953" s="318"/>
      <c r="D953" s="318"/>
      <c r="E953" s="318"/>
      <c r="F953" s="318"/>
      <c r="G953" s="318"/>
      <c r="H953" s="318"/>
      <c r="I953" s="318"/>
      <c r="J953" s="318"/>
      <c r="K953" s="318"/>
      <c r="L953" s="318"/>
      <c r="M953" s="318"/>
      <c r="N953" s="318"/>
      <c r="O953" s="318"/>
      <c r="P953" s="318"/>
      <c r="Q953" s="318"/>
      <c r="R953" s="318"/>
      <c r="S953" s="318"/>
      <c r="T953" s="318"/>
      <c r="U953" s="318"/>
      <c r="V953" s="318"/>
      <c r="W953" s="318"/>
      <c r="X953" s="318"/>
      <c r="Y953" s="318"/>
      <c r="Z953" s="318"/>
      <c r="AA953" s="318"/>
      <c r="AB953" s="318"/>
      <c r="AC953" s="318"/>
      <c r="AD953" s="318"/>
      <c r="AE953" s="318"/>
      <c r="AF953" s="318"/>
      <c r="AG953" s="318"/>
      <c r="AH953" s="318"/>
      <c r="AI953" s="318"/>
      <c r="AJ953" s="318"/>
      <c r="AK953" s="318"/>
      <c r="AL953" s="318"/>
      <c r="AM953" s="318"/>
      <c r="AN953" s="318"/>
      <c r="AO953" s="318"/>
      <c r="AP953" s="318"/>
      <c r="AQ953" s="318"/>
      <c r="AR953" s="318"/>
      <c r="AS953" s="318"/>
      <c r="AT953" s="318"/>
      <c r="AU953" s="318"/>
      <c r="AV953" s="318"/>
      <c r="AW953" s="318"/>
      <c r="AX953" s="318"/>
      <c r="AY953" s="318"/>
      <c r="AZ953" s="318"/>
      <c r="BA953" s="318"/>
      <c r="BB953" s="318"/>
      <c r="BC953" s="318"/>
      <c r="BD953" s="318"/>
      <c r="BE953" s="318"/>
      <c r="BF953" s="318"/>
      <c r="BG953" s="318"/>
      <c r="BH953" s="318"/>
      <c r="BI953" s="318"/>
      <c r="BJ953" s="318"/>
    </row>
    <row r="954" spans="1:62" ht="12" customHeight="1" x14ac:dyDescent="0.25">
      <c r="A954" s="318"/>
      <c r="B954" s="318"/>
      <c r="C954" s="318"/>
      <c r="D954" s="318"/>
      <c r="E954" s="318"/>
      <c r="F954" s="318"/>
      <c r="G954" s="318"/>
      <c r="H954" s="318"/>
      <c r="I954" s="318"/>
      <c r="J954" s="318"/>
      <c r="K954" s="318"/>
      <c r="L954" s="318"/>
      <c r="M954" s="318"/>
      <c r="N954" s="318"/>
      <c r="O954" s="318"/>
      <c r="P954" s="318"/>
      <c r="Q954" s="318"/>
      <c r="R954" s="318"/>
      <c r="S954" s="318"/>
      <c r="T954" s="318"/>
      <c r="U954" s="318"/>
      <c r="V954" s="318"/>
      <c r="W954" s="318"/>
      <c r="X954" s="318"/>
      <c r="Y954" s="318"/>
      <c r="Z954" s="318"/>
      <c r="AA954" s="318"/>
      <c r="AB954" s="318"/>
      <c r="AC954" s="318"/>
      <c r="AD954" s="318"/>
      <c r="AE954" s="318"/>
      <c r="AF954" s="318"/>
      <c r="AG954" s="318"/>
      <c r="AH954" s="318"/>
      <c r="AI954" s="318"/>
      <c r="AJ954" s="318"/>
      <c r="AK954" s="318"/>
      <c r="AL954" s="318"/>
      <c r="AM954" s="318"/>
      <c r="AN954" s="318"/>
      <c r="AO954" s="318"/>
      <c r="AP954" s="318"/>
      <c r="AQ954" s="318"/>
      <c r="AR954" s="318"/>
      <c r="AS954" s="318"/>
      <c r="AT954" s="318"/>
      <c r="AU954" s="318"/>
      <c r="AV954" s="318"/>
      <c r="AW954" s="318"/>
      <c r="AX954" s="318"/>
      <c r="AY954" s="318"/>
      <c r="AZ954" s="318"/>
      <c r="BA954" s="318"/>
      <c r="BB954" s="318"/>
      <c r="BC954" s="318"/>
      <c r="BD954" s="318"/>
      <c r="BE954" s="318"/>
      <c r="BF954" s="318"/>
      <c r="BG954" s="318"/>
      <c r="BH954" s="318"/>
      <c r="BI954" s="318"/>
      <c r="BJ954" s="318"/>
    </row>
    <row r="955" spans="1:62" ht="12" customHeight="1" x14ac:dyDescent="0.25">
      <c r="A955" s="318"/>
      <c r="B955" s="318"/>
      <c r="C955" s="318"/>
      <c r="D955" s="318"/>
      <c r="E955" s="318"/>
      <c r="F955" s="318"/>
      <c r="G955" s="318"/>
      <c r="H955" s="318"/>
      <c r="I955" s="318"/>
      <c r="J955" s="318"/>
      <c r="K955" s="318"/>
      <c r="L955" s="318"/>
      <c r="M955" s="318"/>
      <c r="N955" s="318"/>
      <c r="O955" s="318"/>
      <c r="P955" s="318"/>
      <c r="Q955" s="318"/>
      <c r="R955" s="318"/>
      <c r="S955" s="318"/>
      <c r="T955" s="318"/>
      <c r="U955" s="318"/>
      <c r="V955" s="318"/>
      <c r="W955" s="318"/>
      <c r="X955" s="318"/>
      <c r="Y955" s="318"/>
      <c r="Z955" s="318"/>
      <c r="AA955" s="318"/>
      <c r="AB955" s="318"/>
      <c r="AC955" s="318"/>
      <c r="AD955" s="318"/>
      <c r="AE955" s="318"/>
      <c r="AF955" s="318"/>
      <c r="AG955" s="318"/>
      <c r="AH955" s="318"/>
      <c r="AI955" s="318"/>
      <c r="AJ955" s="318"/>
      <c r="AK955" s="318"/>
      <c r="AL955" s="318"/>
      <c r="AM955" s="318"/>
      <c r="AN955" s="318"/>
      <c r="AO955" s="318"/>
      <c r="AP955" s="318"/>
      <c r="AQ955" s="318"/>
      <c r="AR955" s="318"/>
      <c r="AS955" s="318"/>
      <c r="AT955" s="318"/>
      <c r="AU955" s="318"/>
      <c r="AV955" s="318"/>
      <c r="AW955" s="318"/>
      <c r="AX955" s="318"/>
      <c r="AY955" s="318"/>
      <c r="AZ955" s="318"/>
      <c r="BA955" s="318"/>
      <c r="BB955" s="318"/>
      <c r="BC955" s="318"/>
      <c r="BD955" s="318"/>
      <c r="BE955" s="318"/>
      <c r="BF955" s="318"/>
      <c r="BG955" s="318"/>
      <c r="BH955" s="318"/>
      <c r="BI955" s="318"/>
      <c r="BJ955" s="318"/>
    </row>
    <row r="956" spans="1:62" ht="12" customHeight="1" x14ac:dyDescent="0.25">
      <c r="A956" s="318"/>
      <c r="B956" s="318"/>
      <c r="C956" s="318"/>
      <c r="D956" s="318"/>
      <c r="E956" s="318"/>
      <c r="F956" s="318"/>
      <c r="G956" s="318"/>
      <c r="H956" s="318"/>
      <c r="I956" s="318"/>
      <c r="J956" s="318"/>
      <c r="K956" s="318"/>
      <c r="L956" s="318"/>
      <c r="M956" s="318"/>
      <c r="N956" s="318"/>
      <c r="O956" s="318"/>
      <c r="P956" s="318"/>
      <c r="Q956" s="318"/>
      <c r="R956" s="318"/>
      <c r="S956" s="318"/>
      <c r="T956" s="318"/>
      <c r="U956" s="318"/>
      <c r="V956" s="318"/>
      <c r="W956" s="318"/>
      <c r="X956" s="318"/>
      <c r="Y956" s="318"/>
      <c r="Z956" s="318"/>
      <c r="AA956" s="318"/>
      <c r="AB956" s="318"/>
      <c r="AC956" s="318"/>
      <c r="AD956" s="318"/>
      <c r="AE956" s="318"/>
      <c r="AF956" s="318"/>
      <c r="AG956" s="318"/>
      <c r="AH956" s="318"/>
      <c r="AI956" s="318"/>
      <c r="AJ956" s="318"/>
      <c r="AK956" s="318"/>
      <c r="AL956" s="318"/>
      <c r="AM956" s="318"/>
      <c r="AN956" s="318"/>
      <c r="AO956" s="318"/>
      <c r="AP956" s="318"/>
      <c r="AQ956" s="318"/>
      <c r="AR956" s="318"/>
      <c r="AS956" s="318"/>
      <c r="AT956" s="318"/>
      <c r="AU956" s="318"/>
      <c r="AV956" s="318"/>
      <c r="AW956" s="318"/>
      <c r="AX956" s="318"/>
      <c r="AY956" s="318"/>
      <c r="AZ956" s="318"/>
      <c r="BA956" s="318"/>
      <c r="BB956" s="318"/>
      <c r="BC956" s="318"/>
      <c r="BD956" s="318"/>
      <c r="BE956" s="318"/>
      <c r="BF956" s="318"/>
      <c r="BG956" s="318"/>
      <c r="BH956" s="318"/>
      <c r="BI956" s="318"/>
      <c r="BJ956" s="318"/>
    </row>
    <row r="957" spans="1:62" ht="12" customHeight="1" x14ac:dyDescent="0.25">
      <c r="A957" s="318"/>
      <c r="B957" s="318"/>
      <c r="C957" s="318"/>
      <c r="D957" s="318"/>
      <c r="E957" s="318"/>
      <c r="F957" s="318"/>
      <c r="G957" s="318"/>
      <c r="H957" s="318"/>
      <c r="I957" s="318"/>
      <c r="J957" s="318"/>
      <c r="K957" s="318"/>
      <c r="L957" s="318"/>
      <c r="M957" s="318"/>
      <c r="N957" s="318"/>
      <c r="O957" s="318"/>
      <c r="P957" s="318"/>
      <c r="Q957" s="318"/>
      <c r="R957" s="318"/>
      <c r="S957" s="318"/>
      <c r="T957" s="318"/>
      <c r="U957" s="318"/>
      <c r="V957" s="318"/>
      <c r="W957" s="318"/>
      <c r="X957" s="318"/>
      <c r="Y957" s="318"/>
      <c r="Z957" s="318"/>
      <c r="AA957" s="318"/>
      <c r="AB957" s="318"/>
      <c r="AC957" s="318"/>
      <c r="AD957" s="318"/>
      <c r="AE957" s="318"/>
      <c r="AF957" s="318"/>
      <c r="AG957" s="318"/>
      <c r="AH957" s="318"/>
      <c r="AI957" s="318"/>
      <c r="AJ957" s="318"/>
      <c r="AK957" s="318"/>
      <c r="AL957" s="318"/>
      <c r="AM957" s="318"/>
      <c r="AN957" s="318"/>
      <c r="AO957" s="318"/>
      <c r="AP957" s="318"/>
      <c r="AQ957" s="318"/>
      <c r="AR957" s="318"/>
      <c r="AS957" s="318"/>
      <c r="AT957" s="318"/>
      <c r="AU957" s="318"/>
      <c r="AV957" s="318"/>
      <c r="AW957" s="318"/>
      <c r="AX957" s="318"/>
      <c r="AY957" s="318"/>
      <c r="AZ957" s="318"/>
      <c r="BA957" s="318"/>
      <c r="BB957" s="318"/>
      <c r="BC957" s="318"/>
      <c r="BD957" s="318"/>
      <c r="BE957" s="318"/>
      <c r="BF957" s="318"/>
      <c r="BG957" s="318"/>
      <c r="BH957" s="318"/>
      <c r="BI957" s="318"/>
      <c r="BJ957" s="318"/>
    </row>
    <row r="958" spans="1:62" ht="12" customHeight="1" x14ac:dyDescent="0.25">
      <c r="A958" s="318"/>
      <c r="B958" s="318"/>
      <c r="C958" s="318"/>
      <c r="D958" s="318"/>
      <c r="E958" s="318"/>
      <c r="F958" s="318"/>
      <c r="G958" s="318"/>
      <c r="H958" s="318"/>
      <c r="I958" s="318"/>
      <c r="J958" s="318"/>
      <c r="K958" s="318"/>
      <c r="L958" s="318"/>
      <c r="M958" s="318"/>
      <c r="N958" s="318"/>
      <c r="O958" s="318"/>
      <c r="P958" s="318"/>
      <c r="Q958" s="318"/>
      <c r="R958" s="318"/>
      <c r="S958" s="318"/>
      <c r="T958" s="318"/>
      <c r="U958" s="318"/>
      <c r="V958" s="318"/>
      <c r="W958" s="318"/>
      <c r="X958" s="318"/>
      <c r="Y958" s="318"/>
      <c r="Z958" s="318"/>
      <c r="AA958" s="318"/>
      <c r="AB958" s="318"/>
      <c r="AC958" s="318"/>
      <c r="AD958" s="318"/>
      <c r="AE958" s="318"/>
      <c r="AF958" s="318"/>
      <c r="AG958" s="318"/>
      <c r="AH958" s="318"/>
      <c r="AI958" s="318"/>
      <c r="AJ958" s="318"/>
      <c r="AK958" s="318"/>
      <c r="AL958" s="318"/>
      <c r="AM958" s="318"/>
      <c r="AN958" s="318"/>
      <c r="AO958" s="318"/>
      <c r="AP958" s="318"/>
      <c r="AQ958" s="318"/>
      <c r="AR958" s="318"/>
      <c r="AS958" s="318"/>
      <c r="AT958" s="318"/>
      <c r="AU958" s="318"/>
      <c r="AV958" s="318"/>
      <c r="AW958" s="318"/>
      <c r="AX958" s="318"/>
      <c r="AY958" s="318"/>
      <c r="AZ958" s="318"/>
      <c r="BA958" s="318"/>
      <c r="BB958" s="318"/>
      <c r="BC958" s="318"/>
      <c r="BD958" s="318"/>
      <c r="BE958" s="318"/>
      <c r="BF958" s="318"/>
      <c r="BG958" s="318"/>
      <c r="BH958" s="318"/>
      <c r="BI958" s="318"/>
      <c r="BJ958" s="318"/>
    </row>
    <row r="959" spans="1:62" ht="12" customHeight="1" x14ac:dyDescent="0.25">
      <c r="A959" s="318"/>
      <c r="B959" s="318"/>
      <c r="C959" s="318"/>
      <c r="D959" s="318"/>
      <c r="E959" s="318"/>
      <c r="F959" s="318"/>
      <c r="G959" s="318"/>
      <c r="H959" s="318"/>
      <c r="I959" s="318"/>
      <c r="J959" s="318"/>
      <c r="K959" s="318"/>
      <c r="L959" s="318"/>
      <c r="M959" s="318"/>
      <c r="N959" s="318"/>
      <c r="O959" s="318"/>
      <c r="P959" s="318"/>
      <c r="Q959" s="318"/>
      <c r="R959" s="318"/>
      <c r="S959" s="318"/>
      <c r="T959" s="318"/>
      <c r="U959" s="318"/>
      <c r="V959" s="318"/>
      <c r="W959" s="318"/>
      <c r="X959" s="318"/>
      <c r="Y959" s="318"/>
      <c r="Z959" s="318"/>
      <c r="AA959" s="318"/>
      <c r="AB959" s="318"/>
      <c r="AC959" s="318"/>
      <c r="AD959" s="318"/>
      <c r="AE959" s="318"/>
      <c r="AF959" s="318"/>
      <c r="AG959" s="318"/>
      <c r="AH959" s="318"/>
      <c r="AI959" s="318"/>
      <c r="AJ959" s="318"/>
      <c r="AK959" s="318"/>
      <c r="AL959" s="318"/>
      <c r="AM959" s="318"/>
      <c r="AN959" s="318"/>
      <c r="AO959" s="318"/>
      <c r="AP959" s="318"/>
      <c r="AQ959" s="318"/>
      <c r="AR959" s="318"/>
      <c r="AS959" s="318"/>
      <c r="AT959" s="318"/>
      <c r="AU959" s="318"/>
      <c r="AV959" s="318"/>
      <c r="AW959" s="318"/>
      <c r="AX959" s="318"/>
      <c r="AY959" s="318"/>
      <c r="AZ959" s="318"/>
      <c r="BA959" s="318"/>
      <c r="BB959" s="318"/>
      <c r="BC959" s="318"/>
      <c r="BD959" s="318"/>
      <c r="BE959" s="318"/>
      <c r="BF959" s="318"/>
      <c r="BG959" s="318"/>
      <c r="BH959" s="318"/>
      <c r="BI959" s="318"/>
      <c r="BJ959" s="318"/>
    </row>
    <row r="960" spans="1:62" ht="12" customHeight="1" x14ac:dyDescent="0.25">
      <c r="A960" s="318"/>
      <c r="B960" s="318"/>
      <c r="C960" s="318"/>
      <c r="D960" s="318"/>
      <c r="E960" s="318"/>
      <c r="F960" s="318"/>
      <c r="G960" s="318"/>
      <c r="H960" s="318"/>
      <c r="I960" s="318"/>
      <c r="J960" s="318"/>
      <c r="K960" s="318"/>
      <c r="L960" s="318"/>
      <c r="M960" s="318"/>
      <c r="N960" s="318"/>
      <c r="O960" s="318"/>
      <c r="P960" s="318"/>
      <c r="Q960" s="318"/>
      <c r="R960" s="318"/>
      <c r="S960" s="318"/>
      <c r="T960" s="318"/>
      <c r="U960" s="318"/>
      <c r="V960" s="318"/>
      <c r="W960" s="318"/>
      <c r="X960" s="318"/>
      <c r="Y960" s="318"/>
      <c r="Z960" s="318"/>
      <c r="AA960" s="318"/>
      <c r="AB960" s="318"/>
      <c r="AC960" s="318"/>
      <c r="AD960" s="318"/>
      <c r="AE960" s="318"/>
      <c r="AF960" s="318"/>
      <c r="AG960" s="318"/>
      <c r="AH960" s="318"/>
      <c r="AI960" s="318"/>
      <c r="AJ960" s="318"/>
      <c r="AK960" s="318"/>
      <c r="AL960" s="318"/>
      <c r="AM960" s="318"/>
      <c r="AN960" s="318"/>
      <c r="AO960" s="318"/>
      <c r="AP960" s="318"/>
      <c r="AQ960" s="318"/>
      <c r="AR960" s="318"/>
      <c r="AS960" s="318"/>
      <c r="AT960" s="318"/>
      <c r="AU960" s="318"/>
      <c r="AV960" s="318"/>
      <c r="AW960" s="318"/>
      <c r="AX960" s="318"/>
      <c r="AY960" s="318"/>
      <c r="AZ960" s="318"/>
      <c r="BA960" s="318"/>
      <c r="BB960" s="318"/>
      <c r="BC960" s="318"/>
      <c r="BD960" s="318"/>
      <c r="BE960" s="318"/>
      <c r="BF960" s="318"/>
      <c r="BG960" s="318"/>
      <c r="BH960" s="318"/>
      <c r="BI960" s="318"/>
      <c r="BJ960" s="318"/>
    </row>
    <row r="961" spans="1:62" ht="12" customHeight="1" x14ac:dyDescent="0.25">
      <c r="A961" s="318"/>
      <c r="B961" s="318"/>
      <c r="C961" s="318"/>
      <c r="D961" s="318"/>
      <c r="E961" s="318"/>
      <c r="F961" s="318"/>
      <c r="G961" s="318"/>
      <c r="H961" s="318"/>
      <c r="I961" s="318"/>
      <c r="J961" s="318"/>
      <c r="K961" s="318"/>
      <c r="L961" s="318"/>
      <c r="M961" s="318"/>
      <c r="N961" s="318"/>
      <c r="O961" s="318"/>
      <c r="P961" s="318"/>
      <c r="Q961" s="318"/>
      <c r="R961" s="318"/>
      <c r="S961" s="318"/>
      <c r="T961" s="318"/>
      <c r="U961" s="318"/>
      <c r="V961" s="318"/>
      <c r="W961" s="318"/>
      <c r="X961" s="318"/>
      <c r="Y961" s="318"/>
      <c r="Z961" s="318"/>
      <c r="AA961" s="318"/>
      <c r="AB961" s="318"/>
      <c r="AC961" s="318"/>
      <c r="AD961" s="318"/>
      <c r="AE961" s="318"/>
      <c r="AF961" s="318"/>
      <c r="AG961" s="318"/>
      <c r="AH961" s="318"/>
      <c r="AI961" s="318"/>
      <c r="AJ961" s="318"/>
      <c r="AK961" s="318"/>
      <c r="AL961" s="318"/>
      <c r="AM961" s="318"/>
      <c r="AN961" s="318"/>
      <c r="AO961" s="318"/>
      <c r="AP961" s="318"/>
      <c r="AQ961" s="318"/>
      <c r="AR961" s="318"/>
      <c r="AS961" s="318"/>
      <c r="AT961" s="318"/>
      <c r="AU961" s="318"/>
      <c r="AV961" s="318"/>
      <c r="AW961" s="318"/>
      <c r="AX961" s="318"/>
      <c r="AY961" s="318"/>
      <c r="AZ961" s="318"/>
      <c r="BA961" s="318"/>
      <c r="BB961" s="318"/>
      <c r="BC961" s="318"/>
      <c r="BD961" s="318"/>
      <c r="BE961" s="318"/>
      <c r="BF961" s="318"/>
      <c r="BG961" s="318"/>
      <c r="BH961" s="318"/>
      <c r="BI961" s="318"/>
      <c r="BJ961" s="318"/>
    </row>
    <row r="962" spans="1:62" ht="12" customHeight="1" x14ac:dyDescent="0.25">
      <c r="A962" s="318"/>
      <c r="B962" s="318"/>
      <c r="C962" s="318"/>
      <c r="D962" s="318"/>
      <c r="E962" s="318"/>
      <c r="F962" s="318"/>
      <c r="G962" s="318"/>
      <c r="H962" s="318"/>
      <c r="I962" s="318"/>
      <c r="J962" s="318"/>
      <c r="K962" s="318"/>
      <c r="L962" s="318"/>
      <c r="M962" s="318"/>
      <c r="N962" s="318"/>
      <c r="O962" s="318"/>
      <c r="P962" s="318"/>
      <c r="Q962" s="318"/>
      <c r="R962" s="318"/>
      <c r="S962" s="318"/>
      <c r="T962" s="318"/>
      <c r="U962" s="318"/>
      <c r="V962" s="318"/>
      <c r="W962" s="318"/>
      <c r="X962" s="318"/>
      <c r="Y962" s="318"/>
      <c r="Z962" s="318"/>
      <c r="AA962" s="318"/>
      <c r="AB962" s="318"/>
      <c r="AC962" s="318"/>
      <c r="AD962" s="318"/>
      <c r="AE962" s="318"/>
      <c r="AF962" s="318"/>
      <c r="AG962" s="318"/>
      <c r="AH962" s="318"/>
      <c r="AI962" s="318"/>
      <c r="AJ962" s="318"/>
      <c r="AK962" s="318"/>
      <c r="AL962" s="318"/>
      <c r="AM962" s="318"/>
      <c r="AN962" s="318"/>
      <c r="AO962" s="318"/>
      <c r="AP962" s="318"/>
      <c r="AQ962" s="318"/>
      <c r="AR962" s="318"/>
      <c r="AS962" s="318"/>
      <c r="AT962" s="318"/>
      <c r="AU962" s="318"/>
      <c r="AV962" s="318"/>
      <c r="AW962" s="318"/>
      <c r="AX962" s="318"/>
      <c r="AY962" s="318"/>
      <c r="AZ962" s="318"/>
      <c r="BA962" s="318"/>
      <c r="BB962" s="318"/>
      <c r="BC962" s="318"/>
      <c r="BD962" s="318"/>
      <c r="BE962" s="318"/>
      <c r="BF962" s="318"/>
      <c r="BG962" s="318"/>
      <c r="BH962" s="318"/>
      <c r="BI962" s="318"/>
      <c r="BJ962" s="318"/>
    </row>
    <row r="963" spans="1:62" ht="12" customHeight="1" x14ac:dyDescent="0.25">
      <c r="A963" s="318"/>
      <c r="B963" s="318"/>
      <c r="C963" s="318"/>
      <c r="D963" s="318"/>
      <c r="E963" s="318"/>
      <c r="F963" s="318"/>
      <c r="G963" s="318"/>
      <c r="H963" s="318"/>
      <c r="I963" s="318"/>
      <c r="J963" s="318"/>
      <c r="K963" s="318"/>
      <c r="L963" s="318"/>
      <c r="M963" s="318"/>
      <c r="N963" s="318"/>
      <c r="O963" s="318"/>
      <c r="P963" s="318"/>
      <c r="Q963" s="318"/>
      <c r="R963" s="318"/>
      <c r="S963" s="318"/>
      <c r="T963" s="318"/>
      <c r="U963" s="318"/>
      <c r="V963" s="318"/>
      <c r="W963" s="318"/>
      <c r="X963" s="318"/>
      <c r="Y963" s="318"/>
      <c r="Z963" s="318"/>
      <c r="AA963" s="318"/>
      <c r="AB963" s="318"/>
      <c r="AC963" s="318"/>
      <c r="AD963" s="318"/>
      <c r="AE963" s="318"/>
      <c r="AF963" s="318"/>
      <c r="AG963" s="318"/>
      <c r="AH963" s="318"/>
      <c r="AI963" s="318"/>
      <c r="AJ963" s="318"/>
      <c r="AK963" s="318"/>
      <c r="AL963" s="318"/>
      <c r="AM963" s="318"/>
      <c r="AN963" s="318"/>
      <c r="AO963" s="318"/>
      <c r="AP963" s="318"/>
      <c r="AQ963" s="318"/>
      <c r="AR963" s="318"/>
      <c r="AS963" s="318"/>
      <c r="AT963" s="318"/>
      <c r="AU963" s="318"/>
      <c r="AV963" s="318"/>
      <c r="AW963" s="318"/>
      <c r="AX963" s="318"/>
      <c r="AY963" s="318"/>
      <c r="AZ963" s="318"/>
      <c r="BA963" s="318"/>
      <c r="BB963" s="318"/>
      <c r="BC963" s="318"/>
      <c r="BD963" s="318"/>
      <c r="BE963" s="318"/>
      <c r="BF963" s="318"/>
      <c r="BG963" s="318"/>
      <c r="BH963" s="318"/>
      <c r="BI963" s="318"/>
      <c r="BJ963" s="318"/>
    </row>
    <row r="964" spans="1:62" ht="12" customHeight="1" x14ac:dyDescent="0.25">
      <c r="A964" s="318"/>
      <c r="B964" s="318"/>
      <c r="C964" s="318"/>
      <c r="D964" s="318"/>
      <c r="E964" s="318"/>
      <c r="F964" s="318"/>
      <c r="G964" s="318"/>
      <c r="H964" s="318"/>
      <c r="I964" s="318"/>
      <c r="J964" s="318"/>
      <c r="K964" s="318"/>
      <c r="L964" s="318"/>
      <c r="M964" s="318"/>
      <c r="N964" s="318"/>
      <c r="O964" s="318"/>
      <c r="P964" s="318"/>
      <c r="Q964" s="318"/>
      <c r="R964" s="318"/>
      <c r="S964" s="318"/>
      <c r="T964" s="318"/>
      <c r="U964" s="318"/>
      <c r="V964" s="318"/>
      <c r="W964" s="318"/>
      <c r="X964" s="318"/>
      <c r="Y964" s="318"/>
      <c r="Z964" s="318"/>
      <c r="AA964" s="318"/>
      <c r="AB964" s="318"/>
      <c r="AC964" s="318"/>
      <c r="AD964" s="318"/>
      <c r="AE964" s="318"/>
      <c r="AF964" s="318"/>
      <c r="AG964" s="318"/>
      <c r="AH964" s="318"/>
      <c r="AI964" s="318"/>
      <c r="AJ964" s="318"/>
      <c r="AK964" s="318"/>
      <c r="AL964" s="318"/>
      <c r="AM964" s="318"/>
      <c r="AN964" s="318"/>
      <c r="AO964" s="318"/>
      <c r="AP964" s="318"/>
      <c r="AQ964" s="318"/>
      <c r="AR964" s="318"/>
      <c r="AS964" s="318"/>
      <c r="AT964" s="318"/>
      <c r="AU964" s="318"/>
      <c r="AV964" s="318"/>
      <c r="AW964" s="318"/>
      <c r="AX964" s="318"/>
      <c r="AY964" s="318"/>
      <c r="AZ964" s="318"/>
      <c r="BA964" s="318"/>
      <c r="BB964" s="318"/>
      <c r="BC964" s="318"/>
      <c r="BD964" s="318"/>
      <c r="BE964" s="318"/>
      <c r="BF964" s="318"/>
      <c r="BG964" s="318"/>
      <c r="BH964" s="318"/>
      <c r="BI964" s="318"/>
      <c r="BJ964" s="318"/>
    </row>
    <row r="965" spans="1:62" ht="12" customHeight="1" x14ac:dyDescent="0.25">
      <c r="A965" s="318"/>
      <c r="B965" s="318"/>
      <c r="C965" s="318"/>
      <c r="D965" s="318"/>
      <c r="E965" s="318"/>
      <c r="F965" s="318"/>
      <c r="G965" s="318"/>
      <c r="H965" s="318"/>
      <c r="I965" s="318"/>
      <c r="J965" s="318"/>
      <c r="K965" s="318"/>
      <c r="L965" s="318"/>
      <c r="M965" s="318"/>
      <c r="N965" s="318"/>
      <c r="O965" s="318"/>
      <c r="P965" s="318"/>
      <c r="Q965" s="318"/>
      <c r="R965" s="318"/>
      <c r="S965" s="318"/>
      <c r="T965" s="318"/>
      <c r="U965" s="318"/>
      <c r="V965" s="318"/>
      <c r="W965" s="318"/>
      <c r="X965" s="318"/>
      <c r="Y965" s="318"/>
      <c r="Z965" s="318"/>
      <c r="AA965" s="318"/>
      <c r="AB965" s="318"/>
      <c r="AC965" s="318"/>
      <c r="AD965" s="318"/>
      <c r="AE965" s="318"/>
      <c r="AF965" s="318"/>
      <c r="AG965" s="318"/>
      <c r="AH965" s="318"/>
      <c r="AI965" s="318"/>
      <c r="AJ965" s="318"/>
      <c r="AK965" s="318"/>
      <c r="AL965" s="318"/>
      <c r="AM965" s="318"/>
      <c r="AN965" s="318"/>
      <c r="AO965" s="318"/>
      <c r="AP965" s="318"/>
      <c r="AQ965" s="318"/>
      <c r="AR965" s="318"/>
      <c r="AS965" s="318"/>
      <c r="AT965" s="318"/>
      <c r="AU965" s="318"/>
      <c r="AV965" s="318"/>
      <c r="AW965" s="318"/>
      <c r="AX965" s="318"/>
      <c r="AY965" s="318"/>
      <c r="AZ965" s="318"/>
      <c r="BA965" s="318"/>
      <c r="BB965" s="318"/>
      <c r="BC965" s="318"/>
      <c r="BD965" s="318"/>
      <c r="BE965" s="318"/>
      <c r="BF965" s="318"/>
      <c r="BG965" s="318"/>
      <c r="BH965" s="318"/>
      <c r="BI965" s="318"/>
      <c r="BJ965" s="318"/>
    </row>
    <row r="966" spans="1:62" ht="12" customHeight="1" x14ac:dyDescent="0.25">
      <c r="A966" s="318"/>
      <c r="B966" s="318"/>
      <c r="C966" s="318"/>
      <c r="D966" s="318"/>
      <c r="E966" s="318"/>
      <c r="F966" s="318"/>
      <c r="G966" s="318"/>
      <c r="H966" s="318"/>
      <c r="I966" s="318"/>
      <c r="J966" s="318"/>
      <c r="K966" s="318"/>
      <c r="L966" s="318"/>
      <c r="M966" s="318"/>
      <c r="N966" s="318"/>
      <c r="O966" s="318"/>
      <c r="P966" s="318"/>
      <c r="Q966" s="318"/>
      <c r="R966" s="318"/>
      <c r="S966" s="318"/>
      <c r="T966" s="318"/>
      <c r="U966" s="318"/>
      <c r="V966" s="318"/>
      <c r="W966" s="318"/>
      <c r="X966" s="318"/>
      <c r="Y966" s="318"/>
      <c r="Z966" s="318"/>
      <c r="AA966" s="318"/>
      <c r="AB966" s="318"/>
      <c r="AC966" s="318"/>
      <c r="AD966" s="318"/>
      <c r="AE966" s="318"/>
      <c r="AF966" s="318"/>
      <c r="AG966" s="318"/>
      <c r="AH966" s="318"/>
      <c r="AI966" s="318"/>
      <c r="AJ966" s="318"/>
      <c r="AK966" s="318"/>
      <c r="AL966" s="318"/>
      <c r="AM966" s="318"/>
      <c r="AN966" s="318"/>
      <c r="AO966" s="318"/>
      <c r="AP966" s="318"/>
      <c r="AQ966" s="318"/>
      <c r="AR966" s="318"/>
      <c r="AS966" s="318"/>
      <c r="AT966" s="318"/>
      <c r="AU966" s="318"/>
      <c r="AV966" s="318"/>
      <c r="AW966" s="318"/>
      <c r="AX966" s="318"/>
      <c r="AY966" s="318"/>
      <c r="AZ966" s="318"/>
      <c r="BA966" s="318"/>
      <c r="BB966" s="318"/>
      <c r="BC966" s="318"/>
      <c r="BD966" s="318"/>
      <c r="BE966" s="318"/>
      <c r="BF966" s="318"/>
      <c r="BG966" s="318"/>
      <c r="BH966" s="318"/>
      <c r="BI966" s="318"/>
      <c r="BJ966" s="318"/>
    </row>
    <row r="967" spans="1:62" ht="12" customHeight="1" x14ac:dyDescent="0.25">
      <c r="A967" s="318"/>
      <c r="B967" s="318"/>
      <c r="C967" s="318"/>
      <c r="D967" s="318"/>
      <c r="E967" s="318"/>
      <c r="F967" s="318"/>
      <c r="G967" s="318"/>
      <c r="H967" s="318"/>
      <c r="I967" s="318"/>
      <c r="J967" s="318"/>
      <c r="K967" s="318"/>
      <c r="L967" s="318"/>
      <c r="M967" s="318"/>
      <c r="N967" s="318"/>
      <c r="O967" s="318"/>
      <c r="P967" s="318"/>
      <c r="Q967" s="318"/>
      <c r="R967" s="318"/>
      <c r="S967" s="318"/>
      <c r="T967" s="318"/>
      <c r="U967" s="318"/>
      <c r="V967" s="318"/>
      <c r="W967" s="318"/>
      <c r="X967" s="318"/>
      <c r="Y967" s="318"/>
      <c r="Z967" s="318"/>
      <c r="AA967" s="318"/>
      <c r="AB967" s="318"/>
      <c r="AC967" s="318"/>
      <c r="AD967" s="318"/>
      <c r="AE967" s="318"/>
      <c r="AF967" s="318"/>
      <c r="AG967" s="318"/>
      <c r="AH967" s="318"/>
      <c r="AI967" s="318"/>
      <c r="AJ967" s="318"/>
      <c r="AK967" s="318"/>
      <c r="AL967" s="318"/>
      <c r="AM967" s="318"/>
      <c r="AN967" s="318"/>
      <c r="AO967" s="318"/>
      <c r="AP967" s="318"/>
      <c r="AQ967" s="318"/>
      <c r="AR967" s="318"/>
      <c r="AS967" s="318"/>
      <c r="AT967" s="318"/>
      <c r="AU967" s="318"/>
      <c r="AV967" s="318"/>
      <c r="AW967" s="318"/>
      <c r="AX967" s="318"/>
      <c r="AY967" s="318"/>
      <c r="AZ967" s="318"/>
      <c r="BA967" s="318"/>
      <c r="BB967" s="318"/>
      <c r="BC967" s="318"/>
      <c r="BD967" s="318"/>
      <c r="BE967" s="318"/>
      <c r="BF967" s="318"/>
      <c r="BG967" s="318"/>
      <c r="BH967" s="318"/>
      <c r="BI967" s="318"/>
      <c r="BJ967" s="318"/>
    </row>
    <row r="968" spans="1:62" ht="12" customHeight="1" x14ac:dyDescent="0.25">
      <c r="A968" s="318"/>
      <c r="B968" s="318"/>
      <c r="C968" s="318"/>
      <c r="D968" s="318"/>
      <c r="E968" s="318"/>
      <c r="F968" s="318"/>
      <c r="G968" s="318"/>
      <c r="H968" s="318"/>
      <c r="I968" s="318"/>
      <c r="J968" s="318"/>
      <c r="K968" s="318"/>
      <c r="L968" s="318"/>
      <c r="M968" s="318"/>
      <c r="N968" s="318"/>
      <c r="O968" s="318"/>
      <c r="P968" s="318"/>
      <c r="Q968" s="318"/>
      <c r="R968" s="318"/>
      <c r="S968" s="318"/>
      <c r="T968" s="318"/>
      <c r="U968" s="318"/>
      <c r="V968" s="318"/>
      <c r="W968" s="318"/>
      <c r="X968" s="318"/>
      <c r="Y968" s="318"/>
      <c r="Z968" s="318"/>
      <c r="AA968" s="318"/>
      <c r="AB968" s="318"/>
      <c r="AC968" s="318"/>
      <c r="AD968" s="318"/>
      <c r="AE968" s="318"/>
      <c r="AF968" s="318"/>
      <c r="AG968" s="318"/>
      <c r="AH968" s="318"/>
      <c r="AI968" s="318"/>
      <c r="AJ968" s="318"/>
      <c r="AK968" s="318"/>
      <c r="AL968" s="318"/>
      <c r="AM968" s="318"/>
      <c r="AN968" s="318"/>
      <c r="AO968" s="318"/>
      <c r="AP968" s="318"/>
      <c r="AQ968" s="318"/>
      <c r="AR968" s="318"/>
      <c r="AS968" s="318"/>
      <c r="AT968" s="318"/>
      <c r="AU968" s="318"/>
      <c r="AV968" s="318"/>
      <c r="AW968" s="318"/>
      <c r="AX968" s="318"/>
      <c r="AY968" s="318"/>
      <c r="AZ968" s="318"/>
      <c r="BA968" s="318"/>
      <c r="BB968" s="318"/>
      <c r="BC968" s="318"/>
      <c r="BD968" s="318"/>
      <c r="BE968" s="318"/>
      <c r="BF968" s="318"/>
      <c r="BG968" s="318"/>
      <c r="BH968" s="318"/>
      <c r="BI968" s="318"/>
      <c r="BJ968" s="318"/>
    </row>
    <row r="969" spans="1:62" ht="12" customHeight="1" x14ac:dyDescent="0.25">
      <c r="A969" s="318"/>
      <c r="B969" s="318"/>
      <c r="C969" s="318"/>
      <c r="D969" s="318"/>
      <c r="E969" s="318"/>
      <c r="F969" s="318"/>
      <c r="G969" s="318"/>
      <c r="H969" s="318"/>
      <c r="I969" s="318"/>
      <c r="J969" s="318"/>
      <c r="K969" s="318"/>
      <c r="L969" s="318"/>
      <c r="M969" s="318"/>
      <c r="N969" s="318"/>
      <c r="O969" s="318"/>
      <c r="P969" s="318"/>
      <c r="Q969" s="318"/>
      <c r="R969" s="318"/>
      <c r="S969" s="318"/>
      <c r="T969" s="318"/>
      <c r="U969" s="318"/>
      <c r="V969" s="318"/>
      <c r="W969" s="318"/>
      <c r="X969" s="318"/>
      <c r="Y969" s="318"/>
      <c r="Z969" s="318"/>
      <c r="AA969" s="318"/>
      <c r="AB969" s="318"/>
      <c r="AC969" s="318"/>
      <c r="AD969" s="318"/>
      <c r="AE969" s="318"/>
      <c r="AF969" s="318"/>
      <c r="AG969" s="318"/>
      <c r="AH969" s="318"/>
      <c r="AI969" s="318"/>
      <c r="AJ969" s="318"/>
      <c r="AK969" s="318"/>
      <c r="AL969" s="318"/>
      <c r="AM969" s="318"/>
      <c r="AN969" s="318"/>
      <c r="AO969" s="318"/>
      <c r="AP969" s="318"/>
      <c r="AQ969" s="318"/>
      <c r="AR969" s="318"/>
      <c r="AS969" s="318"/>
      <c r="AT969" s="318"/>
      <c r="AU969" s="318"/>
      <c r="AV969" s="318"/>
      <c r="AW969" s="318"/>
      <c r="AX969" s="318"/>
      <c r="AY969" s="318"/>
      <c r="AZ969" s="318"/>
      <c r="BA969" s="318"/>
      <c r="BB969" s="318"/>
      <c r="BC969" s="318"/>
      <c r="BD969" s="318"/>
      <c r="BE969" s="318"/>
      <c r="BF969" s="318"/>
      <c r="BG969" s="318"/>
      <c r="BH969" s="318"/>
      <c r="BI969" s="318"/>
      <c r="BJ969" s="318"/>
    </row>
    <row r="970" spans="1:62" ht="12" customHeight="1" x14ac:dyDescent="0.25">
      <c r="A970" s="318"/>
      <c r="B970" s="318"/>
      <c r="C970" s="318"/>
      <c r="D970" s="318"/>
      <c r="E970" s="318"/>
      <c r="F970" s="318"/>
      <c r="G970" s="318"/>
      <c r="H970" s="318"/>
      <c r="I970" s="318"/>
      <c r="J970" s="318"/>
      <c r="K970" s="318"/>
      <c r="L970" s="318"/>
      <c r="M970" s="318"/>
      <c r="N970" s="318"/>
      <c r="O970" s="318"/>
      <c r="P970" s="318"/>
      <c r="Q970" s="318"/>
      <c r="R970" s="318"/>
      <c r="S970" s="318"/>
      <c r="T970" s="318"/>
      <c r="U970" s="318"/>
      <c r="V970" s="318"/>
      <c r="W970" s="318"/>
      <c r="X970" s="318"/>
      <c r="Y970" s="318"/>
      <c r="Z970" s="318"/>
      <c r="AA970" s="318"/>
      <c r="AB970" s="318"/>
      <c r="AC970" s="318"/>
      <c r="AD970" s="318"/>
      <c r="AE970" s="318"/>
      <c r="AF970" s="318"/>
      <c r="AG970" s="318"/>
      <c r="AH970" s="318"/>
      <c r="AI970" s="318"/>
      <c r="AJ970" s="318"/>
      <c r="AK970" s="318"/>
      <c r="AL970" s="318"/>
      <c r="AM970" s="318"/>
      <c r="AN970" s="318"/>
      <c r="AO970" s="318"/>
      <c r="AP970" s="318"/>
      <c r="AQ970" s="318"/>
      <c r="AR970" s="318"/>
      <c r="AS970" s="318"/>
      <c r="AT970" s="318"/>
      <c r="AU970" s="318"/>
      <c r="AV970" s="318"/>
      <c r="AW970" s="318"/>
      <c r="AX970" s="318"/>
      <c r="AY970" s="318"/>
      <c r="AZ970" s="318"/>
      <c r="BA970" s="318"/>
      <c r="BB970" s="318"/>
      <c r="BC970" s="318"/>
      <c r="BD970" s="318"/>
      <c r="BE970" s="318"/>
      <c r="BF970" s="318"/>
      <c r="BG970" s="318"/>
      <c r="BH970" s="318"/>
      <c r="BI970" s="318"/>
      <c r="BJ970" s="318"/>
    </row>
    <row r="971" spans="1:62" ht="12" customHeight="1" x14ac:dyDescent="0.25">
      <c r="A971" s="318"/>
      <c r="B971" s="318"/>
      <c r="C971" s="318"/>
      <c r="D971" s="318"/>
      <c r="E971" s="318"/>
      <c r="F971" s="318"/>
      <c r="G971" s="318"/>
      <c r="H971" s="318"/>
      <c r="I971" s="318"/>
      <c r="J971" s="318"/>
      <c r="K971" s="318"/>
      <c r="L971" s="318"/>
      <c r="M971" s="318"/>
      <c r="N971" s="318"/>
      <c r="O971" s="318"/>
      <c r="P971" s="318"/>
      <c r="Q971" s="318"/>
      <c r="R971" s="318"/>
      <c r="S971" s="318"/>
      <c r="T971" s="318"/>
      <c r="U971" s="318"/>
      <c r="V971" s="318"/>
      <c r="W971" s="318"/>
      <c r="X971" s="318"/>
      <c r="Y971" s="318"/>
      <c r="Z971" s="318"/>
      <c r="AA971" s="318"/>
      <c r="AB971" s="318"/>
      <c r="AC971" s="318"/>
      <c r="AD971" s="318"/>
      <c r="AE971" s="318"/>
      <c r="AF971" s="318"/>
      <c r="AG971" s="318"/>
      <c r="AH971" s="318"/>
      <c r="AI971" s="318"/>
      <c r="AJ971" s="318"/>
      <c r="AK971" s="318"/>
      <c r="AL971" s="318"/>
      <c r="AM971" s="318"/>
      <c r="AN971" s="318"/>
      <c r="AO971" s="318"/>
      <c r="AP971" s="318"/>
      <c r="AQ971" s="318"/>
      <c r="AR971" s="318"/>
      <c r="AS971" s="318"/>
      <c r="AT971" s="318"/>
      <c r="AU971" s="318"/>
      <c r="AV971" s="318"/>
      <c r="AW971" s="318"/>
      <c r="AX971" s="318"/>
      <c r="AY971" s="318"/>
      <c r="AZ971" s="318"/>
      <c r="BA971" s="318"/>
      <c r="BB971" s="318"/>
      <c r="BC971" s="318"/>
      <c r="BD971" s="318"/>
      <c r="BE971" s="318"/>
      <c r="BF971" s="318"/>
      <c r="BG971" s="318"/>
      <c r="BH971" s="318"/>
      <c r="BI971" s="318"/>
      <c r="BJ971" s="318"/>
    </row>
    <row r="972" spans="1:62" ht="12" customHeight="1" x14ac:dyDescent="0.25">
      <c r="A972" s="318"/>
      <c r="B972" s="318"/>
      <c r="C972" s="318"/>
      <c r="D972" s="318"/>
      <c r="E972" s="318"/>
      <c r="F972" s="318"/>
      <c r="G972" s="318"/>
      <c r="H972" s="318"/>
      <c r="I972" s="318"/>
      <c r="J972" s="318"/>
      <c r="K972" s="318"/>
      <c r="L972" s="318"/>
      <c r="M972" s="318"/>
      <c r="N972" s="318"/>
      <c r="O972" s="318"/>
      <c r="P972" s="318"/>
      <c r="Q972" s="318"/>
      <c r="R972" s="318"/>
      <c r="S972" s="318"/>
      <c r="T972" s="318"/>
      <c r="U972" s="318"/>
      <c r="V972" s="318"/>
      <c r="W972" s="318"/>
      <c r="X972" s="318"/>
      <c r="Y972" s="318"/>
      <c r="Z972" s="318"/>
      <c r="AA972" s="318"/>
      <c r="AB972" s="318"/>
      <c r="AC972" s="318"/>
      <c r="AD972" s="318"/>
      <c r="AE972" s="318"/>
      <c r="AF972" s="318"/>
      <c r="AG972" s="318"/>
      <c r="AH972" s="318"/>
      <c r="AI972" s="318"/>
      <c r="AJ972" s="318"/>
      <c r="AK972" s="318"/>
      <c r="AL972" s="318"/>
      <c r="AM972" s="318"/>
      <c r="AN972" s="318"/>
      <c r="AO972" s="318"/>
      <c r="AP972" s="318"/>
      <c r="AQ972" s="318"/>
      <c r="AR972" s="318"/>
      <c r="AS972" s="318"/>
      <c r="AT972" s="318"/>
      <c r="AU972" s="318"/>
      <c r="AV972" s="318"/>
      <c r="AW972" s="318"/>
      <c r="AX972" s="318"/>
      <c r="AY972" s="318"/>
      <c r="AZ972" s="318"/>
      <c r="BA972" s="318"/>
      <c r="BB972" s="318"/>
      <c r="BC972" s="318"/>
      <c r="BD972" s="318"/>
      <c r="BE972" s="318"/>
      <c r="BF972" s="318"/>
      <c r="BG972" s="318"/>
      <c r="BH972" s="318"/>
      <c r="BI972" s="318"/>
      <c r="BJ972" s="318"/>
    </row>
    <row r="973" spans="1:62" ht="12" customHeight="1" x14ac:dyDescent="0.25">
      <c r="A973" s="318"/>
      <c r="B973" s="318"/>
      <c r="C973" s="318"/>
      <c r="D973" s="318"/>
      <c r="E973" s="318"/>
      <c r="F973" s="318"/>
      <c r="G973" s="318"/>
      <c r="H973" s="318"/>
      <c r="I973" s="318"/>
      <c r="J973" s="318"/>
      <c r="K973" s="318"/>
      <c r="L973" s="318"/>
      <c r="M973" s="318"/>
      <c r="N973" s="318"/>
      <c r="O973" s="318"/>
      <c r="P973" s="318"/>
      <c r="Q973" s="318"/>
      <c r="R973" s="318"/>
      <c r="S973" s="318"/>
      <c r="T973" s="318"/>
      <c r="U973" s="318"/>
      <c r="V973" s="318"/>
      <c r="W973" s="318"/>
      <c r="X973" s="318"/>
      <c r="Y973" s="318"/>
      <c r="Z973" s="318"/>
      <c r="AA973" s="318"/>
      <c r="AB973" s="318"/>
      <c r="AC973" s="318"/>
      <c r="AD973" s="318"/>
      <c r="AE973" s="318"/>
      <c r="AF973" s="318"/>
      <c r="AG973" s="318"/>
      <c r="AH973" s="318"/>
      <c r="AI973" s="318"/>
      <c r="AJ973" s="318"/>
      <c r="AK973" s="318"/>
      <c r="AL973" s="318"/>
      <c r="AM973" s="318"/>
      <c r="AN973" s="318"/>
      <c r="AO973" s="318"/>
      <c r="AP973" s="318"/>
      <c r="AQ973" s="318"/>
      <c r="AR973" s="318"/>
      <c r="AS973" s="318"/>
      <c r="AT973" s="318"/>
      <c r="AU973" s="318"/>
      <c r="AV973" s="318"/>
      <c r="AW973" s="318"/>
      <c r="AX973" s="318"/>
      <c r="AY973" s="318"/>
      <c r="AZ973" s="318"/>
      <c r="BA973" s="318"/>
      <c r="BB973" s="318"/>
      <c r="BC973" s="318"/>
      <c r="BD973" s="318"/>
      <c r="BE973" s="318"/>
      <c r="BF973" s="318"/>
      <c r="BG973" s="318"/>
      <c r="BH973" s="318"/>
      <c r="BI973" s="318"/>
      <c r="BJ973" s="318"/>
    </row>
    <row r="974" spans="1:62" ht="12" customHeight="1" x14ac:dyDescent="0.25">
      <c r="A974" s="318"/>
      <c r="B974" s="318"/>
      <c r="C974" s="318"/>
      <c r="D974" s="318"/>
      <c r="E974" s="318"/>
      <c r="F974" s="318"/>
      <c r="G974" s="318"/>
      <c r="H974" s="318"/>
      <c r="I974" s="318"/>
      <c r="J974" s="318"/>
      <c r="K974" s="318"/>
      <c r="L974" s="318"/>
      <c r="M974" s="318"/>
      <c r="N974" s="318"/>
      <c r="O974" s="318"/>
      <c r="P974" s="318"/>
      <c r="Q974" s="318"/>
      <c r="R974" s="318"/>
      <c r="S974" s="318"/>
      <c r="T974" s="318"/>
      <c r="U974" s="318"/>
      <c r="V974" s="318"/>
      <c r="W974" s="318"/>
      <c r="X974" s="318"/>
      <c r="Y974" s="318"/>
      <c r="Z974" s="318"/>
      <c r="AA974" s="318"/>
      <c r="AB974" s="318"/>
      <c r="AC974" s="318"/>
      <c r="AD974" s="318"/>
      <c r="AE974" s="318"/>
      <c r="AF974" s="318"/>
      <c r="AG974" s="318"/>
      <c r="AH974" s="318"/>
      <c r="AI974" s="318"/>
      <c r="AJ974" s="318"/>
      <c r="AK974" s="318"/>
      <c r="AL974" s="318"/>
      <c r="AM974" s="318"/>
      <c r="AN974" s="318"/>
      <c r="AO974" s="318"/>
      <c r="AP974" s="318"/>
      <c r="AQ974" s="318"/>
      <c r="AR974" s="318"/>
      <c r="AS974" s="318"/>
      <c r="AT974" s="318"/>
      <c r="AU974" s="318"/>
      <c r="AV974" s="318"/>
      <c r="AW974" s="318"/>
      <c r="AX974" s="318"/>
      <c r="AY974" s="318"/>
      <c r="AZ974" s="318"/>
      <c r="BA974" s="318"/>
      <c r="BB974" s="318"/>
      <c r="BC974" s="318"/>
      <c r="BD974" s="318"/>
      <c r="BE974" s="318"/>
      <c r="BF974" s="318"/>
      <c r="BG974" s="318"/>
      <c r="BH974" s="318"/>
      <c r="BI974" s="318"/>
      <c r="BJ974" s="318"/>
    </row>
    <row r="975" spans="1:62" ht="12" customHeight="1" x14ac:dyDescent="0.25">
      <c r="A975" s="318"/>
      <c r="B975" s="318"/>
      <c r="C975" s="318"/>
      <c r="D975" s="318"/>
      <c r="E975" s="318"/>
      <c r="F975" s="318"/>
      <c r="G975" s="318"/>
      <c r="H975" s="318"/>
      <c r="I975" s="318"/>
      <c r="J975" s="318"/>
      <c r="K975" s="318"/>
      <c r="L975" s="318"/>
      <c r="M975" s="318"/>
      <c r="N975" s="318"/>
      <c r="O975" s="318"/>
      <c r="P975" s="318"/>
      <c r="Q975" s="318"/>
      <c r="R975" s="318"/>
      <c r="S975" s="318"/>
      <c r="T975" s="318"/>
      <c r="U975" s="318"/>
      <c r="V975" s="318"/>
      <c r="W975" s="318"/>
      <c r="X975" s="318"/>
      <c r="Y975" s="318"/>
      <c r="Z975" s="318"/>
      <c r="AA975" s="318"/>
      <c r="AB975" s="318"/>
      <c r="AC975" s="318"/>
      <c r="AD975" s="318"/>
      <c r="AE975" s="318"/>
      <c r="AF975" s="318"/>
      <c r="AG975" s="318"/>
      <c r="AH975" s="318"/>
      <c r="AI975" s="318"/>
      <c r="AJ975" s="318"/>
      <c r="AK975" s="318"/>
      <c r="AL975" s="318"/>
      <c r="AM975" s="318"/>
      <c r="AN975" s="318"/>
      <c r="AO975" s="318"/>
      <c r="AP975" s="318"/>
      <c r="AQ975" s="318"/>
      <c r="AR975" s="318"/>
      <c r="AS975" s="318"/>
      <c r="AT975" s="318"/>
      <c r="AU975" s="318"/>
      <c r="AV975" s="318"/>
      <c r="AW975" s="318"/>
      <c r="AX975" s="318"/>
      <c r="AY975" s="318"/>
      <c r="AZ975" s="318"/>
      <c r="BA975" s="318"/>
      <c r="BB975" s="318"/>
      <c r="BC975" s="318"/>
      <c r="BD975" s="318"/>
      <c r="BE975" s="318"/>
      <c r="BF975" s="318"/>
      <c r="BG975" s="318"/>
      <c r="BH975" s="318"/>
      <c r="BI975" s="318"/>
      <c r="BJ975" s="318"/>
    </row>
    <row r="976" spans="1:62" ht="12" customHeight="1" x14ac:dyDescent="0.25">
      <c r="A976" s="318"/>
      <c r="B976" s="318"/>
      <c r="C976" s="318"/>
      <c r="D976" s="318"/>
      <c r="E976" s="318"/>
      <c r="F976" s="318"/>
      <c r="G976" s="318"/>
      <c r="H976" s="318"/>
      <c r="I976" s="318"/>
      <c r="J976" s="318"/>
      <c r="K976" s="318"/>
      <c r="L976" s="318"/>
      <c r="M976" s="318"/>
      <c r="N976" s="318"/>
      <c r="O976" s="318"/>
      <c r="P976" s="318"/>
      <c r="Q976" s="318"/>
      <c r="R976" s="318"/>
      <c r="S976" s="318"/>
      <c r="T976" s="318"/>
      <c r="U976" s="318"/>
      <c r="V976" s="318"/>
      <c r="W976" s="318"/>
      <c r="X976" s="318"/>
      <c r="Y976" s="318"/>
      <c r="Z976" s="318"/>
      <c r="AA976" s="318"/>
      <c r="AB976" s="318"/>
      <c r="AC976" s="318"/>
      <c r="AD976" s="318"/>
      <c r="AE976" s="318"/>
      <c r="AF976" s="318"/>
      <c r="AG976" s="318"/>
      <c r="AH976" s="318"/>
      <c r="AI976" s="318"/>
      <c r="AJ976" s="318"/>
      <c r="AK976" s="318"/>
      <c r="AL976" s="318"/>
      <c r="AM976" s="318"/>
      <c r="AN976" s="318"/>
      <c r="AO976" s="318"/>
      <c r="AP976" s="318"/>
      <c r="AQ976" s="318"/>
      <c r="AR976" s="318"/>
      <c r="AS976" s="318"/>
      <c r="AT976" s="318"/>
      <c r="AU976" s="318"/>
      <c r="AV976" s="318"/>
      <c r="AW976" s="318"/>
      <c r="AX976" s="318"/>
      <c r="AY976" s="318"/>
      <c r="AZ976" s="318"/>
      <c r="BA976" s="318"/>
      <c r="BB976" s="318"/>
      <c r="BC976" s="318"/>
      <c r="BD976" s="318"/>
      <c r="BE976" s="318"/>
      <c r="BF976" s="318"/>
      <c r="BG976" s="318"/>
      <c r="BH976" s="318"/>
      <c r="BI976" s="318"/>
      <c r="BJ976" s="318"/>
    </row>
    <row r="977" spans="1:62" ht="12" customHeight="1" x14ac:dyDescent="0.25">
      <c r="A977" s="318"/>
      <c r="B977" s="318"/>
      <c r="C977" s="318"/>
      <c r="D977" s="318"/>
      <c r="E977" s="318"/>
      <c r="F977" s="318"/>
      <c r="G977" s="318"/>
      <c r="H977" s="318"/>
      <c r="I977" s="318"/>
      <c r="J977" s="318"/>
      <c r="K977" s="318"/>
      <c r="L977" s="318"/>
      <c r="M977" s="318"/>
      <c r="N977" s="318"/>
      <c r="O977" s="318"/>
      <c r="P977" s="318"/>
      <c r="Q977" s="318"/>
      <c r="R977" s="318"/>
      <c r="S977" s="318"/>
      <c r="T977" s="318"/>
      <c r="U977" s="318"/>
      <c r="V977" s="318"/>
      <c r="W977" s="318"/>
      <c r="X977" s="318"/>
      <c r="Y977" s="318"/>
      <c r="Z977" s="318"/>
      <c r="AA977" s="318"/>
      <c r="AB977" s="318"/>
      <c r="AC977" s="318"/>
      <c r="AD977" s="318"/>
      <c r="AE977" s="318"/>
      <c r="AF977" s="318"/>
      <c r="AG977" s="318"/>
      <c r="AH977" s="318"/>
      <c r="AI977" s="318"/>
      <c r="AJ977" s="318"/>
      <c r="AK977" s="318"/>
      <c r="AL977" s="318"/>
      <c r="AM977" s="318"/>
      <c r="AN977" s="318"/>
      <c r="AO977" s="318"/>
      <c r="AP977" s="318"/>
      <c r="AQ977" s="318"/>
      <c r="AR977" s="318"/>
      <c r="AS977" s="318"/>
      <c r="AT977" s="318"/>
      <c r="AU977" s="318"/>
      <c r="AV977" s="318"/>
      <c r="AW977" s="318"/>
      <c r="AX977" s="318"/>
      <c r="AY977" s="318"/>
      <c r="AZ977" s="318"/>
      <c r="BA977" s="318"/>
      <c r="BB977" s="318"/>
      <c r="BC977" s="318"/>
      <c r="BD977" s="318"/>
      <c r="BE977" s="318"/>
      <c r="BF977" s="318"/>
      <c r="BG977" s="318"/>
      <c r="BH977" s="318"/>
      <c r="BI977" s="318"/>
      <c r="BJ977" s="318"/>
    </row>
    <row r="978" spans="1:62" ht="12" customHeight="1" x14ac:dyDescent="0.25">
      <c r="A978" s="318"/>
      <c r="B978" s="318"/>
      <c r="C978" s="318"/>
      <c r="D978" s="318"/>
      <c r="E978" s="318"/>
      <c r="F978" s="318"/>
      <c r="G978" s="318"/>
      <c r="H978" s="318"/>
      <c r="I978" s="318"/>
      <c r="J978" s="318"/>
      <c r="K978" s="318"/>
      <c r="L978" s="318"/>
      <c r="M978" s="318"/>
      <c r="N978" s="318"/>
      <c r="O978" s="318"/>
      <c r="P978" s="318"/>
      <c r="Q978" s="318"/>
      <c r="R978" s="318"/>
      <c r="S978" s="318"/>
      <c r="T978" s="318"/>
      <c r="U978" s="318"/>
      <c r="V978" s="318"/>
      <c r="W978" s="318"/>
      <c r="X978" s="318"/>
      <c r="Y978" s="318"/>
      <c r="Z978" s="318"/>
      <c r="AA978" s="318"/>
      <c r="AB978" s="318"/>
      <c r="AC978" s="318"/>
      <c r="AD978" s="318"/>
      <c r="AE978" s="318"/>
      <c r="AF978" s="318"/>
      <c r="AG978" s="318"/>
      <c r="AH978" s="318"/>
      <c r="AI978" s="318"/>
      <c r="AJ978" s="318"/>
      <c r="AK978" s="318"/>
      <c r="AL978" s="318"/>
      <c r="AM978" s="318"/>
      <c r="AN978" s="318"/>
      <c r="AO978" s="318"/>
      <c r="AP978" s="318"/>
      <c r="AQ978" s="318"/>
      <c r="AR978" s="318"/>
      <c r="AS978" s="318"/>
      <c r="AT978" s="318"/>
      <c r="AU978" s="318"/>
      <c r="AV978" s="318"/>
      <c r="AW978" s="318"/>
      <c r="AX978" s="318"/>
      <c r="AY978" s="318"/>
      <c r="AZ978" s="318"/>
      <c r="BA978" s="318"/>
      <c r="BB978" s="318"/>
      <c r="BC978" s="318"/>
      <c r="BD978" s="318"/>
      <c r="BE978" s="318"/>
      <c r="BF978" s="318"/>
      <c r="BG978" s="318"/>
      <c r="BH978" s="318"/>
      <c r="BI978" s="318"/>
      <c r="BJ978" s="318"/>
    </row>
    <row r="979" spans="1:62" ht="12" customHeight="1" x14ac:dyDescent="0.25">
      <c r="A979" s="318"/>
      <c r="B979" s="318"/>
      <c r="C979" s="318"/>
      <c r="D979" s="318"/>
      <c r="E979" s="318"/>
      <c r="F979" s="318"/>
      <c r="G979" s="318"/>
      <c r="H979" s="318"/>
      <c r="I979" s="318"/>
      <c r="J979" s="318"/>
      <c r="K979" s="318"/>
      <c r="L979" s="318"/>
      <c r="M979" s="318"/>
      <c r="N979" s="318"/>
      <c r="O979" s="318"/>
      <c r="P979" s="318"/>
      <c r="Q979" s="318"/>
      <c r="R979" s="318"/>
      <c r="S979" s="318"/>
      <c r="T979" s="318"/>
      <c r="U979" s="318"/>
      <c r="V979" s="318"/>
      <c r="W979" s="318"/>
      <c r="X979" s="318"/>
      <c r="Y979" s="318"/>
      <c r="Z979" s="318"/>
      <c r="AA979" s="318"/>
      <c r="AB979" s="318"/>
      <c r="AC979" s="318"/>
      <c r="AD979" s="318"/>
      <c r="AE979" s="318"/>
      <c r="AF979" s="318"/>
      <c r="AG979" s="318"/>
      <c r="AH979" s="318"/>
      <c r="AI979" s="318"/>
      <c r="AJ979" s="318"/>
      <c r="AK979" s="318"/>
      <c r="AL979" s="318"/>
      <c r="AM979" s="318"/>
      <c r="AN979" s="318"/>
      <c r="AO979" s="318"/>
      <c r="AP979" s="318"/>
      <c r="AQ979" s="318"/>
      <c r="AR979" s="318"/>
      <c r="AS979" s="318"/>
      <c r="AT979" s="318"/>
      <c r="AU979" s="318"/>
      <c r="AV979" s="318"/>
      <c r="AW979" s="318"/>
      <c r="AX979" s="318"/>
      <c r="AY979" s="318"/>
      <c r="AZ979" s="318"/>
      <c r="BA979" s="318"/>
      <c r="BB979" s="318"/>
      <c r="BC979" s="318"/>
      <c r="BD979" s="318"/>
      <c r="BE979" s="318"/>
      <c r="BF979" s="318"/>
      <c r="BG979" s="318"/>
      <c r="BH979" s="318"/>
      <c r="BI979" s="318"/>
      <c r="BJ979" s="318"/>
    </row>
    <row r="980" spans="1:62" ht="12" customHeight="1" x14ac:dyDescent="0.25">
      <c r="A980" s="318"/>
      <c r="B980" s="318"/>
      <c r="C980" s="318"/>
      <c r="D980" s="318"/>
      <c r="E980" s="318"/>
      <c r="F980" s="318"/>
      <c r="G980" s="318"/>
      <c r="H980" s="318"/>
      <c r="I980" s="318"/>
      <c r="J980" s="318"/>
      <c r="K980" s="318"/>
      <c r="L980" s="318"/>
      <c r="M980" s="318"/>
      <c r="N980" s="318"/>
      <c r="O980" s="318"/>
      <c r="P980" s="318"/>
      <c r="Q980" s="318"/>
      <c r="R980" s="318"/>
      <c r="S980" s="318"/>
      <c r="T980" s="318"/>
      <c r="U980" s="318"/>
      <c r="V980" s="318"/>
      <c r="W980" s="318"/>
      <c r="X980" s="318"/>
      <c r="Y980" s="318"/>
      <c r="Z980" s="318"/>
      <c r="AA980" s="318"/>
      <c r="AB980" s="318"/>
      <c r="AC980" s="318"/>
      <c r="AD980" s="318"/>
      <c r="AE980" s="318"/>
      <c r="AF980" s="318"/>
      <c r="AG980" s="318"/>
      <c r="AH980" s="318"/>
      <c r="AI980" s="318"/>
      <c r="AJ980" s="318"/>
      <c r="AK980" s="318"/>
      <c r="AL980" s="318"/>
      <c r="AM980" s="318"/>
      <c r="AN980" s="318"/>
      <c r="AO980" s="318"/>
      <c r="AP980" s="318"/>
      <c r="AQ980" s="318"/>
      <c r="AR980" s="318"/>
      <c r="AS980" s="318"/>
      <c r="AT980" s="318"/>
      <c r="AU980" s="318"/>
      <c r="AV980" s="318"/>
      <c r="AW980" s="318"/>
      <c r="AX980" s="318"/>
      <c r="AY980" s="318"/>
      <c r="AZ980" s="318"/>
      <c r="BA980" s="318"/>
      <c r="BB980" s="318"/>
      <c r="BC980" s="318"/>
      <c r="BD980" s="318"/>
      <c r="BE980" s="318"/>
      <c r="BF980" s="318"/>
      <c r="BG980" s="318"/>
      <c r="BH980" s="318"/>
      <c r="BI980" s="318"/>
      <c r="BJ980" s="318"/>
    </row>
    <row r="981" spans="1:62" ht="12" customHeight="1" x14ac:dyDescent="0.25">
      <c r="A981" s="318"/>
      <c r="B981" s="318"/>
      <c r="C981" s="318"/>
      <c r="D981" s="318"/>
      <c r="E981" s="318"/>
      <c r="F981" s="318"/>
      <c r="G981" s="318"/>
      <c r="H981" s="318"/>
      <c r="I981" s="318"/>
      <c r="J981" s="318"/>
      <c r="K981" s="318"/>
      <c r="L981" s="318"/>
      <c r="M981" s="318"/>
      <c r="N981" s="318"/>
      <c r="O981" s="318"/>
      <c r="P981" s="318"/>
      <c r="Q981" s="318"/>
      <c r="R981" s="318"/>
      <c r="S981" s="318"/>
      <c r="T981" s="318"/>
      <c r="U981" s="318"/>
      <c r="V981" s="318"/>
      <c r="W981" s="318"/>
      <c r="X981" s="318"/>
      <c r="Y981" s="318"/>
      <c r="Z981" s="318"/>
      <c r="AA981" s="318"/>
      <c r="AB981" s="318"/>
      <c r="AC981" s="318"/>
      <c r="AD981" s="318"/>
      <c r="AE981" s="318"/>
      <c r="AF981" s="318"/>
      <c r="AG981" s="318"/>
      <c r="AH981" s="318"/>
      <c r="AI981" s="318"/>
      <c r="AJ981" s="318"/>
      <c r="AK981" s="318"/>
      <c r="AL981" s="318"/>
      <c r="AM981" s="318"/>
      <c r="AN981" s="318"/>
      <c r="AO981" s="318"/>
      <c r="AP981" s="318"/>
      <c r="AQ981" s="318"/>
      <c r="AR981" s="318"/>
      <c r="AS981" s="318"/>
      <c r="AT981" s="318"/>
      <c r="AU981" s="318"/>
      <c r="AV981" s="318"/>
      <c r="AW981" s="318"/>
      <c r="AX981" s="318"/>
      <c r="AY981" s="318"/>
      <c r="AZ981" s="318"/>
      <c r="BA981" s="318"/>
      <c r="BB981" s="318"/>
      <c r="BC981" s="318"/>
      <c r="BD981" s="318"/>
      <c r="BE981" s="318"/>
      <c r="BF981" s="318"/>
      <c r="BG981" s="318"/>
      <c r="BH981" s="318"/>
      <c r="BI981" s="318"/>
      <c r="BJ981" s="318"/>
    </row>
    <row r="982" spans="1:62" ht="12" customHeight="1" x14ac:dyDescent="0.25">
      <c r="A982" s="318"/>
      <c r="B982" s="318"/>
      <c r="C982" s="318"/>
      <c r="D982" s="318"/>
      <c r="E982" s="318"/>
      <c r="F982" s="318"/>
      <c r="G982" s="318"/>
      <c r="H982" s="318"/>
      <c r="I982" s="318"/>
      <c r="J982" s="318"/>
      <c r="K982" s="318"/>
      <c r="L982" s="318"/>
      <c r="M982" s="318"/>
      <c r="N982" s="318"/>
      <c r="O982" s="318"/>
      <c r="P982" s="318"/>
      <c r="Q982" s="318"/>
      <c r="R982" s="318"/>
      <c r="S982" s="318"/>
      <c r="T982" s="318"/>
      <c r="U982" s="318"/>
      <c r="V982" s="318"/>
      <c r="W982" s="318"/>
      <c r="X982" s="318"/>
      <c r="Y982" s="318"/>
      <c r="Z982" s="318"/>
      <c r="AA982" s="318"/>
      <c r="AB982" s="318"/>
      <c r="AC982" s="318"/>
      <c r="AD982" s="318"/>
      <c r="AE982" s="318"/>
      <c r="AF982" s="318"/>
      <c r="AG982" s="318"/>
      <c r="AH982" s="318"/>
      <c r="AI982" s="318"/>
      <c r="AJ982" s="318"/>
      <c r="AK982" s="318"/>
      <c r="AL982" s="318"/>
      <c r="AM982" s="318"/>
      <c r="AN982" s="318"/>
      <c r="AO982" s="318"/>
      <c r="AP982" s="318"/>
      <c r="AQ982" s="318"/>
      <c r="AR982" s="318"/>
      <c r="AS982" s="318"/>
      <c r="AT982" s="318"/>
      <c r="AU982" s="318"/>
      <c r="AV982" s="318"/>
      <c r="AW982" s="318"/>
      <c r="AX982" s="318"/>
      <c r="AY982" s="318"/>
      <c r="AZ982" s="318"/>
      <c r="BA982" s="318"/>
      <c r="BB982" s="318"/>
      <c r="BC982" s="318"/>
      <c r="BD982" s="318"/>
      <c r="BE982" s="318"/>
      <c r="BF982" s="318"/>
      <c r="BG982" s="318"/>
      <c r="BH982" s="318"/>
      <c r="BI982" s="318"/>
      <c r="BJ982" s="318"/>
    </row>
    <row r="983" spans="1:62" ht="12" customHeight="1" x14ac:dyDescent="0.25">
      <c r="A983" s="318"/>
      <c r="B983" s="318"/>
      <c r="C983" s="318"/>
      <c r="D983" s="318"/>
      <c r="E983" s="318"/>
      <c r="F983" s="318"/>
      <c r="G983" s="318"/>
      <c r="H983" s="318"/>
      <c r="I983" s="318"/>
      <c r="J983" s="318"/>
      <c r="K983" s="318"/>
      <c r="L983" s="318"/>
      <c r="M983" s="318"/>
      <c r="N983" s="318"/>
      <c r="O983" s="318"/>
      <c r="P983" s="318"/>
      <c r="Q983" s="318"/>
      <c r="R983" s="318"/>
      <c r="S983" s="318"/>
      <c r="T983" s="318"/>
      <c r="U983" s="318"/>
      <c r="V983" s="318"/>
      <c r="W983" s="318"/>
      <c r="X983" s="318"/>
      <c r="Y983" s="318"/>
      <c r="Z983" s="318"/>
      <c r="AA983" s="318"/>
      <c r="AB983" s="318"/>
      <c r="AC983" s="318"/>
      <c r="AD983" s="318"/>
      <c r="AE983" s="318"/>
      <c r="AF983" s="318"/>
      <c r="AG983" s="318"/>
      <c r="AH983" s="318"/>
      <c r="AI983" s="318"/>
      <c r="AJ983" s="318"/>
      <c r="AK983" s="318"/>
      <c r="AL983" s="318"/>
      <c r="AM983" s="318"/>
      <c r="AN983" s="318"/>
      <c r="AO983" s="318"/>
      <c r="AP983" s="318"/>
      <c r="AQ983" s="318"/>
      <c r="AR983" s="318"/>
      <c r="AS983" s="318"/>
      <c r="AT983" s="318"/>
      <c r="AU983" s="318"/>
      <c r="AV983" s="318"/>
      <c r="AW983" s="318"/>
      <c r="AX983" s="318"/>
      <c r="AY983" s="318"/>
      <c r="AZ983" s="318"/>
      <c r="BA983" s="318"/>
      <c r="BB983" s="318"/>
      <c r="BC983" s="318"/>
      <c r="BD983" s="318"/>
      <c r="BE983" s="318"/>
      <c r="BF983" s="318"/>
      <c r="BG983" s="318"/>
      <c r="BH983" s="318"/>
      <c r="BI983" s="318"/>
      <c r="BJ983" s="318"/>
    </row>
    <row r="984" spans="1:62" ht="12" customHeight="1" x14ac:dyDescent="0.25">
      <c r="A984" s="318"/>
      <c r="B984" s="318"/>
      <c r="C984" s="318"/>
      <c r="D984" s="318"/>
      <c r="E984" s="318"/>
      <c r="F984" s="318"/>
      <c r="G984" s="318"/>
      <c r="H984" s="318"/>
      <c r="I984" s="318"/>
      <c r="J984" s="318"/>
      <c r="K984" s="318"/>
      <c r="L984" s="318"/>
      <c r="M984" s="318"/>
      <c r="N984" s="318"/>
      <c r="O984" s="318"/>
      <c r="P984" s="318"/>
      <c r="Q984" s="318"/>
      <c r="R984" s="318"/>
      <c r="S984" s="318"/>
      <c r="T984" s="318"/>
      <c r="U984" s="318"/>
      <c r="V984" s="318"/>
      <c r="W984" s="318"/>
      <c r="X984" s="318"/>
      <c r="Y984" s="318"/>
      <c r="Z984" s="318"/>
      <c r="AA984" s="318"/>
      <c r="AB984" s="318"/>
      <c r="AC984" s="318"/>
      <c r="AD984" s="318"/>
      <c r="AE984" s="318"/>
      <c r="AF984" s="318"/>
      <c r="AG984" s="318"/>
      <c r="AH984" s="318"/>
      <c r="AI984" s="318"/>
      <c r="AJ984" s="318"/>
      <c r="AK984" s="318"/>
      <c r="AL984" s="318"/>
      <c r="AM984" s="318"/>
      <c r="AN984" s="318"/>
      <c r="AO984" s="318"/>
      <c r="AP984" s="318"/>
      <c r="AQ984" s="318"/>
      <c r="AR984" s="318"/>
      <c r="AS984" s="318"/>
      <c r="AT984" s="318"/>
      <c r="AU984" s="318"/>
      <c r="AV984" s="318"/>
      <c r="AW984" s="318"/>
      <c r="AX984" s="318"/>
      <c r="AY984" s="318"/>
      <c r="AZ984" s="318"/>
      <c r="BA984" s="318"/>
      <c r="BB984" s="318"/>
      <c r="BC984" s="318"/>
      <c r="BD984" s="318"/>
      <c r="BE984" s="318"/>
      <c r="BF984" s="318"/>
      <c r="BG984" s="318"/>
      <c r="BH984" s="318"/>
      <c r="BI984" s="318"/>
      <c r="BJ984" s="318"/>
    </row>
    <row r="985" spans="1:62" ht="12" customHeight="1" x14ac:dyDescent="0.25">
      <c r="A985" s="318"/>
      <c r="B985" s="318"/>
      <c r="C985" s="318"/>
      <c r="D985" s="318"/>
      <c r="E985" s="318"/>
      <c r="F985" s="318"/>
      <c r="G985" s="318"/>
      <c r="H985" s="318"/>
      <c r="I985" s="318"/>
      <c r="J985" s="318"/>
      <c r="K985" s="318"/>
      <c r="L985" s="318"/>
      <c r="M985" s="318"/>
      <c r="N985" s="318"/>
      <c r="O985" s="318"/>
      <c r="P985" s="318"/>
      <c r="Q985" s="318"/>
      <c r="R985" s="318"/>
      <c r="S985" s="318"/>
      <c r="T985" s="318"/>
      <c r="U985" s="318"/>
      <c r="V985" s="318"/>
      <c r="W985" s="318"/>
      <c r="X985" s="318"/>
      <c r="Y985" s="318"/>
      <c r="Z985" s="318"/>
      <c r="AA985" s="318"/>
      <c r="AB985" s="318"/>
      <c r="AC985" s="318"/>
      <c r="AD985" s="318"/>
      <c r="AE985" s="318"/>
      <c r="AF985" s="318"/>
      <c r="AG985" s="318"/>
      <c r="AH985" s="318"/>
      <c r="AI985" s="318"/>
      <c r="AJ985" s="318"/>
      <c r="AK985" s="318"/>
      <c r="AL985" s="318"/>
      <c r="AM985" s="318"/>
      <c r="AN985" s="318"/>
      <c r="AO985" s="318"/>
      <c r="AP985" s="318"/>
      <c r="AQ985" s="318"/>
      <c r="AR985" s="318"/>
      <c r="AS985" s="318"/>
      <c r="AT985" s="318"/>
      <c r="AU985" s="318"/>
      <c r="AV985" s="318"/>
      <c r="AW985" s="318"/>
      <c r="AX985" s="318"/>
      <c r="AY985" s="318"/>
      <c r="AZ985" s="318"/>
      <c r="BA985" s="318"/>
      <c r="BB985" s="318"/>
      <c r="BC985" s="318"/>
      <c r="BD985" s="318"/>
      <c r="BE985" s="318"/>
      <c r="BF985" s="318"/>
      <c r="BG985" s="318"/>
      <c r="BH985" s="318"/>
      <c r="BI985" s="318"/>
      <c r="BJ985" s="318"/>
    </row>
    <row r="986" spans="1:62" ht="12" customHeight="1" x14ac:dyDescent="0.25">
      <c r="A986" s="318"/>
      <c r="B986" s="318"/>
      <c r="C986" s="318"/>
      <c r="D986" s="318"/>
      <c r="E986" s="318"/>
      <c r="F986" s="318"/>
      <c r="G986" s="318"/>
      <c r="H986" s="318"/>
      <c r="I986" s="318"/>
      <c r="J986" s="318"/>
      <c r="K986" s="318"/>
      <c r="L986" s="318"/>
      <c r="M986" s="318"/>
      <c r="N986" s="318"/>
      <c r="O986" s="318"/>
      <c r="P986" s="318"/>
      <c r="Q986" s="318"/>
      <c r="R986" s="318"/>
      <c r="S986" s="318"/>
      <c r="T986" s="318"/>
      <c r="U986" s="318"/>
      <c r="V986" s="318"/>
      <c r="W986" s="318"/>
      <c r="X986" s="318"/>
      <c r="Y986" s="318"/>
      <c r="Z986" s="318"/>
      <c r="AA986" s="318"/>
      <c r="AB986" s="318"/>
      <c r="AC986" s="318"/>
      <c r="AD986" s="318"/>
      <c r="AE986" s="318"/>
      <c r="AF986" s="318"/>
      <c r="AG986" s="318"/>
      <c r="AH986" s="318"/>
      <c r="AI986" s="318"/>
      <c r="AJ986" s="318"/>
      <c r="AK986" s="318"/>
      <c r="AL986" s="318"/>
      <c r="AM986" s="318"/>
      <c r="AN986" s="318"/>
      <c r="AO986" s="318"/>
      <c r="AP986" s="318"/>
      <c r="AQ986" s="318"/>
      <c r="AR986" s="318"/>
      <c r="AS986" s="318"/>
      <c r="AT986" s="318"/>
      <c r="AU986" s="318"/>
      <c r="AV986" s="318"/>
      <c r="AW986" s="318"/>
      <c r="AX986" s="318"/>
      <c r="AY986" s="318"/>
      <c r="AZ986" s="318"/>
      <c r="BA986" s="318"/>
      <c r="BB986" s="318"/>
      <c r="BC986" s="318"/>
      <c r="BD986" s="318"/>
      <c r="BE986" s="318"/>
      <c r="BF986" s="318"/>
      <c r="BG986" s="318"/>
      <c r="BH986" s="318"/>
      <c r="BI986" s="318"/>
      <c r="BJ986" s="318"/>
    </row>
    <row r="987" spans="1:62" ht="12" customHeight="1" x14ac:dyDescent="0.25">
      <c r="A987" s="318"/>
      <c r="B987" s="318"/>
      <c r="C987" s="318"/>
      <c r="D987" s="318"/>
      <c r="E987" s="318"/>
      <c r="F987" s="318"/>
      <c r="G987" s="318"/>
      <c r="H987" s="318"/>
      <c r="I987" s="318"/>
      <c r="J987" s="318"/>
      <c r="K987" s="318"/>
      <c r="L987" s="318"/>
      <c r="M987" s="318"/>
      <c r="N987" s="318"/>
      <c r="O987" s="318"/>
      <c r="P987" s="318"/>
      <c r="Q987" s="318"/>
      <c r="R987" s="318"/>
      <c r="S987" s="318"/>
      <c r="T987" s="318"/>
      <c r="U987" s="318"/>
      <c r="V987" s="318"/>
      <c r="W987" s="318"/>
      <c r="X987" s="318"/>
      <c r="Y987" s="318"/>
      <c r="Z987" s="318"/>
      <c r="AA987" s="318"/>
      <c r="AB987" s="318"/>
      <c r="AC987" s="318"/>
      <c r="AD987" s="318"/>
      <c r="AE987" s="318"/>
      <c r="AF987" s="318"/>
      <c r="AG987" s="318"/>
      <c r="AH987" s="318"/>
      <c r="AI987" s="318"/>
      <c r="AJ987" s="318"/>
      <c r="AK987" s="318"/>
      <c r="AL987" s="318"/>
      <c r="AM987" s="318"/>
      <c r="AN987" s="318"/>
      <c r="AO987" s="318"/>
      <c r="AP987" s="318"/>
      <c r="AQ987" s="318"/>
      <c r="AR987" s="318"/>
      <c r="AS987" s="318"/>
      <c r="AT987" s="318"/>
      <c r="AU987" s="318"/>
      <c r="AV987" s="318"/>
      <c r="AW987" s="318"/>
      <c r="AX987" s="318"/>
      <c r="AY987" s="318"/>
      <c r="AZ987" s="318"/>
      <c r="BA987" s="318"/>
      <c r="BB987" s="318"/>
      <c r="BC987" s="318"/>
      <c r="BD987" s="318"/>
      <c r="BE987" s="318"/>
      <c r="BF987" s="318"/>
      <c r="BG987" s="318"/>
      <c r="BH987" s="318"/>
      <c r="BI987" s="318"/>
      <c r="BJ987" s="318"/>
    </row>
    <row r="988" spans="1:62" ht="12" customHeight="1" x14ac:dyDescent="0.25">
      <c r="A988" s="318"/>
      <c r="B988" s="318"/>
      <c r="C988" s="318"/>
      <c r="D988" s="318"/>
      <c r="E988" s="318"/>
      <c r="F988" s="318"/>
      <c r="G988" s="318"/>
      <c r="H988" s="318"/>
      <c r="I988" s="318"/>
      <c r="J988" s="318"/>
      <c r="K988" s="318"/>
      <c r="L988" s="318"/>
      <c r="M988" s="318"/>
      <c r="N988" s="318"/>
      <c r="O988" s="318"/>
      <c r="P988" s="318"/>
      <c r="Q988" s="318"/>
      <c r="R988" s="318"/>
      <c r="S988" s="318"/>
      <c r="T988" s="318"/>
      <c r="U988" s="318"/>
      <c r="V988" s="318"/>
      <c r="W988" s="318"/>
      <c r="X988" s="318"/>
      <c r="Y988" s="318"/>
      <c r="Z988" s="318"/>
      <c r="AA988" s="318"/>
      <c r="AB988" s="318"/>
      <c r="AC988" s="318"/>
      <c r="AD988" s="318"/>
      <c r="AE988" s="318"/>
      <c r="AF988" s="318"/>
      <c r="AG988" s="318"/>
      <c r="AH988" s="318"/>
      <c r="AI988" s="318"/>
      <c r="AJ988" s="318"/>
      <c r="AK988" s="318"/>
      <c r="AL988" s="318"/>
      <c r="AM988" s="318"/>
      <c r="AN988" s="318"/>
      <c r="AO988" s="318"/>
      <c r="AP988" s="318"/>
      <c r="AQ988" s="318"/>
      <c r="AR988" s="318"/>
      <c r="AS988" s="318"/>
      <c r="AT988" s="318"/>
      <c r="AU988" s="318"/>
      <c r="AV988" s="318"/>
      <c r="AW988" s="318"/>
      <c r="AX988" s="318"/>
      <c r="AY988" s="318"/>
      <c r="AZ988" s="318"/>
      <c r="BA988" s="318"/>
      <c r="BB988" s="318"/>
      <c r="BC988" s="318"/>
      <c r="BD988" s="318"/>
      <c r="BE988" s="318"/>
      <c r="BF988" s="318"/>
      <c r="BG988" s="318"/>
      <c r="BH988" s="318"/>
      <c r="BI988" s="318"/>
      <c r="BJ988" s="318"/>
    </row>
    <row r="989" spans="1:62" ht="12" customHeight="1" x14ac:dyDescent="0.25">
      <c r="A989" s="318"/>
      <c r="B989" s="318"/>
      <c r="C989" s="318"/>
      <c r="D989" s="318"/>
      <c r="E989" s="318"/>
      <c r="F989" s="318"/>
      <c r="G989" s="318"/>
      <c r="H989" s="318"/>
      <c r="I989" s="318"/>
      <c r="J989" s="318"/>
      <c r="K989" s="318"/>
      <c r="L989" s="318"/>
      <c r="M989" s="318"/>
      <c r="N989" s="318"/>
      <c r="O989" s="318"/>
      <c r="P989" s="318"/>
      <c r="Q989" s="318"/>
      <c r="R989" s="318"/>
      <c r="S989" s="318"/>
      <c r="T989" s="318"/>
      <c r="U989" s="318"/>
      <c r="V989" s="318"/>
      <c r="W989" s="318"/>
      <c r="X989" s="318"/>
      <c r="Y989" s="318"/>
      <c r="Z989" s="318"/>
      <c r="AA989" s="318"/>
      <c r="AB989" s="318"/>
      <c r="AC989" s="318"/>
      <c r="AD989" s="318"/>
      <c r="AE989" s="318"/>
      <c r="AF989" s="318"/>
      <c r="AG989" s="318"/>
      <c r="AH989" s="318"/>
      <c r="AI989" s="318"/>
      <c r="AJ989" s="318"/>
      <c r="AK989" s="318"/>
      <c r="AL989" s="318"/>
      <c r="AM989" s="318"/>
      <c r="AN989" s="318"/>
      <c r="AO989" s="318"/>
      <c r="AP989" s="318"/>
      <c r="AQ989" s="318"/>
      <c r="AR989" s="318"/>
      <c r="AS989" s="318"/>
      <c r="AT989" s="318"/>
      <c r="AU989" s="318"/>
      <c r="AV989" s="318"/>
      <c r="AW989" s="318"/>
      <c r="AX989" s="318"/>
      <c r="AY989" s="318"/>
      <c r="AZ989" s="318"/>
      <c r="BA989" s="318"/>
      <c r="BB989" s="318"/>
      <c r="BC989" s="318"/>
      <c r="BD989" s="318"/>
      <c r="BE989" s="318"/>
      <c r="BF989" s="318"/>
      <c r="BG989" s="318"/>
      <c r="BH989" s="318"/>
      <c r="BI989" s="318"/>
      <c r="BJ989" s="318"/>
    </row>
    <row r="990" spans="1:62" ht="12" customHeight="1" x14ac:dyDescent="0.25">
      <c r="A990" s="318"/>
      <c r="B990" s="318"/>
      <c r="C990" s="318"/>
      <c r="D990" s="318"/>
      <c r="E990" s="318"/>
      <c r="F990" s="318"/>
      <c r="G990" s="318"/>
      <c r="H990" s="318"/>
      <c r="I990" s="318"/>
      <c r="J990" s="318"/>
      <c r="K990" s="318"/>
      <c r="L990" s="318"/>
      <c r="M990" s="318"/>
      <c r="N990" s="318"/>
      <c r="O990" s="318"/>
      <c r="P990" s="318"/>
      <c r="Q990" s="318"/>
      <c r="R990" s="318"/>
      <c r="S990" s="318"/>
      <c r="T990" s="318"/>
      <c r="U990" s="318"/>
      <c r="V990" s="318"/>
      <c r="W990" s="318"/>
      <c r="X990" s="318"/>
      <c r="Y990" s="318"/>
      <c r="Z990" s="318"/>
      <c r="AA990" s="318"/>
      <c r="AB990" s="318"/>
      <c r="AC990" s="318"/>
      <c r="AD990" s="318"/>
      <c r="AE990" s="318"/>
      <c r="AF990" s="318"/>
      <c r="AG990" s="318"/>
      <c r="AH990" s="318"/>
      <c r="AI990" s="318"/>
      <c r="AJ990" s="318"/>
      <c r="AK990" s="318"/>
      <c r="AL990" s="318"/>
      <c r="AM990" s="318"/>
      <c r="AN990" s="318"/>
      <c r="AO990" s="318"/>
      <c r="AP990" s="318"/>
      <c r="AQ990" s="318"/>
      <c r="AR990" s="318"/>
      <c r="AS990" s="318"/>
      <c r="AT990" s="318"/>
      <c r="AU990" s="318"/>
      <c r="AV990" s="318"/>
      <c r="AW990" s="318"/>
      <c r="AX990" s="318"/>
      <c r="AY990" s="318"/>
      <c r="AZ990" s="318"/>
      <c r="BA990" s="318"/>
      <c r="BB990" s="318"/>
      <c r="BC990" s="318"/>
      <c r="BD990" s="318"/>
      <c r="BE990" s="318"/>
      <c r="BF990" s="318"/>
      <c r="BG990" s="318"/>
      <c r="BH990" s="318"/>
      <c r="BI990" s="318"/>
      <c r="BJ990" s="318"/>
    </row>
    <row r="991" spans="1:62" ht="12" customHeight="1" x14ac:dyDescent="0.25">
      <c r="A991" s="318"/>
      <c r="B991" s="318"/>
      <c r="C991" s="318"/>
      <c r="D991" s="318"/>
      <c r="E991" s="318"/>
      <c r="F991" s="318"/>
      <c r="G991" s="318"/>
      <c r="H991" s="318"/>
      <c r="I991" s="318"/>
      <c r="J991" s="318"/>
      <c r="K991" s="318"/>
      <c r="L991" s="318"/>
      <c r="M991" s="318"/>
      <c r="N991" s="318"/>
      <c r="O991" s="318"/>
      <c r="P991" s="318"/>
      <c r="Q991" s="318"/>
      <c r="R991" s="318"/>
      <c r="S991" s="318"/>
      <c r="T991" s="318"/>
      <c r="U991" s="318"/>
      <c r="V991" s="318"/>
      <c r="W991" s="318"/>
      <c r="X991" s="318"/>
      <c r="Y991" s="318"/>
      <c r="Z991" s="318"/>
      <c r="AA991" s="318"/>
      <c r="AB991" s="318"/>
      <c r="AC991" s="318"/>
      <c r="AD991" s="318"/>
      <c r="AE991" s="318"/>
      <c r="AF991" s="318"/>
      <c r="AG991" s="318"/>
      <c r="AH991" s="318"/>
      <c r="AI991" s="318"/>
      <c r="AJ991" s="318"/>
      <c r="AK991" s="318"/>
      <c r="AL991" s="318"/>
      <c r="AM991" s="318"/>
      <c r="AN991" s="318"/>
      <c r="AO991" s="318"/>
      <c r="AP991" s="318"/>
      <c r="AQ991" s="318"/>
      <c r="AR991" s="318"/>
      <c r="AS991" s="318"/>
      <c r="AT991" s="318"/>
      <c r="AU991" s="318"/>
      <c r="AV991" s="318"/>
      <c r="AW991" s="318"/>
      <c r="AX991" s="318"/>
      <c r="AY991" s="318"/>
      <c r="AZ991" s="318"/>
      <c r="BA991" s="318"/>
      <c r="BB991" s="318"/>
      <c r="BC991" s="318"/>
      <c r="BD991" s="318"/>
      <c r="BE991" s="318"/>
      <c r="BF991" s="318"/>
      <c r="BG991" s="318"/>
      <c r="BH991" s="318"/>
      <c r="BI991" s="318"/>
      <c r="BJ991" s="318"/>
    </row>
    <row r="992" spans="1:62" ht="12" customHeight="1" x14ac:dyDescent="0.25">
      <c r="A992" s="318"/>
      <c r="B992" s="318"/>
      <c r="C992" s="318"/>
      <c r="D992" s="318"/>
      <c r="E992" s="318"/>
      <c r="F992" s="318"/>
      <c r="G992" s="318"/>
      <c r="H992" s="318"/>
      <c r="I992" s="318"/>
      <c r="J992" s="318"/>
      <c r="K992" s="318"/>
      <c r="L992" s="318"/>
      <c r="M992" s="318"/>
      <c r="N992" s="318"/>
      <c r="O992" s="318"/>
      <c r="P992" s="318"/>
      <c r="Q992" s="318"/>
      <c r="R992" s="318"/>
      <c r="S992" s="318"/>
      <c r="T992" s="318"/>
      <c r="U992" s="318"/>
      <c r="V992" s="318"/>
      <c r="W992" s="318"/>
      <c r="X992" s="318"/>
      <c r="Y992" s="318"/>
      <c r="Z992" s="318"/>
      <c r="AA992" s="318"/>
      <c r="AB992" s="318"/>
      <c r="AC992" s="318"/>
      <c r="AD992" s="318"/>
      <c r="AE992" s="318"/>
      <c r="AF992" s="318"/>
      <c r="AG992" s="318"/>
      <c r="AH992" s="318"/>
      <c r="AI992" s="318"/>
      <c r="AJ992" s="318"/>
      <c r="AK992" s="318"/>
      <c r="AL992" s="318"/>
      <c r="AM992" s="318"/>
      <c r="AN992" s="318"/>
      <c r="AO992" s="318"/>
      <c r="AP992" s="318"/>
      <c r="AQ992" s="318"/>
      <c r="AR992" s="318"/>
      <c r="AS992" s="318"/>
      <c r="AT992" s="318"/>
      <c r="AU992" s="318"/>
      <c r="AV992" s="318"/>
      <c r="AW992" s="318"/>
      <c r="AX992" s="318"/>
      <c r="AY992" s="318"/>
      <c r="AZ992" s="318"/>
      <c r="BA992" s="318"/>
      <c r="BB992" s="318"/>
      <c r="BC992" s="318"/>
      <c r="BD992" s="318"/>
      <c r="BE992" s="318"/>
      <c r="BF992" s="318"/>
      <c r="BG992" s="318"/>
      <c r="BH992" s="318"/>
      <c r="BI992" s="318"/>
      <c r="BJ992" s="318"/>
    </row>
    <row r="993" spans="1:62" ht="12" customHeight="1" x14ac:dyDescent="0.25">
      <c r="A993" s="318"/>
      <c r="B993" s="318"/>
      <c r="C993" s="318"/>
      <c r="D993" s="318"/>
      <c r="E993" s="318"/>
      <c r="F993" s="318"/>
      <c r="G993" s="318"/>
      <c r="H993" s="318"/>
      <c r="I993" s="318"/>
      <c r="J993" s="318"/>
      <c r="K993" s="318"/>
      <c r="L993" s="318"/>
      <c r="M993" s="318"/>
      <c r="N993" s="318"/>
      <c r="O993" s="318"/>
      <c r="P993" s="318"/>
      <c r="Q993" s="318"/>
      <c r="R993" s="318"/>
      <c r="S993" s="318"/>
      <c r="T993" s="318"/>
      <c r="U993" s="318"/>
      <c r="V993" s="318"/>
      <c r="W993" s="318"/>
      <c r="X993" s="318"/>
      <c r="Y993" s="318"/>
      <c r="Z993" s="318"/>
      <c r="AA993" s="318"/>
      <c r="AB993" s="318"/>
      <c r="AC993" s="318"/>
      <c r="AD993" s="318"/>
      <c r="AE993" s="318"/>
      <c r="AF993" s="318"/>
      <c r="AG993" s="318"/>
      <c r="AH993" s="318"/>
      <c r="AI993" s="318"/>
      <c r="AJ993" s="318"/>
      <c r="AK993" s="318"/>
      <c r="AL993" s="318"/>
      <c r="AM993" s="318"/>
      <c r="AN993" s="318"/>
      <c r="AO993" s="318"/>
      <c r="AP993" s="318"/>
      <c r="AQ993" s="318"/>
      <c r="AR993" s="318"/>
      <c r="AS993" s="318"/>
      <c r="AT993" s="318"/>
      <c r="AU993" s="318"/>
      <c r="AV993" s="318"/>
      <c r="AW993" s="318"/>
      <c r="AX993" s="318"/>
      <c r="AY993" s="318"/>
      <c r="AZ993" s="318"/>
      <c r="BA993" s="318"/>
      <c r="BB993" s="318"/>
      <c r="BC993" s="318"/>
      <c r="BD993" s="318"/>
      <c r="BE993" s="318"/>
      <c r="BF993" s="318"/>
      <c r="BG993" s="318"/>
      <c r="BH993" s="318"/>
      <c r="BI993" s="318"/>
      <c r="BJ993" s="318"/>
    </row>
    <row r="994" spans="1:62" ht="12" customHeight="1" x14ac:dyDescent="0.25">
      <c r="A994" s="318"/>
      <c r="B994" s="318"/>
      <c r="C994" s="318"/>
      <c r="D994" s="318"/>
      <c r="E994" s="318"/>
      <c r="F994" s="318"/>
      <c r="G994" s="318"/>
      <c r="H994" s="318"/>
      <c r="I994" s="318"/>
      <c r="J994" s="318"/>
      <c r="K994" s="318"/>
      <c r="L994" s="318"/>
      <c r="M994" s="318"/>
      <c r="N994" s="318"/>
      <c r="O994" s="318"/>
      <c r="P994" s="318"/>
      <c r="Q994" s="318"/>
      <c r="R994" s="318"/>
      <c r="S994" s="318"/>
      <c r="T994" s="318"/>
      <c r="U994" s="318"/>
      <c r="V994" s="318"/>
      <c r="W994" s="318"/>
      <c r="X994" s="318"/>
      <c r="Y994" s="318"/>
      <c r="Z994" s="318"/>
      <c r="AA994" s="318"/>
      <c r="AB994" s="318"/>
      <c r="AC994" s="318"/>
      <c r="AD994" s="318"/>
      <c r="AE994" s="318"/>
      <c r="AF994" s="318"/>
      <c r="AG994" s="318"/>
      <c r="AH994" s="318"/>
      <c r="AI994" s="318"/>
      <c r="AJ994" s="318"/>
      <c r="AK994" s="318"/>
      <c r="AL994" s="318"/>
      <c r="AM994" s="318"/>
      <c r="AN994" s="318"/>
      <c r="AO994" s="318"/>
      <c r="AP994" s="318"/>
      <c r="AQ994" s="318"/>
      <c r="AR994" s="318"/>
      <c r="AS994" s="318"/>
      <c r="AT994" s="318"/>
      <c r="AU994" s="318"/>
      <c r="AV994" s="318"/>
      <c r="AW994" s="318"/>
      <c r="AX994" s="318"/>
      <c r="AY994" s="318"/>
      <c r="AZ994" s="318"/>
      <c r="BA994" s="318"/>
      <c r="BB994" s="318"/>
      <c r="BC994" s="318"/>
      <c r="BD994" s="318"/>
      <c r="BE994" s="318"/>
      <c r="BF994" s="318"/>
      <c r="BG994" s="318"/>
      <c r="BH994" s="318"/>
      <c r="BI994" s="318"/>
      <c r="BJ994" s="318"/>
    </row>
    <row r="995" spans="1:62" ht="12" customHeight="1" x14ac:dyDescent="0.25">
      <c r="A995" s="318"/>
      <c r="B995" s="318"/>
      <c r="C995" s="318"/>
      <c r="D995" s="318"/>
      <c r="E995" s="318"/>
      <c r="F995" s="318"/>
      <c r="G995" s="318"/>
      <c r="H995" s="318"/>
      <c r="I995" s="318"/>
      <c r="J995" s="318"/>
      <c r="K995" s="318"/>
      <c r="L995" s="318"/>
      <c r="M995" s="318"/>
      <c r="N995" s="318"/>
      <c r="O995" s="318"/>
      <c r="P995" s="318"/>
      <c r="Q995" s="318"/>
      <c r="R995" s="318"/>
      <c r="S995" s="318"/>
      <c r="T995" s="318"/>
      <c r="U995" s="318"/>
      <c r="V995" s="318"/>
      <c r="W995" s="318"/>
      <c r="X995" s="318"/>
      <c r="Y995" s="318"/>
      <c r="Z995" s="318"/>
      <c r="AA995" s="318"/>
      <c r="AB995" s="318"/>
      <c r="AC995" s="318"/>
      <c r="AD995" s="318"/>
      <c r="AE995" s="318"/>
      <c r="AF995" s="318"/>
      <c r="AG995" s="318"/>
      <c r="AH995" s="318"/>
      <c r="AI995" s="318"/>
      <c r="AJ995" s="318"/>
      <c r="AK995" s="318"/>
      <c r="AL995" s="318"/>
      <c r="AM995" s="318"/>
      <c r="AN995" s="318"/>
      <c r="AO995" s="318"/>
      <c r="AP995" s="318"/>
      <c r="AQ995" s="318"/>
      <c r="AR995" s="318"/>
      <c r="AS995" s="318"/>
      <c r="AT995" s="318"/>
      <c r="AU995" s="318"/>
      <c r="AV995" s="318"/>
      <c r="AW995" s="318"/>
      <c r="AX995" s="318"/>
      <c r="AY995" s="318"/>
      <c r="AZ995" s="318"/>
      <c r="BA995" s="318"/>
      <c r="BB995" s="318"/>
      <c r="BC995" s="318"/>
      <c r="BD995" s="318"/>
      <c r="BE995" s="318"/>
      <c r="BF995" s="318"/>
      <c r="BG995" s="318"/>
      <c r="BH995" s="318"/>
      <c r="BI995" s="318"/>
      <c r="BJ995" s="318"/>
    </row>
    <row r="996" spans="1:62" ht="12" customHeight="1" x14ac:dyDescent="0.25">
      <c r="A996" s="318"/>
      <c r="B996" s="318"/>
      <c r="C996" s="318"/>
      <c r="D996" s="318"/>
      <c r="E996" s="318"/>
      <c r="F996" s="318"/>
      <c r="G996" s="318"/>
      <c r="H996" s="318"/>
      <c r="I996" s="318"/>
      <c r="J996" s="318"/>
      <c r="K996" s="318"/>
      <c r="L996" s="318"/>
      <c r="M996" s="318"/>
      <c r="N996" s="318"/>
      <c r="O996" s="318"/>
      <c r="P996" s="318"/>
      <c r="Q996" s="318"/>
      <c r="R996" s="318"/>
      <c r="S996" s="318"/>
      <c r="T996" s="318"/>
      <c r="U996" s="318"/>
      <c r="V996" s="318"/>
      <c r="W996" s="318"/>
      <c r="X996" s="318"/>
      <c r="Y996" s="318"/>
      <c r="Z996" s="318"/>
      <c r="AA996" s="318"/>
      <c r="AB996" s="318"/>
      <c r="AC996" s="318"/>
      <c r="AD996" s="318"/>
      <c r="AE996" s="318"/>
      <c r="AF996" s="318"/>
      <c r="AG996" s="318"/>
      <c r="AH996" s="318"/>
      <c r="AI996" s="318"/>
      <c r="AJ996" s="318"/>
      <c r="AK996" s="318"/>
      <c r="AL996" s="318"/>
      <c r="AM996" s="318"/>
      <c r="AN996" s="318"/>
      <c r="AO996" s="318"/>
      <c r="AP996" s="318"/>
      <c r="AQ996" s="318"/>
      <c r="AR996" s="318"/>
      <c r="AS996" s="318"/>
      <c r="AT996" s="318"/>
      <c r="AU996" s="318"/>
      <c r="AV996" s="318"/>
      <c r="AW996" s="318"/>
      <c r="AX996" s="318"/>
      <c r="AY996" s="318"/>
      <c r="AZ996" s="318"/>
      <c r="BA996" s="318"/>
      <c r="BB996" s="318"/>
      <c r="BC996" s="318"/>
      <c r="BD996" s="318"/>
      <c r="BE996" s="318"/>
      <c r="BF996" s="318"/>
      <c r="BG996" s="318"/>
      <c r="BH996" s="318"/>
      <c r="BI996" s="318"/>
      <c r="BJ996" s="318"/>
    </row>
    <row r="997" spans="1:62" ht="12" customHeight="1" x14ac:dyDescent="0.25">
      <c r="A997" s="318"/>
      <c r="B997" s="318"/>
      <c r="C997" s="318"/>
      <c r="D997" s="318"/>
      <c r="E997" s="318"/>
      <c r="F997" s="318"/>
      <c r="G997" s="318"/>
      <c r="H997" s="318"/>
      <c r="I997" s="318"/>
      <c r="J997" s="318"/>
      <c r="K997" s="318"/>
      <c r="L997" s="318"/>
      <c r="M997" s="318"/>
      <c r="N997" s="318"/>
      <c r="O997" s="318"/>
      <c r="P997" s="318"/>
      <c r="Q997" s="318"/>
      <c r="R997" s="318"/>
      <c r="S997" s="318"/>
      <c r="T997" s="318"/>
      <c r="U997" s="318"/>
      <c r="V997" s="318"/>
      <c r="W997" s="318"/>
      <c r="X997" s="318"/>
      <c r="Y997" s="318"/>
      <c r="Z997" s="318"/>
      <c r="AA997" s="318"/>
      <c r="AB997" s="318"/>
      <c r="AC997" s="318"/>
      <c r="AD997" s="318"/>
      <c r="AE997" s="318"/>
      <c r="AF997" s="318"/>
      <c r="AG997" s="318"/>
      <c r="AH997" s="318"/>
      <c r="AI997" s="318"/>
      <c r="AJ997" s="318"/>
      <c r="AK997" s="318"/>
      <c r="AL997" s="318"/>
      <c r="AM997" s="318"/>
      <c r="AN997" s="318"/>
      <c r="AO997" s="318"/>
      <c r="AP997" s="318"/>
      <c r="AQ997" s="318"/>
      <c r="AR997" s="318"/>
      <c r="AS997" s="318"/>
      <c r="AT997" s="318"/>
      <c r="AU997" s="318"/>
      <c r="AV997" s="318"/>
      <c r="AW997" s="318"/>
      <c r="AX997" s="318"/>
      <c r="AY997" s="318"/>
      <c r="AZ997" s="318"/>
      <c r="BA997" s="318"/>
      <c r="BB997" s="318"/>
      <c r="BC997" s="318"/>
      <c r="BD997" s="318"/>
      <c r="BE997" s="318"/>
      <c r="BF997" s="318"/>
      <c r="BG997" s="318"/>
      <c r="BH997" s="318"/>
      <c r="BI997" s="318"/>
      <c r="BJ997" s="318"/>
    </row>
    <row r="998" spans="1:62" ht="12" customHeight="1" x14ac:dyDescent="0.25">
      <c r="A998" s="318"/>
      <c r="B998" s="318"/>
      <c r="C998" s="318"/>
      <c r="D998" s="318"/>
      <c r="E998" s="318"/>
      <c r="F998" s="318"/>
      <c r="G998" s="318"/>
      <c r="H998" s="318"/>
      <c r="I998" s="318"/>
      <c r="J998" s="318"/>
      <c r="K998" s="318"/>
      <c r="L998" s="318"/>
      <c r="M998" s="318"/>
      <c r="N998" s="318"/>
      <c r="O998" s="318"/>
      <c r="P998" s="318"/>
      <c r="Q998" s="318"/>
      <c r="R998" s="318"/>
      <c r="S998" s="318"/>
      <c r="T998" s="318"/>
      <c r="U998" s="318"/>
      <c r="V998" s="318"/>
      <c r="W998" s="318"/>
      <c r="X998" s="318"/>
      <c r="Y998" s="318"/>
      <c r="Z998" s="318"/>
      <c r="AA998" s="318"/>
      <c r="AB998" s="318"/>
      <c r="AC998" s="318"/>
      <c r="AD998" s="318"/>
      <c r="AE998" s="318"/>
      <c r="AF998" s="318"/>
      <c r="AG998" s="318"/>
      <c r="AH998" s="318"/>
      <c r="AI998" s="318"/>
      <c r="AJ998" s="318"/>
      <c r="AK998" s="318"/>
      <c r="AL998" s="318"/>
      <c r="AM998" s="318"/>
      <c r="AN998" s="318"/>
      <c r="AO998" s="318"/>
      <c r="AP998" s="318"/>
      <c r="AQ998" s="318"/>
      <c r="AR998" s="318"/>
      <c r="AS998" s="318"/>
      <c r="AT998" s="318"/>
      <c r="AU998" s="318"/>
      <c r="AV998" s="318"/>
      <c r="AW998" s="318"/>
      <c r="AX998" s="318"/>
      <c r="AY998" s="318"/>
      <c r="AZ998" s="318"/>
      <c r="BA998" s="318"/>
      <c r="BB998" s="318"/>
      <c r="BC998" s="318"/>
      <c r="BD998" s="318"/>
      <c r="BE998" s="318"/>
      <c r="BF998" s="318"/>
      <c r="BG998" s="318"/>
      <c r="BH998" s="318"/>
      <c r="BI998" s="318"/>
      <c r="BJ998" s="318"/>
    </row>
    <row r="999" spans="1:62" ht="12" customHeight="1" x14ac:dyDescent="0.25">
      <c r="A999" s="318"/>
      <c r="B999" s="318"/>
      <c r="C999" s="318"/>
      <c r="D999" s="318"/>
      <c r="E999" s="318"/>
      <c r="F999" s="318"/>
      <c r="G999" s="318"/>
      <c r="H999" s="318"/>
      <c r="I999" s="318"/>
      <c r="J999" s="318"/>
      <c r="K999" s="318"/>
      <c r="L999" s="318"/>
      <c r="M999" s="318"/>
      <c r="N999" s="318"/>
      <c r="O999" s="318"/>
      <c r="P999" s="318"/>
      <c r="Q999" s="318"/>
      <c r="R999" s="318"/>
      <c r="S999" s="318"/>
      <c r="T999" s="318"/>
      <c r="U999" s="318"/>
      <c r="V999" s="318"/>
      <c r="W999" s="318"/>
      <c r="X999" s="318"/>
      <c r="Y999" s="318"/>
      <c r="Z999" s="318"/>
      <c r="AA999" s="318"/>
      <c r="AB999" s="318"/>
      <c r="AC999" s="318"/>
      <c r="AD999" s="318"/>
      <c r="AE999" s="318"/>
      <c r="AF999" s="318"/>
      <c r="AG999" s="318"/>
      <c r="AH999" s="318"/>
      <c r="AI999" s="318"/>
      <c r="AJ999" s="318"/>
      <c r="AK999" s="318"/>
      <c r="AL999" s="318"/>
      <c r="AM999" s="318"/>
      <c r="AN999" s="318"/>
      <c r="AO999" s="318"/>
      <c r="AP999" s="318"/>
      <c r="AQ999" s="318"/>
      <c r="AR999" s="318"/>
      <c r="AS999" s="318"/>
      <c r="AT999" s="318"/>
      <c r="AU999" s="318"/>
      <c r="AV999" s="318"/>
      <c r="AW999" s="318"/>
      <c r="AX999" s="318"/>
      <c r="AY999" s="318"/>
      <c r="AZ999" s="318"/>
      <c r="BA999" s="318"/>
      <c r="BB999" s="318"/>
      <c r="BC999" s="318"/>
      <c r="BD999" s="318"/>
      <c r="BE999" s="318"/>
      <c r="BF999" s="318"/>
      <c r="BG999" s="318"/>
      <c r="BH999" s="318"/>
      <c r="BI999" s="318"/>
      <c r="BJ999" s="318"/>
    </row>
    <row r="1000" spans="1:62" ht="12" customHeight="1" x14ac:dyDescent="0.25">
      <c r="A1000" s="318"/>
      <c r="B1000" s="318"/>
      <c r="C1000" s="318"/>
      <c r="D1000" s="318"/>
      <c r="E1000" s="318"/>
      <c r="F1000" s="318"/>
      <c r="G1000" s="318"/>
      <c r="H1000" s="318"/>
      <c r="I1000" s="318"/>
      <c r="J1000" s="318"/>
      <c r="K1000" s="318"/>
      <c r="L1000" s="318"/>
      <c r="M1000" s="318"/>
      <c r="N1000" s="318"/>
      <c r="O1000" s="318"/>
      <c r="P1000" s="318"/>
      <c r="Q1000" s="318"/>
      <c r="R1000" s="318"/>
      <c r="S1000" s="318"/>
      <c r="T1000" s="318"/>
      <c r="U1000" s="318"/>
      <c r="V1000" s="318"/>
      <c r="W1000" s="318"/>
      <c r="X1000" s="318"/>
      <c r="Y1000" s="318"/>
      <c r="Z1000" s="318"/>
      <c r="AA1000" s="318"/>
      <c r="AB1000" s="318"/>
      <c r="AC1000" s="318"/>
      <c r="AD1000" s="318"/>
      <c r="AE1000" s="318"/>
      <c r="AF1000" s="318"/>
      <c r="AG1000" s="318"/>
      <c r="AH1000" s="318"/>
      <c r="AI1000" s="318"/>
      <c r="AJ1000" s="318"/>
      <c r="AK1000" s="318"/>
      <c r="AL1000" s="318"/>
      <c r="AM1000" s="318"/>
      <c r="AN1000" s="318"/>
      <c r="AO1000" s="318"/>
      <c r="AP1000" s="318"/>
      <c r="AQ1000" s="318"/>
      <c r="AR1000" s="318"/>
      <c r="AS1000" s="318"/>
      <c r="AT1000" s="318"/>
      <c r="AU1000" s="318"/>
      <c r="AV1000" s="318"/>
      <c r="AW1000" s="318"/>
      <c r="AX1000" s="318"/>
      <c r="AY1000" s="318"/>
      <c r="AZ1000" s="318"/>
      <c r="BA1000" s="318"/>
      <c r="BB1000" s="318"/>
      <c r="BC1000" s="318"/>
      <c r="BD1000" s="318"/>
      <c r="BE1000" s="318"/>
      <c r="BF1000" s="318"/>
      <c r="BG1000" s="318"/>
      <c r="BH1000" s="318"/>
      <c r="BI1000" s="318"/>
      <c r="BJ1000" s="318"/>
    </row>
    <row r="1001" spans="1:62" ht="12" customHeight="1" x14ac:dyDescent="0.25">
      <c r="P1001" s="318"/>
      <c r="Q1001" s="318"/>
      <c r="R1001" s="318"/>
      <c r="S1001" s="318"/>
      <c r="T1001" s="318"/>
      <c r="U1001" s="318"/>
      <c r="V1001" s="318"/>
      <c r="W1001" s="318"/>
      <c r="X1001" s="318"/>
      <c r="Y1001" s="318"/>
      <c r="Z1001" s="318"/>
      <c r="AA1001" s="318"/>
      <c r="AB1001" s="318"/>
      <c r="AC1001" s="318"/>
      <c r="AD1001" s="318"/>
      <c r="AE1001" s="318"/>
      <c r="AF1001" s="318"/>
      <c r="AG1001" s="318"/>
      <c r="AH1001" s="318"/>
      <c r="AI1001" s="318"/>
      <c r="AJ1001" s="318"/>
      <c r="AK1001" s="318"/>
      <c r="AL1001" s="318"/>
      <c r="AM1001" s="318"/>
      <c r="AN1001" s="318"/>
      <c r="AO1001" s="318"/>
      <c r="AP1001" s="318"/>
      <c r="AQ1001" s="318"/>
      <c r="AR1001" s="318"/>
      <c r="AS1001" s="318"/>
      <c r="AT1001" s="318"/>
      <c r="AU1001" s="318"/>
      <c r="AV1001" s="318"/>
      <c r="AW1001" s="318"/>
      <c r="AX1001" s="318"/>
      <c r="AY1001" s="318"/>
      <c r="AZ1001" s="318"/>
      <c r="BA1001" s="318"/>
      <c r="BB1001" s="318"/>
      <c r="BC1001" s="318"/>
      <c r="BD1001" s="318"/>
      <c r="BE1001" s="318"/>
      <c r="BF1001" s="318"/>
      <c r="BG1001" s="318"/>
      <c r="BH1001" s="318"/>
      <c r="BI1001" s="318"/>
      <c r="BJ1001" s="318"/>
    </row>
  </sheetData>
  <mergeCells count="18">
    <mergeCell ref="A1:O1"/>
    <mergeCell ref="AT2:AU2"/>
    <mergeCell ref="AR2:AS2"/>
    <mergeCell ref="T2:U2"/>
    <mergeCell ref="Q2:Q3"/>
    <mergeCell ref="R2:S2"/>
    <mergeCell ref="V2:W2"/>
    <mergeCell ref="X2:Y2"/>
    <mergeCell ref="Z2:AA2"/>
    <mergeCell ref="AJ2:AK2"/>
    <mergeCell ref="AL2:AM2"/>
    <mergeCell ref="AP2:AQ2"/>
    <mergeCell ref="AN2:AO2"/>
    <mergeCell ref="AB2:AC2"/>
    <mergeCell ref="AD2:AE2"/>
    <mergeCell ref="Q1:AW1"/>
    <mergeCell ref="AH2:AI2"/>
    <mergeCell ref="AV2:AW2"/>
  </mergeCells>
  <pageMargins left="0.7" right="0.7" top="0.75" bottom="0.75" header="0" footer="0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000"/>
  <sheetViews>
    <sheetView zoomScale="110" zoomScaleNormal="110" workbookViewId="0">
      <selection sqref="A1:F1"/>
    </sheetView>
  </sheetViews>
  <sheetFormatPr baseColWidth="10" defaultColWidth="14.42578125" defaultRowHeight="15" customHeight="1" x14ac:dyDescent="0.25"/>
  <cols>
    <col min="1" max="1" width="11.28515625" style="252" customWidth="1"/>
    <col min="2" max="2" width="11" style="252" customWidth="1"/>
    <col min="3" max="3" width="8.28515625" style="252" customWidth="1"/>
    <col min="4" max="4" width="9.5703125" style="252" customWidth="1"/>
    <col min="5" max="5" width="8.28515625" style="252" customWidth="1"/>
    <col min="6" max="6" width="11.28515625" style="252" customWidth="1"/>
    <col min="7" max="15" width="11.5703125" style="252" customWidth="1"/>
    <col min="16" max="27" width="11.5703125" style="252" hidden="1" customWidth="1"/>
    <col min="28" max="30" width="11.5703125" style="252" customWidth="1"/>
    <col min="31" max="16384" width="14.42578125" style="252"/>
  </cols>
  <sheetData>
    <row r="1" spans="1:30" ht="14.25" customHeight="1" x14ac:dyDescent="0.25">
      <c r="A1" s="1028" t="s">
        <v>2272</v>
      </c>
      <c r="B1" s="1018"/>
      <c r="C1" s="1018"/>
      <c r="D1" s="1018"/>
      <c r="E1" s="1018"/>
      <c r="F1" s="1019"/>
      <c r="G1" s="318"/>
      <c r="H1" s="318"/>
      <c r="I1" s="318"/>
      <c r="J1" s="318"/>
      <c r="K1" s="318"/>
      <c r="L1" s="318"/>
      <c r="M1" s="318"/>
      <c r="N1" s="318"/>
      <c r="O1" s="318"/>
      <c r="P1" s="1025" t="s">
        <v>103</v>
      </c>
      <c r="Q1" s="1004"/>
      <c r="R1" s="1004"/>
      <c r="S1" s="1004"/>
      <c r="T1" s="1004"/>
      <c r="U1" s="1005"/>
      <c r="V1" s="318"/>
      <c r="W1" s="1029" t="s">
        <v>104</v>
      </c>
      <c r="X1" s="1004"/>
      <c r="Y1" s="1004"/>
      <c r="Z1" s="1004"/>
      <c r="AA1" s="1005"/>
      <c r="AB1" s="318"/>
      <c r="AC1" s="318"/>
      <c r="AD1" s="318"/>
    </row>
    <row r="2" spans="1:30" ht="14.25" customHeight="1" x14ac:dyDescent="0.25">
      <c r="A2" s="1020" t="s">
        <v>105</v>
      </c>
      <c r="B2" s="1023">
        <v>2025</v>
      </c>
      <c r="C2" s="1023" t="s">
        <v>2269</v>
      </c>
      <c r="D2" s="1023">
        <v>2026</v>
      </c>
      <c r="E2" s="1023" t="s">
        <v>2270</v>
      </c>
      <c r="F2" s="1023" t="s">
        <v>2271</v>
      </c>
      <c r="G2" s="318"/>
      <c r="H2" s="318"/>
      <c r="I2" s="318"/>
      <c r="J2" s="318"/>
      <c r="K2" s="318"/>
      <c r="L2" s="318"/>
      <c r="M2" s="318"/>
      <c r="N2" s="318"/>
      <c r="O2" s="318"/>
      <c r="P2" s="1026" t="s">
        <v>108</v>
      </c>
      <c r="Q2" s="1026">
        <v>2019</v>
      </c>
      <c r="R2" s="1026" t="s">
        <v>109</v>
      </c>
      <c r="S2" s="1026">
        <v>2020</v>
      </c>
      <c r="T2" s="1026" t="s">
        <v>110</v>
      </c>
      <c r="U2" s="1026" t="s">
        <v>111</v>
      </c>
      <c r="V2" s="318"/>
      <c r="W2" s="1026" t="s">
        <v>108</v>
      </c>
      <c r="X2" s="1026">
        <v>2019</v>
      </c>
      <c r="Y2" s="1026" t="s">
        <v>109</v>
      </c>
      <c r="Z2" s="1026">
        <v>2020</v>
      </c>
      <c r="AA2" s="1026" t="s">
        <v>110</v>
      </c>
      <c r="AB2" s="318"/>
      <c r="AC2" s="318"/>
      <c r="AD2" s="318"/>
    </row>
    <row r="3" spans="1:30" ht="14.25" customHeight="1" x14ac:dyDescent="0.25">
      <c r="A3" s="1015"/>
      <c r="B3" s="1024"/>
      <c r="C3" s="1024"/>
      <c r="D3" s="1024"/>
      <c r="E3" s="1024"/>
      <c r="F3" s="1024"/>
      <c r="G3" s="318"/>
      <c r="H3" s="318"/>
      <c r="I3" s="318"/>
      <c r="J3" s="318"/>
      <c r="K3" s="318"/>
      <c r="L3" s="318"/>
      <c r="M3" s="318"/>
      <c r="N3" s="318"/>
      <c r="O3" s="318"/>
      <c r="P3" s="1027"/>
      <c r="Q3" s="1027"/>
      <c r="R3" s="1027"/>
      <c r="S3" s="1027"/>
      <c r="T3" s="1027"/>
      <c r="U3" s="1027"/>
      <c r="V3" s="318"/>
      <c r="W3" s="1027"/>
      <c r="X3" s="1027"/>
      <c r="Y3" s="1027"/>
      <c r="Z3" s="1027"/>
      <c r="AA3" s="1027"/>
      <c r="AB3" s="318"/>
      <c r="AC3" s="318"/>
      <c r="AD3" s="318"/>
    </row>
    <row r="4" spans="1:30" ht="14.25" customHeight="1" x14ac:dyDescent="0.25">
      <c r="A4" s="282" t="s">
        <v>89</v>
      </c>
      <c r="B4" s="721">
        <v>2649</v>
      </c>
      <c r="C4" s="722" t="s">
        <v>112</v>
      </c>
      <c r="D4" s="723">
        <v>3205</v>
      </c>
      <c r="E4" s="722"/>
      <c r="F4" s="722">
        <f t="shared" ref="F4:F16" si="0">+D4/B4-1</f>
        <v>0.20989052472631187</v>
      </c>
      <c r="G4" s="318"/>
      <c r="H4" s="318"/>
      <c r="I4" s="318"/>
      <c r="J4" s="318"/>
      <c r="K4" s="318"/>
      <c r="L4" s="318"/>
      <c r="M4" s="318"/>
      <c r="N4" s="318"/>
      <c r="O4" s="318"/>
      <c r="P4" s="724" t="s">
        <v>89</v>
      </c>
      <c r="Q4" s="725">
        <v>274</v>
      </c>
      <c r="R4" s="726" t="s">
        <v>112</v>
      </c>
      <c r="S4" s="725">
        <v>253</v>
      </c>
      <c r="T4" s="726" t="s">
        <v>112</v>
      </c>
      <c r="U4" s="727">
        <f t="shared" ref="U4:U16" si="1">+S4/Q4-1</f>
        <v>-7.664233576642332E-2</v>
      </c>
      <c r="V4" s="318"/>
      <c r="W4" s="724" t="s">
        <v>89</v>
      </c>
      <c r="X4" s="728">
        <f>+B4+Q4</f>
        <v>2923</v>
      </c>
      <c r="Y4" s="729"/>
      <c r="Z4" s="728">
        <f>+D4+S4</f>
        <v>3458</v>
      </c>
      <c r="AA4" s="730"/>
      <c r="AB4" s="318"/>
      <c r="AC4" s="318"/>
      <c r="AD4" s="318"/>
    </row>
    <row r="5" spans="1:30" ht="15" customHeight="1" x14ac:dyDescent="0.25">
      <c r="A5" s="282" t="s">
        <v>90</v>
      </c>
      <c r="B5" s="721">
        <v>2457</v>
      </c>
      <c r="C5" s="722">
        <f t="shared" ref="C5:C15" si="2">+B5/B4-1</f>
        <v>-7.2480181200452964E-2</v>
      </c>
      <c r="D5" s="723">
        <v>3319</v>
      </c>
      <c r="E5" s="722">
        <f t="shared" ref="E5:E15" si="3">+D5/D4-1</f>
        <v>3.5569422776910997E-2</v>
      </c>
      <c r="F5" s="722">
        <f t="shared" si="0"/>
        <v>0.35083435083435077</v>
      </c>
      <c r="G5" s="318"/>
      <c r="H5" s="318"/>
      <c r="I5" s="318"/>
      <c r="J5" s="318"/>
      <c r="K5" s="318"/>
      <c r="L5" s="318"/>
      <c r="M5" s="318"/>
      <c r="N5" s="318"/>
      <c r="O5" s="318"/>
      <c r="P5" s="724" t="s">
        <v>90</v>
      </c>
      <c r="Q5" s="731">
        <v>242</v>
      </c>
      <c r="R5" s="732">
        <f t="shared" ref="R5:R15" si="4">+Q5/Q4-1</f>
        <v>-0.11678832116788318</v>
      </c>
      <c r="S5" s="731">
        <v>190</v>
      </c>
      <c r="T5" s="732">
        <f t="shared" ref="T5:T15" si="5">+S5/S4-1</f>
        <v>-0.24901185770750989</v>
      </c>
      <c r="U5" s="733">
        <f t="shared" si="1"/>
        <v>-0.21487603305785119</v>
      </c>
      <c r="V5" s="318"/>
      <c r="W5" s="724" t="s">
        <v>90</v>
      </c>
      <c r="X5" s="728">
        <f>+B5+Q5</f>
        <v>2699</v>
      </c>
      <c r="Y5" s="734">
        <f>+X5/X4-1</f>
        <v>-7.6633595620937411E-2</v>
      </c>
      <c r="Z5" s="728">
        <f>+D5+S5</f>
        <v>3509</v>
      </c>
      <c r="AA5" s="734">
        <f>+Z5/Z4-1</f>
        <v>1.474840948525169E-2</v>
      </c>
      <c r="AB5" s="318"/>
      <c r="AC5" s="318"/>
      <c r="AD5" s="318"/>
    </row>
    <row r="6" spans="1:30" ht="14.25" customHeight="1" x14ac:dyDescent="0.25">
      <c r="A6" s="282" t="s">
        <v>91</v>
      </c>
      <c r="B6" s="721">
        <v>2913</v>
      </c>
      <c r="C6" s="722">
        <f t="shared" si="2"/>
        <v>0.1855921855921856</v>
      </c>
      <c r="D6" s="723">
        <v>4038</v>
      </c>
      <c r="E6" s="722">
        <f t="shared" si="3"/>
        <v>0.216631515516722</v>
      </c>
      <c r="F6" s="722">
        <f t="shared" si="0"/>
        <v>0.38619979402677651</v>
      </c>
      <c r="G6" s="318"/>
      <c r="H6" s="318"/>
      <c r="I6" s="318"/>
      <c r="J6" s="318"/>
      <c r="K6" s="318"/>
      <c r="L6" s="318"/>
      <c r="M6" s="318"/>
      <c r="N6" s="318"/>
      <c r="O6" s="318"/>
      <c r="P6" s="724" t="s">
        <v>91</v>
      </c>
      <c r="Q6" s="725">
        <v>313</v>
      </c>
      <c r="R6" s="726">
        <f t="shared" si="4"/>
        <v>0.29338842975206614</v>
      </c>
      <c r="S6" s="725">
        <v>93</v>
      </c>
      <c r="T6" s="726">
        <f t="shared" si="5"/>
        <v>-0.51052631578947372</v>
      </c>
      <c r="U6" s="727">
        <f t="shared" si="1"/>
        <v>-0.70287539936102239</v>
      </c>
      <c r="V6" s="318"/>
      <c r="W6" s="724" t="s">
        <v>91</v>
      </c>
      <c r="X6" s="728">
        <f>+B6+Q6</f>
        <v>3226</v>
      </c>
      <c r="Y6" s="734">
        <f>+X6/X5-1</f>
        <v>0.19525750277880705</v>
      </c>
      <c r="Z6" s="728">
        <f>+D6+S6</f>
        <v>4131</v>
      </c>
      <c r="AA6" s="735">
        <f>+Z6/Z5-1</f>
        <v>0.17725847819891705</v>
      </c>
      <c r="AB6" s="318"/>
      <c r="AC6" s="318"/>
      <c r="AD6" s="318"/>
    </row>
    <row r="7" spans="1:30" ht="14.25" customHeight="1" x14ac:dyDescent="0.25">
      <c r="A7" s="282" t="s">
        <v>92</v>
      </c>
      <c r="B7" s="721">
        <v>2537</v>
      </c>
      <c r="C7" s="722">
        <f t="shared" si="2"/>
        <v>-0.12907655338139379</v>
      </c>
      <c r="D7" s="723">
        <v>4624</v>
      </c>
      <c r="E7" s="722">
        <f t="shared" si="3"/>
        <v>0.14512134720158487</v>
      </c>
      <c r="F7" s="722">
        <f t="shared" si="0"/>
        <v>0.82262514781237672</v>
      </c>
      <c r="G7" s="318"/>
      <c r="H7" s="318"/>
      <c r="I7" s="318"/>
      <c r="J7" s="318"/>
      <c r="K7" s="318"/>
      <c r="L7" s="318"/>
      <c r="M7" s="318"/>
      <c r="N7" s="318"/>
      <c r="O7" s="318"/>
      <c r="P7" s="724" t="s">
        <v>92</v>
      </c>
      <c r="Q7" s="731">
        <v>233</v>
      </c>
      <c r="R7" s="732">
        <f t="shared" si="4"/>
        <v>-0.25559105431309903</v>
      </c>
      <c r="S7" s="731"/>
      <c r="T7" s="732">
        <f t="shared" si="5"/>
        <v>-1</v>
      </c>
      <c r="U7" s="733">
        <f t="shared" si="1"/>
        <v>-1</v>
      </c>
      <c r="V7" s="318"/>
      <c r="W7" s="736" t="s">
        <v>36</v>
      </c>
      <c r="X7" s="737">
        <f>SUM(X4:X6)</f>
        <v>8848</v>
      </c>
      <c r="Y7" s="736"/>
      <c r="Z7" s="737">
        <f>SUM(Z4:Z6)</f>
        <v>11098</v>
      </c>
      <c r="AA7" s="736"/>
      <c r="AB7" s="318"/>
      <c r="AC7" s="318"/>
      <c r="AD7" s="318"/>
    </row>
    <row r="8" spans="1:30" ht="14.25" customHeight="1" x14ac:dyDescent="0.25">
      <c r="A8" s="282" t="s">
        <v>93</v>
      </c>
      <c r="B8" s="721">
        <v>2940</v>
      </c>
      <c r="C8" s="722">
        <f t="shared" si="2"/>
        <v>0.15884903429247133</v>
      </c>
      <c r="D8" s="723">
        <v>4341</v>
      </c>
      <c r="E8" s="722">
        <f t="shared" si="3"/>
        <v>-6.1202422145328672E-2</v>
      </c>
      <c r="F8" s="722">
        <f t="shared" si="0"/>
        <v>0.47653061224489801</v>
      </c>
      <c r="G8" s="318"/>
      <c r="H8" s="318"/>
      <c r="I8" s="318"/>
      <c r="J8" s="318"/>
      <c r="K8" s="318"/>
      <c r="L8" s="318"/>
      <c r="M8" s="318"/>
      <c r="N8" s="318"/>
      <c r="O8" s="318"/>
      <c r="P8" s="724" t="s">
        <v>93</v>
      </c>
      <c r="Q8" s="725">
        <v>153</v>
      </c>
      <c r="R8" s="726">
        <f t="shared" si="4"/>
        <v>-0.3433476394849786</v>
      </c>
      <c r="S8" s="725"/>
      <c r="T8" s="726" t="e">
        <f t="shared" si="5"/>
        <v>#DIV/0!</v>
      </c>
      <c r="U8" s="727">
        <f t="shared" si="1"/>
        <v>-1</v>
      </c>
      <c r="V8" s="318"/>
      <c r="W8" s="318"/>
      <c r="X8" s="318"/>
      <c r="Y8" s="318"/>
      <c r="Z8" s="738">
        <f>+Z7/X7-1</f>
        <v>0.25429475587703432</v>
      </c>
      <c r="AA8" s="318"/>
      <c r="AB8" s="318"/>
      <c r="AC8" s="318"/>
      <c r="AD8" s="318"/>
    </row>
    <row r="9" spans="1:30" ht="14.25" customHeight="1" x14ac:dyDescent="0.25">
      <c r="A9" s="282" t="s">
        <v>94</v>
      </c>
      <c r="B9" s="721">
        <v>3354</v>
      </c>
      <c r="C9" s="722">
        <f t="shared" si="2"/>
        <v>0.14081632653061216</v>
      </c>
      <c r="D9" s="723">
        <v>4520</v>
      </c>
      <c r="E9" s="722">
        <f t="shared" si="3"/>
        <v>4.1234738539507099E-2</v>
      </c>
      <c r="F9" s="722">
        <f t="shared" si="0"/>
        <v>0.34764460345855697</v>
      </c>
      <c r="G9" s="318"/>
      <c r="H9" s="318"/>
      <c r="I9" s="739"/>
      <c r="J9" s="739"/>
      <c r="K9" s="739"/>
      <c r="L9" s="739"/>
      <c r="M9" s="739"/>
      <c r="N9" s="739"/>
      <c r="O9" s="739"/>
      <c r="P9" s="724" t="s">
        <v>94</v>
      </c>
      <c r="Q9" s="731">
        <v>96</v>
      </c>
      <c r="R9" s="732">
        <f t="shared" si="4"/>
        <v>-0.37254901960784315</v>
      </c>
      <c r="S9" s="731"/>
      <c r="T9" s="732" t="e">
        <f t="shared" si="5"/>
        <v>#DIV/0!</v>
      </c>
      <c r="U9" s="733">
        <f t="shared" si="1"/>
        <v>-1</v>
      </c>
      <c r="V9" s="318"/>
      <c r="W9" s="318"/>
      <c r="X9" s="318"/>
      <c r="Y9" s="318"/>
      <c r="Z9" s="318"/>
      <c r="AA9" s="318"/>
      <c r="AB9" s="318"/>
      <c r="AC9" s="318"/>
      <c r="AD9" s="318"/>
    </row>
    <row r="10" spans="1:30" ht="14.25" hidden="1" customHeight="1" x14ac:dyDescent="0.25">
      <c r="A10" s="282" t="s">
        <v>95</v>
      </c>
      <c r="B10" s="721">
        <v>3480</v>
      </c>
      <c r="C10" s="722">
        <f t="shared" si="2"/>
        <v>3.7567084078711899E-2</v>
      </c>
      <c r="D10" s="723"/>
      <c r="E10" s="722">
        <f t="shared" si="3"/>
        <v>-1</v>
      </c>
      <c r="F10" s="722">
        <f t="shared" si="0"/>
        <v>-1</v>
      </c>
      <c r="G10" s="318"/>
      <c r="H10" s="318"/>
      <c r="I10" s="739"/>
      <c r="J10" s="739"/>
      <c r="K10" s="739"/>
      <c r="L10" s="739"/>
      <c r="M10" s="739"/>
      <c r="N10" s="739"/>
      <c r="O10" s="739"/>
      <c r="P10" s="724" t="s">
        <v>95</v>
      </c>
      <c r="Q10" s="725">
        <v>188</v>
      </c>
      <c r="R10" s="726">
        <f t="shared" si="4"/>
        <v>0.95833333333333326</v>
      </c>
      <c r="S10" s="725"/>
      <c r="T10" s="726" t="e">
        <f t="shared" si="5"/>
        <v>#DIV/0!</v>
      </c>
      <c r="U10" s="727">
        <f t="shared" si="1"/>
        <v>-1</v>
      </c>
      <c r="V10" s="318"/>
      <c r="W10" s="318"/>
      <c r="X10" s="318"/>
      <c r="Y10" s="318"/>
      <c r="Z10" s="318"/>
      <c r="AA10" s="318"/>
      <c r="AB10" s="318"/>
      <c r="AC10" s="318"/>
      <c r="AD10" s="318"/>
    </row>
    <row r="11" spans="1:30" ht="14.25" hidden="1" customHeight="1" x14ac:dyDescent="0.25">
      <c r="A11" s="282" t="s">
        <v>96</v>
      </c>
      <c r="B11" s="721">
        <v>3330</v>
      </c>
      <c r="C11" s="722">
        <f t="shared" si="2"/>
        <v>-4.31034482758621E-2</v>
      </c>
      <c r="D11" s="723"/>
      <c r="E11" s="722" t="e">
        <f t="shared" si="3"/>
        <v>#DIV/0!</v>
      </c>
      <c r="F11" s="722">
        <f t="shared" si="0"/>
        <v>-1</v>
      </c>
      <c r="G11" s="318"/>
      <c r="H11" s="318"/>
      <c r="I11" s="739"/>
      <c r="J11" s="739"/>
      <c r="K11" s="739"/>
      <c r="L11" s="739"/>
      <c r="M11" s="739"/>
      <c r="N11" s="739"/>
      <c r="O11" s="739"/>
      <c r="P11" s="724" t="s">
        <v>96</v>
      </c>
      <c r="Q11" s="731">
        <v>173</v>
      </c>
      <c r="R11" s="732">
        <f t="shared" si="4"/>
        <v>-7.9787234042553168E-2</v>
      </c>
      <c r="S11" s="731"/>
      <c r="T11" s="732" t="e">
        <f t="shared" si="5"/>
        <v>#DIV/0!</v>
      </c>
      <c r="U11" s="733">
        <f t="shared" si="1"/>
        <v>-1</v>
      </c>
      <c r="V11" s="318"/>
      <c r="W11" s="318"/>
      <c r="X11" s="318"/>
      <c r="Y11" s="318"/>
      <c r="Z11" s="318"/>
      <c r="AA11" s="318"/>
      <c r="AB11" s="318"/>
      <c r="AC11" s="318"/>
      <c r="AD11" s="318"/>
    </row>
    <row r="12" spans="1:30" ht="14.25" hidden="1" customHeight="1" x14ac:dyDescent="0.25">
      <c r="A12" s="282" t="s">
        <v>97</v>
      </c>
      <c r="B12" s="721">
        <v>3197</v>
      </c>
      <c r="C12" s="722">
        <f t="shared" si="2"/>
        <v>-3.9939939939939939E-2</v>
      </c>
      <c r="D12" s="723"/>
      <c r="E12" s="722" t="e">
        <f t="shared" si="3"/>
        <v>#DIV/0!</v>
      </c>
      <c r="F12" s="722">
        <f t="shared" si="0"/>
        <v>-1</v>
      </c>
      <c r="G12" s="318"/>
      <c r="H12" s="318"/>
      <c r="I12" s="318"/>
      <c r="J12" s="318"/>
      <c r="K12" s="318"/>
      <c r="L12" s="318"/>
      <c r="M12" s="318"/>
      <c r="N12" s="318"/>
      <c r="O12" s="318"/>
      <c r="P12" s="724" t="s">
        <v>97</v>
      </c>
      <c r="Q12" s="725">
        <v>146</v>
      </c>
      <c r="R12" s="726">
        <f t="shared" si="4"/>
        <v>-0.15606936416184969</v>
      </c>
      <c r="S12" s="725"/>
      <c r="T12" s="726" t="e">
        <f t="shared" si="5"/>
        <v>#DIV/0!</v>
      </c>
      <c r="U12" s="727">
        <f t="shared" si="1"/>
        <v>-1</v>
      </c>
      <c r="V12" s="318"/>
      <c r="W12" s="318"/>
      <c r="X12" s="318"/>
      <c r="Y12" s="318"/>
      <c r="Z12" s="318"/>
      <c r="AA12" s="318"/>
      <c r="AB12" s="318"/>
      <c r="AC12" s="318"/>
      <c r="AD12" s="318"/>
    </row>
    <row r="13" spans="1:30" ht="14.25" hidden="1" customHeight="1" x14ac:dyDescent="0.25">
      <c r="A13" s="282" t="s">
        <v>98</v>
      </c>
      <c r="B13" s="721">
        <v>4504</v>
      </c>
      <c r="C13" s="722">
        <f t="shared" si="2"/>
        <v>0.40882076947137946</v>
      </c>
      <c r="D13" s="723"/>
      <c r="E13" s="722" t="e">
        <f t="shared" si="3"/>
        <v>#DIV/0!</v>
      </c>
      <c r="F13" s="722">
        <f t="shared" si="0"/>
        <v>-1</v>
      </c>
      <c r="G13" s="318"/>
      <c r="H13" s="318"/>
      <c r="I13" s="318"/>
      <c r="J13" s="318"/>
      <c r="K13" s="318"/>
      <c r="L13" s="318"/>
      <c r="M13" s="318"/>
      <c r="N13" s="318"/>
      <c r="O13" s="318"/>
      <c r="P13" s="724" t="s">
        <v>98</v>
      </c>
      <c r="Q13" s="731">
        <v>108</v>
      </c>
      <c r="R13" s="732">
        <f t="shared" si="4"/>
        <v>-0.26027397260273977</v>
      </c>
      <c r="S13" s="731"/>
      <c r="T13" s="732" t="e">
        <f t="shared" si="5"/>
        <v>#DIV/0!</v>
      </c>
      <c r="U13" s="733">
        <f t="shared" si="1"/>
        <v>-1</v>
      </c>
      <c r="V13" s="318"/>
      <c r="W13" s="318"/>
      <c r="X13" s="318"/>
      <c r="Y13" s="318"/>
      <c r="Z13" s="318"/>
      <c r="AA13" s="318"/>
      <c r="AB13" s="318"/>
      <c r="AC13" s="318"/>
      <c r="AD13" s="739"/>
    </row>
    <row r="14" spans="1:30" ht="14.25" hidden="1" customHeight="1" x14ac:dyDescent="0.25">
      <c r="A14" s="282" t="s">
        <v>99</v>
      </c>
      <c r="B14" s="376">
        <v>3540</v>
      </c>
      <c r="C14" s="271">
        <f t="shared" si="2"/>
        <v>-0.2140319715808171</v>
      </c>
      <c r="D14" s="376"/>
      <c r="E14" s="271" t="e">
        <f t="shared" si="3"/>
        <v>#DIV/0!</v>
      </c>
      <c r="F14" s="271">
        <f t="shared" si="0"/>
        <v>-1</v>
      </c>
      <c r="G14" s="318"/>
      <c r="H14" s="318"/>
      <c r="I14" s="318"/>
      <c r="J14" s="318"/>
      <c r="K14" s="318"/>
      <c r="L14" s="318"/>
      <c r="M14" s="318"/>
      <c r="N14" s="318"/>
      <c r="O14" s="318"/>
      <c r="P14" s="724" t="s">
        <v>99</v>
      </c>
      <c r="Q14" s="725">
        <v>232</v>
      </c>
      <c r="R14" s="726">
        <f t="shared" si="4"/>
        <v>1.1481481481481484</v>
      </c>
      <c r="S14" s="725"/>
      <c r="T14" s="726" t="e">
        <f t="shared" si="5"/>
        <v>#DIV/0!</v>
      </c>
      <c r="U14" s="727">
        <f t="shared" si="1"/>
        <v>-1</v>
      </c>
      <c r="V14" s="318"/>
      <c r="W14" s="318"/>
      <c r="X14" s="318"/>
      <c r="Y14" s="318"/>
      <c r="Z14" s="318"/>
      <c r="AA14" s="318"/>
      <c r="AB14" s="318"/>
      <c r="AC14" s="318"/>
      <c r="AD14" s="318"/>
    </row>
    <row r="15" spans="1:30" ht="14.25" hidden="1" customHeight="1" x14ac:dyDescent="0.25">
      <c r="A15" s="282" t="s">
        <v>100</v>
      </c>
      <c r="B15" s="740">
        <v>3710</v>
      </c>
      <c r="C15" s="741">
        <f t="shared" si="2"/>
        <v>4.8022598870056443E-2</v>
      </c>
      <c r="D15" s="740"/>
      <c r="E15" s="741" t="e">
        <f t="shared" si="3"/>
        <v>#DIV/0!</v>
      </c>
      <c r="F15" s="741">
        <f t="shared" si="0"/>
        <v>-1</v>
      </c>
      <c r="G15" s="318"/>
      <c r="H15" s="318"/>
      <c r="I15" s="318"/>
      <c r="J15" s="318"/>
      <c r="K15" s="318"/>
      <c r="L15" s="318"/>
      <c r="M15" s="318"/>
      <c r="N15" s="318"/>
      <c r="O15" s="318"/>
      <c r="P15" s="724" t="s">
        <v>100</v>
      </c>
      <c r="Q15" s="731">
        <v>140</v>
      </c>
      <c r="R15" s="732">
        <f t="shared" si="4"/>
        <v>-0.39655172413793105</v>
      </c>
      <c r="S15" s="731"/>
      <c r="T15" s="732" t="e">
        <f t="shared" si="5"/>
        <v>#DIV/0!</v>
      </c>
      <c r="U15" s="733">
        <f t="shared" si="1"/>
        <v>-1</v>
      </c>
      <c r="V15" s="318"/>
      <c r="W15" s="318"/>
      <c r="X15" s="318"/>
      <c r="Y15" s="318"/>
      <c r="Z15" s="318"/>
      <c r="AA15" s="318"/>
      <c r="AB15" s="318"/>
      <c r="AC15" s="318"/>
      <c r="AD15" s="318"/>
    </row>
    <row r="16" spans="1:30" ht="14.25" customHeight="1" x14ac:dyDescent="0.25">
      <c r="A16" s="282" t="s">
        <v>36</v>
      </c>
      <c r="B16" s="383">
        <f>SUM(B4:B9)</f>
        <v>16850</v>
      </c>
      <c r="C16" s="383" t="s">
        <v>112</v>
      </c>
      <c r="D16" s="383">
        <f>SUM(D4:D15)</f>
        <v>24047</v>
      </c>
      <c r="E16" s="383" t="s">
        <v>112</v>
      </c>
      <c r="F16" s="742">
        <f t="shared" si="0"/>
        <v>0.42712166172106825</v>
      </c>
      <c r="G16" s="318"/>
      <c r="H16" s="318"/>
      <c r="I16" s="318"/>
      <c r="J16" s="318"/>
      <c r="K16" s="318"/>
      <c r="L16" s="318"/>
      <c r="M16" s="318"/>
      <c r="N16" s="318"/>
      <c r="O16" s="318"/>
      <c r="P16" s="743" t="s">
        <v>36</v>
      </c>
      <c r="Q16" s="744">
        <f>SUM(Q4:Q6)</f>
        <v>829</v>
      </c>
      <c r="R16" s="745"/>
      <c r="S16" s="744">
        <f>SUM(S4:S15)</f>
        <v>536</v>
      </c>
      <c r="T16" s="745"/>
      <c r="U16" s="746">
        <f t="shared" si="1"/>
        <v>-0.35343787696019302</v>
      </c>
      <c r="V16" s="318"/>
      <c r="W16" s="318"/>
      <c r="X16" s="318"/>
      <c r="Y16" s="318"/>
      <c r="Z16" s="739"/>
      <c r="AA16" s="318"/>
      <c r="AB16" s="747"/>
      <c r="AC16" s="318"/>
      <c r="AD16" s="318"/>
    </row>
    <row r="17" spans="1:30" ht="14.25" customHeight="1" x14ac:dyDescent="0.25">
      <c r="A17" s="331" t="s">
        <v>64</v>
      </c>
      <c r="B17" s="748"/>
      <c r="C17" s="365"/>
      <c r="D17" s="365"/>
      <c r="E17" s="365"/>
      <c r="F17" s="365"/>
      <c r="G17" s="318"/>
      <c r="H17" s="318"/>
      <c r="I17" s="318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749"/>
    </row>
    <row r="18" spans="1:30" ht="14.25" customHeight="1" x14ac:dyDescent="0.25">
      <c r="A18" s="318"/>
      <c r="B18" s="318"/>
      <c r="C18" s="318"/>
      <c r="D18" s="739"/>
      <c r="E18" s="318"/>
      <c r="F18" s="739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</row>
    <row r="19" spans="1:30" ht="12" customHeight="1" x14ac:dyDescent="0.25">
      <c r="A19" s="318"/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739"/>
      <c r="AA19" s="318"/>
      <c r="AB19" s="318"/>
      <c r="AC19" s="318"/>
      <c r="AD19" s="318"/>
    </row>
    <row r="20" spans="1:30" ht="12" customHeight="1" x14ac:dyDescent="0.25">
      <c r="A20" s="318"/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</row>
    <row r="21" spans="1:30" ht="12" customHeight="1" x14ac:dyDescent="0.25">
      <c r="A21" s="318"/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</row>
    <row r="22" spans="1:30" ht="12" customHeight="1" x14ac:dyDescent="0.25">
      <c r="A22" s="318"/>
      <c r="B22" s="318"/>
      <c r="C22" s="318"/>
      <c r="D22" s="318"/>
      <c r="E22" s="318"/>
      <c r="F22" s="318"/>
      <c r="G22" s="318"/>
      <c r="H22" s="318"/>
      <c r="I22" s="318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</row>
    <row r="23" spans="1:30" ht="12" customHeight="1" x14ac:dyDescent="0.25">
      <c r="A23" s="318"/>
      <c r="B23" s="318"/>
      <c r="C23" s="318"/>
      <c r="D23" s="318"/>
      <c r="E23" s="318"/>
      <c r="F23" s="318"/>
      <c r="G23" s="318"/>
      <c r="H23" s="318"/>
      <c r="I23" s="318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</row>
    <row r="24" spans="1:30" ht="12" customHeight="1" x14ac:dyDescent="0.25">
      <c r="A24" s="318"/>
      <c r="B24" s="318"/>
      <c r="C24" s="318"/>
      <c r="D24" s="318"/>
      <c r="E24" s="318"/>
      <c r="F24" s="318"/>
      <c r="G24" s="318"/>
      <c r="H24" s="318"/>
      <c r="I24" s="318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</row>
    <row r="25" spans="1:30" ht="12" customHeight="1" x14ac:dyDescent="0.25">
      <c r="A25" s="318"/>
      <c r="B25" s="318"/>
      <c r="C25" s="318"/>
      <c r="D25" s="318"/>
      <c r="E25" s="318"/>
      <c r="F25" s="318"/>
      <c r="G25" s="318"/>
      <c r="H25" s="318"/>
      <c r="I25" s="318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</row>
    <row r="26" spans="1:30" ht="12" customHeight="1" x14ac:dyDescent="0.25">
      <c r="A26" s="318"/>
      <c r="B26" s="318"/>
      <c r="C26" s="318"/>
      <c r="D26" s="318"/>
      <c r="E26" s="318"/>
      <c r="F26" s="318"/>
      <c r="G26" s="318"/>
      <c r="H26" s="318"/>
      <c r="I26" s="318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</row>
    <row r="27" spans="1:30" ht="12" customHeight="1" x14ac:dyDescent="0.25">
      <c r="A27" s="318"/>
      <c r="B27" s="318"/>
      <c r="C27" s="318"/>
      <c r="D27" s="318"/>
      <c r="E27" s="318"/>
      <c r="F27" s="318"/>
      <c r="G27" s="318"/>
      <c r="H27" s="318"/>
      <c r="I27" s="318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</row>
    <row r="28" spans="1:30" ht="12" customHeight="1" x14ac:dyDescent="0.25">
      <c r="A28" s="318"/>
      <c r="B28" s="318"/>
      <c r="C28" s="318"/>
      <c r="D28" s="318"/>
      <c r="E28" s="318"/>
      <c r="F28" s="318"/>
      <c r="G28" s="318"/>
      <c r="H28" s="318"/>
      <c r="I28" s="318"/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</row>
    <row r="29" spans="1:30" ht="12" customHeight="1" x14ac:dyDescent="0.25">
      <c r="A29" s="318"/>
      <c r="B29" s="318"/>
      <c r="C29" s="318"/>
      <c r="D29" s="318"/>
      <c r="E29" s="318"/>
      <c r="F29" s="318"/>
      <c r="G29" s="318"/>
      <c r="H29" s="318"/>
      <c r="I29" s="318"/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</row>
    <row r="30" spans="1:30" ht="12" customHeight="1" x14ac:dyDescent="0.25">
      <c r="A30" s="318"/>
      <c r="B30" s="318"/>
      <c r="C30" s="318"/>
      <c r="D30" s="318"/>
      <c r="E30" s="318"/>
      <c r="F30" s="318"/>
      <c r="G30" s="318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</row>
    <row r="31" spans="1:30" ht="12" customHeight="1" x14ac:dyDescent="0.25">
      <c r="A31" s="318"/>
      <c r="B31" s="318"/>
      <c r="C31" s="318"/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</row>
    <row r="32" spans="1:30" ht="12" customHeight="1" x14ac:dyDescent="0.25">
      <c r="A32" s="318"/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</row>
    <row r="33" spans="1:30" ht="12" customHeight="1" x14ac:dyDescent="0.25">
      <c r="A33" s="318"/>
      <c r="B33" s="318"/>
      <c r="C33" s="318"/>
      <c r="D33" s="318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</row>
    <row r="34" spans="1:30" ht="12" hidden="1" customHeight="1" x14ac:dyDescent="0.25">
      <c r="A34" s="1025" t="s">
        <v>1664</v>
      </c>
      <c r="B34" s="1004"/>
      <c r="C34" s="1004"/>
      <c r="D34" s="1004"/>
      <c r="E34" s="1004"/>
      <c r="F34" s="1005"/>
      <c r="G34" s="750" t="s">
        <v>113</v>
      </c>
      <c r="H34" s="318"/>
      <c r="I34" s="318"/>
      <c r="J34" s="318"/>
      <c r="K34" s="318"/>
      <c r="L34" s="318"/>
      <c r="M34" s="318"/>
      <c r="N34" s="318"/>
      <c r="O34" s="318"/>
      <c r="P34" s="1031" t="s">
        <v>114</v>
      </c>
      <c r="Q34" s="1004"/>
      <c r="R34" s="1004"/>
      <c r="S34" s="1004"/>
      <c r="T34" s="1004"/>
      <c r="U34" s="1005"/>
      <c r="V34" s="750" t="s">
        <v>113</v>
      </c>
      <c r="W34" s="318"/>
      <c r="X34" s="318"/>
      <c r="Y34" s="318"/>
      <c r="Z34" s="318"/>
      <c r="AA34" s="318"/>
      <c r="AB34" s="318"/>
      <c r="AC34" s="318"/>
      <c r="AD34" s="318"/>
    </row>
    <row r="35" spans="1:30" ht="12" hidden="1" customHeight="1" x14ac:dyDescent="0.25">
      <c r="A35" s="1021" t="s">
        <v>105</v>
      </c>
      <c r="B35" s="1021">
        <v>2023</v>
      </c>
      <c r="C35" s="1021" t="s">
        <v>1496</v>
      </c>
      <c r="D35" s="1021">
        <v>2024</v>
      </c>
      <c r="E35" s="1021" t="s">
        <v>1662</v>
      </c>
      <c r="F35" s="1021" t="s">
        <v>1663</v>
      </c>
      <c r="G35" s="318"/>
      <c r="H35" s="318"/>
      <c r="I35" s="318"/>
      <c r="J35" s="318"/>
      <c r="K35" s="318"/>
      <c r="L35" s="318"/>
      <c r="M35" s="318"/>
      <c r="N35" s="318"/>
      <c r="O35" s="318"/>
      <c r="P35" s="1030" t="s">
        <v>105</v>
      </c>
      <c r="Q35" s="1030">
        <v>2018</v>
      </c>
      <c r="R35" s="1030" t="s">
        <v>115</v>
      </c>
      <c r="S35" s="1030">
        <v>2019</v>
      </c>
      <c r="T35" s="1030" t="s">
        <v>109</v>
      </c>
      <c r="U35" s="1030" t="s">
        <v>116</v>
      </c>
      <c r="V35" s="318"/>
      <c r="W35" s="318"/>
      <c r="X35" s="318"/>
      <c r="Y35" s="318"/>
      <c r="Z35" s="318"/>
      <c r="AA35" s="318"/>
      <c r="AB35" s="318"/>
      <c r="AC35" s="318"/>
      <c r="AD35" s="318"/>
    </row>
    <row r="36" spans="1:30" ht="12" hidden="1" customHeight="1" x14ac:dyDescent="0.25">
      <c r="A36" s="1022"/>
      <c r="B36" s="1022"/>
      <c r="C36" s="1022"/>
      <c r="D36" s="1022"/>
      <c r="E36" s="1022"/>
      <c r="F36" s="1022"/>
      <c r="G36" s="318"/>
      <c r="H36" s="318"/>
      <c r="I36" s="318"/>
      <c r="J36" s="318"/>
      <c r="K36" s="318"/>
      <c r="L36" s="318"/>
      <c r="M36" s="318"/>
      <c r="N36" s="318"/>
      <c r="O36" s="318"/>
      <c r="P36" s="1027"/>
      <c r="Q36" s="1027"/>
      <c r="R36" s="1027"/>
      <c r="S36" s="1027"/>
      <c r="T36" s="1027"/>
      <c r="U36" s="1027"/>
      <c r="V36" s="318"/>
      <c r="W36" s="318"/>
      <c r="X36" s="318"/>
      <c r="Y36" s="318"/>
      <c r="Z36" s="318"/>
      <c r="AA36" s="318"/>
      <c r="AB36" s="318"/>
      <c r="AC36" s="318"/>
      <c r="AD36" s="318"/>
    </row>
    <row r="37" spans="1:30" ht="12" hidden="1" customHeight="1" x14ac:dyDescent="0.25">
      <c r="A37" s="341" t="s">
        <v>89</v>
      </c>
      <c r="B37" s="725">
        <v>1939</v>
      </c>
      <c r="C37" s="726" t="s">
        <v>112</v>
      </c>
      <c r="D37" s="751">
        <v>2037</v>
      </c>
      <c r="E37" s="726" t="s">
        <v>112</v>
      </c>
      <c r="F37" s="727">
        <f t="shared" ref="F37:F49" si="6">+D37/B37-1</f>
        <v>5.0541516245487417E-2</v>
      </c>
      <c r="G37" s="318"/>
      <c r="H37" s="318"/>
      <c r="I37" s="318"/>
      <c r="J37" s="318"/>
      <c r="K37" s="318"/>
      <c r="L37" s="318"/>
      <c r="M37" s="318"/>
      <c r="N37" s="318"/>
      <c r="O37" s="318"/>
      <c r="P37" s="341" t="s">
        <v>89</v>
      </c>
      <c r="Q37" s="725">
        <f>+B37+'16'!B44</f>
        <v>2043</v>
      </c>
      <c r="R37" s="726" t="s">
        <v>112</v>
      </c>
      <c r="S37" s="752">
        <f>+D37+'16'!D44</f>
        <v>2185</v>
      </c>
      <c r="T37" s="726" t="s">
        <v>112</v>
      </c>
      <c r="U37" s="727">
        <f t="shared" ref="U37:U49" si="7">+S37/Q37-1</f>
        <v>6.9505628976994638E-2</v>
      </c>
      <c r="V37" s="318"/>
      <c r="W37" s="318"/>
      <c r="X37" s="318"/>
      <c r="Y37" s="318"/>
      <c r="Z37" s="318"/>
      <c r="AA37" s="318"/>
      <c r="AB37" s="318"/>
      <c r="AC37" s="318"/>
      <c r="AD37" s="318"/>
    </row>
    <row r="38" spans="1:30" ht="12" hidden="1" customHeight="1" x14ac:dyDescent="0.25">
      <c r="A38" s="341" t="s">
        <v>90</v>
      </c>
      <c r="B38" s="731">
        <v>2451</v>
      </c>
      <c r="C38" s="732">
        <f t="shared" ref="C38:C48" si="8">+B38/B37-1</f>
        <v>0.26405363589479114</v>
      </c>
      <c r="D38" s="753"/>
      <c r="E38" s="732">
        <f t="shared" ref="E38:E48" si="9">+D38/D37-1</f>
        <v>-1</v>
      </c>
      <c r="F38" s="733">
        <f t="shared" si="6"/>
        <v>-1</v>
      </c>
      <c r="G38" s="318"/>
      <c r="H38" s="318"/>
      <c r="I38" s="318"/>
      <c r="J38" s="318"/>
      <c r="K38" s="318"/>
      <c r="L38" s="318"/>
      <c r="M38" s="318"/>
      <c r="N38" s="318"/>
      <c r="O38" s="318"/>
      <c r="P38" s="341" t="s">
        <v>90</v>
      </c>
      <c r="Q38" s="731">
        <f>+B38+'16'!B45</f>
        <v>2597</v>
      </c>
      <c r="R38" s="732">
        <f t="shared" ref="R38:R48" si="10">+Q38/Q37-1</f>
        <v>0.27116984826235924</v>
      </c>
      <c r="S38" s="754">
        <f>+D38+'16'!D45</f>
        <v>0</v>
      </c>
      <c r="T38" s="755">
        <f t="shared" ref="T38:T48" si="11">+S38/S37-1</f>
        <v>-1</v>
      </c>
      <c r="U38" s="733">
        <f t="shared" si="7"/>
        <v>-1</v>
      </c>
      <c r="V38" s="318"/>
      <c r="W38" s="318"/>
      <c r="X38" s="318"/>
      <c r="Y38" s="318"/>
      <c r="Z38" s="318"/>
      <c r="AA38" s="318"/>
      <c r="AB38" s="318"/>
      <c r="AC38" s="318"/>
      <c r="AD38" s="318"/>
    </row>
    <row r="39" spans="1:30" ht="12" hidden="1" customHeight="1" x14ac:dyDescent="0.25">
      <c r="A39" s="341" t="s">
        <v>91</v>
      </c>
      <c r="B39" s="725">
        <v>2752</v>
      </c>
      <c r="C39" s="726">
        <f t="shared" si="8"/>
        <v>0.12280701754385959</v>
      </c>
      <c r="D39" s="751"/>
      <c r="E39" s="726" t="e">
        <f t="shared" si="9"/>
        <v>#DIV/0!</v>
      </c>
      <c r="F39" s="727">
        <f t="shared" si="6"/>
        <v>-1</v>
      </c>
      <c r="G39" s="318"/>
      <c r="H39" s="318"/>
      <c r="I39" s="318"/>
      <c r="J39" s="318"/>
      <c r="K39" s="318"/>
      <c r="L39" s="318"/>
      <c r="M39" s="318"/>
      <c r="N39" s="318"/>
      <c r="O39" s="318"/>
      <c r="P39" s="341" t="s">
        <v>91</v>
      </c>
      <c r="Q39" s="725">
        <f>+B39+'16'!B46</f>
        <v>2879</v>
      </c>
      <c r="R39" s="726">
        <f t="shared" si="10"/>
        <v>0.10858683095879851</v>
      </c>
      <c r="S39" s="752">
        <f>+D39+'16'!D46</f>
        <v>0</v>
      </c>
      <c r="T39" s="756" t="e">
        <f t="shared" si="11"/>
        <v>#DIV/0!</v>
      </c>
      <c r="U39" s="727">
        <f t="shared" si="7"/>
        <v>-1</v>
      </c>
      <c r="V39" s="318"/>
      <c r="W39" s="318"/>
      <c r="X39" s="318"/>
      <c r="Y39" s="318"/>
      <c r="Z39" s="318"/>
      <c r="AA39" s="318"/>
      <c r="AB39" s="318"/>
      <c r="AC39" s="318"/>
      <c r="AD39" s="318"/>
    </row>
    <row r="40" spans="1:30" ht="12" hidden="1" customHeight="1" x14ac:dyDescent="0.25">
      <c r="A40" s="341" t="s">
        <v>92</v>
      </c>
      <c r="B40" s="731">
        <v>2336</v>
      </c>
      <c r="C40" s="732">
        <f t="shared" si="8"/>
        <v>-0.15116279069767447</v>
      </c>
      <c r="D40" s="753"/>
      <c r="E40" s="732" t="e">
        <f t="shared" si="9"/>
        <v>#DIV/0!</v>
      </c>
      <c r="F40" s="733">
        <f t="shared" si="6"/>
        <v>-1</v>
      </c>
      <c r="G40" s="318"/>
      <c r="H40" s="318"/>
      <c r="I40" s="318"/>
      <c r="J40" s="318"/>
      <c r="K40" s="318"/>
      <c r="L40" s="318"/>
      <c r="M40" s="318"/>
      <c r="N40" s="318"/>
      <c r="O40" s="318"/>
      <c r="P40" s="341" t="s">
        <v>92</v>
      </c>
      <c r="Q40" s="731">
        <f>+B40+'16'!B47</f>
        <v>2566</v>
      </c>
      <c r="R40" s="732">
        <f t="shared" si="10"/>
        <v>-0.10871830496700241</v>
      </c>
      <c r="S40" s="754">
        <f>+D40+'16'!D47</f>
        <v>0</v>
      </c>
      <c r="T40" s="755" t="e">
        <f t="shared" si="11"/>
        <v>#DIV/0!</v>
      </c>
      <c r="U40" s="733">
        <f t="shared" si="7"/>
        <v>-1</v>
      </c>
      <c r="V40" s="318"/>
      <c r="W40" s="318"/>
      <c r="X40" s="318"/>
      <c r="Y40" s="318"/>
      <c r="Z40" s="318"/>
      <c r="AA40" s="318"/>
      <c r="AB40" s="318"/>
      <c r="AC40" s="318"/>
      <c r="AD40" s="318"/>
    </row>
    <row r="41" spans="1:30" ht="12" hidden="1" customHeight="1" x14ac:dyDescent="0.25">
      <c r="A41" s="341" t="s">
        <v>93</v>
      </c>
      <c r="B41" s="725">
        <v>2590</v>
      </c>
      <c r="C41" s="726">
        <f t="shared" si="8"/>
        <v>0.10873287671232879</v>
      </c>
      <c r="D41" s="752"/>
      <c r="E41" s="726" t="e">
        <f t="shared" si="9"/>
        <v>#DIV/0!</v>
      </c>
      <c r="F41" s="727">
        <f t="shared" si="6"/>
        <v>-1</v>
      </c>
      <c r="G41" s="318"/>
      <c r="H41" s="318"/>
      <c r="I41" s="318"/>
      <c r="J41" s="318"/>
      <c r="K41" s="318"/>
      <c r="L41" s="318"/>
      <c r="M41" s="318"/>
      <c r="N41" s="318"/>
      <c r="O41" s="318"/>
      <c r="P41" s="341" t="s">
        <v>93</v>
      </c>
      <c r="Q41" s="725">
        <f>+B41+'16'!B48</f>
        <v>2662</v>
      </c>
      <c r="R41" s="726">
        <f t="shared" si="10"/>
        <v>3.74123148869836E-2</v>
      </c>
      <c r="S41" s="752">
        <f>+D41+'16'!D48</f>
        <v>0</v>
      </c>
      <c r="T41" s="756" t="e">
        <f t="shared" si="11"/>
        <v>#DIV/0!</v>
      </c>
      <c r="U41" s="727">
        <f t="shared" si="7"/>
        <v>-1</v>
      </c>
      <c r="V41" s="318"/>
      <c r="W41" s="318"/>
      <c r="X41" s="318"/>
      <c r="Y41" s="318"/>
      <c r="Z41" s="318"/>
      <c r="AA41" s="318"/>
      <c r="AB41" s="318"/>
      <c r="AC41" s="318"/>
      <c r="AD41" s="318"/>
    </row>
    <row r="42" spans="1:30" ht="12" hidden="1" customHeight="1" x14ac:dyDescent="0.25">
      <c r="A42" s="341" t="s">
        <v>94</v>
      </c>
      <c r="B42" s="731">
        <v>2496</v>
      </c>
      <c r="C42" s="732">
        <f t="shared" si="8"/>
        <v>-3.6293436293436288E-2</v>
      </c>
      <c r="D42" s="731"/>
      <c r="E42" s="732" t="e">
        <f t="shared" si="9"/>
        <v>#DIV/0!</v>
      </c>
      <c r="F42" s="733">
        <f t="shared" si="6"/>
        <v>-1</v>
      </c>
      <c r="G42" s="318"/>
      <c r="H42" s="318"/>
      <c r="I42" s="318"/>
      <c r="J42" s="318"/>
      <c r="K42" s="318"/>
      <c r="L42" s="318"/>
      <c r="M42" s="318"/>
      <c r="N42" s="318"/>
      <c r="O42" s="318"/>
      <c r="P42" s="341" t="s">
        <v>94</v>
      </c>
      <c r="Q42" s="731">
        <f>+B42+'16'!B49</f>
        <v>2624</v>
      </c>
      <c r="R42" s="732">
        <f t="shared" si="10"/>
        <v>-1.4274981217130001E-2</v>
      </c>
      <c r="S42" s="754">
        <f>+D42+'16'!D49</f>
        <v>0</v>
      </c>
      <c r="T42" s="755" t="e">
        <f t="shared" si="11"/>
        <v>#DIV/0!</v>
      </c>
      <c r="U42" s="733">
        <f t="shared" si="7"/>
        <v>-1</v>
      </c>
      <c r="V42" s="318"/>
      <c r="W42" s="318"/>
      <c r="X42" s="318"/>
      <c r="Y42" s="318"/>
      <c r="Z42" s="318"/>
      <c r="AA42" s="318"/>
      <c r="AB42" s="318"/>
      <c r="AC42" s="318"/>
      <c r="AD42" s="318"/>
    </row>
    <row r="43" spans="1:30" ht="12" hidden="1" customHeight="1" x14ac:dyDescent="0.25">
      <c r="A43" s="341" t="s">
        <v>95</v>
      </c>
      <c r="B43" s="725">
        <v>2619</v>
      </c>
      <c r="C43" s="726">
        <f t="shared" si="8"/>
        <v>4.9278846153846256E-2</v>
      </c>
      <c r="D43" s="752"/>
      <c r="E43" s="726" t="e">
        <f t="shared" si="9"/>
        <v>#DIV/0!</v>
      </c>
      <c r="F43" s="727">
        <f t="shared" si="6"/>
        <v>-1</v>
      </c>
      <c r="G43" s="318"/>
      <c r="H43" s="318"/>
      <c r="I43" s="318"/>
      <c r="J43" s="318"/>
      <c r="K43" s="318"/>
      <c r="L43" s="318"/>
      <c r="M43" s="318"/>
      <c r="N43" s="318"/>
      <c r="O43" s="318"/>
      <c r="P43" s="341" t="s">
        <v>95</v>
      </c>
      <c r="Q43" s="725">
        <f>+B43+'16'!B50</f>
        <v>2842</v>
      </c>
      <c r="R43" s="726">
        <f t="shared" si="10"/>
        <v>8.3079268292682862E-2</v>
      </c>
      <c r="S43" s="752">
        <f>+D43+'16'!D50</f>
        <v>0</v>
      </c>
      <c r="T43" s="756" t="e">
        <f t="shared" si="11"/>
        <v>#DIV/0!</v>
      </c>
      <c r="U43" s="727">
        <f t="shared" si="7"/>
        <v>-1</v>
      </c>
      <c r="V43" s="318"/>
      <c r="W43" s="318"/>
      <c r="X43" s="318"/>
      <c r="Y43" s="318"/>
      <c r="Z43" s="318"/>
      <c r="AA43" s="318"/>
      <c r="AB43" s="318"/>
      <c r="AC43" s="318"/>
      <c r="AD43" s="318"/>
    </row>
    <row r="44" spans="1:30" ht="12" hidden="1" customHeight="1" x14ac:dyDescent="0.25">
      <c r="A44" s="341" t="s">
        <v>96</v>
      </c>
      <c r="B44" s="731">
        <v>2707</v>
      </c>
      <c r="C44" s="732">
        <f t="shared" si="8"/>
        <v>3.3600610920198504E-2</v>
      </c>
      <c r="D44" s="731"/>
      <c r="E44" s="732" t="e">
        <f t="shared" si="9"/>
        <v>#DIV/0!</v>
      </c>
      <c r="F44" s="733">
        <f t="shared" si="6"/>
        <v>-1</v>
      </c>
      <c r="G44" s="318"/>
      <c r="H44" s="318"/>
      <c r="I44" s="318"/>
      <c r="J44" s="318"/>
      <c r="K44" s="318"/>
      <c r="L44" s="318"/>
      <c r="M44" s="318"/>
      <c r="N44" s="318"/>
      <c r="O44" s="318"/>
      <c r="P44" s="341" t="s">
        <v>96</v>
      </c>
      <c r="Q44" s="731">
        <f>+B44+'16'!B51</f>
        <v>2836</v>
      </c>
      <c r="R44" s="732">
        <f t="shared" si="10"/>
        <v>-2.1111893033075591E-3</v>
      </c>
      <c r="S44" s="754">
        <f>+D44+'16'!D51</f>
        <v>0</v>
      </c>
      <c r="T44" s="755" t="e">
        <f t="shared" si="11"/>
        <v>#DIV/0!</v>
      </c>
      <c r="U44" s="733">
        <f t="shared" si="7"/>
        <v>-1</v>
      </c>
      <c r="V44" s="318"/>
      <c r="W44" s="318"/>
      <c r="X44" s="318"/>
      <c r="Y44" s="318"/>
      <c r="Z44" s="318"/>
      <c r="AA44" s="318"/>
      <c r="AB44" s="318"/>
      <c r="AC44" s="318"/>
      <c r="AD44" s="318"/>
    </row>
    <row r="45" spans="1:30" ht="12" hidden="1" customHeight="1" x14ac:dyDescent="0.25">
      <c r="A45" s="341" t="s">
        <v>97</v>
      </c>
      <c r="B45" s="725">
        <v>2373</v>
      </c>
      <c r="C45" s="726">
        <f t="shared" si="8"/>
        <v>-0.1233838197266347</v>
      </c>
      <c r="D45" s="752"/>
      <c r="E45" s="726" t="e">
        <f t="shared" si="9"/>
        <v>#DIV/0!</v>
      </c>
      <c r="F45" s="727">
        <f t="shared" si="6"/>
        <v>-1</v>
      </c>
      <c r="G45" s="318"/>
      <c r="H45" s="318"/>
      <c r="I45" s="318"/>
      <c r="J45" s="318"/>
      <c r="K45" s="318"/>
      <c r="L45" s="318"/>
      <c r="M45" s="318"/>
      <c r="N45" s="318"/>
      <c r="O45" s="318"/>
      <c r="P45" s="341" t="s">
        <v>97</v>
      </c>
      <c r="Q45" s="725">
        <f>+B45+'16'!B52</f>
        <v>2522</v>
      </c>
      <c r="R45" s="726">
        <f t="shared" si="10"/>
        <v>-0.11071932299012699</v>
      </c>
      <c r="S45" s="752">
        <f>+D45+'16'!D52</f>
        <v>0</v>
      </c>
      <c r="T45" s="756" t="e">
        <f t="shared" si="11"/>
        <v>#DIV/0!</v>
      </c>
      <c r="U45" s="727">
        <f t="shared" si="7"/>
        <v>-1</v>
      </c>
      <c r="V45" s="318"/>
      <c r="W45" s="318"/>
      <c r="X45" s="318"/>
      <c r="Y45" s="318"/>
      <c r="Z45" s="318"/>
      <c r="AA45" s="318"/>
      <c r="AB45" s="318"/>
      <c r="AC45" s="318"/>
      <c r="AD45" s="318"/>
    </row>
    <row r="46" spans="1:30" ht="12" hidden="1" customHeight="1" x14ac:dyDescent="0.25">
      <c r="A46" s="341" t="s">
        <v>98</v>
      </c>
      <c r="B46" s="731">
        <v>2553</v>
      </c>
      <c r="C46" s="732">
        <f t="shared" si="8"/>
        <v>7.5853350189633462E-2</v>
      </c>
      <c r="D46" s="731"/>
      <c r="E46" s="732" t="e">
        <f t="shared" si="9"/>
        <v>#DIV/0!</v>
      </c>
      <c r="F46" s="733">
        <f t="shared" si="6"/>
        <v>-1</v>
      </c>
      <c r="G46" s="318"/>
      <c r="H46" s="318"/>
      <c r="I46" s="318"/>
      <c r="J46" s="318"/>
      <c r="K46" s="318"/>
      <c r="L46" s="318"/>
      <c r="M46" s="318"/>
      <c r="N46" s="318"/>
      <c r="O46" s="318"/>
      <c r="P46" s="341" t="s">
        <v>98</v>
      </c>
      <c r="Q46" s="731">
        <f>+B46+'16'!B53</f>
        <v>2685</v>
      </c>
      <c r="R46" s="732">
        <f t="shared" si="10"/>
        <v>6.463124504361617E-2</v>
      </c>
      <c r="S46" s="754">
        <f>+D46+'16'!D53</f>
        <v>0</v>
      </c>
      <c r="T46" s="755" t="e">
        <f t="shared" si="11"/>
        <v>#DIV/0!</v>
      </c>
      <c r="U46" s="733">
        <f t="shared" si="7"/>
        <v>-1</v>
      </c>
      <c r="V46" s="318"/>
      <c r="W46" s="318"/>
      <c r="X46" s="318"/>
      <c r="Y46" s="318"/>
      <c r="Z46" s="318"/>
      <c r="AA46" s="318"/>
      <c r="AB46" s="318"/>
      <c r="AC46" s="318"/>
      <c r="AD46" s="318"/>
    </row>
    <row r="47" spans="1:30" ht="12" hidden="1" customHeight="1" x14ac:dyDescent="0.25">
      <c r="A47" s="341" t="s">
        <v>99</v>
      </c>
      <c r="B47" s="725">
        <v>2346</v>
      </c>
      <c r="C47" s="726">
        <f t="shared" si="8"/>
        <v>-8.108108108108103E-2</v>
      </c>
      <c r="D47" s="752"/>
      <c r="E47" s="726" t="e">
        <f t="shared" si="9"/>
        <v>#DIV/0!</v>
      </c>
      <c r="F47" s="727">
        <f t="shared" si="6"/>
        <v>-1</v>
      </c>
      <c r="G47" s="318"/>
      <c r="H47" s="318"/>
      <c r="I47" s="318"/>
      <c r="J47" s="318"/>
      <c r="K47" s="318"/>
      <c r="L47" s="318"/>
      <c r="M47" s="318"/>
      <c r="N47" s="318"/>
      <c r="O47" s="318"/>
      <c r="P47" s="341" t="s">
        <v>99</v>
      </c>
      <c r="Q47" s="725">
        <f>+B47+'16'!B54</f>
        <v>2613</v>
      </c>
      <c r="R47" s="726">
        <f t="shared" si="10"/>
        <v>-2.681564245810053E-2</v>
      </c>
      <c r="S47" s="757">
        <f>+D47+'16'!D54</f>
        <v>0</v>
      </c>
      <c r="T47" s="756" t="e">
        <f t="shared" si="11"/>
        <v>#DIV/0!</v>
      </c>
      <c r="U47" s="727">
        <f t="shared" si="7"/>
        <v>-1</v>
      </c>
      <c r="V47" s="318"/>
      <c r="W47" s="318"/>
      <c r="X47" s="318"/>
      <c r="Y47" s="318"/>
      <c r="Z47" s="318"/>
      <c r="AA47" s="318"/>
      <c r="AB47" s="318"/>
      <c r="AC47" s="318"/>
      <c r="AD47" s="318"/>
    </row>
    <row r="48" spans="1:30" ht="12" hidden="1" customHeight="1" x14ac:dyDescent="0.25">
      <c r="A48" s="341" t="s">
        <v>100</v>
      </c>
      <c r="B48" s="731">
        <v>2558</v>
      </c>
      <c r="C48" s="732">
        <f t="shared" si="8"/>
        <v>9.036658141517484E-2</v>
      </c>
      <c r="D48" s="731"/>
      <c r="E48" s="732" t="e">
        <f t="shared" si="9"/>
        <v>#DIV/0!</v>
      </c>
      <c r="F48" s="733">
        <f t="shared" si="6"/>
        <v>-1</v>
      </c>
      <c r="G48" s="318"/>
      <c r="H48" s="318"/>
      <c r="I48" s="318"/>
      <c r="J48" s="318"/>
      <c r="K48" s="318"/>
      <c r="L48" s="318"/>
      <c r="M48" s="318"/>
      <c r="N48" s="318"/>
      <c r="O48" s="318"/>
      <c r="P48" s="341" t="s">
        <v>100</v>
      </c>
      <c r="Q48" s="731">
        <f>+B48+'16'!B55</f>
        <v>2672</v>
      </c>
      <c r="R48" s="732">
        <f t="shared" si="10"/>
        <v>2.2579410639112174E-2</v>
      </c>
      <c r="S48" s="757">
        <f>+D48+'16'!D55</f>
        <v>0</v>
      </c>
      <c r="T48" s="755" t="e">
        <f t="shared" si="11"/>
        <v>#DIV/0!</v>
      </c>
      <c r="U48" s="733">
        <f t="shared" si="7"/>
        <v>-1</v>
      </c>
      <c r="V48" s="318"/>
      <c r="W48" s="318"/>
      <c r="X48" s="318"/>
      <c r="Y48" s="318"/>
      <c r="Z48" s="318"/>
      <c r="AA48" s="318"/>
      <c r="AB48" s="318"/>
      <c r="AC48" s="318"/>
      <c r="AD48" s="318"/>
    </row>
    <row r="49" spans="1:30" ht="12" hidden="1" customHeight="1" x14ac:dyDescent="0.25">
      <c r="A49" s="758" t="s">
        <v>36</v>
      </c>
      <c r="B49" s="759">
        <f>SUM(B37:B48)</f>
        <v>29720</v>
      </c>
      <c r="C49" s="759" t="s">
        <v>112</v>
      </c>
      <c r="D49" s="759">
        <f>SUM(D37:D48)</f>
        <v>2037</v>
      </c>
      <c r="E49" s="760">
        <f>+D49/B49-1</f>
        <v>-0.93146029609690439</v>
      </c>
      <c r="F49" s="746">
        <f t="shared" si="6"/>
        <v>-0.93146029609690439</v>
      </c>
      <c r="G49" s="318"/>
      <c r="H49" s="318"/>
      <c r="I49" s="318"/>
      <c r="J49" s="318"/>
      <c r="K49" s="318"/>
      <c r="L49" s="318"/>
      <c r="M49" s="318"/>
      <c r="N49" s="318"/>
      <c r="O49" s="318"/>
      <c r="P49" s="758" t="s">
        <v>36</v>
      </c>
      <c r="Q49" s="759">
        <f>SUM(Q37:Q48)</f>
        <v>31541</v>
      </c>
      <c r="R49" s="759" t="s">
        <v>112</v>
      </c>
      <c r="S49" s="759">
        <f>SUM(S37:S48)</f>
        <v>2185</v>
      </c>
      <c r="T49" s="760">
        <f>+S49/Q49-1</f>
        <v>-0.93072508798072351</v>
      </c>
      <c r="U49" s="746">
        <f t="shared" si="7"/>
        <v>-0.93072508798072351</v>
      </c>
      <c r="V49" s="318"/>
      <c r="W49" s="318"/>
      <c r="X49" s="318"/>
      <c r="Y49" s="318"/>
      <c r="Z49" s="318"/>
      <c r="AA49" s="318"/>
      <c r="AB49" s="318"/>
      <c r="AC49" s="318"/>
      <c r="AD49" s="318"/>
    </row>
    <row r="50" spans="1:30" ht="12" customHeight="1" x14ac:dyDescent="0.25">
      <c r="A50" s="318"/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</row>
    <row r="51" spans="1:30" ht="12" customHeight="1" x14ac:dyDescent="0.25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</row>
    <row r="52" spans="1:30" ht="12" customHeight="1" x14ac:dyDescent="0.25">
      <c r="A52" s="318"/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</row>
    <row r="53" spans="1:30" ht="12" customHeight="1" x14ac:dyDescent="0.25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761">
        <v>2020</v>
      </c>
      <c r="Q53" s="318"/>
      <c r="R53" s="318"/>
      <c r="S53" s="739">
        <v>32000</v>
      </c>
      <c r="T53" s="749">
        <f>+S53/S49-1</f>
        <v>13.645308924485127</v>
      </c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</row>
    <row r="54" spans="1:30" ht="12" customHeight="1" x14ac:dyDescent="0.25">
      <c r="A54" s="318"/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</row>
    <row r="55" spans="1:30" ht="12" customHeight="1" x14ac:dyDescent="0.25">
      <c r="A55" s="318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</row>
    <row r="56" spans="1:30" ht="12" customHeight="1" x14ac:dyDescent="0.25">
      <c r="A56" s="318"/>
      <c r="B56" s="318"/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</row>
    <row r="57" spans="1:30" ht="12" customHeight="1" x14ac:dyDescent="0.25">
      <c r="A57" s="318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</row>
    <row r="58" spans="1:30" ht="12" customHeight="1" x14ac:dyDescent="0.25">
      <c r="A58" s="318"/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</row>
    <row r="59" spans="1:30" ht="12" customHeight="1" x14ac:dyDescent="0.25">
      <c r="A59" s="318"/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</row>
    <row r="60" spans="1:30" ht="12" customHeight="1" x14ac:dyDescent="0.25">
      <c r="A60" s="318"/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</row>
    <row r="61" spans="1:30" ht="12" customHeight="1" x14ac:dyDescent="0.25">
      <c r="A61" s="318"/>
      <c r="B61" s="318"/>
      <c r="C61" s="318"/>
      <c r="D61" s="318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</row>
    <row r="62" spans="1:30" ht="12" customHeight="1" x14ac:dyDescent="0.25">
      <c r="A62" s="318"/>
      <c r="B62" s="318"/>
      <c r="C62" s="318"/>
      <c r="D62" s="318"/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</row>
    <row r="63" spans="1:30" ht="12" customHeight="1" x14ac:dyDescent="0.25">
      <c r="A63" s="318"/>
      <c r="B63" s="318"/>
      <c r="C63" s="318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</row>
    <row r="64" spans="1:30" ht="12" customHeight="1" x14ac:dyDescent="0.25">
      <c r="A64" s="318"/>
      <c r="B64" s="318"/>
      <c r="C64" s="318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</row>
    <row r="65" spans="1:30" ht="12" customHeight="1" x14ac:dyDescent="0.25">
      <c r="A65" s="318"/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</row>
    <row r="66" spans="1:30" ht="12" customHeight="1" x14ac:dyDescent="0.25">
      <c r="A66" s="318"/>
      <c r="B66" s="318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</row>
    <row r="67" spans="1:30" ht="12" customHeight="1" x14ac:dyDescent="0.25">
      <c r="A67" s="318"/>
      <c r="B67" s="318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</row>
    <row r="68" spans="1:30" ht="12" customHeight="1" x14ac:dyDescent="0.25">
      <c r="A68" s="318"/>
      <c r="B68" s="318"/>
      <c r="C68" s="318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</row>
    <row r="69" spans="1:30" ht="12" customHeight="1" x14ac:dyDescent="0.25">
      <c r="A69" s="318"/>
      <c r="B69" s="318"/>
      <c r="C69" s="318"/>
      <c r="D69" s="318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</row>
    <row r="70" spans="1:30" ht="12" customHeight="1" x14ac:dyDescent="0.25">
      <c r="A70" s="318"/>
      <c r="B70" s="318"/>
      <c r="C70" s="318"/>
      <c r="D70" s="318"/>
      <c r="E70" s="318"/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</row>
    <row r="71" spans="1:30" ht="12" customHeight="1" x14ac:dyDescent="0.25">
      <c r="A71" s="318"/>
      <c r="B71" s="318"/>
      <c r="C71" s="318"/>
      <c r="D71" s="318"/>
      <c r="E71" s="318"/>
      <c r="F71" s="31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</row>
    <row r="72" spans="1:30" ht="12" customHeight="1" x14ac:dyDescent="0.25">
      <c r="A72" s="318"/>
      <c r="B72" s="318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</row>
    <row r="73" spans="1:30" ht="12" customHeight="1" x14ac:dyDescent="0.25">
      <c r="A73" s="318"/>
      <c r="B73" s="318"/>
      <c r="C73" s="318"/>
      <c r="D73" s="318"/>
      <c r="E73" s="318"/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</row>
    <row r="74" spans="1:30" ht="12" customHeight="1" x14ac:dyDescent="0.25">
      <c r="A74" s="318"/>
      <c r="B74" s="318"/>
      <c r="C74" s="318"/>
      <c r="D74" s="318"/>
      <c r="E74" s="318"/>
      <c r="F74" s="31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</row>
    <row r="75" spans="1:30" ht="12" customHeight="1" x14ac:dyDescent="0.25">
      <c r="A75" s="318"/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</row>
    <row r="76" spans="1:30" ht="12" customHeight="1" x14ac:dyDescent="0.25">
      <c r="A76" s="318"/>
      <c r="B76" s="318"/>
      <c r="C76" s="318"/>
      <c r="D76" s="318"/>
      <c r="E76" s="318"/>
      <c r="F76" s="31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</row>
    <row r="77" spans="1:30" ht="12" customHeight="1" x14ac:dyDescent="0.25">
      <c r="A77" s="318"/>
      <c r="B77" s="318"/>
      <c r="C77" s="31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</row>
    <row r="78" spans="1:30" ht="12" customHeight="1" x14ac:dyDescent="0.25">
      <c r="A78" s="318"/>
      <c r="B78" s="318"/>
      <c r="C78" s="318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</row>
    <row r="79" spans="1:30" ht="12" customHeight="1" x14ac:dyDescent="0.25">
      <c r="A79" s="318"/>
      <c r="B79" s="318"/>
      <c r="C79" s="318"/>
      <c r="D79" s="318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</row>
    <row r="80" spans="1:30" ht="12" customHeight="1" x14ac:dyDescent="0.25">
      <c r="A80" s="318"/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</row>
    <row r="81" spans="1:30" ht="12" customHeight="1" x14ac:dyDescent="0.25">
      <c r="A81" s="318"/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</row>
    <row r="82" spans="1:30" ht="12" customHeight="1" x14ac:dyDescent="0.25">
      <c r="A82" s="318"/>
      <c r="B82" s="318"/>
      <c r="C82" s="318"/>
      <c r="D82" s="318"/>
      <c r="E82" s="318"/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</row>
    <row r="83" spans="1:30" ht="12" customHeight="1" x14ac:dyDescent="0.25">
      <c r="A83" s="318"/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</row>
    <row r="84" spans="1:30" ht="12" customHeight="1" x14ac:dyDescent="0.25">
      <c r="A84" s="318"/>
      <c r="B84" s="318"/>
      <c r="C84" s="318"/>
      <c r="D84" s="318"/>
      <c r="E84" s="318"/>
      <c r="F84" s="31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</row>
    <row r="85" spans="1:30" ht="12" customHeight="1" x14ac:dyDescent="0.25">
      <c r="A85" s="318"/>
      <c r="B85" s="318"/>
      <c r="C85" s="318"/>
      <c r="D85" s="318"/>
      <c r="E85" s="318"/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</row>
    <row r="86" spans="1:30" ht="12" customHeight="1" x14ac:dyDescent="0.25">
      <c r="A86" s="318"/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</row>
    <row r="87" spans="1:30" ht="12" customHeight="1" x14ac:dyDescent="0.25">
      <c r="A87" s="318"/>
      <c r="B87" s="318"/>
      <c r="C87" s="318"/>
      <c r="D87" s="318"/>
      <c r="E87" s="318"/>
      <c r="F87" s="31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</row>
    <row r="88" spans="1:30" ht="12" customHeight="1" x14ac:dyDescent="0.25">
      <c r="A88" s="318"/>
      <c r="B88" s="318"/>
      <c r="C88" s="318"/>
      <c r="D88" s="318"/>
      <c r="E88" s="318"/>
      <c r="F88" s="31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</row>
    <row r="89" spans="1:30" ht="12" customHeight="1" x14ac:dyDescent="0.25">
      <c r="A89" s="318"/>
      <c r="B89" s="318"/>
      <c r="C89" s="318"/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</row>
    <row r="90" spans="1:30" ht="12" customHeight="1" x14ac:dyDescent="0.25">
      <c r="A90" s="318"/>
      <c r="B90" s="318"/>
      <c r="C90" s="318"/>
      <c r="D90" s="318"/>
      <c r="E90" s="318"/>
      <c r="F90" s="318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</row>
    <row r="91" spans="1:30" ht="12" customHeight="1" x14ac:dyDescent="0.25">
      <c r="A91" s="318"/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</row>
    <row r="92" spans="1:30" ht="12" customHeight="1" x14ac:dyDescent="0.25">
      <c r="A92" s="318"/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</row>
    <row r="93" spans="1:30" ht="12" customHeight="1" x14ac:dyDescent="0.25">
      <c r="A93" s="318"/>
      <c r="B93" s="318"/>
      <c r="C93" s="318"/>
      <c r="D93" s="318"/>
      <c r="E93" s="318"/>
      <c r="F93" s="31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</row>
    <row r="94" spans="1:30" ht="12" customHeight="1" x14ac:dyDescent="0.25">
      <c r="A94" s="318"/>
      <c r="B94" s="318"/>
      <c r="C94" s="318"/>
      <c r="D94" s="318"/>
      <c r="E94" s="318"/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</row>
    <row r="95" spans="1:30" ht="12" customHeight="1" x14ac:dyDescent="0.25">
      <c r="A95" s="318"/>
      <c r="B95" s="318"/>
      <c r="C95" s="318"/>
      <c r="D95" s="318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</row>
    <row r="96" spans="1:30" ht="12" customHeight="1" x14ac:dyDescent="0.25">
      <c r="A96" s="318"/>
      <c r="B96" s="318"/>
      <c r="C96" s="318"/>
      <c r="D96" s="318"/>
      <c r="E96" s="318"/>
      <c r="F96" s="318"/>
      <c r="G96" s="318"/>
      <c r="H96" s="318"/>
      <c r="I96" s="318"/>
      <c r="J96" s="318"/>
      <c r="K96" s="318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</row>
    <row r="97" spans="1:30" ht="12" customHeight="1" x14ac:dyDescent="0.25">
      <c r="A97" s="318"/>
      <c r="B97" s="318"/>
      <c r="C97" s="318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</row>
    <row r="98" spans="1:30" ht="12" customHeight="1" x14ac:dyDescent="0.25">
      <c r="A98" s="318"/>
      <c r="B98" s="318"/>
      <c r="C98" s="318"/>
      <c r="D98" s="318"/>
      <c r="E98" s="318"/>
      <c r="F98" s="318"/>
      <c r="G98" s="318"/>
      <c r="H98" s="318"/>
      <c r="I98" s="318"/>
      <c r="J98" s="318"/>
      <c r="K98" s="318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</row>
    <row r="99" spans="1:30" ht="12" customHeight="1" x14ac:dyDescent="0.25">
      <c r="A99" s="318"/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</row>
    <row r="100" spans="1:30" ht="12" customHeight="1" x14ac:dyDescent="0.25">
      <c r="A100" s="318"/>
      <c r="B100" s="318"/>
      <c r="C100" s="318"/>
      <c r="D100" s="318"/>
      <c r="E100" s="318"/>
      <c r="F100" s="318"/>
      <c r="G100" s="318"/>
      <c r="H100" s="318"/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</row>
    <row r="101" spans="1:30" ht="12" customHeight="1" x14ac:dyDescent="0.25">
      <c r="A101" s="318"/>
      <c r="B101" s="318"/>
      <c r="C101" s="318"/>
      <c r="D101" s="318"/>
      <c r="E101" s="318"/>
      <c r="F101" s="31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</row>
    <row r="102" spans="1:30" ht="12" customHeight="1" x14ac:dyDescent="0.25">
      <c r="A102" s="318"/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18"/>
    </row>
    <row r="103" spans="1:30" ht="12" customHeight="1" x14ac:dyDescent="0.25">
      <c r="A103" s="318"/>
      <c r="B103" s="318"/>
      <c r="C103" s="318"/>
      <c r="D103" s="318"/>
      <c r="E103" s="318"/>
      <c r="F103" s="318"/>
      <c r="G103" s="318"/>
      <c r="H103" s="318"/>
      <c r="I103" s="318"/>
      <c r="J103" s="318"/>
      <c r="K103" s="318"/>
      <c r="L103" s="318"/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</row>
    <row r="104" spans="1:30" ht="12" customHeight="1" x14ac:dyDescent="0.25">
      <c r="A104" s="318"/>
      <c r="B104" s="318"/>
      <c r="C104" s="318"/>
      <c r="D104" s="318"/>
      <c r="E104" s="318"/>
      <c r="F104" s="318"/>
      <c r="G104" s="318"/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</row>
    <row r="105" spans="1:30" ht="12" customHeight="1" x14ac:dyDescent="0.25">
      <c r="A105" s="318"/>
      <c r="B105" s="318"/>
      <c r="C105" s="318"/>
      <c r="D105" s="318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8"/>
      <c r="AD105" s="318"/>
    </row>
    <row r="106" spans="1:30" ht="12" customHeight="1" x14ac:dyDescent="0.25">
      <c r="A106" s="318"/>
      <c r="B106" s="318"/>
      <c r="C106" s="318"/>
      <c r="D106" s="318"/>
      <c r="E106" s="318"/>
      <c r="F106" s="31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8"/>
      <c r="AB106" s="318"/>
      <c r="AC106" s="318"/>
      <c r="AD106" s="318"/>
    </row>
    <row r="107" spans="1:30" ht="12" customHeight="1" x14ac:dyDescent="0.25">
      <c r="A107" s="318"/>
      <c r="B107" s="318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318"/>
      <c r="AB107" s="318"/>
      <c r="AC107" s="318"/>
      <c r="AD107" s="318"/>
    </row>
    <row r="108" spans="1:30" ht="12" customHeight="1" x14ac:dyDescent="0.25">
      <c r="A108" s="318"/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</row>
    <row r="109" spans="1:30" ht="12" customHeight="1" x14ac:dyDescent="0.25">
      <c r="A109" s="318"/>
      <c r="B109" s="318"/>
      <c r="C109" s="318"/>
      <c r="D109" s="318"/>
      <c r="E109" s="318"/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</row>
    <row r="110" spans="1:30" ht="12" customHeight="1" x14ac:dyDescent="0.25">
      <c r="A110" s="318"/>
      <c r="B110" s="318"/>
      <c r="C110" s="318"/>
      <c r="D110" s="318"/>
      <c r="E110" s="318"/>
      <c r="F110" s="31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</row>
    <row r="111" spans="1:30" ht="12" customHeight="1" x14ac:dyDescent="0.25">
      <c r="A111" s="318"/>
      <c r="B111" s="318"/>
      <c r="C111" s="318"/>
      <c r="D111" s="318"/>
      <c r="E111" s="318"/>
      <c r="F111" s="318"/>
      <c r="G111" s="318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</row>
    <row r="112" spans="1:30" ht="12" customHeight="1" x14ac:dyDescent="0.25">
      <c r="A112" s="318"/>
      <c r="B112" s="318"/>
      <c r="C112" s="318"/>
      <c r="D112" s="318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</row>
    <row r="113" spans="1:30" ht="12" customHeight="1" x14ac:dyDescent="0.25">
      <c r="A113" s="318"/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</row>
    <row r="114" spans="1:30" ht="12" customHeight="1" x14ac:dyDescent="0.25">
      <c r="A114" s="318"/>
      <c r="B114" s="318"/>
      <c r="C114" s="318"/>
      <c r="D114" s="318"/>
      <c r="E114" s="318"/>
      <c r="F114" s="31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</row>
    <row r="115" spans="1:30" ht="12" customHeight="1" x14ac:dyDescent="0.25">
      <c r="A115" s="318"/>
      <c r="B115" s="318"/>
      <c r="C115" s="318"/>
      <c r="D115" s="318"/>
      <c r="E115" s="318"/>
      <c r="F115" s="31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</row>
    <row r="116" spans="1:30" ht="12" customHeight="1" x14ac:dyDescent="0.25">
      <c r="A116" s="318"/>
      <c r="B116" s="318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</row>
    <row r="117" spans="1:30" ht="12" customHeight="1" x14ac:dyDescent="0.25">
      <c r="A117" s="318"/>
      <c r="B117" s="318"/>
      <c r="C117" s="318"/>
      <c r="D117" s="318"/>
      <c r="E117" s="318"/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</row>
    <row r="118" spans="1:30" ht="12" customHeight="1" x14ac:dyDescent="0.25">
      <c r="A118" s="318"/>
      <c r="B118" s="318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</row>
    <row r="119" spans="1:30" ht="12" customHeight="1" x14ac:dyDescent="0.25">
      <c r="A119" s="318"/>
      <c r="B119" s="318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</row>
    <row r="120" spans="1:30" ht="12" customHeight="1" x14ac:dyDescent="0.25">
      <c r="A120" s="318"/>
      <c r="B120" s="318"/>
      <c r="C120" s="318"/>
      <c r="D120" s="318"/>
      <c r="E120" s="318"/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  <c r="AA120" s="318"/>
      <c r="AB120" s="318"/>
      <c r="AC120" s="318"/>
      <c r="AD120" s="318"/>
    </row>
    <row r="121" spans="1:30" ht="12" customHeight="1" x14ac:dyDescent="0.25">
      <c r="A121" s="318"/>
      <c r="B121" s="318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</row>
    <row r="122" spans="1:30" ht="12" customHeight="1" x14ac:dyDescent="0.25">
      <c r="A122" s="318"/>
      <c r="B122" s="318"/>
      <c r="C122" s="318"/>
      <c r="D122" s="318"/>
      <c r="E122" s="318"/>
      <c r="F122" s="31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</row>
    <row r="123" spans="1:30" ht="12" customHeight="1" x14ac:dyDescent="0.25">
      <c r="A123" s="318"/>
      <c r="B123" s="318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</row>
    <row r="124" spans="1:30" ht="12" customHeight="1" x14ac:dyDescent="0.25">
      <c r="A124" s="318"/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</row>
    <row r="125" spans="1:30" ht="12" customHeight="1" x14ac:dyDescent="0.25">
      <c r="A125" s="318"/>
      <c r="B125" s="318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</row>
    <row r="126" spans="1:30" ht="12" customHeight="1" x14ac:dyDescent="0.25">
      <c r="A126" s="318"/>
      <c r="B126" s="318"/>
      <c r="C126" s="318"/>
      <c r="D126" s="318"/>
      <c r="E126" s="318"/>
      <c r="F126" s="31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  <c r="AA126" s="318"/>
      <c r="AB126" s="318"/>
      <c r="AC126" s="318"/>
      <c r="AD126" s="318"/>
    </row>
    <row r="127" spans="1:30" ht="12" customHeight="1" x14ac:dyDescent="0.25">
      <c r="A127" s="318"/>
      <c r="B127" s="318"/>
      <c r="C127" s="318"/>
      <c r="D127" s="318"/>
      <c r="E127" s="318"/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</row>
    <row r="128" spans="1:30" ht="12" customHeight="1" x14ac:dyDescent="0.25">
      <c r="A128" s="318"/>
      <c r="B128" s="318"/>
      <c r="C128" s="318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318"/>
      <c r="AB128" s="318"/>
      <c r="AC128" s="318"/>
      <c r="AD128" s="318"/>
    </row>
    <row r="129" spans="1:30" ht="12" customHeight="1" x14ac:dyDescent="0.25">
      <c r="A129" s="318"/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318"/>
      <c r="AB129" s="318"/>
      <c r="AC129" s="318"/>
      <c r="AD129" s="318"/>
    </row>
    <row r="130" spans="1:30" ht="12" customHeight="1" x14ac:dyDescent="0.25">
      <c r="A130" s="318"/>
      <c r="B130" s="318"/>
      <c r="C130" s="318"/>
      <c r="D130" s="318"/>
      <c r="E130" s="318"/>
      <c r="F130" s="31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</row>
    <row r="131" spans="1:30" ht="12" customHeight="1" x14ac:dyDescent="0.25">
      <c r="A131" s="318"/>
      <c r="B131" s="318"/>
      <c r="C131" s="318"/>
      <c r="D131" s="318"/>
      <c r="E131" s="318"/>
      <c r="F131" s="31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  <c r="AA131" s="318"/>
      <c r="AB131" s="318"/>
      <c r="AC131" s="318"/>
      <c r="AD131" s="318"/>
    </row>
    <row r="132" spans="1:30" ht="12" customHeight="1" x14ac:dyDescent="0.25">
      <c r="A132" s="318"/>
      <c r="B132" s="318"/>
      <c r="C132" s="318"/>
      <c r="D132" s="318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</row>
    <row r="133" spans="1:30" ht="12" customHeight="1" x14ac:dyDescent="0.25">
      <c r="A133" s="318"/>
      <c r="B133" s="318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</row>
    <row r="134" spans="1:30" ht="12" customHeight="1" x14ac:dyDescent="0.25">
      <c r="A134" s="318"/>
      <c r="B134" s="318"/>
      <c r="C134" s="318"/>
      <c r="D134" s="318"/>
      <c r="E134" s="318"/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</row>
    <row r="135" spans="1:30" ht="12" customHeight="1" x14ac:dyDescent="0.25">
      <c r="A135" s="318"/>
      <c r="B135" s="318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8"/>
      <c r="AB135" s="318"/>
      <c r="AC135" s="318"/>
      <c r="AD135" s="318"/>
    </row>
    <row r="136" spans="1:30" ht="12" customHeight="1" x14ac:dyDescent="0.25">
      <c r="A136" s="318"/>
      <c r="B136" s="318"/>
      <c r="C136" s="318"/>
      <c r="D136" s="318"/>
      <c r="E136" s="318"/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  <c r="AA136" s="318"/>
      <c r="AB136" s="318"/>
      <c r="AC136" s="318"/>
      <c r="AD136" s="318"/>
    </row>
    <row r="137" spans="1:30" ht="12" customHeight="1" x14ac:dyDescent="0.25">
      <c r="A137" s="318"/>
      <c r="B137" s="318"/>
      <c r="C137" s="318"/>
      <c r="D137" s="318"/>
      <c r="E137" s="318"/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  <c r="AA137" s="318"/>
      <c r="AB137" s="318"/>
      <c r="AC137" s="318"/>
      <c r="AD137" s="318"/>
    </row>
    <row r="138" spans="1:30" ht="12" customHeight="1" x14ac:dyDescent="0.25">
      <c r="A138" s="318"/>
      <c r="B138" s="318"/>
      <c r="C138" s="318"/>
      <c r="D138" s="318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</row>
    <row r="139" spans="1:30" ht="12" customHeight="1" x14ac:dyDescent="0.25">
      <c r="A139" s="318"/>
      <c r="B139" s="318"/>
      <c r="C139" s="318"/>
      <c r="D139" s="318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318"/>
      <c r="AB139" s="318"/>
      <c r="AC139" s="318"/>
      <c r="AD139" s="318"/>
    </row>
    <row r="140" spans="1:30" ht="12" customHeight="1" x14ac:dyDescent="0.25">
      <c r="A140" s="318"/>
      <c r="B140" s="318"/>
      <c r="C140" s="318"/>
      <c r="D140" s="318"/>
      <c r="E140" s="318"/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  <c r="AA140" s="318"/>
      <c r="AB140" s="318"/>
      <c r="AC140" s="318"/>
      <c r="AD140" s="318"/>
    </row>
    <row r="141" spans="1:30" ht="12" customHeight="1" x14ac:dyDescent="0.25">
      <c r="A141" s="318"/>
      <c r="B141" s="318"/>
      <c r="C141" s="318"/>
      <c r="D141" s="318"/>
      <c r="E141" s="318"/>
      <c r="F141" s="31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</row>
    <row r="142" spans="1:30" ht="12" customHeight="1" x14ac:dyDescent="0.25">
      <c r="A142" s="318"/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18"/>
    </row>
    <row r="143" spans="1:30" ht="12" customHeight="1" x14ac:dyDescent="0.25">
      <c r="A143" s="318"/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318"/>
      <c r="AB143" s="318"/>
      <c r="AC143" s="318"/>
      <c r="AD143" s="318"/>
    </row>
    <row r="144" spans="1:30" ht="12" customHeight="1" x14ac:dyDescent="0.25">
      <c r="A144" s="318"/>
      <c r="B144" s="318"/>
      <c r="C144" s="318"/>
      <c r="D144" s="318"/>
      <c r="E144" s="318"/>
      <c r="F144" s="318"/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  <c r="AA144" s="318"/>
      <c r="AB144" s="318"/>
      <c r="AC144" s="318"/>
      <c r="AD144" s="318"/>
    </row>
    <row r="145" spans="1:30" ht="12" customHeight="1" x14ac:dyDescent="0.25">
      <c r="A145" s="318"/>
      <c r="B145" s="318"/>
      <c r="C145" s="318"/>
      <c r="D145" s="318"/>
      <c r="E145" s="318"/>
      <c r="F145" s="318"/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</row>
    <row r="146" spans="1:30" ht="12" customHeight="1" x14ac:dyDescent="0.25">
      <c r="A146" s="318"/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</row>
    <row r="147" spans="1:30" ht="12" customHeight="1" x14ac:dyDescent="0.25">
      <c r="A147" s="318"/>
      <c r="B147" s="318"/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</row>
    <row r="148" spans="1:30" ht="12" customHeight="1" x14ac:dyDescent="0.25">
      <c r="A148" s="318"/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318"/>
      <c r="AB148" s="318"/>
      <c r="AC148" s="318"/>
      <c r="AD148" s="318"/>
    </row>
    <row r="149" spans="1:30" ht="12" customHeight="1" x14ac:dyDescent="0.25">
      <c r="A149" s="318"/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318"/>
      <c r="AB149" s="318"/>
      <c r="AC149" s="318"/>
      <c r="AD149" s="318"/>
    </row>
    <row r="150" spans="1:30" ht="12" customHeight="1" x14ac:dyDescent="0.25">
      <c r="A150" s="318"/>
      <c r="B150" s="318"/>
      <c r="C150" s="318"/>
      <c r="D150" s="318"/>
      <c r="E150" s="318"/>
      <c r="F150" s="31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  <c r="AA150" s="318"/>
      <c r="AB150" s="318"/>
      <c r="AC150" s="318"/>
      <c r="AD150" s="318"/>
    </row>
    <row r="151" spans="1:30" ht="12" customHeight="1" x14ac:dyDescent="0.25">
      <c r="A151" s="318"/>
      <c r="B151" s="318"/>
      <c r="C151" s="318"/>
      <c r="D151" s="318"/>
      <c r="E151" s="318"/>
      <c r="F151" s="318"/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  <c r="AA151" s="318"/>
      <c r="AB151" s="318"/>
      <c r="AC151" s="318"/>
      <c r="AD151" s="318"/>
    </row>
    <row r="152" spans="1:30" ht="12" customHeight="1" x14ac:dyDescent="0.25">
      <c r="A152" s="318"/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318"/>
      <c r="AB152" s="318"/>
      <c r="AC152" s="318"/>
      <c r="AD152" s="318"/>
    </row>
    <row r="153" spans="1:30" ht="12" customHeight="1" x14ac:dyDescent="0.25">
      <c r="A153" s="318"/>
      <c r="B153" s="318"/>
      <c r="C153" s="318"/>
      <c r="D153" s="318"/>
      <c r="E153" s="318"/>
      <c r="F153" s="31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  <c r="AA153" s="318"/>
      <c r="AB153" s="318"/>
      <c r="AC153" s="318"/>
      <c r="AD153" s="318"/>
    </row>
    <row r="154" spans="1:30" ht="12" customHeight="1" x14ac:dyDescent="0.25">
      <c r="A154" s="318"/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318"/>
      <c r="AB154" s="318"/>
      <c r="AC154" s="318"/>
      <c r="AD154" s="318"/>
    </row>
    <row r="155" spans="1:30" ht="12" customHeight="1" x14ac:dyDescent="0.25">
      <c r="A155" s="318"/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318"/>
      <c r="AB155" s="318"/>
      <c r="AC155" s="318"/>
      <c r="AD155" s="318"/>
    </row>
    <row r="156" spans="1:30" ht="12" customHeight="1" x14ac:dyDescent="0.25">
      <c r="A156" s="318"/>
      <c r="B156" s="318"/>
      <c r="C156" s="318"/>
      <c r="D156" s="318"/>
      <c r="E156" s="318"/>
      <c r="F156" s="31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  <c r="AA156" s="318"/>
      <c r="AB156" s="318"/>
      <c r="AC156" s="318"/>
      <c r="AD156" s="318"/>
    </row>
    <row r="157" spans="1:30" ht="12" customHeight="1" x14ac:dyDescent="0.25">
      <c r="A157" s="318"/>
      <c r="B157" s="318"/>
      <c r="C157" s="318"/>
      <c r="D157" s="318"/>
      <c r="E157" s="318"/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  <c r="AA157" s="318"/>
      <c r="AB157" s="318"/>
      <c r="AC157" s="318"/>
      <c r="AD157" s="318"/>
    </row>
    <row r="158" spans="1:30" ht="12" customHeight="1" x14ac:dyDescent="0.25">
      <c r="A158" s="318"/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  <c r="AA158" s="318"/>
      <c r="AB158" s="318"/>
      <c r="AC158" s="318"/>
      <c r="AD158" s="318"/>
    </row>
    <row r="159" spans="1:30" ht="12" customHeight="1" x14ac:dyDescent="0.25">
      <c r="A159" s="318"/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318"/>
      <c r="AB159" s="318"/>
      <c r="AC159" s="318"/>
      <c r="AD159" s="318"/>
    </row>
    <row r="160" spans="1:30" ht="12" customHeight="1" x14ac:dyDescent="0.25">
      <c r="A160" s="318"/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318"/>
      <c r="AB160" s="318"/>
      <c r="AC160" s="318"/>
      <c r="AD160" s="318"/>
    </row>
    <row r="161" spans="1:30" ht="12" customHeight="1" x14ac:dyDescent="0.25">
      <c r="A161" s="318"/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318"/>
      <c r="AB161" s="318"/>
      <c r="AC161" s="318"/>
      <c r="AD161" s="318"/>
    </row>
    <row r="162" spans="1:30" ht="12" customHeight="1" x14ac:dyDescent="0.25">
      <c r="A162" s="318"/>
      <c r="B162" s="318"/>
      <c r="C162" s="318"/>
      <c r="D162" s="318"/>
      <c r="E162" s="318"/>
      <c r="F162" s="318"/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  <c r="AA162" s="318"/>
      <c r="AB162" s="318"/>
      <c r="AC162" s="318"/>
      <c r="AD162" s="318"/>
    </row>
    <row r="163" spans="1:30" ht="12" customHeight="1" x14ac:dyDescent="0.25">
      <c r="A163" s="318"/>
      <c r="B163" s="318"/>
      <c r="C163" s="318"/>
      <c r="D163" s="318"/>
      <c r="E163" s="318"/>
      <c r="F163" s="31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  <c r="AA163" s="318"/>
      <c r="AB163" s="318"/>
      <c r="AC163" s="318"/>
      <c r="AD163" s="318"/>
    </row>
    <row r="164" spans="1:30" ht="12" customHeight="1" x14ac:dyDescent="0.25">
      <c r="A164" s="318"/>
      <c r="B164" s="318"/>
      <c r="C164" s="318"/>
      <c r="D164" s="318"/>
      <c r="E164" s="318"/>
      <c r="F164" s="31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  <c r="AA164" s="318"/>
      <c r="AB164" s="318"/>
      <c r="AC164" s="318"/>
      <c r="AD164" s="318"/>
    </row>
    <row r="165" spans="1:30" ht="12" customHeight="1" x14ac:dyDescent="0.25">
      <c r="A165" s="318"/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318"/>
      <c r="AB165" s="318"/>
      <c r="AC165" s="318"/>
      <c r="AD165" s="318"/>
    </row>
    <row r="166" spans="1:30" ht="12" customHeight="1" x14ac:dyDescent="0.25">
      <c r="A166" s="318"/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318"/>
      <c r="AB166" s="318"/>
      <c r="AC166" s="318"/>
      <c r="AD166" s="318"/>
    </row>
    <row r="167" spans="1:30" ht="12" customHeight="1" x14ac:dyDescent="0.25">
      <c r="A167" s="318"/>
      <c r="B167" s="318"/>
      <c r="C167" s="318"/>
      <c r="D167" s="318"/>
      <c r="E167" s="318"/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  <c r="AA167" s="318"/>
      <c r="AB167" s="318"/>
      <c r="AC167" s="318"/>
      <c r="AD167" s="318"/>
    </row>
    <row r="168" spans="1:30" ht="12" customHeight="1" x14ac:dyDescent="0.25">
      <c r="A168" s="318"/>
      <c r="B168" s="318"/>
      <c r="C168" s="318"/>
      <c r="D168" s="318"/>
      <c r="E168" s="318"/>
      <c r="F168" s="31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318"/>
      <c r="AD168" s="318"/>
    </row>
    <row r="169" spans="1:30" ht="12" customHeight="1" x14ac:dyDescent="0.25">
      <c r="A169" s="318"/>
      <c r="B169" s="318"/>
      <c r="C169" s="318"/>
      <c r="D169" s="318"/>
      <c r="E169" s="318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318"/>
      <c r="AD169" s="318"/>
    </row>
    <row r="170" spans="1:30" ht="12" customHeight="1" x14ac:dyDescent="0.25">
      <c r="A170" s="318"/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318"/>
      <c r="AB170" s="318"/>
      <c r="AC170" s="318"/>
      <c r="AD170" s="318"/>
    </row>
    <row r="171" spans="1:30" ht="12" customHeight="1" x14ac:dyDescent="0.25">
      <c r="A171" s="318"/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318"/>
      <c r="AB171" s="318"/>
      <c r="AC171" s="318"/>
      <c r="AD171" s="318"/>
    </row>
    <row r="172" spans="1:30" ht="12" customHeight="1" x14ac:dyDescent="0.25">
      <c r="A172" s="318"/>
      <c r="B172" s="318"/>
      <c r="C172" s="318"/>
      <c r="D172" s="318"/>
      <c r="E172" s="318"/>
      <c r="F172" s="318"/>
      <c r="G172" s="318"/>
      <c r="H172" s="318"/>
      <c r="I172" s="318"/>
      <c r="J172" s="318"/>
      <c r="K172" s="318"/>
      <c r="L172" s="318"/>
      <c r="M172" s="318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  <c r="AA172" s="318"/>
      <c r="AB172" s="318"/>
      <c r="AC172" s="318"/>
      <c r="AD172" s="318"/>
    </row>
    <row r="173" spans="1:30" ht="12" customHeight="1" x14ac:dyDescent="0.25">
      <c r="A173" s="318"/>
      <c r="B173" s="318"/>
      <c r="C173" s="318"/>
      <c r="D173" s="318"/>
      <c r="E173" s="318"/>
      <c r="F173" s="318"/>
      <c r="G173" s="318"/>
      <c r="H173" s="318"/>
      <c r="I173" s="318"/>
      <c r="J173" s="318"/>
      <c r="K173" s="318"/>
      <c r="L173" s="318"/>
      <c r="M173" s="318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  <c r="AA173" s="318"/>
      <c r="AB173" s="318"/>
      <c r="AC173" s="318"/>
      <c r="AD173" s="318"/>
    </row>
    <row r="174" spans="1:30" ht="12" customHeight="1" x14ac:dyDescent="0.25">
      <c r="A174" s="318"/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318"/>
      <c r="AB174" s="318"/>
      <c r="AC174" s="318"/>
      <c r="AD174" s="318"/>
    </row>
    <row r="175" spans="1:30" ht="12" customHeight="1" x14ac:dyDescent="0.25">
      <c r="A175" s="318"/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318"/>
      <c r="AB175" s="318"/>
      <c r="AC175" s="318"/>
      <c r="AD175" s="318"/>
    </row>
    <row r="176" spans="1:30" ht="12" customHeight="1" x14ac:dyDescent="0.25">
      <c r="A176" s="318"/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  <c r="AA176" s="318"/>
      <c r="AB176" s="318"/>
      <c r="AC176" s="318"/>
      <c r="AD176" s="318"/>
    </row>
    <row r="177" spans="1:30" ht="12" customHeight="1" x14ac:dyDescent="0.25">
      <c r="A177" s="318"/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  <c r="AA177" s="318"/>
      <c r="AB177" s="318"/>
      <c r="AC177" s="318"/>
      <c r="AD177" s="318"/>
    </row>
    <row r="178" spans="1:30" ht="12" customHeight="1" x14ac:dyDescent="0.25">
      <c r="A178" s="318"/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  <c r="AA178" s="318"/>
      <c r="AB178" s="318"/>
      <c r="AC178" s="318"/>
      <c r="AD178" s="318"/>
    </row>
    <row r="179" spans="1:30" ht="12" customHeight="1" x14ac:dyDescent="0.25">
      <c r="A179" s="318"/>
      <c r="B179" s="318"/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/>
      <c r="AA179" s="318"/>
      <c r="AB179" s="318"/>
      <c r="AC179" s="318"/>
      <c r="AD179" s="318"/>
    </row>
    <row r="180" spans="1:30" ht="12" customHeight="1" x14ac:dyDescent="0.25">
      <c r="A180" s="318"/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  <c r="AA180" s="318"/>
      <c r="AB180" s="318"/>
      <c r="AC180" s="318"/>
      <c r="AD180" s="318"/>
    </row>
    <row r="181" spans="1:30" ht="12" customHeight="1" x14ac:dyDescent="0.25">
      <c r="A181" s="318"/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  <c r="AA181" s="318"/>
      <c r="AB181" s="318"/>
      <c r="AC181" s="318"/>
      <c r="AD181" s="318"/>
    </row>
    <row r="182" spans="1:30" ht="12" customHeight="1" x14ac:dyDescent="0.25">
      <c r="A182" s="318"/>
      <c r="B182" s="318"/>
      <c r="C182" s="318"/>
      <c r="D182" s="318"/>
      <c r="E182" s="318"/>
      <c r="F182" s="318"/>
      <c r="G182" s="318"/>
      <c r="H182" s="318"/>
      <c r="I182" s="318"/>
      <c r="J182" s="318"/>
      <c r="K182" s="318"/>
      <c r="L182" s="318"/>
      <c r="M182" s="318"/>
      <c r="N182" s="318"/>
      <c r="O182" s="318"/>
      <c r="P182" s="318"/>
      <c r="Q182" s="318"/>
      <c r="R182" s="318"/>
      <c r="S182" s="318"/>
      <c r="T182" s="318"/>
      <c r="U182" s="318"/>
      <c r="V182" s="318"/>
      <c r="W182" s="318"/>
      <c r="X182" s="318"/>
      <c r="Y182" s="318"/>
      <c r="Z182" s="318"/>
      <c r="AA182" s="318"/>
      <c r="AB182" s="318"/>
      <c r="AC182" s="318"/>
      <c r="AD182" s="318"/>
    </row>
    <row r="183" spans="1:30" ht="12" customHeight="1" x14ac:dyDescent="0.25">
      <c r="A183" s="318"/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  <c r="AA183" s="318"/>
      <c r="AB183" s="318"/>
      <c r="AC183" s="318"/>
      <c r="AD183" s="318"/>
    </row>
    <row r="184" spans="1:30" ht="12" customHeight="1" x14ac:dyDescent="0.25">
      <c r="A184" s="318"/>
      <c r="B184" s="318"/>
      <c r="C184" s="318"/>
      <c r="D184" s="318"/>
      <c r="E184" s="318"/>
      <c r="F184" s="318"/>
      <c r="G184" s="318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  <c r="U184" s="318"/>
      <c r="V184" s="318"/>
      <c r="W184" s="318"/>
      <c r="X184" s="318"/>
      <c r="Y184" s="318"/>
      <c r="Z184" s="318"/>
      <c r="AA184" s="318"/>
      <c r="AB184" s="318"/>
      <c r="AC184" s="318"/>
      <c r="AD184" s="318"/>
    </row>
    <row r="185" spans="1:30" ht="12" customHeight="1" x14ac:dyDescent="0.25">
      <c r="A185" s="318"/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  <c r="AA185" s="318"/>
      <c r="AB185" s="318"/>
      <c r="AC185" s="318"/>
      <c r="AD185" s="318"/>
    </row>
    <row r="186" spans="1:30" ht="12" customHeight="1" x14ac:dyDescent="0.25">
      <c r="A186" s="318"/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318"/>
      <c r="AB186" s="318"/>
      <c r="AC186" s="318"/>
      <c r="AD186" s="318"/>
    </row>
    <row r="187" spans="1:30" ht="12" customHeight="1" x14ac:dyDescent="0.25">
      <c r="A187" s="318"/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  <c r="AA187" s="318"/>
      <c r="AB187" s="318"/>
      <c r="AC187" s="318"/>
      <c r="AD187" s="318"/>
    </row>
    <row r="188" spans="1:30" ht="12" customHeight="1" x14ac:dyDescent="0.25">
      <c r="A188" s="318"/>
      <c r="B188" s="318"/>
      <c r="C188" s="318"/>
      <c r="D188" s="318"/>
      <c r="E188" s="318"/>
      <c r="F188" s="318"/>
      <c r="G188" s="318"/>
      <c r="H188" s="318"/>
      <c r="I188" s="318"/>
      <c r="J188" s="318"/>
      <c r="K188" s="318"/>
      <c r="L188" s="318"/>
      <c r="M188" s="318"/>
      <c r="N188" s="318"/>
      <c r="O188" s="318"/>
      <c r="P188" s="318"/>
      <c r="Q188" s="318"/>
      <c r="R188" s="318"/>
      <c r="S188" s="318"/>
      <c r="T188" s="318"/>
      <c r="U188" s="318"/>
      <c r="V188" s="318"/>
      <c r="W188" s="318"/>
      <c r="X188" s="318"/>
      <c r="Y188" s="318"/>
      <c r="Z188" s="318"/>
      <c r="AA188" s="318"/>
      <c r="AB188" s="318"/>
      <c r="AC188" s="318"/>
      <c r="AD188" s="318"/>
    </row>
    <row r="189" spans="1:30" ht="12" customHeight="1" x14ac:dyDescent="0.25">
      <c r="A189" s="318"/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  <c r="AA189" s="318"/>
      <c r="AB189" s="318"/>
      <c r="AC189" s="318"/>
      <c r="AD189" s="318"/>
    </row>
    <row r="190" spans="1:30" ht="12" customHeight="1" x14ac:dyDescent="0.25">
      <c r="A190" s="318"/>
      <c r="B190" s="318"/>
      <c r="C190" s="318"/>
      <c r="D190" s="318"/>
      <c r="E190" s="318"/>
      <c r="F190" s="31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  <c r="U190" s="318"/>
      <c r="V190" s="318"/>
      <c r="W190" s="318"/>
      <c r="X190" s="318"/>
      <c r="Y190" s="318"/>
      <c r="Z190" s="318"/>
      <c r="AA190" s="318"/>
      <c r="AB190" s="318"/>
      <c r="AC190" s="318"/>
      <c r="AD190" s="318"/>
    </row>
    <row r="191" spans="1:30" ht="12" customHeight="1" x14ac:dyDescent="0.25">
      <c r="A191" s="318"/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  <c r="AA191" s="318"/>
      <c r="AB191" s="318"/>
      <c r="AC191" s="318"/>
      <c r="AD191" s="318"/>
    </row>
    <row r="192" spans="1:30" ht="12" customHeight="1" x14ac:dyDescent="0.25">
      <c r="A192" s="318"/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  <c r="AA192" s="318"/>
      <c r="AB192" s="318"/>
      <c r="AC192" s="318"/>
      <c r="AD192" s="318"/>
    </row>
    <row r="193" spans="1:30" ht="12" customHeight="1" x14ac:dyDescent="0.25">
      <c r="A193" s="318"/>
      <c r="B193" s="318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18"/>
      <c r="W193" s="318"/>
      <c r="X193" s="318"/>
      <c r="Y193" s="318"/>
      <c r="Z193" s="318"/>
      <c r="AA193" s="318"/>
      <c r="AB193" s="318"/>
      <c r="AC193" s="318"/>
      <c r="AD193" s="318"/>
    </row>
    <row r="194" spans="1:30" ht="12" customHeight="1" x14ac:dyDescent="0.25">
      <c r="A194" s="318"/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  <c r="AA194" s="318"/>
      <c r="AB194" s="318"/>
      <c r="AC194" s="318"/>
      <c r="AD194" s="318"/>
    </row>
    <row r="195" spans="1:30" ht="12" customHeight="1" x14ac:dyDescent="0.25">
      <c r="A195" s="318"/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  <c r="AA195" s="318"/>
      <c r="AB195" s="318"/>
      <c r="AC195" s="318"/>
      <c r="AD195" s="318"/>
    </row>
    <row r="196" spans="1:30" ht="12" customHeight="1" x14ac:dyDescent="0.25">
      <c r="A196" s="318"/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318"/>
      <c r="AB196" s="318"/>
      <c r="AC196" s="318"/>
      <c r="AD196" s="318"/>
    </row>
    <row r="197" spans="1:30" ht="12" customHeight="1" x14ac:dyDescent="0.25">
      <c r="A197" s="318"/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  <c r="AA197" s="318"/>
      <c r="AB197" s="318"/>
      <c r="AC197" s="318"/>
      <c r="AD197" s="318"/>
    </row>
    <row r="198" spans="1:30" ht="12" customHeight="1" x14ac:dyDescent="0.25">
      <c r="A198" s="318"/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  <c r="AA198" s="318"/>
      <c r="AB198" s="318"/>
      <c r="AC198" s="318"/>
      <c r="AD198" s="318"/>
    </row>
    <row r="199" spans="1:30" ht="12" customHeight="1" x14ac:dyDescent="0.25">
      <c r="A199" s="318"/>
      <c r="B199" s="318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318"/>
      <c r="W199" s="318"/>
      <c r="X199" s="318"/>
      <c r="Y199" s="318"/>
      <c r="Z199" s="318"/>
      <c r="AA199" s="318"/>
      <c r="AB199" s="318"/>
      <c r="AC199" s="318"/>
      <c r="AD199" s="318"/>
    </row>
    <row r="200" spans="1:30" ht="12" customHeight="1" x14ac:dyDescent="0.25">
      <c r="A200" s="318"/>
      <c r="B200" s="318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318"/>
      <c r="W200" s="318"/>
      <c r="X200" s="318"/>
      <c r="Y200" s="318"/>
      <c r="Z200" s="318"/>
      <c r="AA200" s="318"/>
      <c r="AB200" s="318"/>
      <c r="AC200" s="318"/>
      <c r="AD200" s="318"/>
    </row>
    <row r="201" spans="1:30" ht="12" customHeight="1" x14ac:dyDescent="0.25">
      <c r="A201" s="318"/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  <c r="AA201" s="318"/>
      <c r="AB201" s="318"/>
      <c r="AC201" s="318"/>
      <c r="AD201" s="318"/>
    </row>
    <row r="202" spans="1:30" ht="12" customHeight="1" x14ac:dyDescent="0.25">
      <c r="A202" s="318"/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18"/>
      <c r="Z202" s="318"/>
      <c r="AA202" s="318"/>
      <c r="AB202" s="318"/>
      <c r="AC202" s="318"/>
      <c r="AD202" s="318"/>
    </row>
    <row r="203" spans="1:30" ht="12" customHeight="1" x14ac:dyDescent="0.25">
      <c r="A203" s="318"/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  <c r="AA203" s="318"/>
      <c r="AB203" s="318"/>
      <c r="AC203" s="318"/>
      <c r="AD203" s="318"/>
    </row>
    <row r="204" spans="1:30" ht="12" customHeight="1" x14ac:dyDescent="0.25">
      <c r="A204" s="318"/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  <c r="AA204" s="318"/>
      <c r="AB204" s="318"/>
      <c r="AC204" s="318"/>
      <c r="AD204" s="318"/>
    </row>
    <row r="205" spans="1:30" ht="12" customHeight="1" x14ac:dyDescent="0.25">
      <c r="A205" s="318"/>
      <c r="B205" s="318"/>
      <c r="C205" s="318"/>
      <c r="D205" s="318"/>
      <c r="E205" s="318"/>
      <c r="F205" s="318"/>
      <c r="G205" s="318"/>
      <c r="H205" s="318"/>
      <c r="I205" s="318"/>
      <c r="J205" s="318"/>
      <c r="K205" s="318"/>
      <c r="L205" s="318"/>
      <c r="M205" s="318"/>
      <c r="N205" s="318"/>
      <c r="O205" s="318"/>
      <c r="P205" s="318"/>
      <c r="Q205" s="318"/>
      <c r="R205" s="318"/>
      <c r="S205" s="318"/>
      <c r="T205" s="318"/>
      <c r="U205" s="318"/>
      <c r="V205" s="318"/>
      <c r="W205" s="318"/>
      <c r="X205" s="318"/>
      <c r="Y205" s="318"/>
      <c r="Z205" s="318"/>
      <c r="AA205" s="318"/>
      <c r="AB205" s="318"/>
      <c r="AC205" s="318"/>
      <c r="AD205" s="318"/>
    </row>
    <row r="206" spans="1:30" ht="12" customHeight="1" x14ac:dyDescent="0.25">
      <c r="A206" s="318"/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  <c r="AA206" s="318"/>
      <c r="AB206" s="318"/>
      <c r="AC206" s="318"/>
      <c r="AD206" s="318"/>
    </row>
    <row r="207" spans="1:30" ht="12" customHeight="1" x14ac:dyDescent="0.25">
      <c r="A207" s="318"/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  <c r="AA207" s="318"/>
      <c r="AB207" s="318"/>
      <c r="AC207" s="318"/>
      <c r="AD207" s="318"/>
    </row>
    <row r="208" spans="1:30" ht="12" customHeight="1" x14ac:dyDescent="0.25">
      <c r="A208" s="318"/>
      <c r="B208" s="318"/>
      <c r="C208" s="318"/>
      <c r="D208" s="318"/>
      <c r="E208" s="318"/>
      <c r="F208" s="31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  <c r="U208" s="318"/>
      <c r="V208" s="318"/>
      <c r="W208" s="318"/>
      <c r="X208" s="318"/>
      <c r="Y208" s="318"/>
      <c r="Z208" s="318"/>
      <c r="AA208" s="318"/>
      <c r="AB208" s="318"/>
      <c r="AC208" s="318"/>
      <c r="AD208" s="318"/>
    </row>
    <row r="209" spans="1:30" ht="12" customHeight="1" x14ac:dyDescent="0.25">
      <c r="A209" s="318"/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  <c r="AA209" s="318"/>
      <c r="AB209" s="318"/>
      <c r="AC209" s="318"/>
      <c r="AD209" s="318"/>
    </row>
    <row r="210" spans="1:30" ht="12" customHeight="1" x14ac:dyDescent="0.25">
      <c r="A210" s="318"/>
      <c r="B210" s="318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  <c r="AA210" s="318"/>
      <c r="AB210" s="318"/>
      <c r="AC210" s="318"/>
      <c r="AD210" s="318"/>
    </row>
    <row r="211" spans="1:30" ht="12" customHeight="1" x14ac:dyDescent="0.25">
      <c r="A211" s="318"/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  <c r="AA211" s="318"/>
      <c r="AB211" s="318"/>
      <c r="AC211" s="318"/>
      <c r="AD211" s="318"/>
    </row>
    <row r="212" spans="1:30" ht="12" customHeight="1" x14ac:dyDescent="0.25">
      <c r="A212" s="318"/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  <c r="W212" s="318"/>
      <c r="X212" s="318"/>
      <c r="Y212" s="318"/>
      <c r="Z212" s="318"/>
      <c r="AA212" s="318"/>
      <c r="AB212" s="318"/>
      <c r="AC212" s="318"/>
      <c r="AD212" s="318"/>
    </row>
    <row r="213" spans="1:30" ht="12" customHeight="1" x14ac:dyDescent="0.25">
      <c r="A213" s="318"/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  <c r="AA213" s="318"/>
      <c r="AB213" s="318"/>
      <c r="AC213" s="318"/>
      <c r="AD213" s="318"/>
    </row>
    <row r="214" spans="1:30" ht="12" customHeight="1" x14ac:dyDescent="0.25">
      <c r="A214" s="318"/>
      <c r="B214" s="318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8"/>
      <c r="W214" s="318"/>
      <c r="X214" s="318"/>
      <c r="Y214" s="318"/>
      <c r="Z214" s="318"/>
      <c r="AA214" s="318"/>
      <c r="AB214" s="318"/>
      <c r="AC214" s="318"/>
      <c r="AD214" s="318"/>
    </row>
    <row r="215" spans="1:30" ht="12" customHeight="1" x14ac:dyDescent="0.25">
      <c r="A215" s="318"/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  <c r="AA215" s="318"/>
      <c r="AB215" s="318"/>
      <c r="AC215" s="318"/>
      <c r="AD215" s="318"/>
    </row>
    <row r="216" spans="1:30" ht="12" customHeight="1" x14ac:dyDescent="0.25">
      <c r="A216" s="318"/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  <c r="AA216" s="318"/>
      <c r="AB216" s="318"/>
      <c r="AC216" s="318"/>
      <c r="AD216" s="318"/>
    </row>
    <row r="217" spans="1:30" ht="12" customHeight="1" x14ac:dyDescent="0.25">
      <c r="A217" s="318"/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  <c r="AA217" s="318"/>
      <c r="AB217" s="318"/>
      <c r="AC217" s="318"/>
      <c r="AD217" s="318"/>
    </row>
    <row r="218" spans="1:30" ht="12" customHeight="1" x14ac:dyDescent="0.25">
      <c r="A218" s="318"/>
      <c r="B218" s="318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  <c r="W218" s="318"/>
      <c r="X218" s="318"/>
      <c r="Y218" s="318"/>
      <c r="Z218" s="318"/>
      <c r="AA218" s="318"/>
      <c r="AB218" s="318"/>
      <c r="AC218" s="318"/>
      <c r="AD218" s="318"/>
    </row>
    <row r="219" spans="1:30" ht="12" customHeight="1" x14ac:dyDescent="0.25">
      <c r="A219" s="318"/>
      <c r="B219" s="318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  <c r="AA219" s="318"/>
      <c r="AB219" s="318"/>
      <c r="AC219" s="318"/>
      <c r="AD219" s="318"/>
    </row>
    <row r="220" spans="1:30" ht="12" customHeight="1" x14ac:dyDescent="0.25">
      <c r="A220" s="318"/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  <c r="AA220" s="318"/>
      <c r="AB220" s="318"/>
      <c r="AC220" s="318"/>
      <c r="AD220" s="318"/>
    </row>
    <row r="221" spans="1:30" ht="12" customHeight="1" x14ac:dyDescent="0.25">
      <c r="A221" s="318"/>
      <c r="B221" s="318"/>
      <c r="C221" s="318"/>
      <c r="D221" s="318"/>
      <c r="E221" s="318"/>
      <c r="F221" s="318"/>
      <c r="G221" s="318"/>
      <c r="H221" s="318"/>
      <c r="I221" s="318"/>
      <c r="J221" s="318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  <c r="U221" s="318"/>
      <c r="V221" s="318"/>
      <c r="W221" s="318"/>
      <c r="X221" s="318"/>
      <c r="Y221" s="318"/>
      <c r="Z221" s="318"/>
      <c r="AA221" s="318"/>
      <c r="AB221" s="318"/>
      <c r="AC221" s="318"/>
      <c r="AD221" s="318"/>
    </row>
    <row r="222" spans="1:30" ht="12" customHeight="1" x14ac:dyDescent="0.25">
      <c r="A222" s="318"/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  <c r="AA222" s="318"/>
      <c r="AB222" s="318"/>
      <c r="AC222" s="318"/>
      <c r="AD222" s="318"/>
    </row>
    <row r="223" spans="1:30" ht="12" customHeight="1" x14ac:dyDescent="0.25">
      <c r="A223" s="318"/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  <c r="AA223" s="318"/>
      <c r="AB223" s="318"/>
      <c r="AC223" s="318"/>
      <c r="AD223" s="318"/>
    </row>
    <row r="224" spans="1:30" ht="12" customHeight="1" x14ac:dyDescent="0.25">
      <c r="A224" s="318"/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318"/>
      <c r="AB224" s="318"/>
      <c r="AC224" s="318"/>
      <c r="AD224" s="318"/>
    </row>
    <row r="225" spans="1:30" ht="12" customHeight="1" x14ac:dyDescent="0.25">
      <c r="A225" s="318"/>
      <c r="B225" s="318"/>
      <c r="C225" s="318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  <c r="W225" s="318"/>
      <c r="X225" s="318"/>
      <c r="Y225" s="318"/>
      <c r="Z225" s="318"/>
      <c r="AA225" s="318"/>
      <c r="AB225" s="318"/>
      <c r="AC225" s="318"/>
      <c r="AD225" s="318"/>
    </row>
    <row r="226" spans="1:30" ht="12" customHeight="1" x14ac:dyDescent="0.25">
      <c r="A226" s="318"/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  <c r="AA226" s="318"/>
      <c r="AB226" s="318"/>
      <c r="AC226" s="318"/>
      <c r="AD226" s="318"/>
    </row>
    <row r="227" spans="1:30" ht="12" customHeight="1" x14ac:dyDescent="0.25">
      <c r="A227" s="318"/>
      <c r="B227" s="318"/>
      <c r="C227" s="318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  <c r="AA227" s="318"/>
      <c r="AB227" s="318"/>
      <c r="AC227" s="318"/>
      <c r="AD227" s="318"/>
    </row>
    <row r="228" spans="1:30" ht="12" customHeight="1" x14ac:dyDescent="0.25">
      <c r="A228" s="318"/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  <c r="AA228" s="318"/>
      <c r="AB228" s="318"/>
      <c r="AC228" s="318"/>
      <c r="AD228" s="318"/>
    </row>
    <row r="229" spans="1:30" ht="12" customHeight="1" x14ac:dyDescent="0.25">
      <c r="A229" s="318"/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318"/>
      <c r="AB229" s="318"/>
      <c r="AC229" s="318"/>
      <c r="AD229" s="318"/>
    </row>
    <row r="230" spans="1:30" ht="12" customHeight="1" x14ac:dyDescent="0.25">
      <c r="A230" s="318"/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318"/>
      <c r="AB230" s="318"/>
      <c r="AC230" s="318"/>
      <c r="AD230" s="318"/>
    </row>
    <row r="231" spans="1:30" ht="12" customHeight="1" x14ac:dyDescent="0.25">
      <c r="A231" s="318"/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  <c r="AA231" s="318"/>
      <c r="AB231" s="318"/>
      <c r="AC231" s="318"/>
      <c r="AD231" s="318"/>
    </row>
    <row r="232" spans="1:30" ht="12" customHeight="1" x14ac:dyDescent="0.25">
      <c r="A232" s="318"/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  <c r="AA232" s="318"/>
      <c r="AB232" s="318"/>
      <c r="AC232" s="318"/>
      <c r="AD232" s="318"/>
    </row>
    <row r="233" spans="1:30" ht="12" customHeight="1" x14ac:dyDescent="0.25">
      <c r="A233" s="318"/>
      <c r="B233" s="318"/>
      <c r="C233" s="318"/>
      <c r="D233" s="318"/>
      <c r="E233" s="318"/>
      <c r="F233" s="31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  <c r="AA233" s="318"/>
      <c r="AB233" s="318"/>
      <c r="AC233" s="318"/>
      <c r="AD233" s="318"/>
    </row>
    <row r="234" spans="1:30" ht="12" customHeight="1" x14ac:dyDescent="0.25">
      <c r="A234" s="318"/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  <c r="AA234" s="318"/>
      <c r="AB234" s="318"/>
      <c r="AC234" s="318"/>
      <c r="AD234" s="318"/>
    </row>
    <row r="235" spans="1:30" ht="12" customHeight="1" x14ac:dyDescent="0.25">
      <c r="A235" s="318"/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  <c r="AA235" s="318"/>
      <c r="AB235" s="318"/>
      <c r="AC235" s="318"/>
      <c r="AD235" s="318"/>
    </row>
    <row r="236" spans="1:30" ht="12" customHeight="1" x14ac:dyDescent="0.25">
      <c r="A236" s="318"/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  <c r="AA236" s="318"/>
      <c r="AB236" s="318"/>
      <c r="AC236" s="318"/>
      <c r="AD236" s="318"/>
    </row>
    <row r="237" spans="1:30" ht="12" customHeight="1" x14ac:dyDescent="0.25">
      <c r="A237" s="318"/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  <c r="AA237" s="318"/>
      <c r="AB237" s="318"/>
      <c r="AC237" s="318"/>
      <c r="AD237" s="318"/>
    </row>
    <row r="238" spans="1:30" ht="12" customHeight="1" x14ac:dyDescent="0.25">
      <c r="A238" s="318"/>
      <c r="B238" s="318"/>
      <c r="C238" s="318"/>
      <c r="D238" s="318"/>
      <c r="E238" s="318"/>
      <c r="F238" s="318"/>
      <c r="G238" s="318"/>
      <c r="H238" s="318"/>
      <c r="I238" s="318"/>
      <c r="J238" s="318"/>
      <c r="K238" s="318"/>
      <c r="L238" s="318"/>
      <c r="M238" s="318"/>
      <c r="N238" s="318"/>
      <c r="O238" s="318"/>
      <c r="P238" s="318"/>
      <c r="Q238" s="318"/>
      <c r="R238" s="318"/>
      <c r="S238" s="318"/>
      <c r="T238" s="318"/>
      <c r="U238" s="318"/>
      <c r="V238" s="318"/>
      <c r="W238" s="318"/>
      <c r="X238" s="318"/>
      <c r="Y238" s="318"/>
      <c r="Z238" s="318"/>
      <c r="AA238" s="318"/>
      <c r="AB238" s="318"/>
      <c r="AC238" s="318"/>
      <c r="AD238" s="318"/>
    </row>
    <row r="239" spans="1:30" ht="12" customHeight="1" x14ac:dyDescent="0.25">
      <c r="A239" s="318"/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318"/>
      <c r="AB239" s="318"/>
      <c r="AC239" s="318"/>
      <c r="AD239" s="318"/>
    </row>
    <row r="240" spans="1:30" ht="12" customHeight="1" x14ac:dyDescent="0.25">
      <c r="A240" s="318"/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318"/>
      <c r="AB240" s="318"/>
      <c r="AC240" s="318"/>
      <c r="AD240" s="318"/>
    </row>
    <row r="241" spans="1:30" ht="12" customHeight="1" x14ac:dyDescent="0.25">
      <c r="A241" s="318"/>
      <c r="B241" s="318"/>
      <c r="C241" s="318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  <c r="Z241" s="318"/>
      <c r="AA241" s="318"/>
      <c r="AB241" s="318"/>
      <c r="AC241" s="318"/>
      <c r="AD241" s="318"/>
    </row>
    <row r="242" spans="1:30" ht="12" customHeight="1" x14ac:dyDescent="0.25">
      <c r="A242" s="318"/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  <c r="AA242" s="318"/>
      <c r="AB242" s="318"/>
      <c r="AC242" s="318"/>
      <c r="AD242" s="318"/>
    </row>
    <row r="243" spans="1:30" ht="12" customHeight="1" x14ac:dyDescent="0.25">
      <c r="A243" s="318"/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  <c r="Z243" s="318"/>
      <c r="AA243" s="318"/>
      <c r="AB243" s="318"/>
      <c r="AC243" s="318"/>
      <c r="AD243" s="318"/>
    </row>
    <row r="244" spans="1:30" ht="12" customHeight="1" x14ac:dyDescent="0.25">
      <c r="A244" s="318"/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  <c r="AA244" s="318"/>
      <c r="AB244" s="318"/>
      <c r="AC244" s="318"/>
      <c r="AD244" s="318"/>
    </row>
    <row r="245" spans="1:30" ht="12" customHeight="1" x14ac:dyDescent="0.25">
      <c r="A245" s="318"/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  <c r="AA245" s="318"/>
      <c r="AB245" s="318"/>
      <c r="AC245" s="318"/>
      <c r="AD245" s="318"/>
    </row>
    <row r="246" spans="1:30" ht="12" customHeight="1" x14ac:dyDescent="0.25">
      <c r="A246" s="318"/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  <c r="AA246" s="318"/>
      <c r="AB246" s="318"/>
      <c r="AC246" s="318"/>
      <c r="AD246" s="318"/>
    </row>
    <row r="247" spans="1:30" ht="12" customHeight="1" x14ac:dyDescent="0.25">
      <c r="A247" s="318"/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  <c r="AA247" s="318"/>
      <c r="AB247" s="318"/>
      <c r="AC247" s="318"/>
      <c r="AD247" s="318"/>
    </row>
    <row r="248" spans="1:30" ht="12" customHeight="1" x14ac:dyDescent="0.25">
      <c r="A248" s="318"/>
      <c r="B248" s="318"/>
      <c r="C248" s="318"/>
      <c r="D248" s="318"/>
      <c r="E248" s="318"/>
      <c r="F248" s="318"/>
      <c r="G248" s="318"/>
      <c r="H248" s="318"/>
      <c r="I248" s="318"/>
      <c r="J248" s="318"/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  <c r="U248" s="318"/>
      <c r="V248" s="318"/>
      <c r="W248" s="318"/>
      <c r="X248" s="318"/>
      <c r="Y248" s="318"/>
      <c r="Z248" s="318"/>
      <c r="AA248" s="318"/>
      <c r="AB248" s="318"/>
      <c r="AC248" s="318"/>
      <c r="AD248" s="318"/>
    </row>
    <row r="249" spans="1:30" ht="12" customHeight="1" x14ac:dyDescent="0.25">
      <c r="A249" s="318"/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318"/>
      <c r="AB249" s="318"/>
      <c r="AC249" s="318"/>
      <c r="AD249" s="318"/>
    </row>
    <row r="250" spans="1:30" ht="12" customHeight="1" x14ac:dyDescent="0.25">
      <c r="A250" s="318"/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318"/>
      <c r="AB250" s="318"/>
      <c r="AC250" s="318"/>
      <c r="AD250" s="318"/>
    </row>
    <row r="251" spans="1:30" ht="12" customHeight="1" x14ac:dyDescent="0.25">
      <c r="A251" s="318"/>
      <c r="B251" s="318"/>
      <c r="C251" s="318"/>
      <c r="D251" s="318"/>
      <c r="E251" s="318"/>
      <c r="F251" s="31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  <c r="AA251" s="318"/>
      <c r="AB251" s="318"/>
      <c r="AC251" s="318"/>
      <c r="AD251" s="318"/>
    </row>
    <row r="252" spans="1:30" ht="12" customHeight="1" x14ac:dyDescent="0.25">
      <c r="A252" s="318"/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  <c r="AA252" s="318"/>
      <c r="AB252" s="318"/>
      <c r="AC252" s="318"/>
      <c r="AD252" s="318"/>
    </row>
    <row r="253" spans="1:30" ht="12" customHeight="1" x14ac:dyDescent="0.25">
      <c r="A253" s="318"/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  <c r="AA253" s="318"/>
      <c r="AB253" s="318"/>
      <c r="AC253" s="318"/>
      <c r="AD253" s="318"/>
    </row>
    <row r="254" spans="1:30" ht="12" customHeight="1" x14ac:dyDescent="0.25">
      <c r="A254" s="318"/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  <c r="AA254" s="318"/>
      <c r="AB254" s="318"/>
      <c r="AC254" s="318"/>
      <c r="AD254" s="318"/>
    </row>
    <row r="255" spans="1:30" ht="12" customHeight="1" x14ac:dyDescent="0.25">
      <c r="A255" s="318"/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  <c r="AA255" s="318"/>
      <c r="AB255" s="318"/>
      <c r="AC255" s="318"/>
      <c r="AD255" s="318"/>
    </row>
    <row r="256" spans="1:30" ht="12" customHeight="1" x14ac:dyDescent="0.25">
      <c r="A256" s="318"/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  <c r="AA256" s="318"/>
      <c r="AB256" s="318"/>
      <c r="AC256" s="318"/>
      <c r="AD256" s="318"/>
    </row>
    <row r="257" spans="1:30" ht="12" customHeight="1" x14ac:dyDescent="0.25">
      <c r="A257" s="318"/>
      <c r="B257" s="318"/>
      <c r="C257" s="318"/>
      <c r="D257" s="318"/>
      <c r="E257" s="318"/>
      <c r="F257" s="31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  <c r="AA257" s="318"/>
      <c r="AB257" s="318"/>
      <c r="AC257" s="318"/>
      <c r="AD257" s="318"/>
    </row>
    <row r="258" spans="1:30" ht="12" customHeight="1" x14ac:dyDescent="0.25">
      <c r="A258" s="318"/>
      <c r="B258" s="318"/>
      <c r="C258" s="318"/>
      <c r="D258" s="318"/>
      <c r="E258" s="318"/>
      <c r="F258" s="318"/>
      <c r="G258" s="318"/>
      <c r="H258" s="318"/>
      <c r="I258" s="318"/>
      <c r="J258" s="318"/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  <c r="U258" s="318"/>
      <c r="V258" s="318"/>
      <c r="W258" s="318"/>
      <c r="X258" s="318"/>
      <c r="Y258" s="318"/>
      <c r="Z258" s="318"/>
      <c r="AA258" s="318"/>
      <c r="AB258" s="318"/>
      <c r="AC258" s="318"/>
      <c r="AD258" s="318"/>
    </row>
    <row r="259" spans="1:30" ht="12" customHeight="1" x14ac:dyDescent="0.25">
      <c r="A259" s="318"/>
      <c r="B259" s="318"/>
      <c r="C259" s="318"/>
      <c r="D259" s="318"/>
      <c r="E259" s="318"/>
      <c r="F259" s="31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  <c r="U259" s="318"/>
      <c r="V259" s="318"/>
      <c r="W259" s="318"/>
      <c r="X259" s="318"/>
      <c r="Y259" s="318"/>
      <c r="Z259" s="318"/>
      <c r="AA259" s="318"/>
      <c r="AB259" s="318"/>
      <c r="AC259" s="318"/>
      <c r="AD259" s="318"/>
    </row>
    <row r="260" spans="1:30" ht="12" customHeight="1" x14ac:dyDescent="0.25">
      <c r="A260" s="318"/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  <c r="AA260" s="318"/>
      <c r="AB260" s="318"/>
      <c r="AC260" s="318"/>
      <c r="AD260" s="318"/>
    </row>
    <row r="261" spans="1:30" ht="12" customHeight="1" x14ac:dyDescent="0.25">
      <c r="A261" s="318"/>
      <c r="B261" s="318"/>
      <c r="C261" s="318"/>
      <c r="D261" s="318"/>
      <c r="E261" s="318"/>
      <c r="F261" s="318"/>
      <c r="G261" s="318"/>
      <c r="H261" s="318"/>
      <c r="I261" s="318"/>
      <c r="J261" s="318"/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  <c r="U261" s="318"/>
      <c r="V261" s="318"/>
      <c r="W261" s="318"/>
      <c r="X261" s="318"/>
      <c r="Y261" s="318"/>
      <c r="Z261" s="318"/>
      <c r="AA261" s="318"/>
      <c r="AB261" s="318"/>
      <c r="AC261" s="318"/>
      <c r="AD261" s="318"/>
    </row>
    <row r="262" spans="1:30" ht="12" customHeight="1" x14ac:dyDescent="0.25">
      <c r="A262" s="318"/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  <c r="AA262" s="318"/>
      <c r="AB262" s="318"/>
      <c r="AC262" s="318"/>
      <c r="AD262" s="318"/>
    </row>
    <row r="263" spans="1:30" ht="12" customHeight="1" x14ac:dyDescent="0.25">
      <c r="A263" s="318"/>
      <c r="B263" s="318"/>
      <c r="C263" s="318"/>
      <c r="D263" s="318"/>
      <c r="E263" s="318"/>
      <c r="F263" s="318"/>
      <c r="G263" s="318"/>
      <c r="H263" s="318"/>
      <c r="I263" s="318"/>
      <c r="J263" s="318"/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  <c r="U263" s="318"/>
      <c r="V263" s="318"/>
      <c r="W263" s="318"/>
      <c r="X263" s="318"/>
      <c r="Y263" s="318"/>
      <c r="Z263" s="318"/>
      <c r="AA263" s="318"/>
      <c r="AB263" s="318"/>
      <c r="AC263" s="318"/>
      <c r="AD263" s="318"/>
    </row>
    <row r="264" spans="1:30" ht="12" customHeight="1" x14ac:dyDescent="0.25">
      <c r="A264" s="318"/>
      <c r="B264" s="318"/>
      <c r="C264" s="318"/>
      <c r="D264" s="318"/>
      <c r="E264" s="318"/>
      <c r="F264" s="318"/>
      <c r="G264" s="318"/>
      <c r="H264" s="318"/>
      <c r="I264" s="318"/>
      <c r="J264" s="318"/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  <c r="U264" s="318"/>
      <c r="V264" s="318"/>
      <c r="W264" s="318"/>
      <c r="X264" s="318"/>
      <c r="Y264" s="318"/>
      <c r="Z264" s="318"/>
      <c r="AA264" s="318"/>
      <c r="AB264" s="318"/>
      <c r="AC264" s="318"/>
      <c r="AD264" s="318"/>
    </row>
    <row r="265" spans="1:30" ht="12" customHeight="1" x14ac:dyDescent="0.25">
      <c r="A265" s="318"/>
      <c r="B265" s="318"/>
      <c r="C265" s="318"/>
      <c r="D265" s="318"/>
      <c r="E265" s="318"/>
      <c r="F265" s="31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  <c r="AA265" s="318"/>
      <c r="AB265" s="318"/>
      <c r="AC265" s="318"/>
      <c r="AD265" s="318"/>
    </row>
    <row r="266" spans="1:30" ht="12" customHeight="1" x14ac:dyDescent="0.25">
      <c r="A266" s="318"/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  <c r="AA266" s="318"/>
      <c r="AB266" s="318"/>
      <c r="AC266" s="318"/>
      <c r="AD266" s="318"/>
    </row>
    <row r="267" spans="1:30" ht="12" customHeight="1" x14ac:dyDescent="0.25">
      <c r="A267" s="318"/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  <c r="AA267" s="318"/>
      <c r="AB267" s="318"/>
      <c r="AC267" s="318"/>
      <c r="AD267" s="318"/>
    </row>
    <row r="268" spans="1:30" ht="12" customHeight="1" x14ac:dyDescent="0.25">
      <c r="A268" s="318"/>
      <c r="B268" s="318"/>
      <c r="C268" s="318"/>
      <c r="D268" s="318"/>
      <c r="E268" s="318"/>
      <c r="F268" s="31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  <c r="R268" s="318"/>
      <c r="S268" s="318"/>
      <c r="T268" s="318"/>
      <c r="U268" s="318"/>
      <c r="V268" s="318"/>
      <c r="W268" s="318"/>
      <c r="X268" s="318"/>
      <c r="Y268" s="318"/>
      <c r="Z268" s="318"/>
      <c r="AA268" s="318"/>
      <c r="AB268" s="318"/>
      <c r="AC268" s="318"/>
      <c r="AD268" s="318"/>
    </row>
    <row r="269" spans="1:30" ht="12" customHeight="1" x14ac:dyDescent="0.25">
      <c r="A269" s="318"/>
      <c r="B269" s="318"/>
      <c r="C269" s="318"/>
      <c r="D269" s="318"/>
      <c r="E269" s="318"/>
      <c r="F269" s="318"/>
      <c r="G269" s="318"/>
      <c r="H269" s="318"/>
      <c r="I269" s="318"/>
      <c r="J269" s="318"/>
      <c r="K269" s="318"/>
      <c r="L269" s="318"/>
      <c r="M269" s="318"/>
      <c r="N269" s="318"/>
      <c r="O269" s="318"/>
      <c r="P269" s="318"/>
      <c r="Q269" s="318"/>
      <c r="R269" s="318"/>
      <c r="S269" s="318"/>
      <c r="T269" s="318"/>
      <c r="U269" s="318"/>
      <c r="V269" s="318"/>
      <c r="W269" s="318"/>
      <c r="X269" s="318"/>
      <c r="Y269" s="318"/>
      <c r="Z269" s="318"/>
      <c r="AA269" s="318"/>
      <c r="AB269" s="318"/>
      <c r="AC269" s="318"/>
      <c r="AD269" s="318"/>
    </row>
    <row r="270" spans="1:30" ht="12" customHeight="1" x14ac:dyDescent="0.25">
      <c r="A270" s="318"/>
      <c r="B270" s="318"/>
      <c r="C270" s="318"/>
      <c r="D270" s="318"/>
      <c r="E270" s="318"/>
      <c r="F270" s="318"/>
      <c r="G270" s="318"/>
      <c r="H270" s="318"/>
      <c r="I270" s="318"/>
      <c r="J270" s="318"/>
      <c r="K270" s="318"/>
      <c r="L270" s="318"/>
      <c r="M270" s="318"/>
      <c r="N270" s="318"/>
      <c r="O270" s="318"/>
      <c r="P270" s="318"/>
      <c r="Q270" s="318"/>
      <c r="R270" s="318"/>
      <c r="S270" s="318"/>
      <c r="T270" s="318"/>
      <c r="U270" s="318"/>
      <c r="V270" s="318"/>
      <c r="W270" s="318"/>
      <c r="X270" s="318"/>
      <c r="Y270" s="318"/>
      <c r="Z270" s="318"/>
      <c r="AA270" s="318"/>
      <c r="AB270" s="318"/>
      <c r="AC270" s="318"/>
      <c r="AD270" s="318"/>
    </row>
    <row r="271" spans="1:30" ht="12" customHeight="1" x14ac:dyDescent="0.25">
      <c r="A271" s="318"/>
      <c r="B271" s="318"/>
      <c r="C271" s="318"/>
      <c r="D271" s="318"/>
      <c r="E271" s="318"/>
      <c r="F271" s="31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  <c r="AA271" s="318"/>
      <c r="AB271" s="318"/>
      <c r="AC271" s="318"/>
      <c r="AD271" s="318"/>
    </row>
    <row r="272" spans="1:30" ht="12" customHeight="1" x14ac:dyDescent="0.25">
      <c r="A272" s="318"/>
      <c r="B272" s="318"/>
      <c r="C272" s="318"/>
      <c r="D272" s="318"/>
      <c r="E272" s="318"/>
      <c r="F272" s="31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  <c r="W272" s="318"/>
      <c r="X272" s="318"/>
      <c r="Y272" s="318"/>
      <c r="Z272" s="318"/>
      <c r="AA272" s="318"/>
      <c r="AB272" s="318"/>
      <c r="AC272" s="318"/>
      <c r="AD272" s="318"/>
    </row>
    <row r="273" spans="1:30" ht="12" customHeight="1" x14ac:dyDescent="0.25">
      <c r="A273" s="318"/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  <c r="AA273" s="318"/>
      <c r="AB273" s="318"/>
      <c r="AC273" s="318"/>
      <c r="AD273" s="318"/>
    </row>
    <row r="274" spans="1:30" ht="12" customHeight="1" x14ac:dyDescent="0.25">
      <c r="A274" s="318"/>
      <c r="B274" s="318"/>
      <c r="C274" s="318"/>
      <c r="D274" s="318"/>
      <c r="E274" s="318"/>
      <c r="F274" s="318"/>
      <c r="G274" s="318"/>
      <c r="H274" s="318"/>
      <c r="I274" s="318"/>
      <c r="J274" s="318"/>
      <c r="K274" s="318"/>
      <c r="L274" s="318"/>
      <c r="M274" s="318"/>
      <c r="N274" s="318"/>
      <c r="O274" s="318"/>
      <c r="P274" s="318"/>
      <c r="Q274" s="318"/>
      <c r="R274" s="318"/>
      <c r="S274" s="318"/>
      <c r="T274" s="318"/>
      <c r="U274" s="318"/>
      <c r="V274" s="318"/>
      <c r="W274" s="318"/>
      <c r="X274" s="318"/>
      <c r="Y274" s="318"/>
      <c r="Z274" s="318"/>
      <c r="AA274" s="318"/>
      <c r="AB274" s="318"/>
      <c r="AC274" s="318"/>
      <c r="AD274" s="318"/>
    </row>
    <row r="275" spans="1:30" ht="12" customHeight="1" x14ac:dyDescent="0.25">
      <c r="A275" s="318"/>
      <c r="B275" s="318"/>
      <c r="C275" s="318"/>
      <c r="D275" s="318"/>
      <c r="E275" s="318"/>
      <c r="F275" s="318"/>
      <c r="G275" s="318"/>
      <c r="H275" s="318"/>
      <c r="I275" s="318"/>
      <c r="J275" s="318"/>
      <c r="K275" s="318"/>
      <c r="L275" s="318"/>
      <c r="M275" s="318"/>
      <c r="N275" s="318"/>
      <c r="O275" s="318"/>
      <c r="P275" s="318"/>
      <c r="Q275" s="318"/>
      <c r="R275" s="318"/>
      <c r="S275" s="318"/>
      <c r="T275" s="318"/>
      <c r="U275" s="318"/>
      <c r="V275" s="318"/>
      <c r="W275" s="318"/>
      <c r="X275" s="318"/>
      <c r="Y275" s="318"/>
      <c r="Z275" s="318"/>
      <c r="AA275" s="318"/>
      <c r="AB275" s="318"/>
      <c r="AC275" s="318"/>
      <c r="AD275" s="318"/>
    </row>
    <row r="276" spans="1:30" ht="12" customHeight="1" x14ac:dyDescent="0.25">
      <c r="A276" s="318"/>
      <c r="B276" s="318"/>
      <c r="C276" s="318"/>
      <c r="D276" s="318"/>
      <c r="E276" s="318"/>
      <c r="F276" s="318"/>
      <c r="G276" s="318"/>
      <c r="H276" s="318"/>
      <c r="I276" s="318"/>
      <c r="J276" s="318"/>
      <c r="K276" s="318"/>
      <c r="L276" s="318"/>
      <c r="M276" s="318"/>
      <c r="N276" s="318"/>
      <c r="O276" s="318"/>
      <c r="P276" s="318"/>
      <c r="Q276" s="318"/>
      <c r="R276" s="318"/>
      <c r="S276" s="318"/>
      <c r="T276" s="318"/>
      <c r="U276" s="318"/>
      <c r="V276" s="318"/>
      <c r="W276" s="318"/>
      <c r="X276" s="318"/>
      <c r="Y276" s="318"/>
      <c r="Z276" s="318"/>
      <c r="AA276" s="318"/>
      <c r="AB276" s="318"/>
      <c r="AC276" s="318"/>
      <c r="AD276" s="318"/>
    </row>
    <row r="277" spans="1:30" ht="12" customHeight="1" x14ac:dyDescent="0.25">
      <c r="A277" s="318"/>
      <c r="B277" s="318"/>
      <c r="C277" s="318"/>
      <c r="D277" s="318"/>
      <c r="E277" s="318"/>
      <c r="F277" s="318"/>
      <c r="G277" s="318"/>
      <c r="H277" s="318"/>
      <c r="I277" s="318"/>
      <c r="J277" s="318"/>
      <c r="K277" s="318"/>
      <c r="L277" s="318"/>
      <c r="M277" s="318"/>
      <c r="N277" s="318"/>
      <c r="O277" s="318"/>
      <c r="P277" s="318"/>
      <c r="Q277" s="318"/>
      <c r="R277" s="318"/>
      <c r="S277" s="318"/>
      <c r="T277" s="318"/>
      <c r="U277" s="318"/>
      <c r="V277" s="318"/>
      <c r="W277" s="318"/>
      <c r="X277" s="318"/>
      <c r="Y277" s="318"/>
      <c r="Z277" s="318"/>
      <c r="AA277" s="318"/>
      <c r="AB277" s="318"/>
      <c r="AC277" s="318"/>
      <c r="AD277" s="318"/>
    </row>
    <row r="278" spans="1:30" ht="12" customHeight="1" x14ac:dyDescent="0.25">
      <c r="A278" s="318"/>
      <c r="B278" s="318"/>
      <c r="C278" s="318"/>
      <c r="D278" s="318"/>
      <c r="E278" s="318"/>
      <c r="F278" s="318"/>
      <c r="G278" s="318"/>
      <c r="H278" s="318"/>
      <c r="I278" s="318"/>
      <c r="J278" s="318"/>
      <c r="K278" s="318"/>
      <c r="L278" s="318"/>
      <c r="M278" s="318"/>
      <c r="N278" s="318"/>
      <c r="O278" s="318"/>
      <c r="P278" s="318"/>
      <c r="Q278" s="318"/>
      <c r="R278" s="318"/>
      <c r="S278" s="318"/>
      <c r="T278" s="318"/>
      <c r="U278" s="318"/>
      <c r="V278" s="318"/>
      <c r="W278" s="318"/>
      <c r="X278" s="318"/>
      <c r="Y278" s="318"/>
      <c r="Z278" s="318"/>
      <c r="AA278" s="318"/>
      <c r="AB278" s="318"/>
      <c r="AC278" s="318"/>
      <c r="AD278" s="318"/>
    </row>
    <row r="279" spans="1:30" ht="12" customHeight="1" x14ac:dyDescent="0.25">
      <c r="A279" s="318"/>
      <c r="B279" s="318"/>
      <c r="C279" s="318"/>
      <c r="D279" s="318"/>
      <c r="E279" s="318"/>
      <c r="F279" s="318"/>
      <c r="G279" s="318"/>
      <c r="H279" s="318"/>
      <c r="I279" s="318"/>
      <c r="J279" s="318"/>
      <c r="K279" s="318"/>
      <c r="L279" s="318"/>
      <c r="M279" s="318"/>
      <c r="N279" s="318"/>
      <c r="O279" s="318"/>
      <c r="P279" s="318"/>
      <c r="Q279" s="318"/>
      <c r="R279" s="318"/>
      <c r="S279" s="318"/>
      <c r="T279" s="318"/>
      <c r="U279" s="318"/>
      <c r="V279" s="318"/>
      <c r="W279" s="318"/>
      <c r="X279" s="318"/>
      <c r="Y279" s="318"/>
      <c r="Z279" s="318"/>
      <c r="AA279" s="318"/>
      <c r="AB279" s="318"/>
      <c r="AC279" s="318"/>
      <c r="AD279" s="318"/>
    </row>
    <row r="280" spans="1:30" ht="12" customHeight="1" x14ac:dyDescent="0.25">
      <c r="A280" s="318"/>
      <c r="B280" s="318"/>
      <c r="C280" s="318"/>
      <c r="D280" s="318"/>
      <c r="E280" s="318"/>
      <c r="F280" s="318"/>
      <c r="G280" s="318"/>
      <c r="H280" s="318"/>
      <c r="I280" s="318"/>
      <c r="J280" s="318"/>
      <c r="K280" s="318"/>
      <c r="L280" s="318"/>
      <c r="M280" s="318"/>
      <c r="N280" s="318"/>
      <c r="O280" s="318"/>
      <c r="P280" s="318"/>
      <c r="Q280" s="318"/>
      <c r="R280" s="318"/>
      <c r="S280" s="318"/>
      <c r="T280" s="318"/>
      <c r="U280" s="318"/>
      <c r="V280" s="318"/>
      <c r="W280" s="318"/>
      <c r="X280" s="318"/>
      <c r="Y280" s="318"/>
      <c r="Z280" s="318"/>
      <c r="AA280" s="318"/>
      <c r="AB280" s="318"/>
      <c r="AC280" s="318"/>
      <c r="AD280" s="318"/>
    </row>
    <row r="281" spans="1:30" ht="12" customHeight="1" x14ac:dyDescent="0.25">
      <c r="A281" s="318"/>
      <c r="B281" s="318"/>
      <c r="C281" s="318"/>
      <c r="D281" s="318"/>
      <c r="E281" s="318"/>
      <c r="F281" s="318"/>
      <c r="G281" s="318"/>
      <c r="H281" s="318"/>
      <c r="I281" s="318"/>
      <c r="J281" s="318"/>
      <c r="K281" s="318"/>
      <c r="L281" s="318"/>
      <c r="M281" s="318"/>
      <c r="N281" s="318"/>
      <c r="O281" s="318"/>
      <c r="P281" s="318"/>
      <c r="Q281" s="318"/>
      <c r="R281" s="318"/>
      <c r="S281" s="318"/>
      <c r="T281" s="318"/>
      <c r="U281" s="318"/>
      <c r="V281" s="318"/>
      <c r="W281" s="318"/>
      <c r="X281" s="318"/>
      <c r="Y281" s="318"/>
      <c r="Z281" s="318"/>
      <c r="AA281" s="318"/>
      <c r="AB281" s="318"/>
      <c r="AC281" s="318"/>
      <c r="AD281" s="318"/>
    </row>
    <row r="282" spans="1:30" ht="12" customHeight="1" x14ac:dyDescent="0.25">
      <c r="A282" s="318"/>
      <c r="B282" s="318"/>
      <c r="C282" s="318"/>
      <c r="D282" s="318"/>
      <c r="E282" s="318"/>
      <c r="F282" s="318"/>
      <c r="G282" s="318"/>
      <c r="H282" s="318"/>
      <c r="I282" s="318"/>
      <c r="J282" s="318"/>
      <c r="K282" s="318"/>
      <c r="L282" s="318"/>
      <c r="M282" s="318"/>
      <c r="N282" s="318"/>
      <c r="O282" s="318"/>
      <c r="P282" s="318"/>
      <c r="Q282" s="318"/>
      <c r="R282" s="318"/>
      <c r="S282" s="318"/>
      <c r="T282" s="318"/>
      <c r="U282" s="318"/>
      <c r="V282" s="318"/>
      <c r="W282" s="318"/>
      <c r="X282" s="318"/>
      <c r="Y282" s="318"/>
      <c r="Z282" s="318"/>
      <c r="AA282" s="318"/>
      <c r="AB282" s="318"/>
      <c r="AC282" s="318"/>
      <c r="AD282" s="318"/>
    </row>
    <row r="283" spans="1:30" ht="12" customHeight="1" x14ac:dyDescent="0.25">
      <c r="A283" s="318"/>
      <c r="B283" s="318"/>
      <c r="C283" s="318"/>
      <c r="D283" s="318"/>
      <c r="E283" s="318"/>
      <c r="F283" s="318"/>
      <c r="G283" s="318"/>
      <c r="H283" s="318"/>
      <c r="I283" s="318"/>
      <c r="J283" s="318"/>
      <c r="K283" s="318"/>
      <c r="L283" s="318"/>
      <c r="M283" s="318"/>
      <c r="N283" s="318"/>
      <c r="O283" s="318"/>
      <c r="P283" s="318"/>
      <c r="Q283" s="318"/>
      <c r="R283" s="318"/>
      <c r="S283" s="318"/>
      <c r="T283" s="318"/>
      <c r="U283" s="318"/>
      <c r="V283" s="318"/>
      <c r="W283" s="318"/>
      <c r="X283" s="318"/>
      <c r="Y283" s="318"/>
      <c r="Z283" s="318"/>
      <c r="AA283" s="318"/>
      <c r="AB283" s="318"/>
      <c r="AC283" s="318"/>
      <c r="AD283" s="318"/>
    </row>
    <row r="284" spans="1:30" ht="12" customHeight="1" x14ac:dyDescent="0.25">
      <c r="A284" s="318"/>
      <c r="B284" s="318"/>
      <c r="C284" s="318"/>
      <c r="D284" s="318"/>
      <c r="E284" s="318"/>
      <c r="F284" s="318"/>
      <c r="G284" s="318"/>
      <c r="H284" s="318"/>
      <c r="I284" s="318"/>
      <c r="J284" s="318"/>
      <c r="K284" s="318"/>
      <c r="L284" s="318"/>
      <c r="M284" s="318"/>
      <c r="N284" s="318"/>
      <c r="O284" s="318"/>
      <c r="P284" s="318"/>
      <c r="Q284" s="318"/>
      <c r="R284" s="318"/>
      <c r="S284" s="318"/>
      <c r="T284" s="318"/>
      <c r="U284" s="318"/>
      <c r="V284" s="318"/>
      <c r="W284" s="318"/>
      <c r="X284" s="318"/>
      <c r="Y284" s="318"/>
      <c r="Z284" s="318"/>
      <c r="AA284" s="318"/>
      <c r="AB284" s="318"/>
      <c r="AC284" s="318"/>
      <c r="AD284" s="318"/>
    </row>
    <row r="285" spans="1:30" ht="12" customHeight="1" x14ac:dyDescent="0.25">
      <c r="A285" s="318"/>
      <c r="B285" s="318"/>
      <c r="C285" s="318"/>
      <c r="D285" s="318"/>
      <c r="E285" s="318"/>
      <c r="F285" s="31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8"/>
      <c r="S285" s="318"/>
      <c r="T285" s="318"/>
      <c r="U285" s="318"/>
      <c r="V285" s="318"/>
      <c r="W285" s="318"/>
      <c r="X285" s="318"/>
      <c r="Y285" s="318"/>
      <c r="Z285" s="318"/>
      <c r="AA285" s="318"/>
      <c r="AB285" s="318"/>
      <c r="AC285" s="318"/>
      <c r="AD285" s="318"/>
    </row>
    <row r="286" spans="1:30" ht="12" customHeight="1" x14ac:dyDescent="0.25">
      <c r="A286" s="318"/>
      <c r="B286" s="318"/>
      <c r="C286" s="318"/>
      <c r="D286" s="318"/>
      <c r="E286" s="318"/>
      <c r="F286" s="318"/>
      <c r="G286" s="318"/>
      <c r="H286" s="318"/>
      <c r="I286" s="318"/>
      <c r="J286" s="318"/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  <c r="AA286" s="318"/>
      <c r="AB286" s="318"/>
      <c r="AC286" s="318"/>
      <c r="AD286" s="318"/>
    </row>
    <row r="287" spans="1:30" ht="12" customHeight="1" x14ac:dyDescent="0.25">
      <c r="A287" s="318"/>
      <c r="B287" s="318"/>
      <c r="C287" s="318"/>
      <c r="D287" s="318"/>
      <c r="E287" s="318"/>
      <c r="F287" s="31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  <c r="U287" s="318"/>
      <c r="V287" s="318"/>
      <c r="W287" s="318"/>
      <c r="X287" s="318"/>
      <c r="Y287" s="318"/>
      <c r="Z287" s="318"/>
      <c r="AA287" s="318"/>
      <c r="AB287" s="318"/>
      <c r="AC287" s="318"/>
      <c r="AD287" s="318"/>
    </row>
    <row r="288" spans="1:30" ht="12" customHeight="1" x14ac:dyDescent="0.25">
      <c r="A288" s="318"/>
      <c r="B288" s="318"/>
      <c r="C288" s="318"/>
      <c r="D288" s="318"/>
      <c r="E288" s="318"/>
      <c r="F288" s="318"/>
      <c r="G288" s="318"/>
      <c r="H288" s="318"/>
      <c r="I288" s="318"/>
      <c r="J288" s="318"/>
      <c r="K288" s="318"/>
      <c r="L288" s="318"/>
      <c r="M288" s="318"/>
      <c r="N288" s="318"/>
      <c r="O288" s="318"/>
      <c r="P288" s="318"/>
      <c r="Q288" s="318"/>
      <c r="R288" s="318"/>
      <c r="S288" s="318"/>
      <c r="T288" s="318"/>
      <c r="U288" s="318"/>
      <c r="V288" s="318"/>
      <c r="W288" s="318"/>
      <c r="X288" s="318"/>
      <c r="Y288" s="318"/>
      <c r="Z288" s="318"/>
      <c r="AA288" s="318"/>
      <c r="AB288" s="318"/>
      <c r="AC288" s="318"/>
      <c r="AD288" s="318"/>
    </row>
    <row r="289" spans="1:30" ht="12" customHeight="1" x14ac:dyDescent="0.25">
      <c r="A289" s="318"/>
      <c r="B289" s="318"/>
      <c r="C289" s="318"/>
      <c r="D289" s="318"/>
      <c r="E289" s="318"/>
      <c r="F289" s="318"/>
      <c r="G289" s="318"/>
      <c r="H289" s="318"/>
      <c r="I289" s="318"/>
      <c r="J289" s="318"/>
      <c r="K289" s="318"/>
      <c r="L289" s="318"/>
      <c r="M289" s="318"/>
      <c r="N289" s="318"/>
      <c r="O289" s="318"/>
      <c r="P289" s="318"/>
      <c r="Q289" s="318"/>
      <c r="R289" s="318"/>
      <c r="S289" s="318"/>
      <c r="T289" s="318"/>
      <c r="U289" s="318"/>
      <c r="V289" s="318"/>
      <c r="W289" s="318"/>
      <c r="X289" s="318"/>
      <c r="Y289" s="318"/>
      <c r="Z289" s="318"/>
      <c r="AA289" s="318"/>
      <c r="AB289" s="318"/>
      <c r="AC289" s="318"/>
      <c r="AD289" s="318"/>
    </row>
    <row r="290" spans="1:30" ht="12" customHeight="1" x14ac:dyDescent="0.25">
      <c r="A290" s="318"/>
      <c r="B290" s="318"/>
      <c r="C290" s="318"/>
      <c r="D290" s="318"/>
      <c r="E290" s="318"/>
      <c r="F290" s="318"/>
      <c r="G290" s="318"/>
      <c r="H290" s="318"/>
      <c r="I290" s="318"/>
      <c r="J290" s="318"/>
      <c r="K290" s="318"/>
      <c r="L290" s="318"/>
      <c r="M290" s="318"/>
      <c r="N290" s="318"/>
      <c r="O290" s="318"/>
      <c r="P290" s="318"/>
      <c r="Q290" s="318"/>
      <c r="R290" s="318"/>
      <c r="S290" s="318"/>
      <c r="T290" s="318"/>
      <c r="U290" s="318"/>
      <c r="V290" s="318"/>
      <c r="W290" s="318"/>
      <c r="X290" s="318"/>
      <c r="Y290" s="318"/>
      <c r="Z290" s="318"/>
      <c r="AA290" s="318"/>
      <c r="AB290" s="318"/>
      <c r="AC290" s="318"/>
      <c r="AD290" s="318"/>
    </row>
    <row r="291" spans="1:30" ht="12" customHeight="1" x14ac:dyDescent="0.25">
      <c r="A291" s="318"/>
      <c r="B291" s="318"/>
      <c r="C291" s="318"/>
      <c r="D291" s="318"/>
      <c r="E291" s="318"/>
      <c r="F291" s="318"/>
      <c r="G291" s="318"/>
      <c r="H291" s="318"/>
      <c r="I291" s="318"/>
      <c r="J291" s="318"/>
      <c r="K291" s="318"/>
      <c r="L291" s="318"/>
      <c r="M291" s="318"/>
      <c r="N291" s="318"/>
      <c r="O291" s="318"/>
      <c r="P291" s="318"/>
      <c r="Q291" s="318"/>
      <c r="R291" s="318"/>
      <c r="S291" s="318"/>
      <c r="T291" s="318"/>
      <c r="U291" s="318"/>
      <c r="V291" s="318"/>
      <c r="W291" s="318"/>
      <c r="X291" s="318"/>
      <c r="Y291" s="318"/>
      <c r="Z291" s="318"/>
      <c r="AA291" s="318"/>
      <c r="AB291" s="318"/>
      <c r="AC291" s="318"/>
      <c r="AD291" s="318"/>
    </row>
    <row r="292" spans="1:30" ht="12" customHeight="1" x14ac:dyDescent="0.25">
      <c r="A292" s="318"/>
      <c r="B292" s="318"/>
      <c r="C292" s="318"/>
      <c r="D292" s="318"/>
      <c r="E292" s="318"/>
      <c r="F292" s="318"/>
      <c r="G292" s="318"/>
      <c r="H292" s="318"/>
      <c r="I292" s="318"/>
      <c r="J292" s="318"/>
      <c r="K292" s="318"/>
      <c r="L292" s="318"/>
      <c r="M292" s="318"/>
      <c r="N292" s="318"/>
      <c r="O292" s="318"/>
      <c r="P292" s="318"/>
      <c r="Q292" s="318"/>
      <c r="R292" s="318"/>
      <c r="S292" s="318"/>
      <c r="T292" s="318"/>
      <c r="U292" s="318"/>
      <c r="V292" s="318"/>
      <c r="W292" s="318"/>
      <c r="X292" s="318"/>
      <c r="Y292" s="318"/>
      <c r="Z292" s="318"/>
      <c r="AA292" s="318"/>
      <c r="AB292" s="318"/>
      <c r="AC292" s="318"/>
      <c r="AD292" s="318"/>
    </row>
    <row r="293" spans="1:30" ht="12" customHeight="1" x14ac:dyDescent="0.25">
      <c r="A293" s="318"/>
      <c r="B293" s="318"/>
      <c r="C293" s="318"/>
      <c r="D293" s="318"/>
      <c r="E293" s="318"/>
      <c r="F293" s="318"/>
      <c r="G293" s="318"/>
      <c r="H293" s="318"/>
      <c r="I293" s="318"/>
      <c r="J293" s="318"/>
      <c r="K293" s="318"/>
      <c r="L293" s="318"/>
      <c r="M293" s="318"/>
      <c r="N293" s="318"/>
      <c r="O293" s="318"/>
      <c r="P293" s="318"/>
      <c r="Q293" s="318"/>
      <c r="R293" s="318"/>
      <c r="S293" s="318"/>
      <c r="T293" s="318"/>
      <c r="U293" s="318"/>
      <c r="V293" s="318"/>
      <c r="W293" s="318"/>
      <c r="X293" s="318"/>
      <c r="Y293" s="318"/>
      <c r="Z293" s="318"/>
      <c r="AA293" s="318"/>
      <c r="AB293" s="318"/>
      <c r="AC293" s="318"/>
      <c r="AD293" s="318"/>
    </row>
    <row r="294" spans="1:30" ht="12" customHeight="1" x14ac:dyDescent="0.25">
      <c r="A294" s="318"/>
      <c r="B294" s="318"/>
      <c r="C294" s="318"/>
      <c r="D294" s="318"/>
      <c r="E294" s="318"/>
      <c r="F294" s="31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  <c r="U294" s="318"/>
      <c r="V294" s="318"/>
      <c r="W294" s="318"/>
      <c r="X294" s="318"/>
      <c r="Y294" s="318"/>
      <c r="Z294" s="318"/>
      <c r="AA294" s="318"/>
      <c r="AB294" s="318"/>
      <c r="AC294" s="318"/>
      <c r="AD294" s="318"/>
    </row>
    <row r="295" spans="1:30" ht="12" customHeight="1" x14ac:dyDescent="0.25">
      <c r="A295" s="318"/>
      <c r="B295" s="318"/>
      <c r="C295" s="318"/>
      <c r="D295" s="318"/>
      <c r="E295" s="318"/>
      <c r="F295" s="31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  <c r="U295" s="318"/>
      <c r="V295" s="318"/>
      <c r="W295" s="318"/>
      <c r="X295" s="318"/>
      <c r="Y295" s="318"/>
      <c r="Z295" s="318"/>
      <c r="AA295" s="318"/>
      <c r="AB295" s="318"/>
      <c r="AC295" s="318"/>
      <c r="AD295" s="318"/>
    </row>
    <row r="296" spans="1:30" ht="12" customHeight="1" x14ac:dyDescent="0.25">
      <c r="A296" s="318"/>
      <c r="B296" s="318"/>
      <c r="C296" s="318"/>
      <c r="D296" s="318"/>
      <c r="E296" s="318"/>
      <c r="F296" s="318"/>
      <c r="G296" s="318"/>
      <c r="H296" s="318"/>
      <c r="I296" s="318"/>
      <c r="J296" s="318"/>
      <c r="K296" s="318"/>
      <c r="L296" s="318"/>
      <c r="M296" s="318"/>
      <c r="N296" s="318"/>
      <c r="O296" s="318"/>
      <c r="P296" s="318"/>
      <c r="Q296" s="318"/>
      <c r="R296" s="318"/>
      <c r="S296" s="318"/>
      <c r="T296" s="318"/>
      <c r="U296" s="318"/>
      <c r="V296" s="318"/>
      <c r="W296" s="318"/>
      <c r="X296" s="318"/>
      <c r="Y296" s="318"/>
      <c r="Z296" s="318"/>
      <c r="AA296" s="318"/>
      <c r="AB296" s="318"/>
      <c r="AC296" s="318"/>
      <c r="AD296" s="318"/>
    </row>
    <row r="297" spans="1:30" ht="12" customHeight="1" x14ac:dyDescent="0.25">
      <c r="A297" s="318"/>
      <c r="B297" s="318"/>
      <c r="C297" s="318"/>
      <c r="D297" s="318"/>
      <c r="E297" s="318"/>
      <c r="F297" s="318"/>
      <c r="G297" s="318"/>
      <c r="H297" s="318"/>
      <c r="I297" s="318"/>
      <c r="J297" s="318"/>
      <c r="K297" s="318"/>
      <c r="L297" s="318"/>
      <c r="M297" s="318"/>
      <c r="N297" s="318"/>
      <c r="O297" s="318"/>
      <c r="P297" s="318"/>
      <c r="Q297" s="318"/>
      <c r="R297" s="318"/>
      <c r="S297" s="318"/>
      <c r="T297" s="318"/>
      <c r="U297" s="318"/>
      <c r="V297" s="318"/>
      <c r="W297" s="318"/>
      <c r="X297" s="318"/>
      <c r="Y297" s="318"/>
      <c r="Z297" s="318"/>
      <c r="AA297" s="318"/>
      <c r="AB297" s="318"/>
      <c r="AC297" s="318"/>
      <c r="AD297" s="318"/>
    </row>
    <row r="298" spans="1:30" ht="12" customHeight="1" x14ac:dyDescent="0.25">
      <c r="A298" s="318"/>
      <c r="B298" s="318"/>
      <c r="C298" s="318"/>
      <c r="D298" s="318"/>
      <c r="E298" s="318"/>
      <c r="F298" s="318"/>
      <c r="G298" s="318"/>
      <c r="H298" s="318"/>
      <c r="I298" s="318"/>
      <c r="J298" s="318"/>
      <c r="K298" s="318"/>
      <c r="L298" s="318"/>
      <c r="M298" s="318"/>
      <c r="N298" s="318"/>
      <c r="O298" s="318"/>
      <c r="P298" s="318"/>
      <c r="Q298" s="318"/>
      <c r="R298" s="318"/>
      <c r="S298" s="318"/>
      <c r="T298" s="318"/>
      <c r="U298" s="318"/>
      <c r="V298" s="318"/>
      <c r="W298" s="318"/>
      <c r="X298" s="318"/>
      <c r="Y298" s="318"/>
      <c r="Z298" s="318"/>
      <c r="AA298" s="318"/>
      <c r="AB298" s="318"/>
      <c r="AC298" s="318"/>
      <c r="AD298" s="318"/>
    </row>
    <row r="299" spans="1:30" ht="12" customHeight="1" x14ac:dyDescent="0.25">
      <c r="A299" s="318"/>
      <c r="B299" s="318"/>
      <c r="C299" s="318"/>
      <c r="D299" s="318"/>
      <c r="E299" s="318"/>
      <c r="F299" s="318"/>
      <c r="G299" s="318"/>
      <c r="H299" s="318"/>
      <c r="I299" s="318"/>
      <c r="J299" s="318"/>
      <c r="K299" s="318"/>
      <c r="L299" s="318"/>
      <c r="M299" s="318"/>
      <c r="N299" s="318"/>
      <c r="O299" s="318"/>
      <c r="P299" s="318"/>
      <c r="Q299" s="318"/>
      <c r="R299" s="318"/>
      <c r="S299" s="318"/>
      <c r="T299" s="318"/>
      <c r="U299" s="318"/>
      <c r="V299" s="318"/>
      <c r="W299" s="318"/>
      <c r="X299" s="318"/>
      <c r="Y299" s="318"/>
      <c r="Z299" s="318"/>
      <c r="AA299" s="318"/>
      <c r="AB299" s="318"/>
      <c r="AC299" s="318"/>
      <c r="AD299" s="318"/>
    </row>
    <row r="300" spans="1:30" ht="12" customHeight="1" x14ac:dyDescent="0.25">
      <c r="A300" s="318"/>
      <c r="B300" s="318"/>
      <c r="C300" s="318"/>
      <c r="D300" s="318"/>
      <c r="E300" s="318"/>
      <c r="F300" s="318"/>
      <c r="G300" s="318"/>
      <c r="H300" s="318"/>
      <c r="I300" s="318"/>
      <c r="J300" s="318"/>
      <c r="K300" s="318"/>
      <c r="L300" s="318"/>
      <c r="M300" s="318"/>
      <c r="N300" s="318"/>
      <c r="O300" s="318"/>
      <c r="P300" s="318"/>
      <c r="Q300" s="318"/>
      <c r="R300" s="318"/>
      <c r="S300" s="318"/>
      <c r="T300" s="318"/>
      <c r="U300" s="318"/>
      <c r="V300" s="318"/>
      <c r="W300" s="318"/>
      <c r="X300" s="318"/>
      <c r="Y300" s="318"/>
      <c r="Z300" s="318"/>
      <c r="AA300" s="318"/>
      <c r="AB300" s="318"/>
      <c r="AC300" s="318"/>
      <c r="AD300" s="318"/>
    </row>
    <row r="301" spans="1:30" ht="12" customHeight="1" x14ac:dyDescent="0.25">
      <c r="A301" s="318"/>
      <c r="B301" s="318"/>
      <c r="C301" s="318"/>
      <c r="D301" s="318"/>
      <c r="E301" s="318"/>
      <c r="F301" s="318"/>
      <c r="G301" s="318"/>
      <c r="H301" s="318"/>
      <c r="I301" s="318"/>
      <c r="J301" s="318"/>
      <c r="K301" s="318"/>
      <c r="L301" s="318"/>
      <c r="M301" s="318"/>
      <c r="N301" s="318"/>
      <c r="O301" s="318"/>
      <c r="P301" s="318"/>
      <c r="Q301" s="318"/>
      <c r="R301" s="318"/>
      <c r="S301" s="318"/>
      <c r="T301" s="318"/>
      <c r="U301" s="318"/>
      <c r="V301" s="318"/>
      <c r="W301" s="318"/>
      <c r="X301" s="318"/>
      <c r="Y301" s="318"/>
      <c r="Z301" s="318"/>
      <c r="AA301" s="318"/>
      <c r="AB301" s="318"/>
      <c r="AC301" s="318"/>
      <c r="AD301" s="318"/>
    </row>
    <row r="302" spans="1:30" ht="12" customHeight="1" x14ac:dyDescent="0.25">
      <c r="A302" s="318"/>
      <c r="B302" s="318"/>
      <c r="C302" s="318"/>
      <c r="D302" s="318"/>
      <c r="E302" s="318"/>
      <c r="F302" s="318"/>
      <c r="G302" s="318"/>
      <c r="H302" s="318"/>
      <c r="I302" s="318"/>
      <c r="J302" s="318"/>
      <c r="K302" s="318"/>
      <c r="L302" s="318"/>
      <c r="M302" s="318"/>
      <c r="N302" s="318"/>
      <c r="O302" s="318"/>
      <c r="P302" s="318"/>
      <c r="Q302" s="318"/>
      <c r="R302" s="318"/>
      <c r="S302" s="318"/>
      <c r="T302" s="318"/>
      <c r="U302" s="318"/>
      <c r="V302" s="318"/>
      <c r="W302" s="318"/>
      <c r="X302" s="318"/>
      <c r="Y302" s="318"/>
      <c r="Z302" s="318"/>
      <c r="AA302" s="318"/>
      <c r="AB302" s="318"/>
      <c r="AC302" s="318"/>
      <c r="AD302" s="318"/>
    </row>
    <row r="303" spans="1:30" ht="12" customHeight="1" x14ac:dyDescent="0.25">
      <c r="A303" s="318"/>
      <c r="B303" s="318"/>
      <c r="C303" s="318"/>
      <c r="D303" s="318"/>
      <c r="E303" s="318"/>
      <c r="F303" s="318"/>
      <c r="G303" s="318"/>
      <c r="H303" s="318"/>
      <c r="I303" s="318"/>
      <c r="J303" s="318"/>
      <c r="K303" s="318"/>
      <c r="L303" s="318"/>
      <c r="M303" s="318"/>
      <c r="N303" s="318"/>
      <c r="O303" s="318"/>
      <c r="P303" s="318"/>
      <c r="Q303" s="318"/>
      <c r="R303" s="318"/>
      <c r="S303" s="318"/>
      <c r="T303" s="318"/>
      <c r="U303" s="318"/>
      <c r="V303" s="318"/>
      <c r="W303" s="318"/>
      <c r="X303" s="318"/>
      <c r="Y303" s="318"/>
      <c r="Z303" s="318"/>
      <c r="AA303" s="318"/>
      <c r="AB303" s="318"/>
      <c r="AC303" s="318"/>
      <c r="AD303" s="318"/>
    </row>
    <row r="304" spans="1:30" ht="12" customHeight="1" x14ac:dyDescent="0.25">
      <c r="A304" s="318"/>
      <c r="B304" s="318"/>
      <c r="C304" s="318"/>
      <c r="D304" s="318"/>
      <c r="E304" s="318"/>
      <c r="F304" s="318"/>
      <c r="G304" s="318"/>
      <c r="H304" s="318"/>
      <c r="I304" s="318"/>
      <c r="J304" s="318"/>
      <c r="K304" s="318"/>
      <c r="L304" s="318"/>
      <c r="M304" s="318"/>
      <c r="N304" s="318"/>
      <c r="O304" s="318"/>
      <c r="P304" s="318"/>
      <c r="Q304" s="318"/>
      <c r="R304" s="318"/>
      <c r="S304" s="318"/>
      <c r="T304" s="318"/>
      <c r="U304" s="318"/>
      <c r="V304" s="318"/>
      <c r="W304" s="318"/>
      <c r="X304" s="318"/>
      <c r="Y304" s="318"/>
      <c r="Z304" s="318"/>
      <c r="AA304" s="318"/>
      <c r="AB304" s="318"/>
      <c r="AC304" s="318"/>
      <c r="AD304" s="318"/>
    </row>
    <row r="305" spans="1:30" ht="12" customHeight="1" x14ac:dyDescent="0.25">
      <c r="A305" s="318"/>
      <c r="B305" s="318"/>
      <c r="C305" s="318"/>
      <c r="D305" s="318"/>
      <c r="E305" s="318"/>
      <c r="F305" s="318"/>
      <c r="G305" s="318"/>
      <c r="H305" s="318"/>
      <c r="I305" s="318"/>
      <c r="J305" s="318"/>
      <c r="K305" s="318"/>
      <c r="L305" s="318"/>
      <c r="M305" s="318"/>
      <c r="N305" s="318"/>
      <c r="O305" s="318"/>
      <c r="P305" s="318"/>
      <c r="Q305" s="318"/>
      <c r="R305" s="318"/>
      <c r="S305" s="318"/>
      <c r="T305" s="318"/>
      <c r="U305" s="318"/>
      <c r="V305" s="318"/>
      <c r="W305" s="318"/>
      <c r="X305" s="318"/>
      <c r="Y305" s="318"/>
      <c r="Z305" s="318"/>
      <c r="AA305" s="318"/>
      <c r="AB305" s="318"/>
      <c r="AC305" s="318"/>
      <c r="AD305" s="318"/>
    </row>
    <row r="306" spans="1:30" ht="12" customHeight="1" x14ac:dyDescent="0.25">
      <c r="A306" s="318"/>
      <c r="B306" s="318"/>
      <c r="C306" s="318"/>
      <c r="D306" s="318"/>
      <c r="E306" s="318"/>
      <c r="F306" s="318"/>
      <c r="G306" s="318"/>
      <c r="H306" s="318"/>
      <c r="I306" s="318"/>
      <c r="J306" s="318"/>
      <c r="K306" s="318"/>
      <c r="L306" s="318"/>
      <c r="M306" s="318"/>
      <c r="N306" s="318"/>
      <c r="O306" s="318"/>
      <c r="P306" s="318"/>
      <c r="Q306" s="318"/>
      <c r="R306" s="318"/>
      <c r="S306" s="318"/>
      <c r="T306" s="318"/>
      <c r="U306" s="318"/>
      <c r="V306" s="318"/>
      <c r="W306" s="318"/>
      <c r="X306" s="318"/>
      <c r="Y306" s="318"/>
      <c r="Z306" s="318"/>
      <c r="AA306" s="318"/>
      <c r="AB306" s="318"/>
      <c r="AC306" s="318"/>
      <c r="AD306" s="318"/>
    </row>
    <row r="307" spans="1:30" ht="12" customHeight="1" x14ac:dyDescent="0.25">
      <c r="A307" s="318"/>
      <c r="B307" s="318"/>
      <c r="C307" s="318"/>
      <c r="D307" s="318"/>
      <c r="E307" s="318"/>
      <c r="F307" s="318"/>
      <c r="G307" s="318"/>
      <c r="H307" s="318"/>
      <c r="I307" s="318"/>
      <c r="J307" s="318"/>
      <c r="K307" s="318"/>
      <c r="L307" s="318"/>
      <c r="M307" s="318"/>
      <c r="N307" s="318"/>
      <c r="O307" s="318"/>
      <c r="P307" s="318"/>
      <c r="Q307" s="318"/>
      <c r="R307" s="318"/>
      <c r="S307" s="318"/>
      <c r="T307" s="318"/>
      <c r="U307" s="318"/>
      <c r="V307" s="318"/>
      <c r="W307" s="318"/>
      <c r="X307" s="318"/>
      <c r="Y307" s="318"/>
      <c r="Z307" s="318"/>
      <c r="AA307" s="318"/>
      <c r="AB307" s="318"/>
      <c r="AC307" s="318"/>
      <c r="AD307" s="318"/>
    </row>
    <row r="308" spans="1:30" ht="12" customHeight="1" x14ac:dyDescent="0.25">
      <c r="A308" s="318"/>
      <c r="B308" s="318"/>
      <c r="C308" s="318"/>
      <c r="D308" s="318"/>
      <c r="E308" s="318"/>
      <c r="F308" s="318"/>
      <c r="G308" s="318"/>
      <c r="H308" s="318"/>
      <c r="I308" s="318"/>
      <c r="J308" s="318"/>
      <c r="K308" s="318"/>
      <c r="L308" s="318"/>
      <c r="M308" s="318"/>
      <c r="N308" s="318"/>
      <c r="O308" s="318"/>
      <c r="P308" s="318"/>
      <c r="Q308" s="318"/>
      <c r="R308" s="318"/>
      <c r="S308" s="318"/>
      <c r="T308" s="318"/>
      <c r="U308" s="318"/>
      <c r="V308" s="318"/>
      <c r="W308" s="318"/>
      <c r="X308" s="318"/>
      <c r="Y308" s="318"/>
      <c r="Z308" s="318"/>
      <c r="AA308" s="318"/>
      <c r="AB308" s="318"/>
      <c r="AC308" s="318"/>
      <c r="AD308" s="318"/>
    </row>
    <row r="309" spans="1:30" ht="12" customHeight="1" x14ac:dyDescent="0.25">
      <c r="A309" s="318"/>
      <c r="B309" s="318"/>
      <c r="C309" s="318"/>
      <c r="D309" s="318"/>
      <c r="E309" s="318"/>
      <c r="F309" s="318"/>
      <c r="G309" s="318"/>
      <c r="H309" s="318"/>
      <c r="I309" s="318"/>
      <c r="J309" s="318"/>
      <c r="K309" s="318"/>
      <c r="L309" s="318"/>
      <c r="M309" s="318"/>
      <c r="N309" s="318"/>
      <c r="O309" s="318"/>
      <c r="P309" s="318"/>
      <c r="Q309" s="318"/>
      <c r="R309" s="318"/>
      <c r="S309" s="318"/>
      <c r="T309" s="318"/>
      <c r="U309" s="318"/>
      <c r="V309" s="318"/>
      <c r="W309" s="318"/>
      <c r="X309" s="318"/>
      <c r="Y309" s="318"/>
      <c r="Z309" s="318"/>
      <c r="AA309" s="318"/>
      <c r="AB309" s="318"/>
      <c r="AC309" s="318"/>
      <c r="AD309" s="318"/>
    </row>
    <row r="310" spans="1:30" ht="12" customHeight="1" x14ac:dyDescent="0.25">
      <c r="A310" s="318"/>
      <c r="B310" s="318"/>
      <c r="C310" s="318"/>
      <c r="D310" s="318"/>
      <c r="E310" s="318"/>
      <c r="F310" s="318"/>
      <c r="G310" s="318"/>
      <c r="H310" s="318"/>
      <c r="I310" s="318"/>
      <c r="J310" s="318"/>
      <c r="K310" s="318"/>
      <c r="L310" s="318"/>
      <c r="M310" s="318"/>
      <c r="N310" s="318"/>
      <c r="O310" s="318"/>
      <c r="P310" s="318"/>
      <c r="Q310" s="318"/>
      <c r="R310" s="318"/>
      <c r="S310" s="318"/>
      <c r="T310" s="318"/>
      <c r="U310" s="318"/>
      <c r="V310" s="318"/>
      <c r="W310" s="318"/>
      <c r="X310" s="318"/>
      <c r="Y310" s="318"/>
      <c r="Z310" s="318"/>
      <c r="AA310" s="318"/>
      <c r="AB310" s="318"/>
      <c r="AC310" s="318"/>
      <c r="AD310" s="318"/>
    </row>
    <row r="311" spans="1:30" ht="12" customHeight="1" x14ac:dyDescent="0.25">
      <c r="A311" s="318"/>
      <c r="B311" s="318"/>
      <c r="C311" s="318"/>
      <c r="D311" s="318"/>
      <c r="E311" s="318"/>
      <c r="F311" s="318"/>
      <c r="G311" s="318"/>
      <c r="H311" s="318"/>
      <c r="I311" s="318"/>
      <c r="J311" s="318"/>
      <c r="K311" s="318"/>
      <c r="L311" s="318"/>
      <c r="M311" s="318"/>
      <c r="N311" s="318"/>
      <c r="O311" s="318"/>
      <c r="P311" s="318"/>
      <c r="Q311" s="318"/>
      <c r="R311" s="318"/>
      <c r="S311" s="318"/>
      <c r="T311" s="318"/>
      <c r="U311" s="318"/>
      <c r="V311" s="318"/>
      <c r="W311" s="318"/>
      <c r="X311" s="318"/>
      <c r="Y311" s="318"/>
      <c r="Z311" s="318"/>
      <c r="AA311" s="318"/>
      <c r="AB311" s="318"/>
      <c r="AC311" s="318"/>
      <c r="AD311" s="318"/>
    </row>
    <row r="312" spans="1:30" ht="12" customHeight="1" x14ac:dyDescent="0.25">
      <c r="A312" s="318"/>
      <c r="B312" s="318"/>
      <c r="C312" s="318"/>
      <c r="D312" s="318"/>
      <c r="E312" s="318"/>
      <c r="F312" s="318"/>
      <c r="G312" s="318"/>
      <c r="H312" s="318"/>
      <c r="I312" s="318"/>
      <c r="J312" s="318"/>
      <c r="K312" s="318"/>
      <c r="L312" s="318"/>
      <c r="M312" s="318"/>
      <c r="N312" s="318"/>
      <c r="O312" s="318"/>
      <c r="P312" s="318"/>
      <c r="Q312" s="318"/>
      <c r="R312" s="318"/>
      <c r="S312" s="318"/>
      <c r="T312" s="318"/>
      <c r="U312" s="318"/>
      <c r="V312" s="318"/>
      <c r="W312" s="318"/>
      <c r="X312" s="318"/>
      <c r="Y312" s="318"/>
      <c r="Z312" s="318"/>
      <c r="AA312" s="318"/>
      <c r="AB312" s="318"/>
      <c r="AC312" s="318"/>
      <c r="AD312" s="318"/>
    </row>
    <row r="313" spans="1:30" ht="12" customHeight="1" x14ac:dyDescent="0.25">
      <c r="A313" s="318"/>
      <c r="B313" s="318"/>
      <c r="C313" s="318"/>
      <c r="D313" s="318"/>
      <c r="E313" s="318"/>
      <c r="F313" s="318"/>
      <c r="G313" s="318"/>
      <c r="H313" s="318"/>
      <c r="I313" s="318"/>
      <c r="J313" s="318"/>
      <c r="K313" s="318"/>
      <c r="L313" s="318"/>
      <c r="M313" s="318"/>
      <c r="N313" s="318"/>
      <c r="O313" s="318"/>
      <c r="P313" s="318"/>
      <c r="Q313" s="318"/>
      <c r="R313" s="318"/>
      <c r="S313" s="318"/>
      <c r="T313" s="318"/>
      <c r="U313" s="318"/>
      <c r="V313" s="318"/>
      <c r="W313" s="318"/>
      <c r="X313" s="318"/>
      <c r="Y313" s="318"/>
      <c r="Z313" s="318"/>
      <c r="AA313" s="318"/>
      <c r="AB313" s="318"/>
      <c r="AC313" s="318"/>
      <c r="AD313" s="318"/>
    </row>
    <row r="314" spans="1:30" ht="12" customHeight="1" x14ac:dyDescent="0.25">
      <c r="A314" s="318"/>
      <c r="B314" s="318"/>
      <c r="C314" s="318"/>
      <c r="D314" s="318"/>
      <c r="E314" s="318"/>
      <c r="F314" s="318"/>
      <c r="G314" s="318"/>
      <c r="H314" s="318"/>
      <c r="I314" s="318"/>
      <c r="J314" s="318"/>
      <c r="K314" s="318"/>
      <c r="L314" s="318"/>
      <c r="M314" s="318"/>
      <c r="N314" s="318"/>
      <c r="O314" s="318"/>
      <c r="P314" s="318"/>
      <c r="Q314" s="318"/>
      <c r="R314" s="318"/>
      <c r="S314" s="318"/>
      <c r="T314" s="318"/>
      <c r="U314" s="318"/>
      <c r="V314" s="318"/>
      <c r="W314" s="318"/>
      <c r="X314" s="318"/>
      <c r="Y314" s="318"/>
      <c r="Z314" s="318"/>
      <c r="AA314" s="318"/>
      <c r="AB314" s="318"/>
      <c r="AC314" s="318"/>
      <c r="AD314" s="318"/>
    </row>
    <row r="315" spans="1:30" ht="12" customHeight="1" x14ac:dyDescent="0.25">
      <c r="A315" s="318"/>
      <c r="B315" s="318"/>
      <c r="C315" s="318"/>
      <c r="D315" s="318"/>
      <c r="E315" s="318"/>
      <c r="F315" s="318"/>
      <c r="G315" s="318"/>
      <c r="H315" s="318"/>
      <c r="I315" s="318"/>
      <c r="J315" s="318"/>
      <c r="K315" s="318"/>
      <c r="L315" s="318"/>
      <c r="M315" s="318"/>
      <c r="N315" s="318"/>
      <c r="O315" s="318"/>
      <c r="P315" s="318"/>
      <c r="Q315" s="318"/>
      <c r="R315" s="318"/>
      <c r="S315" s="318"/>
      <c r="T315" s="318"/>
      <c r="U315" s="318"/>
      <c r="V315" s="318"/>
      <c r="W315" s="318"/>
      <c r="X315" s="318"/>
      <c r="Y315" s="318"/>
      <c r="Z315" s="318"/>
      <c r="AA315" s="318"/>
      <c r="AB315" s="318"/>
      <c r="AC315" s="318"/>
      <c r="AD315" s="318"/>
    </row>
    <row r="316" spans="1:30" ht="12" customHeight="1" x14ac:dyDescent="0.25">
      <c r="A316" s="318"/>
      <c r="B316" s="318"/>
      <c r="C316" s="318"/>
      <c r="D316" s="318"/>
      <c r="E316" s="318"/>
      <c r="F316" s="318"/>
      <c r="G316" s="318"/>
      <c r="H316" s="318"/>
      <c r="I316" s="318"/>
      <c r="J316" s="318"/>
      <c r="K316" s="318"/>
      <c r="L316" s="318"/>
      <c r="M316" s="318"/>
      <c r="N316" s="318"/>
      <c r="O316" s="318"/>
      <c r="P316" s="318"/>
      <c r="Q316" s="318"/>
      <c r="R316" s="318"/>
      <c r="S316" s="318"/>
      <c r="T316" s="318"/>
      <c r="U316" s="318"/>
      <c r="V316" s="318"/>
      <c r="W316" s="318"/>
      <c r="X316" s="318"/>
      <c r="Y316" s="318"/>
      <c r="Z316" s="318"/>
      <c r="AA316" s="318"/>
      <c r="AB316" s="318"/>
      <c r="AC316" s="318"/>
      <c r="AD316" s="318"/>
    </row>
    <row r="317" spans="1:30" ht="12" customHeight="1" x14ac:dyDescent="0.25">
      <c r="A317" s="318"/>
      <c r="B317" s="318"/>
      <c r="C317" s="318"/>
      <c r="D317" s="318"/>
      <c r="E317" s="318"/>
      <c r="F317" s="318"/>
      <c r="G317" s="318"/>
      <c r="H317" s="318"/>
      <c r="I317" s="318"/>
      <c r="J317" s="318"/>
      <c r="K317" s="318"/>
      <c r="L317" s="318"/>
      <c r="M317" s="318"/>
      <c r="N317" s="318"/>
      <c r="O317" s="318"/>
      <c r="P317" s="318"/>
      <c r="Q317" s="318"/>
      <c r="R317" s="318"/>
      <c r="S317" s="318"/>
      <c r="T317" s="318"/>
      <c r="U317" s="318"/>
      <c r="V317" s="318"/>
      <c r="W317" s="318"/>
      <c r="X317" s="318"/>
      <c r="Y317" s="318"/>
      <c r="Z317" s="318"/>
      <c r="AA317" s="318"/>
      <c r="AB317" s="318"/>
      <c r="AC317" s="318"/>
      <c r="AD317" s="318"/>
    </row>
    <row r="318" spans="1:30" ht="12" customHeight="1" x14ac:dyDescent="0.25">
      <c r="A318" s="318"/>
      <c r="B318" s="318"/>
      <c r="C318" s="318"/>
      <c r="D318" s="318"/>
      <c r="E318" s="318"/>
      <c r="F318" s="318"/>
      <c r="G318" s="318"/>
      <c r="H318" s="318"/>
      <c r="I318" s="318"/>
      <c r="J318" s="318"/>
      <c r="K318" s="318"/>
      <c r="L318" s="318"/>
      <c r="M318" s="318"/>
      <c r="N318" s="318"/>
      <c r="O318" s="318"/>
      <c r="P318" s="318"/>
      <c r="Q318" s="318"/>
      <c r="R318" s="318"/>
      <c r="S318" s="318"/>
      <c r="T318" s="318"/>
      <c r="U318" s="318"/>
      <c r="V318" s="318"/>
      <c r="W318" s="318"/>
      <c r="X318" s="318"/>
      <c r="Y318" s="318"/>
      <c r="Z318" s="318"/>
      <c r="AA318" s="318"/>
      <c r="AB318" s="318"/>
      <c r="AC318" s="318"/>
      <c r="AD318" s="318"/>
    </row>
    <row r="319" spans="1:30" ht="12" customHeight="1" x14ac:dyDescent="0.25">
      <c r="A319" s="318"/>
      <c r="B319" s="318"/>
      <c r="C319" s="318"/>
      <c r="D319" s="318"/>
      <c r="E319" s="318"/>
      <c r="F319" s="318"/>
      <c r="G319" s="318"/>
      <c r="H319" s="318"/>
      <c r="I319" s="318"/>
      <c r="J319" s="318"/>
      <c r="K319" s="318"/>
      <c r="L319" s="318"/>
      <c r="M319" s="318"/>
      <c r="N319" s="318"/>
      <c r="O319" s="318"/>
      <c r="P319" s="318"/>
      <c r="Q319" s="318"/>
      <c r="R319" s="318"/>
      <c r="S319" s="318"/>
      <c r="T319" s="318"/>
      <c r="U319" s="318"/>
      <c r="V319" s="318"/>
      <c r="W319" s="318"/>
      <c r="X319" s="318"/>
      <c r="Y319" s="318"/>
      <c r="Z319" s="318"/>
      <c r="AA319" s="318"/>
      <c r="AB319" s="318"/>
      <c r="AC319" s="318"/>
      <c r="AD319" s="318"/>
    </row>
    <row r="320" spans="1:30" ht="12" customHeight="1" x14ac:dyDescent="0.25">
      <c r="A320" s="318"/>
      <c r="B320" s="318"/>
      <c r="C320" s="318"/>
      <c r="D320" s="318"/>
      <c r="E320" s="318"/>
      <c r="F320" s="318"/>
      <c r="G320" s="318"/>
      <c r="H320" s="318"/>
      <c r="I320" s="318"/>
      <c r="J320" s="318"/>
      <c r="K320" s="318"/>
      <c r="L320" s="318"/>
      <c r="M320" s="318"/>
      <c r="N320" s="318"/>
      <c r="O320" s="318"/>
      <c r="P320" s="318"/>
      <c r="Q320" s="318"/>
      <c r="R320" s="318"/>
      <c r="S320" s="318"/>
      <c r="T320" s="318"/>
      <c r="U320" s="318"/>
      <c r="V320" s="318"/>
      <c r="W320" s="318"/>
      <c r="X320" s="318"/>
      <c r="Y320" s="318"/>
      <c r="Z320" s="318"/>
      <c r="AA320" s="318"/>
      <c r="AB320" s="318"/>
      <c r="AC320" s="318"/>
      <c r="AD320" s="318"/>
    </row>
    <row r="321" spans="1:30" ht="12" customHeight="1" x14ac:dyDescent="0.25">
      <c r="A321" s="318"/>
      <c r="B321" s="318"/>
      <c r="C321" s="318"/>
      <c r="D321" s="318"/>
      <c r="E321" s="318"/>
      <c r="F321" s="318"/>
      <c r="G321" s="318"/>
      <c r="H321" s="318"/>
      <c r="I321" s="318"/>
      <c r="J321" s="318"/>
      <c r="K321" s="318"/>
      <c r="L321" s="318"/>
      <c r="M321" s="318"/>
      <c r="N321" s="318"/>
      <c r="O321" s="318"/>
      <c r="P321" s="318"/>
      <c r="Q321" s="318"/>
      <c r="R321" s="318"/>
      <c r="S321" s="318"/>
      <c r="T321" s="318"/>
      <c r="U321" s="318"/>
      <c r="V321" s="318"/>
      <c r="W321" s="318"/>
      <c r="X321" s="318"/>
      <c r="Y321" s="318"/>
      <c r="Z321" s="318"/>
      <c r="AA321" s="318"/>
      <c r="AB321" s="318"/>
      <c r="AC321" s="318"/>
      <c r="AD321" s="318"/>
    </row>
    <row r="322" spans="1:30" ht="12" customHeight="1" x14ac:dyDescent="0.25">
      <c r="A322" s="318"/>
      <c r="B322" s="318"/>
      <c r="C322" s="318"/>
      <c r="D322" s="318"/>
      <c r="E322" s="318"/>
      <c r="F322" s="318"/>
      <c r="G322" s="318"/>
      <c r="H322" s="318"/>
      <c r="I322" s="318"/>
      <c r="J322" s="318"/>
      <c r="K322" s="318"/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  <c r="W322" s="318"/>
      <c r="X322" s="318"/>
      <c r="Y322" s="318"/>
      <c r="Z322" s="318"/>
      <c r="AA322" s="318"/>
      <c r="AB322" s="318"/>
      <c r="AC322" s="318"/>
      <c r="AD322" s="318"/>
    </row>
    <row r="323" spans="1:30" ht="12" customHeight="1" x14ac:dyDescent="0.25">
      <c r="A323" s="318"/>
      <c r="B323" s="318"/>
      <c r="C323" s="318"/>
      <c r="D323" s="318"/>
      <c r="E323" s="318"/>
      <c r="F323" s="318"/>
      <c r="G323" s="318"/>
      <c r="H323" s="318"/>
      <c r="I323" s="318"/>
      <c r="J323" s="318"/>
      <c r="K323" s="318"/>
      <c r="L323" s="318"/>
      <c r="M323" s="318"/>
      <c r="N323" s="318"/>
      <c r="O323" s="318"/>
      <c r="P323" s="318"/>
      <c r="Q323" s="318"/>
      <c r="R323" s="318"/>
      <c r="S323" s="318"/>
      <c r="T323" s="318"/>
      <c r="U323" s="318"/>
      <c r="V323" s="318"/>
      <c r="W323" s="318"/>
      <c r="X323" s="318"/>
      <c r="Y323" s="318"/>
      <c r="Z323" s="318"/>
      <c r="AA323" s="318"/>
      <c r="AB323" s="318"/>
      <c r="AC323" s="318"/>
      <c r="AD323" s="318"/>
    </row>
    <row r="324" spans="1:30" ht="12" customHeight="1" x14ac:dyDescent="0.25">
      <c r="A324" s="318"/>
      <c r="B324" s="318"/>
      <c r="C324" s="318"/>
      <c r="D324" s="318"/>
      <c r="E324" s="318"/>
      <c r="F324" s="318"/>
      <c r="G324" s="318"/>
      <c r="H324" s="318"/>
      <c r="I324" s="318"/>
      <c r="J324" s="318"/>
      <c r="K324" s="318"/>
      <c r="L324" s="318"/>
      <c r="M324" s="318"/>
      <c r="N324" s="318"/>
      <c r="O324" s="318"/>
      <c r="P324" s="318"/>
      <c r="Q324" s="318"/>
      <c r="R324" s="318"/>
      <c r="S324" s="318"/>
      <c r="T324" s="318"/>
      <c r="U324" s="318"/>
      <c r="V324" s="318"/>
      <c r="W324" s="318"/>
      <c r="X324" s="318"/>
      <c r="Y324" s="318"/>
      <c r="Z324" s="318"/>
      <c r="AA324" s="318"/>
      <c r="AB324" s="318"/>
      <c r="AC324" s="318"/>
      <c r="AD324" s="318"/>
    </row>
    <row r="325" spans="1:30" ht="12" customHeight="1" x14ac:dyDescent="0.25">
      <c r="A325" s="318"/>
      <c r="B325" s="318"/>
      <c r="C325" s="318"/>
      <c r="D325" s="318"/>
      <c r="E325" s="318"/>
      <c r="F325" s="318"/>
      <c r="G325" s="318"/>
      <c r="H325" s="318"/>
      <c r="I325" s="318"/>
      <c r="J325" s="318"/>
      <c r="K325" s="318"/>
      <c r="L325" s="318"/>
      <c r="M325" s="318"/>
      <c r="N325" s="318"/>
      <c r="O325" s="318"/>
      <c r="P325" s="318"/>
      <c r="Q325" s="318"/>
      <c r="R325" s="318"/>
      <c r="S325" s="318"/>
      <c r="T325" s="318"/>
      <c r="U325" s="318"/>
      <c r="V325" s="318"/>
      <c r="W325" s="318"/>
      <c r="X325" s="318"/>
      <c r="Y325" s="318"/>
      <c r="Z325" s="318"/>
      <c r="AA325" s="318"/>
      <c r="AB325" s="318"/>
      <c r="AC325" s="318"/>
      <c r="AD325" s="318"/>
    </row>
    <row r="326" spans="1:30" ht="12" customHeight="1" x14ac:dyDescent="0.25">
      <c r="A326" s="318"/>
      <c r="B326" s="318"/>
      <c r="C326" s="318"/>
      <c r="D326" s="318"/>
      <c r="E326" s="318"/>
      <c r="F326" s="318"/>
      <c r="G326" s="318"/>
      <c r="H326" s="318"/>
      <c r="I326" s="318"/>
      <c r="J326" s="318"/>
      <c r="K326" s="318"/>
      <c r="L326" s="318"/>
      <c r="M326" s="318"/>
      <c r="N326" s="318"/>
      <c r="O326" s="318"/>
      <c r="P326" s="318"/>
      <c r="Q326" s="318"/>
      <c r="R326" s="318"/>
      <c r="S326" s="318"/>
      <c r="T326" s="318"/>
      <c r="U326" s="318"/>
      <c r="V326" s="318"/>
      <c r="W326" s="318"/>
      <c r="X326" s="318"/>
      <c r="Y326" s="318"/>
      <c r="Z326" s="318"/>
      <c r="AA326" s="318"/>
      <c r="AB326" s="318"/>
      <c r="AC326" s="318"/>
      <c r="AD326" s="318"/>
    </row>
    <row r="327" spans="1:30" ht="12" customHeight="1" x14ac:dyDescent="0.25">
      <c r="A327" s="318"/>
      <c r="B327" s="318"/>
      <c r="C327" s="318"/>
      <c r="D327" s="318"/>
      <c r="E327" s="318"/>
      <c r="F327" s="318"/>
      <c r="G327" s="318"/>
      <c r="H327" s="318"/>
      <c r="I327" s="318"/>
      <c r="J327" s="318"/>
      <c r="K327" s="318"/>
      <c r="L327" s="318"/>
      <c r="M327" s="318"/>
      <c r="N327" s="318"/>
      <c r="O327" s="318"/>
      <c r="P327" s="318"/>
      <c r="Q327" s="318"/>
      <c r="R327" s="318"/>
      <c r="S327" s="318"/>
      <c r="T327" s="318"/>
      <c r="U327" s="318"/>
      <c r="V327" s="318"/>
      <c r="W327" s="318"/>
      <c r="X327" s="318"/>
      <c r="Y327" s="318"/>
      <c r="Z327" s="318"/>
      <c r="AA327" s="318"/>
      <c r="AB327" s="318"/>
      <c r="AC327" s="318"/>
      <c r="AD327" s="318"/>
    </row>
    <row r="328" spans="1:30" ht="12" customHeight="1" x14ac:dyDescent="0.25">
      <c r="A328" s="318"/>
      <c r="B328" s="318"/>
      <c r="C328" s="318"/>
      <c r="D328" s="318"/>
      <c r="E328" s="318"/>
      <c r="F328" s="318"/>
      <c r="G328" s="318"/>
      <c r="H328" s="318"/>
      <c r="I328" s="318"/>
      <c r="J328" s="318"/>
      <c r="K328" s="318"/>
      <c r="L328" s="318"/>
      <c r="M328" s="318"/>
      <c r="N328" s="318"/>
      <c r="O328" s="318"/>
      <c r="P328" s="318"/>
      <c r="Q328" s="318"/>
      <c r="R328" s="318"/>
      <c r="S328" s="318"/>
      <c r="T328" s="318"/>
      <c r="U328" s="318"/>
      <c r="V328" s="318"/>
      <c r="W328" s="318"/>
      <c r="X328" s="318"/>
      <c r="Y328" s="318"/>
      <c r="Z328" s="318"/>
      <c r="AA328" s="318"/>
      <c r="AB328" s="318"/>
      <c r="AC328" s="318"/>
      <c r="AD328" s="318"/>
    </row>
    <row r="329" spans="1:30" ht="12" customHeight="1" x14ac:dyDescent="0.25">
      <c r="A329" s="318"/>
      <c r="B329" s="318"/>
      <c r="C329" s="318"/>
      <c r="D329" s="318"/>
      <c r="E329" s="318"/>
      <c r="F329" s="318"/>
      <c r="G329" s="318"/>
      <c r="H329" s="318"/>
      <c r="I329" s="318"/>
      <c r="J329" s="318"/>
      <c r="K329" s="318"/>
      <c r="L329" s="318"/>
      <c r="M329" s="318"/>
      <c r="N329" s="318"/>
      <c r="O329" s="318"/>
      <c r="P329" s="318"/>
      <c r="Q329" s="318"/>
      <c r="R329" s="318"/>
      <c r="S329" s="318"/>
      <c r="T329" s="318"/>
      <c r="U329" s="318"/>
      <c r="V329" s="318"/>
      <c r="W329" s="318"/>
      <c r="X329" s="318"/>
      <c r="Y329" s="318"/>
      <c r="Z329" s="318"/>
      <c r="AA329" s="318"/>
      <c r="AB329" s="318"/>
      <c r="AC329" s="318"/>
      <c r="AD329" s="318"/>
    </row>
    <row r="330" spans="1:30" ht="12" customHeight="1" x14ac:dyDescent="0.25">
      <c r="A330" s="318"/>
      <c r="B330" s="318"/>
      <c r="C330" s="318"/>
      <c r="D330" s="318"/>
      <c r="E330" s="318"/>
      <c r="F330" s="318"/>
      <c r="G330" s="318"/>
      <c r="H330" s="318"/>
      <c r="I330" s="318"/>
      <c r="J330" s="318"/>
      <c r="K330" s="318"/>
      <c r="L330" s="318"/>
      <c r="M330" s="318"/>
      <c r="N330" s="318"/>
      <c r="O330" s="318"/>
      <c r="P330" s="318"/>
      <c r="Q330" s="318"/>
      <c r="R330" s="318"/>
      <c r="S330" s="318"/>
      <c r="T330" s="318"/>
      <c r="U330" s="318"/>
      <c r="V330" s="318"/>
      <c r="W330" s="318"/>
      <c r="X330" s="318"/>
      <c r="Y330" s="318"/>
      <c r="Z330" s="318"/>
      <c r="AA330" s="318"/>
      <c r="AB330" s="318"/>
      <c r="AC330" s="318"/>
      <c r="AD330" s="318"/>
    </row>
    <row r="331" spans="1:30" ht="12" customHeight="1" x14ac:dyDescent="0.25">
      <c r="A331" s="318"/>
      <c r="B331" s="318"/>
      <c r="C331" s="318"/>
      <c r="D331" s="318"/>
      <c r="E331" s="318"/>
      <c r="F331" s="318"/>
      <c r="G331" s="318"/>
      <c r="H331" s="318"/>
      <c r="I331" s="318"/>
      <c r="J331" s="318"/>
      <c r="K331" s="318"/>
      <c r="L331" s="318"/>
      <c r="M331" s="318"/>
      <c r="N331" s="318"/>
      <c r="O331" s="318"/>
      <c r="P331" s="318"/>
      <c r="Q331" s="318"/>
      <c r="R331" s="318"/>
      <c r="S331" s="318"/>
      <c r="T331" s="318"/>
      <c r="U331" s="318"/>
      <c r="V331" s="318"/>
      <c r="W331" s="318"/>
      <c r="X331" s="318"/>
      <c r="Y331" s="318"/>
      <c r="Z331" s="318"/>
      <c r="AA331" s="318"/>
      <c r="AB331" s="318"/>
      <c r="AC331" s="318"/>
      <c r="AD331" s="318"/>
    </row>
    <row r="332" spans="1:30" ht="12" customHeight="1" x14ac:dyDescent="0.25">
      <c r="A332" s="318"/>
      <c r="B332" s="318"/>
      <c r="C332" s="318"/>
      <c r="D332" s="318"/>
      <c r="E332" s="318"/>
      <c r="F332" s="318"/>
      <c r="G332" s="318"/>
      <c r="H332" s="318"/>
      <c r="I332" s="318"/>
      <c r="J332" s="318"/>
      <c r="K332" s="318"/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  <c r="W332" s="318"/>
      <c r="X332" s="318"/>
      <c r="Y332" s="318"/>
      <c r="Z332" s="318"/>
      <c r="AA332" s="318"/>
      <c r="AB332" s="318"/>
      <c r="AC332" s="318"/>
      <c r="AD332" s="318"/>
    </row>
    <row r="333" spans="1:30" ht="12" customHeight="1" x14ac:dyDescent="0.25">
      <c r="A333" s="318"/>
      <c r="B333" s="318"/>
      <c r="C333" s="318"/>
      <c r="D333" s="318"/>
      <c r="E333" s="318"/>
      <c r="F333" s="318"/>
      <c r="G333" s="318"/>
      <c r="H333" s="318"/>
      <c r="I333" s="318"/>
      <c r="J333" s="318"/>
      <c r="K333" s="318"/>
      <c r="L333" s="318"/>
      <c r="M333" s="318"/>
      <c r="N333" s="318"/>
      <c r="O333" s="318"/>
      <c r="P333" s="318"/>
      <c r="Q333" s="318"/>
      <c r="R333" s="318"/>
      <c r="S333" s="318"/>
      <c r="T333" s="318"/>
      <c r="U333" s="318"/>
      <c r="V333" s="318"/>
      <c r="W333" s="318"/>
      <c r="X333" s="318"/>
      <c r="Y333" s="318"/>
      <c r="Z333" s="318"/>
      <c r="AA333" s="318"/>
      <c r="AB333" s="318"/>
      <c r="AC333" s="318"/>
      <c r="AD333" s="318"/>
    </row>
    <row r="334" spans="1:30" ht="12" customHeight="1" x14ac:dyDescent="0.25">
      <c r="A334" s="318"/>
      <c r="B334" s="318"/>
      <c r="C334" s="318"/>
      <c r="D334" s="318"/>
      <c r="E334" s="318"/>
      <c r="F334" s="318"/>
      <c r="G334" s="318"/>
      <c r="H334" s="318"/>
      <c r="I334" s="318"/>
      <c r="J334" s="318"/>
      <c r="K334" s="318"/>
      <c r="L334" s="318"/>
      <c r="M334" s="318"/>
      <c r="N334" s="318"/>
      <c r="O334" s="318"/>
      <c r="P334" s="318"/>
      <c r="Q334" s="318"/>
      <c r="R334" s="318"/>
      <c r="S334" s="318"/>
      <c r="T334" s="318"/>
      <c r="U334" s="318"/>
      <c r="V334" s="318"/>
      <c r="W334" s="318"/>
      <c r="X334" s="318"/>
      <c r="Y334" s="318"/>
      <c r="Z334" s="318"/>
      <c r="AA334" s="318"/>
      <c r="AB334" s="318"/>
      <c r="AC334" s="318"/>
      <c r="AD334" s="318"/>
    </row>
    <row r="335" spans="1:30" ht="12" customHeight="1" x14ac:dyDescent="0.25">
      <c r="A335" s="318"/>
      <c r="B335" s="318"/>
      <c r="C335" s="318"/>
      <c r="D335" s="318"/>
      <c r="E335" s="318"/>
      <c r="F335" s="31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8"/>
      <c r="S335" s="318"/>
      <c r="T335" s="318"/>
      <c r="U335" s="318"/>
      <c r="V335" s="318"/>
      <c r="W335" s="318"/>
      <c r="X335" s="318"/>
      <c r="Y335" s="318"/>
      <c r="Z335" s="318"/>
      <c r="AA335" s="318"/>
      <c r="AB335" s="318"/>
      <c r="AC335" s="318"/>
      <c r="AD335" s="318"/>
    </row>
    <row r="336" spans="1:30" ht="12" customHeight="1" x14ac:dyDescent="0.25">
      <c r="A336" s="318"/>
      <c r="B336" s="318"/>
      <c r="C336" s="318"/>
      <c r="D336" s="318"/>
      <c r="E336" s="318"/>
      <c r="F336" s="318"/>
      <c r="G336" s="318"/>
      <c r="H336" s="318"/>
      <c r="I336" s="318"/>
      <c r="J336" s="318"/>
      <c r="K336" s="318"/>
      <c r="L336" s="318"/>
      <c r="M336" s="318"/>
      <c r="N336" s="318"/>
      <c r="O336" s="318"/>
      <c r="P336" s="318"/>
      <c r="Q336" s="318"/>
      <c r="R336" s="318"/>
      <c r="S336" s="318"/>
      <c r="T336" s="318"/>
      <c r="U336" s="318"/>
      <c r="V336" s="318"/>
      <c r="W336" s="318"/>
      <c r="X336" s="318"/>
      <c r="Y336" s="318"/>
      <c r="Z336" s="318"/>
      <c r="AA336" s="318"/>
      <c r="AB336" s="318"/>
      <c r="AC336" s="318"/>
      <c r="AD336" s="318"/>
    </row>
    <row r="337" spans="1:30" ht="12" customHeight="1" x14ac:dyDescent="0.25">
      <c r="A337" s="318"/>
      <c r="B337" s="318"/>
      <c r="C337" s="318"/>
      <c r="D337" s="318"/>
      <c r="E337" s="318"/>
      <c r="F337" s="318"/>
      <c r="G337" s="318"/>
      <c r="H337" s="318"/>
      <c r="I337" s="318"/>
      <c r="J337" s="318"/>
      <c r="K337" s="318"/>
      <c r="L337" s="318"/>
      <c r="M337" s="318"/>
      <c r="N337" s="318"/>
      <c r="O337" s="318"/>
      <c r="P337" s="318"/>
      <c r="Q337" s="318"/>
      <c r="R337" s="318"/>
      <c r="S337" s="318"/>
      <c r="T337" s="318"/>
      <c r="U337" s="318"/>
      <c r="V337" s="318"/>
      <c r="W337" s="318"/>
      <c r="X337" s="318"/>
      <c r="Y337" s="318"/>
      <c r="Z337" s="318"/>
      <c r="AA337" s="318"/>
      <c r="AB337" s="318"/>
      <c r="AC337" s="318"/>
      <c r="AD337" s="318"/>
    </row>
    <row r="338" spans="1:30" ht="12" customHeight="1" x14ac:dyDescent="0.25">
      <c r="A338" s="318"/>
      <c r="B338" s="318"/>
      <c r="C338" s="318"/>
      <c r="D338" s="318"/>
      <c r="E338" s="318"/>
      <c r="F338" s="318"/>
      <c r="G338" s="318"/>
      <c r="H338" s="318"/>
      <c r="I338" s="318"/>
      <c r="J338" s="318"/>
      <c r="K338" s="318"/>
      <c r="L338" s="318"/>
      <c r="M338" s="318"/>
      <c r="N338" s="318"/>
      <c r="O338" s="318"/>
      <c r="P338" s="318"/>
      <c r="Q338" s="318"/>
      <c r="R338" s="318"/>
      <c r="S338" s="318"/>
      <c r="T338" s="318"/>
      <c r="U338" s="318"/>
      <c r="V338" s="318"/>
      <c r="W338" s="318"/>
      <c r="X338" s="318"/>
      <c r="Y338" s="318"/>
      <c r="Z338" s="318"/>
      <c r="AA338" s="318"/>
      <c r="AB338" s="318"/>
      <c r="AC338" s="318"/>
      <c r="AD338" s="318"/>
    </row>
    <row r="339" spans="1:30" ht="12" customHeight="1" x14ac:dyDescent="0.25">
      <c r="A339" s="318"/>
      <c r="B339" s="318"/>
      <c r="C339" s="318"/>
      <c r="D339" s="318"/>
      <c r="E339" s="318"/>
      <c r="F339" s="318"/>
      <c r="G339" s="318"/>
      <c r="H339" s="318"/>
      <c r="I339" s="318"/>
      <c r="J339" s="318"/>
      <c r="K339" s="318"/>
      <c r="L339" s="318"/>
      <c r="M339" s="318"/>
      <c r="N339" s="318"/>
      <c r="O339" s="318"/>
      <c r="P339" s="318"/>
      <c r="Q339" s="318"/>
      <c r="R339" s="318"/>
      <c r="S339" s="318"/>
      <c r="T339" s="318"/>
      <c r="U339" s="318"/>
      <c r="V339" s="318"/>
      <c r="W339" s="318"/>
      <c r="X339" s="318"/>
      <c r="Y339" s="318"/>
      <c r="Z339" s="318"/>
      <c r="AA339" s="318"/>
      <c r="AB339" s="318"/>
      <c r="AC339" s="318"/>
      <c r="AD339" s="318"/>
    </row>
    <row r="340" spans="1:30" ht="12" customHeight="1" x14ac:dyDescent="0.25">
      <c r="A340" s="318"/>
      <c r="B340" s="318"/>
      <c r="C340" s="318"/>
      <c r="D340" s="318"/>
      <c r="E340" s="318"/>
      <c r="F340" s="318"/>
      <c r="G340" s="318"/>
      <c r="H340" s="318"/>
      <c r="I340" s="318"/>
      <c r="J340" s="318"/>
      <c r="K340" s="318"/>
      <c r="L340" s="318"/>
      <c r="M340" s="318"/>
      <c r="N340" s="318"/>
      <c r="O340" s="318"/>
      <c r="P340" s="318"/>
      <c r="Q340" s="318"/>
      <c r="R340" s="318"/>
      <c r="S340" s="318"/>
      <c r="T340" s="318"/>
      <c r="U340" s="318"/>
      <c r="V340" s="318"/>
      <c r="W340" s="318"/>
      <c r="X340" s="318"/>
      <c r="Y340" s="318"/>
      <c r="Z340" s="318"/>
      <c r="AA340" s="318"/>
      <c r="AB340" s="318"/>
      <c r="AC340" s="318"/>
      <c r="AD340" s="318"/>
    </row>
    <row r="341" spans="1:30" ht="12" customHeight="1" x14ac:dyDescent="0.25">
      <c r="A341" s="318"/>
      <c r="B341" s="318"/>
      <c r="C341" s="318"/>
      <c r="D341" s="318"/>
      <c r="E341" s="318"/>
      <c r="F341" s="318"/>
      <c r="G341" s="318"/>
      <c r="H341" s="318"/>
      <c r="I341" s="318"/>
      <c r="J341" s="318"/>
      <c r="K341" s="318"/>
      <c r="L341" s="318"/>
      <c r="M341" s="318"/>
      <c r="N341" s="318"/>
      <c r="O341" s="318"/>
      <c r="P341" s="318"/>
      <c r="Q341" s="318"/>
      <c r="R341" s="318"/>
      <c r="S341" s="318"/>
      <c r="T341" s="318"/>
      <c r="U341" s="318"/>
      <c r="V341" s="318"/>
      <c r="W341" s="318"/>
      <c r="X341" s="318"/>
      <c r="Y341" s="318"/>
      <c r="Z341" s="318"/>
      <c r="AA341" s="318"/>
      <c r="AB341" s="318"/>
      <c r="AC341" s="318"/>
      <c r="AD341" s="318"/>
    </row>
    <row r="342" spans="1:30" ht="12" customHeight="1" x14ac:dyDescent="0.25">
      <c r="A342" s="318"/>
      <c r="B342" s="318"/>
      <c r="C342" s="318"/>
      <c r="D342" s="318"/>
      <c r="E342" s="318"/>
      <c r="F342" s="318"/>
      <c r="G342" s="318"/>
      <c r="H342" s="318"/>
      <c r="I342" s="318"/>
      <c r="J342" s="318"/>
      <c r="K342" s="318"/>
      <c r="L342" s="318"/>
      <c r="M342" s="318"/>
      <c r="N342" s="318"/>
      <c r="O342" s="318"/>
      <c r="P342" s="318"/>
      <c r="Q342" s="318"/>
      <c r="R342" s="318"/>
      <c r="S342" s="318"/>
      <c r="T342" s="318"/>
      <c r="U342" s="318"/>
      <c r="V342" s="318"/>
      <c r="W342" s="318"/>
      <c r="X342" s="318"/>
      <c r="Y342" s="318"/>
      <c r="Z342" s="318"/>
      <c r="AA342" s="318"/>
      <c r="AB342" s="318"/>
      <c r="AC342" s="318"/>
      <c r="AD342" s="318"/>
    </row>
    <row r="343" spans="1:30" ht="12" customHeight="1" x14ac:dyDescent="0.25">
      <c r="A343" s="318"/>
      <c r="B343" s="318"/>
      <c r="C343" s="318"/>
      <c r="D343" s="318"/>
      <c r="E343" s="318"/>
      <c r="F343" s="318"/>
      <c r="G343" s="318"/>
      <c r="H343" s="318"/>
      <c r="I343" s="318"/>
      <c r="J343" s="318"/>
      <c r="K343" s="318"/>
      <c r="L343" s="318"/>
      <c r="M343" s="318"/>
      <c r="N343" s="318"/>
      <c r="O343" s="318"/>
      <c r="P343" s="318"/>
      <c r="Q343" s="318"/>
      <c r="R343" s="318"/>
      <c r="S343" s="318"/>
      <c r="T343" s="318"/>
      <c r="U343" s="318"/>
      <c r="V343" s="318"/>
      <c r="W343" s="318"/>
      <c r="X343" s="318"/>
      <c r="Y343" s="318"/>
      <c r="Z343" s="318"/>
      <c r="AA343" s="318"/>
      <c r="AB343" s="318"/>
      <c r="AC343" s="318"/>
      <c r="AD343" s="318"/>
    </row>
    <row r="344" spans="1:30" ht="12" customHeight="1" x14ac:dyDescent="0.25">
      <c r="A344" s="318"/>
      <c r="B344" s="318"/>
      <c r="C344" s="318"/>
      <c r="D344" s="318"/>
      <c r="E344" s="318"/>
      <c r="F344" s="318"/>
      <c r="G344" s="318"/>
      <c r="H344" s="318"/>
      <c r="I344" s="318"/>
      <c r="J344" s="318"/>
      <c r="K344" s="318"/>
      <c r="L344" s="318"/>
      <c r="M344" s="318"/>
      <c r="N344" s="318"/>
      <c r="O344" s="318"/>
      <c r="P344" s="318"/>
      <c r="Q344" s="318"/>
      <c r="R344" s="318"/>
      <c r="S344" s="318"/>
      <c r="T344" s="318"/>
      <c r="U344" s="318"/>
      <c r="V344" s="318"/>
      <c r="W344" s="318"/>
      <c r="X344" s="318"/>
      <c r="Y344" s="318"/>
      <c r="Z344" s="318"/>
      <c r="AA344" s="318"/>
      <c r="AB344" s="318"/>
      <c r="AC344" s="318"/>
      <c r="AD344" s="318"/>
    </row>
    <row r="345" spans="1:30" ht="12" customHeight="1" x14ac:dyDescent="0.25">
      <c r="A345" s="318"/>
      <c r="B345" s="318"/>
      <c r="C345" s="318"/>
      <c r="D345" s="318"/>
      <c r="E345" s="318"/>
      <c r="F345" s="318"/>
      <c r="G345" s="318"/>
      <c r="H345" s="318"/>
      <c r="I345" s="318"/>
      <c r="J345" s="318"/>
      <c r="K345" s="318"/>
      <c r="L345" s="318"/>
      <c r="M345" s="318"/>
      <c r="N345" s="318"/>
      <c r="O345" s="318"/>
      <c r="P345" s="318"/>
      <c r="Q345" s="318"/>
      <c r="R345" s="318"/>
      <c r="S345" s="318"/>
      <c r="T345" s="318"/>
      <c r="U345" s="318"/>
      <c r="V345" s="318"/>
      <c r="W345" s="318"/>
      <c r="X345" s="318"/>
      <c r="Y345" s="318"/>
      <c r="Z345" s="318"/>
      <c r="AA345" s="318"/>
      <c r="AB345" s="318"/>
      <c r="AC345" s="318"/>
      <c r="AD345" s="318"/>
    </row>
    <row r="346" spans="1:30" ht="12" customHeight="1" x14ac:dyDescent="0.25">
      <c r="A346" s="318"/>
      <c r="B346" s="318"/>
      <c r="C346" s="318"/>
      <c r="D346" s="318"/>
      <c r="E346" s="318"/>
      <c r="F346" s="318"/>
      <c r="G346" s="318"/>
      <c r="H346" s="318"/>
      <c r="I346" s="318"/>
      <c r="J346" s="318"/>
      <c r="K346" s="318"/>
      <c r="L346" s="318"/>
      <c r="M346" s="318"/>
      <c r="N346" s="318"/>
      <c r="O346" s="318"/>
      <c r="P346" s="318"/>
      <c r="Q346" s="318"/>
      <c r="R346" s="318"/>
      <c r="S346" s="318"/>
      <c r="T346" s="318"/>
      <c r="U346" s="318"/>
      <c r="V346" s="318"/>
      <c r="W346" s="318"/>
      <c r="X346" s="318"/>
      <c r="Y346" s="318"/>
      <c r="Z346" s="318"/>
      <c r="AA346" s="318"/>
      <c r="AB346" s="318"/>
      <c r="AC346" s="318"/>
      <c r="AD346" s="318"/>
    </row>
    <row r="347" spans="1:30" ht="12" customHeight="1" x14ac:dyDescent="0.25">
      <c r="A347" s="318"/>
      <c r="B347" s="318"/>
      <c r="C347" s="318"/>
      <c r="D347" s="318"/>
      <c r="E347" s="318"/>
      <c r="F347" s="318"/>
      <c r="G347" s="318"/>
      <c r="H347" s="318"/>
      <c r="I347" s="318"/>
      <c r="J347" s="318"/>
      <c r="K347" s="318"/>
      <c r="L347" s="318"/>
      <c r="M347" s="318"/>
      <c r="N347" s="318"/>
      <c r="O347" s="318"/>
      <c r="P347" s="318"/>
      <c r="Q347" s="318"/>
      <c r="R347" s="318"/>
      <c r="S347" s="318"/>
      <c r="T347" s="318"/>
      <c r="U347" s="318"/>
      <c r="V347" s="318"/>
      <c r="W347" s="318"/>
      <c r="X347" s="318"/>
      <c r="Y347" s="318"/>
      <c r="Z347" s="318"/>
      <c r="AA347" s="318"/>
      <c r="AB347" s="318"/>
      <c r="AC347" s="318"/>
      <c r="AD347" s="318"/>
    </row>
    <row r="348" spans="1:30" ht="12" customHeight="1" x14ac:dyDescent="0.25">
      <c r="A348" s="318"/>
      <c r="B348" s="318"/>
      <c r="C348" s="318"/>
      <c r="D348" s="318"/>
      <c r="E348" s="318"/>
      <c r="F348" s="318"/>
      <c r="G348" s="318"/>
      <c r="H348" s="318"/>
      <c r="I348" s="318"/>
      <c r="J348" s="318"/>
      <c r="K348" s="318"/>
      <c r="L348" s="318"/>
      <c r="M348" s="318"/>
      <c r="N348" s="318"/>
      <c r="O348" s="318"/>
      <c r="P348" s="318"/>
      <c r="Q348" s="318"/>
      <c r="R348" s="318"/>
      <c r="S348" s="318"/>
      <c r="T348" s="318"/>
      <c r="U348" s="318"/>
      <c r="V348" s="318"/>
      <c r="W348" s="318"/>
      <c r="X348" s="318"/>
      <c r="Y348" s="318"/>
      <c r="Z348" s="318"/>
      <c r="AA348" s="318"/>
      <c r="AB348" s="318"/>
      <c r="AC348" s="318"/>
      <c r="AD348" s="318"/>
    </row>
    <row r="349" spans="1:30" ht="12" customHeight="1" x14ac:dyDescent="0.25">
      <c r="A349" s="318"/>
      <c r="B349" s="318"/>
      <c r="C349" s="318"/>
      <c r="D349" s="318"/>
      <c r="E349" s="318"/>
      <c r="F349" s="318"/>
      <c r="G349" s="318"/>
      <c r="H349" s="318"/>
      <c r="I349" s="318"/>
      <c r="J349" s="318"/>
      <c r="K349" s="318"/>
      <c r="L349" s="318"/>
      <c r="M349" s="318"/>
      <c r="N349" s="318"/>
      <c r="O349" s="318"/>
      <c r="P349" s="318"/>
      <c r="Q349" s="318"/>
      <c r="R349" s="318"/>
      <c r="S349" s="318"/>
      <c r="T349" s="318"/>
      <c r="U349" s="318"/>
      <c r="V349" s="318"/>
      <c r="W349" s="318"/>
      <c r="X349" s="318"/>
      <c r="Y349" s="318"/>
      <c r="Z349" s="318"/>
      <c r="AA349" s="318"/>
      <c r="AB349" s="318"/>
      <c r="AC349" s="318"/>
      <c r="AD349" s="318"/>
    </row>
    <row r="350" spans="1:30" ht="12" customHeight="1" x14ac:dyDescent="0.25">
      <c r="A350" s="318"/>
      <c r="B350" s="318"/>
      <c r="C350" s="318"/>
      <c r="D350" s="318"/>
      <c r="E350" s="318"/>
      <c r="F350" s="318"/>
      <c r="G350" s="318"/>
      <c r="H350" s="318"/>
      <c r="I350" s="318"/>
      <c r="J350" s="318"/>
      <c r="K350" s="318"/>
      <c r="L350" s="318"/>
      <c r="M350" s="318"/>
      <c r="N350" s="318"/>
      <c r="O350" s="318"/>
      <c r="P350" s="318"/>
      <c r="Q350" s="318"/>
      <c r="R350" s="318"/>
      <c r="S350" s="318"/>
      <c r="T350" s="318"/>
      <c r="U350" s="318"/>
      <c r="V350" s="318"/>
      <c r="W350" s="318"/>
      <c r="X350" s="318"/>
      <c r="Y350" s="318"/>
      <c r="Z350" s="318"/>
      <c r="AA350" s="318"/>
      <c r="AB350" s="318"/>
      <c r="AC350" s="318"/>
      <c r="AD350" s="318"/>
    </row>
    <row r="351" spans="1:30" ht="12" customHeight="1" x14ac:dyDescent="0.25">
      <c r="A351" s="318"/>
      <c r="B351" s="318"/>
      <c r="C351" s="318"/>
      <c r="D351" s="318"/>
      <c r="E351" s="318"/>
      <c r="F351" s="318"/>
      <c r="G351" s="318"/>
      <c r="H351" s="318"/>
      <c r="I351" s="318"/>
      <c r="J351" s="318"/>
      <c r="K351" s="318"/>
      <c r="L351" s="318"/>
      <c r="M351" s="318"/>
      <c r="N351" s="318"/>
      <c r="O351" s="318"/>
      <c r="P351" s="318"/>
      <c r="Q351" s="318"/>
      <c r="R351" s="318"/>
      <c r="S351" s="318"/>
      <c r="T351" s="318"/>
      <c r="U351" s="318"/>
      <c r="V351" s="318"/>
      <c r="W351" s="318"/>
      <c r="X351" s="318"/>
      <c r="Y351" s="318"/>
      <c r="Z351" s="318"/>
      <c r="AA351" s="318"/>
      <c r="AB351" s="318"/>
      <c r="AC351" s="318"/>
      <c r="AD351" s="318"/>
    </row>
    <row r="352" spans="1:30" ht="12" customHeight="1" x14ac:dyDescent="0.25">
      <c r="A352" s="318"/>
      <c r="B352" s="318"/>
      <c r="C352" s="318"/>
      <c r="D352" s="318"/>
      <c r="E352" s="318"/>
      <c r="F352" s="318"/>
      <c r="G352" s="318"/>
      <c r="H352" s="318"/>
      <c r="I352" s="318"/>
      <c r="J352" s="318"/>
      <c r="K352" s="318"/>
      <c r="L352" s="318"/>
      <c r="M352" s="318"/>
      <c r="N352" s="318"/>
      <c r="O352" s="318"/>
      <c r="P352" s="318"/>
      <c r="Q352" s="318"/>
      <c r="R352" s="318"/>
      <c r="S352" s="318"/>
      <c r="T352" s="318"/>
      <c r="U352" s="318"/>
      <c r="V352" s="318"/>
      <c r="W352" s="318"/>
      <c r="X352" s="318"/>
      <c r="Y352" s="318"/>
      <c r="Z352" s="318"/>
      <c r="AA352" s="318"/>
      <c r="AB352" s="318"/>
      <c r="AC352" s="318"/>
      <c r="AD352" s="318"/>
    </row>
    <row r="353" spans="1:30" ht="12" customHeight="1" x14ac:dyDescent="0.25">
      <c r="A353" s="318"/>
      <c r="B353" s="318"/>
      <c r="C353" s="318"/>
      <c r="D353" s="318"/>
      <c r="E353" s="318"/>
      <c r="F353" s="318"/>
      <c r="G353" s="318"/>
      <c r="H353" s="318"/>
      <c r="I353" s="318"/>
      <c r="J353" s="318"/>
      <c r="K353" s="318"/>
      <c r="L353" s="318"/>
      <c r="M353" s="318"/>
      <c r="N353" s="318"/>
      <c r="O353" s="318"/>
      <c r="P353" s="318"/>
      <c r="Q353" s="318"/>
      <c r="R353" s="318"/>
      <c r="S353" s="318"/>
      <c r="T353" s="318"/>
      <c r="U353" s="318"/>
      <c r="V353" s="318"/>
      <c r="W353" s="318"/>
      <c r="X353" s="318"/>
      <c r="Y353" s="318"/>
      <c r="Z353" s="318"/>
      <c r="AA353" s="318"/>
      <c r="AB353" s="318"/>
      <c r="AC353" s="318"/>
      <c r="AD353" s="318"/>
    </row>
    <row r="354" spans="1:30" ht="12" customHeight="1" x14ac:dyDescent="0.25">
      <c r="A354" s="318"/>
      <c r="B354" s="318"/>
      <c r="C354" s="318"/>
      <c r="D354" s="318"/>
      <c r="E354" s="318"/>
      <c r="F354" s="318"/>
      <c r="G354" s="318"/>
      <c r="H354" s="318"/>
      <c r="I354" s="318"/>
      <c r="J354" s="318"/>
      <c r="K354" s="318"/>
      <c r="L354" s="318"/>
      <c r="M354" s="318"/>
      <c r="N354" s="318"/>
      <c r="O354" s="318"/>
      <c r="P354" s="318"/>
      <c r="Q354" s="318"/>
      <c r="R354" s="318"/>
      <c r="S354" s="318"/>
      <c r="T354" s="318"/>
      <c r="U354" s="318"/>
      <c r="V354" s="318"/>
      <c r="W354" s="318"/>
      <c r="X354" s="318"/>
      <c r="Y354" s="318"/>
      <c r="Z354" s="318"/>
      <c r="AA354" s="318"/>
      <c r="AB354" s="318"/>
      <c r="AC354" s="318"/>
      <c r="AD354" s="318"/>
    </row>
    <row r="355" spans="1:30" ht="12" customHeight="1" x14ac:dyDescent="0.25">
      <c r="A355" s="318"/>
      <c r="B355" s="318"/>
      <c r="C355" s="318"/>
      <c r="D355" s="318"/>
      <c r="E355" s="318"/>
      <c r="F355" s="318"/>
      <c r="G355" s="318"/>
      <c r="H355" s="318"/>
      <c r="I355" s="318"/>
      <c r="J355" s="318"/>
      <c r="K355" s="318"/>
      <c r="L355" s="318"/>
      <c r="M355" s="318"/>
      <c r="N355" s="318"/>
      <c r="O355" s="318"/>
      <c r="P355" s="318"/>
      <c r="Q355" s="318"/>
      <c r="R355" s="318"/>
      <c r="S355" s="318"/>
      <c r="T355" s="318"/>
      <c r="U355" s="318"/>
      <c r="V355" s="318"/>
      <c r="W355" s="318"/>
      <c r="X355" s="318"/>
      <c r="Y355" s="318"/>
      <c r="Z355" s="318"/>
      <c r="AA355" s="318"/>
      <c r="AB355" s="318"/>
      <c r="AC355" s="318"/>
      <c r="AD355" s="318"/>
    </row>
    <row r="356" spans="1:30" ht="12" customHeight="1" x14ac:dyDescent="0.25">
      <c r="A356" s="318"/>
      <c r="B356" s="318"/>
      <c r="C356" s="318"/>
      <c r="D356" s="318"/>
      <c r="E356" s="318"/>
      <c r="F356" s="318"/>
      <c r="G356" s="318"/>
      <c r="H356" s="318"/>
      <c r="I356" s="318"/>
      <c r="J356" s="318"/>
      <c r="K356" s="318"/>
      <c r="L356" s="318"/>
      <c r="M356" s="318"/>
      <c r="N356" s="318"/>
      <c r="O356" s="318"/>
      <c r="P356" s="318"/>
      <c r="Q356" s="318"/>
      <c r="R356" s="318"/>
      <c r="S356" s="318"/>
      <c r="T356" s="318"/>
      <c r="U356" s="318"/>
      <c r="V356" s="318"/>
      <c r="W356" s="318"/>
      <c r="X356" s="318"/>
      <c r="Y356" s="318"/>
      <c r="Z356" s="318"/>
      <c r="AA356" s="318"/>
      <c r="AB356" s="318"/>
      <c r="AC356" s="318"/>
      <c r="AD356" s="318"/>
    </row>
    <row r="357" spans="1:30" ht="12" customHeight="1" x14ac:dyDescent="0.25">
      <c r="A357" s="318"/>
      <c r="B357" s="318"/>
      <c r="C357" s="318"/>
      <c r="D357" s="318"/>
      <c r="E357" s="318"/>
      <c r="F357" s="318"/>
      <c r="G357" s="318"/>
      <c r="H357" s="318"/>
      <c r="I357" s="318"/>
      <c r="J357" s="318"/>
      <c r="K357" s="318"/>
      <c r="L357" s="318"/>
      <c r="M357" s="318"/>
      <c r="N357" s="318"/>
      <c r="O357" s="318"/>
      <c r="P357" s="318"/>
      <c r="Q357" s="318"/>
      <c r="R357" s="318"/>
      <c r="S357" s="318"/>
      <c r="T357" s="318"/>
      <c r="U357" s="318"/>
      <c r="V357" s="318"/>
      <c r="W357" s="318"/>
      <c r="X357" s="318"/>
      <c r="Y357" s="318"/>
      <c r="Z357" s="318"/>
      <c r="AA357" s="318"/>
      <c r="AB357" s="318"/>
      <c r="AC357" s="318"/>
      <c r="AD357" s="318"/>
    </row>
    <row r="358" spans="1:30" ht="12" customHeight="1" x14ac:dyDescent="0.25">
      <c r="A358" s="318"/>
      <c r="B358" s="318"/>
      <c r="C358" s="318"/>
      <c r="D358" s="318"/>
      <c r="E358" s="318"/>
      <c r="F358" s="318"/>
      <c r="G358" s="318"/>
      <c r="H358" s="318"/>
      <c r="I358" s="318"/>
      <c r="J358" s="318"/>
      <c r="K358" s="318"/>
      <c r="L358" s="318"/>
      <c r="M358" s="318"/>
      <c r="N358" s="318"/>
      <c r="O358" s="318"/>
      <c r="P358" s="318"/>
      <c r="Q358" s="318"/>
      <c r="R358" s="318"/>
      <c r="S358" s="318"/>
      <c r="T358" s="318"/>
      <c r="U358" s="318"/>
      <c r="V358" s="318"/>
      <c r="W358" s="318"/>
      <c r="X358" s="318"/>
      <c r="Y358" s="318"/>
      <c r="Z358" s="318"/>
      <c r="AA358" s="318"/>
      <c r="AB358" s="318"/>
      <c r="AC358" s="318"/>
      <c r="AD358" s="318"/>
    </row>
    <row r="359" spans="1:30" ht="12" customHeight="1" x14ac:dyDescent="0.25">
      <c r="A359" s="318"/>
      <c r="B359" s="318"/>
      <c r="C359" s="318"/>
      <c r="D359" s="318"/>
      <c r="E359" s="318"/>
      <c r="F359" s="318"/>
      <c r="G359" s="318"/>
      <c r="H359" s="318"/>
      <c r="I359" s="318"/>
      <c r="J359" s="318"/>
      <c r="K359" s="318"/>
      <c r="L359" s="318"/>
      <c r="M359" s="318"/>
      <c r="N359" s="318"/>
      <c r="O359" s="318"/>
      <c r="P359" s="318"/>
      <c r="Q359" s="318"/>
      <c r="R359" s="318"/>
      <c r="S359" s="318"/>
      <c r="T359" s="318"/>
      <c r="U359" s="318"/>
      <c r="V359" s="318"/>
      <c r="W359" s="318"/>
      <c r="X359" s="318"/>
      <c r="Y359" s="318"/>
      <c r="Z359" s="318"/>
      <c r="AA359" s="318"/>
      <c r="AB359" s="318"/>
      <c r="AC359" s="318"/>
      <c r="AD359" s="318"/>
    </row>
    <row r="360" spans="1:30" ht="12" customHeight="1" x14ac:dyDescent="0.25">
      <c r="A360" s="318"/>
      <c r="B360" s="318"/>
      <c r="C360" s="318"/>
      <c r="D360" s="318"/>
      <c r="E360" s="318"/>
      <c r="F360" s="318"/>
      <c r="G360" s="318"/>
      <c r="H360" s="318"/>
      <c r="I360" s="318"/>
      <c r="J360" s="318"/>
      <c r="K360" s="318"/>
      <c r="L360" s="318"/>
      <c r="M360" s="318"/>
      <c r="N360" s="318"/>
      <c r="O360" s="318"/>
      <c r="P360" s="318"/>
      <c r="Q360" s="318"/>
      <c r="R360" s="318"/>
      <c r="S360" s="318"/>
      <c r="T360" s="318"/>
      <c r="U360" s="318"/>
      <c r="V360" s="318"/>
      <c r="W360" s="318"/>
      <c r="X360" s="318"/>
      <c r="Y360" s="318"/>
      <c r="Z360" s="318"/>
      <c r="AA360" s="318"/>
      <c r="AB360" s="318"/>
      <c r="AC360" s="318"/>
      <c r="AD360" s="318"/>
    </row>
    <row r="361" spans="1:30" ht="12" customHeight="1" x14ac:dyDescent="0.25">
      <c r="A361" s="318"/>
      <c r="B361" s="318"/>
      <c r="C361" s="318"/>
      <c r="D361" s="318"/>
      <c r="E361" s="318"/>
      <c r="F361" s="318"/>
      <c r="G361" s="318"/>
      <c r="H361" s="318"/>
      <c r="I361" s="318"/>
      <c r="J361" s="318"/>
      <c r="K361" s="318"/>
      <c r="L361" s="318"/>
      <c r="M361" s="318"/>
      <c r="N361" s="318"/>
      <c r="O361" s="318"/>
      <c r="P361" s="318"/>
      <c r="Q361" s="318"/>
      <c r="R361" s="318"/>
      <c r="S361" s="318"/>
      <c r="T361" s="318"/>
      <c r="U361" s="318"/>
      <c r="V361" s="318"/>
      <c r="W361" s="318"/>
      <c r="X361" s="318"/>
      <c r="Y361" s="318"/>
      <c r="Z361" s="318"/>
      <c r="AA361" s="318"/>
      <c r="AB361" s="318"/>
      <c r="AC361" s="318"/>
      <c r="AD361" s="318"/>
    </row>
    <row r="362" spans="1:30" ht="12" customHeight="1" x14ac:dyDescent="0.25">
      <c r="A362" s="318"/>
      <c r="B362" s="318"/>
      <c r="C362" s="318"/>
      <c r="D362" s="318"/>
      <c r="E362" s="318"/>
      <c r="F362" s="318"/>
      <c r="G362" s="318"/>
      <c r="H362" s="318"/>
      <c r="I362" s="318"/>
      <c r="J362" s="318"/>
      <c r="K362" s="318"/>
      <c r="L362" s="318"/>
      <c r="M362" s="318"/>
      <c r="N362" s="318"/>
      <c r="O362" s="318"/>
      <c r="P362" s="318"/>
      <c r="Q362" s="318"/>
      <c r="R362" s="318"/>
      <c r="S362" s="318"/>
      <c r="T362" s="318"/>
      <c r="U362" s="318"/>
      <c r="V362" s="318"/>
      <c r="W362" s="318"/>
      <c r="X362" s="318"/>
      <c r="Y362" s="318"/>
      <c r="Z362" s="318"/>
      <c r="AA362" s="318"/>
      <c r="AB362" s="318"/>
      <c r="AC362" s="318"/>
      <c r="AD362" s="318"/>
    </row>
    <row r="363" spans="1:30" ht="12" customHeight="1" x14ac:dyDescent="0.25">
      <c r="A363" s="318"/>
      <c r="B363" s="318"/>
      <c r="C363" s="318"/>
      <c r="D363" s="318"/>
      <c r="E363" s="318"/>
      <c r="F363" s="318"/>
      <c r="G363" s="318"/>
      <c r="H363" s="318"/>
      <c r="I363" s="318"/>
      <c r="J363" s="318"/>
      <c r="K363" s="318"/>
      <c r="L363" s="318"/>
      <c r="M363" s="318"/>
      <c r="N363" s="318"/>
      <c r="O363" s="318"/>
      <c r="P363" s="318"/>
      <c r="Q363" s="318"/>
      <c r="R363" s="318"/>
      <c r="S363" s="318"/>
      <c r="T363" s="318"/>
      <c r="U363" s="318"/>
      <c r="V363" s="318"/>
      <c r="W363" s="318"/>
      <c r="X363" s="318"/>
      <c r="Y363" s="318"/>
      <c r="Z363" s="318"/>
      <c r="AA363" s="318"/>
      <c r="AB363" s="318"/>
      <c r="AC363" s="318"/>
      <c r="AD363" s="318"/>
    </row>
    <row r="364" spans="1:30" ht="12" customHeight="1" x14ac:dyDescent="0.25">
      <c r="A364" s="318"/>
      <c r="B364" s="318"/>
      <c r="C364" s="318"/>
      <c r="D364" s="318"/>
      <c r="E364" s="318"/>
      <c r="F364" s="318"/>
      <c r="G364" s="318"/>
      <c r="H364" s="318"/>
      <c r="I364" s="318"/>
      <c r="J364" s="318"/>
      <c r="K364" s="318"/>
      <c r="L364" s="318"/>
      <c r="M364" s="318"/>
      <c r="N364" s="318"/>
      <c r="O364" s="318"/>
      <c r="P364" s="318"/>
      <c r="Q364" s="318"/>
      <c r="R364" s="318"/>
      <c r="S364" s="318"/>
      <c r="T364" s="318"/>
      <c r="U364" s="318"/>
      <c r="V364" s="318"/>
      <c r="W364" s="318"/>
      <c r="X364" s="318"/>
      <c r="Y364" s="318"/>
      <c r="Z364" s="318"/>
      <c r="AA364" s="318"/>
      <c r="AB364" s="318"/>
      <c r="AC364" s="318"/>
      <c r="AD364" s="318"/>
    </row>
    <row r="365" spans="1:30" ht="12" customHeight="1" x14ac:dyDescent="0.25">
      <c r="A365" s="318"/>
      <c r="B365" s="318"/>
      <c r="C365" s="318"/>
      <c r="D365" s="318"/>
      <c r="E365" s="318"/>
      <c r="F365" s="318"/>
      <c r="G365" s="318"/>
      <c r="H365" s="318"/>
      <c r="I365" s="318"/>
      <c r="J365" s="318"/>
      <c r="K365" s="318"/>
      <c r="L365" s="318"/>
      <c r="M365" s="318"/>
      <c r="N365" s="318"/>
      <c r="O365" s="318"/>
      <c r="P365" s="318"/>
      <c r="Q365" s="318"/>
      <c r="R365" s="318"/>
      <c r="S365" s="318"/>
      <c r="T365" s="318"/>
      <c r="U365" s="318"/>
      <c r="V365" s="318"/>
      <c r="W365" s="318"/>
      <c r="X365" s="318"/>
      <c r="Y365" s="318"/>
      <c r="Z365" s="318"/>
      <c r="AA365" s="318"/>
      <c r="AB365" s="318"/>
      <c r="AC365" s="318"/>
      <c r="AD365" s="318"/>
    </row>
    <row r="366" spans="1:30" ht="12" customHeight="1" x14ac:dyDescent="0.25">
      <c r="A366" s="318"/>
      <c r="B366" s="318"/>
      <c r="C366" s="318"/>
      <c r="D366" s="318"/>
      <c r="E366" s="318"/>
      <c r="F366" s="318"/>
      <c r="G366" s="318"/>
      <c r="H366" s="318"/>
      <c r="I366" s="318"/>
      <c r="J366" s="318"/>
      <c r="K366" s="318"/>
      <c r="L366" s="318"/>
      <c r="M366" s="318"/>
      <c r="N366" s="318"/>
      <c r="O366" s="318"/>
      <c r="P366" s="318"/>
      <c r="Q366" s="318"/>
      <c r="R366" s="318"/>
      <c r="S366" s="318"/>
      <c r="T366" s="318"/>
      <c r="U366" s="318"/>
      <c r="V366" s="318"/>
      <c r="W366" s="318"/>
      <c r="X366" s="318"/>
      <c r="Y366" s="318"/>
      <c r="Z366" s="318"/>
      <c r="AA366" s="318"/>
      <c r="AB366" s="318"/>
      <c r="AC366" s="318"/>
      <c r="AD366" s="318"/>
    </row>
    <row r="367" spans="1:30" ht="12" customHeight="1" x14ac:dyDescent="0.25">
      <c r="A367" s="318"/>
      <c r="B367" s="318"/>
      <c r="C367" s="318"/>
      <c r="D367" s="318"/>
      <c r="E367" s="318"/>
      <c r="F367" s="318"/>
      <c r="G367" s="318"/>
      <c r="H367" s="318"/>
      <c r="I367" s="318"/>
      <c r="J367" s="318"/>
      <c r="K367" s="318"/>
      <c r="L367" s="318"/>
      <c r="M367" s="318"/>
      <c r="N367" s="318"/>
      <c r="O367" s="318"/>
      <c r="P367" s="318"/>
      <c r="Q367" s="318"/>
      <c r="R367" s="318"/>
      <c r="S367" s="318"/>
      <c r="T367" s="318"/>
      <c r="U367" s="318"/>
      <c r="V367" s="318"/>
      <c r="W367" s="318"/>
      <c r="X367" s="318"/>
      <c r="Y367" s="318"/>
      <c r="Z367" s="318"/>
      <c r="AA367" s="318"/>
      <c r="AB367" s="318"/>
      <c r="AC367" s="318"/>
      <c r="AD367" s="318"/>
    </row>
    <row r="368" spans="1:30" ht="12" customHeight="1" x14ac:dyDescent="0.25">
      <c r="A368" s="318"/>
      <c r="B368" s="318"/>
      <c r="C368" s="318"/>
      <c r="D368" s="318"/>
      <c r="E368" s="318"/>
      <c r="F368" s="318"/>
      <c r="G368" s="318"/>
      <c r="H368" s="318"/>
      <c r="I368" s="318"/>
      <c r="J368" s="318"/>
      <c r="K368" s="318"/>
      <c r="L368" s="318"/>
      <c r="M368" s="318"/>
      <c r="N368" s="318"/>
      <c r="O368" s="318"/>
      <c r="P368" s="318"/>
      <c r="Q368" s="318"/>
      <c r="R368" s="318"/>
      <c r="S368" s="318"/>
      <c r="T368" s="318"/>
      <c r="U368" s="318"/>
      <c r="V368" s="318"/>
      <c r="W368" s="318"/>
      <c r="X368" s="318"/>
      <c r="Y368" s="318"/>
      <c r="Z368" s="318"/>
      <c r="AA368" s="318"/>
      <c r="AB368" s="318"/>
      <c r="AC368" s="318"/>
      <c r="AD368" s="318"/>
    </row>
    <row r="369" spans="1:30" ht="12" customHeight="1" x14ac:dyDescent="0.25">
      <c r="A369" s="318"/>
      <c r="B369" s="318"/>
      <c r="C369" s="318"/>
      <c r="D369" s="318"/>
      <c r="E369" s="318"/>
      <c r="F369" s="318"/>
      <c r="G369" s="318"/>
      <c r="H369" s="318"/>
      <c r="I369" s="318"/>
      <c r="J369" s="318"/>
      <c r="K369" s="318"/>
      <c r="L369" s="318"/>
      <c r="M369" s="318"/>
      <c r="N369" s="318"/>
      <c r="O369" s="318"/>
      <c r="P369" s="318"/>
      <c r="Q369" s="318"/>
      <c r="R369" s="318"/>
      <c r="S369" s="318"/>
      <c r="T369" s="318"/>
      <c r="U369" s="318"/>
      <c r="V369" s="318"/>
      <c r="W369" s="318"/>
      <c r="X369" s="318"/>
      <c r="Y369" s="318"/>
      <c r="Z369" s="318"/>
      <c r="AA369" s="318"/>
      <c r="AB369" s="318"/>
      <c r="AC369" s="318"/>
      <c r="AD369" s="318"/>
    </row>
    <row r="370" spans="1:30" ht="12" customHeight="1" x14ac:dyDescent="0.25">
      <c r="A370" s="318"/>
      <c r="B370" s="318"/>
      <c r="C370" s="318"/>
      <c r="D370" s="318"/>
      <c r="E370" s="318"/>
      <c r="F370" s="318"/>
      <c r="G370" s="318"/>
      <c r="H370" s="318"/>
      <c r="I370" s="318"/>
      <c r="J370" s="318"/>
      <c r="K370" s="318"/>
      <c r="L370" s="318"/>
      <c r="M370" s="318"/>
      <c r="N370" s="318"/>
      <c r="O370" s="318"/>
      <c r="P370" s="318"/>
      <c r="Q370" s="318"/>
      <c r="R370" s="318"/>
      <c r="S370" s="318"/>
      <c r="T370" s="318"/>
      <c r="U370" s="318"/>
      <c r="V370" s="318"/>
      <c r="W370" s="318"/>
      <c r="X370" s="318"/>
      <c r="Y370" s="318"/>
      <c r="Z370" s="318"/>
      <c r="AA370" s="318"/>
      <c r="AB370" s="318"/>
      <c r="AC370" s="318"/>
      <c r="AD370" s="318"/>
    </row>
    <row r="371" spans="1:30" ht="12" customHeight="1" x14ac:dyDescent="0.25">
      <c r="A371" s="318"/>
      <c r="B371" s="318"/>
      <c r="C371" s="318"/>
      <c r="D371" s="318"/>
      <c r="E371" s="318"/>
      <c r="F371" s="318"/>
      <c r="G371" s="318"/>
      <c r="H371" s="318"/>
      <c r="I371" s="318"/>
      <c r="J371" s="318"/>
      <c r="K371" s="318"/>
      <c r="L371" s="318"/>
      <c r="M371" s="318"/>
      <c r="N371" s="318"/>
      <c r="O371" s="318"/>
      <c r="P371" s="318"/>
      <c r="Q371" s="318"/>
      <c r="R371" s="318"/>
      <c r="S371" s="318"/>
      <c r="T371" s="318"/>
      <c r="U371" s="318"/>
      <c r="V371" s="318"/>
      <c r="W371" s="318"/>
      <c r="X371" s="318"/>
      <c r="Y371" s="318"/>
      <c r="Z371" s="318"/>
      <c r="AA371" s="318"/>
      <c r="AB371" s="318"/>
      <c r="AC371" s="318"/>
      <c r="AD371" s="318"/>
    </row>
    <row r="372" spans="1:30" ht="12" customHeight="1" x14ac:dyDescent="0.25">
      <c r="A372" s="318"/>
      <c r="B372" s="318"/>
      <c r="C372" s="318"/>
      <c r="D372" s="318"/>
      <c r="E372" s="318"/>
      <c r="F372" s="318"/>
      <c r="G372" s="318"/>
      <c r="H372" s="318"/>
      <c r="I372" s="318"/>
      <c r="J372" s="318"/>
      <c r="K372" s="318"/>
      <c r="L372" s="318"/>
      <c r="M372" s="318"/>
      <c r="N372" s="318"/>
      <c r="O372" s="318"/>
      <c r="P372" s="318"/>
      <c r="Q372" s="318"/>
      <c r="R372" s="318"/>
      <c r="S372" s="318"/>
      <c r="T372" s="318"/>
      <c r="U372" s="318"/>
      <c r="V372" s="318"/>
      <c r="W372" s="318"/>
      <c r="X372" s="318"/>
      <c r="Y372" s="318"/>
      <c r="Z372" s="318"/>
      <c r="AA372" s="318"/>
      <c r="AB372" s="318"/>
      <c r="AC372" s="318"/>
      <c r="AD372" s="318"/>
    </row>
    <row r="373" spans="1:30" ht="12" customHeight="1" x14ac:dyDescent="0.25">
      <c r="A373" s="318"/>
      <c r="B373" s="318"/>
      <c r="C373" s="318"/>
      <c r="D373" s="318"/>
      <c r="E373" s="318"/>
      <c r="F373" s="318"/>
      <c r="G373" s="318"/>
      <c r="H373" s="318"/>
      <c r="I373" s="318"/>
      <c r="J373" s="318"/>
      <c r="K373" s="318"/>
      <c r="L373" s="318"/>
      <c r="M373" s="318"/>
      <c r="N373" s="318"/>
      <c r="O373" s="318"/>
      <c r="P373" s="318"/>
      <c r="Q373" s="318"/>
      <c r="R373" s="318"/>
      <c r="S373" s="318"/>
      <c r="T373" s="318"/>
      <c r="U373" s="318"/>
      <c r="V373" s="318"/>
      <c r="W373" s="318"/>
      <c r="X373" s="318"/>
      <c r="Y373" s="318"/>
      <c r="Z373" s="318"/>
      <c r="AA373" s="318"/>
      <c r="AB373" s="318"/>
      <c r="AC373" s="318"/>
      <c r="AD373" s="318"/>
    </row>
    <row r="374" spans="1:30" ht="12" customHeight="1" x14ac:dyDescent="0.25">
      <c r="A374" s="318"/>
      <c r="B374" s="318"/>
      <c r="C374" s="318"/>
      <c r="D374" s="318"/>
      <c r="E374" s="318"/>
      <c r="F374" s="318"/>
      <c r="G374" s="318"/>
      <c r="H374" s="318"/>
      <c r="I374" s="318"/>
      <c r="J374" s="318"/>
      <c r="K374" s="318"/>
      <c r="L374" s="318"/>
      <c r="M374" s="318"/>
      <c r="N374" s="318"/>
      <c r="O374" s="318"/>
      <c r="P374" s="318"/>
      <c r="Q374" s="318"/>
      <c r="R374" s="318"/>
      <c r="S374" s="318"/>
      <c r="T374" s="318"/>
      <c r="U374" s="318"/>
      <c r="V374" s="318"/>
      <c r="W374" s="318"/>
      <c r="X374" s="318"/>
      <c r="Y374" s="318"/>
      <c r="Z374" s="318"/>
      <c r="AA374" s="318"/>
      <c r="AB374" s="318"/>
      <c r="AC374" s="318"/>
      <c r="AD374" s="318"/>
    </row>
    <row r="375" spans="1:30" ht="12" customHeight="1" x14ac:dyDescent="0.25">
      <c r="A375" s="318"/>
      <c r="B375" s="318"/>
      <c r="C375" s="318"/>
      <c r="D375" s="318"/>
      <c r="E375" s="318"/>
      <c r="F375" s="318"/>
      <c r="G375" s="318"/>
      <c r="H375" s="318"/>
      <c r="I375" s="318"/>
      <c r="J375" s="318"/>
      <c r="K375" s="318"/>
      <c r="L375" s="318"/>
      <c r="M375" s="318"/>
      <c r="N375" s="318"/>
      <c r="O375" s="318"/>
      <c r="P375" s="318"/>
      <c r="Q375" s="318"/>
      <c r="R375" s="318"/>
      <c r="S375" s="318"/>
      <c r="T375" s="318"/>
      <c r="U375" s="318"/>
      <c r="V375" s="318"/>
      <c r="W375" s="318"/>
      <c r="X375" s="318"/>
      <c r="Y375" s="318"/>
      <c r="Z375" s="318"/>
      <c r="AA375" s="318"/>
      <c r="AB375" s="318"/>
      <c r="AC375" s="318"/>
      <c r="AD375" s="318"/>
    </row>
    <row r="376" spans="1:30" ht="12" customHeight="1" x14ac:dyDescent="0.25">
      <c r="A376" s="318"/>
      <c r="B376" s="318"/>
      <c r="C376" s="318"/>
      <c r="D376" s="318"/>
      <c r="E376" s="318"/>
      <c r="F376" s="318"/>
      <c r="G376" s="318"/>
      <c r="H376" s="318"/>
      <c r="I376" s="318"/>
      <c r="J376" s="318"/>
      <c r="K376" s="318"/>
      <c r="L376" s="318"/>
      <c r="M376" s="318"/>
      <c r="N376" s="318"/>
      <c r="O376" s="318"/>
      <c r="P376" s="318"/>
      <c r="Q376" s="318"/>
      <c r="R376" s="318"/>
      <c r="S376" s="318"/>
      <c r="T376" s="318"/>
      <c r="U376" s="318"/>
      <c r="V376" s="318"/>
      <c r="W376" s="318"/>
      <c r="X376" s="318"/>
      <c r="Y376" s="318"/>
      <c r="Z376" s="318"/>
      <c r="AA376" s="318"/>
      <c r="AB376" s="318"/>
      <c r="AC376" s="318"/>
      <c r="AD376" s="318"/>
    </row>
    <row r="377" spans="1:30" ht="12" customHeight="1" x14ac:dyDescent="0.25">
      <c r="A377" s="318"/>
      <c r="B377" s="318"/>
      <c r="C377" s="318"/>
      <c r="D377" s="318"/>
      <c r="E377" s="318"/>
      <c r="F377" s="318"/>
      <c r="G377" s="318"/>
      <c r="H377" s="318"/>
      <c r="I377" s="318"/>
      <c r="J377" s="318"/>
      <c r="K377" s="318"/>
      <c r="L377" s="318"/>
      <c r="M377" s="318"/>
      <c r="N377" s="318"/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  <c r="AA377" s="318"/>
      <c r="AB377" s="318"/>
      <c r="AC377" s="318"/>
      <c r="AD377" s="318"/>
    </row>
    <row r="378" spans="1:30" ht="12" customHeight="1" x14ac:dyDescent="0.25">
      <c r="A378" s="318"/>
      <c r="B378" s="318"/>
      <c r="C378" s="318"/>
      <c r="D378" s="318"/>
      <c r="E378" s="318"/>
      <c r="F378" s="31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  <c r="W378" s="318"/>
      <c r="X378" s="318"/>
      <c r="Y378" s="318"/>
      <c r="Z378" s="318"/>
      <c r="AA378" s="318"/>
      <c r="AB378" s="318"/>
      <c r="AC378" s="318"/>
      <c r="AD378" s="318"/>
    </row>
    <row r="379" spans="1:30" ht="12" customHeight="1" x14ac:dyDescent="0.25">
      <c r="A379" s="318"/>
      <c r="B379" s="318"/>
      <c r="C379" s="318"/>
      <c r="D379" s="318"/>
      <c r="E379" s="318"/>
      <c r="F379" s="318"/>
      <c r="G379" s="318"/>
      <c r="H379" s="318"/>
      <c r="I379" s="318"/>
      <c r="J379" s="318"/>
      <c r="K379" s="318"/>
      <c r="L379" s="318"/>
      <c r="M379" s="318"/>
      <c r="N379" s="318"/>
      <c r="O379" s="318"/>
      <c r="P379" s="318"/>
      <c r="Q379" s="318"/>
      <c r="R379" s="318"/>
      <c r="S379" s="318"/>
      <c r="T379" s="318"/>
      <c r="U379" s="318"/>
      <c r="V379" s="318"/>
      <c r="W379" s="318"/>
      <c r="X379" s="318"/>
      <c r="Y379" s="318"/>
      <c r="Z379" s="318"/>
      <c r="AA379" s="318"/>
      <c r="AB379" s="318"/>
      <c r="AC379" s="318"/>
      <c r="AD379" s="318"/>
    </row>
    <row r="380" spans="1:30" ht="12" customHeight="1" x14ac:dyDescent="0.25">
      <c r="A380" s="318"/>
      <c r="B380" s="318"/>
      <c r="C380" s="318"/>
      <c r="D380" s="318"/>
      <c r="E380" s="318"/>
      <c r="F380" s="318"/>
      <c r="G380" s="318"/>
      <c r="H380" s="318"/>
      <c r="I380" s="318"/>
      <c r="J380" s="318"/>
      <c r="K380" s="318"/>
      <c r="L380" s="318"/>
      <c r="M380" s="318"/>
      <c r="N380" s="318"/>
      <c r="O380" s="318"/>
      <c r="P380" s="318"/>
      <c r="Q380" s="318"/>
      <c r="R380" s="318"/>
      <c r="S380" s="318"/>
      <c r="T380" s="318"/>
      <c r="U380" s="318"/>
      <c r="V380" s="318"/>
      <c r="W380" s="318"/>
      <c r="X380" s="318"/>
      <c r="Y380" s="318"/>
      <c r="Z380" s="318"/>
      <c r="AA380" s="318"/>
      <c r="AB380" s="318"/>
      <c r="AC380" s="318"/>
      <c r="AD380" s="318"/>
    </row>
    <row r="381" spans="1:30" ht="12" customHeight="1" x14ac:dyDescent="0.25">
      <c r="A381" s="318"/>
      <c r="B381" s="318"/>
      <c r="C381" s="318"/>
      <c r="D381" s="318"/>
      <c r="E381" s="318"/>
      <c r="F381" s="318"/>
      <c r="G381" s="318"/>
      <c r="H381" s="318"/>
      <c r="I381" s="318"/>
      <c r="J381" s="318"/>
      <c r="K381" s="318"/>
      <c r="L381" s="318"/>
      <c r="M381" s="318"/>
      <c r="N381" s="318"/>
      <c r="O381" s="318"/>
      <c r="P381" s="318"/>
      <c r="Q381" s="318"/>
      <c r="R381" s="318"/>
      <c r="S381" s="318"/>
      <c r="T381" s="318"/>
      <c r="U381" s="318"/>
      <c r="V381" s="318"/>
      <c r="W381" s="318"/>
      <c r="X381" s="318"/>
      <c r="Y381" s="318"/>
      <c r="Z381" s="318"/>
      <c r="AA381" s="318"/>
      <c r="AB381" s="318"/>
      <c r="AC381" s="318"/>
      <c r="AD381" s="318"/>
    </row>
    <row r="382" spans="1:30" ht="12" customHeight="1" x14ac:dyDescent="0.25">
      <c r="A382" s="318"/>
      <c r="B382" s="318"/>
      <c r="C382" s="318"/>
      <c r="D382" s="318"/>
      <c r="E382" s="318"/>
      <c r="F382" s="318"/>
      <c r="G382" s="318"/>
      <c r="H382" s="318"/>
      <c r="I382" s="318"/>
      <c r="J382" s="318"/>
      <c r="K382" s="318"/>
      <c r="L382" s="318"/>
      <c r="M382" s="318"/>
      <c r="N382" s="318"/>
      <c r="O382" s="318"/>
      <c r="P382" s="318"/>
      <c r="Q382" s="318"/>
      <c r="R382" s="318"/>
      <c r="S382" s="318"/>
      <c r="T382" s="318"/>
      <c r="U382" s="318"/>
      <c r="V382" s="318"/>
      <c r="W382" s="318"/>
      <c r="X382" s="318"/>
      <c r="Y382" s="318"/>
      <c r="Z382" s="318"/>
      <c r="AA382" s="318"/>
      <c r="AB382" s="318"/>
      <c r="AC382" s="318"/>
      <c r="AD382" s="318"/>
    </row>
    <row r="383" spans="1:30" ht="12" customHeight="1" x14ac:dyDescent="0.25">
      <c r="A383" s="318"/>
      <c r="B383" s="318"/>
      <c r="C383" s="318"/>
      <c r="D383" s="318"/>
      <c r="E383" s="318"/>
      <c r="F383" s="318"/>
      <c r="G383" s="318"/>
      <c r="H383" s="318"/>
      <c r="I383" s="318"/>
      <c r="J383" s="318"/>
      <c r="K383" s="318"/>
      <c r="L383" s="318"/>
      <c r="M383" s="318"/>
      <c r="N383" s="318"/>
      <c r="O383" s="318"/>
      <c r="P383" s="318"/>
      <c r="Q383" s="318"/>
      <c r="R383" s="318"/>
      <c r="S383" s="318"/>
      <c r="T383" s="318"/>
      <c r="U383" s="318"/>
      <c r="V383" s="318"/>
      <c r="W383" s="318"/>
      <c r="X383" s="318"/>
      <c r="Y383" s="318"/>
      <c r="Z383" s="318"/>
      <c r="AA383" s="318"/>
      <c r="AB383" s="318"/>
      <c r="AC383" s="318"/>
      <c r="AD383" s="318"/>
    </row>
    <row r="384" spans="1:30" ht="12" customHeight="1" x14ac:dyDescent="0.25">
      <c r="A384" s="318"/>
      <c r="B384" s="318"/>
      <c r="C384" s="318"/>
      <c r="D384" s="318"/>
      <c r="E384" s="318"/>
      <c r="F384" s="318"/>
      <c r="G384" s="318"/>
      <c r="H384" s="318"/>
      <c r="I384" s="318"/>
      <c r="J384" s="318"/>
      <c r="K384" s="318"/>
      <c r="L384" s="318"/>
      <c r="M384" s="318"/>
      <c r="N384" s="318"/>
      <c r="O384" s="318"/>
      <c r="P384" s="318"/>
      <c r="Q384" s="318"/>
      <c r="R384" s="318"/>
      <c r="S384" s="318"/>
      <c r="T384" s="318"/>
      <c r="U384" s="318"/>
      <c r="V384" s="318"/>
      <c r="W384" s="318"/>
      <c r="X384" s="318"/>
      <c r="Y384" s="318"/>
      <c r="Z384" s="318"/>
      <c r="AA384" s="318"/>
      <c r="AB384" s="318"/>
      <c r="AC384" s="318"/>
      <c r="AD384" s="318"/>
    </row>
    <row r="385" spans="1:30" ht="12" customHeight="1" x14ac:dyDescent="0.25">
      <c r="A385" s="318"/>
      <c r="B385" s="318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318"/>
      <c r="R385" s="318"/>
      <c r="S385" s="318"/>
      <c r="T385" s="318"/>
      <c r="U385" s="318"/>
      <c r="V385" s="318"/>
      <c r="W385" s="318"/>
      <c r="X385" s="318"/>
      <c r="Y385" s="318"/>
      <c r="Z385" s="318"/>
      <c r="AA385" s="318"/>
      <c r="AB385" s="318"/>
      <c r="AC385" s="318"/>
      <c r="AD385" s="318"/>
    </row>
    <row r="386" spans="1:30" ht="12" customHeight="1" x14ac:dyDescent="0.25">
      <c r="A386" s="318"/>
      <c r="B386" s="318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318"/>
      <c r="R386" s="318"/>
      <c r="S386" s="318"/>
      <c r="T386" s="318"/>
      <c r="U386" s="318"/>
      <c r="V386" s="318"/>
      <c r="W386" s="318"/>
      <c r="X386" s="318"/>
      <c r="Y386" s="318"/>
      <c r="Z386" s="318"/>
      <c r="AA386" s="318"/>
      <c r="AB386" s="318"/>
      <c r="AC386" s="318"/>
      <c r="AD386" s="318"/>
    </row>
    <row r="387" spans="1:30" ht="12" customHeight="1" x14ac:dyDescent="0.25">
      <c r="A387" s="318"/>
      <c r="B387" s="318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8"/>
      <c r="S387" s="318"/>
      <c r="T387" s="318"/>
      <c r="U387" s="318"/>
      <c r="V387" s="318"/>
      <c r="W387" s="318"/>
      <c r="X387" s="318"/>
      <c r="Y387" s="318"/>
      <c r="Z387" s="318"/>
      <c r="AA387" s="318"/>
      <c r="AB387" s="318"/>
      <c r="AC387" s="318"/>
      <c r="AD387" s="318"/>
    </row>
    <row r="388" spans="1:30" ht="12" customHeight="1" x14ac:dyDescent="0.25">
      <c r="A388" s="318"/>
      <c r="B388" s="318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  <c r="W388" s="318"/>
      <c r="X388" s="318"/>
      <c r="Y388" s="318"/>
      <c r="Z388" s="318"/>
      <c r="AA388" s="318"/>
      <c r="AB388" s="318"/>
      <c r="AC388" s="318"/>
      <c r="AD388" s="318"/>
    </row>
    <row r="389" spans="1:30" ht="12" customHeight="1" x14ac:dyDescent="0.25">
      <c r="A389" s="318"/>
      <c r="B389" s="318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318"/>
      <c r="R389" s="318"/>
      <c r="S389" s="318"/>
      <c r="T389" s="318"/>
      <c r="U389" s="318"/>
      <c r="V389" s="318"/>
      <c r="W389" s="318"/>
      <c r="X389" s="318"/>
      <c r="Y389" s="318"/>
      <c r="Z389" s="318"/>
      <c r="AA389" s="318"/>
      <c r="AB389" s="318"/>
      <c r="AC389" s="318"/>
      <c r="AD389" s="318"/>
    </row>
    <row r="390" spans="1:30" ht="12" customHeight="1" x14ac:dyDescent="0.25">
      <c r="A390" s="318"/>
      <c r="B390" s="318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318"/>
      <c r="R390" s="318"/>
      <c r="S390" s="318"/>
      <c r="T390" s="318"/>
      <c r="U390" s="318"/>
      <c r="V390" s="318"/>
      <c r="W390" s="318"/>
      <c r="X390" s="318"/>
      <c r="Y390" s="318"/>
      <c r="Z390" s="318"/>
      <c r="AA390" s="318"/>
      <c r="AB390" s="318"/>
      <c r="AC390" s="318"/>
      <c r="AD390" s="318"/>
    </row>
    <row r="391" spans="1:30" ht="12" customHeight="1" x14ac:dyDescent="0.25">
      <c r="A391" s="318"/>
      <c r="B391" s="318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318"/>
      <c r="R391" s="318"/>
      <c r="S391" s="318"/>
      <c r="T391" s="318"/>
      <c r="U391" s="318"/>
      <c r="V391" s="318"/>
      <c r="W391" s="318"/>
      <c r="X391" s="318"/>
      <c r="Y391" s="318"/>
      <c r="Z391" s="318"/>
      <c r="AA391" s="318"/>
      <c r="AB391" s="318"/>
      <c r="AC391" s="318"/>
      <c r="AD391" s="318"/>
    </row>
    <row r="392" spans="1:30" ht="12" customHeight="1" x14ac:dyDescent="0.25">
      <c r="A392" s="318"/>
      <c r="B392" s="318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318"/>
      <c r="R392" s="318"/>
      <c r="S392" s="318"/>
      <c r="T392" s="318"/>
      <c r="U392" s="318"/>
      <c r="V392" s="318"/>
      <c r="W392" s="318"/>
      <c r="X392" s="318"/>
      <c r="Y392" s="318"/>
      <c r="Z392" s="318"/>
      <c r="AA392" s="318"/>
      <c r="AB392" s="318"/>
      <c r="AC392" s="318"/>
      <c r="AD392" s="318"/>
    </row>
    <row r="393" spans="1:30" ht="12" customHeight="1" x14ac:dyDescent="0.25">
      <c r="A393" s="318"/>
      <c r="B393" s="318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318"/>
      <c r="R393" s="318"/>
      <c r="S393" s="318"/>
      <c r="T393" s="318"/>
      <c r="U393" s="318"/>
      <c r="V393" s="318"/>
      <c r="W393" s="318"/>
      <c r="X393" s="318"/>
      <c r="Y393" s="318"/>
      <c r="Z393" s="318"/>
      <c r="AA393" s="318"/>
      <c r="AB393" s="318"/>
      <c r="AC393" s="318"/>
      <c r="AD393" s="318"/>
    </row>
    <row r="394" spans="1:30" ht="12" customHeight="1" x14ac:dyDescent="0.25">
      <c r="A394" s="318"/>
      <c r="B394" s="318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318"/>
      <c r="R394" s="318"/>
      <c r="S394" s="318"/>
      <c r="T394" s="318"/>
      <c r="U394" s="318"/>
      <c r="V394" s="318"/>
      <c r="W394" s="318"/>
      <c r="X394" s="318"/>
      <c r="Y394" s="318"/>
      <c r="Z394" s="318"/>
      <c r="AA394" s="318"/>
      <c r="AB394" s="318"/>
      <c r="AC394" s="318"/>
      <c r="AD394" s="318"/>
    </row>
    <row r="395" spans="1:30" ht="12" customHeight="1" x14ac:dyDescent="0.25">
      <c r="A395" s="318"/>
      <c r="B395" s="318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318"/>
      <c r="R395" s="318"/>
      <c r="S395" s="318"/>
      <c r="T395" s="318"/>
      <c r="U395" s="318"/>
      <c r="V395" s="318"/>
      <c r="W395" s="318"/>
      <c r="X395" s="318"/>
      <c r="Y395" s="318"/>
      <c r="Z395" s="318"/>
      <c r="AA395" s="318"/>
      <c r="AB395" s="318"/>
      <c r="AC395" s="318"/>
      <c r="AD395" s="318"/>
    </row>
    <row r="396" spans="1:30" ht="12" customHeight="1" x14ac:dyDescent="0.25">
      <c r="A396" s="318"/>
      <c r="B396" s="318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318"/>
      <c r="R396" s="318"/>
      <c r="S396" s="318"/>
      <c r="T396" s="318"/>
      <c r="U396" s="318"/>
      <c r="V396" s="318"/>
      <c r="W396" s="318"/>
      <c r="X396" s="318"/>
      <c r="Y396" s="318"/>
      <c r="Z396" s="318"/>
      <c r="AA396" s="318"/>
      <c r="AB396" s="318"/>
      <c r="AC396" s="318"/>
      <c r="AD396" s="318"/>
    </row>
    <row r="397" spans="1:30" ht="12" customHeight="1" x14ac:dyDescent="0.25">
      <c r="A397" s="318"/>
      <c r="B397" s="318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318"/>
      <c r="R397" s="318"/>
      <c r="S397" s="318"/>
      <c r="T397" s="318"/>
      <c r="U397" s="318"/>
      <c r="V397" s="318"/>
      <c r="W397" s="318"/>
      <c r="X397" s="318"/>
      <c r="Y397" s="318"/>
      <c r="Z397" s="318"/>
      <c r="AA397" s="318"/>
      <c r="AB397" s="318"/>
      <c r="AC397" s="318"/>
      <c r="AD397" s="318"/>
    </row>
    <row r="398" spans="1:30" ht="12" customHeight="1" x14ac:dyDescent="0.25">
      <c r="A398" s="318"/>
      <c r="B398" s="318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318"/>
      <c r="R398" s="318"/>
      <c r="S398" s="318"/>
      <c r="T398" s="318"/>
      <c r="U398" s="318"/>
      <c r="V398" s="318"/>
      <c r="W398" s="318"/>
      <c r="X398" s="318"/>
      <c r="Y398" s="318"/>
      <c r="Z398" s="318"/>
      <c r="AA398" s="318"/>
      <c r="AB398" s="318"/>
      <c r="AC398" s="318"/>
      <c r="AD398" s="318"/>
    </row>
    <row r="399" spans="1:30" ht="12" customHeight="1" x14ac:dyDescent="0.25">
      <c r="A399" s="318"/>
      <c r="B399" s="318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318"/>
      <c r="R399" s="318"/>
      <c r="S399" s="318"/>
      <c r="T399" s="318"/>
      <c r="U399" s="318"/>
      <c r="V399" s="318"/>
      <c r="W399" s="318"/>
      <c r="X399" s="318"/>
      <c r="Y399" s="318"/>
      <c r="Z399" s="318"/>
      <c r="AA399" s="318"/>
      <c r="AB399" s="318"/>
      <c r="AC399" s="318"/>
      <c r="AD399" s="318"/>
    </row>
    <row r="400" spans="1:30" ht="12" customHeight="1" x14ac:dyDescent="0.25">
      <c r="A400" s="318"/>
      <c r="B400" s="318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318"/>
      <c r="R400" s="318"/>
      <c r="S400" s="318"/>
      <c r="T400" s="318"/>
      <c r="U400" s="318"/>
      <c r="V400" s="318"/>
      <c r="W400" s="318"/>
      <c r="X400" s="318"/>
      <c r="Y400" s="318"/>
      <c r="Z400" s="318"/>
      <c r="AA400" s="318"/>
      <c r="AB400" s="318"/>
      <c r="AC400" s="318"/>
      <c r="AD400" s="318"/>
    </row>
    <row r="401" spans="1:30" ht="12" customHeight="1" x14ac:dyDescent="0.25">
      <c r="A401" s="318"/>
      <c r="B401" s="318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318"/>
      <c r="R401" s="318"/>
      <c r="S401" s="318"/>
      <c r="T401" s="318"/>
      <c r="U401" s="318"/>
      <c r="V401" s="318"/>
      <c r="W401" s="318"/>
      <c r="X401" s="318"/>
      <c r="Y401" s="318"/>
      <c r="Z401" s="318"/>
      <c r="AA401" s="318"/>
      <c r="AB401" s="318"/>
      <c r="AC401" s="318"/>
      <c r="AD401" s="318"/>
    </row>
    <row r="402" spans="1:30" ht="12" customHeight="1" x14ac:dyDescent="0.25">
      <c r="A402" s="318"/>
      <c r="B402" s="318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318"/>
      <c r="R402" s="318"/>
      <c r="S402" s="318"/>
      <c r="T402" s="318"/>
      <c r="U402" s="318"/>
      <c r="V402" s="318"/>
      <c r="W402" s="318"/>
      <c r="X402" s="318"/>
      <c r="Y402" s="318"/>
      <c r="Z402" s="318"/>
      <c r="AA402" s="318"/>
      <c r="AB402" s="318"/>
      <c r="AC402" s="318"/>
      <c r="AD402" s="318"/>
    </row>
    <row r="403" spans="1:30" ht="12" customHeight="1" x14ac:dyDescent="0.25">
      <c r="A403" s="318"/>
      <c r="B403" s="318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318"/>
      <c r="R403" s="318"/>
      <c r="S403" s="318"/>
      <c r="T403" s="318"/>
      <c r="U403" s="318"/>
      <c r="V403" s="318"/>
      <c r="W403" s="318"/>
      <c r="X403" s="318"/>
      <c r="Y403" s="318"/>
      <c r="Z403" s="318"/>
      <c r="AA403" s="318"/>
      <c r="AB403" s="318"/>
      <c r="AC403" s="318"/>
      <c r="AD403" s="318"/>
    </row>
    <row r="404" spans="1:30" ht="12" customHeight="1" x14ac:dyDescent="0.25">
      <c r="A404" s="318"/>
      <c r="B404" s="318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318"/>
      <c r="R404" s="318"/>
      <c r="S404" s="318"/>
      <c r="T404" s="318"/>
      <c r="U404" s="318"/>
      <c r="V404" s="318"/>
      <c r="W404" s="318"/>
      <c r="X404" s="318"/>
      <c r="Y404" s="318"/>
      <c r="Z404" s="318"/>
      <c r="AA404" s="318"/>
      <c r="AB404" s="318"/>
      <c r="AC404" s="318"/>
      <c r="AD404" s="318"/>
    </row>
    <row r="405" spans="1:30" ht="12" customHeight="1" x14ac:dyDescent="0.25">
      <c r="A405" s="318"/>
      <c r="B405" s="318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318"/>
      <c r="R405" s="318"/>
      <c r="S405" s="318"/>
      <c r="T405" s="318"/>
      <c r="U405" s="318"/>
      <c r="V405" s="318"/>
      <c r="W405" s="318"/>
      <c r="X405" s="318"/>
      <c r="Y405" s="318"/>
      <c r="Z405" s="318"/>
      <c r="AA405" s="318"/>
      <c r="AB405" s="318"/>
      <c r="AC405" s="318"/>
      <c r="AD405" s="318"/>
    </row>
    <row r="406" spans="1:30" ht="12" customHeight="1" x14ac:dyDescent="0.25">
      <c r="A406" s="318"/>
      <c r="B406" s="318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318"/>
      <c r="R406" s="318"/>
      <c r="S406" s="318"/>
      <c r="T406" s="318"/>
      <c r="U406" s="318"/>
      <c r="V406" s="318"/>
      <c r="W406" s="318"/>
      <c r="X406" s="318"/>
      <c r="Y406" s="318"/>
      <c r="Z406" s="318"/>
      <c r="AA406" s="318"/>
      <c r="AB406" s="318"/>
      <c r="AC406" s="318"/>
      <c r="AD406" s="318"/>
    </row>
    <row r="407" spans="1:30" ht="12" customHeight="1" x14ac:dyDescent="0.25">
      <c r="A407" s="318"/>
      <c r="B407" s="318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318"/>
      <c r="R407" s="318"/>
      <c r="S407" s="318"/>
      <c r="T407" s="318"/>
      <c r="U407" s="318"/>
      <c r="V407" s="318"/>
      <c r="W407" s="318"/>
      <c r="X407" s="318"/>
      <c r="Y407" s="318"/>
      <c r="Z407" s="318"/>
      <c r="AA407" s="318"/>
      <c r="AB407" s="318"/>
      <c r="AC407" s="318"/>
      <c r="AD407" s="318"/>
    </row>
    <row r="408" spans="1:30" ht="12" customHeight="1" x14ac:dyDescent="0.25">
      <c r="A408" s="318"/>
      <c r="B408" s="318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318"/>
      <c r="R408" s="318"/>
      <c r="S408" s="318"/>
      <c r="T408" s="318"/>
      <c r="U408" s="318"/>
      <c r="V408" s="318"/>
      <c r="W408" s="318"/>
      <c r="X408" s="318"/>
      <c r="Y408" s="318"/>
      <c r="Z408" s="318"/>
      <c r="AA408" s="318"/>
      <c r="AB408" s="318"/>
      <c r="AC408" s="318"/>
      <c r="AD408" s="318"/>
    </row>
    <row r="409" spans="1:30" ht="12" customHeight="1" x14ac:dyDescent="0.25">
      <c r="A409" s="318"/>
      <c r="B409" s="318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318"/>
      <c r="R409" s="318"/>
      <c r="S409" s="318"/>
      <c r="T409" s="318"/>
      <c r="U409" s="318"/>
      <c r="V409" s="318"/>
      <c r="W409" s="318"/>
      <c r="X409" s="318"/>
      <c r="Y409" s="318"/>
      <c r="Z409" s="318"/>
      <c r="AA409" s="318"/>
      <c r="AB409" s="318"/>
      <c r="AC409" s="318"/>
      <c r="AD409" s="318"/>
    </row>
    <row r="410" spans="1:30" ht="12" customHeight="1" x14ac:dyDescent="0.25">
      <c r="A410" s="318"/>
      <c r="B410" s="318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318"/>
      <c r="R410" s="318"/>
      <c r="S410" s="318"/>
      <c r="T410" s="318"/>
      <c r="U410" s="318"/>
      <c r="V410" s="318"/>
      <c r="W410" s="318"/>
      <c r="X410" s="318"/>
      <c r="Y410" s="318"/>
      <c r="Z410" s="318"/>
      <c r="AA410" s="318"/>
      <c r="AB410" s="318"/>
      <c r="AC410" s="318"/>
      <c r="AD410" s="318"/>
    </row>
    <row r="411" spans="1:30" ht="12" customHeight="1" x14ac:dyDescent="0.25">
      <c r="A411" s="318"/>
      <c r="B411" s="318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318"/>
      <c r="R411" s="318"/>
      <c r="S411" s="318"/>
      <c r="T411" s="318"/>
      <c r="U411" s="318"/>
      <c r="V411" s="318"/>
      <c r="W411" s="318"/>
      <c r="X411" s="318"/>
      <c r="Y411" s="318"/>
      <c r="Z411" s="318"/>
      <c r="AA411" s="318"/>
      <c r="AB411" s="318"/>
      <c r="AC411" s="318"/>
      <c r="AD411" s="318"/>
    </row>
    <row r="412" spans="1:30" ht="12" customHeight="1" x14ac:dyDescent="0.25">
      <c r="A412" s="318"/>
      <c r="B412" s="318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318"/>
      <c r="R412" s="318"/>
      <c r="S412" s="318"/>
      <c r="T412" s="318"/>
      <c r="U412" s="318"/>
      <c r="V412" s="318"/>
      <c r="W412" s="318"/>
      <c r="X412" s="318"/>
      <c r="Y412" s="318"/>
      <c r="Z412" s="318"/>
      <c r="AA412" s="318"/>
      <c r="AB412" s="318"/>
      <c r="AC412" s="318"/>
      <c r="AD412" s="318"/>
    </row>
    <row r="413" spans="1:30" ht="12" customHeight="1" x14ac:dyDescent="0.25">
      <c r="A413" s="318"/>
      <c r="B413" s="318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318"/>
      <c r="R413" s="318"/>
      <c r="S413" s="318"/>
      <c r="T413" s="318"/>
      <c r="U413" s="318"/>
      <c r="V413" s="318"/>
      <c r="W413" s="318"/>
      <c r="X413" s="318"/>
      <c r="Y413" s="318"/>
      <c r="Z413" s="318"/>
      <c r="AA413" s="318"/>
      <c r="AB413" s="318"/>
      <c r="AC413" s="318"/>
      <c r="AD413" s="318"/>
    </row>
    <row r="414" spans="1:30" ht="12" customHeight="1" x14ac:dyDescent="0.25">
      <c r="A414" s="318"/>
      <c r="B414" s="318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318"/>
      <c r="R414" s="318"/>
      <c r="S414" s="318"/>
      <c r="T414" s="318"/>
      <c r="U414" s="318"/>
      <c r="V414" s="318"/>
      <c r="W414" s="318"/>
      <c r="X414" s="318"/>
      <c r="Y414" s="318"/>
      <c r="Z414" s="318"/>
      <c r="AA414" s="318"/>
      <c r="AB414" s="318"/>
      <c r="AC414" s="318"/>
      <c r="AD414" s="318"/>
    </row>
    <row r="415" spans="1:30" ht="12" customHeight="1" x14ac:dyDescent="0.25">
      <c r="A415" s="318"/>
      <c r="B415" s="318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  <c r="AA415" s="318"/>
      <c r="AB415" s="318"/>
      <c r="AC415" s="318"/>
      <c r="AD415" s="318"/>
    </row>
    <row r="416" spans="1:30" ht="12" customHeight="1" x14ac:dyDescent="0.25">
      <c r="A416" s="318"/>
      <c r="B416" s="318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318"/>
      <c r="R416" s="318"/>
      <c r="S416" s="318"/>
      <c r="T416" s="318"/>
      <c r="U416" s="318"/>
      <c r="V416" s="318"/>
      <c r="W416" s="318"/>
      <c r="X416" s="318"/>
      <c r="Y416" s="318"/>
      <c r="Z416" s="318"/>
      <c r="AA416" s="318"/>
      <c r="AB416" s="318"/>
      <c r="AC416" s="318"/>
      <c r="AD416" s="318"/>
    </row>
    <row r="417" spans="1:30" ht="12" customHeight="1" x14ac:dyDescent="0.25">
      <c r="A417" s="318"/>
      <c r="B417" s="318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318"/>
      <c r="R417" s="318"/>
      <c r="S417" s="318"/>
      <c r="T417" s="318"/>
      <c r="U417" s="318"/>
      <c r="V417" s="318"/>
      <c r="W417" s="318"/>
      <c r="X417" s="318"/>
      <c r="Y417" s="318"/>
      <c r="Z417" s="318"/>
      <c r="AA417" s="318"/>
      <c r="AB417" s="318"/>
      <c r="AC417" s="318"/>
      <c r="AD417" s="318"/>
    </row>
    <row r="418" spans="1:30" ht="12" customHeight="1" x14ac:dyDescent="0.25">
      <c r="A418" s="318"/>
      <c r="B418" s="318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318"/>
      <c r="R418" s="318"/>
      <c r="S418" s="318"/>
      <c r="T418" s="318"/>
      <c r="U418" s="318"/>
      <c r="V418" s="318"/>
      <c r="W418" s="318"/>
      <c r="X418" s="318"/>
      <c r="Y418" s="318"/>
      <c r="Z418" s="318"/>
      <c r="AA418" s="318"/>
      <c r="AB418" s="318"/>
      <c r="AC418" s="318"/>
      <c r="AD418" s="318"/>
    </row>
    <row r="419" spans="1:30" ht="12" customHeight="1" x14ac:dyDescent="0.25">
      <c r="A419" s="318"/>
      <c r="B419" s="318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318"/>
      <c r="R419" s="318"/>
      <c r="S419" s="318"/>
      <c r="T419" s="318"/>
      <c r="U419" s="318"/>
      <c r="V419" s="318"/>
      <c r="W419" s="318"/>
      <c r="X419" s="318"/>
      <c r="Y419" s="318"/>
      <c r="Z419" s="318"/>
      <c r="AA419" s="318"/>
      <c r="AB419" s="318"/>
      <c r="AC419" s="318"/>
      <c r="AD419" s="318"/>
    </row>
    <row r="420" spans="1:30" ht="12" customHeight="1" x14ac:dyDescent="0.25">
      <c r="A420" s="318"/>
      <c r="B420" s="318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318"/>
      <c r="R420" s="318"/>
      <c r="S420" s="318"/>
      <c r="T420" s="318"/>
      <c r="U420" s="318"/>
      <c r="V420" s="318"/>
      <c r="W420" s="318"/>
      <c r="X420" s="318"/>
      <c r="Y420" s="318"/>
      <c r="Z420" s="318"/>
      <c r="AA420" s="318"/>
      <c r="AB420" s="318"/>
      <c r="AC420" s="318"/>
      <c r="AD420" s="318"/>
    </row>
    <row r="421" spans="1:30" ht="12" customHeight="1" x14ac:dyDescent="0.25">
      <c r="A421" s="318"/>
      <c r="B421" s="318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318"/>
      <c r="R421" s="318"/>
      <c r="S421" s="318"/>
      <c r="T421" s="318"/>
      <c r="U421" s="318"/>
      <c r="V421" s="318"/>
      <c r="W421" s="318"/>
      <c r="X421" s="318"/>
      <c r="Y421" s="318"/>
      <c r="Z421" s="318"/>
      <c r="AA421" s="318"/>
      <c r="AB421" s="318"/>
      <c r="AC421" s="318"/>
      <c r="AD421" s="318"/>
    </row>
    <row r="422" spans="1:30" ht="12" customHeight="1" x14ac:dyDescent="0.25">
      <c r="A422" s="318"/>
      <c r="B422" s="318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318"/>
      <c r="R422" s="318"/>
      <c r="S422" s="318"/>
      <c r="T422" s="318"/>
      <c r="U422" s="318"/>
      <c r="V422" s="318"/>
      <c r="W422" s="318"/>
      <c r="X422" s="318"/>
      <c r="Y422" s="318"/>
      <c r="Z422" s="318"/>
      <c r="AA422" s="318"/>
      <c r="AB422" s="318"/>
      <c r="AC422" s="318"/>
      <c r="AD422" s="318"/>
    </row>
    <row r="423" spans="1:30" ht="12" customHeight="1" x14ac:dyDescent="0.25">
      <c r="A423" s="318"/>
      <c r="B423" s="318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318"/>
      <c r="R423" s="318"/>
      <c r="S423" s="318"/>
      <c r="T423" s="318"/>
      <c r="U423" s="318"/>
      <c r="V423" s="318"/>
      <c r="W423" s="318"/>
      <c r="X423" s="318"/>
      <c r="Y423" s="318"/>
      <c r="Z423" s="318"/>
      <c r="AA423" s="318"/>
      <c r="AB423" s="318"/>
      <c r="AC423" s="318"/>
      <c r="AD423" s="318"/>
    </row>
    <row r="424" spans="1:30" ht="12" customHeight="1" x14ac:dyDescent="0.25">
      <c r="A424" s="318"/>
      <c r="B424" s="318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318"/>
      <c r="R424" s="318"/>
      <c r="S424" s="318"/>
      <c r="T424" s="318"/>
      <c r="U424" s="318"/>
      <c r="V424" s="318"/>
      <c r="W424" s="318"/>
      <c r="X424" s="318"/>
      <c r="Y424" s="318"/>
      <c r="Z424" s="318"/>
      <c r="AA424" s="318"/>
      <c r="AB424" s="318"/>
      <c r="AC424" s="318"/>
      <c r="AD424" s="318"/>
    </row>
    <row r="425" spans="1:30" ht="12" customHeight="1" x14ac:dyDescent="0.25">
      <c r="A425" s="318"/>
      <c r="B425" s="318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318"/>
      <c r="R425" s="318"/>
      <c r="S425" s="318"/>
      <c r="T425" s="318"/>
      <c r="U425" s="318"/>
      <c r="V425" s="318"/>
      <c r="W425" s="318"/>
      <c r="X425" s="318"/>
      <c r="Y425" s="318"/>
      <c r="Z425" s="318"/>
      <c r="AA425" s="318"/>
      <c r="AB425" s="318"/>
      <c r="AC425" s="318"/>
      <c r="AD425" s="318"/>
    </row>
    <row r="426" spans="1:30" ht="12" customHeight="1" x14ac:dyDescent="0.25">
      <c r="A426" s="318"/>
      <c r="B426" s="318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318"/>
      <c r="R426" s="318"/>
      <c r="S426" s="318"/>
      <c r="T426" s="318"/>
      <c r="U426" s="318"/>
      <c r="V426" s="318"/>
      <c r="W426" s="318"/>
      <c r="X426" s="318"/>
      <c r="Y426" s="318"/>
      <c r="Z426" s="318"/>
      <c r="AA426" s="318"/>
      <c r="AB426" s="318"/>
      <c r="AC426" s="318"/>
      <c r="AD426" s="318"/>
    </row>
    <row r="427" spans="1:30" ht="12" customHeight="1" x14ac:dyDescent="0.25">
      <c r="A427" s="318"/>
      <c r="B427" s="318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318"/>
      <c r="R427" s="318"/>
      <c r="S427" s="318"/>
      <c r="T427" s="318"/>
      <c r="U427" s="318"/>
      <c r="V427" s="318"/>
      <c r="W427" s="318"/>
      <c r="X427" s="318"/>
      <c r="Y427" s="318"/>
      <c r="Z427" s="318"/>
      <c r="AA427" s="318"/>
      <c r="AB427" s="318"/>
      <c r="AC427" s="318"/>
      <c r="AD427" s="318"/>
    </row>
    <row r="428" spans="1:30" ht="12" customHeight="1" x14ac:dyDescent="0.25">
      <c r="A428" s="318"/>
      <c r="B428" s="318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318"/>
      <c r="R428" s="318"/>
      <c r="S428" s="318"/>
      <c r="T428" s="318"/>
      <c r="U428" s="318"/>
      <c r="V428" s="318"/>
      <c r="W428" s="318"/>
      <c r="X428" s="318"/>
      <c r="Y428" s="318"/>
      <c r="Z428" s="318"/>
      <c r="AA428" s="318"/>
      <c r="AB428" s="318"/>
      <c r="AC428" s="318"/>
      <c r="AD428" s="318"/>
    </row>
    <row r="429" spans="1:30" ht="12" customHeight="1" x14ac:dyDescent="0.25">
      <c r="A429" s="318"/>
      <c r="B429" s="318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  <c r="W429" s="318"/>
      <c r="X429" s="318"/>
      <c r="Y429" s="318"/>
      <c r="Z429" s="318"/>
      <c r="AA429" s="318"/>
      <c r="AB429" s="318"/>
      <c r="AC429" s="318"/>
      <c r="AD429" s="318"/>
    </row>
    <row r="430" spans="1:30" ht="12" customHeight="1" x14ac:dyDescent="0.25">
      <c r="A430" s="318"/>
      <c r="B430" s="318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318"/>
      <c r="R430" s="318"/>
      <c r="S430" s="318"/>
      <c r="T430" s="318"/>
      <c r="U430" s="318"/>
      <c r="V430" s="318"/>
      <c r="W430" s="318"/>
      <c r="X430" s="318"/>
      <c r="Y430" s="318"/>
      <c r="Z430" s="318"/>
      <c r="AA430" s="318"/>
      <c r="AB430" s="318"/>
      <c r="AC430" s="318"/>
      <c r="AD430" s="318"/>
    </row>
    <row r="431" spans="1:30" ht="12" customHeight="1" x14ac:dyDescent="0.25">
      <c r="A431" s="318"/>
      <c r="B431" s="318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318"/>
      <c r="R431" s="318"/>
      <c r="S431" s="318"/>
      <c r="T431" s="318"/>
      <c r="U431" s="318"/>
      <c r="V431" s="318"/>
      <c r="W431" s="318"/>
      <c r="X431" s="318"/>
      <c r="Y431" s="318"/>
      <c r="Z431" s="318"/>
      <c r="AA431" s="318"/>
      <c r="AB431" s="318"/>
      <c r="AC431" s="318"/>
      <c r="AD431" s="318"/>
    </row>
    <row r="432" spans="1:30" ht="12" customHeight="1" x14ac:dyDescent="0.25">
      <c r="A432" s="318"/>
      <c r="B432" s="318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8"/>
      <c r="S432" s="318"/>
      <c r="T432" s="318"/>
      <c r="U432" s="318"/>
      <c r="V432" s="318"/>
      <c r="W432" s="318"/>
      <c r="X432" s="318"/>
      <c r="Y432" s="318"/>
      <c r="Z432" s="318"/>
      <c r="AA432" s="318"/>
      <c r="AB432" s="318"/>
      <c r="AC432" s="318"/>
      <c r="AD432" s="318"/>
    </row>
    <row r="433" spans="1:30" ht="12" customHeight="1" x14ac:dyDescent="0.25">
      <c r="A433" s="318"/>
      <c r="B433" s="318"/>
      <c r="C433" s="318"/>
      <c r="D433" s="318"/>
      <c r="E433" s="318"/>
      <c r="F433" s="31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318"/>
      <c r="R433" s="318"/>
      <c r="S433" s="318"/>
      <c r="T433" s="318"/>
      <c r="U433" s="318"/>
      <c r="V433" s="318"/>
      <c r="W433" s="318"/>
      <c r="X433" s="318"/>
      <c r="Y433" s="318"/>
      <c r="Z433" s="318"/>
      <c r="AA433" s="318"/>
      <c r="AB433" s="318"/>
      <c r="AC433" s="318"/>
      <c r="AD433" s="318"/>
    </row>
    <row r="434" spans="1:30" ht="12" customHeight="1" x14ac:dyDescent="0.25">
      <c r="A434" s="318"/>
      <c r="B434" s="318"/>
      <c r="C434" s="318"/>
      <c r="D434" s="318"/>
      <c r="E434" s="318"/>
      <c r="F434" s="31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318"/>
      <c r="R434" s="318"/>
      <c r="S434" s="318"/>
      <c r="T434" s="318"/>
      <c r="U434" s="318"/>
      <c r="V434" s="318"/>
      <c r="W434" s="318"/>
      <c r="X434" s="318"/>
      <c r="Y434" s="318"/>
      <c r="Z434" s="318"/>
      <c r="AA434" s="318"/>
      <c r="AB434" s="318"/>
      <c r="AC434" s="318"/>
      <c r="AD434" s="318"/>
    </row>
    <row r="435" spans="1:30" ht="12" customHeight="1" x14ac:dyDescent="0.25">
      <c r="A435" s="318"/>
      <c r="B435" s="318"/>
      <c r="C435" s="318"/>
      <c r="D435" s="318"/>
      <c r="E435" s="318"/>
      <c r="F435" s="31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318"/>
      <c r="R435" s="318"/>
      <c r="S435" s="318"/>
      <c r="T435" s="318"/>
      <c r="U435" s="318"/>
      <c r="V435" s="318"/>
      <c r="W435" s="318"/>
      <c r="X435" s="318"/>
      <c r="Y435" s="318"/>
      <c r="Z435" s="318"/>
      <c r="AA435" s="318"/>
      <c r="AB435" s="318"/>
      <c r="AC435" s="318"/>
      <c r="AD435" s="318"/>
    </row>
    <row r="436" spans="1:30" ht="12" customHeight="1" x14ac:dyDescent="0.25">
      <c r="A436" s="318"/>
      <c r="B436" s="318"/>
      <c r="C436" s="318"/>
      <c r="D436" s="318"/>
      <c r="E436" s="318"/>
      <c r="F436" s="31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318"/>
      <c r="R436" s="318"/>
      <c r="S436" s="318"/>
      <c r="T436" s="318"/>
      <c r="U436" s="318"/>
      <c r="V436" s="318"/>
      <c r="W436" s="318"/>
      <c r="X436" s="318"/>
      <c r="Y436" s="318"/>
      <c r="Z436" s="318"/>
      <c r="AA436" s="318"/>
      <c r="AB436" s="318"/>
      <c r="AC436" s="318"/>
      <c r="AD436" s="318"/>
    </row>
    <row r="437" spans="1:30" ht="12" customHeight="1" x14ac:dyDescent="0.25">
      <c r="A437" s="318"/>
      <c r="B437" s="318"/>
      <c r="C437" s="318"/>
      <c r="D437" s="318"/>
      <c r="E437" s="318"/>
      <c r="F437" s="31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  <c r="W437" s="318"/>
      <c r="X437" s="318"/>
      <c r="Y437" s="318"/>
      <c r="Z437" s="318"/>
      <c r="AA437" s="318"/>
      <c r="AB437" s="318"/>
      <c r="AC437" s="318"/>
      <c r="AD437" s="318"/>
    </row>
    <row r="438" spans="1:30" ht="12" customHeight="1" x14ac:dyDescent="0.25">
      <c r="A438" s="318"/>
      <c r="B438" s="318"/>
      <c r="C438" s="318"/>
      <c r="D438" s="318"/>
      <c r="E438" s="318"/>
      <c r="F438" s="31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318"/>
      <c r="R438" s="318"/>
      <c r="S438" s="318"/>
      <c r="T438" s="318"/>
      <c r="U438" s="318"/>
      <c r="V438" s="318"/>
      <c r="W438" s="318"/>
      <c r="X438" s="318"/>
      <c r="Y438" s="318"/>
      <c r="Z438" s="318"/>
      <c r="AA438" s="318"/>
      <c r="AB438" s="318"/>
      <c r="AC438" s="318"/>
      <c r="AD438" s="318"/>
    </row>
    <row r="439" spans="1:30" ht="12" customHeight="1" x14ac:dyDescent="0.25">
      <c r="A439" s="318"/>
      <c r="B439" s="318"/>
      <c r="C439" s="318"/>
      <c r="D439" s="318"/>
      <c r="E439" s="318"/>
      <c r="F439" s="31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318"/>
      <c r="R439" s="318"/>
      <c r="S439" s="318"/>
      <c r="T439" s="318"/>
      <c r="U439" s="318"/>
      <c r="V439" s="318"/>
      <c r="W439" s="318"/>
      <c r="X439" s="318"/>
      <c r="Y439" s="318"/>
      <c r="Z439" s="318"/>
      <c r="AA439" s="318"/>
      <c r="AB439" s="318"/>
      <c r="AC439" s="318"/>
      <c r="AD439" s="318"/>
    </row>
    <row r="440" spans="1:30" ht="12" customHeight="1" x14ac:dyDescent="0.25">
      <c r="A440" s="318"/>
      <c r="B440" s="318"/>
      <c r="C440" s="318"/>
      <c r="D440" s="318"/>
      <c r="E440" s="318"/>
      <c r="F440" s="31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318"/>
      <c r="R440" s="318"/>
      <c r="S440" s="318"/>
      <c r="T440" s="318"/>
      <c r="U440" s="318"/>
      <c r="V440" s="318"/>
      <c r="W440" s="318"/>
      <c r="X440" s="318"/>
      <c r="Y440" s="318"/>
      <c r="Z440" s="318"/>
      <c r="AA440" s="318"/>
      <c r="AB440" s="318"/>
      <c r="AC440" s="318"/>
      <c r="AD440" s="318"/>
    </row>
    <row r="441" spans="1:30" ht="12" customHeight="1" x14ac:dyDescent="0.25">
      <c r="A441" s="318"/>
      <c r="B441" s="318"/>
      <c r="C441" s="318"/>
      <c r="D441" s="318"/>
      <c r="E441" s="318"/>
      <c r="F441" s="31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  <c r="W441" s="318"/>
      <c r="X441" s="318"/>
      <c r="Y441" s="318"/>
      <c r="Z441" s="318"/>
      <c r="AA441" s="318"/>
      <c r="AB441" s="318"/>
      <c r="AC441" s="318"/>
      <c r="AD441" s="318"/>
    </row>
    <row r="442" spans="1:30" ht="12" customHeight="1" x14ac:dyDescent="0.25">
      <c r="A442" s="318"/>
      <c r="B442" s="318"/>
      <c r="C442" s="318"/>
      <c r="D442" s="318"/>
      <c r="E442" s="318"/>
      <c r="F442" s="318"/>
      <c r="G442" s="318"/>
      <c r="H442" s="318"/>
      <c r="I442" s="318"/>
      <c r="J442" s="318"/>
      <c r="K442" s="318"/>
      <c r="L442" s="318"/>
      <c r="M442" s="318"/>
      <c r="N442" s="318"/>
      <c r="O442" s="318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  <c r="AA442" s="318"/>
      <c r="AB442" s="318"/>
      <c r="AC442" s="318"/>
      <c r="AD442" s="318"/>
    </row>
    <row r="443" spans="1:30" ht="12" customHeight="1" x14ac:dyDescent="0.25">
      <c r="A443" s="318"/>
      <c r="B443" s="318"/>
      <c r="C443" s="318"/>
      <c r="D443" s="318"/>
      <c r="E443" s="318"/>
      <c r="F443" s="318"/>
      <c r="G443" s="318"/>
      <c r="H443" s="318"/>
      <c r="I443" s="318"/>
      <c r="J443" s="318"/>
      <c r="K443" s="318"/>
      <c r="L443" s="318"/>
      <c r="M443" s="318"/>
      <c r="N443" s="318"/>
      <c r="O443" s="318"/>
      <c r="P443" s="318"/>
      <c r="Q443" s="318"/>
      <c r="R443" s="318"/>
      <c r="S443" s="318"/>
      <c r="T443" s="318"/>
      <c r="U443" s="318"/>
      <c r="V443" s="318"/>
      <c r="W443" s="318"/>
      <c r="X443" s="318"/>
      <c r="Y443" s="318"/>
      <c r="Z443" s="318"/>
      <c r="AA443" s="318"/>
      <c r="AB443" s="318"/>
      <c r="AC443" s="318"/>
      <c r="AD443" s="318"/>
    </row>
    <row r="444" spans="1:30" ht="12" customHeight="1" x14ac:dyDescent="0.25">
      <c r="A444" s="318"/>
      <c r="B444" s="318"/>
      <c r="C444" s="318"/>
      <c r="D444" s="318"/>
      <c r="E444" s="318"/>
      <c r="F444" s="318"/>
      <c r="G444" s="318"/>
      <c r="H444" s="318"/>
      <c r="I444" s="318"/>
      <c r="J444" s="318"/>
      <c r="K444" s="318"/>
      <c r="L444" s="318"/>
      <c r="M444" s="318"/>
      <c r="N444" s="318"/>
      <c r="O444" s="318"/>
      <c r="P444" s="318"/>
      <c r="Q444" s="318"/>
      <c r="R444" s="318"/>
      <c r="S444" s="318"/>
      <c r="T444" s="318"/>
      <c r="U444" s="318"/>
      <c r="V444" s="318"/>
      <c r="W444" s="318"/>
      <c r="X444" s="318"/>
      <c r="Y444" s="318"/>
      <c r="Z444" s="318"/>
      <c r="AA444" s="318"/>
      <c r="AB444" s="318"/>
      <c r="AC444" s="318"/>
      <c r="AD444" s="318"/>
    </row>
    <row r="445" spans="1:30" ht="12" customHeight="1" x14ac:dyDescent="0.25">
      <c r="A445" s="318"/>
      <c r="B445" s="318"/>
      <c r="C445" s="318"/>
      <c r="D445" s="318"/>
      <c r="E445" s="318"/>
      <c r="F445" s="318"/>
      <c r="G445" s="318"/>
      <c r="H445" s="318"/>
      <c r="I445" s="318"/>
      <c r="J445" s="318"/>
      <c r="K445" s="318"/>
      <c r="L445" s="318"/>
      <c r="M445" s="318"/>
      <c r="N445" s="318"/>
      <c r="O445" s="318"/>
      <c r="P445" s="318"/>
      <c r="Q445" s="318"/>
      <c r="R445" s="318"/>
      <c r="S445" s="318"/>
      <c r="T445" s="318"/>
      <c r="U445" s="318"/>
      <c r="V445" s="318"/>
      <c r="W445" s="318"/>
      <c r="X445" s="318"/>
      <c r="Y445" s="318"/>
      <c r="Z445" s="318"/>
      <c r="AA445" s="318"/>
      <c r="AB445" s="318"/>
      <c r="AC445" s="318"/>
      <c r="AD445" s="318"/>
    </row>
    <row r="446" spans="1:30" ht="12" customHeight="1" x14ac:dyDescent="0.25">
      <c r="A446" s="318"/>
      <c r="B446" s="318"/>
      <c r="C446" s="318"/>
      <c r="D446" s="318"/>
      <c r="E446" s="318"/>
      <c r="F446" s="318"/>
      <c r="G446" s="318"/>
      <c r="H446" s="318"/>
      <c r="I446" s="318"/>
      <c r="J446" s="318"/>
      <c r="K446" s="318"/>
      <c r="L446" s="318"/>
      <c r="M446" s="318"/>
      <c r="N446" s="318"/>
      <c r="O446" s="318"/>
      <c r="P446" s="318"/>
      <c r="Q446" s="318"/>
      <c r="R446" s="318"/>
      <c r="S446" s="318"/>
      <c r="T446" s="318"/>
      <c r="U446" s="318"/>
      <c r="V446" s="318"/>
      <c r="W446" s="318"/>
      <c r="X446" s="318"/>
      <c r="Y446" s="318"/>
      <c r="Z446" s="318"/>
      <c r="AA446" s="318"/>
      <c r="AB446" s="318"/>
      <c r="AC446" s="318"/>
      <c r="AD446" s="318"/>
    </row>
    <row r="447" spans="1:30" ht="12" customHeight="1" x14ac:dyDescent="0.25">
      <c r="A447" s="318"/>
      <c r="B447" s="318"/>
      <c r="C447" s="318"/>
      <c r="D447" s="318"/>
      <c r="E447" s="318"/>
      <c r="F447" s="318"/>
      <c r="G447" s="318"/>
      <c r="H447" s="318"/>
      <c r="I447" s="318"/>
      <c r="J447" s="318"/>
      <c r="K447" s="318"/>
      <c r="L447" s="318"/>
      <c r="M447" s="318"/>
      <c r="N447" s="318"/>
      <c r="O447" s="318"/>
      <c r="P447" s="318"/>
      <c r="Q447" s="318"/>
      <c r="R447" s="318"/>
      <c r="S447" s="318"/>
      <c r="T447" s="318"/>
      <c r="U447" s="318"/>
      <c r="V447" s="318"/>
      <c r="W447" s="318"/>
      <c r="X447" s="318"/>
      <c r="Y447" s="318"/>
      <c r="Z447" s="318"/>
      <c r="AA447" s="318"/>
      <c r="AB447" s="318"/>
      <c r="AC447" s="318"/>
      <c r="AD447" s="318"/>
    </row>
    <row r="448" spans="1:30" ht="12" customHeight="1" x14ac:dyDescent="0.25">
      <c r="A448" s="318"/>
      <c r="B448" s="318"/>
      <c r="C448" s="318"/>
      <c r="D448" s="318"/>
      <c r="E448" s="318"/>
      <c r="F448" s="318"/>
      <c r="G448" s="318"/>
      <c r="H448" s="318"/>
      <c r="I448" s="318"/>
      <c r="J448" s="318"/>
      <c r="K448" s="318"/>
      <c r="L448" s="318"/>
      <c r="M448" s="318"/>
      <c r="N448" s="318"/>
      <c r="O448" s="318"/>
      <c r="P448" s="318"/>
      <c r="Q448" s="318"/>
      <c r="R448" s="318"/>
      <c r="S448" s="318"/>
      <c r="T448" s="318"/>
      <c r="U448" s="318"/>
      <c r="V448" s="318"/>
      <c r="W448" s="318"/>
      <c r="X448" s="318"/>
      <c r="Y448" s="318"/>
      <c r="Z448" s="318"/>
      <c r="AA448" s="318"/>
      <c r="AB448" s="318"/>
      <c r="AC448" s="318"/>
      <c r="AD448" s="318"/>
    </row>
    <row r="449" spans="1:30" ht="12" customHeight="1" x14ac:dyDescent="0.25">
      <c r="A449" s="318"/>
      <c r="B449" s="318"/>
      <c r="C449" s="318"/>
      <c r="D449" s="318"/>
      <c r="E449" s="318"/>
      <c r="F449" s="318"/>
      <c r="G449" s="318"/>
      <c r="H449" s="318"/>
      <c r="I449" s="318"/>
      <c r="J449" s="318"/>
      <c r="K449" s="318"/>
      <c r="L449" s="318"/>
      <c r="M449" s="318"/>
      <c r="N449" s="318"/>
      <c r="O449" s="318"/>
      <c r="P449" s="318"/>
      <c r="Q449" s="318"/>
      <c r="R449" s="318"/>
      <c r="S449" s="318"/>
      <c r="T449" s="318"/>
      <c r="U449" s="318"/>
      <c r="V449" s="318"/>
      <c r="W449" s="318"/>
      <c r="X449" s="318"/>
      <c r="Y449" s="318"/>
      <c r="Z449" s="318"/>
      <c r="AA449" s="318"/>
      <c r="AB449" s="318"/>
      <c r="AC449" s="318"/>
      <c r="AD449" s="318"/>
    </row>
    <row r="450" spans="1:30" ht="12" customHeight="1" x14ac:dyDescent="0.25">
      <c r="A450" s="318"/>
      <c r="B450" s="318"/>
      <c r="C450" s="318"/>
      <c r="D450" s="318"/>
      <c r="E450" s="318"/>
      <c r="F450" s="318"/>
      <c r="G450" s="318"/>
      <c r="H450" s="318"/>
      <c r="I450" s="318"/>
      <c r="J450" s="318"/>
      <c r="K450" s="318"/>
      <c r="L450" s="318"/>
      <c r="M450" s="318"/>
      <c r="N450" s="318"/>
      <c r="O450" s="318"/>
      <c r="P450" s="318"/>
      <c r="Q450" s="318"/>
      <c r="R450" s="318"/>
      <c r="S450" s="318"/>
      <c r="T450" s="318"/>
      <c r="U450" s="318"/>
      <c r="V450" s="318"/>
      <c r="W450" s="318"/>
      <c r="X450" s="318"/>
      <c r="Y450" s="318"/>
      <c r="Z450" s="318"/>
      <c r="AA450" s="318"/>
      <c r="AB450" s="318"/>
      <c r="AC450" s="318"/>
      <c r="AD450" s="318"/>
    </row>
    <row r="451" spans="1:30" ht="12" customHeight="1" x14ac:dyDescent="0.25">
      <c r="A451" s="318"/>
      <c r="B451" s="318"/>
      <c r="C451" s="318"/>
      <c r="D451" s="318"/>
      <c r="E451" s="318"/>
      <c r="F451" s="318"/>
      <c r="G451" s="318"/>
      <c r="H451" s="318"/>
      <c r="I451" s="318"/>
      <c r="J451" s="318"/>
      <c r="K451" s="318"/>
      <c r="L451" s="318"/>
      <c r="M451" s="318"/>
      <c r="N451" s="318"/>
      <c r="O451" s="318"/>
      <c r="P451" s="318"/>
      <c r="Q451" s="318"/>
      <c r="R451" s="318"/>
      <c r="S451" s="318"/>
      <c r="T451" s="318"/>
      <c r="U451" s="318"/>
      <c r="V451" s="318"/>
      <c r="W451" s="318"/>
      <c r="X451" s="318"/>
      <c r="Y451" s="318"/>
      <c r="Z451" s="318"/>
      <c r="AA451" s="318"/>
      <c r="AB451" s="318"/>
      <c r="AC451" s="318"/>
      <c r="AD451" s="318"/>
    </row>
    <row r="452" spans="1:30" ht="12" customHeight="1" x14ac:dyDescent="0.25">
      <c r="A452" s="318"/>
      <c r="B452" s="318"/>
      <c r="C452" s="318"/>
      <c r="D452" s="318"/>
      <c r="E452" s="318"/>
      <c r="F452" s="318"/>
      <c r="G452" s="318"/>
      <c r="H452" s="318"/>
      <c r="I452" s="318"/>
      <c r="J452" s="318"/>
      <c r="K452" s="318"/>
      <c r="L452" s="318"/>
      <c r="M452" s="318"/>
      <c r="N452" s="318"/>
      <c r="O452" s="318"/>
      <c r="P452" s="318"/>
      <c r="Q452" s="318"/>
      <c r="R452" s="318"/>
      <c r="S452" s="318"/>
      <c r="T452" s="318"/>
      <c r="U452" s="318"/>
      <c r="V452" s="318"/>
      <c r="W452" s="318"/>
      <c r="X452" s="318"/>
      <c r="Y452" s="318"/>
      <c r="Z452" s="318"/>
      <c r="AA452" s="318"/>
      <c r="AB452" s="318"/>
      <c r="AC452" s="318"/>
      <c r="AD452" s="318"/>
    </row>
    <row r="453" spans="1:30" ht="12" customHeight="1" x14ac:dyDescent="0.25">
      <c r="A453" s="318"/>
      <c r="B453" s="318"/>
      <c r="C453" s="318"/>
      <c r="D453" s="318"/>
      <c r="E453" s="318"/>
      <c r="F453" s="318"/>
      <c r="G453" s="318"/>
      <c r="H453" s="318"/>
      <c r="I453" s="318"/>
      <c r="J453" s="318"/>
      <c r="K453" s="318"/>
      <c r="L453" s="318"/>
      <c r="M453" s="318"/>
      <c r="N453" s="318"/>
      <c r="O453" s="318"/>
      <c r="P453" s="318"/>
      <c r="Q453" s="318"/>
      <c r="R453" s="318"/>
      <c r="S453" s="318"/>
      <c r="T453" s="318"/>
      <c r="U453" s="318"/>
      <c r="V453" s="318"/>
      <c r="W453" s="318"/>
      <c r="X453" s="318"/>
      <c r="Y453" s="318"/>
      <c r="Z453" s="318"/>
      <c r="AA453" s="318"/>
      <c r="AB453" s="318"/>
      <c r="AC453" s="318"/>
      <c r="AD453" s="318"/>
    </row>
    <row r="454" spans="1:30" ht="12" customHeight="1" x14ac:dyDescent="0.25">
      <c r="A454" s="318"/>
      <c r="B454" s="318"/>
      <c r="C454" s="318"/>
      <c r="D454" s="318"/>
      <c r="E454" s="318"/>
      <c r="F454" s="318"/>
      <c r="G454" s="318"/>
      <c r="H454" s="318"/>
      <c r="I454" s="318"/>
      <c r="J454" s="318"/>
      <c r="K454" s="318"/>
      <c r="L454" s="318"/>
      <c r="M454" s="318"/>
      <c r="N454" s="318"/>
      <c r="O454" s="318"/>
      <c r="P454" s="318"/>
      <c r="Q454" s="318"/>
      <c r="R454" s="318"/>
      <c r="S454" s="318"/>
      <c r="T454" s="318"/>
      <c r="U454" s="318"/>
      <c r="V454" s="318"/>
      <c r="W454" s="318"/>
      <c r="X454" s="318"/>
      <c r="Y454" s="318"/>
      <c r="Z454" s="318"/>
      <c r="AA454" s="318"/>
      <c r="AB454" s="318"/>
      <c r="AC454" s="318"/>
      <c r="AD454" s="318"/>
    </row>
    <row r="455" spans="1:30" ht="12" customHeight="1" x14ac:dyDescent="0.25">
      <c r="A455" s="318"/>
      <c r="B455" s="318"/>
      <c r="C455" s="318"/>
      <c r="D455" s="318"/>
      <c r="E455" s="318"/>
      <c r="F455" s="318"/>
      <c r="G455" s="318"/>
      <c r="H455" s="318"/>
      <c r="I455" s="318"/>
      <c r="J455" s="318"/>
      <c r="K455" s="318"/>
      <c r="L455" s="318"/>
      <c r="M455" s="318"/>
      <c r="N455" s="318"/>
      <c r="O455" s="318"/>
      <c r="P455" s="318"/>
      <c r="Q455" s="318"/>
      <c r="R455" s="318"/>
      <c r="S455" s="318"/>
      <c r="T455" s="318"/>
      <c r="U455" s="318"/>
      <c r="V455" s="318"/>
      <c r="W455" s="318"/>
      <c r="X455" s="318"/>
      <c r="Y455" s="318"/>
      <c r="Z455" s="318"/>
      <c r="AA455" s="318"/>
      <c r="AB455" s="318"/>
      <c r="AC455" s="318"/>
      <c r="AD455" s="318"/>
    </row>
    <row r="456" spans="1:30" ht="12" customHeight="1" x14ac:dyDescent="0.25">
      <c r="A456" s="318"/>
      <c r="B456" s="318"/>
      <c r="C456" s="318"/>
      <c r="D456" s="318"/>
      <c r="E456" s="318"/>
      <c r="F456" s="318"/>
      <c r="G456" s="318"/>
      <c r="H456" s="318"/>
      <c r="I456" s="318"/>
      <c r="J456" s="318"/>
      <c r="K456" s="318"/>
      <c r="L456" s="318"/>
      <c r="M456" s="318"/>
      <c r="N456" s="318"/>
      <c r="O456" s="318"/>
      <c r="P456" s="318"/>
      <c r="Q456" s="318"/>
      <c r="R456" s="318"/>
      <c r="S456" s="318"/>
      <c r="T456" s="318"/>
      <c r="U456" s="318"/>
      <c r="V456" s="318"/>
      <c r="W456" s="318"/>
      <c r="X456" s="318"/>
      <c r="Y456" s="318"/>
      <c r="Z456" s="318"/>
      <c r="AA456" s="318"/>
      <c r="AB456" s="318"/>
      <c r="AC456" s="318"/>
      <c r="AD456" s="318"/>
    </row>
    <row r="457" spans="1:30" ht="12" customHeight="1" x14ac:dyDescent="0.25">
      <c r="A457" s="318"/>
      <c r="B457" s="318"/>
      <c r="C457" s="318"/>
      <c r="D457" s="318"/>
      <c r="E457" s="318"/>
      <c r="F457" s="318"/>
      <c r="G457" s="318"/>
      <c r="H457" s="318"/>
      <c r="I457" s="318"/>
      <c r="J457" s="318"/>
      <c r="K457" s="318"/>
      <c r="L457" s="318"/>
      <c r="M457" s="318"/>
      <c r="N457" s="318"/>
      <c r="O457" s="318"/>
      <c r="P457" s="318"/>
      <c r="Q457" s="318"/>
      <c r="R457" s="318"/>
      <c r="S457" s="318"/>
      <c r="T457" s="318"/>
      <c r="U457" s="318"/>
      <c r="V457" s="318"/>
      <c r="W457" s="318"/>
      <c r="X457" s="318"/>
      <c r="Y457" s="318"/>
      <c r="Z457" s="318"/>
      <c r="AA457" s="318"/>
      <c r="AB457" s="318"/>
      <c r="AC457" s="318"/>
      <c r="AD457" s="318"/>
    </row>
    <row r="458" spans="1:30" ht="12" customHeight="1" x14ac:dyDescent="0.25">
      <c r="A458" s="318"/>
      <c r="B458" s="318"/>
      <c r="C458" s="318"/>
      <c r="D458" s="318"/>
      <c r="E458" s="318"/>
      <c r="F458" s="318"/>
      <c r="G458" s="318"/>
      <c r="H458" s="318"/>
      <c r="I458" s="318"/>
      <c r="J458" s="318"/>
      <c r="K458" s="318"/>
      <c r="L458" s="318"/>
      <c r="M458" s="318"/>
      <c r="N458" s="318"/>
      <c r="O458" s="318"/>
      <c r="P458" s="318"/>
      <c r="Q458" s="318"/>
      <c r="R458" s="318"/>
      <c r="S458" s="318"/>
      <c r="T458" s="318"/>
      <c r="U458" s="318"/>
      <c r="V458" s="318"/>
      <c r="W458" s="318"/>
      <c r="X458" s="318"/>
      <c r="Y458" s="318"/>
      <c r="Z458" s="318"/>
      <c r="AA458" s="318"/>
      <c r="AB458" s="318"/>
      <c r="AC458" s="318"/>
      <c r="AD458" s="318"/>
    </row>
    <row r="459" spans="1:30" ht="12" customHeight="1" x14ac:dyDescent="0.25">
      <c r="A459" s="318"/>
      <c r="B459" s="318"/>
      <c r="C459" s="318"/>
      <c r="D459" s="318"/>
      <c r="E459" s="318"/>
      <c r="F459" s="318"/>
      <c r="G459" s="318"/>
      <c r="H459" s="318"/>
      <c r="I459" s="318"/>
      <c r="J459" s="318"/>
      <c r="K459" s="318"/>
      <c r="L459" s="318"/>
      <c r="M459" s="318"/>
      <c r="N459" s="318"/>
      <c r="O459" s="318"/>
      <c r="P459" s="318"/>
      <c r="Q459" s="318"/>
      <c r="R459" s="318"/>
      <c r="S459" s="318"/>
      <c r="T459" s="318"/>
      <c r="U459" s="318"/>
      <c r="V459" s="318"/>
      <c r="W459" s="318"/>
      <c r="X459" s="318"/>
      <c r="Y459" s="318"/>
      <c r="Z459" s="318"/>
      <c r="AA459" s="318"/>
      <c r="AB459" s="318"/>
      <c r="AC459" s="318"/>
      <c r="AD459" s="318"/>
    </row>
    <row r="460" spans="1:30" ht="12" customHeight="1" x14ac:dyDescent="0.25">
      <c r="A460" s="318"/>
      <c r="B460" s="318"/>
      <c r="C460" s="318"/>
      <c r="D460" s="318"/>
      <c r="E460" s="318"/>
      <c r="F460" s="318"/>
      <c r="G460" s="318"/>
      <c r="H460" s="318"/>
      <c r="I460" s="318"/>
      <c r="J460" s="318"/>
      <c r="K460" s="318"/>
      <c r="L460" s="318"/>
      <c r="M460" s="318"/>
      <c r="N460" s="318"/>
      <c r="O460" s="318"/>
      <c r="P460" s="318"/>
      <c r="Q460" s="318"/>
      <c r="R460" s="318"/>
      <c r="S460" s="318"/>
      <c r="T460" s="318"/>
      <c r="U460" s="318"/>
      <c r="V460" s="318"/>
      <c r="W460" s="318"/>
      <c r="X460" s="318"/>
      <c r="Y460" s="318"/>
      <c r="Z460" s="318"/>
      <c r="AA460" s="318"/>
      <c r="AB460" s="318"/>
      <c r="AC460" s="318"/>
      <c r="AD460" s="318"/>
    </row>
    <row r="461" spans="1:30" ht="12" customHeight="1" x14ac:dyDescent="0.25">
      <c r="A461" s="318"/>
      <c r="B461" s="318"/>
      <c r="C461" s="318"/>
      <c r="D461" s="318"/>
      <c r="E461" s="318"/>
      <c r="F461" s="318"/>
      <c r="G461" s="318"/>
      <c r="H461" s="318"/>
      <c r="I461" s="318"/>
      <c r="J461" s="318"/>
      <c r="K461" s="318"/>
      <c r="L461" s="318"/>
      <c r="M461" s="318"/>
      <c r="N461" s="318"/>
      <c r="O461" s="318"/>
      <c r="P461" s="318"/>
      <c r="Q461" s="318"/>
      <c r="R461" s="318"/>
      <c r="S461" s="318"/>
      <c r="T461" s="318"/>
      <c r="U461" s="318"/>
      <c r="V461" s="318"/>
      <c r="W461" s="318"/>
      <c r="X461" s="318"/>
      <c r="Y461" s="318"/>
      <c r="Z461" s="318"/>
      <c r="AA461" s="318"/>
      <c r="AB461" s="318"/>
      <c r="AC461" s="318"/>
      <c r="AD461" s="318"/>
    </row>
    <row r="462" spans="1:30" ht="12" customHeight="1" x14ac:dyDescent="0.25">
      <c r="A462" s="318"/>
      <c r="B462" s="318"/>
      <c r="C462" s="318"/>
      <c r="D462" s="318"/>
      <c r="E462" s="318"/>
      <c r="F462" s="318"/>
      <c r="G462" s="318"/>
      <c r="H462" s="318"/>
      <c r="I462" s="318"/>
      <c r="J462" s="318"/>
      <c r="K462" s="318"/>
      <c r="L462" s="318"/>
      <c r="M462" s="318"/>
      <c r="N462" s="318"/>
      <c r="O462" s="318"/>
      <c r="P462" s="318"/>
      <c r="Q462" s="318"/>
      <c r="R462" s="318"/>
      <c r="S462" s="318"/>
      <c r="T462" s="318"/>
      <c r="U462" s="318"/>
      <c r="V462" s="318"/>
      <c r="W462" s="318"/>
      <c r="X462" s="318"/>
      <c r="Y462" s="318"/>
      <c r="Z462" s="318"/>
      <c r="AA462" s="318"/>
      <c r="AB462" s="318"/>
      <c r="AC462" s="318"/>
      <c r="AD462" s="318"/>
    </row>
    <row r="463" spans="1:30" ht="12" customHeight="1" x14ac:dyDescent="0.25">
      <c r="A463" s="318"/>
      <c r="B463" s="318"/>
      <c r="C463" s="318"/>
      <c r="D463" s="318"/>
      <c r="E463" s="318"/>
      <c r="F463" s="318"/>
      <c r="G463" s="318"/>
      <c r="H463" s="318"/>
      <c r="I463" s="318"/>
      <c r="J463" s="318"/>
      <c r="K463" s="318"/>
      <c r="L463" s="318"/>
      <c r="M463" s="318"/>
      <c r="N463" s="318"/>
      <c r="O463" s="318"/>
      <c r="P463" s="318"/>
      <c r="Q463" s="318"/>
      <c r="R463" s="318"/>
      <c r="S463" s="318"/>
      <c r="T463" s="318"/>
      <c r="U463" s="318"/>
      <c r="V463" s="318"/>
      <c r="W463" s="318"/>
      <c r="X463" s="318"/>
      <c r="Y463" s="318"/>
      <c r="Z463" s="318"/>
      <c r="AA463" s="318"/>
      <c r="AB463" s="318"/>
      <c r="AC463" s="318"/>
      <c r="AD463" s="318"/>
    </row>
    <row r="464" spans="1:30" ht="12" customHeight="1" x14ac:dyDescent="0.25">
      <c r="A464" s="318"/>
      <c r="B464" s="318"/>
      <c r="C464" s="318"/>
      <c r="D464" s="318"/>
      <c r="E464" s="318"/>
      <c r="F464" s="318"/>
      <c r="G464" s="318"/>
      <c r="H464" s="318"/>
      <c r="I464" s="318"/>
      <c r="J464" s="318"/>
      <c r="K464" s="318"/>
      <c r="L464" s="318"/>
      <c r="M464" s="318"/>
      <c r="N464" s="318"/>
      <c r="O464" s="318"/>
      <c r="P464" s="318"/>
      <c r="Q464" s="318"/>
      <c r="R464" s="318"/>
      <c r="S464" s="318"/>
      <c r="T464" s="318"/>
      <c r="U464" s="318"/>
      <c r="V464" s="318"/>
      <c r="W464" s="318"/>
      <c r="X464" s="318"/>
      <c r="Y464" s="318"/>
      <c r="Z464" s="318"/>
      <c r="AA464" s="318"/>
      <c r="AB464" s="318"/>
      <c r="AC464" s="318"/>
      <c r="AD464" s="318"/>
    </row>
    <row r="465" spans="1:30" ht="12" customHeight="1" x14ac:dyDescent="0.25">
      <c r="A465" s="318"/>
      <c r="B465" s="318"/>
      <c r="C465" s="318"/>
      <c r="D465" s="318"/>
      <c r="E465" s="318"/>
      <c r="F465" s="318"/>
      <c r="G465" s="318"/>
      <c r="H465" s="318"/>
      <c r="I465" s="318"/>
      <c r="J465" s="318"/>
      <c r="K465" s="318"/>
      <c r="L465" s="318"/>
      <c r="M465" s="318"/>
      <c r="N465" s="318"/>
      <c r="O465" s="318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  <c r="AA465" s="318"/>
      <c r="AB465" s="318"/>
      <c r="AC465" s="318"/>
      <c r="AD465" s="318"/>
    </row>
    <row r="466" spans="1:30" ht="12" customHeight="1" x14ac:dyDescent="0.25">
      <c r="A466" s="318"/>
      <c r="B466" s="318"/>
      <c r="C466" s="318"/>
      <c r="D466" s="318"/>
      <c r="E466" s="318"/>
      <c r="F466" s="318"/>
      <c r="G466" s="318"/>
      <c r="H466" s="318"/>
      <c r="I466" s="318"/>
      <c r="J466" s="318"/>
      <c r="K466" s="318"/>
      <c r="L466" s="318"/>
      <c r="M466" s="318"/>
      <c r="N466" s="318"/>
      <c r="O466" s="318"/>
      <c r="P466" s="318"/>
      <c r="Q466" s="318"/>
      <c r="R466" s="318"/>
      <c r="S466" s="318"/>
      <c r="T466" s="318"/>
      <c r="U466" s="318"/>
      <c r="V466" s="318"/>
      <c r="W466" s="318"/>
      <c r="X466" s="318"/>
      <c r="Y466" s="318"/>
      <c r="Z466" s="318"/>
      <c r="AA466" s="318"/>
      <c r="AB466" s="318"/>
      <c r="AC466" s="318"/>
      <c r="AD466" s="318"/>
    </row>
    <row r="467" spans="1:30" ht="12" customHeight="1" x14ac:dyDescent="0.25">
      <c r="A467" s="318"/>
      <c r="B467" s="318"/>
      <c r="C467" s="318"/>
      <c r="D467" s="318"/>
      <c r="E467" s="318"/>
      <c r="F467" s="318"/>
      <c r="G467" s="318"/>
      <c r="H467" s="318"/>
      <c r="I467" s="318"/>
      <c r="J467" s="318"/>
      <c r="K467" s="318"/>
      <c r="L467" s="318"/>
      <c r="M467" s="318"/>
      <c r="N467" s="318"/>
      <c r="O467" s="318"/>
      <c r="P467" s="318"/>
      <c r="Q467" s="318"/>
      <c r="R467" s="318"/>
      <c r="S467" s="318"/>
      <c r="T467" s="318"/>
      <c r="U467" s="318"/>
      <c r="V467" s="318"/>
      <c r="W467" s="318"/>
      <c r="X467" s="318"/>
      <c r="Y467" s="318"/>
      <c r="Z467" s="318"/>
      <c r="AA467" s="318"/>
      <c r="AB467" s="318"/>
      <c r="AC467" s="318"/>
      <c r="AD467" s="318"/>
    </row>
    <row r="468" spans="1:30" ht="12" customHeight="1" x14ac:dyDescent="0.25">
      <c r="A468" s="318"/>
      <c r="B468" s="318"/>
      <c r="C468" s="318"/>
      <c r="D468" s="318"/>
      <c r="E468" s="318"/>
      <c r="F468" s="318"/>
      <c r="G468" s="318"/>
      <c r="H468" s="318"/>
      <c r="I468" s="318"/>
      <c r="J468" s="318"/>
      <c r="K468" s="318"/>
      <c r="L468" s="318"/>
      <c r="M468" s="318"/>
      <c r="N468" s="318"/>
      <c r="O468" s="318"/>
      <c r="P468" s="318"/>
      <c r="Q468" s="318"/>
      <c r="R468" s="318"/>
      <c r="S468" s="318"/>
      <c r="T468" s="318"/>
      <c r="U468" s="318"/>
      <c r="V468" s="318"/>
      <c r="W468" s="318"/>
      <c r="X468" s="318"/>
      <c r="Y468" s="318"/>
      <c r="Z468" s="318"/>
      <c r="AA468" s="318"/>
      <c r="AB468" s="318"/>
      <c r="AC468" s="318"/>
      <c r="AD468" s="318"/>
    </row>
    <row r="469" spans="1:30" ht="12" customHeight="1" x14ac:dyDescent="0.25">
      <c r="A469" s="318"/>
      <c r="B469" s="318"/>
      <c r="C469" s="318"/>
      <c r="D469" s="318"/>
      <c r="E469" s="318"/>
      <c r="F469" s="318"/>
      <c r="G469" s="318"/>
      <c r="H469" s="318"/>
      <c r="I469" s="318"/>
      <c r="J469" s="318"/>
      <c r="K469" s="318"/>
      <c r="L469" s="318"/>
      <c r="M469" s="318"/>
      <c r="N469" s="318"/>
      <c r="O469" s="318"/>
      <c r="P469" s="318"/>
      <c r="Q469" s="318"/>
      <c r="R469" s="318"/>
      <c r="S469" s="318"/>
      <c r="T469" s="318"/>
      <c r="U469" s="318"/>
      <c r="V469" s="318"/>
      <c r="W469" s="318"/>
      <c r="X469" s="318"/>
      <c r="Y469" s="318"/>
      <c r="Z469" s="318"/>
      <c r="AA469" s="318"/>
      <c r="AB469" s="318"/>
      <c r="AC469" s="318"/>
      <c r="AD469" s="318"/>
    </row>
    <row r="470" spans="1:30" ht="12" customHeight="1" x14ac:dyDescent="0.25">
      <c r="A470" s="318"/>
      <c r="B470" s="318"/>
      <c r="C470" s="318"/>
      <c r="D470" s="318"/>
      <c r="E470" s="318"/>
      <c r="F470" s="318"/>
      <c r="G470" s="318"/>
      <c r="H470" s="318"/>
      <c r="I470" s="318"/>
      <c r="J470" s="318"/>
      <c r="K470" s="318"/>
      <c r="L470" s="318"/>
      <c r="M470" s="318"/>
      <c r="N470" s="318"/>
      <c r="O470" s="318"/>
      <c r="P470" s="318"/>
      <c r="Q470" s="318"/>
      <c r="R470" s="318"/>
      <c r="S470" s="318"/>
      <c r="T470" s="318"/>
      <c r="U470" s="318"/>
      <c r="V470" s="318"/>
      <c r="W470" s="318"/>
      <c r="X470" s="318"/>
      <c r="Y470" s="318"/>
      <c r="Z470" s="318"/>
      <c r="AA470" s="318"/>
      <c r="AB470" s="318"/>
      <c r="AC470" s="318"/>
      <c r="AD470" s="318"/>
    </row>
    <row r="471" spans="1:30" ht="12" customHeight="1" x14ac:dyDescent="0.25">
      <c r="A471" s="318"/>
      <c r="B471" s="318"/>
      <c r="C471" s="318"/>
      <c r="D471" s="318"/>
      <c r="E471" s="318"/>
      <c r="F471" s="318"/>
      <c r="G471" s="318"/>
      <c r="H471" s="318"/>
      <c r="I471" s="318"/>
      <c r="J471" s="318"/>
      <c r="K471" s="318"/>
      <c r="L471" s="318"/>
      <c r="M471" s="318"/>
      <c r="N471" s="318"/>
      <c r="O471" s="318"/>
      <c r="P471" s="318"/>
      <c r="Q471" s="318"/>
      <c r="R471" s="318"/>
      <c r="S471" s="318"/>
      <c r="T471" s="318"/>
      <c r="U471" s="318"/>
      <c r="V471" s="318"/>
      <c r="W471" s="318"/>
      <c r="X471" s="318"/>
      <c r="Y471" s="318"/>
      <c r="Z471" s="318"/>
      <c r="AA471" s="318"/>
      <c r="AB471" s="318"/>
      <c r="AC471" s="318"/>
      <c r="AD471" s="318"/>
    </row>
    <row r="472" spans="1:30" ht="12" customHeight="1" x14ac:dyDescent="0.25">
      <c r="A472" s="318"/>
      <c r="B472" s="318"/>
      <c r="C472" s="318"/>
      <c r="D472" s="318"/>
      <c r="E472" s="318"/>
      <c r="F472" s="318"/>
      <c r="G472" s="318"/>
      <c r="H472" s="318"/>
      <c r="I472" s="318"/>
      <c r="J472" s="318"/>
      <c r="K472" s="318"/>
      <c r="L472" s="318"/>
      <c r="M472" s="318"/>
      <c r="N472" s="318"/>
      <c r="O472" s="318"/>
      <c r="P472" s="318"/>
      <c r="Q472" s="318"/>
      <c r="R472" s="318"/>
      <c r="S472" s="318"/>
      <c r="T472" s="318"/>
      <c r="U472" s="318"/>
      <c r="V472" s="318"/>
      <c r="W472" s="318"/>
      <c r="X472" s="318"/>
      <c r="Y472" s="318"/>
      <c r="Z472" s="318"/>
      <c r="AA472" s="318"/>
      <c r="AB472" s="318"/>
      <c r="AC472" s="318"/>
      <c r="AD472" s="318"/>
    </row>
    <row r="473" spans="1:30" ht="12" customHeight="1" x14ac:dyDescent="0.25">
      <c r="A473" s="318"/>
      <c r="B473" s="318"/>
      <c r="C473" s="318"/>
      <c r="D473" s="318"/>
      <c r="E473" s="318"/>
      <c r="F473" s="318"/>
      <c r="G473" s="318"/>
      <c r="H473" s="318"/>
      <c r="I473" s="318"/>
      <c r="J473" s="318"/>
      <c r="K473" s="318"/>
      <c r="L473" s="318"/>
      <c r="M473" s="318"/>
      <c r="N473" s="318"/>
      <c r="O473" s="318"/>
      <c r="P473" s="318"/>
      <c r="Q473" s="318"/>
      <c r="R473" s="318"/>
      <c r="S473" s="318"/>
      <c r="T473" s="318"/>
      <c r="U473" s="318"/>
      <c r="V473" s="318"/>
      <c r="W473" s="318"/>
      <c r="X473" s="318"/>
      <c r="Y473" s="318"/>
      <c r="Z473" s="318"/>
      <c r="AA473" s="318"/>
      <c r="AB473" s="318"/>
      <c r="AC473" s="318"/>
      <c r="AD473" s="318"/>
    </row>
    <row r="474" spans="1:30" ht="12" customHeight="1" x14ac:dyDescent="0.25">
      <c r="A474" s="318"/>
      <c r="B474" s="318"/>
      <c r="C474" s="318"/>
      <c r="D474" s="318"/>
      <c r="E474" s="318"/>
      <c r="F474" s="318"/>
      <c r="G474" s="318"/>
      <c r="H474" s="318"/>
      <c r="I474" s="318"/>
      <c r="J474" s="318"/>
      <c r="K474" s="318"/>
      <c r="L474" s="318"/>
      <c r="M474" s="318"/>
      <c r="N474" s="318"/>
      <c r="O474" s="318"/>
      <c r="P474" s="318"/>
      <c r="Q474" s="318"/>
      <c r="R474" s="318"/>
      <c r="S474" s="318"/>
      <c r="T474" s="318"/>
      <c r="U474" s="318"/>
      <c r="V474" s="318"/>
      <c r="W474" s="318"/>
      <c r="X474" s="318"/>
      <c r="Y474" s="318"/>
      <c r="Z474" s="318"/>
      <c r="AA474" s="318"/>
      <c r="AB474" s="318"/>
      <c r="AC474" s="318"/>
      <c r="AD474" s="318"/>
    </row>
    <row r="475" spans="1:30" ht="12" customHeight="1" x14ac:dyDescent="0.25">
      <c r="A475" s="318"/>
      <c r="B475" s="318"/>
      <c r="C475" s="318"/>
      <c r="D475" s="318"/>
      <c r="E475" s="318"/>
      <c r="F475" s="318"/>
      <c r="G475" s="318"/>
      <c r="H475" s="318"/>
      <c r="I475" s="318"/>
      <c r="J475" s="318"/>
      <c r="K475" s="318"/>
      <c r="L475" s="318"/>
      <c r="M475" s="318"/>
      <c r="N475" s="318"/>
      <c r="O475" s="318"/>
      <c r="P475" s="318"/>
      <c r="Q475" s="318"/>
      <c r="R475" s="318"/>
      <c r="S475" s="318"/>
      <c r="T475" s="318"/>
      <c r="U475" s="318"/>
      <c r="V475" s="318"/>
      <c r="W475" s="318"/>
      <c r="X475" s="318"/>
      <c r="Y475" s="318"/>
      <c r="Z475" s="318"/>
      <c r="AA475" s="318"/>
      <c r="AB475" s="318"/>
      <c r="AC475" s="318"/>
      <c r="AD475" s="318"/>
    </row>
    <row r="476" spans="1:30" ht="12" customHeight="1" x14ac:dyDescent="0.25">
      <c r="A476" s="318"/>
      <c r="B476" s="318"/>
      <c r="C476" s="318"/>
      <c r="D476" s="318"/>
      <c r="E476" s="318"/>
      <c r="F476" s="318"/>
      <c r="G476" s="318"/>
      <c r="H476" s="318"/>
      <c r="I476" s="318"/>
      <c r="J476" s="318"/>
      <c r="K476" s="318"/>
      <c r="L476" s="318"/>
      <c r="M476" s="318"/>
      <c r="N476" s="318"/>
      <c r="O476" s="318"/>
      <c r="P476" s="318"/>
      <c r="Q476" s="318"/>
      <c r="R476" s="318"/>
      <c r="S476" s="318"/>
      <c r="T476" s="318"/>
      <c r="U476" s="318"/>
      <c r="V476" s="318"/>
      <c r="W476" s="318"/>
      <c r="X476" s="318"/>
      <c r="Y476" s="318"/>
      <c r="Z476" s="318"/>
      <c r="AA476" s="318"/>
      <c r="AB476" s="318"/>
      <c r="AC476" s="318"/>
      <c r="AD476" s="318"/>
    </row>
    <row r="477" spans="1:30" ht="12" customHeight="1" x14ac:dyDescent="0.25">
      <c r="A477" s="318"/>
      <c r="B477" s="318"/>
      <c r="C477" s="318"/>
      <c r="D477" s="318"/>
      <c r="E477" s="318"/>
      <c r="F477" s="318"/>
      <c r="G477" s="318"/>
      <c r="H477" s="318"/>
      <c r="I477" s="318"/>
      <c r="J477" s="318"/>
      <c r="K477" s="318"/>
      <c r="L477" s="318"/>
      <c r="M477" s="318"/>
      <c r="N477" s="318"/>
      <c r="O477" s="318"/>
      <c r="P477" s="318"/>
      <c r="Q477" s="318"/>
      <c r="R477" s="318"/>
      <c r="S477" s="318"/>
      <c r="T477" s="318"/>
      <c r="U477" s="318"/>
      <c r="V477" s="318"/>
      <c r="W477" s="318"/>
      <c r="X477" s="318"/>
      <c r="Y477" s="318"/>
      <c r="Z477" s="318"/>
      <c r="AA477" s="318"/>
      <c r="AB477" s="318"/>
      <c r="AC477" s="318"/>
      <c r="AD477" s="318"/>
    </row>
    <row r="478" spans="1:30" ht="12" customHeight="1" x14ac:dyDescent="0.25">
      <c r="A478" s="318"/>
      <c r="B478" s="318"/>
      <c r="C478" s="318"/>
      <c r="D478" s="318"/>
      <c r="E478" s="318"/>
      <c r="F478" s="318"/>
      <c r="G478" s="318"/>
      <c r="H478" s="318"/>
      <c r="I478" s="318"/>
      <c r="J478" s="318"/>
      <c r="K478" s="318"/>
      <c r="L478" s="318"/>
      <c r="M478" s="318"/>
      <c r="N478" s="318"/>
      <c r="O478" s="318"/>
      <c r="P478" s="318"/>
      <c r="Q478" s="318"/>
      <c r="R478" s="318"/>
      <c r="S478" s="318"/>
      <c r="T478" s="318"/>
      <c r="U478" s="318"/>
      <c r="V478" s="318"/>
      <c r="W478" s="318"/>
      <c r="X478" s="318"/>
      <c r="Y478" s="318"/>
      <c r="Z478" s="318"/>
      <c r="AA478" s="318"/>
      <c r="AB478" s="318"/>
      <c r="AC478" s="318"/>
      <c r="AD478" s="318"/>
    </row>
    <row r="479" spans="1:30" ht="12" customHeight="1" x14ac:dyDescent="0.25">
      <c r="A479" s="318"/>
      <c r="B479" s="318"/>
      <c r="C479" s="318"/>
      <c r="D479" s="318"/>
      <c r="E479" s="318"/>
      <c r="F479" s="318"/>
      <c r="G479" s="318"/>
      <c r="H479" s="318"/>
      <c r="I479" s="318"/>
      <c r="J479" s="318"/>
      <c r="K479" s="318"/>
      <c r="L479" s="318"/>
      <c r="M479" s="318"/>
      <c r="N479" s="318"/>
      <c r="O479" s="318"/>
      <c r="P479" s="318"/>
      <c r="Q479" s="318"/>
      <c r="R479" s="318"/>
      <c r="S479" s="318"/>
      <c r="T479" s="318"/>
      <c r="U479" s="318"/>
      <c r="V479" s="318"/>
      <c r="W479" s="318"/>
      <c r="X479" s="318"/>
      <c r="Y479" s="318"/>
      <c r="Z479" s="318"/>
      <c r="AA479" s="318"/>
      <c r="AB479" s="318"/>
      <c r="AC479" s="318"/>
      <c r="AD479" s="318"/>
    </row>
    <row r="480" spans="1:30" ht="12" customHeight="1" x14ac:dyDescent="0.25">
      <c r="A480" s="318"/>
      <c r="B480" s="318"/>
      <c r="C480" s="318"/>
      <c r="D480" s="318"/>
      <c r="E480" s="318"/>
      <c r="F480" s="31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8"/>
      <c r="S480" s="318"/>
      <c r="T480" s="318"/>
      <c r="U480" s="318"/>
      <c r="V480" s="318"/>
      <c r="W480" s="318"/>
      <c r="X480" s="318"/>
      <c r="Y480" s="318"/>
      <c r="Z480" s="318"/>
      <c r="AA480" s="318"/>
      <c r="AB480" s="318"/>
      <c r="AC480" s="318"/>
      <c r="AD480" s="318"/>
    </row>
    <row r="481" spans="1:30" ht="12" customHeight="1" x14ac:dyDescent="0.25">
      <c r="A481" s="318"/>
      <c r="B481" s="318"/>
      <c r="C481" s="318"/>
      <c r="D481" s="318"/>
      <c r="E481" s="318"/>
      <c r="F481" s="318"/>
      <c r="G481" s="318"/>
      <c r="H481" s="318"/>
      <c r="I481" s="318"/>
      <c r="J481" s="318"/>
      <c r="K481" s="318"/>
      <c r="L481" s="318"/>
      <c r="M481" s="318"/>
      <c r="N481" s="318"/>
      <c r="O481" s="318"/>
      <c r="P481" s="318"/>
      <c r="Q481" s="318"/>
      <c r="R481" s="318"/>
      <c r="S481" s="318"/>
      <c r="T481" s="318"/>
      <c r="U481" s="318"/>
      <c r="V481" s="318"/>
      <c r="W481" s="318"/>
      <c r="X481" s="318"/>
      <c r="Y481" s="318"/>
      <c r="Z481" s="318"/>
      <c r="AA481" s="318"/>
      <c r="AB481" s="318"/>
      <c r="AC481" s="318"/>
      <c r="AD481" s="318"/>
    </row>
    <row r="482" spans="1:30" ht="12" customHeight="1" x14ac:dyDescent="0.25">
      <c r="A482" s="318"/>
      <c r="B482" s="318"/>
      <c r="C482" s="318"/>
      <c r="D482" s="318"/>
      <c r="E482" s="318"/>
      <c r="F482" s="318"/>
      <c r="G482" s="318"/>
      <c r="H482" s="318"/>
      <c r="I482" s="318"/>
      <c r="J482" s="318"/>
      <c r="K482" s="318"/>
      <c r="L482" s="318"/>
      <c r="M482" s="318"/>
      <c r="N482" s="318"/>
      <c r="O482" s="318"/>
      <c r="P482" s="318"/>
      <c r="Q482" s="318"/>
      <c r="R482" s="318"/>
      <c r="S482" s="318"/>
      <c r="T482" s="318"/>
      <c r="U482" s="318"/>
      <c r="V482" s="318"/>
      <c r="W482" s="318"/>
      <c r="X482" s="318"/>
      <c r="Y482" s="318"/>
      <c r="Z482" s="318"/>
      <c r="AA482" s="318"/>
      <c r="AB482" s="318"/>
      <c r="AC482" s="318"/>
      <c r="AD482" s="318"/>
    </row>
    <row r="483" spans="1:30" ht="12" customHeight="1" x14ac:dyDescent="0.25">
      <c r="A483" s="318"/>
      <c r="B483" s="318"/>
      <c r="C483" s="318"/>
      <c r="D483" s="318"/>
      <c r="E483" s="318"/>
      <c r="F483" s="318"/>
      <c r="G483" s="318"/>
      <c r="H483" s="318"/>
      <c r="I483" s="318"/>
      <c r="J483" s="318"/>
      <c r="K483" s="318"/>
      <c r="L483" s="318"/>
      <c r="M483" s="318"/>
      <c r="N483" s="318"/>
      <c r="O483" s="318"/>
      <c r="P483" s="318"/>
      <c r="Q483" s="318"/>
      <c r="R483" s="318"/>
      <c r="S483" s="318"/>
      <c r="T483" s="318"/>
      <c r="U483" s="318"/>
      <c r="V483" s="318"/>
      <c r="W483" s="318"/>
      <c r="X483" s="318"/>
      <c r="Y483" s="318"/>
      <c r="Z483" s="318"/>
      <c r="AA483" s="318"/>
      <c r="AB483" s="318"/>
      <c r="AC483" s="318"/>
      <c r="AD483" s="318"/>
    </row>
    <row r="484" spans="1:30" ht="12" customHeight="1" x14ac:dyDescent="0.25">
      <c r="A484" s="318"/>
      <c r="B484" s="318"/>
      <c r="C484" s="318"/>
      <c r="D484" s="318"/>
      <c r="E484" s="318"/>
      <c r="F484" s="318"/>
      <c r="G484" s="318"/>
      <c r="H484" s="318"/>
      <c r="I484" s="318"/>
      <c r="J484" s="318"/>
      <c r="K484" s="318"/>
      <c r="L484" s="318"/>
      <c r="M484" s="318"/>
      <c r="N484" s="318"/>
      <c r="O484" s="318"/>
      <c r="P484" s="318"/>
      <c r="Q484" s="318"/>
      <c r="R484" s="318"/>
      <c r="S484" s="318"/>
      <c r="T484" s="318"/>
      <c r="U484" s="318"/>
      <c r="V484" s="318"/>
      <c r="W484" s="318"/>
      <c r="X484" s="318"/>
      <c r="Y484" s="318"/>
      <c r="Z484" s="318"/>
      <c r="AA484" s="318"/>
      <c r="AB484" s="318"/>
      <c r="AC484" s="318"/>
      <c r="AD484" s="318"/>
    </row>
    <row r="485" spans="1:30" ht="12" customHeight="1" x14ac:dyDescent="0.25">
      <c r="A485" s="318"/>
      <c r="B485" s="318"/>
      <c r="C485" s="318"/>
      <c r="D485" s="318"/>
      <c r="E485" s="318"/>
      <c r="F485" s="318"/>
      <c r="G485" s="318"/>
      <c r="H485" s="318"/>
      <c r="I485" s="318"/>
      <c r="J485" s="318"/>
      <c r="K485" s="318"/>
      <c r="L485" s="318"/>
      <c r="M485" s="318"/>
      <c r="N485" s="318"/>
      <c r="O485" s="318"/>
      <c r="P485" s="318"/>
      <c r="Q485" s="318"/>
      <c r="R485" s="318"/>
      <c r="S485" s="318"/>
      <c r="T485" s="318"/>
      <c r="U485" s="318"/>
      <c r="V485" s="318"/>
      <c r="W485" s="318"/>
      <c r="X485" s="318"/>
      <c r="Y485" s="318"/>
      <c r="Z485" s="318"/>
      <c r="AA485" s="318"/>
      <c r="AB485" s="318"/>
      <c r="AC485" s="318"/>
      <c r="AD485" s="318"/>
    </row>
    <row r="486" spans="1:30" ht="12" customHeight="1" x14ac:dyDescent="0.25">
      <c r="A486" s="318"/>
      <c r="B486" s="318"/>
      <c r="C486" s="318"/>
      <c r="D486" s="318"/>
      <c r="E486" s="318"/>
      <c r="F486" s="318"/>
      <c r="G486" s="318"/>
      <c r="H486" s="318"/>
      <c r="I486" s="318"/>
      <c r="J486" s="318"/>
      <c r="K486" s="318"/>
      <c r="L486" s="318"/>
      <c r="M486" s="318"/>
      <c r="N486" s="318"/>
      <c r="O486" s="318"/>
      <c r="P486" s="318"/>
      <c r="Q486" s="318"/>
      <c r="R486" s="318"/>
      <c r="S486" s="318"/>
      <c r="T486" s="318"/>
      <c r="U486" s="318"/>
      <c r="V486" s="318"/>
      <c r="W486" s="318"/>
      <c r="X486" s="318"/>
      <c r="Y486" s="318"/>
      <c r="Z486" s="318"/>
      <c r="AA486" s="318"/>
      <c r="AB486" s="318"/>
      <c r="AC486" s="318"/>
      <c r="AD486" s="318"/>
    </row>
    <row r="487" spans="1:30" ht="12" customHeight="1" x14ac:dyDescent="0.25">
      <c r="A487" s="318"/>
      <c r="B487" s="318"/>
      <c r="C487" s="318"/>
      <c r="D487" s="318"/>
      <c r="E487" s="318"/>
      <c r="F487" s="318"/>
      <c r="G487" s="318"/>
      <c r="H487" s="318"/>
      <c r="I487" s="318"/>
      <c r="J487" s="318"/>
      <c r="K487" s="318"/>
      <c r="L487" s="318"/>
      <c r="M487" s="318"/>
      <c r="N487" s="318"/>
      <c r="O487" s="318"/>
      <c r="P487" s="318"/>
      <c r="Q487" s="318"/>
      <c r="R487" s="318"/>
      <c r="S487" s="318"/>
      <c r="T487" s="318"/>
      <c r="U487" s="318"/>
      <c r="V487" s="318"/>
      <c r="W487" s="318"/>
      <c r="X487" s="318"/>
      <c r="Y487" s="318"/>
      <c r="Z487" s="318"/>
      <c r="AA487" s="318"/>
      <c r="AB487" s="318"/>
      <c r="AC487" s="318"/>
      <c r="AD487" s="318"/>
    </row>
    <row r="488" spans="1:30" ht="12" customHeight="1" x14ac:dyDescent="0.25">
      <c r="A488" s="318"/>
      <c r="B488" s="318"/>
      <c r="C488" s="318"/>
      <c r="D488" s="318"/>
      <c r="E488" s="318"/>
      <c r="F488" s="318"/>
      <c r="G488" s="318"/>
      <c r="H488" s="318"/>
      <c r="I488" s="318"/>
      <c r="J488" s="318"/>
      <c r="K488" s="318"/>
      <c r="L488" s="318"/>
      <c r="M488" s="318"/>
      <c r="N488" s="318"/>
      <c r="O488" s="318"/>
      <c r="P488" s="318"/>
      <c r="Q488" s="318"/>
      <c r="R488" s="318"/>
      <c r="S488" s="318"/>
      <c r="T488" s="318"/>
      <c r="U488" s="318"/>
      <c r="V488" s="318"/>
      <c r="W488" s="318"/>
      <c r="X488" s="318"/>
      <c r="Y488" s="318"/>
      <c r="Z488" s="318"/>
      <c r="AA488" s="318"/>
      <c r="AB488" s="318"/>
      <c r="AC488" s="318"/>
      <c r="AD488" s="318"/>
    </row>
    <row r="489" spans="1:30" ht="12" customHeight="1" x14ac:dyDescent="0.25">
      <c r="A489" s="318"/>
      <c r="B489" s="318"/>
      <c r="C489" s="318"/>
      <c r="D489" s="318"/>
      <c r="E489" s="318"/>
      <c r="F489" s="318"/>
      <c r="G489" s="318"/>
      <c r="H489" s="318"/>
      <c r="I489" s="318"/>
      <c r="J489" s="318"/>
      <c r="K489" s="318"/>
      <c r="L489" s="318"/>
      <c r="M489" s="318"/>
      <c r="N489" s="318"/>
      <c r="O489" s="318"/>
      <c r="P489" s="318"/>
      <c r="Q489" s="318"/>
      <c r="R489" s="318"/>
      <c r="S489" s="318"/>
      <c r="T489" s="318"/>
      <c r="U489" s="318"/>
      <c r="V489" s="318"/>
      <c r="W489" s="318"/>
      <c r="X489" s="318"/>
      <c r="Y489" s="318"/>
      <c r="Z489" s="318"/>
      <c r="AA489" s="318"/>
      <c r="AB489" s="318"/>
      <c r="AC489" s="318"/>
      <c r="AD489" s="318"/>
    </row>
    <row r="490" spans="1:30" ht="12" customHeight="1" x14ac:dyDescent="0.25">
      <c r="A490" s="318"/>
      <c r="B490" s="318"/>
      <c r="C490" s="318"/>
      <c r="D490" s="318"/>
      <c r="E490" s="318"/>
      <c r="F490" s="318"/>
      <c r="G490" s="318"/>
      <c r="H490" s="318"/>
      <c r="I490" s="318"/>
      <c r="J490" s="318"/>
      <c r="K490" s="318"/>
      <c r="L490" s="318"/>
      <c r="M490" s="318"/>
      <c r="N490" s="318"/>
      <c r="O490" s="318"/>
      <c r="P490" s="318"/>
      <c r="Q490" s="318"/>
      <c r="R490" s="318"/>
      <c r="S490" s="318"/>
      <c r="T490" s="318"/>
      <c r="U490" s="318"/>
      <c r="V490" s="318"/>
      <c r="W490" s="318"/>
      <c r="X490" s="318"/>
      <c r="Y490" s="318"/>
      <c r="Z490" s="318"/>
      <c r="AA490" s="318"/>
      <c r="AB490" s="318"/>
      <c r="AC490" s="318"/>
      <c r="AD490" s="318"/>
    </row>
    <row r="491" spans="1:30" ht="12" customHeight="1" x14ac:dyDescent="0.25">
      <c r="A491" s="318"/>
      <c r="B491" s="318"/>
      <c r="C491" s="318"/>
      <c r="D491" s="318"/>
      <c r="E491" s="318"/>
      <c r="F491" s="318"/>
      <c r="G491" s="318"/>
      <c r="H491" s="318"/>
      <c r="I491" s="318"/>
      <c r="J491" s="318"/>
      <c r="K491" s="318"/>
      <c r="L491" s="318"/>
      <c r="M491" s="318"/>
      <c r="N491" s="318"/>
      <c r="O491" s="318"/>
      <c r="P491" s="318"/>
      <c r="Q491" s="318"/>
      <c r="R491" s="318"/>
      <c r="S491" s="318"/>
      <c r="T491" s="318"/>
      <c r="U491" s="318"/>
      <c r="V491" s="318"/>
      <c r="W491" s="318"/>
      <c r="X491" s="318"/>
      <c r="Y491" s="318"/>
      <c r="Z491" s="318"/>
      <c r="AA491" s="318"/>
      <c r="AB491" s="318"/>
      <c r="AC491" s="318"/>
      <c r="AD491" s="318"/>
    </row>
    <row r="492" spans="1:30" ht="12" customHeight="1" x14ac:dyDescent="0.25">
      <c r="A492" s="318"/>
      <c r="B492" s="318"/>
      <c r="C492" s="318"/>
      <c r="D492" s="318"/>
      <c r="E492" s="318"/>
      <c r="F492" s="31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  <c r="W492" s="318"/>
      <c r="X492" s="318"/>
      <c r="Y492" s="318"/>
      <c r="Z492" s="318"/>
      <c r="AA492" s="318"/>
      <c r="AB492" s="318"/>
      <c r="AC492" s="318"/>
      <c r="AD492" s="318"/>
    </row>
    <row r="493" spans="1:30" ht="12" customHeight="1" x14ac:dyDescent="0.25">
      <c r="A493" s="318"/>
      <c r="B493" s="318"/>
      <c r="C493" s="318"/>
      <c r="D493" s="318"/>
      <c r="E493" s="318"/>
      <c r="F493" s="318"/>
      <c r="G493" s="318"/>
      <c r="H493" s="318"/>
      <c r="I493" s="318"/>
      <c r="J493" s="318"/>
      <c r="K493" s="318"/>
      <c r="L493" s="318"/>
      <c r="M493" s="318"/>
      <c r="N493" s="318"/>
      <c r="O493" s="318"/>
      <c r="P493" s="318"/>
      <c r="Q493" s="318"/>
      <c r="R493" s="318"/>
      <c r="S493" s="318"/>
      <c r="T493" s="318"/>
      <c r="U493" s="318"/>
      <c r="V493" s="318"/>
      <c r="W493" s="318"/>
      <c r="X493" s="318"/>
      <c r="Y493" s="318"/>
      <c r="Z493" s="318"/>
      <c r="AA493" s="318"/>
      <c r="AB493" s="318"/>
      <c r="AC493" s="318"/>
      <c r="AD493" s="318"/>
    </row>
    <row r="494" spans="1:30" ht="12" customHeight="1" x14ac:dyDescent="0.25">
      <c r="A494" s="318"/>
      <c r="B494" s="318"/>
      <c r="C494" s="318"/>
      <c r="D494" s="318"/>
      <c r="E494" s="318"/>
      <c r="F494" s="318"/>
      <c r="G494" s="318"/>
      <c r="H494" s="318"/>
      <c r="I494" s="318"/>
      <c r="J494" s="318"/>
      <c r="K494" s="318"/>
      <c r="L494" s="318"/>
      <c r="M494" s="318"/>
      <c r="N494" s="318"/>
      <c r="O494" s="318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  <c r="AA494" s="318"/>
      <c r="AB494" s="318"/>
      <c r="AC494" s="318"/>
      <c r="AD494" s="318"/>
    </row>
    <row r="495" spans="1:30" ht="12" customHeight="1" x14ac:dyDescent="0.25">
      <c r="A495" s="318"/>
      <c r="B495" s="318"/>
      <c r="C495" s="318"/>
      <c r="D495" s="318"/>
      <c r="E495" s="318"/>
      <c r="F495" s="318"/>
      <c r="G495" s="318"/>
      <c r="H495" s="318"/>
      <c r="I495" s="318"/>
      <c r="J495" s="318"/>
      <c r="K495" s="318"/>
      <c r="L495" s="318"/>
      <c r="M495" s="318"/>
      <c r="N495" s="318"/>
      <c r="O495" s="318"/>
      <c r="P495" s="318"/>
      <c r="Q495" s="318"/>
      <c r="R495" s="318"/>
      <c r="S495" s="318"/>
      <c r="T495" s="318"/>
      <c r="U495" s="318"/>
      <c r="V495" s="318"/>
      <c r="W495" s="318"/>
      <c r="X495" s="318"/>
      <c r="Y495" s="318"/>
      <c r="Z495" s="318"/>
      <c r="AA495" s="318"/>
      <c r="AB495" s="318"/>
      <c r="AC495" s="318"/>
      <c r="AD495" s="318"/>
    </row>
    <row r="496" spans="1:30" ht="12" customHeight="1" x14ac:dyDescent="0.25">
      <c r="A496" s="318"/>
      <c r="B496" s="318"/>
      <c r="C496" s="318"/>
      <c r="D496" s="318"/>
      <c r="E496" s="318"/>
      <c r="F496" s="318"/>
      <c r="G496" s="318"/>
      <c r="H496" s="318"/>
      <c r="I496" s="318"/>
      <c r="J496" s="318"/>
      <c r="K496" s="318"/>
      <c r="L496" s="318"/>
      <c r="M496" s="318"/>
      <c r="N496" s="318"/>
      <c r="O496" s="318"/>
      <c r="P496" s="318"/>
      <c r="Q496" s="318"/>
      <c r="R496" s="318"/>
      <c r="S496" s="318"/>
      <c r="T496" s="318"/>
      <c r="U496" s="318"/>
      <c r="V496" s="318"/>
      <c r="W496" s="318"/>
      <c r="X496" s="318"/>
      <c r="Y496" s="318"/>
      <c r="Z496" s="318"/>
      <c r="AA496" s="318"/>
      <c r="AB496" s="318"/>
      <c r="AC496" s="318"/>
      <c r="AD496" s="318"/>
    </row>
    <row r="497" spans="1:30" ht="12" customHeight="1" x14ac:dyDescent="0.25">
      <c r="A497" s="318"/>
      <c r="B497" s="318"/>
      <c r="C497" s="318"/>
      <c r="D497" s="318"/>
      <c r="E497" s="318"/>
      <c r="F497" s="318"/>
      <c r="G497" s="318"/>
      <c r="H497" s="318"/>
      <c r="I497" s="318"/>
      <c r="J497" s="318"/>
      <c r="K497" s="318"/>
      <c r="L497" s="318"/>
      <c r="M497" s="318"/>
      <c r="N497" s="318"/>
      <c r="O497" s="318"/>
      <c r="P497" s="318"/>
      <c r="Q497" s="318"/>
      <c r="R497" s="318"/>
      <c r="S497" s="318"/>
      <c r="T497" s="318"/>
      <c r="U497" s="318"/>
      <c r="V497" s="318"/>
      <c r="W497" s="318"/>
      <c r="X497" s="318"/>
      <c r="Y497" s="318"/>
      <c r="Z497" s="318"/>
      <c r="AA497" s="318"/>
      <c r="AB497" s="318"/>
      <c r="AC497" s="318"/>
      <c r="AD497" s="318"/>
    </row>
    <row r="498" spans="1:30" ht="12" customHeight="1" x14ac:dyDescent="0.25">
      <c r="A498" s="318"/>
      <c r="B498" s="318"/>
      <c r="C498" s="318"/>
      <c r="D498" s="318"/>
      <c r="E498" s="318"/>
      <c r="F498" s="318"/>
      <c r="G498" s="318"/>
      <c r="H498" s="318"/>
      <c r="I498" s="318"/>
      <c r="J498" s="318"/>
      <c r="K498" s="318"/>
      <c r="L498" s="318"/>
      <c r="M498" s="318"/>
      <c r="N498" s="318"/>
      <c r="O498" s="318"/>
      <c r="P498" s="318"/>
      <c r="Q498" s="318"/>
      <c r="R498" s="318"/>
      <c r="S498" s="318"/>
      <c r="T498" s="318"/>
      <c r="U498" s="318"/>
      <c r="V498" s="318"/>
      <c r="W498" s="318"/>
      <c r="X498" s="318"/>
      <c r="Y498" s="318"/>
      <c r="Z498" s="318"/>
      <c r="AA498" s="318"/>
      <c r="AB498" s="318"/>
      <c r="AC498" s="318"/>
      <c r="AD498" s="318"/>
    </row>
    <row r="499" spans="1:30" ht="12" customHeight="1" x14ac:dyDescent="0.25">
      <c r="A499" s="318"/>
      <c r="B499" s="318"/>
      <c r="C499" s="318"/>
      <c r="D499" s="318"/>
      <c r="E499" s="318"/>
      <c r="F499" s="318"/>
      <c r="G499" s="318"/>
      <c r="H499" s="318"/>
      <c r="I499" s="318"/>
      <c r="J499" s="318"/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18"/>
      <c r="W499" s="318"/>
      <c r="X499" s="318"/>
      <c r="Y499" s="318"/>
      <c r="Z499" s="318"/>
      <c r="AA499" s="318"/>
      <c r="AB499" s="318"/>
      <c r="AC499" s="318"/>
      <c r="AD499" s="318"/>
    </row>
    <row r="500" spans="1:30" ht="12" customHeight="1" x14ac:dyDescent="0.25">
      <c r="A500" s="318"/>
      <c r="B500" s="318"/>
      <c r="C500" s="318"/>
      <c r="D500" s="318"/>
      <c r="E500" s="318"/>
      <c r="F500" s="318"/>
      <c r="G500" s="318"/>
      <c r="H500" s="318"/>
      <c r="I500" s="318"/>
      <c r="J500" s="318"/>
      <c r="K500" s="318"/>
      <c r="L500" s="318"/>
      <c r="M500" s="318"/>
      <c r="N500" s="318"/>
      <c r="O500" s="318"/>
      <c r="P500" s="318"/>
      <c r="Q500" s="318"/>
      <c r="R500" s="318"/>
      <c r="S500" s="318"/>
      <c r="T500" s="318"/>
      <c r="U500" s="318"/>
      <c r="V500" s="318"/>
      <c r="W500" s="318"/>
      <c r="X500" s="318"/>
      <c r="Y500" s="318"/>
      <c r="Z500" s="318"/>
      <c r="AA500" s="318"/>
      <c r="AB500" s="318"/>
      <c r="AC500" s="318"/>
      <c r="AD500" s="318"/>
    </row>
    <row r="501" spans="1:30" ht="12" customHeight="1" x14ac:dyDescent="0.25">
      <c r="A501" s="318"/>
      <c r="B501" s="318"/>
      <c r="C501" s="318"/>
      <c r="D501" s="318"/>
      <c r="E501" s="318"/>
      <c r="F501" s="318"/>
      <c r="G501" s="318"/>
      <c r="H501" s="318"/>
      <c r="I501" s="318"/>
      <c r="J501" s="318"/>
      <c r="K501" s="318"/>
      <c r="L501" s="318"/>
      <c r="M501" s="318"/>
      <c r="N501" s="318"/>
      <c r="O501" s="318"/>
      <c r="P501" s="318"/>
      <c r="Q501" s="318"/>
      <c r="R501" s="318"/>
      <c r="S501" s="318"/>
      <c r="T501" s="318"/>
      <c r="U501" s="318"/>
      <c r="V501" s="318"/>
      <c r="W501" s="318"/>
      <c r="X501" s="318"/>
      <c r="Y501" s="318"/>
      <c r="Z501" s="318"/>
      <c r="AA501" s="318"/>
      <c r="AB501" s="318"/>
      <c r="AC501" s="318"/>
      <c r="AD501" s="318"/>
    </row>
    <row r="502" spans="1:30" ht="12" customHeight="1" x14ac:dyDescent="0.25">
      <c r="A502" s="318"/>
      <c r="B502" s="318"/>
      <c r="C502" s="318"/>
      <c r="D502" s="318"/>
      <c r="E502" s="318"/>
      <c r="F502" s="318"/>
      <c r="G502" s="318"/>
      <c r="H502" s="318"/>
      <c r="I502" s="318"/>
      <c r="J502" s="318"/>
      <c r="K502" s="318"/>
      <c r="L502" s="318"/>
      <c r="M502" s="318"/>
      <c r="N502" s="318"/>
      <c r="O502" s="318"/>
      <c r="P502" s="318"/>
      <c r="Q502" s="318"/>
      <c r="R502" s="318"/>
      <c r="S502" s="318"/>
      <c r="T502" s="318"/>
      <c r="U502" s="318"/>
      <c r="V502" s="318"/>
      <c r="W502" s="318"/>
      <c r="X502" s="318"/>
      <c r="Y502" s="318"/>
      <c r="Z502" s="318"/>
      <c r="AA502" s="318"/>
      <c r="AB502" s="318"/>
      <c r="AC502" s="318"/>
      <c r="AD502" s="318"/>
    </row>
    <row r="503" spans="1:30" ht="12" customHeight="1" x14ac:dyDescent="0.25">
      <c r="A503" s="318"/>
      <c r="B503" s="318"/>
      <c r="C503" s="318"/>
      <c r="D503" s="318"/>
      <c r="E503" s="318"/>
      <c r="F503" s="318"/>
      <c r="G503" s="318"/>
      <c r="H503" s="318"/>
      <c r="I503" s="318"/>
      <c r="J503" s="318"/>
      <c r="K503" s="318"/>
      <c r="L503" s="318"/>
      <c r="M503" s="318"/>
      <c r="N503" s="318"/>
      <c r="O503" s="318"/>
      <c r="P503" s="318"/>
      <c r="Q503" s="318"/>
      <c r="R503" s="318"/>
      <c r="S503" s="318"/>
      <c r="T503" s="318"/>
      <c r="U503" s="318"/>
      <c r="V503" s="318"/>
      <c r="W503" s="318"/>
      <c r="X503" s="318"/>
      <c r="Y503" s="318"/>
      <c r="Z503" s="318"/>
      <c r="AA503" s="318"/>
      <c r="AB503" s="318"/>
      <c r="AC503" s="318"/>
      <c r="AD503" s="318"/>
    </row>
    <row r="504" spans="1:30" ht="12" customHeight="1" x14ac:dyDescent="0.25">
      <c r="A504" s="318"/>
      <c r="B504" s="318"/>
      <c r="C504" s="318"/>
      <c r="D504" s="318"/>
      <c r="E504" s="318"/>
      <c r="F504" s="318"/>
      <c r="G504" s="318"/>
      <c r="H504" s="318"/>
      <c r="I504" s="318"/>
      <c r="J504" s="318"/>
      <c r="K504" s="318"/>
      <c r="L504" s="318"/>
      <c r="M504" s="318"/>
      <c r="N504" s="318"/>
      <c r="O504" s="318"/>
      <c r="P504" s="318"/>
      <c r="Q504" s="318"/>
      <c r="R504" s="318"/>
      <c r="S504" s="318"/>
      <c r="T504" s="318"/>
      <c r="U504" s="318"/>
      <c r="V504" s="318"/>
      <c r="W504" s="318"/>
      <c r="X504" s="318"/>
      <c r="Y504" s="318"/>
      <c r="Z504" s="318"/>
      <c r="AA504" s="318"/>
      <c r="AB504" s="318"/>
      <c r="AC504" s="318"/>
      <c r="AD504" s="318"/>
    </row>
    <row r="505" spans="1:30" ht="12" customHeight="1" x14ac:dyDescent="0.25">
      <c r="A505" s="318"/>
      <c r="B505" s="318"/>
      <c r="C505" s="318"/>
      <c r="D505" s="318"/>
      <c r="E505" s="318"/>
      <c r="F505" s="318"/>
      <c r="G505" s="318"/>
      <c r="H505" s="318"/>
      <c r="I505" s="318"/>
      <c r="J505" s="318"/>
      <c r="K505" s="318"/>
      <c r="L505" s="318"/>
      <c r="M505" s="318"/>
      <c r="N505" s="318"/>
      <c r="O505" s="318"/>
      <c r="P505" s="318"/>
      <c r="Q505" s="318"/>
      <c r="R505" s="318"/>
      <c r="S505" s="318"/>
      <c r="T505" s="318"/>
      <c r="U505" s="318"/>
      <c r="V505" s="318"/>
      <c r="W505" s="318"/>
      <c r="X505" s="318"/>
      <c r="Y505" s="318"/>
      <c r="Z505" s="318"/>
      <c r="AA505" s="318"/>
      <c r="AB505" s="318"/>
      <c r="AC505" s="318"/>
      <c r="AD505" s="318"/>
    </row>
    <row r="506" spans="1:30" ht="12" customHeight="1" x14ac:dyDescent="0.25">
      <c r="A506" s="318"/>
      <c r="B506" s="318"/>
      <c r="C506" s="318"/>
      <c r="D506" s="318"/>
      <c r="E506" s="318"/>
      <c r="F506" s="318"/>
      <c r="G506" s="318"/>
      <c r="H506" s="318"/>
      <c r="I506" s="318"/>
      <c r="J506" s="318"/>
      <c r="K506" s="318"/>
      <c r="L506" s="318"/>
      <c r="M506" s="318"/>
      <c r="N506" s="318"/>
      <c r="O506" s="318"/>
      <c r="P506" s="318"/>
      <c r="Q506" s="318"/>
      <c r="R506" s="318"/>
      <c r="S506" s="318"/>
      <c r="T506" s="318"/>
      <c r="U506" s="318"/>
      <c r="V506" s="318"/>
      <c r="W506" s="318"/>
      <c r="X506" s="318"/>
      <c r="Y506" s="318"/>
      <c r="Z506" s="318"/>
      <c r="AA506" s="318"/>
      <c r="AB506" s="318"/>
      <c r="AC506" s="318"/>
      <c r="AD506" s="318"/>
    </row>
    <row r="507" spans="1:30" ht="12" customHeight="1" x14ac:dyDescent="0.25">
      <c r="A507" s="318"/>
      <c r="B507" s="318"/>
      <c r="C507" s="318"/>
      <c r="D507" s="318"/>
      <c r="E507" s="318"/>
      <c r="F507" s="318"/>
      <c r="G507" s="318"/>
      <c r="H507" s="318"/>
      <c r="I507" s="318"/>
      <c r="J507" s="318"/>
      <c r="K507" s="318"/>
      <c r="L507" s="318"/>
      <c r="M507" s="318"/>
      <c r="N507" s="318"/>
      <c r="O507" s="318"/>
      <c r="P507" s="318"/>
      <c r="Q507" s="318"/>
      <c r="R507" s="318"/>
      <c r="S507" s="318"/>
      <c r="T507" s="318"/>
      <c r="U507" s="318"/>
      <c r="V507" s="318"/>
      <c r="W507" s="318"/>
      <c r="X507" s="318"/>
      <c r="Y507" s="318"/>
      <c r="Z507" s="318"/>
      <c r="AA507" s="318"/>
      <c r="AB507" s="318"/>
      <c r="AC507" s="318"/>
      <c r="AD507" s="318"/>
    </row>
    <row r="508" spans="1:30" ht="12" customHeight="1" x14ac:dyDescent="0.25">
      <c r="A508" s="318"/>
      <c r="B508" s="318"/>
      <c r="C508" s="318"/>
      <c r="D508" s="318"/>
      <c r="E508" s="318"/>
      <c r="F508" s="318"/>
      <c r="G508" s="318"/>
      <c r="H508" s="318"/>
      <c r="I508" s="318"/>
      <c r="J508" s="318"/>
      <c r="K508" s="318"/>
      <c r="L508" s="318"/>
      <c r="M508" s="318"/>
      <c r="N508" s="318"/>
      <c r="O508" s="318"/>
      <c r="P508" s="318"/>
      <c r="Q508" s="318"/>
      <c r="R508" s="318"/>
      <c r="S508" s="318"/>
      <c r="T508" s="318"/>
      <c r="U508" s="318"/>
      <c r="V508" s="318"/>
      <c r="W508" s="318"/>
      <c r="X508" s="318"/>
      <c r="Y508" s="318"/>
      <c r="Z508" s="318"/>
      <c r="AA508" s="318"/>
      <c r="AB508" s="318"/>
      <c r="AC508" s="318"/>
      <c r="AD508" s="318"/>
    </row>
    <row r="509" spans="1:30" ht="12" customHeight="1" x14ac:dyDescent="0.25">
      <c r="A509" s="318"/>
      <c r="B509" s="318"/>
      <c r="C509" s="318"/>
      <c r="D509" s="318"/>
      <c r="E509" s="318"/>
      <c r="F509" s="318"/>
      <c r="G509" s="318"/>
      <c r="H509" s="318"/>
      <c r="I509" s="318"/>
      <c r="J509" s="318"/>
      <c r="K509" s="318"/>
      <c r="L509" s="318"/>
      <c r="M509" s="318"/>
      <c r="N509" s="318"/>
      <c r="O509" s="318"/>
      <c r="P509" s="318"/>
      <c r="Q509" s="318"/>
      <c r="R509" s="318"/>
      <c r="S509" s="318"/>
      <c r="T509" s="318"/>
      <c r="U509" s="318"/>
      <c r="V509" s="318"/>
      <c r="W509" s="318"/>
      <c r="X509" s="318"/>
      <c r="Y509" s="318"/>
      <c r="Z509" s="318"/>
      <c r="AA509" s="318"/>
      <c r="AB509" s="318"/>
      <c r="AC509" s="318"/>
      <c r="AD509" s="318"/>
    </row>
    <row r="510" spans="1:30" ht="12" customHeight="1" x14ac:dyDescent="0.25">
      <c r="A510" s="318"/>
      <c r="B510" s="318"/>
      <c r="C510" s="318"/>
      <c r="D510" s="318"/>
      <c r="E510" s="318"/>
      <c r="F510" s="318"/>
      <c r="G510" s="318"/>
      <c r="H510" s="318"/>
      <c r="I510" s="318"/>
      <c r="J510" s="318"/>
      <c r="K510" s="318"/>
      <c r="L510" s="318"/>
      <c r="M510" s="318"/>
      <c r="N510" s="318"/>
      <c r="O510" s="318"/>
      <c r="P510" s="318"/>
      <c r="Q510" s="318"/>
      <c r="R510" s="318"/>
      <c r="S510" s="318"/>
      <c r="T510" s="318"/>
      <c r="U510" s="318"/>
      <c r="V510" s="318"/>
      <c r="W510" s="318"/>
      <c r="X510" s="318"/>
      <c r="Y510" s="318"/>
      <c r="Z510" s="318"/>
      <c r="AA510" s="318"/>
      <c r="AB510" s="318"/>
      <c r="AC510" s="318"/>
      <c r="AD510" s="318"/>
    </row>
    <row r="511" spans="1:30" ht="12" customHeight="1" x14ac:dyDescent="0.25">
      <c r="A511" s="318"/>
      <c r="B511" s="318"/>
      <c r="C511" s="318"/>
      <c r="D511" s="318"/>
      <c r="E511" s="318"/>
      <c r="F511" s="318"/>
      <c r="G511" s="318"/>
      <c r="H511" s="318"/>
      <c r="I511" s="318"/>
      <c r="J511" s="318"/>
      <c r="K511" s="318"/>
      <c r="L511" s="318"/>
      <c r="M511" s="318"/>
      <c r="N511" s="318"/>
      <c r="O511" s="318"/>
      <c r="P511" s="318"/>
      <c r="Q511" s="318"/>
      <c r="R511" s="318"/>
      <c r="S511" s="318"/>
      <c r="T511" s="318"/>
      <c r="U511" s="318"/>
      <c r="V511" s="318"/>
      <c r="W511" s="318"/>
      <c r="X511" s="318"/>
      <c r="Y511" s="318"/>
      <c r="Z511" s="318"/>
      <c r="AA511" s="318"/>
      <c r="AB511" s="318"/>
      <c r="AC511" s="318"/>
      <c r="AD511" s="318"/>
    </row>
    <row r="512" spans="1:30" ht="12" customHeight="1" x14ac:dyDescent="0.25">
      <c r="A512" s="318"/>
      <c r="B512" s="318"/>
      <c r="C512" s="318"/>
      <c r="D512" s="318"/>
      <c r="E512" s="318"/>
      <c r="F512" s="318"/>
      <c r="G512" s="318"/>
      <c r="H512" s="318"/>
      <c r="I512" s="318"/>
      <c r="J512" s="318"/>
      <c r="K512" s="318"/>
      <c r="L512" s="318"/>
      <c r="M512" s="318"/>
      <c r="N512" s="318"/>
      <c r="O512" s="318"/>
      <c r="P512" s="318"/>
      <c r="Q512" s="318"/>
      <c r="R512" s="318"/>
      <c r="S512" s="318"/>
      <c r="T512" s="318"/>
      <c r="U512" s="318"/>
      <c r="V512" s="318"/>
      <c r="W512" s="318"/>
      <c r="X512" s="318"/>
      <c r="Y512" s="318"/>
      <c r="Z512" s="318"/>
      <c r="AA512" s="318"/>
      <c r="AB512" s="318"/>
      <c r="AC512" s="318"/>
      <c r="AD512" s="318"/>
    </row>
    <row r="513" spans="1:30" ht="12" customHeight="1" x14ac:dyDescent="0.25">
      <c r="A513" s="318"/>
      <c r="B513" s="318"/>
      <c r="C513" s="318"/>
      <c r="D513" s="318"/>
      <c r="E513" s="318"/>
      <c r="F513" s="318"/>
      <c r="G513" s="318"/>
      <c r="H513" s="318"/>
      <c r="I513" s="318"/>
      <c r="J513" s="318"/>
      <c r="K513" s="318"/>
      <c r="L513" s="318"/>
      <c r="M513" s="318"/>
      <c r="N513" s="318"/>
      <c r="O513" s="318"/>
      <c r="P513" s="318"/>
      <c r="Q513" s="318"/>
      <c r="R513" s="318"/>
      <c r="S513" s="318"/>
      <c r="T513" s="318"/>
      <c r="U513" s="318"/>
      <c r="V513" s="318"/>
      <c r="W513" s="318"/>
      <c r="X513" s="318"/>
      <c r="Y513" s="318"/>
      <c r="Z513" s="318"/>
      <c r="AA513" s="318"/>
      <c r="AB513" s="318"/>
      <c r="AC513" s="318"/>
      <c r="AD513" s="318"/>
    </row>
    <row r="514" spans="1:30" ht="12" customHeight="1" x14ac:dyDescent="0.25">
      <c r="A514" s="318"/>
      <c r="B514" s="318"/>
      <c r="C514" s="318"/>
      <c r="D514" s="318"/>
      <c r="E514" s="318"/>
      <c r="F514" s="318"/>
      <c r="G514" s="318"/>
      <c r="H514" s="318"/>
      <c r="I514" s="318"/>
      <c r="J514" s="318"/>
      <c r="K514" s="318"/>
      <c r="L514" s="318"/>
      <c r="M514" s="318"/>
      <c r="N514" s="318"/>
      <c r="O514" s="318"/>
      <c r="P514" s="318"/>
      <c r="Q514" s="318"/>
      <c r="R514" s="318"/>
      <c r="S514" s="318"/>
      <c r="T514" s="318"/>
      <c r="U514" s="318"/>
      <c r="V514" s="318"/>
      <c r="W514" s="318"/>
      <c r="X514" s="318"/>
      <c r="Y514" s="318"/>
      <c r="Z514" s="318"/>
      <c r="AA514" s="318"/>
      <c r="AB514" s="318"/>
      <c r="AC514" s="318"/>
      <c r="AD514" s="318"/>
    </row>
    <row r="515" spans="1:30" ht="12" customHeight="1" x14ac:dyDescent="0.25">
      <c r="A515" s="318"/>
      <c r="B515" s="318"/>
      <c r="C515" s="318"/>
      <c r="D515" s="318"/>
      <c r="E515" s="318"/>
      <c r="F515" s="318"/>
      <c r="G515" s="318"/>
      <c r="H515" s="318"/>
      <c r="I515" s="318"/>
      <c r="J515" s="318"/>
      <c r="K515" s="318"/>
      <c r="L515" s="318"/>
      <c r="M515" s="318"/>
      <c r="N515" s="318"/>
      <c r="O515" s="318"/>
      <c r="P515" s="318"/>
      <c r="Q515" s="318"/>
      <c r="R515" s="318"/>
      <c r="S515" s="318"/>
      <c r="T515" s="318"/>
      <c r="U515" s="318"/>
      <c r="V515" s="318"/>
      <c r="W515" s="318"/>
      <c r="X515" s="318"/>
      <c r="Y515" s="318"/>
      <c r="Z515" s="318"/>
      <c r="AA515" s="318"/>
      <c r="AB515" s="318"/>
      <c r="AC515" s="318"/>
      <c r="AD515" s="318"/>
    </row>
    <row r="516" spans="1:30" ht="12" customHeight="1" x14ac:dyDescent="0.25">
      <c r="A516" s="318"/>
      <c r="B516" s="318"/>
      <c r="C516" s="318"/>
      <c r="D516" s="318"/>
      <c r="E516" s="318"/>
      <c r="F516" s="318"/>
      <c r="G516" s="318"/>
      <c r="H516" s="318"/>
      <c r="I516" s="318"/>
      <c r="J516" s="318"/>
      <c r="K516" s="318"/>
      <c r="L516" s="318"/>
      <c r="M516" s="318"/>
      <c r="N516" s="318"/>
      <c r="O516" s="318"/>
      <c r="P516" s="318"/>
      <c r="Q516" s="318"/>
      <c r="R516" s="318"/>
      <c r="S516" s="318"/>
      <c r="T516" s="318"/>
      <c r="U516" s="318"/>
      <c r="V516" s="318"/>
      <c r="W516" s="318"/>
      <c r="X516" s="318"/>
      <c r="Y516" s="318"/>
      <c r="Z516" s="318"/>
      <c r="AA516" s="318"/>
      <c r="AB516" s="318"/>
      <c r="AC516" s="318"/>
      <c r="AD516" s="318"/>
    </row>
    <row r="517" spans="1:30" ht="12" customHeight="1" x14ac:dyDescent="0.25">
      <c r="A517" s="318"/>
      <c r="B517" s="318"/>
      <c r="C517" s="318"/>
      <c r="D517" s="318"/>
      <c r="E517" s="318"/>
      <c r="F517" s="318"/>
      <c r="G517" s="318"/>
      <c r="H517" s="318"/>
      <c r="I517" s="318"/>
      <c r="J517" s="318"/>
      <c r="K517" s="318"/>
      <c r="L517" s="318"/>
      <c r="M517" s="318"/>
      <c r="N517" s="318"/>
      <c r="O517" s="318"/>
      <c r="P517" s="318"/>
      <c r="Q517" s="318"/>
      <c r="R517" s="318"/>
      <c r="S517" s="318"/>
      <c r="T517" s="318"/>
      <c r="U517" s="318"/>
      <c r="V517" s="318"/>
      <c r="W517" s="318"/>
      <c r="X517" s="318"/>
      <c r="Y517" s="318"/>
      <c r="Z517" s="318"/>
      <c r="AA517" s="318"/>
      <c r="AB517" s="318"/>
      <c r="AC517" s="318"/>
      <c r="AD517" s="318"/>
    </row>
    <row r="518" spans="1:30" ht="12" customHeight="1" x14ac:dyDescent="0.25">
      <c r="A518" s="318"/>
      <c r="B518" s="318"/>
      <c r="C518" s="318"/>
      <c r="D518" s="318"/>
      <c r="E518" s="318"/>
      <c r="F518" s="318"/>
      <c r="G518" s="318"/>
      <c r="H518" s="318"/>
      <c r="I518" s="318"/>
      <c r="J518" s="318"/>
      <c r="K518" s="318"/>
      <c r="L518" s="318"/>
      <c r="M518" s="318"/>
      <c r="N518" s="318"/>
      <c r="O518" s="318"/>
      <c r="P518" s="318"/>
      <c r="Q518" s="318"/>
      <c r="R518" s="318"/>
      <c r="S518" s="318"/>
      <c r="T518" s="318"/>
      <c r="U518" s="318"/>
      <c r="V518" s="318"/>
      <c r="W518" s="318"/>
      <c r="X518" s="318"/>
      <c r="Y518" s="318"/>
      <c r="Z518" s="318"/>
      <c r="AA518" s="318"/>
      <c r="AB518" s="318"/>
      <c r="AC518" s="318"/>
      <c r="AD518" s="318"/>
    </row>
    <row r="519" spans="1:30" ht="12" customHeight="1" x14ac:dyDescent="0.25">
      <c r="A519" s="318"/>
      <c r="B519" s="318"/>
      <c r="C519" s="318"/>
      <c r="D519" s="318"/>
      <c r="E519" s="318"/>
      <c r="F519" s="318"/>
      <c r="G519" s="318"/>
      <c r="H519" s="318"/>
      <c r="I519" s="318"/>
      <c r="J519" s="318"/>
      <c r="K519" s="318"/>
      <c r="L519" s="318"/>
      <c r="M519" s="318"/>
      <c r="N519" s="318"/>
      <c r="O519" s="318"/>
      <c r="P519" s="318"/>
      <c r="Q519" s="318"/>
      <c r="R519" s="318"/>
      <c r="S519" s="318"/>
      <c r="T519" s="318"/>
      <c r="U519" s="318"/>
      <c r="V519" s="318"/>
      <c r="W519" s="318"/>
      <c r="X519" s="318"/>
      <c r="Y519" s="318"/>
      <c r="Z519" s="318"/>
      <c r="AA519" s="318"/>
      <c r="AB519" s="318"/>
      <c r="AC519" s="318"/>
      <c r="AD519" s="318"/>
    </row>
    <row r="520" spans="1:30" ht="12" customHeight="1" x14ac:dyDescent="0.25">
      <c r="A520" s="318"/>
      <c r="B520" s="318"/>
      <c r="C520" s="318"/>
      <c r="D520" s="318"/>
      <c r="E520" s="318"/>
      <c r="F520" s="318"/>
      <c r="G520" s="318"/>
      <c r="H520" s="318"/>
      <c r="I520" s="318"/>
      <c r="J520" s="318"/>
      <c r="K520" s="318"/>
      <c r="L520" s="318"/>
      <c r="M520" s="318"/>
      <c r="N520" s="318"/>
      <c r="O520" s="318"/>
      <c r="P520" s="318"/>
      <c r="Q520" s="318"/>
      <c r="R520" s="318"/>
      <c r="S520" s="318"/>
      <c r="T520" s="318"/>
      <c r="U520" s="318"/>
      <c r="V520" s="318"/>
      <c r="W520" s="318"/>
      <c r="X520" s="318"/>
      <c r="Y520" s="318"/>
      <c r="Z520" s="318"/>
      <c r="AA520" s="318"/>
      <c r="AB520" s="318"/>
      <c r="AC520" s="318"/>
      <c r="AD520" s="318"/>
    </row>
    <row r="521" spans="1:30" ht="12" customHeight="1" x14ac:dyDescent="0.25">
      <c r="A521" s="318"/>
      <c r="B521" s="318"/>
      <c r="C521" s="318"/>
      <c r="D521" s="318"/>
      <c r="E521" s="318"/>
      <c r="F521" s="318"/>
      <c r="G521" s="318"/>
      <c r="H521" s="318"/>
      <c r="I521" s="318"/>
      <c r="J521" s="318"/>
      <c r="K521" s="318"/>
      <c r="L521" s="318"/>
      <c r="M521" s="318"/>
      <c r="N521" s="318"/>
      <c r="O521" s="318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  <c r="AA521" s="318"/>
      <c r="AB521" s="318"/>
      <c r="AC521" s="318"/>
      <c r="AD521" s="318"/>
    </row>
    <row r="522" spans="1:30" ht="12" customHeight="1" x14ac:dyDescent="0.25">
      <c r="A522" s="318"/>
      <c r="B522" s="318"/>
      <c r="C522" s="318"/>
      <c r="D522" s="318"/>
      <c r="E522" s="318"/>
      <c r="F522" s="318"/>
      <c r="G522" s="318"/>
      <c r="H522" s="318"/>
      <c r="I522" s="318"/>
      <c r="J522" s="318"/>
      <c r="K522" s="318"/>
      <c r="L522" s="318"/>
      <c r="M522" s="318"/>
      <c r="N522" s="318"/>
      <c r="O522" s="318"/>
      <c r="P522" s="318"/>
      <c r="Q522" s="318"/>
      <c r="R522" s="318"/>
      <c r="S522" s="318"/>
      <c r="T522" s="318"/>
      <c r="U522" s="318"/>
      <c r="V522" s="318"/>
      <c r="W522" s="318"/>
      <c r="X522" s="318"/>
      <c r="Y522" s="318"/>
      <c r="Z522" s="318"/>
      <c r="AA522" s="318"/>
      <c r="AB522" s="318"/>
      <c r="AC522" s="318"/>
      <c r="AD522" s="318"/>
    </row>
    <row r="523" spans="1:30" ht="12" customHeight="1" x14ac:dyDescent="0.25">
      <c r="A523" s="318"/>
      <c r="B523" s="318"/>
      <c r="C523" s="318"/>
      <c r="D523" s="318"/>
      <c r="E523" s="318"/>
      <c r="F523" s="318"/>
      <c r="G523" s="318"/>
      <c r="H523" s="318"/>
      <c r="I523" s="318"/>
      <c r="J523" s="318"/>
      <c r="K523" s="318"/>
      <c r="L523" s="318"/>
      <c r="M523" s="318"/>
      <c r="N523" s="318"/>
      <c r="O523" s="318"/>
      <c r="P523" s="318"/>
      <c r="Q523" s="318"/>
      <c r="R523" s="318"/>
      <c r="S523" s="318"/>
      <c r="T523" s="318"/>
      <c r="U523" s="318"/>
      <c r="V523" s="318"/>
      <c r="W523" s="318"/>
      <c r="X523" s="318"/>
      <c r="Y523" s="318"/>
      <c r="Z523" s="318"/>
      <c r="AA523" s="318"/>
      <c r="AB523" s="318"/>
      <c r="AC523" s="318"/>
      <c r="AD523" s="318"/>
    </row>
    <row r="524" spans="1:30" ht="12" customHeight="1" x14ac:dyDescent="0.25">
      <c r="A524" s="318"/>
      <c r="B524" s="318"/>
      <c r="C524" s="318"/>
      <c r="D524" s="318"/>
      <c r="E524" s="318"/>
      <c r="F524" s="318"/>
      <c r="G524" s="318"/>
      <c r="H524" s="318"/>
      <c r="I524" s="318"/>
      <c r="J524" s="318"/>
      <c r="K524" s="318"/>
      <c r="L524" s="318"/>
      <c r="M524" s="318"/>
      <c r="N524" s="318"/>
      <c r="O524" s="318"/>
      <c r="P524" s="318"/>
      <c r="Q524" s="318"/>
      <c r="R524" s="318"/>
      <c r="S524" s="318"/>
      <c r="T524" s="318"/>
      <c r="U524" s="318"/>
      <c r="V524" s="318"/>
      <c r="W524" s="318"/>
      <c r="X524" s="318"/>
      <c r="Y524" s="318"/>
      <c r="Z524" s="318"/>
      <c r="AA524" s="318"/>
      <c r="AB524" s="318"/>
      <c r="AC524" s="318"/>
      <c r="AD524" s="318"/>
    </row>
    <row r="525" spans="1:30" ht="12" customHeight="1" x14ac:dyDescent="0.25">
      <c r="A525" s="318"/>
      <c r="B525" s="318"/>
      <c r="C525" s="318"/>
      <c r="D525" s="318"/>
      <c r="E525" s="318"/>
      <c r="F525" s="318"/>
      <c r="G525" s="318"/>
      <c r="H525" s="318"/>
      <c r="I525" s="318"/>
      <c r="J525" s="318"/>
      <c r="K525" s="318"/>
      <c r="L525" s="318"/>
      <c r="M525" s="318"/>
      <c r="N525" s="318"/>
      <c r="O525" s="318"/>
      <c r="P525" s="318"/>
      <c r="Q525" s="318"/>
      <c r="R525" s="318"/>
      <c r="S525" s="318"/>
      <c r="T525" s="318"/>
      <c r="U525" s="318"/>
      <c r="V525" s="318"/>
      <c r="W525" s="318"/>
      <c r="X525" s="318"/>
      <c r="Y525" s="318"/>
      <c r="Z525" s="318"/>
      <c r="AA525" s="318"/>
      <c r="AB525" s="318"/>
      <c r="AC525" s="318"/>
      <c r="AD525" s="318"/>
    </row>
    <row r="526" spans="1:30" ht="12" customHeight="1" x14ac:dyDescent="0.25">
      <c r="A526" s="318"/>
      <c r="B526" s="318"/>
      <c r="C526" s="318"/>
      <c r="D526" s="318"/>
      <c r="E526" s="318"/>
      <c r="F526" s="318"/>
      <c r="G526" s="318"/>
      <c r="H526" s="318"/>
      <c r="I526" s="318"/>
      <c r="J526" s="318"/>
      <c r="K526" s="318"/>
      <c r="L526" s="318"/>
      <c r="M526" s="318"/>
      <c r="N526" s="318"/>
      <c r="O526" s="318"/>
      <c r="P526" s="318"/>
      <c r="Q526" s="318"/>
      <c r="R526" s="318"/>
      <c r="S526" s="318"/>
      <c r="T526" s="318"/>
      <c r="U526" s="318"/>
      <c r="V526" s="318"/>
      <c r="W526" s="318"/>
      <c r="X526" s="318"/>
      <c r="Y526" s="318"/>
      <c r="Z526" s="318"/>
      <c r="AA526" s="318"/>
      <c r="AB526" s="318"/>
      <c r="AC526" s="318"/>
      <c r="AD526" s="318"/>
    </row>
    <row r="527" spans="1:30" ht="12" customHeight="1" x14ac:dyDescent="0.25">
      <c r="A527" s="318"/>
      <c r="B527" s="318"/>
      <c r="C527" s="318"/>
      <c r="D527" s="318"/>
      <c r="E527" s="318"/>
      <c r="F527" s="318"/>
      <c r="G527" s="318"/>
      <c r="H527" s="318"/>
      <c r="I527" s="318"/>
      <c r="J527" s="318"/>
      <c r="K527" s="318"/>
      <c r="L527" s="318"/>
      <c r="M527" s="318"/>
      <c r="N527" s="318"/>
      <c r="O527" s="318"/>
      <c r="P527" s="318"/>
      <c r="Q527" s="318"/>
      <c r="R527" s="318"/>
      <c r="S527" s="318"/>
      <c r="T527" s="318"/>
      <c r="U527" s="318"/>
      <c r="V527" s="318"/>
      <c r="W527" s="318"/>
      <c r="X527" s="318"/>
      <c r="Y527" s="318"/>
      <c r="Z527" s="318"/>
      <c r="AA527" s="318"/>
      <c r="AB527" s="318"/>
      <c r="AC527" s="318"/>
      <c r="AD527" s="318"/>
    </row>
    <row r="528" spans="1:30" ht="12" customHeight="1" x14ac:dyDescent="0.25">
      <c r="A528" s="318"/>
      <c r="B528" s="318"/>
      <c r="C528" s="318"/>
      <c r="D528" s="318"/>
      <c r="E528" s="318"/>
      <c r="F528" s="318"/>
      <c r="G528" s="318"/>
      <c r="H528" s="318"/>
      <c r="I528" s="318"/>
      <c r="J528" s="318"/>
      <c r="K528" s="318"/>
      <c r="L528" s="318"/>
      <c r="M528" s="318"/>
      <c r="N528" s="318"/>
      <c r="O528" s="318"/>
      <c r="P528" s="318"/>
      <c r="Q528" s="318"/>
      <c r="R528" s="318"/>
      <c r="S528" s="318"/>
      <c r="T528" s="318"/>
      <c r="U528" s="318"/>
      <c r="V528" s="318"/>
      <c r="W528" s="318"/>
      <c r="X528" s="318"/>
      <c r="Y528" s="318"/>
      <c r="Z528" s="318"/>
      <c r="AA528" s="318"/>
      <c r="AB528" s="318"/>
      <c r="AC528" s="318"/>
      <c r="AD528" s="318"/>
    </row>
    <row r="529" spans="1:30" ht="12" customHeight="1" x14ac:dyDescent="0.25">
      <c r="A529" s="318"/>
      <c r="B529" s="318"/>
      <c r="C529" s="318"/>
      <c r="D529" s="318"/>
      <c r="E529" s="318"/>
      <c r="F529" s="318"/>
      <c r="G529" s="318"/>
      <c r="H529" s="318"/>
      <c r="I529" s="318"/>
      <c r="J529" s="318"/>
      <c r="K529" s="318"/>
      <c r="L529" s="318"/>
      <c r="M529" s="318"/>
      <c r="N529" s="318"/>
      <c r="O529" s="318"/>
      <c r="P529" s="318"/>
      <c r="Q529" s="318"/>
      <c r="R529" s="318"/>
      <c r="S529" s="318"/>
      <c r="T529" s="318"/>
      <c r="U529" s="318"/>
      <c r="V529" s="318"/>
      <c r="W529" s="318"/>
      <c r="X529" s="318"/>
      <c r="Y529" s="318"/>
      <c r="Z529" s="318"/>
      <c r="AA529" s="318"/>
      <c r="AB529" s="318"/>
      <c r="AC529" s="318"/>
      <c r="AD529" s="318"/>
    </row>
    <row r="530" spans="1:30" ht="12" customHeight="1" x14ac:dyDescent="0.25">
      <c r="A530" s="318"/>
      <c r="B530" s="318"/>
      <c r="C530" s="318"/>
      <c r="D530" s="318"/>
      <c r="E530" s="318"/>
      <c r="F530" s="318"/>
      <c r="G530" s="318"/>
      <c r="H530" s="318"/>
      <c r="I530" s="318"/>
      <c r="J530" s="318"/>
      <c r="K530" s="318"/>
      <c r="L530" s="318"/>
      <c r="M530" s="318"/>
      <c r="N530" s="318"/>
      <c r="O530" s="318"/>
      <c r="P530" s="318"/>
      <c r="Q530" s="318"/>
      <c r="R530" s="318"/>
      <c r="S530" s="318"/>
      <c r="T530" s="318"/>
      <c r="U530" s="318"/>
      <c r="V530" s="318"/>
      <c r="W530" s="318"/>
      <c r="X530" s="318"/>
      <c r="Y530" s="318"/>
      <c r="Z530" s="318"/>
      <c r="AA530" s="318"/>
      <c r="AB530" s="318"/>
      <c r="AC530" s="318"/>
      <c r="AD530" s="318"/>
    </row>
    <row r="531" spans="1:30" ht="12" customHeight="1" x14ac:dyDescent="0.25">
      <c r="A531" s="318"/>
      <c r="B531" s="318"/>
      <c r="C531" s="318"/>
      <c r="D531" s="318"/>
      <c r="E531" s="318"/>
      <c r="F531" s="318"/>
      <c r="G531" s="318"/>
      <c r="H531" s="318"/>
      <c r="I531" s="318"/>
      <c r="J531" s="318"/>
      <c r="K531" s="318"/>
      <c r="L531" s="318"/>
      <c r="M531" s="318"/>
      <c r="N531" s="318"/>
      <c r="O531" s="318"/>
      <c r="P531" s="318"/>
      <c r="Q531" s="318"/>
      <c r="R531" s="318"/>
      <c r="S531" s="318"/>
      <c r="T531" s="318"/>
      <c r="U531" s="318"/>
      <c r="V531" s="318"/>
      <c r="W531" s="318"/>
      <c r="X531" s="318"/>
      <c r="Y531" s="318"/>
      <c r="Z531" s="318"/>
      <c r="AA531" s="318"/>
      <c r="AB531" s="318"/>
      <c r="AC531" s="318"/>
      <c r="AD531" s="318"/>
    </row>
    <row r="532" spans="1:30" ht="12" customHeight="1" x14ac:dyDescent="0.25">
      <c r="A532" s="318"/>
      <c r="B532" s="318"/>
      <c r="C532" s="318"/>
      <c r="D532" s="318"/>
      <c r="E532" s="318"/>
      <c r="F532" s="318"/>
      <c r="G532" s="318"/>
      <c r="H532" s="318"/>
      <c r="I532" s="318"/>
      <c r="J532" s="318"/>
      <c r="K532" s="318"/>
      <c r="L532" s="318"/>
      <c r="M532" s="318"/>
      <c r="N532" s="318"/>
      <c r="O532" s="318"/>
      <c r="P532" s="318"/>
      <c r="Q532" s="318"/>
      <c r="R532" s="318"/>
      <c r="S532" s="318"/>
      <c r="T532" s="318"/>
      <c r="U532" s="318"/>
      <c r="V532" s="318"/>
      <c r="W532" s="318"/>
      <c r="X532" s="318"/>
      <c r="Y532" s="318"/>
      <c r="Z532" s="318"/>
      <c r="AA532" s="318"/>
      <c r="AB532" s="318"/>
      <c r="AC532" s="318"/>
      <c r="AD532" s="318"/>
    </row>
    <row r="533" spans="1:30" ht="12" customHeight="1" x14ac:dyDescent="0.25">
      <c r="A533" s="318"/>
      <c r="B533" s="318"/>
      <c r="C533" s="318"/>
      <c r="D533" s="318"/>
      <c r="E533" s="318"/>
      <c r="F533" s="31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8"/>
      <c r="S533" s="318"/>
      <c r="T533" s="318"/>
      <c r="U533" s="318"/>
      <c r="V533" s="318"/>
      <c r="W533" s="318"/>
      <c r="X533" s="318"/>
      <c r="Y533" s="318"/>
      <c r="Z533" s="318"/>
      <c r="AA533" s="318"/>
      <c r="AB533" s="318"/>
      <c r="AC533" s="318"/>
      <c r="AD533" s="318"/>
    </row>
    <row r="534" spans="1:30" ht="12" customHeight="1" x14ac:dyDescent="0.25">
      <c r="A534" s="318"/>
      <c r="B534" s="318"/>
      <c r="C534" s="318"/>
      <c r="D534" s="318"/>
      <c r="E534" s="318"/>
      <c r="F534" s="318"/>
      <c r="G534" s="318"/>
      <c r="H534" s="318"/>
      <c r="I534" s="318"/>
      <c r="J534" s="318"/>
      <c r="K534" s="318"/>
      <c r="L534" s="318"/>
      <c r="M534" s="318"/>
      <c r="N534" s="318"/>
      <c r="O534" s="318"/>
      <c r="P534" s="318"/>
      <c r="Q534" s="318"/>
      <c r="R534" s="318"/>
      <c r="S534" s="318"/>
      <c r="T534" s="318"/>
      <c r="U534" s="318"/>
      <c r="V534" s="318"/>
      <c r="W534" s="318"/>
      <c r="X534" s="318"/>
      <c r="Y534" s="318"/>
      <c r="Z534" s="318"/>
      <c r="AA534" s="318"/>
      <c r="AB534" s="318"/>
      <c r="AC534" s="318"/>
      <c r="AD534" s="318"/>
    </row>
    <row r="535" spans="1:30" ht="12" customHeight="1" x14ac:dyDescent="0.25">
      <c r="A535" s="318"/>
      <c r="B535" s="318"/>
      <c r="C535" s="318"/>
      <c r="D535" s="318"/>
      <c r="E535" s="318"/>
      <c r="F535" s="318"/>
      <c r="G535" s="318"/>
      <c r="H535" s="318"/>
      <c r="I535" s="318"/>
      <c r="J535" s="318"/>
      <c r="K535" s="318"/>
      <c r="L535" s="318"/>
      <c r="M535" s="318"/>
      <c r="N535" s="318"/>
      <c r="O535" s="318"/>
      <c r="P535" s="318"/>
      <c r="Q535" s="318"/>
      <c r="R535" s="318"/>
      <c r="S535" s="318"/>
      <c r="T535" s="318"/>
      <c r="U535" s="318"/>
      <c r="V535" s="318"/>
      <c r="W535" s="318"/>
      <c r="X535" s="318"/>
      <c r="Y535" s="318"/>
      <c r="Z535" s="318"/>
      <c r="AA535" s="318"/>
      <c r="AB535" s="318"/>
      <c r="AC535" s="318"/>
      <c r="AD535" s="318"/>
    </row>
    <row r="536" spans="1:30" ht="12" customHeight="1" x14ac:dyDescent="0.25">
      <c r="A536" s="318"/>
      <c r="B536" s="318"/>
      <c r="C536" s="318"/>
      <c r="D536" s="318"/>
      <c r="E536" s="318"/>
      <c r="F536" s="318"/>
      <c r="G536" s="318"/>
      <c r="H536" s="318"/>
      <c r="I536" s="318"/>
      <c r="J536" s="318"/>
      <c r="K536" s="318"/>
      <c r="L536" s="318"/>
      <c r="M536" s="318"/>
      <c r="N536" s="318"/>
      <c r="O536" s="318"/>
      <c r="P536" s="318"/>
      <c r="Q536" s="318"/>
      <c r="R536" s="318"/>
      <c r="S536" s="318"/>
      <c r="T536" s="318"/>
      <c r="U536" s="318"/>
      <c r="V536" s="318"/>
      <c r="W536" s="318"/>
      <c r="X536" s="318"/>
      <c r="Y536" s="318"/>
      <c r="Z536" s="318"/>
      <c r="AA536" s="318"/>
      <c r="AB536" s="318"/>
      <c r="AC536" s="318"/>
      <c r="AD536" s="318"/>
    </row>
    <row r="537" spans="1:30" ht="12" customHeight="1" x14ac:dyDescent="0.25">
      <c r="A537" s="318"/>
      <c r="B537" s="318"/>
      <c r="C537" s="318"/>
      <c r="D537" s="318"/>
      <c r="E537" s="318"/>
      <c r="F537" s="318"/>
      <c r="G537" s="318"/>
      <c r="H537" s="318"/>
      <c r="I537" s="318"/>
      <c r="J537" s="318"/>
      <c r="K537" s="318"/>
      <c r="L537" s="318"/>
      <c r="M537" s="318"/>
      <c r="N537" s="318"/>
      <c r="O537" s="318"/>
      <c r="P537" s="318"/>
      <c r="Q537" s="318"/>
      <c r="R537" s="318"/>
      <c r="S537" s="318"/>
      <c r="T537" s="318"/>
      <c r="U537" s="318"/>
      <c r="V537" s="318"/>
      <c r="W537" s="318"/>
      <c r="X537" s="318"/>
      <c r="Y537" s="318"/>
      <c r="Z537" s="318"/>
      <c r="AA537" s="318"/>
      <c r="AB537" s="318"/>
      <c r="AC537" s="318"/>
      <c r="AD537" s="318"/>
    </row>
    <row r="538" spans="1:30" ht="12" customHeight="1" x14ac:dyDescent="0.25">
      <c r="A538" s="318"/>
      <c r="B538" s="318"/>
      <c r="C538" s="318"/>
      <c r="D538" s="318"/>
      <c r="E538" s="318"/>
      <c r="F538" s="318"/>
      <c r="G538" s="318"/>
      <c r="H538" s="318"/>
      <c r="I538" s="318"/>
      <c r="J538" s="318"/>
      <c r="K538" s="318"/>
      <c r="L538" s="318"/>
      <c r="M538" s="318"/>
      <c r="N538" s="318"/>
      <c r="O538" s="318"/>
      <c r="P538" s="318"/>
      <c r="Q538" s="318"/>
      <c r="R538" s="318"/>
      <c r="S538" s="318"/>
      <c r="T538" s="318"/>
      <c r="U538" s="318"/>
      <c r="V538" s="318"/>
      <c r="W538" s="318"/>
      <c r="X538" s="318"/>
      <c r="Y538" s="318"/>
      <c r="Z538" s="318"/>
      <c r="AA538" s="318"/>
      <c r="AB538" s="318"/>
      <c r="AC538" s="318"/>
      <c r="AD538" s="318"/>
    </row>
    <row r="539" spans="1:30" ht="12" customHeight="1" x14ac:dyDescent="0.25">
      <c r="A539" s="318"/>
      <c r="B539" s="318"/>
      <c r="C539" s="318"/>
      <c r="D539" s="318"/>
      <c r="E539" s="318"/>
      <c r="F539" s="318"/>
      <c r="G539" s="318"/>
      <c r="H539" s="318"/>
      <c r="I539" s="318"/>
      <c r="J539" s="318"/>
      <c r="K539" s="318"/>
      <c r="L539" s="318"/>
      <c r="M539" s="318"/>
      <c r="N539" s="318"/>
      <c r="O539" s="318"/>
      <c r="P539" s="318"/>
      <c r="Q539" s="318"/>
      <c r="R539" s="318"/>
      <c r="S539" s="318"/>
      <c r="T539" s="318"/>
      <c r="U539" s="318"/>
      <c r="V539" s="318"/>
      <c r="W539" s="318"/>
      <c r="X539" s="318"/>
      <c r="Y539" s="318"/>
      <c r="Z539" s="318"/>
      <c r="AA539" s="318"/>
      <c r="AB539" s="318"/>
      <c r="AC539" s="318"/>
      <c r="AD539" s="318"/>
    </row>
    <row r="540" spans="1:30" ht="12" customHeight="1" x14ac:dyDescent="0.25">
      <c r="A540" s="318"/>
      <c r="B540" s="318"/>
      <c r="C540" s="318"/>
      <c r="D540" s="318"/>
      <c r="E540" s="318"/>
      <c r="F540" s="318"/>
      <c r="G540" s="318"/>
      <c r="H540" s="318"/>
      <c r="I540" s="318"/>
      <c r="J540" s="318"/>
      <c r="K540" s="318"/>
      <c r="L540" s="318"/>
      <c r="M540" s="318"/>
      <c r="N540" s="318"/>
      <c r="O540" s="318"/>
      <c r="P540" s="318"/>
      <c r="Q540" s="318"/>
      <c r="R540" s="318"/>
      <c r="S540" s="318"/>
      <c r="T540" s="318"/>
      <c r="U540" s="318"/>
      <c r="V540" s="318"/>
      <c r="W540" s="318"/>
      <c r="X540" s="318"/>
      <c r="Y540" s="318"/>
      <c r="Z540" s="318"/>
      <c r="AA540" s="318"/>
      <c r="AB540" s="318"/>
      <c r="AC540" s="318"/>
      <c r="AD540" s="318"/>
    </row>
    <row r="541" spans="1:30" ht="12" customHeight="1" x14ac:dyDescent="0.25">
      <c r="A541" s="318"/>
      <c r="B541" s="318"/>
      <c r="C541" s="318"/>
      <c r="D541" s="318"/>
      <c r="E541" s="318"/>
      <c r="F541" s="318"/>
      <c r="G541" s="318"/>
      <c r="H541" s="318"/>
      <c r="I541" s="318"/>
      <c r="J541" s="318"/>
      <c r="K541" s="318"/>
      <c r="L541" s="318"/>
      <c r="M541" s="318"/>
      <c r="N541" s="318"/>
      <c r="O541" s="318"/>
      <c r="P541" s="318"/>
      <c r="Q541" s="318"/>
      <c r="R541" s="318"/>
      <c r="S541" s="318"/>
      <c r="T541" s="318"/>
      <c r="U541" s="318"/>
      <c r="V541" s="318"/>
      <c r="W541" s="318"/>
      <c r="X541" s="318"/>
      <c r="Y541" s="318"/>
      <c r="Z541" s="318"/>
      <c r="AA541" s="318"/>
      <c r="AB541" s="318"/>
      <c r="AC541" s="318"/>
      <c r="AD541" s="318"/>
    </row>
    <row r="542" spans="1:30" ht="12" customHeight="1" x14ac:dyDescent="0.25">
      <c r="A542" s="318"/>
      <c r="B542" s="318"/>
      <c r="C542" s="318"/>
      <c r="D542" s="318"/>
      <c r="E542" s="318"/>
      <c r="F542" s="318"/>
      <c r="G542" s="318"/>
      <c r="H542" s="318"/>
      <c r="I542" s="318"/>
      <c r="J542" s="318"/>
      <c r="K542" s="318"/>
      <c r="L542" s="318"/>
      <c r="M542" s="318"/>
      <c r="N542" s="318"/>
      <c r="O542" s="318"/>
      <c r="P542" s="318"/>
      <c r="Q542" s="318"/>
      <c r="R542" s="318"/>
      <c r="S542" s="318"/>
      <c r="T542" s="318"/>
      <c r="U542" s="318"/>
      <c r="V542" s="318"/>
      <c r="W542" s="318"/>
      <c r="X542" s="318"/>
      <c r="Y542" s="318"/>
      <c r="Z542" s="318"/>
      <c r="AA542" s="318"/>
      <c r="AB542" s="318"/>
      <c r="AC542" s="318"/>
      <c r="AD542" s="318"/>
    </row>
    <row r="543" spans="1:30" ht="12" customHeight="1" x14ac:dyDescent="0.25">
      <c r="A543" s="318"/>
      <c r="B543" s="318"/>
      <c r="C543" s="318"/>
      <c r="D543" s="318"/>
      <c r="E543" s="318"/>
      <c r="F543" s="31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  <c r="W543" s="318"/>
      <c r="X543" s="318"/>
      <c r="Y543" s="318"/>
      <c r="Z543" s="318"/>
      <c r="AA543" s="318"/>
      <c r="AB543" s="318"/>
      <c r="AC543" s="318"/>
      <c r="AD543" s="318"/>
    </row>
    <row r="544" spans="1:30" ht="12" customHeight="1" x14ac:dyDescent="0.25">
      <c r="A544" s="318"/>
      <c r="B544" s="318"/>
      <c r="C544" s="318"/>
      <c r="D544" s="318"/>
      <c r="E544" s="318"/>
      <c r="F544" s="318"/>
      <c r="G544" s="318"/>
      <c r="H544" s="318"/>
      <c r="I544" s="318"/>
      <c r="J544" s="318"/>
      <c r="K544" s="318"/>
      <c r="L544" s="318"/>
      <c r="M544" s="318"/>
      <c r="N544" s="318"/>
      <c r="O544" s="318"/>
      <c r="P544" s="318"/>
      <c r="Q544" s="318"/>
      <c r="R544" s="318"/>
      <c r="S544" s="318"/>
      <c r="T544" s="318"/>
      <c r="U544" s="318"/>
      <c r="V544" s="318"/>
      <c r="W544" s="318"/>
      <c r="X544" s="318"/>
      <c r="Y544" s="318"/>
      <c r="Z544" s="318"/>
      <c r="AA544" s="318"/>
      <c r="AB544" s="318"/>
      <c r="AC544" s="318"/>
      <c r="AD544" s="318"/>
    </row>
    <row r="545" spans="1:30" ht="12" customHeight="1" x14ac:dyDescent="0.25">
      <c r="A545" s="318"/>
      <c r="B545" s="318"/>
      <c r="C545" s="318"/>
      <c r="D545" s="318"/>
      <c r="E545" s="318"/>
      <c r="F545" s="318"/>
      <c r="G545" s="318"/>
      <c r="H545" s="318"/>
      <c r="I545" s="318"/>
      <c r="J545" s="318"/>
      <c r="K545" s="318"/>
      <c r="L545" s="318"/>
      <c r="M545" s="318"/>
      <c r="N545" s="318"/>
      <c r="O545" s="318"/>
      <c r="P545" s="318"/>
      <c r="Q545" s="318"/>
      <c r="R545" s="318"/>
      <c r="S545" s="318"/>
      <c r="T545" s="318"/>
      <c r="U545" s="318"/>
      <c r="V545" s="318"/>
      <c r="W545" s="318"/>
      <c r="X545" s="318"/>
      <c r="Y545" s="318"/>
      <c r="Z545" s="318"/>
      <c r="AA545" s="318"/>
      <c r="AB545" s="318"/>
      <c r="AC545" s="318"/>
      <c r="AD545" s="318"/>
    </row>
    <row r="546" spans="1:30" ht="12" customHeight="1" x14ac:dyDescent="0.25">
      <c r="A546" s="318"/>
      <c r="B546" s="318"/>
      <c r="C546" s="318"/>
      <c r="D546" s="318"/>
      <c r="E546" s="318"/>
      <c r="F546" s="318"/>
      <c r="G546" s="318"/>
      <c r="H546" s="318"/>
      <c r="I546" s="318"/>
      <c r="J546" s="318"/>
      <c r="K546" s="318"/>
      <c r="L546" s="318"/>
      <c r="M546" s="318"/>
      <c r="N546" s="318"/>
      <c r="O546" s="318"/>
      <c r="P546" s="318"/>
      <c r="Q546" s="318"/>
      <c r="R546" s="318"/>
      <c r="S546" s="318"/>
      <c r="T546" s="318"/>
      <c r="U546" s="318"/>
      <c r="V546" s="318"/>
      <c r="W546" s="318"/>
      <c r="X546" s="318"/>
      <c r="Y546" s="318"/>
      <c r="Z546" s="318"/>
      <c r="AA546" s="318"/>
      <c r="AB546" s="318"/>
      <c r="AC546" s="318"/>
      <c r="AD546" s="318"/>
    </row>
    <row r="547" spans="1:30" ht="12" customHeight="1" x14ac:dyDescent="0.25">
      <c r="A547" s="318"/>
      <c r="B547" s="318"/>
      <c r="C547" s="318"/>
      <c r="D547" s="318"/>
      <c r="E547" s="318"/>
      <c r="F547" s="318"/>
      <c r="G547" s="318"/>
      <c r="H547" s="318"/>
      <c r="I547" s="318"/>
      <c r="J547" s="318"/>
      <c r="K547" s="318"/>
      <c r="L547" s="318"/>
      <c r="M547" s="318"/>
      <c r="N547" s="318"/>
      <c r="O547" s="318"/>
      <c r="P547" s="318"/>
      <c r="Q547" s="318"/>
      <c r="R547" s="318"/>
      <c r="S547" s="318"/>
      <c r="T547" s="318"/>
      <c r="U547" s="318"/>
      <c r="V547" s="318"/>
      <c r="W547" s="318"/>
      <c r="X547" s="318"/>
      <c r="Y547" s="318"/>
      <c r="Z547" s="318"/>
      <c r="AA547" s="318"/>
      <c r="AB547" s="318"/>
      <c r="AC547" s="318"/>
      <c r="AD547" s="318"/>
    </row>
    <row r="548" spans="1:30" ht="12" customHeight="1" x14ac:dyDescent="0.25">
      <c r="A548" s="318"/>
      <c r="B548" s="318"/>
      <c r="C548" s="318"/>
      <c r="D548" s="318"/>
      <c r="E548" s="318"/>
      <c r="F548" s="318"/>
      <c r="G548" s="318"/>
      <c r="H548" s="318"/>
      <c r="I548" s="318"/>
      <c r="J548" s="318"/>
      <c r="K548" s="318"/>
      <c r="L548" s="318"/>
      <c r="M548" s="318"/>
      <c r="N548" s="318"/>
      <c r="O548" s="318"/>
      <c r="P548" s="318"/>
      <c r="Q548" s="318"/>
      <c r="R548" s="318"/>
      <c r="S548" s="318"/>
      <c r="T548" s="318"/>
      <c r="U548" s="318"/>
      <c r="V548" s="318"/>
      <c r="W548" s="318"/>
      <c r="X548" s="318"/>
      <c r="Y548" s="318"/>
      <c r="Z548" s="318"/>
      <c r="AA548" s="318"/>
      <c r="AB548" s="318"/>
      <c r="AC548" s="318"/>
      <c r="AD548" s="318"/>
    </row>
    <row r="549" spans="1:30" ht="12" customHeight="1" x14ac:dyDescent="0.25">
      <c r="A549" s="318"/>
      <c r="B549" s="318"/>
      <c r="C549" s="318"/>
      <c r="D549" s="318"/>
      <c r="E549" s="318"/>
      <c r="F549" s="318"/>
      <c r="G549" s="318"/>
      <c r="H549" s="318"/>
      <c r="I549" s="318"/>
      <c r="J549" s="318"/>
      <c r="K549" s="318"/>
      <c r="L549" s="318"/>
      <c r="M549" s="318"/>
      <c r="N549" s="318"/>
      <c r="O549" s="318"/>
      <c r="P549" s="318"/>
      <c r="Q549" s="318"/>
      <c r="R549" s="318"/>
      <c r="S549" s="318"/>
      <c r="T549" s="318"/>
      <c r="U549" s="318"/>
      <c r="V549" s="318"/>
      <c r="W549" s="318"/>
      <c r="X549" s="318"/>
      <c r="Y549" s="318"/>
      <c r="Z549" s="318"/>
      <c r="AA549" s="318"/>
      <c r="AB549" s="318"/>
      <c r="AC549" s="318"/>
      <c r="AD549" s="318"/>
    </row>
    <row r="550" spans="1:30" ht="12" customHeight="1" x14ac:dyDescent="0.25">
      <c r="A550" s="318"/>
      <c r="B550" s="318"/>
      <c r="C550" s="318"/>
      <c r="D550" s="318"/>
      <c r="E550" s="318"/>
      <c r="F550" s="318"/>
      <c r="G550" s="318"/>
      <c r="H550" s="318"/>
      <c r="I550" s="318"/>
      <c r="J550" s="318"/>
      <c r="K550" s="318"/>
      <c r="L550" s="318"/>
      <c r="M550" s="318"/>
      <c r="N550" s="318"/>
      <c r="O550" s="318"/>
      <c r="P550" s="318"/>
      <c r="Q550" s="318"/>
      <c r="R550" s="318"/>
      <c r="S550" s="318"/>
      <c r="T550" s="318"/>
      <c r="U550" s="318"/>
      <c r="V550" s="318"/>
      <c r="W550" s="318"/>
      <c r="X550" s="318"/>
      <c r="Y550" s="318"/>
      <c r="Z550" s="318"/>
      <c r="AA550" s="318"/>
      <c r="AB550" s="318"/>
      <c r="AC550" s="318"/>
      <c r="AD550" s="318"/>
    </row>
    <row r="551" spans="1:30" ht="12" customHeight="1" x14ac:dyDescent="0.25">
      <c r="A551" s="318"/>
      <c r="B551" s="318"/>
      <c r="C551" s="318"/>
      <c r="D551" s="318"/>
      <c r="E551" s="318"/>
      <c r="F551" s="318"/>
      <c r="G551" s="318"/>
      <c r="H551" s="318"/>
      <c r="I551" s="318"/>
      <c r="J551" s="318"/>
      <c r="K551" s="318"/>
      <c r="L551" s="318"/>
      <c r="M551" s="318"/>
      <c r="N551" s="318"/>
      <c r="O551" s="318"/>
      <c r="P551" s="318"/>
      <c r="Q551" s="318"/>
      <c r="R551" s="318"/>
      <c r="S551" s="318"/>
      <c r="T551" s="318"/>
      <c r="U551" s="318"/>
      <c r="V551" s="318"/>
      <c r="W551" s="318"/>
      <c r="X551" s="318"/>
      <c r="Y551" s="318"/>
      <c r="Z551" s="318"/>
      <c r="AA551" s="318"/>
      <c r="AB551" s="318"/>
      <c r="AC551" s="318"/>
      <c r="AD551" s="318"/>
    </row>
    <row r="552" spans="1:30" ht="12" customHeight="1" x14ac:dyDescent="0.25">
      <c r="A552" s="318"/>
      <c r="B552" s="318"/>
      <c r="C552" s="318"/>
      <c r="D552" s="318"/>
      <c r="E552" s="318"/>
      <c r="F552" s="318"/>
      <c r="G552" s="318"/>
      <c r="H552" s="318"/>
      <c r="I552" s="318"/>
      <c r="J552" s="318"/>
      <c r="K552" s="318"/>
      <c r="L552" s="318"/>
      <c r="M552" s="318"/>
      <c r="N552" s="318"/>
      <c r="O552" s="318"/>
      <c r="P552" s="318"/>
      <c r="Q552" s="318"/>
      <c r="R552" s="318"/>
      <c r="S552" s="318"/>
      <c r="T552" s="318"/>
      <c r="U552" s="318"/>
      <c r="V552" s="318"/>
      <c r="W552" s="318"/>
      <c r="X552" s="318"/>
      <c r="Y552" s="318"/>
      <c r="Z552" s="318"/>
      <c r="AA552" s="318"/>
      <c r="AB552" s="318"/>
      <c r="AC552" s="318"/>
      <c r="AD552" s="318"/>
    </row>
    <row r="553" spans="1:30" ht="12" customHeight="1" x14ac:dyDescent="0.25">
      <c r="A553" s="318"/>
      <c r="B553" s="318"/>
      <c r="C553" s="318"/>
      <c r="D553" s="318"/>
      <c r="E553" s="318"/>
      <c r="F553" s="318"/>
      <c r="G553" s="318"/>
      <c r="H553" s="318"/>
      <c r="I553" s="318"/>
      <c r="J553" s="318"/>
      <c r="K553" s="318"/>
      <c r="L553" s="318"/>
      <c r="M553" s="318"/>
      <c r="N553" s="318"/>
      <c r="O553" s="318"/>
      <c r="P553" s="318"/>
      <c r="Q553" s="318"/>
      <c r="R553" s="318"/>
      <c r="S553" s="318"/>
      <c r="T553" s="318"/>
      <c r="U553" s="318"/>
      <c r="V553" s="318"/>
      <c r="W553" s="318"/>
      <c r="X553" s="318"/>
      <c r="Y553" s="318"/>
      <c r="Z553" s="318"/>
      <c r="AA553" s="318"/>
      <c r="AB553" s="318"/>
      <c r="AC553" s="318"/>
      <c r="AD553" s="318"/>
    </row>
    <row r="554" spans="1:30" ht="12" customHeight="1" x14ac:dyDescent="0.25">
      <c r="A554" s="318"/>
      <c r="B554" s="318"/>
      <c r="C554" s="318"/>
      <c r="D554" s="318"/>
      <c r="E554" s="318"/>
      <c r="F554" s="318"/>
      <c r="G554" s="318"/>
      <c r="H554" s="318"/>
      <c r="I554" s="318"/>
      <c r="J554" s="318"/>
      <c r="K554" s="318"/>
      <c r="L554" s="318"/>
      <c r="M554" s="318"/>
      <c r="N554" s="318"/>
      <c r="O554" s="318"/>
      <c r="P554" s="318"/>
      <c r="Q554" s="318"/>
      <c r="R554" s="318"/>
      <c r="S554" s="318"/>
      <c r="T554" s="318"/>
      <c r="U554" s="318"/>
      <c r="V554" s="318"/>
      <c r="W554" s="318"/>
      <c r="X554" s="318"/>
      <c r="Y554" s="318"/>
      <c r="Z554" s="318"/>
      <c r="AA554" s="318"/>
      <c r="AB554" s="318"/>
      <c r="AC554" s="318"/>
      <c r="AD554" s="318"/>
    </row>
    <row r="555" spans="1:30" ht="12" customHeight="1" x14ac:dyDescent="0.25">
      <c r="A555" s="318"/>
      <c r="B555" s="318"/>
      <c r="C555" s="318"/>
      <c r="D555" s="318"/>
      <c r="E555" s="318"/>
      <c r="F555" s="318"/>
      <c r="G555" s="318"/>
      <c r="H555" s="318"/>
      <c r="I555" s="318"/>
      <c r="J555" s="318"/>
      <c r="K555" s="318"/>
      <c r="L555" s="318"/>
      <c r="M555" s="318"/>
      <c r="N555" s="318"/>
      <c r="O555" s="318"/>
      <c r="P555" s="318"/>
      <c r="Q555" s="318"/>
      <c r="R555" s="318"/>
      <c r="S555" s="318"/>
      <c r="T555" s="318"/>
      <c r="U555" s="318"/>
      <c r="V555" s="318"/>
      <c r="W555" s="318"/>
      <c r="X555" s="318"/>
      <c r="Y555" s="318"/>
      <c r="Z555" s="318"/>
      <c r="AA555" s="318"/>
      <c r="AB555" s="318"/>
      <c r="AC555" s="318"/>
      <c r="AD555" s="318"/>
    </row>
    <row r="556" spans="1:30" ht="12" customHeight="1" x14ac:dyDescent="0.25">
      <c r="A556" s="318"/>
      <c r="B556" s="318"/>
      <c r="C556" s="318"/>
      <c r="D556" s="318"/>
      <c r="E556" s="318"/>
      <c r="F556" s="318"/>
      <c r="G556" s="318"/>
      <c r="H556" s="318"/>
      <c r="I556" s="318"/>
      <c r="J556" s="318"/>
      <c r="K556" s="318"/>
      <c r="L556" s="318"/>
      <c r="M556" s="318"/>
      <c r="N556" s="318"/>
      <c r="O556" s="318"/>
      <c r="P556" s="318"/>
      <c r="Q556" s="318"/>
      <c r="R556" s="318"/>
      <c r="S556" s="318"/>
      <c r="T556" s="318"/>
      <c r="U556" s="318"/>
      <c r="V556" s="318"/>
      <c r="W556" s="318"/>
      <c r="X556" s="318"/>
      <c r="Y556" s="318"/>
      <c r="Z556" s="318"/>
      <c r="AA556" s="318"/>
      <c r="AB556" s="318"/>
      <c r="AC556" s="318"/>
      <c r="AD556" s="318"/>
    </row>
    <row r="557" spans="1:30" ht="12" customHeight="1" x14ac:dyDescent="0.25">
      <c r="A557" s="318"/>
      <c r="B557" s="318"/>
      <c r="C557" s="318"/>
      <c r="D557" s="318"/>
      <c r="E557" s="318"/>
      <c r="F557" s="318"/>
      <c r="G557" s="318"/>
      <c r="H557" s="318"/>
      <c r="I557" s="318"/>
      <c r="J557" s="318"/>
      <c r="K557" s="318"/>
      <c r="L557" s="318"/>
      <c r="M557" s="318"/>
      <c r="N557" s="318"/>
      <c r="O557" s="318"/>
      <c r="P557" s="318"/>
      <c r="Q557" s="318"/>
      <c r="R557" s="318"/>
      <c r="S557" s="318"/>
      <c r="T557" s="318"/>
      <c r="U557" s="318"/>
      <c r="V557" s="318"/>
      <c r="W557" s="318"/>
      <c r="X557" s="318"/>
      <c r="Y557" s="318"/>
      <c r="Z557" s="318"/>
      <c r="AA557" s="318"/>
      <c r="AB557" s="318"/>
      <c r="AC557" s="318"/>
      <c r="AD557" s="318"/>
    </row>
    <row r="558" spans="1:30" ht="12" customHeight="1" x14ac:dyDescent="0.25">
      <c r="A558" s="318"/>
      <c r="B558" s="318"/>
      <c r="C558" s="318"/>
      <c r="D558" s="318"/>
      <c r="E558" s="318"/>
      <c r="F558" s="318"/>
      <c r="G558" s="318"/>
      <c r="H558" s="318"/>
      <c r="I558" s="318"/>
      <c r="J558" s="318"/>
      <c r="K558" s="318"/>
      <c r="L558" s="318"/>
      <c r="M558" s="318"/>
      <c r="N558" s="318"/>
      <c r="O558" s="318"/>
      <c r="P558" s="318"/>
      <c r="Q558" s="318"/>
      <c r="R558" s="318"/>
      <c r="S558" s="318"/>
      <c r="T558" s="318"/>
      <c r="U558" s="318"/>
      <c r="V558" s="318"/>
      <c r="W558" s="318"/>
      <c r="X558" s="318"/>
      <c r="Y558" s="318"/>
      <c r="Z558" s="318"/>
      <c r="AA558" s="318"/>
      <c r="AB558" s="318"/>
      <c r="AC558" s="318"/>
      <c r="AD558" s="318"/>
    </row>
    <row r="559" spans="1:30" ht="12" customHeight="1" x14ac:dyDescent="0.25">
      <c r="A559" s="318"/>
      <c r="B559" s="318"/>
      <c r="C559" s="318"/>
      <c r="D559" s="318"/>
      <c r="E559" s="318"/>
      <c r="F559" s="318"/>
      <c r="G559" s="318"/>
      <c r="H559" s="318"/>
      <c r="I559" s="318"/>
      <c r="J559" s="318"/>
      <c r="K559" s="318"/>
      <c r="L559" s="318"/>
      <c r="M559" s="318"/>
      <c r="N559" s="318"/>
      <c r="O559" s="318"/>
      <c r="P559" s="318"/>
      <c r="Q559" s="318"/>
      <c r="R559" s="318"/>
      <c r="S559" s="318"/>
      <c r="T559" s="318"/>
      <c r="U559" s="318"/>
      <c r="V559" s="318"/>
      <c r="W559" s="318"/>
      <c r="X559" s="318"/>
      <c r="Y559" s="318"/>
      <c r="Z559" s="318"/>
      <c r="AA559" s="318"/>
      <c r="AB559" s="318"/>
      <c r="AC559" s="318"/>
      <c r="AD559" s="318"/>
    </row>
    <row r="560" spans="1:30" ht="12" customHeight="1" x14ac:dyDescent="0.25">
      <c r="A560" s="318"/>
      <c r="B560" s="318"/>
      <c r="C560" s="318"/>
      <c r="D560" s="318"/>
      <c r="E560" s="318"/>
      <c r="F560" s="318"/>
      <c r="G560" s="318"/>
      <c r="H560" s="318"/>
      <c r="I560" s="318"/>
      <c r="J560" s="318"/>
      <c r="K560" s="318"/>
      <c r="L560" s="318"/>
      <c r="M560" s="318"/>
      <c r="N560" s="318"/>
      <c r="O560" s="318"/>
      <c r="P560" s="318"/>
      <c r="Q560" s="318"/>
      <c r="R560" s="318"/>
      <c r="S560" s="318"/>
      <c r="T560" s="318"/>
      <c r="U560" s="318"/>
      <c r="V560" s="318"/>
      <c r="W560" s="318"/>
      <c r="X560" s="318"/>
      <c r="Y560" s="318"/>
      <c r="Z560" s="318"/>
      <c r="AA560" s="318"/>
      <c r="AB560" s="318"/>
      <c r="AC560" s="318"/>
      <c r="AD560" s="318"/>
    </row>
    <row r="561" spans="1:30" ht="12" customHeight="1" x14ac:dyDescent="0.25">
      <c r="A561" s="318"/>
      <c r="B561" s="318"/>
      <c r="C561" s="318"/>
      <c r="D561" s="318"/>
      <c r="E561" s="318"/>
      <c r="F561" s="318"/>
      <c r="G561" s="318"/>
      <c r="H561" s="318"/>
      <c r="I561" s="318"/>
      <c r="J561" s="318"/>
      <c r="K561" s="318"/>
      <c r="L561" s="318"/>
      <c r="M561" s="318"/>
      <c r="N561" s="318"/>
      <c r="O561" s="318"/>
      <c r="P561" s="318"/>
      <c r="Q561" s="318"/>
      <c r="R561" s="318"/>
      <c r="S561" s="318"/>
      <c r="T561" s="318"/>
      <c r="U561" s="318"/>
      <c r="V561" s="318"/>
      <c r="W561" s="318"/>
      <c r="X561" s="318"/>
      <c r="Y561" s="318"/>
      <c r="Z561" s="318"/>
      <c r="AA561" s="318"/>
      <c r="AB561" s="318"/>
      <c r="AC561" s="318"/>
      <c r="AD561" s="318"/>
    </row>
    <row r="562" spans="1:30" ht="12" customHeight="1" x14ac:dyDescent="0.25">
      <c r="A562" s="318"/>
      <c r="B562" s="318"/>
      <c r="C562" s="318"/>
      <c r="D562" s="318"/>
      <c r="E562" s="318"/>
      <c r="F562" s="318"/>
      <c r="G562" s="318"/>
      <c r="H562" s="318"/>
      <c r="I562" s="318"/>
      <c r="J562" s="318"/>
      <c r="K562" s="318"/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  <c r="AA562" s="318"/>
      <c r="AB562" s="318"/>
      <c r="AC562" s="318"/>
      <c r="AD562" s="318"/>
    </row>
    <row r="563" spans="1:30" ht="12" customHeight="1" x14ac:dyDescent="0.25">
      <c r="A563" s="318"/>
      <c r="B563" s="318"/>
      <c r="C563" s="318"/>
      <c r="D563" s="318"/>
      <c r="E563" s="318"/>
      <c r="F563" s="318"/>
      <c r="G563" s="318"/>
      <c r="H563" s="318"/>
      <c r="I563" s="318"/>
      <c r="J563" s="318"/>
      <c r="K563" s="318"/>
      <c r="L563" s="318"/>
      <c r="M563" s="318"/>
      <c r="N563" s="318"/>
      <c r="O563" s="318"/>
      <c r="P563" s="318"/>
      <c r="Q563" s="318"/>
      <c r="R563" s="318"/>
      <c r="S563" s="318"/>
      <c r="T563" s="318"/>
      <c r="U563" s="318"/>
      <c r="V563" s="318"/>
      <c r="W563" s="318"/>
      <c r="X563" s="318"/>
      <c r="Y563" s="318"/>
      <c r="Z563" s="318"/>
      <c r="AA563" s="318"/>
      <c r="AB563" s="318"/>
      <c r="AC563" s="318"/>
      <c r="AD563" s="318"/>
    </row>
    <row r="564" spans="1:30" ht="12" customHeight="1" x14ac:dyDescent="0.25">
      <c r="A564" s="318"/>
      <c r="B564" s="318"/>
      <c r="C564" s="318"/>
      <c r="D564" s="318"/>
      <c r="E564" s="318"/>
      <c r="F564" s="318"/>
      <c r="G564" s="318"/>
      <c r="H564" s="318"/>
      <c r="I564" s="318"/>
      <c r="J564" s="318"/>
      <c r="K564" s="318"/>
      <c r="L564" s="318"/>
      <c r="M564" s="318"/>
      <c r="N564" s="318"/>
      <c r="O564" s="318"/>
      <c r="P564" s="318"/>
      <c r="Q564" s="318"/>
      <c r="R564" s="318"/>
      <c r="S564" s="318"/>
      <c r="T564" s="318"/>
      <c r="U564" s="318"/>
      <c r="V564" s="318"/>
      <c r="W564" s="318"/>
      <c r="X564" s="318"/>
      <c r="Y564" s="318"/>
      <c r="Z564" s="318"/>
      <c r="AA564" s="318"/>
      <c r="AB564" s="318"/>
      <c r="AC564" s="318"/>
      <c r="AD564" s="318"/>
    </row>
    <row r="565" spans="1:30" ht="12" customHeight="1" x14ac:dyDescent="0.25">
      <c r="A565" s="318"/>
      <c r="B565" s="318"/>
      <c r="C565" s="318"/>
      <c r="D565" s="318"/>
      <c r="E565" s="318"/>
      <c r="F565" s="318"/>
      <c r="G565" s="318"/>
      <c r="H565" s="318"/>
      <c r="I565" s="318"/>
      <c r="J565" s="318"/>
      <c r="K565" s="318"/>
      <c r="L565" s="318"/>
      <c r="M565" s="318"/>
      <c r="N565" s="318"/>
      <c r="O565" s="318"/>
      <c r="P565" s="318"/>
      <c r="Q565" s="318"/>
      <c r="R565" s="318"/>
      <c r="S565" s="318"/>
      <c r="T565" s="318"/>
      <c r="U565" s="318"/>
      <c r="V565" s="318"/>
      <c r="W565" s="318"/>
      <c r="X565" s="318"/>
      <c r="Y565" s="318"/>
      <c r="Z565" s="318"/>
      <c r="AA565" s="318"/>
      <c r="AB565" s="318"/>
      <c r="AC565" s="318"/>
      <c r="AD565" s="318"/>
    </row>
    <row r="566" spans="1:30" ht="12" customHeight="1" x14ac:dyDescent="0.25">
      <c r="A566" s="318"/>
      <c r="B566" s="318"/>
      <c r="C566" s="318"/>
      <c r="D566" s="318"/>
      <c r="E566" s="318"/>
      <c r="F566" s="318"/>
      <c r="G566" s="318"/>
      <c r="H566" s="318"/>
      <c r="I566" s="318"/>
      <c r="J566" s="318"/>
      <c r="K566" s="318"/>
      <c r="L566" s="318"/>
      <c r="M566" s="318"/>
      <c r="N566" s="318"/>
      <c r="O566" s="318"/>
      <c r="P566" s="318"/>
      <c r="Q566" s="318"/>
      <c r="R566" s="318"/>
      <c r="S566" s="318"/>
      <c r="T566" s="318"/>
      <c r="U566" s="318"/>
      <c r="V566" s="318"/>
      <c r="W566" s="318"/>
      <c r="X566" s="318"/>
      <c r="Y566" s="318"/>
      <c r="Z566" s="318"/>
      <c r="AA566" s="318"/>
      <c r="AB566" s="318"/>
      <c r="AC566" s="318"/>
      <c r="AD566" s="318"/>
    </row>
    <row r="567" spans="1:30" ht="12" customHeight="1" x14ac:dyDescent="0.25">
      <c r="A567" s="318"/>
      <c r="B567" s="318"/>
      <c r="C567" s="318"/>
      <c r="D567" s="318"/>
      <c r="E567" s="318"/>
      <c r="F567" s="318"/>
      <c r="G567" s="318"/>
      <c r="H567" s="318"/>
      <c r="I567" s="318"/>
      <c r="J567" s="318"/>
      <c r="K567" s="318"/>
      <c r="L567" s="318"/>
      <c r="M567" s="318"/>
      <c r="N567" s="318"/>
      <c r="O567" s="318"/>
      <c r="P567" s="318"/>
      <c r="Q567" s="318"/>
      <c r="R567" s="318"/>
      <c r="S567" s="318"/>
      <c r="T567" s="318"/>
      <c r="U567" s="318"/>
      <c r="V567" s="318"/>
      <c r="W567" s="318"/>
      <c r="X567" s="318"/>
      <c r="Y567" s="318"/>
      <c r="Z567" s="318"/>
      <c r="AA567" s="318"/>
      <c r="AB567" s="318"/>
      <c r="AC567" s="318"/>
      <c r="AD567" s="318"/>
    </row>
    <row r="568" spans="1:30" ht="12" customHeight="1" x14ac:dyDescent="0.25">
      <c r="A568" s="318"/>
      <c r="B568" s="318"/>
      <c r="C568" s="318"/>
      <c r="D568" s="318"/>
      <c r="E568" s="318"/>
      <c r="F568" s="318"/>
      <c r="G568" s="318"/>
      <c r="H568" s="318"/>
      <c r="I568" s="318"/>
      <c r="J568" s="318"/>
      <c r="K568" s="318"/>
      <c r="L568" s="318"/>
      <c r="M568" s="318"/>
      <c r="N568" s="318"/>
      <c r="O568" s="318"/>
      <c r="P568" s="318"/>
      <c r="Q568" s="318"/>
      <c r="R568" s="318"/>
      <c r="S568" s="318"/>
      <c r="T568" s="318"/>
      <c r="U568" s="318"/>
      <c r="V568" s="318"/>
      <c r="W568" s="318"/>
      <c r="X568" s="318"/>
      <c r="Y568" s="318"/>
      <c r="Z568" s="318"/>
      <c r="AA568" s="318"/>
      <c r="AB568" s="318"/>
      <c r="AC568" s="318"/>
      <c r="AD568" s="318"/>
    </row>
    <row r="569" spans="1:30" ht="12" customHeight="1" x14ac:dyDescent="0.25">
      <c r="A569" s="318"/>
      <c r="B569" s="318"/>
      <c r="C569" s="318"/>
      <c r="D569" s="318"/>
      <c r="E569" s="318"/>
      <c r="F569" s="318"/>
      <c r="G569" s="318"/>
      <c r="H569" s="318"/>
      <c r="I569" s="318"/>
      <c r="J569" s="318"/>
      <c r="K569" s="318"/>
      <c r="L569" s="318"/>
      <c r="M569" s="318"/>
      <c r="N569" s="318"/>
      <c r="O569" s="318"/>
      <c r="P569" s="318"/>
      <c r="Q569" s="318"/>
      <c r="R569" s="318"/>
      <c r="S569" s="318"/>
      <c r="T569" s="318"/>
      <c r="U569" s="318"/>
      <c r="V569" s="318"/>
      <c r="W569" s="318"/>
      <c r="X569" s="318"/>
      <c r="Y569" s="318"/>
      <c r="Z569" s="318"/>
      <c r="AA569" s="318"/>
      <c r="AB569" s="318"/>
      <c r="AC569" s="318"/>
      <c r="AD569" s="318"/>
    </row>
    <row r="570" spans="1:30" ht="12" customHeight="1" x14ac:dyDescent="0.25">
      <c r="A570" s="318"/>
      <c r="B570" s="318"/>
      <c r="C570" s="318"/>
      <c r="D570" s="318"/>
      <c r="E570" s="318"/>
      <c r="F570" s="318"/>
      <c r="G570" s="318"/>
      <c r="H570" s="318"/>
      <c r="I570" s="318"/>
      <c r="J570" s="318"/>
      <c r="K570" s="318"/>
      <c r="L570" s="318"/>
      <c r="M570" s="318"/>
      <c r="N570" s="318"/>
      <c r="O570" s="318"/>
      <c r="P570" s="318"/>
      <c r="Q570" s="318"/>
      <c r="R570" s="318"/>
      <c r="S570" s="318"/>
      <c r="T570" s="318"/>
      <c r="U570" s="318"/>
      <c r="V570" s="318"/>
      <c r="W570" s="318"/>
      <c r="X570" s="318"/>
      <c r="Y570" s="318"/>
      <c r="Z570" s="318"/>
      <c r="AA570" s="318"/>
      <c r="AB570" s="318"/>
      <c r="AC570" s="318"/>
      <c r="AD570" s="318"/>
    </row>
    <row r="571" spans="1:30" ht="12" customHeight="1" x14ac:dyDescent="0.25">
      <c r="A571" s="318"/>
      <c r="B571" s="318"/>
      <c r="C571" s="318"/>
      <c r="D571" s="318"/>
      <c r="E571" s="318"/>
      <c r="F571" s="318"/>
      <c r="G571" s="318"/>
      <c r="H571" s="318"/>
      <c r="I571" s="318"/>
      <c r="J571" s="318"/>
      <c r="K571" s="318"/>
      <c r="L571" s="318"/>
      <c r="M571" s="318"/>
      <c r="N571" s="318"/>
      <c r="O571" s="318"/>
      <c r="P571" s="318"/>
      <c r="Q571" s="318"/>
      <c r="R571" s="318"/>
      <c r="S571" s="318"/>
      <c r="T571" s="318"/>
      <c r="U571" s="318"/>
      <c r="V571" s="318"/>
      <c r="W571" s="318"/>
      <c r="X571" s="318"/>
      <c r="Y571" s="318"/>
      <c r="Z571" s="318"/>
      <c r="AA571" s="318"/>
      <c r="AB571" s="318"/>
      <c r="AC571" s="318"/>
      <c r="AD571" s="318"/>
    </row>
    <row r="572" spans="1:30" ht="12" customHeight="1" x14ac:dyDescent="0.25">
      <c r="A572" s="318"/>
      <c r="B572" s="318"/>
      <c r="C572" s="318"/>
      <c r="D572" s="318"/>
      <c r="E572" s="318"/>
      <c r="F572" s="318"/>
      <c r="G572" s="318"/>
      <c r="H572" s="318"/>
      <c r="I572" s="318"/>
      <c r="J572" s="318"/>
      <c r="K572" s="318"/>
      <c r="L572" s="318"/>
      <c r="M572" s="318"/>
      <c r="N572" s="318"/>
      <c r="O572" s="318"/>
      <c r="P572" s="318"/>
      <c r="Q572" s="318"/>
      <c r="R572" s="318"/>
      <c r="S572" s="318"/>
      <c r="T572" s="318"/>
      <c r="U572" s="318"/>
      <c r="V572" s="318"/>
      <c r="W572" s="318"/>
      <c r="X572" s="318"/>
      <c r="Y572" s="318"/>
      <c r="Z572" s="318"/>
      <c r="AA572" s="318"/>
      <c r="AB572" s="318"/>
      <c r="AC572" s="318"/>
      <c r="AD572" s="318"/>
    </row>
    <row r="573" spans="1:30" ht="12" customHeight="1" x14ac:dyDescent="0.25">
      <c r="A573" s="318"/>
      <c r="B573" s="318"/>
      <c r="C573" s="318"/>
      <c r="D573" s="318"/>
      <c r="E573" s="318"/>
      <c r="F573" s="318"/>
      <c r="G573" s="318"/>
      <c r="H573" s="318"/>
      <c r="I573" s="318"/>
      <c r="J573" s="318"/>
      <c r="K573" s="318"/>
      <c r="L573" s="318"/>
      <c r="M573" s="318"/>
      <c r="N573" s="318"/>
      <c r="O573" s="318"/>
      <c r="P573" s="318"/>
      <c r="Q573" s="318"/>
      <c r="R573" s="318"/>
      <c r="S573" s="318"/>
      <c r="T573" s="318"/>
      <c r="U573" s="318"/>
      <c r="V573" s="318"/>
      <c r="W573" s="318"/>
      <c r="X573" s="318"/>
      <c r="Y573" s="318"/>
      <c r="Z573" s="318"/>
      <c r="AA573" s="318"/>
      <c r="AB573" s="318"/>
      <c r="AC573" s="318"/>
      <c r="AD573" s="318"/>
    </row>
    <row r="574" spans="1:30" ht="12" customHeight="1" x14ac:dyDescent="0.25">
      <c r="A574" s="318"/>
      <c r="B574" s="318"/>
      <c r="C574" s="318"/>
      <c r="D574" s="318"/>
      <c r="E574" s="318"/>
      <c r="F574" s="318"/>
      <c r="G574" s="318"/>
      <c r="H574" s="318"/>
      <c r="I574" s="318"/>
      <c r="J574" s="318"/>
      <c r="K574" s="318"/>
      <c r="L574" s="318"/>
      <c r="M574" s="318"/>
      <c r="N574" s="318"/>
      <c r="O574" s="318"/>
      <c r="P574" s="318"/>
      <c r="Q574" s="318"/>
      <c r="R574" s="318"/>
      <c r="S574" s="318"/>
      <c r="T574" s="318"/>
      <c r="U574" s="318"/>
      <c r="V574" s="318"/>
      <c r="W574" s="318"/>
      <c r="X574" s="318"/>
      <c r="Y574" s="318"/>
      <c r="Z574" s="318"/>
      <c r="AA574" s="318"/>
      <c r="AB574" s="318"/>
      <c r="AC574" s="318"/>
      <c r="AD574" s="318"/>
    </row>
    <row r="575" spans="1:30" ht="12" customHeight="1" x14ac:dyDescent="0.25">
      <c r="A575" s="318"/>
      <c r="B575" s="318"/>
      <c r="C575" s="318"/>
      <c r="D575" s="318"/>
      <c r="E575" s="318"/>
      <c r="F575" s="318"/>
      <c r="G575" s="318"/>
      <c r="H575" s="318"/>
      <c r="I575" s="318"/>
      <c r="J575" s="318"/>
      <c r="K575" s="318"/>
      <c r="L575" s="318"/>
      <c r="M575" s="318"/>
      <c r="N575" s="318"/>
      <c r="O575" s="318"/>
      <c r="P575" s="318"/>
      <c r="Q575" s="318"/>
      <c r="R575" s="318"/>
      <c r="S575" s="318"/>
      <c r="T575" s="318"/>
      <c r="U575" s="318"/>
      <c r="V575" s="318"/>
      <c r="W575" s="318"/>
      <c r="X575" s="318"/>
      <c r="Y575" s="318"/>
      <c r="Z575" s="318"/>
      <c r="AA575" s="318"/>
      <c r="AB575" s="318"/>
      <c r="AC575" s="318"/>
      <c r="AD575" s="318"/>
    </row>
    <row r="576" spans="1:30" ht="12" customHeight="1" x14ac:dyDescent="0.25">
      <c r="A576" s="318"/>
      <c r="B576" s="318"/>
      <c r="C576" s="318"/>
      <c r="D576" s="318"/>
      <c r="E576" s="318"/>
      <c r="F576" s="318"/>
      <c r="G576" s="318"/>
      <c r="H576" s="318"/>
      <c r="I576" s="318"/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18"/>
      <c r="U576" s="318"/>
      <c r="V576" s="318"/>
      <c r="W576" s="318"/>
      <c r="X576" s="318"/>
      <c r="Y576" s="318"/>
      <c r="Z576" s="318"/>
      <c r="AA576" s="318"/>
      <c r="AB576" s="318"/>
      <c r="AC576" s="318"/>
      <c r="AD576" s="318"/>
    </row>
    <row r="577" spans="1:30" ht="12" customHeight="1" x14ac:dyDescent="0.25">
      <c r="A577" s="318"/>
      <c r="B577" s="318"/>
      <c r="C577" s="318"/>
      <c r="D577" s="318"/>
      <c r="E577" s="318"/>
      <c r="F577" s="318"/>
      <c r="G577" s="318"/>
      <c r="H577" s="318"/>
      <c r="I577" s="318"/>
      <c r="J577" s="318"/>
      <c r="K577" s="318"/>
      <c r="L577" s="318"/>
      <c r="M577" s="318"/>
      <c r="N577" s="318"/>
      <c r="O577" s="318"/>
      <c r="P577" s="318"/>
      <c r="Q577" s="318"/>
      <c r="R577" s="318"/>
      <c r="S577" s="318"/>
      <c r="T577" s="318"/>
      <c r="U577" s="318"/>
      <c r="V577" s="318"/>
      <c r="W577" s="318"/>
      <c r="X577" s="318"/>
      <c r="Y577" s="318"/>
      <c r="Z577" s="318"/>
      <c r="AA577" s="318"/>
      <c r="AB577" s="318"/>
      <c r="AC577" s="318"/>
      <c r="AD577" s="318"/>
    </row>
    <row r="578" spans="1:30" ht="12" customHeight="1" x14ac:dyDescent="0.25">
      <c r="A578" s="318"/>
      <c r="B578" s="318"/>
      <c r="C578" s="318"/>
      <c r="D578" s="318"/>
      <c r="E578" s="318"/>
      <c r="F578" s="318"/>
      <c r="G578" s="318"/>
      <c r="H578" s="318"/>
      <c r="I578" s="318"/>
      <c r="J578" s="318"/>
      <c r="K578" s="318"/>
      <c r="L578" s="318"/>
      <c r="M578" s="318"/>
      <c r="N578" s="318"/>
      <c r="O578" s="318"/>
      <c r="P578" s="318"/>
      <c r="Q578" s="318"/>
      <c r="R578" s="318"/>
      <c r="S578" s="318"/>
      <c r="T578" s="318"/>
      <c r="U578" s="318"/>
      <c r="V578" s="318"/>
      <c r="W578" s="318"/>
      <c r="X578" s="318"/>
      <c r="Y578" s="318"/>
      <c r="Z578" s="318"/>
      <c r="AA578" s="318"/>
      <c r="AB578" s="318"/>
      <c r="AC578" s="318"/>
      <c r="AD578" s="318"/>
    </row>
    <row r="579" spans="1:30" ht="12" customHeight="1" x14ac:dyDescent="0.25">
      <c r="A579" s="318"/>
      <c r="B579" s="318"/>
      <c r="C579" s="318"/>
      <c r="D579" s="318"/>
      <c r="E579" s="318"/>
      <c r="F579" s="318"/>
      <c r="G579" s="318"/>
      <c r="H579" s="318"/>
      <c r="I579" s="318"/>
      <c r="J579" s="318"/>
      <c r="K579" s="318"/>
      <c r="L579" s="318"/>
      <c r="M579" s="318"/>
      <c r="N579" s="318"/>
      <c r="O579" s="318"/>
      <c r="P579" s="318"/>
      <c r="Q579" s="318"/>
      <c r="R579" s="318"/>
      <c r="S579" s="318"/>
      <c r="T579" s="318"/>
      <c r="U579" s="318"/>
      <c r="V579" s="318"/>
      <c r="W579" s="318"/>
      <c r="X579" s="318"/>
      <c r="Y579" s="318"/>
      <c r="Z579" s="318"/>
      <c r="AA579" s="318"/>
      <c r="AB579" s="318"/>
      <c r="AC579" s="318"/>
      <c r="AD579" s="318"/>
    </row>
    <row r="580" spans="1:30" ht="12" customHeight="1" x14ac:dyDescent="0.25">
      <c r="A580" s="318"/>
      <c r="B580" s="318"/>
      <c r="C580" s="318"/>
      <c r="D580" s="318"/>
      <c r="E580" s="318"/>
      <c r="F580" s="318"/>
      <c r="G580" s="318"/>
      <c r="H580" s="318"/>
      <c r="I580" s="318"/>
      <c r="J580" s="318"/>
      <c r="K580" s="318"/>
      <c r="L580" s="318"/>
      <c r="M580" s="318"/>
      <c r="N580" s="318"/>
      <c r="O580" s="318"/>
      <c r="P580" s="318"/>
      <c r="Q580" s="318"/>
      <c r="R580" s="318"/>
      <c r="S580" s="318"/>
      <c r="T580" s="318"/>
      <c r="U580" s="318"/>
      <c r="V580" s="318"/>
      <c r="W580" s="318"/>
      <c r="X580" s="318"/>
      <c r="Y580" s="318"/>
      <c r="Z580" s="318"/>
      <c r="AA580" s="318"/>
      <c r="AB580" s="318"/>
      <c r="AC580" s="318"/>
      <c r="AD580" s="318"/>
    </row>
    <row r="581" spans="1:30" ht="12" customHeight="1" x14ac:dyDescent="0.25">
      <c r="A581" s="318"/>
      <c r="B581" s="318"/>
      <c r="C581" s="318"/>
      <c r="D581" s="318"/>
      <c r="E581" s="318"/>
      <c r="F581" s="318"/>
      <c r="G581" s="318"/>
      <c r="H581" s="318"/>
      <c r="I581" s="318"/>
      <c r="J581" s="318"/>
      <c r="K581" s="318"/>
      <c r="L581" s="318"/>
      <c r="M581" s="318"/>
      <c r="N581" s="318"/>
      <c r="O581" s="318"/>
      <c r="P581" s="318"/>
      <c r="Q581" s="318"/>
      <c r="R581" s="318"/>
      <c r="S581" s="318"/>
      <c r="T581" s="318"/>
      <c r="U581" s="318"/>
      <c r="V581" s="318"/>
      <c r="W581" s="318"/>
      <c r="X581" s="318"/>
      <c r="Y581" s="318"/>
      <c r="Z581" s="318"/>
      <c r="AA581" s="318"/>
      <c r="AB581" s="318"/>
      <c r="AC581" s="318"/>
      <c r="AD581" s="318"/>
    </row>
    <row r="582" spans="1:30" ht="12" customHeight="1" x14ac:dyDescent="0.25">
      <c r="A582" s="318"/>
      <c r="B582" s="318"/>
      <c r="C582" s="318"/>
      <c r="D582" s="318"/>
      <c r="E582" s="318"/>
      <c r="F582" s="318"/>
      <c r="G582" s="318"/>
      <c r="H582" s="318"/>
      <c r="I582" s="318"/>
      <c r="J582" s="318"/>
      <c r="K582" s="318"/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  <c r="W582" s="318"/>
      <c r="X582" s="318"/>
      <c r="Y582" s="318"/>
      <c r="Z582" s="318"/>
      <c r="AA582" s="318"/>
      <c r="AB582" s="318"/>
      <c r="AC582" s="318"/>
      <c r="AD582" s="318"/>
    </row>
    <row r="583" spans="1:30" ht="12" customHeight="1" x14ac:dyDescent="0.25">
      <c r="A583" s="318"/>
      <c r="B583" s="318"/>
      <c r="C583" s="318"/>
      <c r="D583" s="318"/>
      <c r="E583" s="318"/>
      <c r="F583" s="318"/>
      <c r="G583" s="318"/>
      <c r="H583" s="318"/>
      <c r="I583" s="318"/>
      <c r="J583" s="318"/>
      <c r="K583" s="318"/>
      <c r="L583" s="318"/>
      <c r="M583" s="318"/>
      <c r="N583" s="318"/>
      <c r="O583" s="318"/>
      <c r="P583" s="318"/>
      <c r="Q583" s="318"/>
      <c r="R583" s="318"/>
      <c r="S583" s="318"/>
      <c r="T583" s="318"/>
      <c r="U583" s="318"/>
      <c r="V583" s="318"/>
      <c r="W583" s="318"/>
      <c r="X583" s="318"/>
      <c r="Y583" s="318"/>
      <c r="Z583" s="318"/>
      <c r="AA583" s="318"/>
      <c r="AB583" s="318"/>
      <c r="AC583" s="318"/>
      <c r="AD583" s="318"/>
    </row>
    <row r="584" spans="1:30" ht="12" customHeight="1" x14ac:dyDescent="0.25">
      <c r="A584" s="318"/>
      <c r="B584" s="318"/>
      <c r="C584" s="318"/>
      <c r="D584" s="318"/>
      <c r="E584" s="318"/>
      <c r="F584" s="318"/>
      <c r="G584" s="318"/>
      <c r="H584" s="318"/>
      <c r="I584" s="318"/>
      <c r="J584" s="318"/>
      <c r="K584" s="318"/>
      <c r="L584" s="318"/>
      <c r="M584" s="318"/>
      <c r="N584" s="318"/>
      <c r="O584" s="318"/>
      <c r="P584" s="318"/>
      <c r="Q584" s="318"/>
      <c r="R584" s="318"/>
      <c r="S584" s="318"/>
      <c r="T584" s="318"/>
      <c r="U584" s="318"/>
      <c r="V584" s="318"/>
      <c r="W584" s="318"/>
      <c r="X584" s="318"/>
      <c r="Y584" s="318"/>
      <c r="Z584" s="318"/>
      <c r="AA584" s="318"/>
      <c r="AB584" s="318"/>
      <c r="AC584" s="318"/>
      <c r="AD584" s="318"/>
    </row>
    <row r="585" spans="1:30" ht="12" customHeight="1" x14ac:dyDescent="0.25">
      <c r="A585" s="318"/>
      <c r="B585" s="318"/>
      <c r="C585" s="318"/>
      <c r="D585" s="318"/>
      <c r="E585" s="318"/>
      <c r="F585" s="318"/>
      <c r="G585" s="318"/>
      <c r="H585" s="318"/>
      <c r="I585" s="318"/>
      <c r="J585" s="318"/>
      <c r="K585" s="318"/>
      <c r="L585" s="318"/>
      <c r="M585" s="318"/>
      <c r="N585" s="318"/>
      <c r="O585" s="318"/>
      <c r="P585" s="318"/>
      <c r="Q585" s="318"/>
      <c r="R585" s="318"/>
      <c r="S585" s="318"/>
      <c r="T585" s="318"/>
      <c r="U585" s="318"/>
      <c r="V585" s="318"/>
      <c r="W585" s="318"/>
      <c r="X585" s="318"/>
      <c r="Y585" s="318"/>
      <c r="Z585" s="318"/>
      <c r="AA585" s="318"/>
      <c r="AB585" s="318"/>
      <c r="AC585" s="318"/>
      <c r="AD585" s="318"/>
    </row>
    <row r="586" spans="1:30" ht="12" customHeight="1" x14ac:dyDescent="0.25">
      <c r="A586" s="318"/>
      <c r="B586" s="318"/>
      <c r="C586" s="318"/>
      <c r="D586" s="318"/>
      <c r="E586" s="318"/>
      <c r="F586" s="318"/>
      <c r="G586" s="318"/>
      <c r="H586" s="318"/>
      <c r="I586" s="318"/>
      <c r="J586" s="318"/>
      <c r="K586" s="318"/>
      <c r="L586" s="318"/>
      <c r="M586" s="318"/>
      <c r="N586" s="318"/>
      <c r="O586" s="318"/>
      <c r="P586" s="318"/>
      <c r="Q586" s="318"/>
      <c r="R586" s="318"/>
      <c r="S586" s="318"/>
      <c r="T586" s="318"/>
      <c r="U586" s="318"/>
      <c r="V586" s="318"/>
      <c r="W586" s="318"/>
      <c r="X586" s="318"/>
      <c r="Y586" s="318"/>
      <c r="Z586" s="318"/>
      <c r="AA586" s="318"/>
      <c r="AB586" s="318"/>
      <c r="AC586" s="318"/>
      <c r="AD586" s="318"/>
    </row>
    <row r="587" spans="1:30" ht="12" customHeight="1" x14ac:dyDescent="0.25">
      <c r="A587" s="318"/>
      <c r="B587" s="318"/>
      <c r="C587" s="318"/>
      <c r="D587" s="318"/>
      <c r="E587" s="318"/>
      <c r="F587" s="318"/>
      <c r="G587" s="318"/>
      <c r="H587" s="318"/>
      <c r="I587" s="318"/>
      <c r="J587" s="318"/>
      <c r="K587" s="318"/>
      <c r="L587" s="318"/>
      <c r="M587" s="318"/>
      <c r="N587" s="318"/>
      <c r="O587" s="318"/>
      <c r="P587" s="318"/>
      <c r="Q587" s="318"/>
      <c r="R587" s="318"/>
      <c r="S587" s="318"/>
      <c r="T587" s="318"/>
      <c r="U587" s="318"/>
      <c r="V587" s="318"/>
      <c r="W587" s="318"/>
      <c r="X587" s="318"/>
      <c r="Y587" s="318"/>
      <c r="Z587" s="318"/>
      <c r="AA587" s="318"/>
      <c r="AB587" s="318"/>
      <c r="AC587" s="318"/>
      <c r="AD587" s="318"/>
    </row>
    <row r="588" spans="1:30" ht="12" customHeight="1" x14ac:dyDescent="0.25">
      <c r="A588" s="318"/>
      <c r="B588" s="318"/>
      <c r="C588" s="318"/>
      <c r="D588" s="318"/>
      <c r="E588" s="318"/>
      <c r="F588" s="318"/>
      <c r="G588" s="318"/>
      <c r="H588" s="318"/>
      <c r="I588" s="318"/>
      <c r="J588" s="318"/>
      <c r="K588" s="318"/>
      <c r="L588" s="318"/>
      <c r="M588" s="318"/>
      <c r="N588" s="318"/>
      <c r="O588" s="318"/>
      <c r="P588" s="318"/>
      <c r="Q588" s="318"/>
      <c r="R588" s="318"/>
      <c r="S588" s="318"/>
      <c r="T588" s="318"/>
      <c r="U588" s="318"/>
      <c r="V588" s="318"/>
      <c r="W588" s="318"/>
      <c r="X588" s="318"/>
      <c r="Y588" s="318"/>
      <c r="Z588" s="318"/>
      <c r="AA588" s="318"/>
      <c r="AB588" s="318"/>
      <c r="AC588" s="318"/>
      <c r="AD588" s="318"/>
    </row>
    <row r="589" spans="1:30" ht="12" customHeight="1" x14ac:dyDescent="0.25">
      <c r="A589" s="318"/>
      <c r="B589" s="318"/>
      <c r="C589" s="318"/>
      <c r="D589" s="318"/>
      <c r="E589" s="318"/>
      <c r="F589" s="318"/>
      <c r="G589" s="318"/>
      <c r="H589" s="318"/>
      <c r="I589" s="318"/>
      <c r="J589" s="318"/>
      <c r="K589" s="318"/>
      <c r="L589" s="318"/>
      <c r="M589" s="318"/>
      <c r="N589" s="318"/>
      <c r="O589" s="318"/>
      <c r="P589" s="318"/>
      <c r="Q589" s="318"/>
      <c r="R589" s="318"/>
      <c r="S589" s="318"/>
      <c r="T589" s="318"/>
      <c r="U589" s="318"/>
      <c r="V589" s="318"/>
      <c r="W589" s="318"/>
      <c r="X589" s="318"/>
      <c r="Y589" s="318"/>
      <c r="Z589" s="318"/>
      <c r="AA589" s="318"/>
      <c r="AB589" s="318"/>
      <c r="AC589" s="318"/>
      <c r="AD589" s="318"/>
    </row>
    <row r="590" spans="1:30" ht="12" customHeight="1" x14ac:dyDescent="0.25">
      <c r="A590" s="318"/>
      <c r="B590" s="318"/>
      <c r="C590" s="318"/>
      <c r="D590" s="318"/>
      <c r="E590" s="318"/>
      <c r="F590" s="318"/>
      <c r="G590" s="318"/>
      <c r="H590" s="318"/>
      <c r="I590" s="318"/>
      <c r="J590" s="318"/>
      <c r="K590" s="318"/>
      <c r="L590" s="318"/>
      <c r="M590" s="318"/>
      <c r="N590" s="318"/>
      <c r="O590" s="318"/>
      <c r="P590" s="318"/>
      <c r="Q590" s="318"/>
      <c r="R590" s="318"/>
      <c r="S590" s="318"/>
      <c r="T590" s="318"/>
      <c r="U590" s="318"/>
      <c r="V590" s="318"/>
      <c r="W590" s="318"/>
      <c r="X590" s="318"/>
      <c r="Y590" s="318"/>
      <c r="Z590" s="318"/>
      <c r="AA590" s="318"/>
      <c r="AB590" s="318"/>
      <c r="AC590" s="318"/>
      <c r="AD590" s="318"/>
    </row>
    <row r="591" spans="1:30" ht="12" customHeight="1" x14ac:dyDescent="0.25">
      <c r="A591" s="318"/>
      <c r="B591" s="318"/>
      <c r="C591" s="318"/>
      <c r="D591" s="318"/>
      <c r="E591" s="318"/>
      <c r="F591" s="318"/>
      <c r="G591" s="318"/>
      <c r="H591" s="318"/>
      <c r="I591" s="318"/>
      <c r="J591" s="318"/>
      <c r="K591" s="318"/>
      <c r="L591" s="318"/>
      <c r="M591" s="318"/>
      <c r="N591" s="318"/>
      <c r="O591" s="318"/>
      <c r="P591" s="318"/>
      <c r="Q591" s="318"/>
      <c r="R591" s="318"/>
      <c r="S591" s="318"/>
      <c r="T591" s="318"/>
      <c r="U591" s="318"/>
      <c r="V591" s="318"/>
      <c r="W591" s="318"/>
      <c r="X591" s="318"/>
      <c r="Y591" s="318"/>
      <c r="Z591" s="318"/>
      <c r="AA591" s="318"/>
      <c r="AB591" s="318"/>
      <c r="AC591" s="318"/>
      <c r="AD591" s="318"/>
    </row>
    <row r="592" spans="1:30" ht="12" customHeight="1" x14ac:dyDescent="0.25">
      <c r="A592" s="318"/>
      <c r="B592" s="318"/>
      <c r="C592" s="318"/>
      <c r="D592" s="318"/>
      <c r="E592" s="318"/>
      <c r="F592" s="318"/>
      <c r="G592" s="318"/>
      <c r="H592" s="318"/>
      <c r="I592" s="318"/>
      <c r="J592" s="318"/>
      <c r="K592" s="318"/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  <c r="W592" s="318"/>
      <c r="X592" s="318"/>
      <c r="Y592" s="318"/>
      <c r="Z592" s="318"/>
      <c r="AA592" s="318"/>
      <c r="AB592" s="318"/>
      <c r="AC592" s="318"/>
      <c r="AD592" s="318"/>
    </row>
    <row r="593" spans="1:30" ht="12" customHeight="1" x14ac:dyDescent="0.25">
      <c r="A593" s="318"/>
      <c r="B593" s="318"/>
      <c r="C593" s="318"/>
      <c r="D593" s="318"/>
      <c r="E593" s="318"/>
      <c r="F593" s="318"/>
      <c r="G593" s="318"/>
      <c r="H593" s="318"/>
      <c r="I593" s="318"/>
      <c r="J593" s="318"/>
      <c r="K593" s="318"/>
      <c r="L593" s="318"/>
      <c r="M593" s="318"/>
      <c r="N593" s="318"/>
      <c r="O593" s="318"/>
      <c r="P593" s="318"/>
      <c r="Q593" s="318"/>
      <c r="R593" s="318"/>
      <c r="S593" s="318"/>
      <c r="T593" s="318"/>
      <c r="U593" s="318"/>
      <c r="V593" s="318"/>
      <c r="W593" s="318"/>
      <c r="X593" s="318"/>
      <c r="Y593" s="318"/>
      <c r="Z593" s="318"/>
      <c r="AA593" s="318"/>
      <c r="AB593" s="318"/>
      <c r="AC593" s="318"/>
      <c r="AD593" s="318"/>
    </row>
    <row r="594" spans="1:30" ht="12" customHeight="1" x14ac:dyDescent="0.25">
      <c r="A594" s="318"/>
      <c r="B594" s="318"/>
      <c r="C594" s="318"/>
      <c r="D594" s="318"/>
      <c r="E594" s="318"/>
      <c r="F594" s="318"/>
      <c r="G594" s="318"/>
      <c r="H594" s="318"/>
      <c r="I594" s="318"/>
      <c r="J594" s="318"/>
      <c r="K594" s="318"/>
      <c r="L594" s="318"/>
      <c r="M594" s="318"/>
      <c r="N594" s="318"/>
      <c r="O594" s="318"/>
      <c r="P594" s="318"/>
      <c r="Q594" s="318"/>
      <c r="R594" s="318"/>
      <c r="S594" s="318"/>
      <c r="T594" s="318"/>
      <c r="U594" s="318"/>
      <c r="V594" s="318"/>
      <c r="W594" s="318"/>
      <c r="X594" s="318"/>
      <c r="Y594" s="318"/>
      <c r="Z594" s="318"/>
      <c r="AA594" s="318"/>
      <c r="AB594" s="318"/>
      <c r="AC594" s="318"/>
      <c r="AD594" s="318"/>
    </row>
    <row r="595" spans="1:30" ht="12" customHeight="1" x14ac:dyDescent="0.25">
      <c r="A595" s="318"/>
      <c r="B595" s="318"/>
      <c r="C595" s="318"/>
      <c r="D595" s="318"/>
      <c r="E595" s="318"/>
      <c r="F595" s="318"/>
      <c r="G595" s="318"/>
      <c r="H595" s="318"/>
      <c r="I595" s="318"/>
      <c r="J595" s="318"/>
      <c r="K595" s="318"/>
      <c r="L595" s="318"/>
      <c r="M595" s="318"/>
      <c r="N595" s="318"/>
      <c r="O595" s="318"/>
      <c r="P595" s="318"/>
      <c r="Q595" s="318"/>
      <c r="R595" s="318"/>
      <c r="S595" s="318"/>
      <c r="T595" s="318"/>
      <c r="U595" s="318"/>
      <c r="V595" s="318"/>
      <c r="W595" s="318"/>
      <c r="X595" s="318"/>
      <c r="Y595" s="318"/>
      <c r="Z595" s="318"/>
      <c r="AA595" s="318"/>
      <c r="AB595" s="318"/>
      <c r="AC595" s="318"/>
      <c r="AD595" s="318"/>
    </row>
    <row r="596" spans="1:30" ht="12" customHeight="1" x14ac:dyDescent="0.25">
      <c r="A596" s="318"/>
      <c r="B596" s="318"/>
      <c r="C596" s="318"/>
      <c r="D596" s="318"/>
      <c r="E596" s="318"/>
      <c r="F596" s="318"/>
      <c r="G596" s="318"/>
      <c r="H596" s="318"/>
      <c r="I596" s="318"/>
      <c r="J596" s="318"/>
      <c r="K596" s="318"/>
      <c r="L596" s="318"/>
      <c r="M596" s="318"/>
      <c r="N596" s="318"/>
      <c r="O596" s="318"/>
      <c r="P596" s="318"/>
      <c r="Q596" s="318"/>
      <c r="R596" s="318"/>
      <c r="S596" s="318"/>
      <c r="T596" s="318"/>
      <c r="U596" s="318"/>
      <c r="V596" s="318"/>
      <c r="W596" s="318"/>
      <c r="X596" s="318"/>
      <c r="Y596" s="318"/>
      <c r="Z596" s="318"/>
      <c r="AA596" s="318"/>
      <c r="AB596" s="318"/>
      <c r="AC596" s="318"/>
      <c r="AD596" s="318"/>
    </row>
    <row r="597" spans="1:30" ht="12" customHeight="1" x14ac:dyDescent="0.25">
      <c r="A597" s="318"/>
      <c r="B597" s="318"/>
      <c r="C597" s="318"/>
      <c r="D597" s="318"/>
      <c r="E597" s="318"/>
      <c r="F597" s="318"/>
      <c r="G597" s="318"/>
      <c r="H597" s="318"/>
      <c r="I597" s="318"/>
      <c r="J597" s="318"/>
      <c r="K597" s="318"/>
      <c r="L597" s="318"/>
      <c r="M597" s="318"/>
      <c r="N597" s="318"/>
      <c r="O597" s="318"/>
      <c r="P597" s="318"/>
      <c r="Q597" s="318"/>
      <c r="R597" s="318"/>
      <c r="S597" s="318"/>
      <c r="T597" s="318"/>
      <c r="U597" s="318"/>
      <c r="V597" s="318"/>
      <c r="W597" s="318"/>
      <c r="X597" s="318"/>
      <c r="Y597" s="318"/>
      <c r="Z597" s="318"/>
      <c r="AA597" s="318"/>
      <c r="AB597" s="318"/>
      <c r="AC597" s="318"/>
      <c r="AD597" s="318"/>
    </row>
    <row r="598" spans="1:30" ht="12" customHeight="1" x14ac:dyDescent="0.25">
      <c r="A598" s="318"/>
      <c r="B598" s="318"/>
      <c r="C598" s="318"/>
      <c r="D598" s="318"/>
      <c r="E598" s="318"/>
      <c r="F598" s="31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  <c r="W598" s="318"/>
      <c r="X598" s="318"/>
      <c r="Y598" s="318"/>
      <c r="Z598" s="318"/>
      <c r="AA598" s="318"/>
      <c r="AB598" s="318"/>
      <c r="AC598" s="318"/>
      <c r="AD598" s="318"/>
    </row>
    <row r="599" spans="1:30" ht="12" customHeight="1" x14ac:dyDescent="0.25">
      <c r="A599" s="318"/>
      <c r="B599" s="318"/>
      <c r="C599" s="318"/>
      <c r="D599" s="318"/>
      <c r="E599" s="318"/>
      <c r="F599" s="318"/>
      <c r="G599" s="318"/>
      <c r="H599" s="318"/>
      <c r="I599" s="318"/>
      <c r="J599" s="318"/>
      <c r="K599" s="318"/>
      <c r="L599" s="318"/>
      <c r="M599" s="318"/>
      <c r="N599" s="318"/>
      <c r="O599" s="318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  <c r="AA599" s="318"/>
      <c r="AB599" s="318"/>
      <c r="AC599" s="318"/>
      <c r="AD599" s="318"/>
    </row>
    <row r="600" spans="1:30" ht="12" customHeight="1" x14ac:dyDescent="0.25">
      <c r="A600" s="318"/>
      <c r="B600" s="318"/>
      <c r="C600" s="318"/>
      <c r="D600" s="318"/>
      <c r="E600" s="318"/>
      <c r="F600" s="318"/>
      <c r="G600" s="318"/>
      <c r="H600" s="318"/>
      <c r="I600" s="318"/>
      <c r="J600" s="318"/>
      <c r="K600" s="318"/>
      <c r="L600" s="318"/>
      <c r="M600" s="318"/>
      <c r="N600" s="318"/>
      <c r="O600" s="318"/>
      <c r="P600" s="318"/>
      <c r="Q600" s="318"/>
      <c r="R600" s="318"/>
      <c r="S600" s="318"/>
      <c r="T600" s="318"/>
      <c r="U600" s="318"/>
      <c r="V600" s="318"/>
      <c r="W600" s="318"/>
      <c r="X600" s="318"/>
      <c r="Y600" s="318"/>
      <c r="Z600" s="318"/>
      <c r="AA600" s="318"/>
      <c r="AB600" s="318"/>
      <c r="AC600" s="318"/>
      <c r="AD600" s="318"/>
    </row>
    <row r="601" spans="1:30" ht="12" customHeight="1" x14ac:dyDescent="0.25">
      <c r="A601" s="318"/>
      <c r="B601" s="318"/>
      <c r="C601" s="318"/>
      <c r="D601" s="318"/>
      <c r="E601" s="318"/>
      <c r="F601" s="318"/>
      <c r="G601" s="318"/>
      <c r="H601" s="318"/>
      <c r="I601" s="318"/>
      <c r="J601" s="318"/>
      <c r="K601" s="318"/>
      <c r="L601" s="318"/>
      <c r="M601" s="318"/>
      <c r="N601" s="318"/>
      <c r="O601" s="318"/>
      <c r="P601" s="318"/>
      <c r="Q601" s="318"/>
      <c r="R601" s="318"/>
      <c r="S601" s="318"/>
      <c r="T601" s="318"/>
      <c r="U601" s="318"/>
      <c r="V601" s="318"/>
      <c r="W601" s="318"/>
      <c r="X601" s="318"/>
      <c r="Y601" s="318"/>
      <c r="Z601" s="318"/>
      <c r="AA601" s="318"/>
      <c r="AB601" s="318"/>
      <c r="AC601" s="318"/>
      <c r="AD601" s="318"/>
    </row>
    <row r="602" spans="1:30" ht="12" customHeight="1" x14ac:dyDescent="0.25">
      <c r="A602" s="318"/>
      <c r="B602" s="318"/>
      <c r="C602" s="318"/>
      <c r="D602" s="318"/>
      <c r="E602" s="318"/>
      <c r="F602" s="318"/>
      <c r="G602" s="318"/>
      <c r="H602" s="318"/>
      <c r="I602" s="318"/>
      <c r="J602" s="318"/>
      <c r="K602" s="318"/>
      <c r="L602" s="318"/>
      <c r="M602" s="318"/>
      <c r="N602" s="318"/>
      <c r="O602" s="318"/>
      <c r="P602" s="318"/>
      <c r="Q602" s="318"/>
      <c r="R602" s="318"/>
      <c r="S602" s="318"/>
      <c r="T602" s="318"/>
      <c r="U602" s="318"/>
      <c r="V602" s="318"/>
      <c r="W602" s="318"/>
      <c r="X602" s="318"/>
      <c r="Y602" s="318"/>
      <c r="Z602" s="318"/>
      <c r="AA602" s="318"/>
      <c r="AB602" s="318"/>
      <c r="AC602" s="318"/>
      <c r="AD602" s="318"/>
    </row>
    <row r="603" spans="1:30" ht="12" customHeight="1" x14ac:dyDescent="0.25">
      <c r="A603" s="318"/>
      <c r="B603" s="318"/>
      <c r="C603" s="318"/>
      <c r="D603" s="318"/>
      <c r="E603" s="318"/>
      <c r="F603" s="318"/>
      <c r="G603" s="318"/>
      <c r="H603" s="318"/>
      <c r="I603" s="318"/>
      <c r="J603" s="318"/>
      <c r="K603" s="318"/>
      <c r="L603" s="318"/>
      <c r="M603" s="318"/>
      <c r="N603" s="318"/>
      <c r="O603" s="318"/>
      <c r="P603" s="318"/>
      <c r="Q603" s="318"/>
      <c r="R603" s="318"/>
      <c r="S603" s="318"/>
      <c r="T603" s="318"/>
      <c r="U603" s="318"/>
      <c r="V603" s="318"/>
      <c r="W603" s="318"/>
      <c r="X603" s="318"/>
      <c r="Y603" s="318"/>
      <c r="Z603" s="318"/>
      <c r="AA603" s="318"/>
      <c r="AB603" s="318"/>
      <c r="AC603" s="318"/>
      <c r="AD603" s="318"/>
    </row>
    <row r="604" spans="1:30" ht="12" customHeight="1" x14ac:dyDescent="0.25">
      <c r="A604" s="318"/>
      <c r="B604" s="318"/>
      <c r="C604" s="318"/>
      <c r="D604" s="318"/>
      <c r="E604" s="318"/>
      <c r="F604" s="318"/>
      <c r="G604" s="318"/>
      <c r="H604" s="318"/>
      <c r="I604" s="318"/>
      <c r="J604" s="318"/>
      <c r="K604" s="318"/>
      <c r="L604" s="318"/>
      <c r="M604" s="318"/>
      <c r="N604" s="318"/>
      <c r="O604" s="318"/>
      <c r="P604" s="318"/>
      <c r="Q604" s="318"/>
      <c r="R604" s="318"/>
      <c r="S604" s="318"/>
      <c r="T604" s="318"/>
      <c r="U604" s="318"/>
      <c r="V604" s="318"/>
      <c r="W604" s="318"/>
      <c r="X604" s="318"/>
      <c r="Y604" s="318"/>
      <c r="Z604" s="318"/>
      <c r="AA604" s="318"/>
      <c r="AB604" s="318"/>
      <c r="AC604" s="318"/>
      <c r="AD604" s="318"/>
    </row>
    <row r="605" spans="1:30" ht="12" customHeight="1" x14ac:dyDescent="0.25">
      <c r="A605" s="318"/>
      <c r="B605" s="318"/>
      <c r="C605" s="318"/>
      <c r="D605" s="318"/>
      <c r="E605" s="318"/>
      <c r="F605" s="318"/>
      <c r="G605" s="318"/>
      <c r="H605" s="318"/>
      <c r="I605" s="318"/>
      <c r="J605" s="318"/>
      <c r="K605" s="318"/>
      <c r="L605" s="318"/>
      <c r="M605" s="318"/>
      <c r="N605" s="318"/>
      <c r="O605" s="318"/>
      <c r="P605" s="318"/>
      <c r="Q605" s="318"/>
      <c r="R605" s="318"/>
      <c r="S605" s="318"/>
      <c r="T605" s="318"/>
      <c r="U605" s="318"/>
      <c r="V605" s="318"/>
      <c r="W605" s="318"/>
      <c r="X605" s="318"/>
      <c r="Y605" s="318"/>
      <c r="Z605" s="318"/>
      <c r="AA605" s="318"/>
      <c r="AB605" s="318"/>
      <c r="AC605" s="318"/>
      <c r="AD605" s="318"/>
    </row>
    <row r="606" spans="1:30" ht="12" customHeight="1" x14ac:dyDescent="0.25">
      <c r="A606" s="318"/>
      <c r="B606" s="318"/>
      <c r="C606" s="318"/>
      <c r="D606" s="318"/>
      <c r="E606" s="318"/>
      <c r="F606" s="318"/>
      <c r="G606" s="318"/>
      <c r="H606" s="318"/>
      <c r="I606" s="318"/>
      <c r="J606" s="318"/>
      <c r="K606" s="318"/>
      <c r="L606" s="318"/>
      <c r="M606" s="318"/>
      <c r="N606" s="318"/>
      <c r="O606" s="318"/>
      <c r="P606" s="318"/>
      <c r="Q606" s="318"/>
      <c r="R606" s="318"/>
      <c r="S606" s="318"/>
      <c r="T606" s="318"/>
      <c r="U606" s="318"/>
      <c r="V606" s="318"/>
      <c r="W606" s="318"/>
      <c r="X606" s="318"/>
      <c r="Y606" s="318"/>
      <c r="Z606" s="318"/>
      <c r="AA606" s="318"/>
      <c r="AB606" s="318"/>
      <c r="AC606" s="318"/>
      <c r="AD606" s="318"/>
    </row>
    <row r="607" spans="1:30" ht="12" customHeight="1" x14ac:dyDescent="0.25">
      <c r="A607" s="318"/>
      <c r="B607" s="318"/>
      <c r="C607" s="318"/>
      <c r="D607" s="318"/>
      <c r="E607" s="318"/>
      <c r="F607" s="318"/>
      <c r="G607" s="318"/>
      <c r="H607" s="318"/>
      <c r="I607" s="318"/>
      <c r="J607" s="318"/>
      <c r="K607" s="318"/>
      <c r="L607" s="318"/>
      <c r="M607" s="318"/>
      <c r="N607" s="318"/>
      <c r="O607" s="318"/>
      <c r="P607" s="318"/>
      <c r="Q607" s="318"/>
      <c r="R607" s="318"/>
      <c r="S607" s="318"/>
      <c r="T607" s="318"/>
      <c r="U607" s="318"/>
      <c r="V607" s="318"/>
      <c r="W607" s="318"/>
      <c r="X607" s="318"/>
      <c r="Y607" s="318"/>
      <c r="Z607" s="318"/>
      <c r="AA607" s="318"/>
      <c r="AB607" s="318"/>
      <c r="AC607" s="318"/>
      <c r="AD607" s="318"/>
    </row>
    <row r="608" spans="1:30" ht="12" customHeight="1" x14ac:dyDescent="0.25">
      <c r="A608" s="318"/>
      <c r="B608" s="318"/>
      <c r="C608" s="318"/>
      <c r="D608" s="318"/>
      <c r="E608" s="318"/>
      <c r="F608" s="318"/>
      <c r="G608" s="318"/>
      <c r="H608" s="318"/>
      <c r="I608" s="318"/>
      <c r="J608" s="318"/>
      <c r="K608" s="318"/>
      <c r="L608" s="318"/>
      <c r="M608" s="318"/>
      <c r="N608" s="318"/>
      <c r="O608" s="318"/>
      <c r="P608" s="318"/>
      <c r="Q608" s="318"/>
      <c r="R608" s="318"/>
      <c r="S608" s="318"/>
      <c r="T608" s="318"/>
      <c r="U608" s="318"/>
      <c r="V608" s="318"/>
      <c r="W608" s="318"/>
      <c r="X608" s="318"/>
      <c r="Y608" s="318"/>
      <c r="Z608" s="318"/>
      <c r="AA608" s="318"/>
      <c r="AB608" s="318"/>
      <c r="AC608" s="318"/>
      <c r="AD608" s="318"/>
    </row>
    <row r="609" spans="1:30" ht="12" customHeight="1" x14ac:dyDescent="0.25">
      <c r="A609" s="318"/>
      <c r="B609" s="318"/>
      <c r="C609" s="318"/>
      <c r="D609" s="318"/>
      <c r="E609" s="318"/>
      <c r="F609" s="318"/>
      <c r="G609" s="318"/>
      <c r="H609" s="318"/>
      <c r="I609" s="318"/>
      <c r="J609" s="318"/>
      <c r="K609" s="318"/>
      <c r="L609" s="318"/>
      <c r="M609" s="318"/>
      <c r="N609" s="318"/>
      <c r="O609" s="318"/>
      <c r="P609" s="318"/>
      <c r="Q609" s="318"/>
      <c r="R609" s="318"/>
      <c r="S609" s="318"/>
      <c r="T609" s="318"/>
      <c r="U609" s="318"/>
      <c r="V609" s="318"/>
      <c r="W609" s="318"/>
      <c r="X609" s="318"/>
      <c r="Y609" s="318"/>
      <c r="Z609" s="318"/>
      <c r="AA609" s="318"/>
      <c r="AB609" s="318"/>
      <c r="AC609" s="318"/>
      <c r="AD609" s="318"/>
    </row>
    <row r="610" spans="1:30" ht="12" customHeight="1" x14ac:dyDescent="0.25">
      <c r="A610" s="318"/>
      <c r="B610" s="318"/>
      <c r="C610" s="318"/>
      <c r="D610" s="318"/>
      <c r="E610" s="318"/>
      <c r="F610" s="318"/>
      <c r="G610" s="318"/>
      <c r="H610" s="318"/>
      <c r="I610" s="318"/>
      <c r="J610" s="318"/>
      <c r="K610" s="318"/>
      <c r="L610" s="318"/>
      <c r="M610" s="318"/>
      <c r="N610" s="318"/>
      <c r="O610" s="318"/>
      <c r="P610" s="318"/>
      <c r="Q610" s="318"/>
      <c r="R610" s="318"/>
      <c r="S610" s="318"/>
      <c r="T610" s="318"/>
      <c r="U610" s="318"/>
      <c r="V610" s="318"/>
      <c r="W610" s="318"/>
      <c r="X610" s="318"/>
      <c r="Y610" s="318"/>
      <c r="Z610" s="318"/>
      <c r="AA610" s="318"/>
      <c r="AB610" s="318"/>
      <c r="AC610" s="318"/>
      <c r="AD610" s="318"/>
    </row>
    <row r="611" spans="1:30" ht="12" customHeight="1" x14ac:dyDescent="0.25">
      <c r="A611" s="318"/>
      <c r="B611" s="318"/>
      <c r="C611" s="318"/>
      <c r="D611" s="318"/>
      <c r="E611" s="318"/>
      <c r="F611" s="318"/>
      <c r="G611" s="318"/>
      <c r="H611" s="318"/>
      <c r="I611" s="318"/>
      <c r="J611" s="318"/>
      <c r="K611" s="318"/>
      <c r="L611" s="318"/>
      <c r="M611" s="318"/>
      <c r="N611" s="318"/>
      <c r="O611" s="318"/>
      <c r="P611" s="318"/>
      <c r="Q611" s="318"/>
      <c r="R611" s="318"/>
      <c r="S611" s="318"/>
      <c r="T611" s="318"/>
      <c r="U611" s="318"/>
      <c r="V611" s="318"/>
      <c r="W611" s="318"/>
      <c r="X611" s="318"/>
      <c r="Y611" s="318"/>
      <c r="Z611" s="318"/>
      <c r="AA611" s="318"/>
      <c r="AB611" s="318"/>
      <c r="AC611" s="318"/>
      <c r="AD611" s="318"/>
    </row>
    <row r="612" spans="1:30" ht="12" customHeight="1" x14ac:dyDescent="0.25">
      <c r="A612" s="318"/>
      <c r="B612" s="318"/>
      <c r="C612" s="318"/>
      <c r="D612" s="318"/>
      <c r="E612" s="318"/>
      <c r="F612" s="318"/>
      <c r="G612" s="318"/>
      <c r="H612" s="318"/>
      <c r="I612" s="318"/>
      <c r="J612" s="318"/>
      <c r="K612" s="318"/>
      <c r="L612" s="318"/>
      <c r="M612" s="318"/>
      <c r="N612" s="318"/>
      <c r="O612" s="318"/>
      <c r="P612" s="318"/>
      <c r="Q612" s="318"/>
      <c r="R612" s="318"/>
      <c r="S612" s="318"/>
      <c r="T612" s="318"/>
      <c r="U612" s="318"/>
      <c r="V612" s="318"/>
      <c r="W612" s="318"/>
      <c r="X612" s="318"/>
      <c r="Y612" s="318"/>
      <c r="Z612" s="318"/>
      <c r="AA612" s="318"/>
      <c r="AB612" s="318"/>
      <c r="AC612" s="318"/>
      <c r="AD612" s="318"/>
    </row>
    <row r="613" spans="1:30" ht="12" customHeight="1" x14ac:dyDescent="0.25">
      <c r="A613" s="318"/>
      <c r="B613" s="318"/>
      <c r="C613" s="318"/>
      <c r="D613" s="318"/>
      <c r="E613" s="318"/>
      <c r="F613" s="318"/>
      <c r="G613" s="318"/>
      <c r="H613" s="318"/>
      <c r="I613" s="318"/>
      <c r="J613" s="318"/>
      <c r="K613" s="318"/>
      <c r="L613" s="318"/>
      <c r="M613" s="318"/>
      <c r="N613" s="318"/>
      <c r="O613" s="318"/>
      <c r="P613" s="318"/>
      <c r="Q613" s="318"/>
      <c r="R613" s="318"/>
      <c r="S613" s="318"/>
      <c r="T613" s="318"/>
      <c r="U613" s="318"/>
      <c r="V613" s="318"/>
      <c r="W613" s="318"/>
      <c r="X613" s="318"/>
      <c r="Y613" s="318"/>
      <c r="Z613" s="318"/>
      <c r="AA613" s="318"/>
      <c r="AB613" s="318"/>
      <c r="AC613" s="318"/>
      <c r="AD613" s="318"/>
    </row>
    <row r="614" spans="1:30" ht="12" customHeight="1" x14ac:dyDescent="0.25">
      <c r="A614" s="318"/>
      <c r="B614" s="318"/>
      <c r="C614" s="318"/>
      <c r="D614" s="318"/>
      <c r="E614" s="318"/>
      <c r="F614" s="318"/>
      <c r="G614" s="318"/>
      <c r="H614" s="318"/>
      <c r="I614" s="318"/>
      <c r="J614" s="318"/>
      <c r="K614" s="318"/>
      <c r="L614" s="318"/>
      <c r="M614" s="318"/>
      <c r="N614" s="318"/>
      <c r="O614" s="318"/>
      <c r="P614" s="318"/>
      <c r="Q614" s="318"/>
      <c r="R614" s="318"/>
      <c r="S614" s="318"/>
      <c r="T614" s="318"/>
      <c r="U614" s="318"/>
      <c r="V614" s="318"/>
      <c r="W614" s="318"/>
      <c r="X614" s="318"/>
      <c r="Y614" s="318"/>
      <c r="Z614" s="318"/>
      <c r="AA614" s="318"/>
      <c r="AB614" s="318"/>
      <c r="AC614" s="318"/>
      <c r="AD614" s="318"/>
    </row>
    <row r="615" spans="1:30" ht="12" customHeight="1" x14ac:dyDescent="0.25">
      <c r="A615" s="318"/>
      <c r="B615" s="318"/>
      <c r="C615" s="318"/>
      <c r="D615" s="318"/>
      <c r="E615" s="318"/>
      <c r="F615" s="318"/>
      <c r="G615" s="318"/>
      <c r="H615" s="318"/>
      <c r="I615" s="318"/>
      <c r="J615" s="318"/>
      <c r="K615" s="318"/>
      <c r="L615" s="318"/>
      <c r="M615" s="318"/>
      <c r="N615" s="318"/>
      <c r="O615" s="318"/>
      <c r="P615" s="318"/>
      <c r="Q615" s="318"/>
      <c r="R615" s="318"/>
      <c r="S615" s="318"/>
      <c r="T615" s="318"/>
      <c r="U615" s="318"/>
      <c r="V615" s="318"/>
      <c r="W615" s="318"/>
      <c r="X615" s="318"/>
      <c r="Y615" s="318"/>
      <c r="Z615" s="318"/>
      <c r="AA615" s="318"/>
      <c r="AB615" s="318"/>
      <c r="AC615" s="318"/>
      <c r="AD615" s="318"/>
    </row>
    <row r="616" spans="1:30" ht="12" customHeight="1" x14ac:dyDescent="0.25">
      <c r="A616" s="318"/>
      <c r="B616" s="318"/>
      <c r="C616" s="318"/>
      <c r="D616" s="318"/>
      <c r="E616" s="318"/>
      <c r="F616" s="318"/>
      <c r="G616" s="318"/>
      <c r="H616" s="318"/>
      <c r="I616" s="318"/>
      <c r="J616" s="318"/>
      <c r="K616" s="318"/>
      <c r="L616" s="318"/>
      <c r="M616" s="318"/>
      <c r="N616" s="318"/>
      <c r="O616" s="318"/>
      <c r="P616" s="318"/>
      <c r="Q616" s="318"/>
      <c r="R616" s="318"/>
      <c r="S616" s="318"/>
      <c r="T616" s="318"/>
      <c r="U616" s="318"/>
      <c r="V616" s="318"/>
      <c r="W616" s="318"/>
      <c r="X616" s="318"/>
      <c r="Y616" s="318"/>
      <c r="Z616" s="318"/>
      <c r="AA616" s="318"/>
      <c r="AB616" s="318"/>
      <c r="AC616" s="318"/>
      <c r="AD616" s="318"/>
    </row>
    <row r="617" spans="1:30" ht="12" customHeight="1" x14ac:dyDescent="0.25">
      <c r="A617" s="318"/>
      <c r="B617" s="318"/>
      <c r="C617" s="318"/>
      <c r="D617" s="318"/>
      <c r="E617" s="318"/>
      <c r="F617" s="318"/>
      <c r="G617" s="318"/>
      <c r="H617" s="318"/>
      <c r="I617" s="318"/>
      <c r="J617" s="318"/>
      <c r="K617" s="318"/>
      <c r="L617" s="318"/>
      <c r="M617" s="318"/>
      <c r="N617" s="318"/>
      <c r="O617" s="318"/>
      <c r="P617" s="318"/>
      <c r="Q617" s="318"/>
      <c r="R617" s="318"/>
      <c r="S617" s="318"/>
      <c r="T617" s="318"/>
      <c r="U617" s="318"/>
      <c r="V617" s="318"/>
      <c r="W617" s="318"/>
      <c r="X617" s="318"/>
      <c r="Y617" s="318"/>
      <c r="Z617" s="318"/>
      <c r="AA617" s="318"/>
      <c r="AB617" s="318"/>
      <c r="AC617" s="318"/>
      <c r="AD617" s="318"/>
    </row>
    <row r="618" spans="1:30" ht="12" customHeight="1" x14ac:dyDescent="0.25">
      <c r="A618" s="318"/>
      <c r="B618" s="318"/>
      <c r="C618" s="318"/>
      <c r="D618" s="318"/>
      <c r="E618" s="318"/>
      <c r="F618" s="318"/>
      <c r="G618" s="318"/>
      <c r="H618" s="318"/>
      <c r="I618" s="318"/>
      <c r="J618" s="318"/>
      <c r="K618" s="318"/>
      <c r="L618" s="318"/>
      <c r="M618" s="318"/>
      <c r="N618" s="318"/>
      <c r="O618" s="318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  <c r="AA618" s="318"/>
      <c r="AB618" s="318"/>
      <c r="AC618" s="318"/>
      <c r="AD618" s="318"/>
    </row>
    <row r="619" spans="1:30" ht="12" customHeight="1" x14ac:dyDescent="0.25">
      <c r="A619" s="318"/>
      <c r="B619" s="318"/>
      <c r="C619" s="318"/>
      <c r="D619" s="318"/>
      <c r="E619" s="318"/>
      <c r="F619" s="318"/>
      <c r="G619" s="318"/>
      <c r="H619" s="318"/>
      <c r="I619" s="318"/>
      <c r="J619" s="318"/>
      <c r="K619" s="318"/>
      <c r="L619" s="318"/>
      <c r="M619" s="318"/>
      <c r="N619" s="318"/>
      <c r="O619" s="318"/>
      <c r="P619" s="318"/>
      <c r="Q619" s="318"/>
      <c r="R619" s="318"/>
      <c r="S619" s="318"/>
      <c r="T619" s="318"/>
      <c r="U619" s="318"/>
      <c r="V619" s="318"/>
      <c r="W619" s="318"/>
      <c r="X619" s="318"/>
      <c r="Y619" s="318"/>
      <c r="Z619" s="318"/>
      <c r="AA619" s="318"/>
      <c r="AB619" s="318"/>
      <c r="AC619" s="318"/>
      <c r="AD619" s="318"/>
    </row>
    <row r="620" spans="1:30" ht="12" customHeight="1" x14ac:dyDescent="0.25">
      <c r="A620" s="318"/>
      <c r="B620" s="318"/>
      <c r="C620" s="318"/>
      <c r="D620" s="318"/>
      <c r="E620" s="318"/>
      <c r="F620" s="318"/>
      <c r="G620" s="318"/>
      <c r="H620" s="318"/>
      <c r="I620" s="318"/>
      <c r="J620" s="318"/>
      <c r="K620" s="318"/>
      <c r="L620" s="318"/>
      <c r="M620" s="318"/>
      <c r="N620" s="318"/>
      <c r="O620" s="318"/>
      <c r="P620" s="318"/>
      <c r="Q620" s="318"/>
      <c r="R620" s="318"/>
      <c r="S620" s="318"/>
      <c r="T620" s="318"/>
      <c r="U620" s="318"/>
      <c r="V620" s="318"/>
      <c r="W620" s="318"/>
      <c r="X620" s="318"/>
      <c r="Y620" s="318"/>
      <c r="Z620" s="318"/>
      <c r="AA620" s="318"/>
      <c r="AB620" s="318"/>
      <c r="AC620" s="318"/>
      <c r="AD620" s="318"/>
    </row>
    <row r="621" spans="1:30" ht="12" customHeight="1" x14ac:dyDescent="0.25">
      <c r="A621" s="318"/>
      <c r="B621" s="318"/>
      <c r="C621" s="318"/>
      <c r="D621" s="318"/>
      <c r="E621" s="318"/>
      <c r="F621" s="318"/>
      <c r="G621" s="318"/>
      <c r="H621" s="318"/>
      <c r="I621" s="318"/>
      <c r="J621" s="318"/>
      <c r="K621" s="318"/>
      <c r="L621" s="318"/>
      <c r="M621" s="318"/>
      <c r="N621" s="318"/>
      <c r="O621" s="318"/>
      <c r="P621" s="318"/>
      <c r="Q621" s="318"/>
      <c r="R621" s="318"/>
      <c r="S621" s="318"/>
      <c r="T621" s="318"/>
      <c r="U621" s="318"/>
      <c r="V621" s="318"/>
      <c r="W621" s="318"/>
      <c r="X621" s="318"/>
      <c r="Y621" s="318"/>
      <c r="Z621" s="318"/>
      <c r="AA621" s="318"/>
      <c r="AB621" s="318"/>
      <c r="AC621" s="318"/>
      <c r="AD621" s="318"/>
    </row>
    <row r="622" spans="1:30" ht="12" customHeight="1" x14ac:dyDescent="0.25">
      <c r="A622" s="318"/>
      <c r="B622" s="318"/>
      <c r="C622" s="318"/>
      <c r="D622" s="318"/>
      <c r="E622" s="318"/>
      <c r="F622" s="318"/>
      <c r="G622" s="318"/>
      <c r="H622" s="318"/>
      <c r="I622" s="318"/>
      <c r="J622" s="318"/>
      <c r="K622" s="318"/>
      <c r="L622" s="318"/>
      <c r="M622" s="318"/>
      <c r="N622" s="318"/>
      <c r="O622" s="318"/>
      <c r="P622" s="318"/>
      <c r="Q622" s="318"/>
      <c r="R622" s="318"/>
      <c r="S622" s="318"/>
      <c r="T622" s="318"/>
      <c r="U622" s="318"/>
      <c r="V622" s="318"/>
      <c r="W622" s="318"/>
      <c r="X622" s="318"/>
      <c r="Y622" s="318"/>
      <c r="Z622" s="318"/>
      <c r="AA622" s="318"/>
      <c r="AB622" s="318"/>
      <c r="AC622" s="318"/>
      <c r="AD622" s="318"/>
    </row>
    <row r="623" spans="1:30" ht="12" customHeight="1" x14ac:dyDescent="0.25">
      <c r="A623" s="318"/>
      <c r="B623" s="318"/>
      <c r="C623" s="318"/>
      <c r="D623" s="318"/>
      <c r="E623" s="318"/>
      <c r="F623" s="318"/>
      <c r="G623" s="318"/>
      <c r="H623" s="318"/>
      <c r="I623" s="318"/>
      <c r="J623" s="318"/>
      <c r="K623" s="318"/>
      <c r="L623" s="318"/>
      <c r="M623" s="318"/>
      <c r="N623" s="318"/>
      <c r="O623" s="318"/>
      <c r="P623" s="318"/>
      <c r="Q623" s="318"/>
      <c r="R623" s="318"/>
      <c r="S623" s="318"/>
      <c r="T623" s="318"/>
      <c r="U623" s="318"/>
      <c r="V623" s="318"/>
      <c r="W623" s="318"/>
      <c r="X623" s="318"/>
      <c r="Y623" s="318"/>
      <c r="Z623" s="318"/>
      <c r="AA623" s="318"/>
      <c r="AB623" s="318"/>
      <c r="AC623" s="318"/>
      <c r="AD623" s="318"/>
    </row>
    <row r="624" spans="1:30" ht="12" customHeight="1" x14ac:dyDescent="0.25">
      <c r="A624" s="318"/>
      <c r="B624" s="318"/>
      <c r="C624" s="318"/>
      <c r="D624" s="318"/>
      <c r="E624" s="318"/>
      <c r="F624" s="318"/>
      <c r="G624" s="318"/>
      <c r="H624" s="318"/>
      <c r="I624" s="318"/>
      <c r="J624" s="318"/>
      <c r="K624" s="318"/>
      <c r="L624" s="318"/>
      <c r="M624" s="318"/>
      <c r="N624" s="318"/>
      <c r="O624" s="318"/>
      <c r="P624" s="318"/>
      <c r="Q624" s="318"/>
      <c r="R624" s="318"/>
      <c r="S624" s="318"/>
      <c r="T624" s="318"/>
      <c r="U624" s="318"/>
      <c r="V624" s="318"/>
      <c r="W624" s="318"/>
      <c r="X624" s="318"/>
      <c r="Y624" s="318"/>
      <c r="Z624" s="318"/>
      <c r="AA624" s="318"/>
      <c r="AB624" s="318"/>
      <c r="AC624" s="318"/>
      <c r="AD624" s="318"/>
    </row>
    <row r="625" spans="1:30" ht="12" customHeight="1" x14ac:dyDescent="0.25">
      <c r="A625" s="318"/>
      <c r="B625" s="318"/>
      <c r="C625" s="318"/>
      <c r="D625" s="318"/>
      <c r="E625" s="318"/>
      <c r="F625" s="318"/>
      <c r="G625" s="318"/>
      <c r="H625" s="318"/>
      <c r="I625" s="318"/>
      <c r="J625" s="318"/>
      <c r="K625" s="318"/>
      <c r="L625" s="318"/>
      <c r="M625" s="318"/>
      <c r="N625" s="318"/>
      <c r="O625" s="318"/>
      <c r="P625" s="318"/>
      <c r="Q625" s="318"/>
      <c r="R625" s="318"/>
      <c r="S625" s="318"/>
      <c r="T625" s="318"/>
      <c r="U625" s="318"/>
      <c r="V625" s="318"/>
      <c r="W625" s="318"/>
      <c r="X625" s="318"/>
      <c r="Y625" s="318"/>
      <c r="Z625" s="318"/>
      <c r="AA625" s="318"/>
      <c r="AB625" s="318"/>
      <c r="AC625" s="318"/>
      <c r="AD625" s="318"/>
    </row>
    <row r="626" spans="1:30" ht="12" customHeight="1" x14ac:dyDescent="0.25">
      <c r="A626" s="318"/>
      <c r="B626" s="318"/>
      <c r="C626" s="318"/>
      <c r="D626" s="318"/>
      <c r="E626" s="318"/>
      <c r="F626" s="318"/>
      <c r="G626" s="318"/>
      <c r="H626" s="318"/>
      <c r="I626" s="318"/>
      <c r="J626" s="318"/>
      <c r="K626" s="318"/>
      <c r="L626" s="318"/>
      <c r="M626" s="318"/>
      <c r="N626" s="318"/>
      <c r="O626" s="318"/>
      <c r="P626" s="318"/>
      <c r="Q626" s="318"/>
      <c r="R626" s="318"/>
      <c r="S626" s="318"/>
      <c r="T626" s="318"/>
      <c r="U626" s="318"/>
      <c r="V626" s="318"/>
      <c r="W626" s="318"/>
      <c r="X626" s="318"/>
      <c r="Y626" s="318"/>
      <c r="Z626" s="318"/>
      <c r="AA626" s="318"/>
      <c r="AB626" s="318"/>
      <c r="AC626" s="318"/>
      <c r="AD626" s="318"/>
    </row>
    <row r="627" spans="1:30" ht="12" customHeight="1" x14ac:dyDescent="0.25">
      <c r="A627" s="318"/>
      <c r="B627" s="318"/>
      <c r="C627" s="318"/>
      <c r="D627" s="318"/>
      <c r="E627" s="318"/>
      <c r="F627" s="318"/>
      <c r="G627" s="318"/>
      <c r="H627" s="318"/>
      <c r="I627" s="318"/>
      <c r="J627" s="318"/>
      <c r="K627" s="318"/>
      <c r="L627" s="318"/>
      <c r="M627" s="318"/>
      <c r="N627" s="318"/>
      <c r="O627" s="318"/>
      <c r="P627" s="318"/>
      <c r="Q627" s="318"/>
      <c r="R627" s="318"/>
      <c r="S627" s="318"/>
      <c r="T627" s="318"/>
      <c r="U627" s="318"/>
      <c r="V627" s="318"/>
      <c r="W627" s="318"/>
      <c r="X627" s="318"/>
      <c r="Y627" s="318"/>
      <c r="Z627" s="318"/>
      <c r="AA627" s="318"/>
      <c r="AB627" s="318"/>
      <c r="AC627" s="318"/>
      <c r="AD627" s="318"/>
    </row>
    <row r="628" spans="1:30" ht="12" customHeight="1" x14ac:dyDescent="0.25">
      <c r="A628" s="318"/>
      <c r="B628" s="318"/>
      <c r="C628" s="318"/>
      <c r="D628" s="318"/>
      <c r="E628" s="318"/>
      <c r="F628" s="318"/>
      <c r="G628" s="318"/>
      <c r="H628" s="318"/>
      <c r="I628" s="318"/>
      <c r="J628" s="318"/>
      <c r="K628" s="318"/>
      <c r="L628" s="318"/>
      <c r="M628" s="318"/>
      <c r="N628" s="318"/>
      <c r="O628" s="318"/>
      <c r="P628" s="318"/>
      <c r="Q628" s="318"/>
      <c r="R628" s="318"/>
      <c r="S628" s="318"/>
      <c r="T628" s="318"/>
      <c r="U628" s="318"/>
      <c r="V628" s="318"/>
      <c r="W628" s="318"/>
      <c r="X628" s="318"/>
      <c r="Y628" s="318"/>
      <c r="Z628" s="318"/>
      <c r="AA628" s="318"/>
      <c r="AB628" s="318"/>
      <c r="AC628" s="318"/>
      <c r="AD628" s="318"/>
    </row>
    <row r="629" spans="1:30" ht="12" customHeight="1" x14ac:dyDescent="0.25">
      <c r="A629" s="318"/>
      <c r="B629" s="318"/>
      <c r="C629" s="318"/>
      <c r="D629" s="318"/>
      <c r="E629" s="318"/>
      <c r="F629" s="318"/>
      <c r="G629" s="318"/>
      <c r="H629" s="318"/>
      <c r="I629" s="318"/>
      <c r="J629" s="318"/>
      <c r="K629" s="318"/>
      <c r="L629" s="318"/>
      <c r="M629" s="318"/>
      <c r="N629" s="318"/>
      <c r="O629" s="318"/>
      <c r="P629" s="318"/>
      <c r="Q629" s="318"/>
      <c r="R629" s="318"/>
      <c r="S629" s="318"/>
      <c r="T629" s="318"/>
      <c r="U629" s="318"/>
      <c r="V629" s="318"/>
      <c r="W629" s="318"/>
      <c r="X629" s="318"/>
      <c r="Y629" s="318"/>
      <c r="Z629" s="318"/>
      <c r="AA629" s="318"/>
      <c r="AB629" s="318"/>
      <c r="AC629" s="318"/>
      <c r="AD629" s="318"/>
    </row>
    <row r="630" spans="1:30" ht="12" customHeight="1" x14ac:dyDescent="0.25">
      <c r="A630" s="318"/>
      <c r="B630" s="318"/>
      <c r="C630" s="318"/>
      <c r="D630" s="318"/>
      <c r="E630" s="318"/>
      <c r="F630" s="318"/>
      <c r="G630" s="318"/>
      <c r="H630" s="318"/>
      <c r="I630" s="318"/>
      <c r="J630" s="318"/>
      <c r="K630" s="318"/>
      <c r="L630" s="318"/>
      <c r="M630" s="318"/>
      <c r="N630" s="318"/>
      <c r="O630" s="318"/>
      <c r="P630" s="318"/>
      <c r="Q630" s="318"/>
      <c r="R630" s="318"/>
      <c r="S630" s="318"/>
      <c r="T630" s="318"/>
      <c r="U630" s="318"/>
      <c r="V630" s="318"/>
      <c r="W630" s="318"/>
      <c r="X630" s="318"/>
      <c r="Y630" s="318"/>
      <c r="Z630" s="318"/>
      <c r="AA630" s="318"/>
      <c r="AB630" s="318"/>
      <c r="AC630" s="318"/>
      <c r="AD630" s="318"/>
    </row>
    <row r="631" spans="1:30" ht="12" customHeight="1" x14ac:dyDescent="0.25">
      <c r="A631" s="318"/>
      <c r="B631" s="318"/>
      <c r="C631" s="318"/>
      <c r="D631" s="318"/>
      <c r="E631" s="318"/>
      <c r="F631" s="318"/>
      <c r="G631" s="318"/>
      <c r="H631" s="318"/>
      <c r="I631" s="318"/>
      <c r="J631" s="318"/>
      <c r="K631" s="318"/>
      <c r="L631" s="318"/>
      <c r="M631" s="318"/>
      <c r="N631" s="318"/>
      <c r="O631" s="318"/>
      <c r="P631" s="318"/>
      <c r="Q631" s="318"/>
      <c r="R631" s="318"/>
      <c r="S631" s="318"/>
      <c r="T631" s="318"/>
      <c r="U631" s="318"/>
      <c r="V631" s="318"/>
      <c r="W631" s="318"/>
      <c r="X631" s="318"/>
      <c r="Y631" s="318"/>
      <c r="Z631" s="318"/>
      <c r="AA631" s="318"/>
      <c r="AB631" s="318"/>
      <c r="AC631" s="318"/>
      <c r="AD631" s="318"/>
    </row>
    <row r="632" spans="1:30" ht="12" customHeight="1" x14ac:dyDescent="0.25">
      <c r="A632" s="318"/>
      <c r="B632" s="318"/>
      <c r="C632" s="318"/>
      <c r="D632" s="318"/>
      <c r="E632" s="318"/>
      <c r="F632" s="318"/>
      <c r="G632" s="318"/>
      <c r="H632" s="318"/>
      <c r="I632" s="318"/>
      <c r="J632" s="318"/>
      <c r="K632" s="318"/>
      <c r="L632" s="318"/>
      <c r="M632" s="318"/>
      <c r="N632" s="318"/>
      <c r="O632" s="318"/>
      <c r="P632" s="318"/>
      <c r="Q632" s="318"/>
      <c r="R632" s="318"/>
      <c r="S632" s="318"/>
      <c r="T632" s="318"/>
      <c r="U632" s="318"/>
      <c r="V632" s="318"/>
      <c r="W632" s="318"/>
      <c r="X632" s="318"/>
      <c r="Y632" s="318"/>
      <c r="Z632" s="318"/>
      <c r="AA632" s="318"/>
      <c r="AB632" s="318"/>
      <c r="AC632" s="318"/>
      <c r="AD632" s="318"/>
    </row>
    <row r="633" spans="1:30" ht="12" customHeight="1" x14ac:dyDescent="0.25">
      <c r="A633" s="318"/>
      <c r="B633" s="318"/>
      <c r="C633" s="318"/>
      <c r="D633" s="318"/>
      <c r="E633" s="318"/>
      <c r="F633" s="318"/>
      <c r="G633" s="318"/>
      <c r="H633" s="318"/>
      <c r="I633" s="318"/>
      <c r="J633" s="318"/>
      <c r="K633" s="318"/>
      <c r="L633" s="318"/>
      <c r="M633" s="318"/>
      <c r="N633" s="318"/>
      <c r="O633" s="318"/>
      <c r="P633" s="318"/>
      <c r="Q633" s="318"/>
      <c r="R633" s="318"/>
      <c r="S633" s="318"/>
      <c r="T633" s="318"/>
      <c r="U633" s="318"/>
      <c r="V633" s="318"/>
      <c r="W633" s="318"/>
      <c r="X633" s="318"/>
      <c r="Y633" s="318"/>
      <c r="Z633" s="318"/>
      <c r="AA633" s="318"/>
      <c r="AB633" s="318"/>
      <c r="AC633" s="318"/>
      <c r="AD633" s="318"/>
    </row>
    <row r="634" spans="1:30" ht="12" customHeight="1" x14ac:dyDescent="0.25">
      <c r="A634" s="318"/>
      <c r="B634" s="318"/>
      <c r="C634" s="318"/>
      <c r="D634" s="318"/>
      <c r="E634" s="318"/>
      <c r="F634" s="318"/>
      <c r="G634" s="318"/>
      <c r="H634" s="318"/>
      <c r="I634" s="318"/>
      <c r="J634" s="318"/>
      <c r="K634" s="318"/>
      <c r="L634" s="318"/>
      <c r="M634" s="318"/>
      <c r="N634" s="318"/>
      <c r="O634" s="318"/>
      <c r="P634" s="318"/>
      <c r="Q634" s="318"/>
      <c r="R634" s="318"/>
      <c r="S634" s="318"/>
      <c r="T634" s="318"/>
      <c r="U634" s="318"/>
      <c r="V634" s="318"/>
      <c r="W634" s="318"/>
      <c r="X634" s="318"/>
      <c r="Y634" s="318"/>
      <c r="Z634" s="318"/>
      <c r="AA634" s="318"/>
      <c r="AB634" s="318"/>
      <c r="AC634" s="318"/>
      <c r="AD634" s="318"/>
    </row>
    <row r="635" spans="1:30" ht="12" customHeight="1" x14ac:dyDescent="0.25">
      <c r="A635" s="318"/>
      <c r="B635" s="318"/>
      <c r="C635" s="318"/>
      <c r="D635" s="318"/>
      <c r="E635" s="318"/>
      <c r="F635" s="318"/>
      <c r="G635" s="318"/>
      <c r="H635" s="318"/>
      <c r="I635" s="318"/>
      <c r="J635" s="318"/>
      <c r="K635" s="318"/>
      <c r="L635" s="318"/>
      <c r="M635" s="318"/>
      <c r="N635" s="318"/>
      <c r="O635" s="318"/>
      <c r="P635" s="318"/>
      <c r="Q635" s="318"/>
      <c r="R635" s="318"/>
      <c r="S635" s="318"/>
      <c r="T635" s="318"/>
      <c r="U635" s="318"/>
      <c r="V635" s="318"/>
      <c r="W635" s="318"/>
      <c r="X635" s="318"/>
      <c r="Y635" s="318"/>
      <c r="Z635" s="318"/>
      <c r="AA635" s="318"/>
      <c r="AB635" s="318"/>
      <c r="AC635" s="318"/>
      <c r="AD635" s="318"/>
    </row>
    <row r="636" spans="1:30" ht="12" customHeight="1" x14ac:dyDescent="0.25">
      <c r="A636" s="318"/>
      <c r="B636" s="318"/>
      <c r="C636" s="318"/>
      <c r="D636" s="318"/>
      <c r="E636" s="318"/>
      <c r="F636" s="318"/>
      <c r="G636" s="318"/>
      <c r="H636" s="318"/>
      <c r="I636" s="318"/>
      <c r="J636" s="318"/>
      <c r="K636" s="318"/>
      <c r="L636" s="318"/>
      <c r="M636" s="318"/>
      <c r="N636" s="318"/>
      <c r="O636" s="318"/>
      <c r="P636" s="318"/>
      <c r="Q636" s="318"/>
      <c r="R636" s="318"/>
      <c r="S636" s="318"/>
      <c r="T636" s="318"/>
      <c r="U636" s="318"/>
      <c r="V636" s="318"/>
      <c r="W636" s="318"/>
      <c r="X636" s="318"/>
      <c r="Y636" s="318"/>
      <c r="Z636" s="318"/>
      <c r="AA636" s="318"/>
      <c r="AB636" s="318"/>
      <c r="AC636" s="318"/>
      <c r="AD636" s="318"/>
    </row>
    <row r="637" spans="1:30" ht="12" customHeight="1" x14ac:dyDescent="0.25">
      <c r="A637" s="318"/>
      <c r="B637" s="318"/>
      <c r="C637" s="318"/>
      <c r="D637" s="318"/>
      <c r="E637" s="318"/>
      <c r="F637" s="318"/>
      <c r="G637" s="318"/>
      <c r="H637" s="318"/>
      <c r="I637" s="318"/>
      <c r="J637" s="318"/>
      <c r="K637" s="318"/>
      <c r="L637" s="318"/>
      <c r="M637" s="318"/>
      <c r="N637" s="318"/>
      <c r="O637" s="318"/>
      <c r="P637" s="318"/>
      <c r="Q637" s="318"/>
      <c r="R637" s="318"/>
      <c r="S637" s="318"/>
      <c r="T637" s="318"/>
      <c r="U637" s="318"/>
      <c r="V637" s="318"/>
      <c r="W637" s="318"/>
      <c r="X637" s="318"/>
      <c r="Y637" s="318"/>
      <c r="Z637" s="318"/>
      <c r="AA637" s="318"/>
      <c r="AB637" s="318"/>
      <c r="AC637" s="318"/>
      <c r="AD637" s="318"/>
    </row>
    <row r="638" spans="1:30" ht="12" customHeight="1" x14ac:dyDescent="0.25">
      <c r="A638" s="318"/>
      <c r="B638" s="318"/>
      <c r="C638" s="318"/>
      <c r="D638" s="318"/>
      <c r="E638" s="318"/>
      <c r="F638" s="318"/>
      <c r="G638" s="318"/>
      <c r="H638" s="318"/>
      <c r="I638" s="318"/>
      <c r="J638" s="318"/>
      <c r="K638" s="318"/>
      <c r="L638" s="318"/>
      <c r="M638" s="318"/>
      <c r="N638" s="318"/>
      <c r="O638" s="318"/>
      <c r="P638" s="318"/>
      <c r="Q638" s="318"/>
      <c r="R638" s="318"/>
      <c r="S638" s="318"/>
      <c r="T638" s="318"/>
      <c r="U638" s="318"/>
      <c r="V638" s="318"/>
      <c r="W638" s="318"/>
      <c r="X638" s="318"/>
      <c r="Y638" s="318"/>
      <c r="Z638" s="318"/>
      <c r="AA638" s="318"/>
      <c r="AB638" s="318"/>
      <c r="AC638" s="318"/>
      <c r="AD638" s="318"/>
    </row>
    <row r="639" spans="1:30" ht="12" customHeight="1" x14ac:dyDescent="0.25">
      <c r="A639" s="318"/>
      <c r="B639" s="318"/>
      <c r="C639" s="318"/>
      <c r="D639" s="318"/>
      <c r="E639" s="318"/>
      <c r="F639" s="318"/>
      <c r="G639" s="318"/>
      <c r="H639" s="318"/>
      <c r="I639" s="318"/>
      <c r="J639" s="318"/>
      <c r="K639" s="318"/>
      <c r="L639" s="318"/>
      <c r="M639" s="318"/>
      <c r="N639" s="318"/>
      <c r="O639" s="318"/>
      <c r="P639" s="318"/>
      <c r="Q639" s="318"/>
      <c r="R639" s="318"/>
      <c r="S639" s="318"/>
      <c r="T639" s="318"/>
      <c r="U639" s="318"/>
      <c r="V639" s="318"/>
      <c r="W639" s="318"/>
      <c r="X639" s="318"/>
      <c r="Y639" s="318"/>
      <c r="Z639" s="318"/>
      <c r="AA639" s="318"/>
      <c r="AB639" s="318"/>
      <c r="AC639" s="318"/>
      <c r="AD639" s="318"/>
    </row>
    <row r="640" spans="1:30" ht="12" customHeight="1" x14ac:dyDescent="0.25">
      <c r="A640" s="318"/>
      <c r="B640" s="318"/>
      <c r="C640" s="318"/>
      <c r="D640" s="318"/>
      <c r="E640" s="318"/>
      <c r="F640" s="318"/>
      <c r="G640" s="318"/>
      <c r="H640" s="318"/>
      <c r="I640" s="318"/>
      <c r="J640" s="318"/>
      <c r="K640" s="318"/>
      <c r="L640" s="318"/>
      <c r="M640" s="318"/>
      <c r="N640" s="318"/>
      <c r="O640" s="318"/>
      <c r="P640" s="318"/>
      <c r="Q640" s="318"/>
      <c r="R640" s="318"/>
      <c r="S640" s="318"/>
      <c r="T640" s="318"/>
      <c r="U640" s="318"/>
      <c r="V640" s="318"/>
      <c r="W640" s="318"/>
      <c r="X640" s="318"/>
      <c r="Y640" s="318"/>
      <c r="Z640" s="318"/>
      <c r="AA640" s="318"/>
      <c r="AB640" s="318"/>
      <c r="AC640" s="318"/>
      <c r="AD640" s="318"/>
    </row>
    <row r="641" spans="1:30" ht="12" customHeight="1" x14ac:dyDescent="0.25">
      <c r="A641" s="318"/>
      <c r="B641" s="318"/>
      <c r="C641" s="318"/>
      <c r="D641" s="318"/>
      <c r="E641" s="318"/>
      <c r="F641" s="318"/>
      <c r="G641" s="318"/>
      <c r="H641" s="318"/>
      <c r="I641" s="318"/>
      <c r="J641" s="318"/>
      <c r="K641" s="318"/>
      <c r="L641" s="318"/>
      <c r="M641" s="318"/>
      <c r="N641" s="318"/>
      <c r="O641" s="318"/>
      <c r="P641" s="318"/>
      <c r="Q641" s="318"/>
      <c r="R641" s="318"/>
      <c r="S641" s="318"/>
      <c r="T641" s="318"/>
      <c r="U641" s="318"/>
      <c r="V641" s="318"/>
      <c r="W641" s="318"/>
      <c r="X641" s="318"/>
      <c r="Y641" s="318"/>
      <c r="Z641" s="318"/>
      <c r="AA641" s="318"/>
      <c r="AB641" s="318"/>
      <c r="AC641" s="318"/>
      <c r="AD641" s="318"/>
    </row>
    <row r="642" spans="1:30" ht="12" customHeight="1" x14ac:dyDescent="0.25">
      <c r="A642" s="318"/>
      <c r="B642" s="318"/>
      <c r="C642" s="318"/>
      <c r="D642" s="318"/>
      <c r="E642" s="318"/>
      <c r="F642" s="318"/>
      <c r="G642" s="318"/>
      <c r="H642" s="318"/>
      <c r="I642" s="318"/>
      <c r="J642" s="318"/>
      <c r="K642" s="318"/>
      <c r="L642" s="318"/>
      <c r="M642" s="318"/>
      <c r="N642" s="318"/>
      <c r="O642" s="318"/>
      <c r="P642" s="318"/>
      <c r="Q642" s="318"/>
      <c r="R642" s="318"/>
      <c r="S642" s="318"/>
      <c r="T642" s="318"/>
      <c r="U642" s="318"/>
      <c r="V642" s="318"/>
      <c r="W642" s="318"/>
      <c r="X642" s="318"/>
      <c r="Y642" s="318"/>
      <c r="Z642" s="318"/>
      <c r="AA642" s="318"/>
      <c r="AB642" s="318"/>
      <c r="AC642" s="318"/>
      <c r="AD642" s="318"/>
    </row>
    <row r="643" spans="1:30" ht="12" customHeight="1" x14ac:dyDescent="0.25">
      <c r="A643" s="318"/>
      <c r="B643" s="318"/>
      <c r="C643" s="318"/>
      <c r="D643" s="318"/>
      <c r="E643" s="318"/>
      <c r="F643" s="318"/>
      <c r="G643" s="318"/>
      <c r="H643" s="318"/>
      <c r="I643" s="318"/>
      <c r="J643" s="318"/>
      <c r="K643" s="318"/>
      <c r="L643" s="318"/>
      <c r="M643" s="318"/>
      <c r="N643" s="318"/>
      <c r="O643" s="318"/>
      <c r="P643" s="318"/>
      <c r="Q643" s="318"/>
      <c r="R643" s="318"/>
      <c r="S643" s="318"/>
      <c r="T643" s="318"/>
      <c r="U643" s="318"/>
      <c r="V643" s="318"/>
      <c r="W643" s="318"/>
      <c r="X643" s="318"/>
      <c r="Y643" s="318"/>
      <c r="Z643" s="318"/>
      <c r="AA643" s="318"/>
      <c r="AB643" s="318"/>
      <c r="AC643" s="318"/>
      <c r="AD643" s="318"/>
    </row>
    <row r="644" spans="1:30" ht="12" customHeight="1" x14ac:dyDescent="0.25">
      <c r="A644" s="318"/>
      <c r="B644" s="318"/>
      <c r="C644" s="318"/>
      <c r="D644" s="318"/>
      <c r="E644" s="318"/>
      <c r="F644" s="318"/>
      <c r="G644" s="318"/>
      <c r="H644" s="318"/>
      <c r="I644" s="318"/>
      <c r="J644" s="318"/>
      <c r="K644" s="318"/>
      <c r="L644" s="318"/>
      <c r="M644" s="318"/>
      <c r="N644" s="318"/>
      <c r="O644" s="318"/>
      <c r="P644" s="318"/>
      <c r="Q644" s="318"/>
      <c r="R644" s="318"/>
      <c r="S644" s="318"/>
      <c r="T644" s="318"/>
      <c r="U644" s="318"/>
      <c r="V644" s="318"/>
      <c r="W644" s="318"/>
      <c r="X644" s="318"/>
      <c r="Y644" s="318"/>
      <c r="Z644" s="318"/>
      <c r="AA644" s="318"/>
      <c r="AB644" s="318"/>
      <c r="AC644" s="318"/>
      <c r="AD644" s="318"/>
    </row>
    <row r="645" spans="1:30" ht="12" customHeight="1" x14ac:dyDescent="0.25">
      <c r="A645" s="318"/>
      <c r="B645" s="318"/>
      <c r="C645" s="318"/>
      <c r="D645" s="318"/>
      <c r="E645" s="318"/>
      <c r="F645" s="318"/>
      <c r="G645" s="318"/>
      <c r="H645" s="318"/>
      <c r="I645" s="318"/>
      <c r="J645" s="318"/>
      <c r="K645" s="318"/>
      <c r="L645" s="318"/>
      <c r="M645" s="318"/>
      <c r="N645" s="318"/>
      <c r="O645" s="318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  <c r="AA645" s="318"/>
      <c r="AB645" s="318"/>
      <c r="AC645" s="318"/>
      <c r="AD645" s="318"/>
    </row>
    <row r="646" spans="1:30" ht="12" customHeight="1" x14ac:dyDescent="0.25">
      <c r="A646" s="318"/>
      <c r="B646" s="318"/>
      <c r="C646" s="318"/>
      <c r="D646" s="318"/>
      <c r="E646" s="318"/>
      <c r="F646" s="318"/>
      <c r="G646" s="318"/>
      <c r="H646" s="318"/>
      <c r="I646" s="318"/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/>
      <c r="V646" s="318"/>
      <c r="W646" s="318"/>
      <c r="X646" s="318"/>
      <c r="Y646" s="318"/>
      <c r="Z646" s="318"/>
      <c r="AA646" s="318"/>
      <c r="AB646" s="318"/>
      <c r="AC646" s="318"/>
      <c r="AD646" s="318"/>
    </row>
    <row r="647" spans="1:30" ht="12" customHeight="1" x14ac:dyDescent="0.25">
      <c r="A647" s="318"/>
      <c r="B647" s="318"/>
      <c r="C647" s="318"/>
      <c r="D647" s="318"/>
      <c r="E647" s="318"/>
      <c r="F647" s="318"/>
      <c r="G647" s="318"/>
      <c r="H647" s="318"/>
      <c r="I647" s="318"/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/>
      <c r="V647" s="318"/>
      <c r="W647" s="318"/>
      <c r="X647" s="318"/>
      <c r="Y647" s="318"/>
      <c r="Z647" s="318"/>
      <c r="AA647" s="318"/>
      <c r="AB647" s="318"/>
      <c r="AC647" s="318"/>
      <c r="AD647" s="318"/>
    </row>
    <row r="648" spans="1:30" ht="12" customHeight="1" x14ac:dyDescent="0.25">
      <c r="A648" s="318"/>
      <c r="B648" s="318"/>
      <c r="C648" s="318"/>
      <c r="D648" s="318"/>
      <c r="E648" s="318"/>
      <c r="F648" s="318"/>
      <c r="G648" s="318"/>
      <c r="H648" s="318"/>
      <c r="I648" s="318"/>
      <c r="J648" s="318"/>
      <c r="K648" s="318"/>
      <c r="L648" s="318"/>
      <c r="M648" s="318"/>
      <c r="N648" s="318"/>
      <c r="O648" s="318"/>
      <c r="P648" s="318"/>
      <c r="Q648" s="318"/>
      <c r="R648" s="318"/>
      <c r="S648" s="318"/>
      <c r="T648" s="318"/>
      <c r="U648" s="318"/>
      <c r="V648" s="318"/>
      <c r="W648" s="318"/>
      <c r="X648" s="318"/>
      <c r="Y648" s="318"/>
      <c r="Z648" s="318"/>
      <c r="AA648" s="318"/>
      <c r="AB648" s="318"/>
      <c r="AC648" s="318"/>
      <c r="AD648" s="318"/>
    </row>
    <row r="649" spans="1:30" ht="12" customHeight="1" x14ac:dyDescent="0.25">
      <c r="A649" s="318"/>
      <c r="B649" s="318"/>
      <c r="C649" s="318"/>
      <c r="D649" s="318"/>
      <c r="E649" s="318"/>
      <c r="F649" s="318"/>
      <c r="G649" s="318"/>
      <c r="H649" s="318"/>
      <c r="I649" s="318"/>
      <c r="J649" s="318"/>
      <c r="K649" s="318"/>
      <c r="L649" s="318"/>
      <c r="M649" s="318"/>
      <c r="N649" s="318"/>
      <c r="O649" s="318"/>
      <c r="P649" s="318"/>
      <c r="Q649" s="318"/>
      <c r="R649" s="318"/>
      <c r="S649" s="318"/>
      <c r="T649" s="318"/>
      <c r="U649" s="318"/>
      <c r="V649" s="318"/>
      <c r="W649" s="318"/>
      <c r="X649" s="318"/>
      <c r="Y649" s="318"/>
      <c r="Z649" s="318"/>
      <c r="AA649" s="318"/>
      <c r="AB649" s="318"/>
      <c r="AC649" s="318"/>
      <c r="AD649" s="318"/>
    </row>
    <row r="650" spans="1:30" ht="12" customHeight="1" x14ac:dyDescent="0.25">
      <c r="A650" s="318"/>
      <c r="B650" s="318"/>
      <c r="C650" s="318"/>
      <c r="D650" s="318"/>
      <c r="E650" s="318"/>
      <c r="F650" s="318"/>
      <c r="G650" s="318"/>
      <c r="H650" s="318"/>
      <c r="I650" s="318"/>
      <c r="J650" s="318"/>
      <c r="K650" s="318"/>
      <c r="L650" s="318"/>
      <c r="M650" s="318"/>
      <c r="N650" s="318"/>
      <c r="O650" s="318"/>
      <c r="P650" s="318"/>
      <c r="Q650" s="318"/>
      <c r="R650" s="318"/>
      <c r="S650" s="318"/>
      <c r="T650" s="318"/>
      <c r="U650" s="318"/>
      <c r="V650" s="318"/>
      <c r="W650" s="318"/>
      <c r="X650" s="318"/>
      <c r="Y650" s="318"/>
      <c r="Z650" s="318"/>
      <c r="AA650" s="318"/>
      <c r="AB650" s="318"/>
      <c r="AC650" s="318"/>
      <c r="AD650" s="318"/>
    </row>
    <row r="651" spans="1:30" ht="12" customHeight="1" x14ac:dyDescent="0.25">
      <c r="A651" s="318"/>
      <c r="B651" s="318"/>
      <c r="C651" s="318"/>
      <c r="D651" s="318"/>
      <c r="E651" s="318"/>
      <c r="F651" s="318"/>
      <c r="G651" s="318"/>
      <c r="H651" s="318"/>
      <c r="I651" s="318"/>
      <c r="J651" s="318"/>
      <c r="K651" s="318"/>
      <c r="L651" s="318"/>
      <c r="M651" s="318"/>
      <c r="N651" s="318"/>
      <c r="O651" s="318"/>
      <c r="P651" s="318"/>
      <c r="Q651" s="318"/>
      <c r="R651" s="318"/>
      <c r="S651" s="318"/>
      <c r="T651" s="318"/>
      <c r="U651" s="318"/>
      <c r="V651" s="318"/>
      <c r="W651" s="318"/>
      <c r="X651" s="318"/>
      <c r="Y651" s="318"/>
      <c r="Z651" s="318"/>
      <c r="AA651" s="318"/>
      <c r="AB651" s="318"/>
      <c r="AC651" s="318"/>
      <c r="AD651" s="318"/>
    </row>
    <row r="652" spans="1:30" ht="12" customHeight="1" x14ac:dyDescent="0.25">
      <c r="A652" s="318"/>
      <c r="B652" s="318"/>
      <c r="C652" s="318"/>
      <c r="D652" s="318"/>
      <c r="E652" s="318"/>
      <c r="F652" s="318"/>
      <c r="G652" s="318"/>
      <c r="H652" s="318"/>
      <c r="I652" s="318"/>
      <c r="J652" s="318"/>
      <c r="K652" s="318"/>
      <c r="L652" s="318"/>
      <c r="M652" s="318"/>
      <c r="N652" s="318"/>
      <c r="O652" s="318"/>
      <c r="P652" s="318"/>
      <c r="Q652" s="318"/>
      <c r="R652" s="318"/>
      <c r="S652" s="318"/>
      <c r="T652" s="318"/>
      <c r="U652" s="318"/>
      <c r="V652" s="318"/>
      <c r="W652" s="318"/>
      <c r="X652" s="318"/>
      <c r="Y652" s="318"/>
      <c r="Z652" s="318"/>
      <c r="AA652" s="318"/>
      <c r="AB652" s="318"/>
      <c r="AC652" s="318"/>
      <c r="AD652" s="318"/>
    </row>
    <row r="653" spans="1:30" ht="12" customHeight="1" x14ac:dyDescent="0.25">
      <c r="A653" s="318"/>
      <c r="B653" s="318"/>
      <c r="C653" s="318"/>
      <c r="D653" s="318"/>
      <c r="E653" s="318"/>
      <c r="F653" s="318"/>
      <c r="G653" s="318"/>
      <c r="H653" s="318"/>
      <c r="I653" s="318"/>
      <c r="J653" s="318"/>
      <c r="K653" s="318"/>
      <c r="L653" s="318"/>
      <c r="M653" s="318"/>
      <c r="N653" s="318"/>
      <c r="O653" s="318"/>
      <c r="P653" s="318"/>
      <c r="Q653" s="318"/>
      <c r="R653" s="318"/>
      <c r="S653" s="318"/>
      <c r="T653" s="318"/>
      <c r="U653" s="318"/>
      <c r="V653" s="318"/>
      <c r="W653" s="318"/>
      <c r="X653" s="318"/>
      <c r="Y653" s="318"/>
      <c r="Z653" s="318"/>
      <c r="AA653" s="318"/>
      <c r="AB653" s="318"/>
      <c r="AC653" s="318"/>
      <c r="AD653" s="318"/>
    </row>
    <row r="654" spans="1:30" ht="12" customHeight="1" x14ac:dyDescent="0.25">
      <c r="A654" s="318"/>
      <c r="B654" s="318"/>
      <c r="C654" s="318"/>
      <c r="D654" s="318"/>
      <c r="E654" s="318"/>
      <c r="F654" s="31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  <c r="W654" s="318"/>
      <c r="X654" s="318"/>
      <c r="Y654" s="318"/>
      <c r="Z654" s="318"/>
      <c r="AA654" s="318"/>
      <c r="AB654" s="318"/>
      <c r="AC654" s="318"/>
      <c r="AD654" s="318"/>
    </row>
    <row r="655" spans="1:30" ht="12" customHeight="1" x14ac:dyDescent="0.25">
      <c r="A655" s="318"/>
      <c r="B655" s="318"/>
      <c r="C655" s="318"/>
      <c r="D655" s="318"/>
      <c r="E655" s="318"/>
      <c r="F655" s="318"/>
      <c r="G655" s="318"/>
      <c r="H655" s="318"/>
      <c r="I655" s="318"/>
      <c r="J655" s="318"/>
      <c r="K655" s="318"/>
      <c r="L655" s="318"/>
      <c r="M655" s="318"/>
      <c r="N655" s="318"/>
      <c r="O655" s="318"/>
      <c r="P655" s="318"/>
      <c r="Q655" s="318"/>
      <c r="R655" s="318"/>
      <c r="S655" s="318"/>
      <c r="T655" s="318"/>
      <c r="U655" s="318"/>
      <c r="V655" s="318"/>
      <c r="W655" s="318"/>
      <c r="X655" s="318"/>
      <c r="Y655" s="318"/>
      <c r="Z655" s="318"/>
      <c r="AA655" s="318"/>
      <c r="AB655" s="318"/>
      <c r="AC655" s="318"/>
      <c r="AD655" s="318"/>
    </row>
    <row r="656" spans="1:30" ht="12" customHeight="1" x14ac:dyDescent="0.25">
      <c r="A656" s="318"/>
      <c r="B656" s="318"/>
      <c r="C656" s="318"/>
      <c r="D656" s="318"/>
      <c r="E656" s="318"/>
      <c r="F656" s="318"/>
      <c r="G656" s="318"/>
      <c r="H656" s="318"/>
      <c r="I656" s="318"/>
      <c r="J656" s="318"/>
      <c r="K656" s="318"/>
      <c r="L656" s="318"/>
      <c r="M656" s="318"/>
      <c r="N656" s="318"/>
      <c r="O656" s="318"/>
      <c r="P656" s="318"/>
      <c r="Q656" s="318"/>
      <c r="R656" s="318"/>
      <c r="S656" s="318"/>
      <c r="T656" s="318"/>
      <c r="U656" s="318"/>
      <c r="V656" s="318"/>
      <c r="W656" s="318"/>
      <c r="X656" s="318"/>
      <c r="Y656" s="318"/>
      <c r="Z656" s="318"/>
      <c r="AA656" s="318"/>
      <c r="AB656" s="318"/>
      <c r="AC656" s="318"/>
      <c r="AD656" s="318"/>
    </row>
    <row r="657" spans="1:30" ht="12" customHeight="1" x14ac:dyDescent="0.25">
      <c r="A657" s="318"/>
      <c r="B657" s="318"/>
      <c r="C657" s="318"/>
      <c r="D657" s="318"/>
      <c r="E657" s="318"/>
      <c r="F657" s="318"/>
      <c r="G657" s="318"/>
      <c r="H657" s="318"/>
      <c r="I657" s="318"/>
      <c r="J657" s="318"/>
      <c r="K657" s="318"/>
      <c r="L657" s="318"/>
      <c r="M657" s="318"/>
      <c r="N657" s="318"/>
      <c r="O657" s="318"/>
      <c r="P657" s="318"/>
      <c r="Q657" s="318"/>
      <c r="R657" s="318"/>
      <c r="S657" s="318"/>
      <c r="T657" s="318"/>
      <c r="U657" s="318"/>
      <c r="V657" s="318"/>
      <c r="W657" s="318"/>
      <c r="X657" s="318"/>
      <c r="Y657" s="318"/>
      <c r="Z657" s="318"/>
      <c r="AA657" s="318"/>
      <c r="AB657" s="318"/>
      <c r="AC657" s="318"/>
      <c r="AD657" s="318"/>
    </row>
    <row r="658" spans="1:30" ht="12" customHeight="1" x14ac:dyDescent="0.25">
      <c r="A658" s="318"/>
      <c r="B658" s="318"/>
      <c r="C658" s="318"/>
      <c r="D658" s="318"/>
      <c r="E658" s="318"/>
      <c r="F658" s="318"/>
      <c r="G658" s="318"/>
      <c r="H658" s="318"/>
      <c r="I658" s="318"/>
      <c r="J658" s="318"/>
      <c r="K658" s="318"/>
      <c r="L658" s="318"/>
      <c r="M658" s="318"/>
      <c r="N658" s="318"/>
      <c r="O658" s="318"/>
      <c r="P658" s="318"/>
      <c r="Q658" s="318"/>
      <c r="R658" s="318"/>
      <c r="S658" s="318"/>
      <c r="T658" s="318"/>
      <c r="U658" s="318"/>
      <c r="V658" s="318"/>
      <c r="W658" s="318"/>
      <c r="X658" s="318"/>
      <c r="Y658" s="318"/>
      <c r="Z658" s="318"/>
      <c r="AA658" s="318"/>
      <c r="AB658" s="318"/>
      <c r="AC658" s="318"/>
      <c r="AD658" s="318"/>
    </row>
    <row r="659" spans="1:30" ht="12" customHeight="1" x14ac:dyDescent="0.25">
      <c r="A659" s="318"/>
      <c r="B659" s="318"/>
      <c r="C659" s="318"/>
      <c r="D659" s="318"/>
      <c r="E659" s="318"/>
      <c r="F659" s="318"/>
      <c r="G659" s="318"/>
      <c r="H659" s="318"/>
      <c r="I659" s="318"/>
      <c r="J659" s="318"/>
      <c r="K659" s="318"/>
      <c r="L659" s="318"/>
      <c r="M659" s="318"/>
      <c r="N659" s="318"/>
      <c r="O659" s="318"/>
      <c r="P659" s="318"/>
      <c r="Q659" s="318"/>
      <c r="R659" s="318"/>
      <c r="S659" s="318"/>
      <c r="T659" s="318"/>
      <c r="U659" s="318"/>
      <c r="V659" s="318"/>
      <c r="W659" s="318"/>
      <c r="X659" s="318"/>
      <c r="Y659" s="318"/>
      <c r="Z659" s="318"/>
      <c r="AA659" s="318"/>
      <c r="AB659" s="318"/>
      <c r="AC659" s="318"/>
      <c r="AD659" s="318"/>
    </row>
    <row r="660" spans="1:30" ht="12" customHeight="1" x14ac:dyDescent="0.25">
      <c r="A660" s="318"/>
      <c r="B660" s="318"/>
      <c r="C660" s="318"/>
      <c r="D660" s="318"/>
      <c r="E660" s="318"/>
      <c r="F660" s="318"/>
      <c r="G660" s="318"/>
      <c r="H660" s="318"/>
      <c r="I660" s="318"/>
      <c r="J660" s="318"/>
      <c r="K660" s="318"/>
      <c r="L660" s="318"/>
      <c r="M660" s="318"/>
      <c r="N660" s="318"/>
      <c r="O660" s="318"/>
      <c r="P660" s="318"/>
      <c r="Q660" s="318"/>
      <c r="R660" s="318"/>
      <c r="S660" s="318"/>
      <c r="T660" s="318"/>
      <c r="U660" s="318"/>
      <c r="V660" s="318"/>
      <c r="W660" s="318"/>
      <c r="X660" s="318"/>
      <c r="Y660" s="318"/>
      <c r="Z660" s="318"/>
      <c r="AA660" s="318"/>
      <c r="AB660" s="318"/>
      <c r="AC660" s="318"/>
      <c r="AD660" s="318"/>
    </row>
    <row r="661" spans="1:30" ht="12" customHeight="1" x14ac:dyDescent="0.25">
      <c r="A661" s="318"/>
      <c r="B661" s="318"/>
      <c r="C661" s="318"/>
      <c r="D661" s="318"/>
      <c r="E661" s="318"/>
      <c r="F661" s="318"/>
      <c r="G661" s="318"/>
      <c r="H661" s="318"/>
      <c r="I661" s="318"/>
      <c r="J661" s="318"/>
      <c r="K661" s="318"/>
      <c r="L661" s="318"/>
      <c r="M661" s="318"/>
      <c r="N661" s="318"/>
      <c r="O661" s="318"/>
      <c r="P661" s="318"/>
      <c r="Q661" s="318"/>
      <c r="R661" s="318"/>
      <c r="S661" s="318"/>
      <c r="T661" s="318"/>
      <c r="U661" s="318"/>
      <c r="V661" s="318"/>
      <c r="W661" s="318"/>
      <c r="X661" s="318"/>
      <c r="Y661" s="318"/>
      <c r="Z661" s="318"/>
      <c r="AA661" s="318"/>
      <c r="AB661" s="318"/>
      <c r="AC661" s="318"/>
      <c r="AD661" s="318"/>
    </row>
    <row r="662" spans="1:30" ht="12" customHeight="1" x14ac:dyDescent="0.25">
      <c r="A662" s="318"/>
      <c r="B662" s="318"/>
      <c r="C662" s="318"/>
      <c r="D662" s="318"/>
      <c r="E662" s="318"/>
      <c r="F662" s="318"/>
      <c r="G662" s="318"/>
      <c r="H662" s="318"/>
      <c r="I662" s="318"/>
      <c r="J662" s="318"/>
      <c r="K662" s="318"/>
      <c r="L662" s="318"/>
      <c r="M662" s="318"/>
      <c r="N662" s="318"/>
      <c r="O662" s="318"/>
      <c r="P662" s="318"/>
      <c r="Q662" s="318"/>
      <c r="R662" s="318"/>
      <c r="S662" s="318"/>
      <c r="T662" s="318"/>
      <c r="U662" s="318"/>
      <c r="V662" s="318"/>
      <c r="W662" s="318"/>
      <c r="X662" s="318"/>
      <c r="Y662" s="318"/>
      <c r="Z662" s="318"/>
      <c r="AA662" s="318"/>
      <c r="AB662" s="318"/>
      <c r="AC662" s="318"/>
      <c r="AD662" s="318"/>
    </row>
    <row r="663" spans="1:30" ht="12" customHeight="1" x14ac:dyDescent="0.25">
      <c r="A663" s="318"/>
      <c r="B663" s="318"/>
      <c r="C663" s="318"/>
      <c r="D663" s="318"/>
      <c r="E663" s="318"/>
      <c r="F663" s="318"/>
      <c r="G663" s="318"/>
      <c r="H663" s="318"/>
      <c r="I663" s="318"/>
      <c r="J663" s="318"/>
      <c r="K663" s="318"/>
      <c r="L663" s="318"/>
      <c r="M663" s="318"/>
      <c r="N663" s="318"/>
      <c r="O663" s="318"/>
      <c r="P663" s="318"/>
      <c r="Q663" s="318"/>
      <c r="R663" s="318"/>
      <c r="S663" s="318"/>
      <c r="T663" s="318"/>
      <c r="U663" s="318"/>
      <c r="V663" s="318"/>
      <c r="W663" s="318"/>
      <c r="X663" s="318"/>
      <c r="Y663" s="318"/>
      <c r="Z663" s="318"/>
      <c r="AA663" s="318"/>
      <c r="AB663" s="318"/>
      <c r="AC663" s="318"/>
      <c r="AD663" s="318"/>
    </row>
    <row r="664" spans="1:30" ht="12" customHeight="1" x14ac:dyDescent="0.25">
      <c r="A664" s="318"/>
      <c r="B664" s="318"/>
      <c r="C664" s="318"/>
      <c r="D664" s="318"/>
      <c r="E664" s="318"/>
      <c r="F664" s="318"/>
      <c r="G664" s="318"/>
      <c r="H664" s="318"/>
      <c r="I664" s="318"/>
      <c r="J664" s="318"/>
      <c r="K664" s="318"/>
      <c r="L664" s="318"/>
      <c r="M664" s="318"/>
      <c r="N664" s="318"/>
      <c r="O664" s="318"/>
      <c r="P664" s="318"/>
      <c r="Q664" s="318"/>
      <c r="R664" s="318"/>
      <c r="S664" s="318"/>
      <c r="T664" s="318"/>
      <c r="U664" s="318"/>
      <c r="V664" s="318"/>
      <c r="W664" s="318"/>
      <c r="X664" s="318"/>
      <c r="Y664" s="318"/>
      <c r="Z664" s="318"/>
      <c r="AA664" s="318"/>
      <c r="AB664" s="318"/>
      <c r="AC664" s="318"/>
      <c r="AD664" s="318"/>
    </row>
    <row r="665" spans="1:30" ht="12" customHeight="1" x14ac:dyDescent="0.25">
      <c r="A665" s="318"/>
      <c r="B665" s="318"/>
      <c r="C665" s="318"/>
      <c r="D665" s="318"/>
      <c r="E665" s="318"/>
      <c r="F665" s="318"/>
      <c r="G665" s="318"/>
      <c r="H665" s="318"/>
      <c r="I665" s="318"/>
      <c r="J665" s="318"/>
      <c r="K665" s="318"/>
      <c r="L665" s="318"/>
      <c r="M665" s="318"/>
      <c r="N665" s="318"/>
      <c r="O665" s="318"/>
      <c r="P665" s="318"/>
      <c r="Q665" s="318"/>
      <c r="R665" s="318"/>
      <c r="S665" s="318"/>
      <c r="T665" s="318"/>
      <c r="U665" s="318"/>
      <c r="V665" s="318"/>
      <c r="W665" s="318"/>
      <c r="X665" s="318"/>
      <c r="Y665" s="318"/>
      <c r="Z665" s="318"/>
      <c r="AA665" s="318"/>
      <c r="AB665" s="318"/>
      <c r="AC665" s="318"/>
      <c r="AD665" s="318"/>
    </row>
    <row r="666" spans="1:30" ht="12" customHeight="1" x14ac:dyDescent="0.25">
      <c r="A666" s="318"/>
      <c r="B666" s="318"/>
      <c r="C666" s="318"/>
      <c r="D666" s="318"/>
      <c r="E666" s="318"/>
      <c r="F666" s="318"/>
      <c r="G666" s="318"/>
      <c r="H666" s="318"/>
      <c r="I666" s="318"/>
      <c r="J666" s="318"/>
      <c r="K666" s="318"/>
      <c r="L666" s="318"/>
      <c r="M666" s="318"/>
      <c r="N666" s="318"/>
      <c r="O666" s="318"/>
      <c r="P666" s="318"/>
      <c r="Q666" s="318"/>
      <c r="R666" s="318"/>
      <c r="S666" s="318"/>
      <c r="T666" s="318"/>
      <c r="U666" s="318"/>
      <c r="V666" s="318"/>
      <c r="W666" s="318"/>
      <c r="X666" s="318"/>
      <c r="Y666" s="318"/>
      <c r="Z666" s="318"/>
      <c r="AA666" s="318"/>
      <c r="AB666" s="318"/>
      <c r="AC666" s="318"/>
      <c r="AD666" s="318"/>
    </row>
    <row r="667" spans="1:30" ht="12" customHeight="1" x14ac:dyDescent="0.25">
      <c r="A667" s="318"/>
      <c r="B667" s="318"/>
      <c r="C667" s="318"/>
      <c r="D667" s="318"/>
      <c r="E667" s="318"/>
      <c r="F667" s="318"/>
      <c r="G667" s="318"/>
      <c r="H667" s="318"/>
      <c r="I667" s="318"/>
      <c r="J667" s="318"/>
      <c r="K667" s="318"/>
      <c r="L667" s="318"/>
      <c r="M667" s="318"/>
      <c r="N667" s="318"/>
      <c r="O667" s="318"/>
      <c r="P667" s="318"/>
      <c r="Q667" s="318"/>
      <c r="R667" s="318"/>
      <c r="S667" s="318"/>
      <c r="T667" s="318"/>
      <c r="U667" s="318"/>
      <c r="V667" s="318"/>
      <c r="W667" s="318"/>
      <c r="X667" s="318"/>
      <c r="Y667" s="318"/>
      <c r="Z667" s="318"/>
      <c r="AA667" s="318"/>
      <c r="AB667" s="318"/>
      <c r="AC667" s="318"/>
      <c r="AD667" s="318"/>
    </row>
    <row r="668" spans="1:30" ht="12" customHeight="1" x14ac:dyDescent="0.25">
      <c r="A668" s="318"/>
      <c r="B668" s="318"/>
      <c r="C668" s="318"/>
      <c r="D668" s="318"/>
      <c r="E668" s="318"/>
      <c r="F668" s="318"/>
      <c r="G668" s="318"/>
      <c r="H668" s="318"/>
      <c r="I668" s="318"/>
      <c r="J668" s="318"/>
      <c r="K668" s="318"/>
      <c r="L668" s="318"/>
      <c r="M668" s="318"/>
      <c r="N668" s="318"/>
      <c r="O668" s="318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  <c r="AA668" s="318"/>
      <c r="AB668" s="318"/>
      <c r="AC668" s="318"/>
      <c r="AD668" s="318"/>
    </row>
    <row r="669" spans="1:30" ht="12" customHeight="1" x14ac:dyDescent="0.25">
      <c r="A669" s="318"/>
      <c r="B669" s="318"/>
      <c r="C669" s="318"/>
      <c r="D669" s="318"/>
      <c r="E669" s="318"/>
      <c r="F669" s="318"/>
      <c r="G669" s="318"/>
      <c r="H669" s="318"/>
      <c r="I669" s="318"/>
      <c r="J669" s="318"/>
      <c r="K669" s="318"/>
      <c r="L669" s="318"/>
      <c r="M669" s="318"/>
      <c r="N669" s="318"/>
      <c r="O669" s="318"/>
      <c r="P669" s="318"/>
      <c r="Q669" s="318"/>
      <c r="R669" s="318"/>
      <c r="S669" s="318"/>
      <c r="T669" s="318"/>
      <c r="U669" s="318"/>
      <c r="V669" s="318"/>
      <c r="W669" s="318"/>
      <c r="X669" s="318"/>
      <c r="Y669" s="318"/>
      <c r="Z669" s="318"/>
      <c r="AA669" s="318"/>
      <c r="AB669" s="318"/>
      <c r="AC669" s="318"/>
      <c r="AD669" s="318"/>
    </row>
    <row r="670" spans="1:30" ht="12" customHeight="1" x14ac:dyDescent="0.25">
      <c r="A670" s="318"/>
      <c r="B670" s="318"/>
      <c r="C670" s="318"/>
      <c r="D670" s="318"/>
      <c r="E670" s="318"/>
      <c r="F670" s="318"/>
      <c r="G670" s="318"/>
      <c r="H670" s="318"/>
      <c r="I670" s="318"/>
      <c r="J670" s="318"/>
      <c r="K670" s="318"/>
      <c r="L670" s="318"/>
      <c r="M670" s="318"/>
      <c r="N670" s="318"/>
      <c r="O670" s="318"/>
      <c r="P670" s="318"/>
      <c r="Q670" s="318"/>
      <c r="R670" s="318"/>
      <c r="S670" s="318"/>
      <c r="T670" s="318"/>
      <c r="U670" s="318"/>
      <c r="V670" s="318"/>
      <c r="W670" s="318"/>
      <c r="X670" s="318"/>
      <c r="Y670" s="318"/>
      <c r="Z670" s="318"/>
      <c r="AA670" s="318"/>
      <c r="AB670" s="318"/>
      <c r="AC670" s="318"/>
      <c r="AD670" s="318"/>
    </row>
    <row r="671" spans="1:30" ht="12" customHeight="1" x14ac:dyDescent="0.25">
      <c r="A671" s="318"/>
      <c r="B671" s="318"/>
      <c r="C671" s="318"/>
      <c r="D671" s="318"/>
      <c r="E671" s="318"/>
      <c r="F671" s="318"/>
      <c r="G671" s="318"/>
      <c r="H671" s="318"/>
      <c r="I671" s="318"/>
      <c r="J671" s="318"/>
      <c r="K671" s="318"/>
      <c r="L671" s="318"/>
      <c r="M671" s="318"/>
      <c r="N671" s="318"/>
      <c r="O671" s="318"/>
      <c r="P671" s="318"/>
      <c r="Q671" s="318"/>
      <c r="R671" s="318"/>
      <c r="S671" s="318"/>
      <c r="T671" s="318"/>
      <c r="U671" s="318"/>
      <c r="V671" s="318"/>
      <c r="W671" s="318"/>
      <c r="X671" s="318"/>
      <c r="Y671" s="318"/>
      <c r="Z671" s="318"/>
      <c r="AA671" s="318"/>
      <c r="AB671" s="318"/>
      <c r="AC671" s="318"/>
      <c r="AD671" s="318"/>
    </row>
    <row r="672" spans="1:30" ht="12" customHeight="1" x14ac:dyDescent="0.25">
      <c r="A672" s="318"/>
      <c r="B672" s="318"/>
      <c r="C672" s="318"/>
      <c r="D672" s="318"/>
      <c r="E672" s="318"/>
      <c r="F672" s="318"/>
      <c r="G672" s="318"/>
      <c r="H672" s="318"/>
      <c r="I672" s="318"/>
      <c r="J672" s="318"/>
      <c r="K672" s="318"/>
      <c r="L672" s="318"/>
      <c r="M672" s="318"/>
      <c r="N672" s="318"/>
      <c r="O672" s="318"/>
      <c r="P672" s="318"/>
      <c r="Q672" s="318"/>
      <c r="R672" s="318"/>
      <c r="S672" s="318"/>
      <c r="T672" s="318"/>
      <c r="U672" s="318"/>
      <c r="V672" s="318"/>
      <c r="W672" s="318"/>
      <c r="X672" s="318"/>
      <c r="Y672" s="318"/>
      <c r="Z672" s="318"/>
      <c r="AA672" s="318"/>
      <c r="AB672" s="318"/>
      <c r="AC672" s="318"/>
      <c r="AD672" s="318"/>
    </row>
    <row r="673" spans="1:30" ht="12" customHeight="1" x14ac:dyDescent="0.25">
      <c r="A673" s="318"/>
      <c r="B673" s="318"/>
      <c r="C673" s="318"/>
      <c r="D673" s="318"/>
      <c r="E673" s="318"/>
      <c r="F673" s="318"/>
      <c r="G673" s="318"/>
      <c r="H673" s="318"/>
      <c r="I673" s="318"/>
      <c r="J673" s="318"/>
      <c r="K673" s="318"/>
      <c r="L673" s="318"/>
      <c r="M673" s="318"/>
      <c r="N673" s="318"/>
      <c r="O673" s="318"/>
      <c r="P673" s="318"/>
      <c r="Q673" s="318"/>
      <c r="R673" s="318"/>
      <c r="S673" s="318"/>
      <c r="T673" s="318"/>
      <c r="U673" s="318"/>
      <c r="V673" s="318"/>
      <c r="W673" s="318"/>
      <c r="X673" s="318"/>
      <c r="Y673" s="318"/>
      <c r="Z673" s="318"/>
      <c r="AA673" s="318"/>
      <c r="AB673" s="318"/>
      <c r="AC673" s="318"/>
      <c r="AD673" s="318"/>
    </row>
    <row r="674" spans="1:30" ht="12" customHeight="1" x14ac:dyDescent="0.25">
      <c r="A674" s="318"/>
      <c r="B674" s="318"/>
      <c r="C674" s="318"/>
      <c r="D674" s="318"/>
      <c r="E674" s="318"/>
      <c r="F674" s="318"/>
      <c r="G674" s="318"/>
      <c r="H674" s="318"/>
      <c r="I674" s="318"/>
      <c r="J674" s="318"/>
      <c r="K674" s="318"/>
      <c r="L674" s="318"/>
      <c r="M674" s="318"/>
      <c r="N674" s="318"/>
      <c r="O674" s="318"/>
      <c r="P674" s="318"/>
      <c r="Q674" s="318"/>
      <c r="R674" s="318"/>
      <c r="S674" s="318"/>
      <c r="T674" s="318"/>
      <c r="U674" s="318"/>
      <c r="V674" s="318"/>
      <c r="W674" s="318"/>
      <c r="X674" s="318"/>
      <c r="Y674" s="318"/>
      <c r="Z674" s="318"/>
      <c r="AA674" s="318"/>
      <c r="AB674" s="318"/>
      <c r="AC674" s="318"/>
      <c r="AD674" s="318"/>
    </row>
    <row r="675" spans="1:30" ht="12" customHeight="1" x14ac:dyDescent="0.25">
      <c r="A675" s="318"/>
      <c r="B675" s="318"/>
      <c r="C675" s="318"/>
      <c r="D675" s="318"/>
      <c r="E675" s="318"/>
      <c r="F675" s="318"/>
      <c r="G675" s="318"/>
      <c r="H675" s="318"/>
      <c r="I675" s="318"/>
      <c r="J675" s="318"/>
      <c r="K675" s="318"/>
      <c r="L675" s="318"/>
      <c r="M675" s="318"/>
      <c r="N675" s="318"/>
      <c r="O675" s="318"/>
      <c r="P675" s="318"/>
      <c r="Q675" s="318"/>
      <c r="R675" s="318"/>
      <c r="S675" s="318"/>
      <c r="T675" s="318"/>
      <c r="U675" s="318"/>
      <c r="V675" s="318"/>
      <c r="W675" s="318"/>
      <c r="X675" s="318"/>
      <c r="Y675" s="318"/>
      <c r="Z675" s="318"/>
      <c r="AA675" s="318"/>
      <c r="AB675" s="318"/>
      <c r="AC675" s="318"/>
      <c r="AD675" s="318"/>
    </row>
    <row r="676" spans="1:30" ht="12" customHeight="1" x14ac:dyDescent="0.25">
      <c r="A676" s="318"/>
      <c r="B676" s="318"/>
      <c r="C676" s="318"/>
      <c r="D676" s="318"/>
      <c r="E676" s="318"/>
      <c r="F676" s="318"/>
      <c r="G676" s="318"/>
      <c r="H676" s="318"/>
      <c r="I676" s="318"/>
      <c r="J676" s="318"/>
      <c r="K676" s="318"/>
      <c r="L676" s="318"/>
      <c r="M676" s="318"/>
      <c r="N676" s="318"/>
      <c r="O676" s="318"/>
      <c r="P676" s="318"/>
      <c r="Q676" s="318"/>
      <c r="R676" s="318"/>
      <c r="S676" s="318"/>
      <c r="T676" s="318"/>
      <c r="U676" s="318"/>
      <c r="V676" s="318"/>
      <c r="W676" s="318"/>
      <c r="X676" s="318"/>
      <c r="Y676" s="318"/>
      <c r="Z676" s="318"/>
      <c r="AA676" s="318"/>
      <c r="AB676" s="318"/>
      <c r="AC676" s="318"/>
      <c r="AD676" s="318"/>
    </row>
    <row r="677" spans="1:30" ht="12" customHeight="1" x14ac:dyDescent="0.25">
      <c r="A677" s="318"/>
      <c r="B677" s="318"/>
      <c r="C677" s="318"/>
      <c r="D677" s="318"/>
      <c r="E677" s="318"/>
      <c r="F677" s="318"/>
      <c r="G677" s="318"/>
      <c r="H677" s="318"/>
      <c r="I677" s="318"/>
      <c r="J677" s="318"/>
      <c r="K677" s="318"/>
      <c r="L677" s="318"/>
      <c r="M677" s="318"/>
      <c r="N677" s="318"/>
      <c r="O677" s="318"/>
      <c r="P677" s="318"/>
      <c r="Q677" s="318"/>
      <c r="R677" s="318"/>
      <c r="S677" s="318"/>
      <c r="T677" s="318"/>
      <c r="U677" s="318"/>
      <c r="V677" s="318"/>
      <c r="W677" s="318"/>
      <c r="X677" s="318"/>
      <c r="Y677" s="318"/>
      <c r="Z677" s="318"/>
      <c r="AA677" s="318"/>
      <c r="AB677" s="318"/>
      <c r="AC677" s="318"/>
      <c r="AD677" s="318"/>
    </row>
    <row r="678" spans="1:30" ht="12" customHeight="1" x14ac:dyDescent="0.25">
      <c r="A678" s="318"/>
      <c r="B678" s="318"/>
      <c r="C678" s="318"/>
      <c r="D678" s="318"/>
      <c r="E678" s="318"/>
      <c r="F678" s="318"/>
      <c r="G678" s="318"/>
      <c r="H678" s="318"/>
      <c r="I678" s="318"/>
      <c r="J678" s="318"/>
      <c r="K678" s="318"/>
      <c r="L678" s="318"/>
      <c r="M678" s="318"/>
      <c r="N678" s="318"/>
      <c r="O678" s="318"/>
      <c r="P678" s="318"/>
      <c r="Q678" s="318"/>
      <c r="R678" s="318"/>
      <c r="S678" s="318"/>
      <c r="T678" s="318"/>
      <c r="U678" s="318"/>
      <c r="V678" s="318"/>
      <c r="W678" s="318"/>
      <c r="X678" s="318"/>
      <c r="Y678" s="318"/>
      <c r="Z678" s="318"/>
      <c r="AA678" s="318"/>
      <c r="AB678" s="318"/>
      <c r="AC678" s="318"/>
      <c r="AD678" s="318"/>
    </row>
    <row r="679" spans="1:30" ht="12" customHeight="1" x14ac:dyDescent="0.25">
      <c r="A679" s="318"/>
      <c r="B679" s="318"/>
      <c r="C679" s="318"/>
      <c r="D679" s="318"/>
      <c r="E679" s="318"/>
      <c r="F679" s="318"/>
      <c r="G679" s="318"/>
      <c r="H679" s="318"/>
      <c r="I679" s="318"/>
      <c r="J679" s="318"/>
      <c r="K679" s="318"/>
      <c r="L679" s="318"/>
      <c r="M679" s="318"/>
      <c r="N679" s="318"/>
      <c r="O679" s="318"/>
      <c r="P679" s="318"/>
      <c r="Q679" s="318"/>
      <c r="R679" s="318"/>
      <c r="S679" s="318"/>
      <c r="T679" s="318"/>
      <c r="U679" s="318"/>
      <c r="V679" s="318"/>
      <c r="W679" s="318"/>
      <c r="X679" s="318"/>
      <c r="Y679" s="318"/>
      <c r="Z679" s="318"/>
      <c r="AA679" s="318"/>
      <c r="AB679" s="318"/>
      <c r="AC679" s="318"/>
      <c r="AD679" s="318"/>
    </row>
    <row r="680" spans="1:30" ht="12" customHeight="1" x14ac:dyDescent="0.25">
      <c r="A680" s="318"/>
      <c r="B680" s="318"/>
      <c r="C680" s="318"/>
      <c r="D680" s="318"/>
      <c r="E680" s="318"/>
      <c r="F680" s="318"/>
      <c r="G680" s="318"/>
      <c r="H680" s="318"/>
      <c r="I680" s="318"/>
      <c r="J680" s="318"/>
      <c r="K680" s="318"/>
      <c r="L680" s="318"/>
      <c r="M680" s="318"/>
      <c r="N680" s="318"/>
      <c r="O680" s="318"/>
      <c r="P680" s="318"/>
      <c r="Q680" s="318"/>
      <c r="R680" s="318"/>
      <c r="S680" s="318"/>
      <c r="T680" s="318"/>
      <c r="U680" s="318"/>
      <c r="V680" s="318"/>
      <c r="W680" s="318"/>
      <c r="X680" s="318"/>
      <c r="Y680" s="318"/>
      <c r="Z680" s="318"/>
      <c r="AA680" s="318"/>
      <c r="AB680" s="318"/>
      <c r="AC680" s="318"/>
      <c r="AD680" s="318"/>
    </row>
    <row r="681" spans="1:30" ht="12" customHeight="1" x14ac:dyDescent="0.25">
      <c r="A681" s="318"/>
      <c r="B681" s="318"/>
      <c r="C681" s="318"/>
      <c r="D681" s="318"/>
      <c r="E681" s="318"/>
      <c r="F681" s="318"/>
      <c r="G681" s="318"/>
      <c r="H681" s="318"/>
      <c r="I681" s="318"/>
      <c r="J681" s="318"/>
      <c r="K681" s="318"/>
      <c r="L681" s="318"/>
      <c r="M681" s="318"/>
      <c r="N681" s="318"/>
      <c r="O681" s="318"/>
      <c r="P681" s="318"/>
      <c r="Q681" s="318"/>
      <c r="R681" s="318"/>
      <c r="S681" s="318"/>
      <c r="T681" s="318"/>
      <c r="U681" s="318"/>
      <c r="V681" s="318"/>
      <c r="W681" s="318"/>
      <c r="X681" s="318"/>
      <c r="Y681" s="318"/>
      <c r="Z681" s="318"/>
      <c r="AA681" s="318"/>
      <c r="AB681" s="318"/>
      <c r="AC681" s="318"/>
      <c r="AD681" s="318"/>
    </row>
    <row r="682" spans="1:30" ht="12" customHeight="1" x14ac:dyDescent="0.25">
      <c r="A682" s="318"/>
      <c r="B682" s="318"/>
      <c r="C682" s="318"/>
      <c r="D682" s="318"/>
      <c r="E682" s="318"/>
      <c r="F682" s="318"/>
      <c r="G682" s="318"/>
      <c r="H682" s="318"/>
      <c r="I682" s="318"/>
      <c r="J682" s="318"/>
      <c r="K682" s="318"/>
      <c r="L682" s="318"/>
      <c r="M682" s="318"/>
      <c r="N682" s="318"/>
      <c r="O682" s="318"/>
      <c r="P682" s="318"/>
      <c r="Q682" s="318"/>
      <c r="R682" s="318"/>
      <c r="S682" s="318"/>
      <c r="T682" s="318"/>
      <c r="U682" s="318"/>
      <c r="V682" s="318"/>
      <c r="W682" s="318"/>
      <c r="X682" s="318"/>
      <c r="Y682" s="318"/>
      <c r="Z682" s="318"/>
      <c r="AA682" s="318"/>
      <c r="AB682" s="318"/>
      <c r="AC682" s="318"/>
      <c r="AD682" s="318"/>
    </row>
    <row r="683" spans="1:30" ht="12" customHeight="1" x14ac:dyDescent="0.25">
      <c r="A683" s="318"/>
      <c r="B683" s="318"/>
      <c r="C683" s="318"/>
      <c r="D683" s="318"/>
      <c r="E683" s="318"/>
      <c r="F683" s="318"/>
      <c r="G683" s="318"/>
      <c r="H683" s="318"/>
      <c r="I683" s="318"/>
      <c r="J683" s="318"/>
      <c r="K683" s="318"/>
      <c r="L683" s="318"/>
      <c r="M683" s="318"/>
      <c r="N683" s="318"/>
      <c r="O683" s="318"/>
      <c r="P683" s="318"/>
      <c r="Q683" s="318"/>
      <c r="R683" s="318"/>
      <c r="S683" s="318"/>
      <c r="T683" s="318"/>
      <c r="U683" s="318"/>
      <c r="V683" s="318"/>
      <c r="W683" s="318"/>
      <c r="X683" s="318"/>
      <c r="Y683" s="318"/>
      <c r="Z683" s="318"/>
      <c r="AA683" s="318"/>
      <c r="AB683" s="318"/>
      <c r="AC683" s="318"/>
      <c r="AD683" s="318"/>
    </row>
    <row r="684" spans="1:30" ht="12" customHeight="1" x14ac:dyDescent="0.25">
      <c r="A684" s="318"/>
      <c r="B684" s="318"/>
      <c r="C684" s="318"/>
      <c r="D684" s="318"/>
      <c r="E684" s="318"/>
      <c r="F684" s="318"/>
      <c r="G684" s="318"/>
      <c r="H684" s="318"/>
      <c r="I684" s="318"/>
      <c r="J684" s="318"/>
      <c r="K684" s="318"/>
      <c r="L684" s="318"/>
      <c r="M684" s="318"/>
      <c r="N684" s="318"/>
      <c r="O684" s="318"/>
      <c r="P684" s="318"/>
      <c r="Q684" s="318"/>
      <c r="R684" s="318"/>
      <c r="S684" s="318"/>
      <c r="T684" s="318"/>
      <c r="U684" s="318"/>
      <c r="V684" s="318"/>
      <c r="W684" s="318"/>
      <c r="X684" s="318"/>
      <c r="Y684" s="318"/>
      <c r="Z684" s="318"/>
      <c r="AA684" s="318"/>
      <c r="AB684" s="318"/>
      <c r="AC684" s="318"/>
      <c r="AD684" s="318"/>
    </row>
    <row r="685" spans="1:30" ht="12" customHeight="1" x14ac:dyDescent="0.25">
      <c r="A685" s="318"/>
      <c r="B685" s="318"/>
      <c r="C685" s="318"/>
      <c r="D685" s="318"/>
      <c r="E685" s="318"/>
      <c r="F685" s="318"/>
      <c r="G685" s="318"/>
      <c r="H685" s="318"/>
      <c r="I685" s="318"/>
      <c r="J685" s="318"/>
      <c r="K685" s="318"/>
      <c r="L685" s="318"/>
      <c r="M685" s="318"/>
      <c r="N685" s="318"/>
      <c r="O685" s="318"/>
      <c r="P685" s="318"/>
      <c r="Q685" s="318"/>
      <c r="R685" s="318"/>
      <c r="S685" s="318"/>
      <c r="T685" s="318"/>
      <c r="U685" s="318"/>
      <c r="V685" s="318"/>
      <c r="W685" s="318"/>
      <c r="X685" s="318"/>
      <c r="Y685" s="318"/>
      <c r="Z685" s="318"/>
      <c r="AA685" s="318"/>
      <c r="AB685" s="318"/>
      <c r="AC685" s="318"/>
      <c r="AD685" s="318"/>
    </row>
    <row r="686" spans="1:30" ht="12" customHeight="1" x14ac:dyDescent="0.25">
      <c r="A686" s="318"/>
      <c r="B686" s="318"/>
      <c r="C686" s="318"/>
      <c r="D686" s="318"/>
      <c r="E686" s="318"/>
      <c r="F686" s="318"/>
      <c r="G686" s="318"/>
      <c r="H686" s="318"/>
      <c r="I686" s="318"/>
      <c r="J686" s="318"/>
      <c r="K686" s="318"/>
      <c r="L686" s="318"/>
      <c r="M686" s="318"/>
      <c r="N686" s="318"/>
      <c r="O686" s="318"/>
      <c r="P686" s="318"/>
      <c r="Q686" s="318"/>
      <c r="R686" s="318"/>
      <c r="S686" s="318"/>
      <c r="T686" s="318"/>
      <c r="U686" s="318"/>
      <c r="V686" s="318"/>
      <c r="W686" s="318"/>
      <c r="X686" s="318"/>
      <c r="Y686" s="318"/>
      <c r="Z686" s="318"/>
      <c r="AA686" s="318"/>
      <c r="AB686" s="318"/>
      <c r="AC686" s="318"/>
      <c r="AD686" s="318"/>
    </row>
    <row r="687" spans="1:30" ht="12" customHeight="1" x14ac:dyDescent="0.25">
      <c r="A687" s="318"/>
      <c r="B687" s="318"/>
      <c r="C687" s="318"/>
      <c r="D687" s="318"/>
      <c r="E687" s="318"/>
      <c r="F687" s="318"/>
      <c r="G687" s="318"/>
      <c r="H687" s="318"/>
      <c r="I687" s="318"/>
      <c r="J687" s="318"/>
      <c r="K687" s="318"/>
      <c r="L687" s="318"/>
      <c r="M687" s="318"/>
      <c r="N687" s="318"/>
      <c r="O687" s="318"/>
      <c r="P687" s="318"/>
      <c r="Q687" s="318"/>
      <c r="R687" s="318"/>
      <c r="S687" s="318"/>
      <c r="T687" s="318"/>
      <c r="U687" s="318"/>
      <c r="V687" s="318"/>
      <c r="W687" s="318"/>
      <c r="X687" s="318"/>
      <c r="Y687" s="318"/>
      <c r="Z687" s="318"/>
      <c r="AA687" s="318"/>
      <c r="AB687" s="318"/>
      <c r="AC687" s="318"/>
      <c r="AD687" s="318"/>
    </row>
    <row r="688" spans="1:30" ht="12" customHeight="1" x14ac:dyDescent="0.25">
      <c r="A688" s="318"/>
      <c r="B688" s="318"/>
      <c r="C688" s="318"/>
      <c r="D688" s="318"/>
      <c r="E688" s="318"/>
      <c r="F688" s="318"/>
      <c r="G688" s="318"/>
      <c r="H688" s="318"/>
      <c r="I688" s="318"/>
      <c r="J688" s="318"/>
      <c r="K688" s="318"/>
      <c r="L688" s="318"/>
      <c r="M688" s="318"/>
      <c r="N688" s="318"/>
      <c r="O688" s="318"/>
      <c r="P688" s="318"/>
      <c r="Q688" s="318"/>
      <c r="R688" s="318"/>
      <c r="S688" s="318"/>
      <c r="T688" s="318"/>
      <c r="U688" s="318"/>
      <c r="V688" s="318"/>
      <c r="W688" s="318"/>
      <c r="X688" s="318"/>
      <c r="Y688" s="318"/>
      <c r="Z688" s="318"/>
      <c r="AA688" s="318"/>
      <c r="AB688" s="318"/>
      <c r="AC688" s="318"/>
      <c r="AD688" s="318"/>
    </row>
    <row r="689" spans="1:30" ht="12" customHeight="1" x14ac:dyDescent="0.25">
      <c r="A689" s="318"/>
      <c r="B689" s="318"/>
      <c r="C689" s="318"/>
      <c r="D689" s="318"/>
      <c r="E689" s="318"/>
      <c r="F689" s="318"/>
      <c r="G689" s="318"/>
      <c r="H689" s="318"/>
      <c r="I689" s="318"/>
      <c r="J689" s="318"/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  <c r="W689" s="318"/>
      <c r="X689" s="318"/>
      <c r="Y689" s="318"/>
      <c r="Z689" s="318"/>
      <c r="AA689" s="318"/>
      <c r="AB689" s="318"/>
      <c r="AC689" s="318"/>
      <c r="AD689" s="318"/>
    </row>
    <row r="690" spans="1:30" ht="12" customHeight="1" x14ac:dyDescent="0.25">
      <c r="A690" s="318"/>
      <c r="B690" s="318"/>
      <c r="C690" s="318"/>
      <c r="D690" s="318"/>
      <c r="E690" s="318"/>
      <c r="F690" s="318"/>
      <c r="G690" s="318"/>
      <c r="H690" s="318"/>
      <c r="I690" s="318"/>
      <c r="J690" s="318"/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  <c r="W690" s="318"/>
      <c r="X690" s="318"/>
      <c r="Y690" s="318"/>
      <c r="Z690" s="318"/>
      <c r="AA690" s="318"/>
      <c r="AB690" s="318"/>
      <c r="AC690" s="318"/>
      <c r="AD690" s="318"/>
    </row>
    <row r="691" spans="1:30" ht="12" customHeight="1" x14ac:dyDescent="0.25">
      <c r="A691" s="318"/>
      <c r="B691" s="318"/>
      <c r="C691" s="318"/>
      <c r="D691" s="318"/>
      <c r="E691" s="318"/>
      <c r="F691" s="318"/>
      <c r="G691" s="318"/>
      <c r="H691" s="318"/>
      <c r="I691" s="318"/>
      <c r="J691" s="318"/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  <c r="W691" s="318"/>
      <c r="X691" s="318"/>
      <c r="Y691" s="318"/>
      <c r="Z691" s="318"/>
      <c r="AA691" s="318"/>
      <c r="AB691" s="318"/>
      <c r="AC691" s="318"/>
      <c r="AD691" s="318"/>
    </row>
    <row r="692" spans="1:30" ht="12" customHeight="1" x14ac:dyDescent="0.25">
      <c r="A692" s="318"/>
      <c r="B692" s="318"/>
      <c r="C692" s="318"/>
      <c r="D692" s="318"/>
      <c r="E692" s="318"/>
      <c r="F692" s="318"/>
      <c r="G692" s="318"/>
      <c r="H692" s="318"/>
      <c r="I692" s="318"/>
      <c r="J692" s="318"/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  <c r="W692" s="318"/>
      <c r="X692" s="318"/>
      <c r="Y692" s="318"/>
      <c r="Z692" s="318"/>
      <c r="AA692" s="318"/>
      <c r="AB692" s="318"/>
      <c r="AC692" s="318"/>
      <c r="AD692" s="318"/>
    </row>
    <row r="693" spans="1:30" ht="12" customHeight="1" x14ac:dyDescent="0.25">
      <c r="A693" s="318"/>
      <c r="B693" s="318"/>
      <c r="C693" s="318"/>
      <c r="D693" s="318"/>
      <c r="E693" s="318"/>
      <c r="F693" s="318"/>
      <c r="G693" s="318"/>
      <c r="H693" s="318"/>
      <c r="I693" s="318"/>
      <c r="J693" s="318"/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  <c r="W693" s="318"/>
      <c r="X693" s="318"/>
      <c r="Y693" s="318"/>
      <c r="Z693" s="318"/>
      <c r="AA693" s="318"/>
      <c r="AB693" s="318"/>
      <c r="AC693" s="318"/>
      <c r="AD693" s="318"/>
    </row>
    <row r="694" spans="1:30" ht="12" customHeight="1" x14ac:dyDescent="0.25">
      <c r="A694" s="318"/>
      <c r="B694" s="318"/>
      <c r="C694" s="318"/>
      <c r="D694" s="318"/>
      <c r="E694" s="318"/>
      <c r="F694" s="318"/>
      <c r="G694" s="318"/>
      <c r="H694" s="318"/>
      <c r="I694" s="318"/>
      <c r="J694" s="318"/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  <c r="W694" s="318"/>
      <c r="X694" s="318"/>
      <c r="Y694" s="318"/>
      <c r="Z694" s="318"/>
      <c r="AA694" s="318"/>
      <c r="AB694" s="318"/>
      <c r="AC694" s="318"/>
      <c r="AD694" s="318"/>
    </row>
    <row r="695" spans="1:30" ht="12" customHeight="1" x14ac:dyDescent="0.25">
      <c r="A695" s="318"/>
      <c r="B695" s="318"/>
      <c r="C695" s="318"/>
      <c r="D695" s="318"/>
      <c r="E695" s="318"/>
      <c r="F695" s="318"/>
      <c r="G695" s="318"/>
      <c r="H695" s="318"/>
      <c r="I695" s="318"/>
      <c r="J695" s="318"/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  <c r="W695" s="318"/>
      <c r="X695" s="318"/>
      <c r="Y695" s="318"/>
      <c r="Z695" s="318"/>
      <c r="AA695" s="318"/>
      <c r="AB695" s="318"/>
      <c r="AC695" s="318"/>
      <c r="AD695" s="318"/>
    </row>
    <row r="696" spans="1:30" ht="12" customHeight="1" x14ac:dyDescent="0.25">
      <c r="A696" s="318"/>
      <c r="B696" s="318"/>
      <c r="C696" s="318"/>
      <c r="D696" s="318"/>
      <c r="E696" s="318"/>
      <c r="F696" s="318"/>
      <c r="G696" s="318"/>
      <c r="H696" s="318"/>
      <c r="I696" s="318"/>
      <c r="J696" s="318"/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  <c r="W696" s="318"/>
      <c r="X696" s="318"/>
      <c r="Y696" s="318"/>
      <c r="Z696" s="318"/>
      <c r="AA696" s="318"/>
      <c r="AB696" s="318"/>
      <c r="AC696" s="318"/>
      <c r="AD696" s="318"/>
    </row>
    <row r="697" spans="1:30" ht="12" customHeight="1" x14ac:dyDescent="0.25">
      <c r="A697" s="318"/>
      <c r="B697" s="318"/>
      <c r="C697" s="318"/>
      <c r="D697" s="318"/>
      <c r="E697" s="318"/>
      <c r="F697" s="318"/>
      <c r="G697" s="318"/>
      <c r="H697" s="318"/>
      <c r="I697" s="318"/>
      <c r="J697" s="318"/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  <c r="AA697" s="318"/>
      <c r="AB697" s="318"/>
      <c r="AC697" s="318"/>
      <c r="AD697" s="318"/>
    </row>
    <row r="698" spans="1:30" ht="12" customHeight="1" x14ac:dyDescent="0.25">
      <c r="A698" s="318"/>
      <c r="B698" s="318"/>
      <c r="C698" s="318"/>
      <c r="D698" s="318"/>
      <c r="E698" s="318"/>
      <c r="F698" s="318"/>
      <c r="G698" s="318"/>
      <c r="H698" s="318"/>
      <c r="I698" s="318"/>
      <c r="J698" s="318"/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  <c r="W698" s="318"/>
      <c r="X698" s="318"/>
      <c r="Y698" s="318"/>
      <c r="Z698" s="318"/>
      <c r="AA698" s="318"/>
      <c r="AB698" s="318"/>
      <c r="AC698" s="318"/>
      <c r="AD698" s="318"/>
    </row>
    <row r="699" spans="1:30" ht="12" customHeight="1" x14ac:dyDescent="0.25">
      <c r="A699" s="318"/>
      <c r="B699" s="318"/>
      <c r="C699" s="318"/>
      <c r="D699" s="318"/>
      <c r="E699" s="318"/>
      <c r="F699" s="318"/>
      <c r="G699" s="318"/>
      <c r="H699" s="318"/>
      <c r="I699" s="318"/>
      <c r="J699" s="318"/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  <c r="W699" s="318"/>
      <c r="X699" s="318"/>
      <c r="Y699" s="318"/>
      <c r="Z699" s="318"/>
      <c r="AA699" s="318"/>
      <c r="AB699" s="318"/>
      <c r="AC699" s="318"/>
      <c r="AD699" s="318"/>
    </row>
    <row r="700" spans="1:30" ht="12" customHeight="1" x14ac:dyDescent="0.25">
      <c r="A700" s="318"/>
      <c r="B700" s="318"/>
      <c r="C700" s="318"/>
      <c r="D700" s="318"/>
      <c r="E700" s="318"/>
      <c r="F700" s="318"/>
      <c r="G700" s="318"/>
      <c r="H700" s="318"/>
      <c r="I700" s="318"/>
      <c r="J700" s="318"/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  <c r="W700" s="318"/>
      <c r="X700" s="318"/>
      <c r="Y700" s="318"/>
      <c r="Z700" s="318"/>
      <c r="AA700" s="318"/>
      <c r="AB700" s="318"/>
      <c r="AC700" s="318"/>
      <c r="AD700" s="318"/>
    </row>
    <row r="701" spans="1:30" ht="12" customHeight="1" x14ac:dyDescent="0.25">
      <c r="A701" s="318"/>
      <c r="B701" s="318"/>
      <c r="C701" s="318"/>
      <c r="D701" s="318"/>
      <c r="E701" s="318"/>
      <c r="F701" s="318"/>
      <c r="G701" s="318"/>
      <c r="H701" s="318"/>
      <c r="I701" s="318"/>
      <c r="J701" s="318"/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  <c r="W701" s="318"/>
      <c r="X701" s="318"/>
      <c r="Y701" s="318"/>
      <c r="Z701" s="318"/>
      <c r="AA701" s="318"/>
      <c r="AB701" s="318"/>
      <c r="AC701" s="318"/>
      <c r="AD701" s="318"/>
    </row>
    <row r="702" spans="1:30" ht="12" customHeight="1" x14ac:dyDescent="0.25">
      <c r="A702" s="318"/>
      <c r="B702" s="318"/>
      <c r="C702" s="318"/>
      <c r="D702" s="318"/>
      <c r="E702" s="318"/>
      <c r="F702" s="318"/>
      <c r="G702" s="318"/>
      <c r="H702" s="318"/>
      <c r="I702" s="318"/>
      <c r="J702" s="318"/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  <c r="W702" s="318"/>
      <c r="X702" s="318"/>
      <c r="Y702" s="318"/>
      <c r="Z702" s="318"/>
      <c r="AA702" s="318"/>
      <c r="AB702" s="318"/>
      <c r="AC702" s="318"/>
      <c r="AD702" s="318"/>
    </row>
    <row r="703" spans="1:30" ht="12" customHeight="1" x14ac:dyDescent="0.25">
      <c r="A703" s="318"/>
      <c r="B703" s="318"/>
      <c r="C703" s="318"/>
      <c r="D703" s="318"/>
      <c r="E703" s="318"/>
      <c r="F703" s="318"/>
      <c r="G703" s="318"/>
      <c r="H703" s="318"/>
      <c r="I703" s="318"/>
      <c r="J703" s="318"/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  <c r="W703" s="318"/>
      <c r="X703" s="318"/>
      <c r="Y703" s="318"/>
      <c r="Z703" s="318"/>
      <c r="AA703" s="318"/>
      <c r="AB703" s="318"/>
      <c r="AC703" s="318"/>
      <c r="AD703" s="318"/>
    </row>
    <row r="704" spans="1:30" ht="12" customHeight="1" x14ac:dyDescent="0.25">
      <c r="A704" s="318"/>
      <c r="B704" s="318"/>
      <c r="C704" s="318"/>
      <c r="D704" s="318"/>
      <c r="E704" s="318"/>
      <c r="F704" s="318"/>
      <c r="G704" s="318"/>
      <c r="H704" s="318"/>
      <c r="I704" s="318"/>
      <c r="J704" s="318"/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  <c r="W704" s="318"/>
      <c r="X704" s="318"/>
      <c r="Y704" s="318"/>
      <c r="Z704" s="318"/>
      <c r="AA704" s="318"/>
      <c r="AB704" s="318"/>
      <c r="AC704" s="318"/>
      <c r="AD704" s="318"/>
    </row>
    <row r="705" spans="1:30" ht="12" customHeight="1" x14ac:dyDescent="0.25">
      <c r="A705" s="318"/>
      <c r="B705" s="318"/>
      <c r="C705" s="318"/>
      <c r="D705" s="318"/>
      <c r="E705" s="318"/>
      <c r="F705" s="318"/>
      <c r="G705" s="318"/>
      <c r="H705" s="318"/>
      <c r="I705" s="318"/>
      <c r="J705" s="318"/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  <c r="W705" s="318"/>
      <c r="X705" s="318"/>
      <c r="Y705" s="318"/>
      <c r="Z705" s="318"/>
      <c r="AA705" s="318"/>
      <c r="AB705" s="318"/>
      <c r="AC705" s="318"/>
      <c r="AD705" s="318"/>
    </row>
    <row r="706" spans="1:30" ht="12" customHeight="1" x14ac:dyDescent="0.25">
      <c r="A706" s="318"/>
      <c r="B706" s="318"/>
      <c r="C706" s="318"/>
      <c r="D706" s="318"/>
      <c r="E706" s="318"/>
      <c r="F706" s="318"/>
      <c r="G706" s="318"/>
      <c r="H706" s="318"/>
      <c r="I706" s="318"/>
      <c r="J706" s="318"/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  <c r="W706" s="318"/>
      <c r="X706" s="318"/>
      <c r="Y706" s="318"/>
      <c r="Z706" s="318"/>
      <c r="AA706" s="318"/>
      <c r="AB706" s="318"/>
      <c r="AC706" s="318"/>
      <c r="AD706" s="318"/>
    </row>
    <row r="707" spans="1:30" ht="12" customHeight="1" x14ac:dyDescent="0.25">
      <c r="A707" s="318"/>
      <c r="B707" s="318"/>
      <c r="C707" s="318"/>
      <c r="D707" s="318"/>
      <c r="E707" s="318"/>
      <c r="F707" s="318"/>
      <c r="G707" s="318"/>
      <c r="H707" s="318"/>
      <c r="I707" s="318"/>
      <c r="J707" s="318"/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  <c r="W707" s="318"/>
      <c r="X707" s="318"/>
      <c r="Y707" s="318"/>
      <c r="Z707" s="318"/>
      <c r="AA707" s="318"/>
      <c r="AB707" s="318"/>
      <c r="AC707" s="318"/>
      <c r="AD707" s="318"/>
    </row>
    <row r="708" spans="1:30" ht="12" customHeight="1" x14ac:dyDescent="0.25">
      <c r="A708" s="318"/>
      <c r="B708" s="318"/>
      <c r="C708" s="318"/>
      <c r="D708" s="318"/>
      <c r="E708" s="318"/>
      <c r="F708" s="318"/>
      <c r="G708" s="318"/>
      <c r="H708" s="318"/>
      <c r="I708" s="318"/>
      <c r="J708" s="318"/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  <c r="W708" s="318"/>
      <c r="X708" s="318"/>
      <c r="Y708" s="318"/>
      <c r="Z708" s="318"/>
      <c r="AA708" s="318"/>
      <c r="AB708" s="318"/>
      <c r="AC708" s="318"/>
      <c r="AD708" s="318"/>
    </row>
    <row r="709" spans="1:30" ht="12" customHeight="1" x14ac:dyDescent="0.25">
      <c r="A709" s="318"/>
      <c r="B709" s="318"/>
      <c r="C709" s="318"/>
      <c r="D709" s="318"/>
      <c r="E709" s="318"/>
      <c r="F709" s="318"/>
      <c r="G709" s="318"/>
      <c r="H709" s="318"/>
      <c r="I709" s="318"/>
      <c r="J709" s="318"/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  <c r="W709" s="318"/>
      <c r="X709" s="318"/>
      <c r="Y709" s="318"/>
      <c r="Z709" s="318"/>
      <c r="AA709" s="318"/>
      <c r="AB709" s="318"/>
      <c r="AC709" s="318"/>
      <c r="AD709" s="318"/>
    </row>
    <row r="710" spans="1:30" ht="12" customHeight="1" x14ac:dyDescent="0.25">
      <c r="A710" s="318"/>
      <c r="B710" s="318"/>
      <c r="C710" s="318"/>
      <c r="D710" s="318"/>
      <c r="E710" s="318"/>
      <c r="F710" s="318"/>
      <c r="G710" s="318"/>
      <c r="H710" s="318"/>
      <c r="I710" s="318"/>
      <c r="J710" s="318"/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  <c r="W710" s="318"/>
      <c r="X710" s="318"/>
      <c r="Y710" s="318"/>
      <c r="Z710" s="318"/>
      <c r="AA710" s="318"/>
      <c r="AB710" s="318"/>
      <c r="AC710" s="318"/>
      <c r="AD710" s="318"/>
    </row>
    <row r="711" spans="1:30" ht="12" customHeight="1" x14ac:dyDescent="0.25">
      <c r="A711" s="318"/>
      <c r="B711" s="318"/>
      <c r="C711" s="318"/>
      <c r="D711" s="318"/>
      <c r="E711" s="318"/>
      <c r="F711" s="318"/>
      <c r="G711" s="318"/>
      <c r="H711" s="318"/>
      <c r="I711" s="318"/>
      <c r="J711" s="318"/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  <c r="W711" s="318"/>
      <c r="X711" s="318"/>
      <c r="Y711" s="318"/>
      <c r="Z711" s="318"/>
      <c r="AA711" s="318"/>
      <c r="AB711" s="318"/>
      <c r="AC711" s="318"/>
      <c r="AD711" s="318"/>
    </row>
    <row r="712" spans="1:30" ht="12" customHeight="1" x14ac:dyDescent="0.25">
      <c r="A712" s="318"/>
      <c r="B712" s="318"/>
      <c r="C712" s="318"/>
      <c r="D712" s="318"/>
      <c r="E712" s="318"/>
      <c r="F712" s="318"/>
      <c r="G712" s="318"/>
      <c r="H712" s="318"/>
      <c r="I712" s="318"/>
      <c r="J712" s="318"/>
      <c r="K712" s="318"/>
      <c r="L712" s="318"/>
      <c r="M712" s="318"/>
      <c r="N712" s="318"/>
      <c r="O712" s="318"/>
      <c r="P712" s="318"/>
      <c r="Q712" s="318"/>
      <c r="R712" s="318"/>
      <c r="S712" s="318"/>
      <c r="T712" s="318"/>
      <c r="U712" s="318"/>
      <c r="V712" s="318"/>
      <c r="W712" s="318"/>
      <c r="X712" s="318"/>
      <c r="Y712" s="318"/>
      <c r="Z712" s="318"/>
      <c r="AA712" s="318"/>
      <c r="AB712" s="318"/>
      <c r="AC712" s="318"/>
      <c r="AD712" s="318"/>
    </row>
    <row r="713" spans="1:30" ht="12" customHeight="1" x14ac:dyDescent="0.25">
      <c r="A713" s="318"/>
      <c r="B713" s="318"/>
      <c r="C713" s="318"/>
      <c r="D713" s="318"/>
      <c r="E713" s="318"/>
      <c r="F713" s="31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8"/>
      <c r="Z713" s="318"/>
      <c r="AA713" s="318"/>
      <c r="AB713" s="318"/>
      <c r="AC713" s="318"/>
      <c r="AD713" s="318"/>
    </row>
    <row r="714" spans="1:30" ht="12" customHeight="1" x14ac:dyDescent="0.25">
      <c r="A714" s="318"/>
      <c r="B714" s="318"/>
      <c r="C714" s="318"/>
      <c r="D714" s="318"/>
      <c r="E714" s="318"/>
      <c r="F714" s="318"/>
      <c r="G714" s="318"/>
      <c r="H714" s="318"/>
      <c r="I714" s="318"/>
      <c r="J714" s="318"/>
      <c r="K714" s="318"/>
      <c r="L714" s="318"/>
      <c r="M714" s="318"/>
      <c r="N714" s="318"/>
      <c r="O714" s="318"/>
      <c r="P714" s="318"/>
      <c r="Q714" s="318"/>
      <c r="R714" s="318"/>
      <c r="S714" s="318"/>
      <c r="T714" s="318"/>
      <c r="U714" s="318"/>
      <c r="V714" s="318"/>
      <c r="W714" s="318"/>
      <c r="X714" s="318"/>
      <c r="Y714" s="318"/>
      <c r="Z714" s="318"/>
      <c r="AA714" s="318"/>
      <c r="AB714" s="318"/>
      <c r="AC714" s="318"/>
      <c r="AD714" s="318"/>
    </row>
    <row r="715" spans="1:30" ht="12" customHeight="1" x14ac:dyDescent="0.25">
      <c r="A715" s="318"/>
      <c r="B715" s="318"/>
      <c r="C715" s="318"/>
      <c r="D715" s="318"/>
      <c r="E715" s="318"/>
      <c r="F715" s="318"/>
      <c r="G715" s="318"/>
      <c r="H715" s="318"/>
      <c r="I715" s="318"/>
      <c r="J715" s="318"/>
      <c r="K715" s="318"/>
      <c r="L715" s="318"/>
      <c r="M715" s="318"/>
      <c r="N715" s="318"/>
      <c r="O715" s="318"/>
      <c r="P715" s="318"/>
      <c r="Q715" s="318"/>
      <c r="R715" s="318"/>
      <c r="S715" s="318"/>
      <c r="T715" s="318"/>
      <c r="U715" s="318"/>
      <c r="V715" s="318"/>
      <c r="W715" s="318"/>
      <c r="X715" s="318"/>
      <c r="Y715" s="318"/>
      <c r="Z715" s="318"/>
      <c r="AA715" s="318"/>
      <c r="AB715" s="318"/>
      <c r="AC715" s="318"/>
      <c r="AD715" s="318"/>
    </row>
    <row r="716" spans="1:30" ht="12" customHeight="1" x14ac:dyDescent="0.25">
      <c r="A716" s="318"/>
      <c r="B716" s="318"/>
      <c r="C716" s="318"/>
      <c r="D716" s="318"/>
      <c r="E716" s="318"/>
      <c r="F716" s="318"/>
      <c r="G716" s="318"/>
      <c r="H716" s="318"/>
      <c r="I716" s="318"/>
      <c r="J716" s="318"/>
      <c r="K716" s="318"/>
      <c r="L716" s="318"/>
      <c r="M716" s="318"/>
      <c r="N716" s="318"/>
      <c r="O716" s="318"/>
      <c r="P716" s="318"/>
      <c r="Q716" s="318"/>
      <c r="R716" s="318"/>
      <c r="S716" s="318"/>
      <c r="T716" s="318"/>
      <c r="U716" s="318"/>
      <c r="V716" s="318"/>
      <c r="W716" s="318"/>
      <c r="X716" s="318"/>
      <c r="Y716" s="318"/>
      <c r="Z716" s="318"/>
      <c r="AA716" s="318"/>
      <c r="AB716" s="318"/>
      <c r="AC716" s="318"/>
      <c r="AD716" s="318"/>
    </row>
    <row r="717" spans="1:30" ht="12" customHeight="1" x14ac:dyDescent="0.25">
      <c r="A717" s="318"/>
      <c r="B717" s="318"/>
      <c r="C717" s="318"/>
      <c r="D717" s="318"/>
      <c r="E717" s="318"/>
      <c r="F717" s="318"/>
      <c r="G717" s="318"/>
      <c r="H717" s="318"/>
      <c r="I717" s="318"/>
      <c r="J717" s="318"/>
      <c r="K717" s="318"/>
      <c r="L717" s="318"/>
      <c r="M717" s="318"/>
      <c r="N717" s="318"/>
      <c r="O717" s="318"/>
      <c r="P717" s="318"/>
      <c r="Q717" s="318"/>
      <c r="R717" s="318"/>
      <c r="S717" s="318"/>
      <c r="T717" s="318"/>
      <c r="U717" s="318"/>
      <c r="V717" s="318"/>
      <c r="W717" s="318"/>
      <c r="X717" s="318"/>
      <c r="Y717" s="318"/>
      <c r="Z717" s="318"/>
      <c r="AA717" s="318"/>
      <c r="AB717" s="318"/>
      <c r="AC717" s="318"/>
      <c r="AD717" s="318"/>
    </row>
    <row r="718" spans="1:30" ht="12" customHeight="1" x14ac:dyDescent="0.25">
      <c r="A718" s="318"/>
      <c r="B718" s="318"/>
      <c r="C718" s="318"/>
      <c r="D718" s="318"/>
      <c r="E718" s="318"/>
      <c r="F718" s="318"/>
      <c r="G718" s="318"/>
      <c r="H718" s="318"/>
      <c r="I718" s="318"/>
      <c r="J718" s="318"/>
      <c r="K718" s="318"/>
      <c r="L718" s="318"/>
      <c r="M718" s="318"/>
      <c r="N718" s="318"/>
      <c r="O718" s="318"/>
      <c r="P718" s="318"/>
      <c r="Q718" s="318"/>
      <c r="R718" s="318"/>
      <c r="S718" s="318"/>
      <c r="T718" s="318"/>
      <c r="U718" s="318"/>
      <c r="V718" s="318"/>
      <c r="W718" s="318"/>
      <c r="X718" s="318"/>
      <c r="Y718" s="318"/>
      <c r="Z718" s="318"/>
      <c r="AA718" s="318"/>
      <c r="AB718" s="318"/>
      <c r="AC718" s="318"/>
      <c r="AD718" s="318"/>
    </row>
    <row r="719" spans="1:30" ht="12" customHeight="1" x14ac:dyDescent="0.25">
      <c r="A719" s="318"/>
      <c r="B719" s="318"/>
      <c r="C719" s="318"/>
      <c r="D719" s="318"/>
      <c r="E719" s="318"/>
      <c r="F719" s="318"/>
      <c r="G719" s="318"/>
      <c r="H719" s="318"/>
      <c r="I719" s="318"/>
      <c r="J719" s="318"/>
      <c r="K719" s="318"/>
      <c r="L719" s="318"/>
      <c r="M719" s="318"/>
      <c r="N719" s="318"/>
      <c r="O719" s="318"/>
      <c r="P719" s="318"/>
      <c r="Q719" s="318"/>
      <c r="R719" s="318"/>
      <c r="S719" s="318"/>
      <c r="T719" s="318"/>
      <c r="U719" s="318"/>
      <c r="V719" s="318"/>
      <c r="W719" s="318"/>
      <c r="X719" s="318"/>
      <c r="Y719" s="318"/>
      <c r="Z719" s="318"/>
      <c r="AA719" s="318"/>
      <c r="AB719" s="318"/>
      <c r="AC719" s="318"/>
      <c r="AD719" s="318"/>
    </row>
    <row r="720" spans="1:30" ht="12" customHeight="1" x14ac:dyDescent="0.25">
      <c r="A720" s="318"/>
      <c r="B720" s="318"/>
      <c r="C720" s="318"/>
      <c r="D720" s="318"/>
      <c r="E720" s="318"/>
      <c r="F720" s="318"/>
      <c r="G720" s="318"/>
      <c r="H720" s="318"/>
      <c r="I720" s="318"/>
      <c r="J720" s="318"/>
      <c r="K720" s="318"/>
      <c r="L720" s="318"/>
      <c r="M720" s="318"/>
      <c r="N720" s="318"/>
      <c r="O720" s="318"/>
      <c r="P720" s="318"/>
      <c r="Q720" s="318"/>
      <c r="R720" s="318"/>
      <c r="S720" s="318"/>
      <c r="T720" s="318"/>
      <c r="U720" s="318"/>
      <c r="V720" s="318"/>
      <c r="W720" s="318"/>
      <c r="X720" s="318"/>
      <c r="Y720" s="318"/>
      <c r="Z720" s="318"/>
      <c r="AA720" s="318"/>
      <c r="AB720" s="318"/>
      <c r="AC720" s="318"/>
      <c r="AD720" s="318"/>
    </row>
    <row r="721" spans="1:30" ht="12" customHeight="1" x14ac:dyDescent="0.25">
      <c r="A721" s="318"/>
      <c r="B721" s="318"/>
      <c r="C721" s="318"/>
      <c r="D721" s="318"/>
      <c r="E721" s="318"/>
      <c r="F721" s="318"/>
      <c r="G721" s="318"/>
      <c r="H721" s="318"/>
      <c r="I721" s="318"/>
      <c r="J721" s="318"/>
      <c r="K721" s="318"/>
      <c r="L721" s="318"/>
      <c r="M721" s="318"/>
      <c r="N721" s="318"/>
      <c r="O721" s="318"/>
      <c r="P721" s="318"/>
      <c r="Q721" s="318"/>
      <c r="R721" s="318"/>
      <c r="S721" s="318"/>
      <c r="T721" s="318"/>
      <c r="U721" s="318"/>
      <c r="V721" s="318"/>
      <c r="W721" s="318"/>
      <c r="X721" s="318"/>
      <c r="Y721" s="318"/>
      <c r="Z721" s="318"/>
      <c r="AA721" s="318"/>
      <c r="AB721" s="318"/>
      <c r="AC721" s="318"/>
      <c r="AD721" s="318"/>
    </row>
    <row r="722" spans="1:30" ht="12" customHeight="1" x14ac:dyDescent="0.25">
      <c r="A722" s="318"/>
      <c r="B722" s="318"/>
      <c r="C722" s="318"/>
      <c r="D722" s="318"/>
      <c r="E722" s="318"/>
      <c r="F722" s="318"/>
      <c r="G722" s="318"/>
      <c r="H722" s="318"/>
      <c r="I722" s="318"/>
      <c r="J722" s="318"/>
      <c r="K722" s="318"/>
      <c r="L722" s="318"/>
      <c r="M722" s="318"/>
      <c r="N722" s="318"/>
      <c r="O722" s="318"/>
      <c r="P722" s="318"/>
      <c r="Q722" s="318"/>
      <c r="R722" s="318"/>
      <c r="S722" s="318"/>
      <c r="T722" s="318"/>
      <c r="U722" s="318"/>
      <c r="V722" s="318"/>
      <c r="W722" s="318"/>
      <c r="X722" s="318"/>
      <c r="Y722" s="318"/>
      <c r="Z722" s="318"/>
      <c r="AA722" s="318"/>
      <c r="AB722" s="318"/>
      <c r="AC722" s="318"/>
      <c r="AD722" s="318"/>
    </row>
    <row r="723" spans="1:30" ht="12" customHeight="1" x14ac:dyDescent="0.25">
      <c r="A723" s="318"/>
      <c r="B723" s="318"/>
      <c r="C723" s="318"/>
      <c r="D723" s="318"/>
      <c r="E723" s="318"/>
      <c r="F723" s="31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  <c r="W723" s="318"/>
      <c r="X723" s="318"/>
      <c r="Y723" s="318"/>
      <c r="Z723" s="318"/>
      <c r="AA723" s="318"/>
      <c r="AB723" s="318"/>
      <c r="AC723" s="318"/>
      <c r="AD723" s="318"/>
    </row>
    <row r="724" spans="1:30" ht="12" customHeight="1" x14ac:dyDescent="0.25">
      <c r="A724" s="318"/>
      <c r="B724" s="318"/>
      <c r="C724" s="318"/>
      <c r="D724" s="318"/>
      <c r="E724" s="318"/>
      <c r="F724" s="318"/>
      <c r="G724" s="318"/>
      <c r="H724" s="318"/>
      <c r="I724" s="318"/>
      <c r="J724" s="318"/>
      <c r="K724" s="318"/>
      <c r="L724" s="318"/>
      <c r="M724" s="318"/>
      <c r="N724" s="318"/>
      <c r="O724" s="318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  <c r="AA724" s="318"/>
      <c r="AB724" s="318"/>
      <c r="AC724" s="318"/>
      <c r="AD724" s="318"/>
    </row>
    <row r="725" spans="1:30" ht="12" customHeight="1" x14ac:dyDescent="0.25">
      <c r="A725" s="318"/>
      <c r="B725" s="318"/>
      <c r="C725" s="318"/>
      <c r="D725" s="318"/>
      <c r="E725" s="318"/>
      <c r="F725" s="318"/>
      <c r="G725" s="318"/>
      <c r="H725" s="318"/>
      <c r="I725" s="318"/>
      <c r="J725" s="318"/>
      <c r="K725" s="318"/>
      <c r="L725" s="318"/>
      <c r="M725" s="318"/>
      <c r="N725" s="318"/>
      <c r="O725" s="318"/>
      <c r="P725" s="318"/>
      <c r="Q725" s="318"/>
      <c r="R725" s="318"/>
      <c r="S725" s="318"/>
      <c r="T725" s="318"/>
      <c r="U725" s="318"/>
      <c r="V725" s="318"/>
      <c r="W725" s="318"/>
      <c r="X725" s="318"/>
      <c r="Y725" s="318"/>
      <c r="Z725" s="318"/>
      <c r="AA725" s="318"/>
      <c r="AB725" s="318"/>
      <c r="AC725" s="318"/>
      <c r="AD725" s="318"/>
    </row>
    <row r="726" spans="1:30" ht="12" customHeight="1" x14ac:dyDescent="0.25">
      <c r="A726" s="318"/>
      <c r="B726" s="318"/>
      <c r="C726" s="318"/>
      <c r="D726" s="318"/>
      <c r="E726" s="318"/>
      <c r="F726" s="318"/>
      <c r="G726" s="318"/>
      <c r="H726" s="318"/>
      <c r="I726" s="318"/>
      <c r="J726" s="318"/>
      <c r="K726" s="318"/>
      <c r="L726" s="318"/>
      <c r="M726" s="318"/>
      <c r="N726" s="318"/>
      <c r="O726" s="318"/>
      <c r="P726" s="318"/>
      <c r="Q726" s="318"/>
      <c r="R726" s="318"/>
      <c r="S726" s="318"/>
      <c r="T726" s="318"/>
      <c r="U726" s="318"/>
      <c r="V726" s="318"/>
      <c r="W726" s="318"/>
      <c r="X726" s="318"/>
      <c r="Y726" s="318"/>
      <c r="Z726" s="318"/>
      <c r="AA726" s="318"/>
      <c r="AB726" s="318"/>
      <c r="AC726" s="318"/>
      <c r="AD726" s="318"/>
    </row>
    <row r="727" spans="1:30" ht="12" customHeight="1" x14ac:dyDescent="0.25">
      <c r="A727" s="318"/>
      <c r="B727" s="318"/>
      <c r="C727" s="318"/>
      <c r="D727" s="318"/>
      <c r="E727" s="318"/>
      <c r="F727" s="318"/>
      <c r="G727" s="318"/>
      <c r="H727" s="318"/>
      <c r="I727" s="318"/>
      <c r="J727" s="318"/>
      <c r="K727" s="318"/>
      <c r="L727" s="318"/>
      <c r="M727" s="318"/>
      <c r="N727" s="318"/>
      <c r="O727" s="318"/>
      <c r="P727" s="318"/>
      <c r="Q727" s="318"/>
      <c r="R727" s="318"/>
      <c r="S727" s="318"/>
      <c r="T727" s="318"/>
      <c r="U727" s="318"/>
      <c r="V727" s="318"/>
      <c r="W727" s="318"/>
      <c r="X727" s="318"/>
      <c r="Y727" s="318"/>
      <c r="Z727" s="318"/>
      <c r="AA727" s="318"/>
      <c r="AB727" s="318"/>
      <c r="AC727" s="318"/>
      <c r="AD727" s="318"/>
    </row>
    <row r="728" spans="1:30" ht="12" customHeight="1" x14ac:dyDescent="0.25">
      <c r="A728" s="318"/>
      <c r="B728" s="318"/>
      <c r="C728" s="318"/>
      <c r="D728" s="318"/>
      <c r="E728" s="318"/>
      <c r="F728" s="318"/>
      <c r="G728" s="318"/>
      <c r="H728" s="318"/>
      <c r="I728" s="318"/>
      <c r="J728" s="318"/>
      <c r="K728" s="318"/>
      <c r="L728" s="318"/>
      <c r="M728" s="318"/>
      <c r="N728" s="318"/>
      <c r="O728" s="318"/>
      <c r="P728" s="318"/>
      <c r="Q728" s="318"/>
      <c r="R728" s="318"/>
      <c r="S728" s="318"/>
      <c r="T728" s="318"/>
      <c r="U728" s="318"/>
      <c r="V728" s="318"/>
      <c r="W728" s="318"/>
      <c r="X728" s="318"/>
      <c r="Y728" s="318"/>
      <c r="Z728" s="318"/>
      <c r="AA728" s="318"/>
      <c r="AB728" s="318"/>
      <c r="AC728" s="318"/>
      <c r="AD728" s="318"/>
    </row>
    <row r="729" spans="1:30" ht="12" customHeight="1" x14ac:dyDescent="0.25">
      <c r="A729" s="318"/>
      <c r="B729" s="318"/>
      <c r="C729" s="318"/>
      <c r="D729" s="318"/>
      <c r="E729" s="318"/>
      <c r="F729" s="318"/>
      <c r="G729" s="318"/>
      <c r="H729" s="318"/>
      <c r="I729" s="318"/>
      <c r="J729" s="318"/>
      <c r="K729" s="318"/>
      <c r="L729" s="318"/>
      <c r="M729" s="318"/>
      <c r="N729" s="318"/>
      <c r="O729" s="318"/>
      <c r="P729" s="318"/>
      <c r="Q729" s="318"/>
      <c r="R729" s="318"/>
      <c r="S729" s="318"/>
      <c r="T729" s="318"/>
      <c r="U729" s="318"/>
      <c r="V729" s="318"/>
      <c r="W729" s="318"/>
      <c r="X729" s="318"/>
      <c r="Y729" s="318"/>
      <c r="Z729" s="318"/>
      <c r="AA729" s="318"/>
      <c r="AB729" s="318"/>
      <c r="AC729" s="318"/>
      <c r="AD729" s="318"/>
    </row>
    <row r="730" spans="1:30" ht="12" customHeight="1" x14ac:dyDescent="0.25">
      <c r="A730" s="318"/>
      <c r="B730" s="318"/>
      <c r="C730" s="318"/>
      <c r="D730" s="318"/>
      <c r="E730" s="318"/>
      <c r="F730" s="318"/>
      <c r="G730" s="318"/>
      <c r="H730" s="318"/>
      <c r="I730" s="318"/>
      <c r="J730" s="318"/>
      <c r="K730" s="318"/>
      <c r="L730" s="318"/>
      <c r="M730" s="318"/>
      <c r="N730" s="318"/>
      <c r="O730" s="318"/>
      <c r="P730" s="318"/>
      <c r="Q730" s="318"/>
      <c r="R730" s="318"/>
      <c r="S730" s="318"/>
      <c r="T730" s="318"/>
      <c r="U730" s="318"/>
      <c r="V730" s="318"/>
      <c r="W730" s="318"/>
      <c r="X730" s="318"/>
      <c r="Y730" s="318"/>
      <c r="Z730" s="318"/>
      <c r="AA730" s="318"/>
      <c r="AB730" s="318"/>
      <c r="AC730" s="318"/>
      <c r="AD730" s="318"/>
    </row>
    <row r="731" spans="1:30" ht="12" customHeight="1" x14ac:dyDescent="0.25">
      <c r="A731" s="318"/>
      <c r="B731" s="318"/>
      <c r="C731" s="318"/>
      <c r="D731" s="318"/>
      <c r="E731" s="318"/>
      <c r="F731" s="318"/>
      <c r="G731" s="318"/>
      <c r="H731" s="318"/>
      <c r="I731" s="318"/>
      <c r="J731" s="318"/>
      <c r="K731" s="318"/>
      <c r="L731" s="318"/>
      <c r="M731" s="318"/>
      <c r="N731" s="318"/>
      <c r="O731" s="318"/>
      <c r="P731" s="318"/>
      <c r="Q731" s="318"/>
      <c r="R731" s="318"/>
      <c r="S731" s="318"/>
      <c r="T731" s="318"/>
      <c r="U731" s="318"/>
      <c r="V731" s="318"/>
      <c r="W731" s="318"/>
      <c r="X731" s="318"/>
      <c r="Y731" s="318"/>
      <c r="Z731" s="318"/>
      <c r="AA731" s="318"/>
      <c r="AB731" s="318"/>
      <c r="AC731" s="318"/>
      <c r="AD731" s="318"/>
    </row>
    <row r="732" spans="1:30" ht="12" customHeight="1" x14ac:dyDescent="0.25">
      <c r="A732" s="318"/>
      <c r="B732" s="318"/>
      <c r="C732" s="318"/>
      <c r="D732" s="318"/>
      <c r="E732" s="318"/>
      <c r="F732" s="318"/>
      <c r="G732" s="318"/>
      <c r="H732" s="318"/>
      <c r="I732" s="318"/>
      <c r="J732" s="318"/>
      <c r="K732" s="318"/>
      <c r="L732" s="318"/>
      <c r="M732" s="318"/>
      <c r="N732" s="318"/>
      <c r="O732" s="318"/>
      <c r="P732" s="318"/>
      <c r="Q732" s="318"/>
      <c r="R732" s="318"/>
      <c r="S732" s="318"/>
      <c r="T732" s="318"/>
      <c r="U732" s="318"/>
      <c r="V732" s="318"/>
      <c r="W732" s="318"/>
      <c r="X732" s="318"/>
      <c r="Y732" s="318"/>
      <c r="Z732" s="318"/>
      <c r="AA732" s="318"/>
      <c r="AB732" s="318"/>
      <c r="AC732" s="318"/>
      <c r="AD732" s="318"/>
    </row>
    <row r="733" spans="1:30" ht="12" customHeight="1" x14ac:dyDescent="0.25">
      <c r="A733" s="318"/>
      <c r="B733" s="318"/>
      <c r="C733" s="318"/>
      <c r="D733" s="318"/>
      <c r="E733" s="318"/>
      <c r="F733" s="318"/>
      <c r="G733" s="318"/>
      <c r="H733" s="318"/>
      <c r="I733" s="318"/>
      <c r="J733" s="318"/>
      <c r="K733" s="318"/>
      <c r="L733" s="318"/>
      <c r="M733" s="318"/>
      <c r="N733" s="318"/>
      <c r="O733" s="318"/>
      <c r="P733" s="318"/>
      <c r="Q733" s="318"/>
      <c r="R733" s="318"/>
      <c r="S733" s="318"/>
      <c r="T733" s="318"/>
      <c r="U733" s="318"/>
      <c r="V733" s="318"/>
      <c r="W733" s="318"/>
      <c r="X733" s="318"/>
      <c r="Y733" s="318"/>
      <c r="Z733" s="318"/>
      <c r="AA733" s="318"/>
      <c r="AB733" s="318"/>
      <c r="AC733" s="318"/>
      <c r="AD733" s="318"/>
    </row>
    <row r="734" spans="1:30" ht="12" customHeight="1" x14ac:dyDescent="0.25">
      <c r="A734" s="318"/>
      <c r="B734" s="318"/>
      <c r="C734" s="318"/>
      <c r="D734" s="318"/>
      <c r="E734" s="318"/>
      <c r="F734" s="318"/>
      <c r="G734" s="318"/>
      <c r="H734" s="318"/>
      <c r="I734" s="318"/>
      <c r="J734" s="318"/>
      <c r="K734" s="318"/>
      <c r="L734" s="318"/>
      <c r="M734" s="318"/>
      <c r="N734" s="318"/>
      <c r="O734" s="318"/>
      <c r="P734" s="318"/>
      <c r="Q734" s="318"/>
      <c r="R734" s="318"/>
      <c r="S734" s="318"/>
      <c r="T734" s="318"/>
      <c r="U734" s="318"/>
      <c r="V734" s="318"/>
      <c r="W734" s="318"/>
      <c r="X734" s="318"/>
      <c r="Y734" s="318"/>
      <c r="Z734" s="318"/>
      <c r="AA734" s="318"/>
      <c r="AB734" s="318"/>
      <c r="AC734" s="318"/>
      <c r="AD734" s="318"/>
    </row>
    <row r="735" spans="1:30" ht="12" customHeight="1" x14ac:dyDescent="0.25">
      <c r="A735" s="318"/>
      <c r="B735" s="318"/>
      <c r="C735" s="318"/>
      <c r="D735" s="318"/>
      <c r="E735" s="318"/>
      <c r="F735" s="318"/>
      <c r="G735" s="318"/>
      <c r="H735" s="318"/>
      <c r="I735" s="318"/>
      <c r="J735" s="318"/>
      <c r="K735" s="318"/>
      <c r="L735" s="318"/>
      <c r="M735" s="318"/>
      <c r="N735" s="318"/>
      <c r="O735" s="318"/>
      <c r="P735" s="318"/>
      <c r="Q735" s="318"/>
      <c r="R735" s="318"/>
      <c r="S735" s="318"/>
      <c r="T735" s="318"/>
      <c r="U735" s="318"/>
      <c r="V735" s="318"/>
      <c r="W735" s="318"/>
      <c r="X735" s="318"/>
      <c r="Y735" s="318"/>
      <c r="Z735" s="318"/>
      <c r="AA735" s="318"/>
      <c r="AB735" s="318"/>
      <c r="AC735" s="318"/>
      <c r="AD735" s="318"/>
    </row>
    <row r="736" spans="1:30" ht="12" customHeight="1" x14ac:dyDescent="0.25">
      <c r="A736" s="318"/>
      <c r="B736" s="318"/>
      <c r="C736" s="318"/>
      <c r="D736" s="318"/>
      <c r="E736" s="318"/>
      <c r="F736" s="318"/>
      <c r="G736" s="318"/>
      <c r="H736" s="318"/>
      <c r="I736" s="318"/>
      <c r="J736" s="318"/>
      <c r="K736" s="318"/>
      <c r="L736" s="318"/>
      <c r="M736" s="318"/>
      <c r="N736" s="318"/>
      <c r="O736" s="318"/>
      <c r="P736" s="318"/>
      <c r="Q736" s="318"/>
      <c r="R736" s="318"/>
      <c r="S736" s="318"/>
      <c r="T736" s="318"/>
      <c r="U736" s="318"/>
      <c r="V736" s="318"/>
      <c r="W736" s="318"/>
      <c r="X736" s="318"/>
      <c r="Y736" s="318"/>
      <c r="Z736" s="318"/>
      <c r="AA736" s="318"/>
      <c r="AB736" s="318"/>
      <c r="AC736" s="318"/>
      <c r="AD736" s="318"/>
    </row>
    <row r="737" spans="1:30" ht="12" customHeight="1" x14ac:dyDescent="0.25">
      <c r="A737" s="318"/>
      <c r="B737" s="318"/>
      <c r="C737" s="318"/>
      <c r="D737" s="318"/>
      <c r="E737" s="318"/>
      <c r="F737" s="318"/>
      <c r="G737" s="318"/>
      <c r="H737" s="318"/>
      <c r="I737" s="318"/>
      <c r="J737" s="318"/>
      <c r="K737" s="318"/>
      <c r="L737" s="318"/>
      <c r="M737" s="318"/>
      <c r="N737" s="318"/>
      <c r="O737" s="318"/>
      <c r="P737" s="318"/>
      <c r="Q737" s="318"/>
      <c r="R737" s="318"/>
      <c r="S737" s="318"/>
      <c r="T737" s="318"/>
      <c r="U737" s="318"/>
      <c r="V737" s="318"/>
      <c r="W737" s="318"/>
      <c r="X737" s="318"/>
      <c r="Y737" s="318"/>
      <c r="Z737" s="318"/>
      <c r="AA737" s="318"/>
      <c r="AB737" s="318"/>
      <c r="AC737" s="318"/>
      <c r="AD737" s="318"/>
    </row>
    <row r="738" spans="1:30" ht="12" customHeight="1" x14ac:dyDescent="0.25">
      <c r="A738" s="318"/>
      <c r="B738" s="318"/>
      <c r="C738" s="318"/>
      <c r="D738" s="318"/>
      <c r="E738" s="318"/>
      <c r="F738" s="318"/>
      <c r="G738" s="318"/>
      <c r="H738" s="318"/>
      <c r="I738" s="318"/>
      <c r="J738" s="318"/>
      <c r="K738" s="318"/>
      <c r="L738" s="318"/>
      <c r="M738" s="318"/>
      <c r="N738" s="318"/>
      <c r="O738" s="318"/>
      <c r="P738" s="318"/>
      <c r="Q738" s="318"/>
      <c r="R738" s="318"/>
      <c r="S738" s="318"/>
      <c r="T738" s="318"/>
      <c r="U738" s="318"/>
      <c r="V738" s="318"/>
      <c r="W738" s="318"/>
      <c r="X738" s="318"/>
      <c r="Y738" s="318"/>
      <c r="Z738" s="318"/>
      <c r="AA738" s="318"/>
      <c r="AB738" s="318"/>
      <c r="AC738" s="318"/>
      <c r="AD738" s="318"/>
    </row>
    <row r="739" spans="1:30" ht="12" customHeight="1" x14ac:dyDescent="0.25">
      <c r="A739" s="318"/>
      <c r="B739" s="318"/>
      <c r="C739" s="318"/>
      <c r="D739" s="318"/>
      <c r="E739" s="318"/>
      <c r="F739" s="318"/>
      <c r="G739" s="318"/>
      <c r="H739" s="318"/>
      <c r="I739" s="318"/>
      <c r="J739" s="318"/>
      <c r="K739" s="318"/>
      <c r="L739" s="318"/>
      <c r="M739" s="318"/>
      <c r="N739" s="318"/>
      <c r="O739" s="318"/>
      <c r="P739" s="318"/>
      <c r="Q739" s="318"/>
      <c r="R739" s="318"/>
      <c r="S739" s="318"/>
      <c r="T739" s="318"/>
      <c r="U739" s="318"/>
      <c r="V739" s="318"/>
      <c r="W739" s="318"/>
      <c r="X739" s="318"/>
      <c r="Y739" s="318"/>
      <c r="Z739" s="318"/>
      <c r="AA739" s="318"/>
      <c r="AB739" s="318"/>
      <c r="AC739" s="318"/>
      <c r="AD739" s="318"/>
    </row>
    <row r="740" spans="1:30" ht="12" customHeight="1" x14ac:dyDescent="0.25">
      <c r="A740" s="318"/>
      <c r="B740" s="318"/>
      <c r="C740" s="318"/>
      <c r="D740" s="318"/>
      <c r="E740" s="318"/>
      <c r="F740" s="318"/>
      <c r="G740" s="318"/>
      <c r="H740" s="318"/>
      <c r="I740" s="318"/>
      <c r="J740" s="318"/>
      <c r="K740" s="318"/>
      <c r="L740" s="318"/>
      <c r="M740" s="318"/>
      <c r="N740" s="318"/>
      <c r="O740" s="318"/>
      <c r="P740" s="318"/>
      <c r="Q740" s="318"/>
      <c r="R740" s="318"/>
      <c r="S740" s="318"/>
      <c r="T740" s="318"/>
      <c r="U740" s="318"/>
      <c r="V740" s="318"/>
      <c r="W740" s="318"/>
      <c r="X740" s="318"/>
      <c r="Y740" s="318"/>
      <c r="Z740" s="318"/>
      <c r="AA740" s="318"/>
      <c r="AB740" s="318"/>
      <c r="AC740" s="318"/>
      <c r="AD740" s="318"/>
    </row>
    <row r="741" spans="1:30" ht="12" customHeight="1" x14ac:dyDescent="0.25">
      <c r="A741" s="318"/>
      <c r="B741" s="318"/>
      <c r="C741" s="318"/>
      <c r="D741" s="318"/>
      <c r="E741" s="318"/>
      <c r="F741" s="318"/>
      <c r="G741" s="318"/>
      <c r="H741" s="318"/>
      <c r="I741" s="318"/>
      <c r="J741" s="318"/>
      <c r="K741" s="318"/>
      <c r="L741" s="318"/>
      <c r="M741" s="318"/>
      <c r="N741" s="318"/>
      <c r="O741" s="318"/>
      <c r="P741" s="318"/>
      <c r="Q741" s="318"/>
      <c r="R741" s="318"/>
      <c r="S741" s="318"/>
      <c r="T741" s="318"/>
      <c r="U741" s="318"/>
      <c r="V741" s="318"/>
      <c r="W741" s="318"/>
      <c r="X741" s="318"/>
      <c r="Y741" s="318"/>
      <c r="Z741" s="318"/>
      <c r="AA741" s="318"/>
      <c r="AB741" s="318"/>
      <c r="AC741" s="318"/>
      <c r="AD741" s="318"/>
    </row>
    <row r="742" spans="1:30" ht="12" customHeight="1" x14ac:dyDescent="0.25">
      <c r="A742" s="318"/>
      <c r="B742" s="318"/>
      <c r="C742" s="318"/>
      <c r="D742" s="318"/>
      <c r="E742" s="318"/>
      <c r="F742" s="318"/>
      <c r="G742" s="318"/>
      <c r="H742" s="318"/>
      <c r="I742" s="318"/>
      <c r="J742" s="318"/>
      <c r="K742" s="318"/>
      <c r="L742" s="318"/>
      <c r="M742" s="318"/>
      <c r="N742" s="318"/>
      <c r="O742" s="318"/>
      <c r="P742" s="318"/>
      <c r="Q742" s="318"/>
      <c r="R742" s="318"/>
      <c r="S742" s="318"/>
      <c r="T742" s="318"/>
      <c r="U742" s="318"/>
      <c r="V742" s="318"/>
      <c r="W742" s="318"/>
      <c r="X742" s="318"/>
      <c r="Y742" s="318"/>
      <c r="Z742" s="318"/>
      <c r="AA742" s="318"/>
      <c r="AB742" s="318"/>
      <c r="AC742" s="318"/>
      <c r="AD742" s="318"/>
    </row>
    <row r="743" spans="1:30" ht="12" customHeight="1" x14ac:dyDescent="0.25">
      <c r="A743" s="318"/>
      <c r="B743" s="318"/>
      <c r="C743" s="318"/>
      <c r="D743" s="318"/>
      <c r="E743" s="318"/>
      <c r="F743" s="318"/>
      <c r="G743" s="318"/>
      <c r="H743" s="318"/>
      <c r="I743" s="318"/>
      <c r="J743" s="318"/>
      <c r="K743" s="318"/>
      <c r="L743" s="318"/>
      <c r="M743" s="318"/>
      <c r="N743" s="318"/>
      <c r="O743" s="318"/>
      <c r="P743" s="318"/>
      <c r="Q743" s="318"/>
      <c r="R743" s="318"/>
      <c r="S743" s="318"/>
      <c r="T743" s="318"/>
      <c r="U743" s="318"/>
      <c r="V743" s="318"/>
      <c r="W743" s="318"/>
      <c r="X743" s="318"/>
      <c r="Y743" s="318"/>
      <c r="Z743" s="318"/>
      <c r="AA743" s="318"/>
      <c r="AB743" s="318"/>
      <c r="AC743" s="318"/>
      <c r="AD743" s="318"/>
    </row>
    <row r="744" spans="1:30" ht="12" customHeight="1" x14ac:dyDescent="0.25">
      <c r="A744" s="318"/>
      <c r="B744" s="318"/>
      <c r="C744" s="318"/>
      <c r="D744" s="318"/>
      <c r="E744" s="318"/>
      <c r="F744" s="318"/>
      <c r="G744" s="318"/>
      <c r="H744" s="318"/>
      <c r="I744" s="318"/>
      <c r="J744" s="318"/>
      <c r="K744" s="318"/>
      <c r="L744" s="318"/>
      <c r="M744" s="318"/>
      <c r="N744" s="318"/>
      <c r="O744" s="318"/>
      <c r="P744" s="318"/>
      <c r="Q744" s="318"/>
      <c r="R744" s="318"/>
      <c r="S744" s="318"/>
      <c r="T744" s="318"/>
      <c r="U744" s="318"/>
      <c r="V744" s="318"/>
      <c r="W744" s="318"/>
      <c r="X744" s="318"/>
      <c r="Y744" s="318"/>
      <c r="Z744" s="318"/>
      <c r="AA744" s="318"/>
      <c r="AB744" s="318"/>
      <c r="AC744" s="318"/>
      <c r="AD744" s="318"/>
    </row>
    <row r="745" spans="1:30" ht="12" customHeight="1" x14ac:dyDescent="0.25">
      <c r="A745" s="318"/>
      <c r="B745" s="318"/>
      <c r="C745" s="318"/>
      <c r="D745" s="318"/>
      <c r="E745" s="318"/>
      <c r="F745" s="318"/>
      <c r="G745" s="318"/>
      <c r="H745" s="318"/>
      <c r="I745" s="318"/>
      <c r="J745" s="318"/>
      <c r="K745" s="318"/>
      <c r="L745" s="318"/>
      <c r="M745" s="318"/>
      <c r="N745" s="318"/>
      <c r="O745" s="318"/>
      <c r="P745" s="318"/>
      <c r="Q745" s="318"/>
      <c r="R745" s="318"/>
      <c r="S745" s="318"/>
      <c r="T745" s="318"/>
      <c r="U745" s="318"/>
      <c r="V745" s="318"/>
      <c r="W745" s="318"/>
      <c r="X745" s="318"/>
      <c r="Y745" s="318"/>
      <c r="Z745" s="318"/>
      <c r="AA745" s="318"/>
      <c r="AB745" s="318"/>
      <c r="AC745" s="318"/>
      <c r="AD745" s="318"/>
    </row>
    <row r="746" spans="1:30" ht="12" customHeight="1" x14ac:dyDescent="0.25">
      <c r="A746" s="318"/>
      <c r="B746" s="318"/>
      <c r="C746" s="318"/>
      <c r="D746" s="318"/>
      <c r="E746" s="318"/>
      <c r="F746" s="318"/>
      <c r="G746" s="318"/>
      <c r="H746" s="318"/>
      <c r="I746" s="318"/>
      <c r="J746" s="318"/>
      <c r="K746" s="318"/>
      <c r="L746" s="318"/>
      <c r="M746" s="318"/>
      <c r="N746" s="318"/>
      <c r="O746" s="318"/>
      <c r="P746" s="318"/>
      <c r="Q746" s="318"/>
      <c r="R746" s="318"/>
      <c r="S746" s="318"/>
      <c r="T746" s="318"/>
      <c r="U746" s="318"/>
      <c r="V746" s="318"/>
      <c r="W746" s="318"/>
      <c r="X746" s="318"/>
      <c r="Y746" s="318"/>
      <c r="Z746" s="318"/>
      <c r="AA746" s="318"/>
      <c r="AB746" s="318"/>
      <c r="AC746" s="318"/>
      <c r="AD746" s="318"/>
    </row>
    <row r="747" spans="1:30" ht="12" customHeight="1" x14ac:dyDescent="0.25">
      <c r="A747" s="318"/>
      <c r="B747" s="318"/>
      <c r="C747" s="318"/>
      <c r="D747" s="318"/>
      <c r="E747" s="318"/>
      <c r="F747" s="318"/>
      <c r="G747" s="318"/>
      <c r="H747" s="318"/>
      <c r="I747" s="318"/>
      <c r="J747" s="318"/>
      <c r="K747" s="318"/>
      <c r="L747" s="318"/>
      <c r="M747" s="318"/>
      <c r="N747" s="318"/>
      <c r="O747" s="318"/>
      <c r="P747" s="318"/>
      <c r="Q747" s="318"/>
      <c r="R747" s="318"/>
      <c r="S747" s="318"/>
      <c r="T747" s="318"/>
      <c r="U747" s="318"/>
      <c r="V747" s="318"/>
      <c r="W747" s="318"/>
      <c r="X747" s="318"/>
      <c r="Y747" s="318"/>
      <c r="Z747" s="318"/>
      <c r="AA747" s="318"/>
      <c r="AB747" s="318"/>
      <c r="AC747" s="318"/>
      <c r="AD747" s="318"/>
    </row>
    <row r="748" spans="1:30" ht="12" customHeight="1" x14ac:dyDescent="0.25">
      <c r="A748" s="318"/>
      <c r="B748" s="318"/>
      <c r="C748" s="318"/>
      <c r="D748" s="318"/>
      <c r="E748" s="318"/>
      <c r="F748" s="318"/>
      <c r="G748" s="318"/>
      <c r="H748" s="318"/>
      <c r="I748" s="318"/>
      <c r="J748" s="318"/>
      <c r="K748" s="318"/>
      <c r="L748" s="318"/>
      <c r="M748" s="318"/>
      <c r="N748" s="318"/>
      <c r="O748" s="318"/>
      <c r="P748" s="318"/>
      <c r="Q748" s="318"/>
      <c r="R748" s="318"/>
      <c r="S748" s="318"/>
      <c r="T748" s="318"/>
      <c r="U748" s="318"/>
      <c r="V748" s="318"/>
      <c r="W748" s="318"/>
      <c r="X748" s="318"/>
      <c r="Y748" s="318"/>
      <c r="Z748" s="318"/>
      <c r="AA748" s="318"/>
      <c r="AB748" s="318"/>
      <c r="AC748" s="318"/>
      <c r="AD748" s="318"/>
    </row>
    <row r="749" spans="1:30" ht="12" customHeight="1" x14ac:dyDescent="0.25">
      <c r="A749" s="318"/>
      <c r="B749" s="318"/>
      <c r="C749" s="318"/>
      <c r="D749" s="318"/>
      <c r="E749" s="318"/>
      <c r="F749" s="318"/>
      <c r="G749" s="318"/>
      <c r="H749" s="318"/>
      <c r="I749" s="318"/>
      <c r="J749" s="318"/>
      <c r="K749" s="318"/>
      <c r="L749" s="318"/>
      <c r="M749" s="318"/>
      <c r="N749" s="318"/>
      <c r="O749" s="318"/>
      <c r="P749" s="318"/>
      <c r="Q749" s="318"/>
      <c r="R749" s="318"/>
      <c r="S749" s="318"/>
      <c r="T749" s="318"/>
      <c r="U749" s="318"/>
      <c r="V749" s="318"/>
      <c r="W749" s="318"/>
      <c r="X749" s="318"/>
      <c r="Y749" s="318"/>
      <c r="Z749" s="318"/>
      <c r="AA749" s="318"/>
      <c r="AB749" s="318"/>
      <c r="AC749" s="318"/>
      <c r="AD749" s="318"/>
    </row>
    <row r="750" spans="1:30" ht="12" customHeight="1" x14ac:dyDescent="0.25">
      <c r="A750" s="318"/>
      <c r="B750" s="318"/>
      <c r="C750" s="318"/>
      <c r="D750" s="318"/>
      <c r="E750" s="318"/>
      <c r="F750" s="318"/>
      <c r="G750" s="318"/>
      <c r="H750" s="318"/>
      <c r="I750" s="318"/>
      <c r="J750" s="318"/>
      <c r="K750" s="318"/>
      <c r="L750" s="318"/>
      <c r="M750" s="318"/>
      <c r="N750" s="318"/>
      <c r="O750" s="318"/>
      <c r="P750" s="318"/>
      <c r="Q750" s="318"/>
      <c r="R750" s="318"/>
      <c r="S750" s="318"/>
      <c r="T750" s="318"/>
      <c r="U750" s="318"/>
      <c r="V750" s="318"/>
      <c r="W750" s="318"/>
      <c r="X750" s="318"/>
      <c r="Y750" s="318"/>
      <c r="Z750" s="318"/>
      <c r="AA750" s="318"/>
      <c r="AB750" s="318"/>
      <c r="AC750" s="318"/>
      <c r="AD750" s="318"/>
    </row>
    <row r="751" spans="1:30" ht="12" customHeight="1" x14ac:dyDescent="0.25">
      <c r="A751" s="318"/>
      <c r="B751" s="318"/>
      <c r="C751" s="318"/>
      <c r="D751" s="318"/>
      <c r="E751" s="318"/>
      <c r="F751" s="318"/>
      <c r="G751" s="318"/>
      <c r="H751" s="318"/>
      <c r="I751" s="318"/>
      <c r="J751" s="318"/>
      <c r="K751" s="318"/>
      <c r="L751" s="318"/>
      <c r="M751" s="318"/>
      <c r="N751" s="318"/>
      <c r="O751" s="318"/>
      <c r="P751" s="318"/>
      <c r="Q751" s="318"/>
      <c r="R751" s="318"/>
      <c r="S751" s="318"/>
      <c r="T751" s="318"/>
      <c r="U751" s="318"/>
      <c r="V751" s="318"/>
      <c r="W751" s="318"/>
      <c r="X751" s="318"/>
      <c r="Y751" s="318"/>
      <c r="Z751" s="318"/>
      <c r="AA751" s="318"/>
      <c r="AB751" s="318"/>
      <c r="AC751" s="318"/>
      <c r="AD751" s="318"/>
    </row>
    <row r="752" spans="1:30" ht="12" customHeight="1" x14ac:dyDescent="0.25">
      <c r="A752" s="318"/>
      <c r="B752" s="318"/>
      <c r="C752" s="318"/>
      <c r="D752" s="318"/>
      <c r="E752" s="318"/>
      <c r="F752" s="318"/>
      <c r="G752" s="318"/>
      <c r="H752" s="318"/>
      <c r="I752" s="318"/>
      <c r="J752" s="318"/>
      <c r="K752" s="318"/>
      <c r="L752" s="318"/>
      <c r="M752" s="318"/>
      <c r="N752" s="318"/>
      <c r="O752" s="318"/>
      <c r="P752" s="318"/>
      <c r="Q752" s="318"/>
      <c r="R752" s="318"/>
      <c r="S752" s="318"/>
      <c r="T752" s="318"/>
      <c r="U752" s="318"/>
      <c r="V752" s="318"/>
      <c r="W752" s="318"/>
      <c r="X752" s="318"/>
      <c r="Y752" s="318"/>
      <c r="Z752" s="318"/>
      <c r="AA752" s="318"/>
      <c r="AB752" s="318"/>
      <c r="AC752" s="318"/>
      <c r="AD752" s="318"/>
    </row>
    <row r="753" spans="1:30" ht="12" customHeight="1" x14ac:dyDescent="0.25">
      <c r="A753" s="318"/>
      <c r="B753" s="318"/>
      <c r="C753" s="318"/>
      <c r="D753" s="318"/>
      <c r="E753" s="318"/>
      <c r="F753" s="318"/>
      <c r="G753" s="318"/>
      <c r="H753" s="318"/>
      <c r="I753" s="318"/>
      <c r="J753" s="318"/>
      <c r="K753" s="318"/>
      <c r="L753" s="318"/>
      <c r="M753" s="318"/>
      <c r="N753" s="318"/>
      <c r="O753" s="318"/>
      <c r="P753" s="318"/>
      <c r="Q753" s="318"/>
      <c r="R753" s="318"/>
      <c r="S753" s="318"/>
      <c r="T753" s="318"/>
      <c r="U753" s="318"/>
      <c r="V753" s="318"/>
      <c r="W753" s="318"/>
      <c r="X753" s="318"/>
      <c r="Y753" s="318"/>
      <c r="Z753" s="318"/>
      <c r="AA753" s="318"/>
      <c r="AB753" s="318"/>
      <c r="AC753" s="318"/>
      <c r="AD753" s="318"/>
    </row>
    <row r="754" spans="1:30" ht="12" customHeight="1" x14ac:dyDescent="0.25">
      <c r="A754" s="318"/>
      <c r="B754" s="318"/>
      <c r="C754" s="318"/>
      <c r="D754" s="318"/>
      <c r="E754" s="318"/>
      <c r="F754" s="318"/>
      <c r="G754" s="318"/>
      <c r="H754" s="318"/>
      <c r="I754" s="318"/>
      <c r="J754" s="318"/>
      <c r="K754" s="318"/>
      <c r="L754" s="318"/>
      <c r="M754" s="318"/>
      <c r="N754" s="318"/>
      <c r="O754" s="318"/>
      <c r="P754" s="318"/>
      <c r="Q754" s="318"/>
      <c r="R754" s="318"/>
      <c r="S754" s="318"/>
      <c r="T754" s="318"/>
      <c r="U754" s="318"/>
      <c r="V754" s="318"/>
      <c r="W754" s="318"/>
      <c r="X754" s="318"/>
      <c r="Y754" s="318"/>
      <c r="Z754" s="318"/>
      <c r="AA754" s="318"/>
      <c r="AB754" s="318"/>
      <c r="AC754" s="318"/>
      <c r="AD754" s="318"/>
    </row>
    <row r="755" spans="1:30" ht="12" customHeight="1" x14ac:dyDescent="0.25">
      <c r="A755" s="318"/>
      <c r="B755" s="318"/>
      <c r="C755" s="318"/>
      <c r="D755" s="318"/>
      <c r="E755" s="318"/>
      <c r="F755" s="318"/>
      <c r="G755" s="318"/>
      <c r="H755" s="318"/>
      <c r="I755" s="318"/>
      <c r="J755" s="318"/>
      <c r="K755" s="318"/>
      <c r="L755" s="318"/>
      <c r="M755" s="318"/>
      <c r="N755" s="318"/>
      <c r="O755" s="318"/>
      <c r="P755" s="318"/>
      <c r="Q755" s="318"/>
      <c r="R755" s="318"/>
      <c r="S755" s="318"/>
      <c r="T755" s="318"/>
      <c r="U755" s="318"/>
      <c r="V755" s="318"/>
      <c r="W755" s="318"/>
      <c r="X755" s="318"/>
      <c r="Y755" s="318"/>
      <c r="Z755" s="318"/>
      <c r="AA755" s="318"/>
      <c r="AB755" s="318"/>
      <c r="AC755" s="318"/>
      <c r="AD755" s="318"/>
    </row>
    <row r="756" spans="1:30" ht="12" customHeight="1" x14ac:dyDescent="0.25">
      <c r="A756" s="318"/>
      <c r="B756" s="318"/>
      <c r="C756" s="318"/>
      <c r="D756" s="318"/>
      <c r="E756" s="318"/>
      <c r="F756" s="318"/>
      <c r="G756" s="318"/>
      <c r="H756" s="318"/>
      <c r="I756" s="318"/>
      <c r="J756" s="318"/>
      <c r="K756" s="318"/>
      <c r="L756" s="318"/>
      <c r="M756" s="318"/>
      <c r="N756" s="318"/>
      <c r="O756" s="318"/>
      <c r="P756" s="318"/>
      <c r="Q756" s="318"/>
      <c r="R756" s="318"/>
      <c r="S756" s="318"/>
      <c r="T756" s="318"/>
      <c r="U756" s="318"/>
      <c r="V756" s="318"/>
      <c r="W756" s="318"/>
      <c r="X756" s="318"/>
      <c r="Y756" s="318"/>
      <c r="Z756" s="318"/>
      <c r="AA756" s="318"/>
      <c r="AB756" s="318"/>
      <c r="AC756" s="318"/>
      <c r="AD756" s="318"/>
    </row>
    <row r="757" spans="1:30" ht="12" customHeight="1" x14ac:dyDescent="0.25">
      <c r="A757" s="318"/>
      <c r="B757" s="318"/>
      <c r="C757" s="318"/>
      <c r="D757" s="318"/>
      <c r="E757" s="318"/>
      <c r="F757" s="318"/>
      <c r="G757" s="318"/>
      <c r="H757" s="318"/>
      <c r="I757" s="318"/>
      <c r="J757" s="318"/>
      <c r="K757" s="318"/>
      <c r="L757" s="318"/>
      <c r="M757" s="318"/>
      <c r="N757" s="318"/>
      <c r="O757" s="318"/>
      <c r="P757" s="318"/>
      <c r="Q757" s="318"/>
      <c r="R757" s="318"/>
      <c r="S757" s="318"/>
      <c r="T757" s="318"/>
      <c r="U757" s="318"/>
      <c r="V757" s="318"/>
      <c r="W757" s="318"/>
      <c r="X757" s="318"/>
      <c r="Y757" s="318"/>
      <c r="Z757" s="318"/>
      <c r="AA757" s="318"/>
      <c r="AB757" s="318"/>
      <c r="AC757" s="318"/>
      <c r="AD757" s="318"/>
    </row>
    <row r="758" spans="1:30" ht="12" customHeight="1" x14ac:dyDescent="0.25">
      <c r="A758" s="318"/>
      <c r="B758" s="318"/>
      <c r="C758" s="318"/>
      <c r="D758" s="318"/>
      <c r="E758" s="318"/>
      <c r="F758" s="318"/>
      <c r="G758" s="318"/>
      <c r="H758" s="318"/>
      <c r="I758" s="318"/>
      <c r="J758" s="318"/>
      <c r="K758" s="318"/>
      <c r="L758" s="318"/>
      <c r="M758" s="318"/>
      <c r="N758" s="318"/>
      <c r="O758" s="318"/>
      <c r="P758" s="318"/>
      <c r="Q758" s="318"/>
      <c r="R758" s="318"/>
      <c r="S758" s="318"/>
      <c r="T758" s="318"/>
      <c r="U758" s="318"/>
      <c r="V758" s="318"/>
      <c r="W758" s="318"/>
      <c r="X758" s="318"/>
      <c r="Y758" s="318"/>
      <c r="Z758" s="318"/>
      <c r="AA758" s="318"/>
      <c r="AB758" s="318"/>
      <c r="AC758" s="318"/>
      <c r="AD758" s="318"/>
    </row>
    <row r="759" spans="1:30" ht="12" customHeight="1" x14ac:dyDescent="0.25">
      <c r="A759" s="318"/>
      <c r="B759" s="318"/>
      <c r="C759" s="318"/>
      <c r="D759" s="318"/>
      <c r="E759" s="318"/>
      <c r="F759" s="318"/>
      <c r="G759" s="318"/>
      <c r="H759" s="318"/>
      <c r="I759" s="318"/>
      <c r="J759" s="318"/>
      <c r="K759" s="318"/>
      <c r="L759" s="318"/>
      <c r="M759" s="318"/>
      <c r="N759" s="318"/>
      <c r="O759" s="318"/>
      <c r="P759" s="318"/>
      <c r="Q759" s="318"/>
      <c r="R759" s="318"/>
      <c r="S759" s="318"/>
      <c r="T759" s="318"/>
      <c r="U759" s="318"/>
      <c r="V759" s="318"/>
      <c r="W759" s="318"/>
      <c r="X759" s="318"/>
      <c r="Y759" s="318"/>
      <c r="Z759" s="318"/>
      <c r="AA759" s="318"/>
      <c r="AB759" s="318"/>
      <c r="AC759" s="318"/>
      <c r="AD759" s="318"/>
    </row>
    <row r="760" spans="1:30" ht="12" customHeight="1" x14ac:dyDescent="0.25">
      <c r="A760" s="318"/>
      <c r="B760" s="318"/>
      <c r="C760" s="318"/>
      <c r="D760" s="318"/>
      <c r="E760" s="318"/>
      <c r="F760" s="318"/>
      <c r="G760" s="318"/>
      <c r="H760" s="318"/>
      <c r="I760" s="318"/>
      <c r="J760" s="318"/>
      <c r="K760" s="318"/>
      <c r="L760" s="318"/>
      <c r="M760" s="318"/>
      <c r="N760" s="318"/>
      <c r="O760" s="318"/>
      <c r="P760" s="318"/>
      <c r="Q760" s="318"/>
      <c r="R760" s="318"/>
      <c r="S760" s="318"/>
      <c r="T760" s="318"/>
      <c r="U760" s="318"/>
      <c r="V760" s="318"/>
      <c r="W760" s="318"/>
      <c r="X760" s="318"/>
      <c r="Y760" s="318"/>
      <c r="Z760" s="318"/>
      <c r="AA760" s="318"/>
      <c r="AB760" s="318"/>
      <c r="AC760" s="318"/>
      <c r="AD760" s="318"/>
    </row>
    <row r="761" spans="1:30" ht="12" customHeight="1" x14ac:dyDescent="0.25">
      <c r="A761" s="318"/>
      <c r="B761" s="318"/>
      <c r="C761" s="318"/>
      <c r="D761" s="318"/>
      <c r="E761" s="318"/>
      <c r="F761" s="318"/>
      <c r="G761" s="318"/>
      <c r="H761" s="318"/>
      <c r="I761" s="318"/>
      <c r="J761" s="318"/>
      <c r="K761" s="318"/>
      <c r="L761" s="318"/>
      <c r="M761" s="318"/>
      <c r="N761" s="318"/>
      <c r="O761" s="318"/>
      <c r="P761" s="318"/>
      <c r="Q761" s="318"/>
      <c r="R761" s="318"/>
      <c r="S761" s="318"/>
      <c r="T761" s="318"/>
      <c r="U761" s="318"/>
      <c r="V761" s="318"/>
      <c r="W761" s="318"/>
      <c r="X761" s="318"/>
      <c r="Y761" s="318"/>
      <c r="Z761" s="318"/>
      <c r="AA761" s="318"/>
      <c r="AB761" s="318"/>
      <c r="AC761" s="318"/>
      <c r="AD761" s="318"/>
    </row>
    <row r="762" spans="1:30" ht="12" customHeight="1" x14ac:dyDescent="0.25">
      <c r="A762" s="318"/>
      <c r="B762" s="318"/>
      <c r="C762" s="318"/>
      <c r="D762" s="318"/>
      <c r="E762" s="318"/>
      <c r="F762" s="318"/>
      <c r="G762" s="318"/>
      <c r="H762" s="318"/>
      <c r="I762" s="318"/>
      <c r="J762" s="318"/>
      <c r="K762" s="318"/>
      <c r="L762" s="318"/>
      <c r="M762" s="318"/>
      <c r="N762" s="318"/>
      <c r="O762" s="318"/>
      <c r="P762" s="318"/>
      <c r="Q762" s="318"/>
      <c r="R762" s="318"/>
      <c r="S762" s="318"/>
      <c r="T762" s="318"/>
      <c r="U762" s="318"/>
      <c r="V762" s="318"/>
      <c r="W762" s="318"/>
      <c r="X762" s="318"/>
      <c r="Y762" s="318"/>
      <c r="Z762" s="318"/>
      <c r="AA762" s="318"/>
      <c r="AB762" s="318"/>
      <c r="AC762" s="318"/>
      <c r="AD762" s="318"/>
    </row>
    <row r="763" spans="1:30" ht="12" customHeight="1" x14ac:dyDescent="0.25">
      <c r="A763" s="318"/>
      <c r="B763" s="318"/>
      <c r="C763" s="318"/>
      <c r="D763" s="318"/>
      <c r="E763" s="318"/>
      <c r="F763" s="318"/>
      <c r="G763" s="318"/>
      <c r="H763" s="318"/>
      <c r="I763" s="318"/>
      <c r="J763" s="318"/>
      <c r="K763" s="318"/>
      <c r="L763" s="318"/>
      <c r="M763" s="318"/>
      <c r="N763" s="318"/>
      <c r="O763" s="318"/>
      <c r="P763" s="318"/>
      <c r="Q763" s="318"/>
      <c r="R763" s="318"/>
      <c r="S763" s="318"/>
      <c r="T763" s="318"/>
      <c r="U763" s="318"/>
      <c r="V763" s="318"/>
      <c r="W763" s="318"/>
      <c r="X763" s="318"/>
      <c r="Y763" s="318"/>
      <c r="Z763" s="318"/>
      <c r="AA763" s="318"/>
      <c r="AB763" s="318"/>
      <c r="AC763" s="318"/>
      <c r="AD763" s="318"/>
    </row>
    <row r="764" spans="1:30" ht="12" customHeight="1" x14ac:dyDescent="0.25">
      <c r="A764" s="318"/>
      <c r="B764" s="318"/>
      <c r="C764" s="318"/>
      <c r="D764" s="318"/>
      <c r="E764" s="318"/>
      <c r="F764" s="318"/>
      <c r="G764" s="318"/>
      <c r="H764" s="318"/>
      <c r="I764" s="318"/>
      <c r="J764" s="318"/>
      <c r="K764" s="318"/>
      <c r="L764" s="318"/>
      <c r="M764" s="318"/>
      <c r="N764" s="318"/>
      <c r="O764" s="318"/>
      <c r="P764" s="318"/>
      <c r="Q764" s="318"/>
      <c r="R764" s="318"/>
      <c r="S764" s="318"/>
      <c r="T764" s="318"/>
      <c r="U764" s="318"/>
      <c r="V764" s="318"/>
      <c r="W764" s="318"/>
      <c r="X764" s="318"/>
      <c r="Y764" s="318"/>
      <c r="Z764" s="318"/>
      <c r="AA764" s="318"/>
      <c r="AB764" s="318"/>
      <c r="AC764" s="318"/>
      <c r="AD764" s="318"/>
    </row>
    <row r="765" spans="1:30" ht="12" customHeight="1" x14ac:dyDescent="0.25">
      <c r="A765" s="318"/>
      <c r="B765" s="318"/>
      <c r="C765" s="318"/>
      <c r="D765" s="318"/>
      <c r="E765" s="318"/>
      <c r="F765" s="318"/>
      <c r="G765" s="318"/>
      <c r="H765" s="318"/>
      <c r="I765" s="318"/>
      <c r="J765" s="318"/>
      <c r="K765" s="318"/>
      <c r="L765" s="318"/>
      <c r="M765" s="318"/>
      <c r="N765" s="318"/>
      <c r="O765" s="318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  <c r="AA765" s="318"/>
      <c r="AB765" s="318"/>
      <c r="AC765" s="318"/>
      <c r="AD765" s="318"/>
    </row>
    <row r="766" spans="1:30" ht="12" customHeight="1" x14ac:dyDescent="0.25">
      <c r="A766" s="318"/>
      <c r="B766" s="318"/>
      <c r="C766" s="318"/>
      <c r="D766" s="318"/>
      <c r="E766" s="318"/>
      <c r="F766" s="318"/>
      <c r="G766" s="318"/>
      <c r="H766" s="318"/>
      <c r="I766" s="318"/>
      <c r="J766" s="318"/>
      <c r="K766" s="318"/>
      <c r="L766" s="318"/>
      <c r="M766" s="318"/>
      <c r="N766" s="318"/>
      <c r="O766" s="318"/>
      <c r="P766" s="318"/>
      <c r="Q766" s="318"/>
      <c r="R766" s="318"/>
      <c r="S766" s="318"/>
      <c r="T766" s="318"/>
      <c r="U766" s="318"/>
      <c r="V766" s="318"/>
      <c r="W766" s="318"/>
      <c r="X766" s="318"/>
      <c r="Y766" s="318"/>
      <c r="Z766" s="318"/>
      <c r="AA766" s="318"/>
      <c r="AB766" s="318"/>
      <c r="AC766" s="318"/>
      <c r="AD766" s="318"/>
    </row>
    <row r="767" spans="1:30" ht="12" customHeight="1" x14ac:dyDescent="0.25">
      <c r="A767" s="318"/>
      <c r="B767" s="318"/>
      <c r="C767" s="318"/>
      <c r="D767" s="318"/>
      <c r="E767" s="318"/>
      <c r="F767" s="318"/>
      <c r="G767" s="318"/>
      <c r="H767" s="318"/>
      <c r="I767" s="318"/>
      <c r="J767" s="318"/>
      <c r="K767" s="318"/>
      <c r="L767" s="318"/>
      <c r="M767" s="318"/>
      <c r="N767" s="318"/>
      <c r="O767" s="318"/>
      <c r="P767" s="318"/>
      <c r="Q767" s="318"/>
      <c r="R767" s="318"/>
      <c r="S767" s="318"/>
      <c r="T767" s="318"/>
      <c r="U767" s="318"/>
      <c r="V767" s="318"/>
      <c r="W767" s="318"/>
      <c r="X767" s="318"/>
      <c r="Y767" s="318"/>
      <c r="Z767" s="318"/>
      <c r="AA767" s="318"/>
      <c r="AB767" s="318"/>
      <c r="AC767" s="318"/>
      <c r="AD767" s="318"/>
    </row>
    <row r="768" spans="1:30" ht="12" customHeight="1" x14ac:dyDescent="0.25">
      <c r="A768" s="318"/>
      <c r="B768" s="318"/>
      <c r="C768" s="318"/>
      <c r="D768" s="318"/>
      <c r="E768" s="318"/>
      <c r="F768" s="318"/>
      <c r="G768" s="318"/>
      <c r="H768" s="318"/>
      <c r="I768" s="318"/>
      <c r="J768" s="318"/>
      <c r="K768" s="318"/>
      <c r="L768" s="318"/>
      <c r="M768" s="318"/>
      <c r="N768" s="318"/>
      <c r="O768" s="318"/>
      <c r="P768" s="318"/>
      <c r="Q768" s="318"/>
      <c r="R768" s="318"/>
      <c r="S768" s="318"/>
      <c r="T768" s="318"/>
      <c r="U768" s="318"/>
      <c r="V768" s="318"/>
      <c r="W768" s="318"/>
      <c r="X768" s="318"/>
      <c r="Y768" s="318"/>
      <c r="Z768" s="318"/>
      <c r="AA768" s="318"/>
      <c r="AB768" s="318"/>
      <c r="AC768" s="318"/>
      <c r="AD768" s="318"/>
    </row>
    <row r="769" spans="1:30" ht="12" customHeight="1" x14ac:dyDescent="0.25">
      <c r="A769" s="318"/>
      <c r="B769" s="318"/>
      <c r="C769" s="318"/>
      <c r="D769" s="318"/>
      <c r="E769" s="318"/>
      <c r="F769" s="318"/>
      <c r="G769" s="318"/>
      <c r="H769" s="318"/>
      <c r="I769" s="318"/>
      <c r="J769" s="318"/>
      <c r="K769" s="318"/>
      <c r="L769" s="318"/>
      <c r="M769" s="318"/>
      <c r="N769" s="318"/>
      <c r="O769" s="318"/>
      <c r="P769" s="318"/>
      <c r="Q769" s="318"/>
      <c r="R769" s="318"/>
      <c r="S769" s="318"/>
      <c r="T769" s="318"/>
      <c r="U769" s="318"/>
      <c r="V769" s="318"/>
      <c r="W769" s="318"/>
      <c r="X769" s="318"/>
      <c r="Y769" s="318"/>
      <c r="Z769" s="318"/>
      <c r="AA769" s="318"/>
      <c r="AB769" s="318"/>
      <c r="AC769" s="318"/>
      <c r="AD769" s="318"/>
    </row>
    <row r="770" spans="1:30" ht="12" customHeight="1" x14ac:dyDescent="0.25">
      <c r="A770" s="318"/>
      <c r="B770" s="318"/>
      <c r="C770" s="318"/>
      <c r="D770" s="318"/>
      <c r="E770" s="318"/>
      <c r="F770" s="318"/>
      <c r="G770" s="318"/>
      <c r="H770" s="318"/>
      <c r="I770" s="318"/>
      <c r="J770" s="318"/>
      <c r="K770" s="318"/>
      <c r="L770" s="318"/>
      <c r="M770" s="318"/>
      <c r="N770" s="318"/>
      <c r="O770" s="318"/>
      <c r="P770" s="318"/>
      <c r="Q770" s="318"/>
      <c r="R770" s="318"/>
      <c r="S770" s="318"/>
      <c r="T770" s="318"/>
      <c r="U770" s="318"/>
      <c r="V770" s="318"/>
      <c r="W770" s="318"/>
      <c r="X770" s="318"/>
      <c r="Y770" s="318"/>
      <c r="Z770" s="318"/>
      <c r="AA770" s="318"/>
      <c r="AB770" s="318"/>
      <c r="AC770" s="318"/>
      <c r="AD770" s="318"/>
    </row>
    <row r="771" spans="1:30" ht="12" customHeight="1" x14ac:dyDescent="0.25">
      <c r="A771" s="318"/>
      <c r="B771" s="318"/>
      <c r="C771" s="318"/>
      <c r="D771" s="318"/>
      <c r="E771" s="318"/>
      <c r="F771" s="318"/>
      <c r="G771" s="318"/>
      <c r="H771" s="318"/>
      <c r="I771" s="318"/>
      <c r="J771" s="318"/>
      <c r="K771" s="318"/>
      <c r="L771" s="318"/>
      <c r="M771" s="318"/>
      <c r="N771" s="318"/>
      <c r="O771" s="318"/>
      <c r="P771" s="318"/>
      <c r="Q771" s="318"/>
      <c r="R771" s="318"/>
      <c r="S771" s="318"/>
      <c r="T771" s="318"/>
      <c r="U771" s="318"/>
      <c r="V771" s="318"/>
      <c r="W771" s="318"/>
      <c r="X771" s="318"/>
      <c r="Y771" s="318"/>
      <c r="Z771" s="318"/>
      <c r="AA771" s="318"/>
      <c r="AB771" s="318"/>
      <c r="AC771" s="318"/>
      <c r="AD771" s="318"/>
    </row>
    <row r="772" spans="1:30" ht="12" customHeight="1" x14ac:dyDescent="0.25">
      <c r="A772" s="318"/>
      <c r="B772" s="318"/>
      <c r="C772" s="318"/>
      <c r="D772" s="318"/>
      <c r="E772" s="318"/>
      <c r="F772" s="318"/>
      <c r="G772" s="318"/>
      <c r="H772" s="318"/>
      <c r="I772" s="318"/>
      <c r="J772" s="318"/>
      <c r="K772" s="318"/>
      <c r="L772" s="318"/>
      <c r="M772" s="318"/>
      <c r="N772" s="318"/>
      <c r="O772" s="318"/>
      <c r="P772" s="318"/>
      <c r="Q772" s="318"/>
      <c r="R772" s="318"/>
      <c r="S772" s="318"/>
      <c r="T772" s="318"/>
      <c r="U772" s="318"/>
      <c r="V772" s="318"/>
      <c r="W772" s="318"/>
      <c r="X772" s="318"/>
      <c r="Y772" s="318"/>
      <c r="Z772" s="318"/>
      <c r="AA772" s="318"/>
      <c r="AB772" s="318"/>
      <c r="AC772" s="318"/>
      <c r="AD772" s="318"/>
    </row>
    <row r="773" spans="1:30" ht="12" customHeight="1" x14ac:dyDescent="0.25">
      <c r="A773" s="318"/>
      <c r="B773" s="318"/>
      <c r="C773" s="318"/>
      <c r="D773" s="318"/>
      <c r="E773" s="318"/>
      <c r="F773" s="318"/>
      <c r="G773" s="318"/>
      <c r="H773" s="318"/>
      <c r="I773" s="318"/>
      <c r="J773" s="318"/>
      <c r="K773" s="318"/>
      <c r="L773" s="318"/>
      <c r="M773" s="318"/>
      <c r="N773" s="318"/>
      <c r="O773" s="318"/>
      <c r="P773" s="318"/>
      <c r="Q773" s="318"/>
      <c r="R773" s="318"/>
      <c r="S773" s="318"/>
      <c r="T773" s="318"/>
      <c r="U773" s="318"/>
      <c r="V773" s="318"/>
      <c r="W773" s="318"/>
      <c r="X773" s="318"/>
      <c r="Y773" s="318"/>
      <c r="Z773" s="318"/>
      <c r="AA773" s="318"/>
      <c r="AB773" s="318"/>
      <c r="AC773" s="318"/>
      <c r="AD773" s="318"/>
    </row>
    <row r="774" spans="1:30" ht="12" customHeight="1" x14ac:dyDescent="0.25">
      <c r="A774" s="318"/>
      <c r="B774" s="318"/>
      <c r="C774" s="318"/>
      <c r="D774" s="318"/>
      <c r="E774" s="318"/>
      <c r="F774" s="318"/>
      <c r="G774" s="318"/>
      <c r="H774" s="318"/>
      <c r="I774" s="318"/>
      <c r="J774" s="318"/>
      <c r="K774" s="318"/>
      <c r="L774" s="318"/>
      <c r="M774" s="318"/>
      <c r="N774" s="318"/>
      <c r="O774" s="318"/>
      <c r="P774" s="318"/>
      <c r="Q774" s="318"/>
      <c r="R774" s="318"/>
      <c r="S774" s="318"/>
      <c r="T774" s="318"/>
      <c r="U774" s="318"/>
      <c r="V774" s="318"/>
      <c r="W774" s="318"/>
      <c r="X774" s="318"/>
      <c r="Y774" s="318"/>
      <c r="Z774" s="318"/>
      <c r="AA774" s="318"/>
      <c r="AB774" s="318"/>
      <c r="AC774" s="318"/>
      <c r="AD774" s="318"/>
    </row>
    <row r="775" spans="1:30" ht="12" customHeight="1" x14ac:dyDescent="0.25">
      <c r="A775" s="318"/>
      <c r="B775" s="318"/>
      <c r="C775" s="318"/>
      <c r="D775" s="318"/>
      <c r="E775" s="318"/>
      <c r="F775" s="318"/>
      <c r="G775" s="318"/>
      <c r="H775" s="318"/>
      <c r="I775" s="318"/>
      <c r="J775" s="318"/>
      <c r="K775" s="318"/>
      <c r="L775" s="318"/>
      <c r="M775" s="318"/>
      <c r="N775" s="318"/>
      <c r="O775" s="318"/>
      <c r="P775" s="318"/>
      <c r="Q775" s="318"/>
      <c r="R775" s="318"/>
      <c r="S775" s="318"/>
      <c r="T775" s="318"/>
      <c r="U775" s="318"/>
      <c r="V775" s="318"/>
      <c r="W775" s="318"/>
      <c r="X775" s="318"/>
      <c r="Y775" s="318"/>
      <c r="Z775" s="318"/>
      <c r="AA775" s="318"/>
      <c r="AB775" s="318"/>
      <c r="AC775" s="318"/>
      <c r="AD775" s="318"/>
    </row>
    <row r="776" spans="1:30" ht="12" customHeight="1" x14ac:dyDescent="0.25">
      <c r="A776" s="318"/>
      <c r="B776" s="318"/>
      <c r="C776" s="318"/>
      <c r="D776" s="318"/>
      <c r="E776" s="318"/>
      <c r="F776" s="31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  <c r="W776" s="318"/>
      <c r="X776" s="318"/>
      <c r="Y776" s="318"/>
      <c r="Z776" s="318"/>
      <c r="AA776" s="318"/>
      <c r="AB776" s="318"/>
      <c r="AC776" s="318"/>
      <c r="AD776" s="318"/>
    </row>
    <row r="777" spans="1:30" ht="12" customHeight="1" x14ac:dyDescent="0.25">
      <c r="A777" s="318"/>
      <c r="B777" s="318"/>
      <c r="C777" s="318"/>
      <c r="D777" s="318"/>
      <c r="E777" s="318"/>
      <c r="F777" s="318"/>
      <c r="G777" s="318"/>
      <c r="H777" s="318"/>
      <c r="I777" s="318"/>
      <c r="J777" s="318"/>
      <c r="K777" s="318"/>
      <c r="L777" s="318"/>
      <c r="M777" s="318"/>
      <c r="N777" s="318"/>
      <c r="O777" s="318"/>
      <c r="P777" s="318"/>
      <c r="Q777" s="318"/>
      <c r="R777" s="318"/>
      <c r="S777" s="318"/>
      <c r="T777" s="318"/>
      <c r="U777" s="318"/>
      <c r="V777" s="318"/>
      <c r="W777" s="318"/>
      <c r="X777" s="318"/>
      <c r="Y777" s="318"/>
      <c r="Z777" s="318"/>
      <c r="AA777" s="318"/>
      <c r="AB777" s="318"/>
      <c r="AC777" s="318"/>
      <c r="AD777" s="318"/>
    </row>
    <row r="778" spans="1:30" ht="12" customHeight="1" x14ac:dyDescent="0.25">
      <c r="A778" s="318"/>
      <c r="B778" s="318"/>
      <c r="C778" s="318"/>
      <c r="D778" s="318"/>
      <c r="E778" s="318"/>
      <c r="F778" s="318"/>
      <c r="G778" s="318"/>
      <c r="H778" s="318"/>
      <c r="I778" s="318"/>
      <c r="J778" s="318"/>
      <c r="K778" s="318"/>
      <c r="L778" s="318"/>
      <c r="M778" s="318"/>
      <c r="N778" s="318"/>
      <c r="O778" s="318"/>
      <c r="P778" s="318"/>
      <c r="Q778" s="318"/>
      <c r="R778" s="318"/>
      <c r="S778" s="318"/>
      <c r="T778" s="318"/>
      <c r="U778" s="318"/>
      <c r="V778" s="318"/>
      <c r="W778" s="318"/>
      <c r="X778" s="318"/>
      <c r="Y778" s="318"/>
      <c r="Z778" s="318"/>
      <c r="AA778" s="318"/>
      <c r="AB778" s="318"/>
      <c r="AC778" s="318"/>
      <c r="AD778" s="318"/>
    </row>
    <row r="779" spans="1:30" ht="12" customHeight="1" x14ac:dyDescent="0.25">
      <c r="A779" s="318"/>
      <c r="B779" s="318"/>
      <c r="C779" s="318"/>
      <c r="D779" s="318"/>
      <c r="E779" s="318"/>
      <c r="F779" s="318"/>
      <c r="G779" s="318"/>
      <c r="H779" s="318"/>
      <c r="I779" s="318"/>
      <c r="J779" s="318"/>
      <c r="K779" s="318"/>
      <c r="L779" s="318"/>
      <c r="M779" s="318"/>
      <c r="N779" s="318"/>
      <c r="O779" s="318"/>
      <c r="P779" s="318"/>
      <c r="Q779" s="318"/>
      <c r="R779" s="318"/>
      <c r="S779" s="318"/>
      <c r="T779" s="318"/>
      <c r="U779" s="318"/>
      <c r="V779" s="318"/>
      <c r="W779" s="318"/>
      <c r="X779" s="318"/>
      <c r="Y779" s="318"/>
      <c r="Z779" s="318"/>
      <c r="AA779" s="318"/>
      <c r="AB779" s="318"/>
      <c r="AC779" s="318"/>
      <c r="AD779" s="318"/>
    </row>
    <row r="780" spans="1:30" ht="12" customHeight="1" x14ac:dyDescent="0.25">
      <c r="A780" s="318"/>
      <c r="B780" s="318"/>
      <c r="C780" s="318"/>
      <c r="D780" s="318"/>
      <c r="E780" s="318"/>
      <c r="F780" s="318"/>
      <c r="G780" s="318"/>
      <c r="H780" s="318"/>
      <c r="I780" s="318"/>
      <c r="J780" s="318"/>
      <c r="K780" s="318"/>
      <c r="L780" s="318"/>
      <c r="M780" s="318"/>
      <c r="N780" s="318"/>
      <c r="O780" s="318"/>
      <c r="P780" s="318"/>
      <c r="Q780" s="318"/>
      <c r="R780" s="318"/>
      <c r="S780" s="318"/>
      <c r="T780" s="318"/>
      <c r="U780" s="318"/>
      <c r="V780" s="318"/>
      <c r="W780" s="318"/>
      <c r="X780" s="318"/>
      <c r="Y780" s="318"/>
      <c r="Z780" s="318"/>
      <c r="AA780" s="318"/>
      <c r="AB780" s="318"/>
      <c r="AC780" s="318"/>
      <c r="AD780" s="318"/>
    </row>
    <row r="781" spans="1:30" ht="12" customHeight="1" x14ac:dyDescent="0.25">
      <c r="A781" s="318"/>
      <c r="B781" s="318"/>
      <c r="C781" s="318"/>
      <c r="D781" s="318"/>
      <c r="E781" s="318"/>
      <c r="F781" s="318"/>
      <c r="G781" s="318"/>
      <c r="H781" s="318"/>
      <c r="I781" s="318"/>
      <c r="J781" s="318"/>
      <c r="K781" s="318"/>
      <c r="L781" s="318"/>
      <c r="M781" s="318"/>
      <c r="N781" s="318"/>
      <c r="O781" s="318"/>
      <c r="P781" s="318"/>
      <c r="Q781" s="318"/>
      <c r="R781" s="318"/>
      <c r="S781" s="318"/>
      <c r="T781" s="318"/>
      <c r="U781" s="318"/>
      <c r="V781" s="318"/>
      <c r="W781" s="318"/>
      <c r="X781" s="318"/>
      <c r="Y781" s="318"/>
      <c r="Z781" s="318"/>
      <c r="AA781" s="318"/>
      <c r="AB781" s="318"/>
      <c r="AC781" s="318"/>
      <c r="AD781" s="318"/>
    </row>
    <row r="782" spans="1:30" ht="12" customHeight="1" x14ac:dyDescent="0.25">
      <c r="A782" s="318"/>
      <c r="B782" s="318"/>
      <c r="C782" s="318"/>
      <c r="D782" s="318"/>
      <c r="E782" s="318"/>
      <c r="F782" s="318"/>
      <c r="G782" s="318"/>
      <c r="H782" s="318"/>
      <c r="I782" s="318"/>
      <c r="J782" s="318"/>
      <c r="K782" s="318"/>
      <c r="L782" s="318"/>
      <c r="M782" s="318"/>
      <c r="N782" s="318"/>
      <c r="O782" s="318"/>
      <c r="P782" s="318"/>
      <c r="Q782" s="318"/>
      <c r="R782" s="318"/>
      <c r="S782" s="318"/>
      <c r="T782" s="318"/>
      <c r="U782" s="318"/>
      <c r="V782" s="318"/>
      <c r="W782" s="318"/>
      <c r="X782" s="318"/>
      <c r="Y782" s="318"/>
      <c r="Z782" s="318"/>
      <c r="AA782" s="318"/>
      <c r="AB782" s="318"/>
      <c r="AC782" s="318"/>
      <c r="AD782" s="318"/>
    </row>
    <row r="783" spans="1:30" ht="12" customHeight="1" x14ac:dyDescent="0.25">
      <c r="A783" s="318"/>
      <c r="B783" s="318"/>
      <c r="C783" s="318"/>
      <c r="D783" s="318"/>
      <c r="E783" s="318"/>
      <c r="F783" s="318"/>
      <c r="G783" s="318"/>
      <c r="H783" s="318"/>
      <c r="I783" s="318"/>
      <c r="J783" s="318"/>
      <c r="K783" s="318"/>
      <c r="L783" s="318"/>
      <c r="M783" s="318"/>
      <c r="N783" s="318"/>
      <c r="O783" s="318"/>
      <c r="P783" s="318"/>
      <c r="Q783" s="318"/>
      <c r="R783" s="318"/>
      <c r="S783" s="318"/>
      <c r="T783" s="318"/>
      <c r="U783" s="318"/>
      <c r="V783" s="318"/>
      <c r="W783" s="318"/>
      <c r="X783" s="318"/>
      <c r="Y783" s="318"/>
      <c r="Z783" s="318"/>
      <c r="AA783" s="318"/>
      <c r="AB783" s="318"/>
      <c r="AC783" s="318"/>
      <c r="AD783" s="318"/>
    </row>
    <row r="784" spans="1:30" ht="12" customHeight="1" x14ac:dyDescent="0.25">
      <c r="A784" s="318"/>
      <c r="B784" s="318"/>
      <c r="C784" s="318"/>
      <c r="D784" s="318"/>
      <c r="E784" s="318"/>
      <c r="F784" s="318"/>
      <c r="G784" s="318"/>
      <c r="H784" s="318"/>
      <c r="I784" s="318"/>
      <c r="J784" s="318"/>
      <c r="K784" s="318"/>
      <c r="L784" s="318"/>
      <c r="M784" s="318"/>
      <c r="N784" s="318"/>
      <c r="O784" s="318"/>
      <c r="P784" s="318"/>
      <c r="Q784" s="318"/>
      <c r="R784" s="318"/>
      <c r="S784" s="318"/>
      <c r="T784" s="318"/>
      <c r="U784" s="318"/>
      <c r="V784" s="318"/>
      <c r="W784" s="318"/>
      <c r="X784" s="318"/>
      <c r="Y784" s="318"/>
      <c r="Z784" s="318"/>
      <c r="AA784" s="318"/>
      <c r="AB784" s="318"/>
      <c r="AC784" s="318"/>
      <c r="AD784" s="318"/>
    </row>
    <row r="785" spans="1:30" ht="12" customHeight="1" x14ac:dyDescent="0.25">
      <c r="A785" s="318"/>
      <c r="B785" s="318"/>
      <c r="C785" s="318"/>
      <c r="D785" s="318"/>
      <c r="E785" s="318"/>
      <c r="F785" s="318"/>
      <c r="G785" s="318"/>
      <c r="H785" s="318"/>
      <c r="I785" s="318"/>
      <c r="J785" s="318"/>
      <c r="K785" s="318"/>
      <c r="L785" s="318"/>
      <c r="M785" s="318"/>
      <c r="N785" s="318"/>
      <c r="O785" s="318"/>
      <c r="P785" s="318"/>
      <c r="Q785" s="318"/>
      <c r="R785" s="318"/>
      <c r="S785" s="318"/>
      <c r="T785" s="318"/>
      <c r="U785" s="318"/>
      <c r="V785" s="318"/>
      <c r="W785" s="318"/>
      <c r="X785" s="318"/>
      <c r="Y785" s="318"/>
      <c r="Z785" s="318"/>
      <c r="AA785" s="318"/>
      <c r="AB785" s="318"/>
      <c r="AC785" s="318"/>
      <c r="AD785" s="318"/>
    </row>
    <row r="786" spans="1:30" ht="12" customHeight="1" x14ac:dyDescent="0.25">
      <c r="A786" s="318"/>
      <c r="B786" s="318"/>
      <c r="C786" s="318"/>
      <c r="D786" s="318"/>
      <c r="E786" s="318"/>
      <c r="F786" s="31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  <c r="W786" s="318"/>
      <c r="X786" s="318"/>
      <c r="Y786" s="318"/>
      <c r="Z786" s="318"/>
      <c r="AA786" s="318"/>
      <c r="AB786" s="318"/>
      <c r="AC786" s="318"/>
      <c r="AD786" s="318"/>
    </row>
    <row r="787" spans="1:30" ht="12" customHeight="1" x14ac:dyDescent="0.25">
      <c r="A787" s="318"/>
      <c r="B787" s="318"/>
      <c r="C787" s="318"/>
      <c r="D787" s="318"/>
      <c r="E787" s="318"/>
      <c r="F787" s="318"/>
      <c r="G787" s="318"/>
      <c r="H787" s="318"/>
      <c r="I787" s="318"/>
      <c r="J787" s="318"/>
      <c r="K787" s="318"/>
      <c r="L787" s="318"/>
      <c r="M787" s="318"/>
      <c r="N787" s="318"/>
      <c r="O787" s="318"/>
      <c r="P787" s="318"/>
      <c r="Q787" s="318"/>
      <c r="R787" s="318"/>
      <c r="S787" s="318"/>
      <c r="T787" s="318"/>
      <c r="U787" s="318"/>
      <c r="V787" s="318"/>
      <c r="W787" s="318"/>
      <c r="X787" s="318"/>
      <c r="Y787" s="318"/>
      <c r="Z787" s="318"/>
      <c r="AA787" s="318"/>
      <c r="AB787" s="318"/>
      <c r="AC787" s="318"/>
      <c r="AD787" s="318"/>
    </row>
    <row r="788" spans="1:30" ht="12" customHeight="1" x14ac:dyDescent="0.25">
      <c r="A788" s="318"/>
      <c r="B788" s="318"/>
      <c r="C788" s="318"/>
      <c r="D788" s="318"/>
      <c r="E788" s="318"/>
      <c r="F788" s="318"/>
      <c r="G788" s="318"/>
      <c r="H788" s="318"/>
      <c r="I788" s="318"/>
      <c r="J788" s="318"/>
      <c r="K788" s="318"/>
      <c r="L788" s="318"/>
      <c r="M788" s="318"/>
      <c r="N788" s="318"/>
      <c r="O788" s="318"/>
      <c r="P788" s="318"/>
      <c r="Q788" s="318"/>
      <c r="R788" s="318"/>
      <c r="S788" s="318"/>
      <c r="T788" s="318"/>
      <c r="U788" s="318"/>
      <c r="V788" s="318"/>
      <c r="W788" s="318"/>
      <c r="X788" s="318"/>
      <c r="Y788" s="318"/>
      <c r="Z788" s="318"/>
      <c r="AA788" s="318"/>
      <c r="AB788" s="318"/>
      <c r="AC788" s="318"/>
      <c r="AD788" s="318"/>
    </row>
    <row r="789" spans="1:30" ht="12" customHeight="1" x14ac:dyDescent="0.25">
      <c r="A789" s="318"/>
      <c r="B789" s="318"/>
      <c r="C789" s="318"/>
      <c r="D789" s="318"/>
      <c r="E789" s="318"/>
      <c r="F789" s="318"/>
      <c r="G789" s="318"/>
      <c r="H789" s="318"/>
      <c r="I789" s="318"/>
      <c r="J789" s="318"/>
      <c r="K789" s="318"/>
      <c r="L789" s="318"/>
      <c r="M789" s="318"/>
      <c r="N789" s="318"/>
      <c r="O789" s="318"/>
      <c r="P789" s="318"/>
      <c r="Q789" s="318"/>
      <c r="R789" s="318"/>
      <c r="S789" s="318"/>
      <c r="T789" s="318"/>
      <c r="U789" s="318"/>
      <c r="V789" s="318"/>
      <c r="W789" s="318"/>
      <c r="X789" s="318"/>
      <c r="Y789" s="318"/>
      <c r="Z789" s="318"/>
      <c r="AA789" s="318"/>
      <c r="AB789" s="318"/>
      <c r="AC789" s="318"/>
      <c r="AD789" s="318"/>
    </row>
    <row r="790" spans="1:30" ht="12" customHeight="1" x14ac:dyDescent="0.25">
      <c r="A790" s="318"/>
      <c r="B790" s="318"/>
      <c r="C790" s="318"/>
      <c r="D790" s="318"/>
      <c r="E790" s="318"/>
      <c r="F790" s="318"/>
      <c r="G790" s="318"/>
      <c r="H790" s="318"/>
      <c r="I790" s="318"/>
      <c r="J790" s="318"/>
      <c r="K790" s="318"/>
      <c r="L790" s="318"/>
      <c r="M790" s="318"/>
      <c r="N790" s="318"/>
      <c r="O790" s="318"/>
      <c r="P790" s="318"/>
      <c r="Q790" s="318"/>
      <c r="R790" s="318"/>
      <c r="S790" s="318"/>
      <c r="T790" s="318"/>
      <c r="U790" s="318"/>
      <c r="V790" s="318"/>
      <c r="W790" s="318"/>
      <c r="X790" s="318"/>
      <c r="Y790" s="318"/>
      <c r="Z790" s="318"/>
      <c r="AA790" s="318"/>
      <c r="AB790" s="318"/>
      <c r="AC790" s="318"/>
      <c r="AD790" s="318"/>
    </row>
    <row r="791" spans="1:30" ht="12" customHeight="1" x14ac:dyDescent="0.25">
      <c r="A791" s="318"/>
      <c r="B791" s="318"/>
      <c r="C791" s="318"/>
      <c r="D791" s="318"/>
      <c r="E791" s="318"/>
      <c r="F791" s="318"/>
      <c r="G791" s="318"/>
      <c r="H791" s="318"/>
      <c r="I791" s="318"/>
      <c r="J791" s="318"/>
      <c r="K791" s="318"/>
      <c r="L791" s="318"/>
      <c r="M791" s="318"/>
      <c r="N791" s="318"/>
      <c r="O791" s="318"/>
      <c r="P791" s="318"/>
      <c r="Q791" s="318"/>
      <c r="R791" s="318"/>
      <c r="S791" s="318"/>
      <c r="T791" s="318"/>
      <c r="U791" s="318"/>
      <c r="V791" s="318"/>
      <c r="W791" s="318"/>
      <c r="X791" s="318"/>
      <c r="Y791" s="318"/>
      <c r="Z791" s="318"/>
      <c r="AA791" s="318"/>
      <c r="AB791" s="318"/>
      <c r="AC791" s="318"/>
      <c r="AD791" s="318"/>
    </row>
    <row r="792" spans="1:30" ht="12" customHeight="1" x14ac:dyDescent="0.25">
      <c r="A792" s="318"/>
      <c r="B792" s="318"/>
      <c r="C792" s="318"/>
      <c r="D792" s="318"/>
      <c r="E792" s="318"/>
      <c r="F792" s="318"/>
      <c r="G792" s="318"/>
      <c r="H792" s="318"/>
      <c r="I792" s="318"/>
      <c r="J792" s="318"/>
      <c r="K792" s="318"/>
      <c r="L792" s="318"/>
      <c r="M792" s="318"/>
      <c r="N792" s="318"/>
      <c r="O792" s="318"/>
      <c r="P792" s="318"/>
      <c r="Q792" s="318"/>
      <c r="R792" s="318"/>
      <c r="S792" s="318"/>
      <c r="T792" s="318"/>
      <c r="U792" s="318"/>
      <c r="V792" s="318"/>
      <c r="W792" s="318"/>
      <c r="X792" s="318"/>
      <c r="Y792" s="318"/>
      <c r="Z792" s="318"/>
      <c r="AA792" s="318"/>
      <c r="AB792" s="318"/>
      <c r="AC792" s="318"/>
      <c r="AD792" s="318"/>
    </row>
    <row r="793" spans="1:30" ht="12" customHeight="1" x14ac:dyDescent="0.25">
      <c r="A793" s="318"/>
      <c r="B793" s="318"/>
      <c r="C793" s="318"/>
      <c r="D793" s="318"/>
      <c r="E793" s="318"/>
      <c r="F793" s="318"/>
      <c r="G793" s="318"/>
      <c r="H793" s="318"/>
      <c r="I793" s="318"/>
      <c r="J793" s="318"/>
      <c r="K793" s="318"/>
      <c r="L793" s="318"/>
      <c r="M793" s="318"/>
      <c r="N793" s="318"/>
      <c r="O793" s="318"/>
      <c r="P793" s="318"/>
      <c r="Q793" s="318"/>
      <c r="R793" s="318"/>
      <c r="S793" s="318"/>
      <c r="T793" s="318"/>
      <c r="U793" s="318"/>
      <c r="V793" s="318"/>
      <c r="W793" s="318"/>
      <c r="X793" s="318"/>
      <c r="Y793" s="318"/>
      <c r="Z793" s="318"/>
      <c r="AA793" s="318"/>
      <c r="AB793" s="318"/>
      <c r="AC793" s="318"/>
      <c r="AD793" s="318"/>
    </row>
    <row r="794" spans="1:30" ht="12" customHeight="1" x14ac:dyDescent="0.25">
      <c r="A794" s="318"/>
      <c r="B794" s="318"/>
      <c r="C794" s="318"/>
      <c r="D794" s="318"/>
      <c r="E794" s="318"/>
      <c r="F794" s="318"/>
      <c r="G794" s="318"/>
      <c r="H794" s="318"/>
      <c r="I794" s="318"/>
      <c r="J794" s="318"/>
      <c r="K794" s="318"/>
      <c r="L794" s="318"/>
      <c r="M794" s="318"/>
      <c r="N794" s="318"/>
      <c r="O794" s="318"/>
      <c r="P794" s="318"/>
      <c r="Q794" s="318"/>
      <c r="R794" s="318"/>
      <c r="S794" s="318"/>
      <c r="T794" s="318"/>
      <c r="U794" s="318"/>
      <c r="V794" s="318"/>
      <c r="W794" s="318"/>
      <c r="X794" s="318"/>
      <c r="Y794" s="318"/>
      <c r="Z794" s="318"/>
      <c r="AA794" s="318"/>
      <c r="AB794" s="318"/>
      <c r="AC794" s="318"/>
      <c r="AD794" s="318"/>
    </row>
    <row r="795" spans="1:30" ht="12" customHeight="1" x14ac:dyDescent="0.25">
      <c r="A795" s="318"/>
      <c r="B795" s="318"/>
      <c r="C795" s="318"/>
      <c r="D795" s="318"/>
      <c r="E795" s="318"/>
      <c r="F795" s="318"/>
      <c r="G795" s="318"/>
      <c r="H795" s="318"/>
      <c r="I795" s="318"/>
      <c r="J795" s="318"/>
      <c r="K795" s="318"/>
      <c r="L795" s="318"/>
      <c r="M795" s="318"/>
      <c r="N795" s="318"/>
      <c r="O795" s="318"/>
      <c r="P795" s="318"/>
      <c r="Q795" s="318"/>
      <c r="R795" s="318"/>
      <c r="S795" s="318"/>
      <c r="T795" s="318"/>
      <c r="U795" s="318"/>
      <c r="V795" s="318"/>
      <c r="W795" s="318"/>
      <c r="X795" s="318"/>
      <c r="Y795" s="318"/>
      <c r="Z795" s="318"/>
      <c r="AA795" s="318"/>
      <c r="AB795" s="318"/>
      <c r="AC795" s="318"/>
      <c r="AD795" s="318"/>
    </row>
    <row r="796" spans="1:30" ht="12" customHeight="1" x14ac:dyDescent="0.25">
      <c r="A796" s="318"/>
      <c r="B796" s="318"/>
      <c r="C796" s="318"/>
      <c r="D796" s="318"/>
      <c r="E796" s="318"/>
      <c r="F796" s="318"/>
      <c r="G796" s="318"/>
      <c r="H796" s="318"/>
      <c r="I796" s="318"/>
      <c r="J796" s="318"/>
      <c r="K796" s="318"/>
      <c r="L796" s="318"/>
      <c r="M796" s="318"/>
      <c r="N796" s="318"/>
      <c r="O796" s="318"/>
      <c r="P796" s="318"/>
      <c r="Q796" s="318"/>
      <c r="R796" s="318"/>
      <c r="S796" s="318"/>
      <c r="T796" s="318"/>
      <c r="U796" s="318"/>
      <c r="V796" s="318"/>
      <c r="W796" s="318"/>
      <c r="X796" s="318"/>
      <c r="Y796" s="318"/>
      <c r="Z796" s="318"/>
      <c r="AA796" s="318"/>
      <c r="AB796" s="318"/>
      <c r="AC796" s="318"/>
      <c r="AD796" s="318"/>
    </row>
    <row r="797" spans="1:30" ht="12" customHeight="1" x14ac:dyDescent="0.25">
      <c r="A797" s="318"/>
      <c r="B797" s="318"/>
      <c r="C797" s="318"/>
      <c r="D797" s="318"/>
      <c r="E797" s="318"/>
      <c r="F797" s="318"/>
      <c r="G797" s="318"/>
      <c r="H797" s="318"/>
      <c r="I797" s="318"/>
      <c r="J797" s="318"/>
      <c r="K797" s="318"/>
      <c r="L797" s="318"/>
      <c r="M797" s="318"/>
      <c r="N797" s="318"/>
      <c r="O797" s="318"/>
      <c r="P797" s="318"/>
      <c r="Q797" s="318"/>
      <c r="R797" s="318"/>
      <c r="S797" s="318"/>
      <c r="T797" s="318"/>
      <c r="U797" s="318"/>
      <c r="V797" s="318"/>
      <c r="W797" s="318"/>
      <c r="X797" s="318"/>
      <c r="Y797" s="318"/>
      <c r="Z797" s="318"/>
      <c r="AA797" s="318"/>
      <c r="AB797" s="318"/>
      <c r="AC797" s="318"/>
      <c r="AD797" s="318"/>
    </row>
    <row r="798" spans="1:30" ht="12" customHeight="1" x14ac:dyDescent="0.25">
      <c r="A798" s="318"/>
      <c r="B798" s="318"/>
      <c r="C798" s="318"/>
      <c r="D798" s="318"/>
      <c r="E798" s="318"/>
      <c r="F798" s="318"/>
      <c r="G798" s="318"/>
      <c r="H798" s="318"/>
      <c r="I798" s="318"/>
      <c r="J798" s="318"/>
      <c r="K798" s="318"/>
      <c r="L798" s="318"/>
      <c r="M798" s="318"/>
      <c r="N798" s="318"/>
      <c r="O798" s="318"/>
      <c r="P798" s="318"/>
      <c r="Q798" s="318"/>
      <c r="R798" s="318"/>
      <c r="S798" s="318"/>
      <c r="T798" s="318"/>
      <c r="U798" s="318"/>
      <c r="V798" s="318"/>
      <c r="W798" s="318"/>
      <c r="X798" s="318"/>
      <c r="Y798" s="318"/>
      <c r="Z798" s="318"/>
      <c r="AA798" s="318"/>
      <c r="AB798" s="318"/>
      <c r="AC798" s="318"/>
      <c r="AD798" s="318"/>
    </row>
    <row r="799" spans="1:30" ht="12" customHeight="1" x14ac:dyDescent="0.25">
      <c r="A799" s="318"/>
      <c r="B799" s="318"/>
      <c r="C799" s="318"/>
      <c r="D799" s="318"/>
      <c r="E799" s="318"/>
      <c r="F799" s="318"/>
      <c r="G799" s="318"/>
      <c r="H799" s="318"/>
      <c r="I799" s="318"/>
      <c r="J799" s="318"/>
      <c r="K799" s="318"/>
      <c r="L799" s="318"/>
      <c r="M799" s="318"/>
      <c r="N799" s="318"/>
      <c r="O799" s="318"/>
      <c r="P799" s="318"/>
      <c r="Q799" s="318"/>
      <c r="R799" s="318"/>
      <c r="S799" s="318"/>
      <c r="T799" s="318"/>
      <c r="U799" s="318"/>
      <c r="V799" s="318"/>
      <c r="W799" s="318"/>
      <c r="X799" s="318"/>
      <c r="Y799" s="318"/>
      <c r="Z799" s="318"/>
      <c r="AA799" s="318"/>
      <c r="AB799" s="318"/>
      <c r="AC799" s="318"/>
      <c r="AD799" s="318"/>
    </row>
    <row r="800" spans="1:30" ht="12" customHeight="1" x14ac:dyDescent="0.25">
      <c r="A800" s="318"/>
      <c r="B800" s="318"/>
      <c r="C800" s="318"/>
      <c r="D800" s="318"/>
      <c r="E800" s="318"/>
      <c r="F800" s="318"/>
      <c r="G800" s="318"/>
      <c r="H800" s="318"/>
      <c r="I800" s="318"/>
      <c r="J800" s="318"/>
      <c r="K800" s="318"/>
      <c r="L800" s="318"/>
      <c r="M800" s="318"/>
      <c r="N800" s="318"/>
      <c r="O800" s="318"/>
      <c r="P800" s="318"/>
      <c r="Q800" s="318"/>
      <c r="R800" s="318"/>
      <c r="S800" s="318"/>
      <c r="T800" s="318"/>
      <c r="U800" s="318"/>
      <c r="V800" s="318"/>
      <c r="W800" s="318"/>
      <c r="X800" s="318"/>
      <c r="Y800" s="318"/>
      <c r="Z800" s="318"/>
      <c r="AA800" s="318"/>
      <c r="AB800" s="318"/>
      <c r="AC800" s="318"/>
      <c r="AD800" s="318"/>
    </row>
    <row r="801" spans="1:30" ht="12" customHeight="1" x14ac:dyDescent="0.25">
      <c r="A801" s="318"/>
      <c r="B801" s="318"/>
      <c r="C801" s="318"/>
      <c r="D801" s="318"/>
      <c r="E801" s="318"/>
      <c r="F801" s="318"/>
      <c r="G801" s="318"/>
      <c r="H801" s="318"/>
      <c r="I801" s="318"/>
      <c r="J801" s="318"/>
      <c r="K801" s="318"/>
      <c r="L801" s="318"/>
      <c r="M801" s="318"/>
      <c r="N801" s="318"/>
      <c r="O801" s="318"/>
      <c r="P801" s="318"/>
      <c r="Q801" s="318"/>
      <c r="R801" s="318"/>
      <c r="S801" s="318"/>
      <c r="T801" s="318"/>
      <c r="U801" s="318"/>
      <c r="V801" s="318"/>
      <c r="W801" s="318"/>
      <c r="X801" s="318"/>
      <c r="Y801" s="318"/>
      <c r="Z801" s="318"/>
      <c r="AA801" s="318"/>
      <c r="AB801" s="318"/>
      <c r="AC801" s="318"/>
      <c r="AD801" s="318"/>
    </row>
    <row r="802" spans="1:30" ht="12" customHeight="1" x14ac:dyDescent="0.25">
      <c r="A802" s="318"/>
      <c r="B802" s="318"/>
      <c r="C802" s="318"/>
      <c r="D802" s="318"/>
      <c r="E802" s="318"/>
      <c r="F802" s="318"/>
      <c r="G802" s="318"/>
      <c r="H802" s="318"/>
      <c r="I802" s="318"/>
      <c r="J802" s="318"/>
      <c r="K802" s="318"/>
      <c r="L802" s="318"/>
      <c r="M802" s="318"/>
      <c r="N802" s="318"/>
      <c r="O802" s="318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  <c r="AA802" s="318"/>
      <c r="AB802" s="318"/>
      <c r="AC802" s="318"/>
      <c r="AD802" s="318"/>
    </row>
    <row r="803" spans="1:30" ht="12" customHeight="1" x14ac:dyDescent="0.25">
      <c r="A803" s="318"/>
      <c r="B803" s="318"/>
      <c r="C803" s="318"/>
      <c r="D803" s="318"/>
      <c r="E803" s="318"/>
      <c r="F803" s="318"/>
      <c r="G803" s="318"/>
      <c r="H803" s="318"/>
      <c r="I803" s="318"/>
      <c r="J803" s="318"/>
      <c r="K803" s="318"/>
      <c r="L803" s="318"/>
      <c r="M803" s="318"/>
      <c r="N803" s="318"/>
      <c r="O803" s="318"/>
      <c r="P803" s="318"/>
      <c r="Q803" s="318"/>
      <c r="R803" s="318"/>
      <c r="S803" s="318"/>
      <c r="T803" s="318"/>
      <c r="U803" s="318"/>
      <c r="V803" s="318"/>
      <c r="W803" s="318"/>
      <c r="X803" s="318"/>
      <c r="Y803" s="318"/>
      <c r="Z803" s="318"/>
      <c r="AA803" s="318"/>
      <c r="AB803" s="318"/>
      <c r="AC803" s="318"/>
      <c r="AD803" s="318"/>
    </row>
    <row r="804" spans="1:30" ht="12" customHeight="1" x14ac:dyDescent="0.25">
      <c r="A804" s="318"/>
      <c r="B804" s="318"/>
      <c r="C804" s="318"/>
      <c r="D804" s="318"/>
      <c r="E804" s="318"/>
      <c r="F804" s="31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  <c r="W804" s="318"/>
      <c r="X804" s="318"/>
      <c r="Y804" s="318"/>
      <c r="Z804" s="318"/>
      <c r="AA804" s="318"/>
      <c r="AB804" s="318"/>
      <c r="AC804" s="318"/>
      <c r="AD804" s="318"/>
    </row>
    <row r="805" spans="1:30" ht="12" customHeight="1" x14ac:dyDescent="0.25">
      <c r="A805" s="318"/>
      <c r="B805" s="318"/>
      <c r="C805" s="318"/>
      <c r="D805" s="318"/>
      <c r="E805" s="318"/>
      <c r="F805" s="318"/>
      <c r="G805" s="318"/>
      <c r="H805" s="318"/>
      <c r="I805" s="318"/>
      <c r="J805" s="318"/>
      <c r="K805" s="318"/>
      <c r="L805" s="318"/>
      <c r="M805" s="318"/>
      <c r="N805" s="318"/>
      <c r="O805" s="318"/>
      <c r="P805" s="318"/>
      <c r="Q805" s="318"/>
      <c r="R805" s="318"/>
      <c r="S805" s="318"/>
      <c r="T805" s="318"/>
      <c r="U805" s="318"/>
      <c r="V805" s="318"/>
      <c r="W805" s="318"/>
      <c r="X805" s="318"/>
      <c r="Y805" s="318"/>
      <c r="Z805" s="318"/>
      <c r="AA805" s="318"/>
      <c r="AB805" s="318"/>
      <c r="AC805" s="318"/>
      <c r="AD805" s="318"/>
    </row>
    <row r="806" spans="1:30" ht="12" customHeight="1" x14ac:dyDescent="0.25">
      <c r="A806" s="318"/>
      <c r="B806" s="318"/>
      <c r="C806" s="318"/>
      <c r="D806" s="318"/>
      <c r="E806" s="318"/>
      <c r="F806" s="318"/>
      <c r="G806" s="318"/>
      <c r="H806" s="318"/>
      <c r="I806" s="318"/>
      <c r="J806" s="318"/>
      <c r="K806" s="318"/>
      <c r="L806" s="318"/>
      <c r="M806" s="318"/>
      <c r="N806" s="318"/>
      <c r="O806" s="318"/>
      <c r="P806" s="318"/>
      <c r="Q806" s="318"/>
      <c r="R806" s="318"/>
      <c r="S806" s="318"/>
      <c r="T806" s="318"/>
      <c r="U806" s="318"/>
      <c r="V806" s="318"/>
      <c r="W806" s="318"/>
      <c r="X806" s="318"/>
      <c r="Y806" s="318"/>
      <c r="Z806" s="318"/>
      <c r="AA806" s="318"/>
      <c r="AB806" s="318"/>
      <c r="AC806" s="318"/>
      <c r="AD806" s="318"/>
    </row>
    <row r="807" spans="1:30" ht="12" customHeight="1" x14ac:dyDescent="0.25">
      <c r="A807" s="318"/>
      <c r="B807" s="318"/>
      <c r="C807" s="318"/>
      <c r="D807" s="318"/>
      <c r="E807" s="318"/>
      <c r="F807" s="318"/>
      <c r="G807" s="318"/>
      <c r="H807" s="318"/>
      <c r="I807" s="318"/>
      <c r="J807" s="318"/>
      <c r="K807" s="318"/>
      <c r="L807" s="318"/>
      <c r="M807" s="318"/>
      <c r="N807" s="318"/>
      <c r="O807" s="318"/>
      <c r="P807" s="318"/>
      <c r="Q807" s="318"/>
      <c r="R807" s="318"/>
      <c r="S807" s="318"/>
      <c r="T807" s="318"/>
      <c r="U807" s="318"/>
      <c r="V807" s="318"/>
      <c r="W807" s="318"/>
      <c r="X807" s="318"/>
      <c r="Y807" s="318"/>
      <c r="Z807" s="318"/>
      <c r="AA807" s="318"/>
      <c r="AB807" s="318"/>
      <c r="AC807" s="318"/>
      <c r="AD807" s="318"/>
    </row>
    <row r="808" spans="1:30" ht="12" customHeight="1" x14ac:dyDescent="0.25">
      <c r="A808" s="318"/>
      <c r="B808" s="318"/>
      <c r="C808" s="318"/>
      <c r="D808" s="318"/>
      <c r="E808" s="318"/>
      <c r="F808" s="318"/>
      <c r="G808" s="318"/>
      <c r="H808" s="318"/>
      <c r="I808" s="318"/>
      <c r="J808" s="318"/>
      <c r="K808" s="318"/>
      <c r="L808" s="318"/>
      <c r="M808" s="318"/>
      <c r="N808" s="318"/>
      <c r="O808" s="318"/>
      <c r="P808" s="318"/>
      <c r="Q808" s="318"/>
      <c r="R808" s="318"/>
      <c r="S808" s="318"/>
      <c r="T808" s="318"/>
      <c r="U808" s="318"/>
      <c r="V808" s="318"/>
      <c r="W808" s="318"/>
      <c r="X808" s="318"/>
      <c r="Y808" s="318"/>
      <c r="Z808" s="318"/>
      <c r="AA808" s="318"/>
      <c r="AB808" s="318"/>
      <c r="AC808" s="318"/>
      <c r="AD808" s="318"/>
    </row>
    <row r="809" spans="1:30" ht="12" customHeight="1" x14ac:dyDescent="0.25">
      <c r="A809" s="318"/>
      <c r="B809" s="318"/>
      <c r="C809" s="318"/>
      <c r="D809" s="318"/>
      <c r="E809" s="318"/>
      <c r="F809" s="31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  <c r="W809" s="318"/>
      <c r="X809" s="318"/>
      <c r="Y809" s="318"/>
      <c r="Z809" s="318"/>
      <c r="AA809" s="318"/>
      <c r="AB809" s="318"/>
      <c r="AC809" s="318"/>
      <c r="AD809" s="318"/>
    </row>
    <row r="810" spans="1:30" ht="12" customHeight="1" x14ac:dyDescent="0.25">
      <c r="A810" s="318"/>
      <c r="B810" s="318"/>
      <c r="C810" s="318"/>
      <c r="D810" s="318"/>
      <c r="E810" s="318"/>
      <c r="F810" s="318"/>
      <c r="G810" s="318"/>
      <c r="H810" s="318"/>
      <c r="I810" s="318"/>
      <c r="J810" s="318"/>
      <c r="K810" s="318"/>
      <c r="L810" s="318"/>
      <c r="M810" s="318"/>
      <c r="N810" s="318"/>
      <c r="O810" s="318"/>
      <c r="P810" s="318"/>
      <c r="Q810" s="318"/>
      <c r="R810" s="318"/>
      <c r="S810" s="318"/>
      <c r="T810" s="318"/>
      <c r="U810" s="318"/>
      <c r="V810" s="318"/>
      <c r="W810" s="318"/>
      <c r="X810" s="318"/>
      <c r="Y810" s="318"/>
      <c r="Z810" s="318"/>
      <c r="AA810" s="318"/>
      <c r="AB810" s="318"/>
      <c r="AC810" s="318"/>
      <c r="AD810" s="318"/>
    </row>
    <row r="811" spans="1:30" ht="12" customHeight="1" x14ac:dyDescent="0.25">
      <c r="A811" s="318"/>
      <c r="B811" s="318"/>
      <c r="C811" s="318"/>
      <c r="D811" s="318"/>
      <c r="E811" s="318"/>
      <c r="F811" s="318"/>
      <c r="G811" s="318"/>
      <c r="H811" s="318"/>
      <c r="I811" s="318"/>
      <c r="J811" s="318"/>
      <c r="K811" s="318"/>
      <c r="L811" s="318"/>
      <c r="M811" s="318"/>
      <c r="N811" s="318"/>
      <c r="O811" s="318"/>
      <c r="P811" s="318"/>
      <c r="Q811" s="318"/>
      <c r="R811" s="318"/>
      <c r="S811" s="318"/>
      <c r="T811" s="318"/>
      <c r="U811" s="318"/>
      <c r="V811" s="318"/>
      <c r="W811" s="318"/>
      <c r="X811" s="318"/>
      <c r="Y811" s="318"/>
      <c r="Z811" s="318"/>
      <c r="AA811" s="318"/>
      <c r="AB811" s="318"/>
      <c r="AC811" s="318"/>
      <c r="AD811" s="318"/>
    </row>
    <row r="812" spans="1:30" ht="12" customHeight="1" x14ac:dyDescent="0.25">
      <c r="A812" s="318"/>
      <c r="B812" s="318"/>
      <c r="C812" s="318"/>
      <c r="D812" s="318"/>
      <c r="E812" s="318"/>
      <c r="F812" s="318"/>
      <c r="G812" s="318"/>
      <c r="H812" s="318"/>
      <c r="I812" s="318"/>
      <c r="J812" s="318"/>
      <c r="K812" s="318"/>
      <c r="L812" s="318"/>
      <c r="M812" s="318"/>
      <c r="N812" s="318"/>
      <c r="O812" s="318"/>
      <c r="P812" s="318"/>
      <c r="Q812" s="318"/>
      <c r="R812" s="318"/>
      <c r="S812" s="318"/>
      <c r="T812" s="318"/>
      <c r="U812" s="318"/>
      <c r="V812" s="318"/>
      <c r="W812" s="318"/>
      <c r="X812" s="318"/>
      <c r="Y812" s="318"/>
      <c r="Z812" s="318"/>
      <c r="AA812" s="318"/>
      <c r="AB812" s="318"/>
      <c r="AC812" s="318"/>
      <c r="AD812" s="318"/>
    </row>
    <row r="813" spans="1:30" ht="12" customHeight="1" x14ac:dyDescent="0.25">
      <c r="A813" s="318"/>
      <c r="B813" s="318"/>
      <c r="C813" s="318"/>
      <c r="D813" s="318"/>
      <c r="E813" s="318"/>
      <c r="F813" s="318"/>
      <c r="G813" s="318"/>
      <c r="H813" s="318"/>
      <c r="I813" s="318"/>
      <c r="J813" s="318"/>
      <c r="K813" s="318"/>
      <c r="L813" s="318"/>
      <c r="M813" s="318"/>
      <c r="N813" s="318"/>
      <c r="O813" s="318"/>
      <c r="P813" s="318"/>
      <c r="Q813" s="318"/>
      <c r="R813" s="318"/>
      <c r="S813" s="318"/>
      <c r="T813" s="318"/>
      <c r="U813" s="318"/>
      <c r="V813" s="318"/>
      <c r="W813" s="318"/>
      <c r="X813" s="318"/>
      <c r="Y813" s="318"/>
      <c r="Z813" s="318"/>
      <c r="AA813" s="318"/>
      <c r="AB813" s="318"/>
      <c r="AC813" s="318"/>
      <c r="AD813" s="318"/>
    </row>
    <row r="814" spans="1:30" ht="12" customHeight="1" x14ac:dyDescent="0.25">
      <c r="A814" s="318"/>
      <c r="B814" s="318"/>
      <c r="C814" s="318"/>
      <c r="D814" s="318"/>
      <c r="E814" s="318"/>
      <c r="F814" s="318"/>
      <c r="G814" s="318"/>
      <c r="H814" s="318"/>
      <c r="I814" s="318"/>
      <c r="J814" s="318"/>
      <c r="K814" s="318"/>
      <c r="L814" s="318"/>
      <c r="M814" s="318"/>
      <c r="N814" s="318"/>
      <c r="O814" s="318"/>
      <c r="P814" s="318"/>
      <c r="Q814" s="318"/>
      <c r="R814" s="318"/>
      <c r="S814" s="318"/>
      <c r="T814" s="318"/>
      <c r="U814" s="318"/>
      <c r="V814" s="318"/>
      <c r="W814" s="318"/>
      <c r="X814" s="318"/>
      <c r="Y814" s="318"/>
      <c r="Z814" s="318"/>
      <c r="AA814" s="318"/>
      <c r="AB814" s="318"/>
      <c r="AC814" s="318"/>
      <c r="AD814" s="318"/>
    </row>
    <row r="815" spans="1:30" ht="12" customHeight="1" x14ac:dyDescent="0.25">
      <c r="A815" s="318"/>
      <c r="B815" s="318"/>
      <c r="C815" s="318"/>
      <c r="D815" s="318"/>
      <c r="E815" s="318"/>
      <c r="F815" s="318"/>
      <c r="G815" s="318"/>
      <c r="H815" s="318"/>
      <c r="I815" s="318"/>
      <c r="J815" s="318"/>
      <c r="K815" s="318"/>
      <c r="L815" s="318"/>
      <c r="M815" s="318"/>
      <c r="N815" s="318"/>
      <c r="O815" s="318"/>
      <c r="P815" s="318"/>
      <c r="Q815" s="318"/>
      <c r="R815" s="318"/>
      <c r="S815" s="318"/>
      <c r="T815" s="318"/>
      <c r="U815" s="318"/>
      <c r="V815" s="318"/>
      <c r="W815" s="318"/>
      <c r="X815" s="318"/>
      <c r="Y815" s="318"/>
      <c r="Z815" s="318"/>
      <c r="AA815" s="318"/>
      <c r="AB815" s="318"/>
      <c r="AC815" s="318"/>
      <c r="AD815" s="318"/>
    </row>
    <row r="816" spans="1:30" ht="12" customHeight="1" x14ac:dyDescent="0.25">
      <c r="A816" s="318"/>
      <c r="B816" s="318"/>
      <c r="C816" s="318"/>
      <c r="D816" s="318"/>
      <c r="E816" s="318"/>
      <c r="F816" s="318"/>
      <c r="G816" s="318"/>
      <c r="H816" s="318"/>
      <c r="I816" s="318"/>
      <c r="J816" s="318"/>
      <c r="K816" s="318"/>
      <c r="L816" s="318"/>
      <c r="M816" s="318"/>
      <c r="N816" s="318"/>
      <c r="O816" s="318"/>
      <c r="P816" s="318"/>
      <c r="Q816" s="318"/>
      <c r="R816" s="318"/>
      <c r="S816" s="318"/>
      <c r="T816" s="318"/>
      <c r="U816" s="318"/>
      <c r="V816" s="318"/>
      <c r="W816" s="318"/>
      <c r="X816" s="318"/>
      <c r="Y816" s="318"/>
      <c r="Z816" s="318"/>
      <c r="AA816" s="318"/>
      <c r="AB816" s="318"/>
      <c r="AC816" s="318"/>
      <c r="AD816" s="318"/>
    </row>
    <row r="817" spans="1:30" ht="12" customHeight="1" x14ac:dyDescent="0.25">
      <c r="A817" s="318"/>
      <c r="B817" s="318"/>
      <c r="C817" s="318"/>
      <c r="D817" s="318"/>
      <c r="E817" s="318"/>
      <c r="F817" s="318"/>
      <c r="G817" s="318"/>
      <c r="H817" s="318"/>
      <c r="I817" s="318"/>
      <c r="J817" s="318"/>
      <c r="K817" s="318"/>
      <c r="L817" s="318"/>
      <c r="M817" s="318"/>
      <c r="N817" s="318"/>
      <c r="O817" s="318"/>
      <c r="P817" s="318"/>
      <c r="Q817" s="318"/>
      <c r="R817" s="318"/>
      <c r="S817" s="318"/>
      <c r="T817" s="318"/>
      <c r="U817" s="318"/>
      <c r="V817" s="318"/>
      <c r="W817" s="318"/>
      <c r="X817" s="318"/>
      <c r="Y817" s="318"/>
      <c r="Z817" s="318"/>
      <c r="AA817" s="318"/>
      <c r="AB817" s="318"/>
      <c r="AC817" s="318"/>
      <c r="AD817" s="318"/>
    </row>
    <row r="818" spans="1:30" ht="12" customHeight="1" x14ac:dyDescent="0.25">
      <c r="A818" s="318"/>
      <c r="B818" s="318"/>
      <c r="C818" s="318"/>
      <c r="D818" s="318"/>
      <c r="E818" s="318"/>
      <c r="F818" s="31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  <c r="W818" s="318"/>
      <c r="X818" s="318"/>
      <c r="Y818" s="318"/>
      <c r="Z818" s="318"/>
      <c r="AA818" s="318"/>
      <c r="AB818" s="318"/>
      <c r="AC818" s="318"/>
      <c r="AD818" s="318"/>
    </row>
    <row r="819" spans="1:30" ht="12" customHeight="1" x14ac:dyDescent="0.25">
      <c r="A819" s="318"/>
      <c r="B819" s="318"/>
      <c r="C819" s="318"/>
      <c r="D819" s="318"/>
      <c r="E819" s="318"/>
      <c r="F819" s="318"/>
      <c r="G819" s="318"/>
      <c r="H819" s="318"/>
      <c r="I819" s="318"/>
      <c r="J819" s="318"/>
      <c r="K819" s="318"/>
      <c r="L819" s="318"/>
      <c r="M819" s="318"/>
      <c r="N819" s="318"/>
      <c r="O819" s="318"/>
      <c r="P819" s="318"/>
      <c r="Q819" s="318"/>
      <c r="R819" s="318"/>
      <c r="S819" s="318"/>
      <c r="T819" s="318"/>
      <c r="U819" s="318"/>
      <c r="V819" s="318"/>
      <c r="W819" s="318"/>
      <c r="X819" s="318"/>
      <c r="Y819" s="318"/>
      <c r="Z819" s="318"/>
      <c r="AA819" s="318"/>
      <c r="AB819" s="318"/>
      <c r="AC819" s="318"/>
      <c r="AD819" s="318"/>
    </row>
    <row r="820" spans="1:30" ht="12" customHeight="1" x14ac:dyDescent="0.25">
      <c r="A820" s="318"/>
      <c r="B820" s="318"/>
      <c r="C820" s="318"/>
      <c r="D820" s="318"/>
      <c r="E820" s="318"/>
      <c r="F820" s="318"/>
      <c r="G820" s="318"/>
      <c r="H820" s="318"/>
      <c r="I820" s="318"/>
      <c r="J820" s="318"/>
      <c r="K820" s="318"/>
      <c r="L820" s="318"/>
      <c r="M820" s="318"/>
      <c r="N820" s="318"/>
      <c r="O820" s="318"/>
      <c r="P820" s="318"/>
      <c r="Q820" s="318"/>
      <c r="R820" s="318"/>
      <c r="S820" s="318"/>
      <c r="T820" s="318"/>
      <c r="U820" s="318"/>
      <c r="V820" s="318"/>
      <c r="W820" s="318"/>
      <c r="X820" s="318"/>
      <c r="Y820" s="318"/>
      <c r="Z820" s="318"/>
      <c r="AA820" s="318"/>
      <c r="AB820" s="318"/>
      <c r="AC820" s="318"/>
      <c r="AD820" s="318"/>
    </row>
    <row r="821" spans="1:30" ht="12" customHeight="1" x14ac:dyDescent="0.25">
      <c r="A821" s="318"/>
      <c r="B821" s="318"/>
      <c r="C821" s="318"/>
      <c r="D821" s="318"/>
      <c r="E821" s="318"/>
      <c r="F821" s="318"/>
      <c r="G821" s="318"/>
      <c r="H821" s="318"/>
      <c r="I821" s="318"/>
      <c r="J821" s="318"/>
      <c r="K821" s="318"/>
      <c r="L821" s="318"/>
      <c r="M821" s="318"/>
      <c r="N821" s="318"/>
      <c r="O821" s="318"/>
      <c r="P821" s="318"/>
      <c r="Q821" s="318"/>
      <c r="R821" s="318"/>
      <c r="S821" s="318"/>
      <c r="T821" s="318"/>
      <c r="U821" s="318"/>
      <c r="V821" s="318"/>
      <c r="W821" s="318"/>
      <c r="X821" s="318"/>
      <c r="Y821" s="318"/>
      <c r="Z821" s="318"/>
      <c r="AA821" s="318"/>
      <c r="AB821" s="318"/>
      <c r="AC821" s="318"/>
      <c r="AD821" s="318"/>
    </row>
    <row r="822" spans="1:30" ht="12" customHeight="1" x14ac:dyDescent="0.25">
      <c r="A822" s="318"/>
      <c r="B822" s="318"/>
      <c r="C822" s="318"/>
      <c r="D822" s="318"/>
      <c r="E822" s="318"/>
      <c r="F822" s="318"/>
      <c r="G822" s="318"/>
      <c r="H822" s="318"/>
      <c r="I822" s="318"/>
      <c r="J822" s="318"/>
      <c r="K822" s="318"/>
      <c r="L822" s="318"/>
      <c r="M822" s="318"/>
      <c r="N822" s="318"/>
      <c r="O822" s="318"/>
      <c r="P822" s="318"/>
      <c r="Q822" s="318"/>
      <c r="R822" s="318"/>
      <c r="S822" s="318"/>
      <c r="T822" s="318"/>
      <c r="U822" s="318"/>
      <c r="V822" s="318"/>
      <c r="W822" s="318"/>
      <c r="X822" s="318"/>
      <c r="Y822" s="318"/>
      <c r="Z822" s="318"/>
      <c r="AA822" s="318"/>
      <c r="AB822" s="318"/>
      <c r="AC822" s="318"/>
      <c r="AD822" s="318"/>
    </row>
    <row r="823" spans="1:30" ht="12" customHeight="1" x14ac:dyDescent="0.25">
      <c r="A823" s="318"/>
      <c r="B823" s="318"/>
      <c r="C823" s="318"/>
      <c r="D823" s="318"/>
      <c r="E823" s="318"/>
      <c r="F823" s="318"/>
      <c r="G823" s="318"/>
      <c r="H823" s="318"/>
      <c r="I823" s="318"/>
      <c r="J823" s="318"/>
      <c r="K823" s="318"/>
      <c r="L823" s="318"/>
      <c r="M823" s="318"/>
      <c r="N823" s="318"/>
      <c r="O823" s="318"/>
      <c r="P823" s="318"/>
      <c r="Q823" s="318"/>
      <c r="R823" s="318"/>
      <c r="S823" s="318"/>
      <c r="T823" s="318"/>
      <c r="U823" s="318"/>
      <c r="V823" s="318"/>
      <c r="W823" s="318"/>
      <c r="X823" s="318"/>
      <c r="Y823" s="318"/>
      <c r="Z823" s="318"/>
      <c r="AA823" s="318"/>
      <c r="AB823" s="318"/>
      <c r="AC823" s="318"/>
      <c r="AD823" s="318"/>
    </row>
    <row r="824" spans="1:30" ht="12" customHeight="1" x14ac:dyDescent="0.25">
      <c r="A824" s="318"/>
      <c r="B824" s="318"/>
      <c r="C824" s="318"/>
      <c r="D824" s="318"/>
      <c r="E824" s="318"/>
      <c r="F824" s="318"/>
      <c r="G824" s="318"/>
      <c r="H824" s="318"/>
      <c r="I824" s="318"/>
      <c r="J824" s="318"/>
      <c r="K824" s="318"/>
      <c r="L824" s="318"/>
      <c r="M824" s="318"/>
      <c r="N824" s="318"/>
      <c r="O824" s="318"/>
      <c r="P824" s="318"/>
      <c r="Q824" s="318"/>
      <c r="R824" s="318"/>
      <c r="S824" s="318"/>
      <c r="T824" s="318"/>
      <c r="U824" s="318"/>
      <c r="V824" s="318"/>
      <c r="W824" s="318"/>
      <c r="X824" s="318"/>
      <c r="Y824" s="318"/>
      <c r="Z824" s="318"/>
      <c r="AA824" s="318"/>
      <c r="AB824" s="318"/>
      <c r="AC824" s="318"/>
      <c r="AD824" s="318"/>
    </row>
    <row r="825" spans="1:30" ht="12" customHeight="1" x14ac:dyDescent="0.25">
      <c r="A825" s="318"/>
      <c r="B825" s="318"/>
      <c r="C825" s="318"/>
      <c r="D825" s="318"/>
      <c r="E825" s="318"/>
      <c r="F825" s="318"/>
      <c r="G825" s="318"/>
      <c r="H825" s="318"/>
      <c r="I825" s="318"/>
      <c r="J825" s="318"/>
      <c r="K825" s="318"/>
      <c r="L825" s="318"/>
      <c r="M825" s="318"/>
      <c r="N825" s="318"/>
      <c r="O825" s="318"/>
      <c r="P825" s="318"/>
      <c r="Q825" s="318"/>
      <c r="R825" s="318"/>
      <c r="S825" s="318"/>
      <c r="T825" s="318"/>
      <c r="U825" s="318"/>
      <c r="V825" s="318"/>
      <c r="W825" s="318"/>
      <c r="X825" s="318"/>
      <c r="Y825" s="318"/>
      <c r="Z825" s="318"/>
      <c r="AA825" s="318"/>
      <c r="AB825" s="318"/>
      <c r="AC825" s="318"/>
      <c r="AD825" s="318"/>
    </row>
    <row r="826" spans="1:30" ht="12" customHeight="1" x14ac:dyDescent="0.25">
      <c r="A826" s="318"/>
      <c r="B826" s="318"/>
      <c r="C826" s="318"/>
      <c r="D826" s="318"/>
      <c r="E826" s="318"/>
      <c r="F826" s="318"/>
      <c r="G826" s="318"/>
      <c r="H826" s="318"/>
      <c r="I826" s="318"/>
      <c r="J826" s="318"/>
      <c r="K826" s="318"/>
      <c r="L826" s="318"/>
      <c r="M826" s="318"/>
      <c r="N826" s="318"/>
      <c r="O826" s="318"/>
      <c r="P826" s="318"/>
      <c r="Q826" s="318"/>
      <c r="R826" s="318"/>
      <c r="S826" s="318"/>
      <c r="T826" s="318"/>
      <c r="U826" s="318"/>
      <c r="V826" s="318"/>
      <c r="W826" s="318"/>
      <c r="X826" s="318"/>
      <c r="Y826" s="318"/>
      <c r="Z826" s="318"/>
      <c r="AA826" s="318"/>
      <c r="AB826" s="318"/>
      <c r="AC826" s="318"/>
      <c r="AD826" s="318"/>
    </row>
    <row r="827" spans="1:30" ht="12" customHeight="1" x14ac:dyDescent="0.25">
      <c r="A827" s="318"/>
      <c r="B827" s="318"/>
      <c r="C827" s="318"/>
      <c r="D827" s="318"/>
      <c r="E827" s="318"/>
      <c r="F827" s="318"/>
      <c r="G827" s="318"/>
      <c r="H827" s="318"/>
      <c r="I827" s="318"/>
      <c r="J827" s="318"/>
      <c r="K827" s="318"/>
      <c r="L827" s="318"/>
      <c r="M827" s="318"/>
      <c r="N827" s="318"/>
      <c r="O827" s="318"/>
      <c r="P827" s="318"/>
      <c r="Q827" s="318"/>
      <c r="R827" s="318"/>
      <c r="S827" s="318"/>
      <c r="T827" s="318"/>
      <c r="U827" s="318"/>
      <c r="V827" s="318"/>
      <c r="W827" s="318"/>
      <c r="X827" s="318"/>
      <c r="Y827" s="318"/>
      <c r="Z827" s="318"/>
      <c r="AA827" s="318"/>
      <c r="AB827" s="318"/>
      <c r="AC827" s="318"/>
      <c r="AD827" s="318"/>
    </row>
    <row r="828" spans="1:30" ht="12" customHeight="1" x14ac:dyDescent="0.25">
      <c r="A828" s="318"/>
      <c r="B828" s="318"/>
      <c r="C828" s="318"/>
      <c r="D828" s="318"/>
      <c r="E828" s="318"/>
      <c r="F828" s="318"/>
      <c r="G828" s="318"/>
      <c r="H828" s="318"/>
      <c r="I828" s="318"/>
      <c r="J828" s="318"/>
      <c r="K828" s="318"/>
      <c r="L828" s="318"/>
      <c r="M828" s="318"/>
      <c r="N828" s="318"/>
      <c r="O828" s="318"/>
      <c r="P828" s="318"/>
      <c r="Q828" s="318"/>
      <c r="R828" s="318"/>
      <c r="S828" s="318"/>
      <c r="T828" s="318"/>
      <c r="U828" s="318"/>
      <c r="V828" s="318"/>
      <c r="W828" s="318"/>
      <c r="X828" s="318"/>
      <c r="Y828" s="318"/>
      <c r="Z828" s="318"/>
      <c r="AA828" s="318"/>
      <c r="AB828" s="318"/>
      <c r="AC828" s="318"/>
      <c r="AD828" s="318"/>
    </row>
    <row r="829" spans="1:30" ht="12" customHeight="1" x14ac:dyDescent="0.25">
      <c r="A829" s="318"/>
      <c r="B829" s="318"/>
      <c r="C829" s="318"/>
      <c r="D829" s="318"/>
      <c r="E829" s="318"/>
      <c r="F829" s="318"/>
      <c r="G829" s="318"/>
      <c r="H829" s="318"/>
      <c r="I829" s="318"/>
      <c r="J829" s="318"/>
      <c r="K829" s="318"/>
      <c r="L829" s="318"/>
      <c r="M829" s="318"/>
      <c r="N829" s="318"/>
      <c r="O829" s="318"/>
      <c r="P829" s="318"/>
      <c r="Q829" s="318"/>
      <c r="R829" s="318"/>
      <c r="S829" s="318"/>
      <c r="T829" s="318"/>
      <c r="U829" s="318"/>
      <c r="V829" s="318"/>
      <c r="W829" s="318"/>
      <c r="X829" s="318"/>
      <c r="Y829" s="318"/>
      <c r="Z829" s="318"/>
      <c r="AA829" s="318"/>
      <c r="AB829" s="318"/>
      <c r="AC829" s="318"/>
      <c r="AD829" s="318"/>
    </row>
    <row r="830" spans="1:30" ht="12" customHeight="1" x14ac:dyDescent="0.25">
      <c r="A830" s="318"/>
      <c r="B830" s="318"/>
      <c r="C830" s="318"/>
      <c r="D830" s="318"/>
      <c r="E830" s="318"/>
      <c r="F830" s="318"/>
      <c r="G830" s="318"/>
      <c r="H830" s="318"/>
      <c r="I830" s="318"/>
      <c r="J830" s="318"/>
      <c r="K830" s="318"/>
      <c r="L830" s="318"/>
      <c r="M830" s="318"/>
      <c r="N830" s="318"/>
      <c r="O830" s="318"/>
      <c r="P830" s="318"/>
      <c r="Q830" s="318"/>
      <c r="R830" s="318"/>
      <c r="S830" s="318"/>
      <c r="T830" s="318"/>
      <c r="U830" s="318"/>
      <c r="V830" s="318"/>
      <c r="W830" s="318"/>
      <c r="X830" s="318"/>
      <c r="Y830" s="318"/>
      <c r="Z830" s="318"/>
      <c r="AA830" s="318"/>
      <c r="AB830" s="318"/>
      <c r="AC830" s="318"/>
      <c r="AD830" s="318"/>
    </row>
    <row r="831" spans="1:30" ht="12" customHeight="1" x14ac:dyDescent="0.25">
      <c r="A831" s="318"/>
      <c r="B831" s="318"/>
      <c r="C831" s="318"/>
      <c r="D831" s="318"/>
      <c r="E831" s="318"/>
      <c r="F831" s="318"/>
      <c r="G831" s="318"/>
      <c r="H831" s="318"/>
      <c r="I831" s="318"/>
      <c r="J831" s="318"/>
      <c r="K831" s="318"/>
      <c r="L831" s="318"/>
      <c r="M831" s="318"/>
      <c r="N831" s="318"/>
      <c r="O831" s="318"/>
      <c r="P831" s="318"/>
      <c r="Q831" s="318"/>
      <c r="R831" s="318"/>
      <c r="S831" s="318"/>
      <c r="T831" s="318"/>
      <c r="U831" s="318"/>
      <c r="V831" s="318"/>
      <c r="W831" s="318"/>
      <c r="X831" s="318"/>
      <c r="Y831" s="318"/>
      <c r="Z831" s="318"/>
      <c r="AA831" s="318"/>
      <c r="AB831" s="318"/>
      <c r="AC831" s="318"/>
      <c r="AD831" s="318"/>
    </row>
    <row r="832" spans="1:30" ht="12" customHeight="1" x14ac:dyDescent="0.25">
      <c r="A832" s="318"/>
      <c r="B832" s="318"/>
      <c r="C832" s="318"/>
      <c r="D832" s="318"/>
      <c r="E832" s="318"/>
      <c r="F832" s="318"/>
      <c r="G832" s="318"/>
      <c r="H832" s="318"/>
      <c r="I832" s="318"/>
      <c r="J832" s="318"/>
      <c r="K832" s="318"/>
      <c r="L832" s="318"/>
      <c r="M832" s="318"/>
      <c r="N832" s="318"/>
      <c r="O832" s="318"/>
      <c r="P832" s="318"/>
      <c r="Q832" s="318"/>
      <c r="R832" s="318"/>
      <c r="S832" s="318"/>
      <c r="T832" s="318"/>
      <c r="U832" s="318"/>
      <c r="V832" s="318"/>
      <c r="W832" s="318"/>
      <c r="X832" s="318"/>
      <c r="Y832" s="318"/>
      <c r="Z832" s="318"/>
      <c r="AA832" s="318"/>
      <c r="AB832" s="318"/>
      <c r="AC832" s="318"/>
      <c r="AD832" s="318"/>
    </row>
    <row r="833" spans="1:30" ht="12" customHeight="1" x14ac:dyDescent="0.25">
      <c r="A833" s="318"/>
      <c r="B833" s="318"/>
      <c r="C833" s="318"/>
      <c r="D833" s="318"/>
      <c r="E833" s="318"/>
      <c r="F833" s="318"/>
      <c r="G833" s="318"/>
      <c r="H833" s="318"/>
      <c r="I833" s="318"/>
      <c r="J833" s="318"/>
      <c r="K833" s="318"/>
      <c r="L833" s="318"/>
      <c r="M833" s="318"/>
      <c r="N833" s="318"/>
      <c r="O833" s="318"/>
      <c r="P833" s="318"/>
      <c r="Q833" s="318"/>
      <c r="R833" s="318"/>
      <c r="S833" s="318"/>
      <c r="T833" s="318"/>
      <c r="U833" s="318"/>
      <c r="V833" s="318"/>
      <c r="W833" s="318"/>
      <c r="X833" s="318"/>
      <c r="Y833" s="318"/>
      <c r="Z833" s="318"/>
      <c r="AA833" s="318"/>
      <c r="AB833" s="318"/>
      <c r="AC833" s="318"/>
      <c r="AD833" s="318"/>
    </row>
    <row r="834" spans="1:30" ht="12" customHeight="1" x14ac:dyDescent="0.25">
      <c r="A834" s="318"/>
      <c r="B834" s="318"/>
      <c r="C834" s="318"/>
      <c r="D834" s="318"/>
      <c r="E834" s="318"/>
      <c r="F834" s="318"/>
      <c r="G834" s="318"/>
      <c r="H834" s="318"/>
      <c r="I834" s="318"/>
      <c r="J834" s="318"/>
      <c r="K834" s="318"/>
      <c r="L834" s="318"/>
      <c r="M834" s="318"/>
      <c r="N834" s="318"/>
      <c r="O834" s="318"/>
      <c r="P834" s="318"/>
      <c r="Q834" s="318"/>
      <c r="R834" s="318"/>
      <c r="S834" s="318"/>
      <c r="T834" s="318"/>
      <c r="U834" s="318"/>
      <c r="V834" s="318"/>
      <c r="W834" s="318"/>
      <c r="X834" s="318"/>
      <c r="Y834" s="318"/>
      <c r="Z834" s="318"/>
      <c r="AA834" s="318"/>
      <c r="AB834" s="318"/>
      <c r="AC834" s="318"/>
      <c r="AD834" s="318"/>
    </row>
    <row r="835" spans="1:30" ht="12" customHeight="1" x14ac:dyDescent="0.25">
      <c r="A835" s="318"/>
      <c r="B835" s="318"/>
      <c r="C835" s="318"/>
      <c r="D835" s="318"/>
      <c r="E835" s="318"/>
      <c r="F835" s="318"/>
      <c r="G835" s="318"/>
      <c r="H835" s="318"/>
      <c r="I835" s="318"/>
      <c r="J835" s="318"/>
      <c r="K835" s="318"/>
      <c r="L835" s="318"/>
      <c r="M835" s="318"/>
      <c r="N835" s="318"/>
      <c r="O835" s="318"/>
      <c r="P835" s="318"/>
      <c r="Q835" s="318"/>
      <c r="R835" s="318"/>
      <c r="S835" s="318"/>
      <c r="T835" s="318"/>
      <c r="U835" s="318"/>
      <c r="V835" s="318"/>
      <c r="W835" s="318"/>
      <c r="X835" s="318"/>
      <c r="Y835" s="318"/>
      <c r="Z835" s="318"/>
      <c r="AA835" s="318"/>
      <c r="AB835" s="318"/>
      <c r="AC835" s="318"/>
      <c r="AD835" s="318"/>
    </row>
    <row r="836" spans="1:30" ht="12" customHeight="1" x14ac:dyDescent="0.25">
      <c r="A836" s="318"/>
      <c r="B836" s="318"/>
      <c r="C836" s="318"/>
      <c r="D836" s="318"/>
      <c r="E836" s="318"/>
      <c r="F836" s="318"/>
      <c r="G836" s="318"/>
      <c r="H836" s="318"/>
      <c r="I836" s="318"/>
      <c r="J836" s="318"/>
      <c r="K836" s="318"/>
      <c r="L836" s="318"/>
      <c r="M836" s="318"/>
      <c r="N836" s="318"/>
      <c r="O836" s="318"/>
      <c r="P836" s="318"/>
      <c r="Q836" s="318"/>
      <c r="R836" s="318"/>
      <c r="S836" s="318"/>
      <c r="T836" s="318"/>
      <c r="U836" s="318"/>
      <c r="V836" s="318"/>
      <c r="W836" s="318"/>
      <c r="X836" s="318"/>
      <c r="Y836" s="318"/>
      <c r="Z836" s="318"/>
      <c r="AA836" s="318"/>
      <c r="AB836" s="318"/>
      <c r="AC836" s="318"/>
      <c r="AD836" s="318"/>
    </row>
    <row r="837" spans="1:30" ht="12" customHeight="1" x14ac:dyDescent="0.25">
      <c r="A837" s="318"/>
      <c r="B837" s="318"/>
      <c r="C837" s="318"/>
      <c r="D837" s="318"/>
      <c r="E837" s="318"/>
      <c r="F837" s="318"/>
      <c r="G837" s="318"/>
      <c r="H837" s="318"/>
      <c r="I837" s="318"/>
      <c r="J837" s="318"/>
      <c r="K837" s="318"/>
      <c r="L837" s="318"/>
      <c r="M837" s="318"/>
      <c r="N837" s="318"/>
      <c r="O837" s="318"/>
      <c r="P837" s="318"/>
      <c r="Q837" s="318"/>
      <c r="R837" s="318"/>
      <c r="S837" s="318"/>
      <c r="T837" s="318"/>
      <c r="U837" s="318"/>
      <c r="V837" s="318"/>
      <c r="W837" s="318"/>
      <c r="X837" s="318"/>
      <c r="Y837" s="318"/>
      <c r="Z837" s="318"/>
      <c r="AA837" s="318"/>
      <c r="AB837" s="318"/>
      <c r="AC837" s="318"/>
      <c r="AD837" s="318"/>
    </row>
    <row r="838" spans="1:30" ht="12" customHeight="1" x14ac:dyDescent="0.25">
      <c r="A838" s="318"/>
      <c r="B838" s="318"/>
      <c r="C838" s="318"/>
      <c r="D838" s="318"/>
      <c r="E838" s="318"/>
      <c r="F838" s="318"/>
      <c r="G838" s="318"/>
      <c r="H838" s="318"/>
      <c r="I838" s="318"/>
      <c r="J838" s="318"/>
      <c r="K838" s="318"/>
      <c r="L838" s="318"/>
      <c r="M838" s="318"/>
      <c r="N838" s="318"/>
      <c r="O838" s="318"/>
      <c r="P838" s="318"/>
      <c r="Q838" s="318"/>
      <c r="R838" s="318"/>
      <c r="S838" s="318"/>
      <c r="T838" s="318"/>
      <c r="U838" s="318"/>
      <c r="V838" s="318"/>
      <c r="W838" s="318"/>
      <c r="X838" s="318"/>
      <c r="Y838" s="318"/>
      <c r="Z838" s="318"/>
      <c r="AA838" s="318"/>
      <c r="AB838" s="318"/>
      <c r="AC838" s="318"/>
      <c r="AD838" s="318"/>
    </row>
    <row r="839" spans="1:30" ht="12" customHeight="1" x14ac:dyDescent="0.25">
      <c r="A839" s="318"/>
      <c r="B839" s="318"/>
      <c r="C839" s="318"/>
      <c r="D839" s="318"/>
      <c r="E839" s="318"/>
      <c r="F839" s="318"/>
      <c r="G839" s="318"/>
      <c r="H839" s="318"/>
      <c r="I839" s="318"/>
      <c r="J839" s="318"/>
      <c r="K839" s="318"/>
      <c r="L839" s="318"/>
      <c r="M839" s="318"/>
      <c r="N839" s="318"/>
      <c r="O839" s="318"/>
      <c r="P839" s="318"/>
      <c r="Q839" s="318"/>
      <c r="R839" s="318"/>
      <c r="S839" s="318"/>
      <c r="T839" s="318"/>
      <c r="U839" s="318"/>
      <c r="V839" s="318"/>
      <c r="W839" s="318"/>
      <c r="X839" s="318"/>
      <c r="Y839" s="318"/>
      <c r="Z839" s="318"/>
      <c r="AA839" s="318"/>
      <c r="AB839" s="318"/>
      <c r="AC839" s="318"/>
      <c r="AD839" s="318"/>
    </row>
    <row r="840" spans="1:30" ht="12" customHeight="1" x14ac:dyDescent="0.25">
      <c r="A840" s="318"/>
      <c r="B840" s="318"/>
      <c r="C840" s="318"/>
      <c r="D840" s="318"/>
      <c r="E840" s="318"/>
      <c r="F840" s="31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  <c r="W840" s="318"/>
      <c r="X840" s="318"/>
      <c r="Y840" s="318"/>
      <c r="Z840" s="318"/>
      <c r="AA840" s="318"/>
      <c r="AB840" s="318"/>
      <c r="AC840" s="318"/>
      <c r="AD840" s="318"/>
    </row>
    <row r="841" spans="1:30" ht="12" customHeight="1" x14ac:dyDescent="0.25">
      <c r="A841" s="318"/>
      <c r="B841" s="318"/>
      <c r="C841" s="318"/>
      <c r="D841" s="318"/>
      <c r="E841" s="318"/>
      <c r="F841" s="318"/>
      <c r="G841" s="318"/>
      <c r="H841" s="318"/>
      <c r="I841" s="318"/>
      <c r="J841" s="318"/>
      <c r="K841" s="318"/>
      <c r="L841" s="318"/>
      <c r="M841" s="318"/>
      <c r="N841" s="318"/>
      <c r="O841" s="318"/>
      <c r="P841" s="318"/>
      <c r="Q841" s="318"/>
      <c r="R841" s="318"/>
      <c r="S841" s="318"/>
      <c r="T841" s="318"/>
      <c r="U841" s="318"/>
      <c r="V841" s="318"/>
      <c r="W841" s="318"/>
      <c r="X841" s="318"/>
      <c r="Y841" s="318"/>
      <c r="Z841" s="318"/>
      <c r="AA841" s="318"/>
      <c r="AB841" s="318"/>
      <c r="AC841" s="318"/>
      <c r="AD841" s="318"/>
    </row>
    <row r="842" spans="1:30" ht="12" customHeight="1" x14ac:dyDescent="0.25">
      <c r="A842" s="318"/>
      <c r="B842" s="318"/>
      <c r="C842" s="318"/>
      <c r="D842" s="318"/>
      <c r="E842" s="318"/>
      <c r="F842" s="318"/>
      <c r="G842" s="318"/>
      <c r="H842" s="318"/>
      <c r="I842" s="318"/>
      <c r="J842" s="318"/>
      <c r="K842" s="318"/>
      <c r="L842" s="318"/>
      <c r="M842" s="318"/>
      <c r="N842" s="318"/>
      <c r="O842" s="318"/>
      <c r="P842" s="318"/>
      <c r="Q842" s="318"/>
      <c r="R842" s="318"/>
      <c r="S842" s="318"/>
      <c r="T842" s="318"/>
      <c r="U842" s="318"/>
      <c r="V842" s="318"/>
      <c r="W842" s="318"/>
      <c r="X842" s="318"/>
      <c r="Y842" s="318"/>
      <c r="Z842" s="318"/>
      <c r="AA842" s="318"/>
      <c r="AB842" s="318"/>
      <c r="AC842" s="318"/>
      <c r="AD842" s="318"/>
    </row>
    <row r="843" spans="1:30" ht="12" customHeight="1" x14ac:dyDescent="0.25">
      <c r="A843" s="318"/>
      <c r="B843" s="318"/>
      <c r="C843" s="318"/>
      <c r="D843" s="318"/>
      <c r="E843" s="318"/>
      <c r="F843" s="318"/>
      <c r="G843" s="318"/>
      <c r="H843" s="318"/>
      <c r="I843" s="318"/>
      <c r="J843" s="318"/>
      <c r="K843" s="318"/>
      <c r="L843" s="318"/>
      <c r="M843" s="318"/>
      <c r="N843" s="318"/>
      <c r="O843" s="318"/>
      <c r="P843" s="318"/>
      <c r="Q843" s="318"/>
      <c r="R843" s="318"/>
      <c r="S843" s="318"/>
      <c r="T843" s="318"/>
      <c r="U843" s="318"/>
      <c r="V843" s="318"/>
      <c r="W843" s="318"/>
      <c r="X843" s="318"/>
      <c r="Y843" s="318"/>
      <c r="Z843" s="318"/>
      <c r="AA843" s="318"/>
      <c r="AB843" s="318"/>
      <c r="AC843" s="318"/>
      <c r="AD843" s="318"/>
    </row>
    <row r="844" spans="1:30" ht="12" customHeight="1" x14ac:dyDescent="0.25">
      <c r="A844" s="318"/>
      <c r="B844" s="318"/>
      <c r="C844" s="318"/>
      <c r="D844" s="318"/>
      <c r="E844" s="318"/>
      <c r="F844" s="318"/>
      <c r="G844" s="318"/>
      <c r="H844" s="318"/>
      <c r="I844" s="318"/>
      <c r="J844" s="318"/>
      <c r="K844" s="318"/>
      <c r="L844" s="318"/>
      <c r="M844" s="318"/>
      <c r="N844" s="318"/>
      <c r="O844" s="318"/>
      <c r="P844" s="318"/>
      <c r="Q844" s="318"/>
      <c r="R844" s="318"/>
      <c r="S844" s="318"/>
      <c r="T844" s="318"/>
      <c r="U844" s="318"/>
      <c r="V844" s="318"/>
      <c r="W844" s="318"/>
      <c r="X844" s="318"/>
      <c r="Y844" s="318"/>
      <c r="Z844" s="318"/>
      <c r="AA844" s="318"/>
      <c r="AB844" s="318"/>
      <c r="AC844" s="318"/>
      <c r="AD844" s="318"/>
    </row>
    <row r="845" spans="1:30" ht="12" customHeight="1" x14ac:dyDescent="0.25">
      <c r="A845" s="318"/>
      <c r="B845" s="318"/>
      <c r="C845" s="318"/>
      <c r="D845" s="318"/>
      <c r="E845" s="318"/>
      <c r="F845" s="318"/>
      <c r="G845" s="318"/>
      <c r="H845" s="318"/>
      <c r="I845" s="318"/>
      <c r="J845" s="318"/>
      <c r="K845" s="318"/>
      <c r="L845" s="318"/>
      <c r="M845" s="318"/>
      <c r="N845" s="318"/>
      <c r="O845" s="318"/>
      <c r="P845" s="318"/>
      <c r="Q845" s="318"/>
      <c r="R845" s="318"/>
      <c r="S845" s="318"/>
      <c r="T845" s="318"/>
      <c r="U845" s="318"/>
      <c r="V845" s="318"/>
      <c r="W845" s="318"/>
      <c r="X845" s="318"/>
      <c r="Y845" s="318"/>
      <c r="Z845" s="318"/>
      <c r="AA845" s="318"/>
      <c r="AB845" s="318"/>
      <c r="AC845" s="318"/>
      <c r="AD845" s="318"/>
    </row>
    <row r="846" spans="1:30" ht="12" customHeight="1" x14ac:dyDescent="0.25">
      <c r="A846" s="318"/>
      <c r="B846" s="318"/>
      <c r="C846" s="318"/>
      <c r="D846" s="318"/>
      <c r="E846" s="318"/>
      <c r="F846" s="318"/>
      <c r="G846" s="318"/>
      <c r="H846" s="318"/>
      <c r="I846" s="318"/>
      <c r="J846" s="318"/>
      <c r="K846" s="318"/>
      <c r="L846" s="318"/>
      <c r="M846" s="318"/>
      <c r="N846" s="318"/>
      <c r="O846" s="318"/>
      <c r="P846" s="318"/>
      <c r="Q846" s="318"/>
      <c r="R846" s="318"/>
      <c r="S846" s="318"/>
      <c r="T846" s="318"/>
      <c r="U846" s="318"/>
      <c r="V846" s="318"/>
      <c r="W846" s="318"/>
      <c r="X846" s="318"/>
      <c r="Y846" s="318"/>
      <c r="Z846" s="318"/>
      <c r="AA846" s="318"/>
      <c r="AB846" s="318"/>
      <c r="AC846" s="318"/>
      <c r="AD846" s="318"/>
    </row>
    <row r="847" spans="1:30" ht="12" customHeight="1" x14ac:dyDescent="0.25">
      <c r="A847" s="318"/>
      <c r="B847" s="318"/>
      <c r="C847" s="318"/>
      <c r="D847" s="318"/>
      <c r="E847" s="318"/>
      <c r="F847" s="318"/>
      <c r="G847" s="318"/>
      <c r="H847" s="318"/>
      <c r="I847" s="318"/>
      <c r="J847" s="318"/>
      <c r="K847" s="318"/>
      <c r="L847" s="318"/>
      <c r="M847" s="318"/>
      <c r="N847" s="318"/>
      <c r="O847" s="318"/>
      <c r="P847" s="318"/>
      <c r="Q847" s="318"/>
      <c r="R847" s="318"/>
      <c r="S847" s="318"/>
      <c r="T847" s="318"/>
      <c r="U847" s="318"/>
      <c r="V847" s="318"/>
      <c r="W847" s="318"/>
      <c r="X847" s="318"/>
      <c r="Y847" s="318"/>
      <c r="Z847" s="318"/>
      <c r="AA847" s="318"/>
      <c r="AB847" s="318"/>
      <c r="AC847" s="318"/>
      <c r="AD847" s="318"/>
    </row>
    <row r="848" spans="1:30" ht="12" customHeight="1" x14ac:dyDescent="0.25">
      <c r="A848" s="318"/>
      <c r="B848" s="318"/>
      <c r="C848" s="318"/>
      <c r="D848" s="318"/>
      <c r="E848" s="318"/>
      <c r="F848" s="31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  <c r="W848" s="318"/>
      <c r="X848" s="318"/>
      <c r="Y848" s="318"/>
      <c r="Z848" s="318"/>
      <c r="AA848" s="318"/>
      <c r="AB848" s="318"/>
      <c r="AC848" s="318"/>
      <c r="AD848" s="318"/>
    </row>
    <row r="849" spans="1:30" ht="12" customHeight="1" x14ac:dyDescent="0.25">
      <c r="A849" s="318"/>
      <c r="B849" s="318"/>
      <c r="C849" s="318"/>
      <c r="D849" s="318"/>
      <c r="E849" s="318"/>
      <c r="F849" s="31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  <c r="W849" s="318"/>
      <c r="X849" s="318"/>
      <c r="Y849" s="318"/>
      <c r="Z849" s="318"/>
      <c r="AA849" s="318"/>
      <c r="AB849" s="318"/>
      <c r="AC849" s="318"/>
      <c r="AD849" s="318"/>
    </row>
    <row r="850" spans="1:30" ht="12" customHeight="1" x14ac:dyDescent="0.25">
      <c r="A850" s="318"/>
      <c r="B850" s="318"/>
      <c r="C850" s="318"/>
      <c r="D850" s="318"/>
      <c r="E850" s="318"/>
      <c r="F850" s="31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  <c r="AA850" s="318"/>
      <c r="AB850" s="318"/>
      <c r="AC850" s="318"/>
      <c r="AD850" s="318"/>
    </row>
    <row r="851" spans="1:30" ht="12" customHeight="1" x14ac:dyDescent="0.25">
      <c r="A851" s="318"/>
      <c r="B851" s="318"/>
      <c r="C851" s="318"/>
      <c r="D851" s="318"/>
      <c r="E851" s="318"/>
      <c r="F851" s="31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  <c r="W851" s="318"/>
      <c r="X851" s="318"/>
      <c r="Y851" s="318"/>
      <c r="Z851" s="318"/>
      <c r="AA851" s="318"/>
      <c r="AB851" s="318"/>
      <c r="AC851" s="318"/>
      <c r="AD851" s="318"/>
    </row>
    <row r="852" spans="1:30" ht="12" customHeight="1" x14ac:dyDescent="0.25">
      <c r="A852" s="318"/>
      <c r="B852" s="318"/>
      <c r="C852" s="318"/>
      <c r="D852" s="318"/>
      <c r="E852" s="318"/>
      <c r="F852" s="31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  <c r="W852" s="318"/>
      <c r="X852" s="318"/>
      <c r="Y852" s="318"/>
      <c r="Z852" s="318"/>
      <c r="AA852" s="318"/>
      <c r="AB852" s="318"/>
      <c r="AC852" s="318"/>
      <c r="AD852" s="318"/>
    </row>
    <row r="853" spans="1:30" ht="12" customHeight="1" x14ac:dyDescent="0.25">
      <c r="A853" s="318"/>
      <c r="B853" s="318"/>
      <c r="C853" s="318"/>
      <c r="D853" s="318"/>
      <c r="E853" s="318"/>
      <c r="F853" s="31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  <c r="W853" s="318"/>
      <c r="X853" s="318"/>
      <c r="Y853" s="318"/>
      <c r="Z853" s="318"/>
      <c r="AA853" s="318"/>
      <c r="AB853" s="318"/>
      <c r="AC853" s="318"/>
      <c r="AD853" s="318"/>
    </row>
    <row r="854" spans="1:30" ht="12" customHeight="1" x14ac:dyDescent="0.25">
      <c r="A854" s="318"/>
      <c r="B854" s="318"/>
      <c r="C854" s="318"/>
      <c r="D854" s="318"/>
      <c r="E854" s="318"/>
      <c r="F854" s="318"/>
      <c r="G854" s="318"/>
      <c r="H854" s="318"/>
      <c r="I854" s="318"/>
      <c r="J854" s="318"/>
      <c r="K854" s="318"/>
      <c r="L854" s="318"/>
      <c r="M854" s="318"/>
      <c r="N854" s="318"/>
      <c r="O854" s="318"/>
      <c r="P854" s="318"/>
      <c r="Q854" s="318"/>
      <c r="R854" s="318"/>
      <c r="S854" s="318"/>
      <c r="T854" s="318"/>
      <c r="U854" s="318"/>
      <c r="V854" s="318"/>
      <c r="W854" s="318"/>
      <c r="X854" s="318"/>
      <c r="Y854" s="318"/>
      <c r="Z854" s="318"/>
      <c r="AA854" s="318"/>
      <c r="AB854" s="318"/>
      <c r="AC854" s="318"/>
      <c r="AD854" s="318"/>
    </row>
    <row r="855" spans="1:30" ht="12" customHeight="1" x14ac:dyDescent="0.25">
      <c r="A855" s="318"/>
      <c r="B855" s="318"/>
      <c r="C855" s="318"/>
      <c r="D855" s="318"/>
      <c r="E855" s="318"/>
      <c r="F855" s="318"/>
      <c r="G855" s="318"/>
      <c r="H855" s="318"/>
      <c r="I855" s="318"/>
      <c r="J855" s="318"/>
      <c r="K855" s="318"/>
      <c r="L855" s="318"/>
      <c r="M855" s="318"/>
      <c r="N855" s="318"/>
      <c r="O855" s="318"/>
      <c r="P855" s="318"/>
      <c r="Q855" s="318"/>
      <c r="R855" s="318"/>
      <c r="S855" s="318"/>
      <c r="T855" s="318"/>
      <c r="U855" s="318"/>
      <c r="V855" s="318"/>
      <c r="W855" s="318"/>
      <c r="X855" s="318"/>
      <c r="Y855" s="318"/>
      <c r="Z855" s="318"/>
      <c r="AA855" s="318"/>
      <c r="AB855" s="318"/>
      <c r="AC855" s="318"/>
      <c r="AD855" s="318"/>
    </row>
    <row r="856" spans="1:30" ht="12" customHeight="1" x14ac:dyDescent="0.25">
      <c r="A856" s="318"/>
      <c r="B856" s="318"/>
      <c r="C856" s="318"/>
      <c r="D856" s="318"/>
      <c r="E856" s="318"/>
      <c r="F856" s="318"/>
      <c r="G856" s="318"/>
      <c r="H856" s="318"/>
      <c r="I856" s="318"/>
      <c r="J856" s="318"/>
      <c r="K856" s="318"/>
      <c r="L856" s="318"/>
      <c r="M856" s="318"/>
      <c r="N856" s="318"/>
      <c r="O856" s="318"/>
      <c r="P856" s="318"/>
      <c r="Q856" s="318"/>
      <c r="R856" s="318"/>
      <c r="S856" s="318"/>
      <c r="T856" s="318"/>
      <c r="U856" s="318"/>
      <c r="V856" s="318"/>
      <c r="W856" s="318"/>
      <c r="X856" s="318"/>
      <c r="Y856" s="318"/>
      <c r="Z856" s="318"/>
      <c r="AA856" s="318"/>
      <c r="AB856" s="318"/>
      <c r="AC856" s="318"/>
      <c r="AD856" s="318"/>
    </row>
    <row r="857" spans="1:30" ht="12" customHeight="1" x14ac:dyDescent="0.25">
      <c r="A857" s="318"/>
      <c r="B857" s="318"/>
      <c r="C857" s="318"/>
      <c r="D857" s="318"/>
      <c r="E857" s="318"/>
      <c r="F857" s="318"/>
      <c r="G857" s="318"/>
      <c r="H857" s="318"/>
      <c r="I857" s="318"/>
      <c r="J857" s="318"/>
      <c r="K857" s="318"/>
      <c r="L857" s="318"/>
      <c r="M857" s="318"/>
      <c r="N857" s="318"/>
      <c r="O857" s="318"/>
      <c r="P857" s="318"/>
      <c r="Q857" s="318"/>
      <c r="R857" s="318"/>
      <c r="S857" s="318"/>
      <c r="T857" s="318"/>
      <c r="U857" s="318"/>
      <c r="V857" s="318"/>
      <c r="W857" s="318"/>
      <c r="X857" s="318"/>
      <c r="Y857" s="318"/>
      <c r="Z857" s="318"/>
      <c r="AA857" s="318"/>
      <c r="AB857" s="318"/>
      <c r="AC857" s="318"/>
      <c r="AD857" s="318"/>
    </row>
    <row r="858" spans="1:30" ht="12" customHeight="1" x14ac:dyDescent="0.25">
      <c r="A858" s="318"/>
      <c r="B858" s="318"/>
      <c r="C858" s="318"/>
      <c r="D858" s="318"/>
      <c r="E858" s="318"/>
      <c r="F858" s="318"/>
      <c r="G858" s="318"/>
      <c r="H858" s="318"/>
      <c r="I858" s="318"/>
      <c r="J858" s="318"/>
      <c r="K858" s="318"/>
      <c r="L858" s="318"/>
      <c r="M858" s="318"/>
      <c r="N858" s="318"/>
      <c r="O858" s="318"/>
      <c r="P858" s="318"/>
      <c r="Q858" s="318"/>
      <c r="R858" s="318"/>
      <c r="S858" s="318"/>
      <c r="T858" s="318"/>
      <c r="U858" s="318"/>
      <c r="V858" s="318"/>
      <c r="W858" s="318"/>
      <c r="X858" s="318"/>
      <c r="Y858" s="318"/>
      <c r="Z858" s="318"/>
      <c r="AA858" s="318"/>
      <c r="AB858" s="318"/>
      <c r="AC858" s="318"/>
      <c r="AD858" s="318"/>
    </row>
    <row r="859" spans="1:30" ht="12" customHeight="1" x14ac:dyDescent="0.25">
      <c r="A859" s="318"/>
      <c r="B859" s="318"/>
      <c r="C859" s="318"/>
      <c r="D859" s="318"/>
      <c r="E859" s="318"/>
      <c r="F859" s="318"/>
      <c r="G859" s="318"/>
      <c r="H859" s="318"/>
      <c r="I859" s="318"/>
      <c r="J859" s="318"/>
      <c r="K859" s="318"/>
      <c r="L859" s="318"/>
      <c r="M859" s="318"/>
      <c r="N859" s="318"/>
      <c r="O859" s="318"/>
      <c r="P859" s="318"/>
      <c r="Q859" s="318"/>
      <c r="R859" s="318"/>
      <c r="S859" s="318"/>
      <c r="T859" s="318"/>
      <c r="U859" s="318"/>
      <c r="V859" s="318"/>
      <c r="W859" s="318"/>
      <c r="X859" s="318"/>
      <c r="Y859" s="318"/>
      <c r="Z859" s="318"/>
      <c r="AA859" s="318"/>
      <c r="AB859" s="318"/>
      <c r="AC859" s="318"/>
      <c r="AD859" s="318"/>
    </row>
    <row r="860" spans="1:30" ht="12" customHeight="1" x14ac:dyDescent="0.25">
      <c r="A860" s="318"/>
      <c r="B860" s="318"/>
      <c r="C860" s="318"/>
      <c r="D860" s="318"/>
      <c r="E860" s="318"/>
      <c r="F860" s="318"/>
      <c r="G860" s="318"/>
      <c r="H860" s="318"/>
      <c r="I860" s="318"/>
      <c r="J860" s="318"/>
      <c r="K860" s="318"/>
      <c r="L860" s="318"/>
      <c r="M860" s="318"/>
      <c r="N860" s="318"/>
      <c r="O860" s="318"/>
      <c r="P860" s="318"/>
      <c r="Q860" s="318"/>
      <c r="R860" s="318"/>
      <c r="S860" s="318"/>
      <c r="T860" s="318"/>
      <c r="U860" s="318"/>
      <c r="V860" s="318"/>
      <c r="W860" s="318"/>
      <c r="X860" s="318"/>
      <c r="Y860" s="318"/>
      <c r="Z860" s="318"/>
      <c r="AA860" s="318"/>
      <c r="AB860" s="318"/>
      <c r="AC860" s="318"/>
      <c r="AD860" s="318"/>
    </row>
    <row r="861" spans="1:30" ht="12" customHeight="1" x14ac:dyDescent="0.25">
      <c r="A861" s="318"/>
      <c r="B861" s="318"/>
      <c r="C861" s="318"/>
      <c r="D861" s="318"/>
      <c r="E861" s="318"/>
      <c r="F861" s="318"/>
      <c r="G861" s="318"/>
      <c r="H861" s="318"/>
      <c r="I861" s="318"/>
      <c r="J861" s="318"/>
      <c r="K861" s="318"/>
      <c r="L861" s="318"/>
      <c r="M861" s="318"/>
      <c r="N861" s="318"/>
      <c r="O861" s="318"/>
      <c r="P861" s="318"/>
      <c r="Q861" s="318"/>
      <c r="R861" s="318"/>
      <c r="S861" s="318"/>
      <c r="T861" s="318"/>
      <c r="U861" s="318"/>
      <c r="V861" s="318"/>
      <c r="W861" s="318"/>
      <c r="X861" s="318"/>
      <c r="Y861" s="318"/>
      <c r="Z861" s="318"/>
      <c r="AA861" s="318"/>
      <c r="AB861" s="318"/>
      <c r="AC861" s="318"/>
      <c r="AD861" s="318"/>
    </row>
    <row r="862" spans="1:30" ht="12" customHeight="1" x14ac:dyDescent="0.25">
      <c r="A862" s="318"/>
      <c r="B862" s="318"/>
      <c r="C862" s="318"/>
      <c r="D862" s="318"/>
      <c r="E862" s="318"/>
      <c r="F862" s="318"/>
      <c r="G862" s="318"/>
      <c r="H862" s="318"/>
      <c r="I862" s="318"/>
      <c r="J862" s="318"/>
      <c r="K862" s="318"/>
      <c r="L862" s="318"/>
      <c r="M862" s="318"/>
      <c r="N862" s="318"/>
      <c r="O862" s="318"/>
      <c r="P862" s="318"/>
      <c r="Q862" s="318"/>
      <c r="R862" s="318"/>
      <c r="S862" s="318"/>
      <c r="T862" s="318"/>
      <c r="U862" s="318"/>
      <c r="V862" s="318"/>
      <c r="W862" s="318"/>
      <c r="X862" s="318"/>
      <c r="Y862" s="318"/>
      <c r="Z862" s="318"/>
      <c r="AA862" s="318"/>
      <c r="AB862" s="318"/>
      <c r="AC862" s="318"/>
      <c r="AD862" s="318"/>
    </row>
    <row r="863" spans="1:30" ht="12" customHeight="1" x14ac:dyDescent="0.25">
      <c r="A863" s="318"/>
      <c r="B863" s="318"/>
      <c r="C863" s="318"/>
      <c r="D863" s="318"/>
      <c r="E863" s="318"/>
      <c r="F863" s="318"/>
      <c r="G863" s="318"/>
      <c r="H863" s="318"/>
      <c r="I863" s="318"/>
      <c r="J863" s="318"/>
      <c r="K863" s="318"/>
      <c r="L863" s="318"/>
      <c r="M863" s="318"/>
      <c r="N863" s="318"/>
      <c r="O863" s="318"/>
      <c r="P863" s="318"/>
      <c r="Q863" s="318"/>
      <c r="R863" s="318"/>
      <c r="S863" s="318"/>
      <c r="T863" s="318"/>
      <c r="U863" s="318"/>
      <c r="V863" s="318"/>
      <c r="W863" s="318"/>
      <c r="X863" s="318"/>
      <c r="Y863" s="318"/>
      <c r="Z863" s="318"/>
      <c r="AA863" s="318"/>
      <c r="AB863" s="318"/>
      <c r="AC863" s="318"/>
      <c r="AD863" s="318"/>
    </row>
    <row r="864" spans="1:30" ht="12" customHeight="1" x14ac:dyDescent="0.25">
      <c r="A864" s="318"/>
      <c r="B864" s="318"/>
      <c r="C864" s="318"/>
      <c r="D864" s="318"/>
      <c r="E864" s="318"/>
      <c r="F864" s="318"/>
      <c r="G864" s="318"/>
      <c r="H864" s="318"/>
      <c r="I864" s="318"/>
      <c r="J864" s="318"/>
      <c r="K864" s="318"/>
      <c r="L864" s="318"/>
      <c r="M864" s="318"/>
      <c r="N864" s="318"/>
      <c r="O864" s="318"/>
      <c r="P864" s="318"/>
      <c r="Q864" s="318"/>
      <c r="R864" s="318"/>
      <c r="S864" s="318"/>
      <c r="T864" s="318"/>
      <c r="U864" s="318"/>
      <c r="V864" s="318"/>
      <c r="W864" s="318"/>
      <c r="X864" s="318"/>
      <c r="Y864" s="318"/>
      <c r="Z864" s="318"/>
      <c r="AA864" s="318"/>
      <c r="AB864" s="318"/>
      <c r="AC864" s="318"/>
      <c r="AD864" s="318"/>
    </row>
    <row r="865" spans="1:30" ht="12" customHeight="1" x14ac:dyDescent="0.25">
      <c r="A865" s="318"/>
      <c r="B865" s="318"/>
      <c r="C865" s="318"/>
      <c r="D865" s="318"/>
      <c r="E865" s="318"/>
      <c r="F865" s="318"/>
      <c r="G865" s="318"/>
      <c r="H865" s="318"/>
      <c r="I865" s="318"/>
      <c r="J865" s="318"/>
      <c r="K865" s="318"/>
      <c r="L865" s="318"/>
      <c r="M865" s="318"/>
      <c r="N865" s="318"/>
      <c r="O865" s="318"/>
      <c r="P865" s="318"/>
      <c r="Q865" s="318"/>
      <c r="R865" s="318"/>
      <c r="S865" s="318"/>
      <c r="T865" s="318"/>
      <c r="U865" s="318"/>
      <c r="V865" s="318"/>
      <c r="W865" s="318"/>
      <c r="X865" s="318"/>
      <c r="Y865" s="318"/>
      <c r="Z865" s="318"/>
      <c r="AA865" s="318"/>
      <c r="AB865" s="318"/>
      <c r="AC865" s="318"/>
      <c r="AD865" s="318"/>
    </row>
    <row r="866" spans="1:30" ht="12" customHeight="1" x14ac:dyDescent="0.25">
      <c r="A866" s="318"/>
      <c r="B866" s="318"/>
      <c r="C866" s="318"/>
      <c r="D866" s="318"/>
      <c r="E866" s="318"/>
      <c r="F866" s="318"/>
      <c r="G866" s="318"/>
      <c r="H866" s="318"/>
      <c r="I866" s="318"/>
      <c r="J866" s="318"/>
      <c r="K866" s="318"/>
      <c r="L866" s="318"/>
      <c r="M866" s="318"/>
      <c r="N866" s="318"/>
      <c r="O866" s="318"/>
      <c r="P866" s="318"/>
      <c r="Q866" s="318"/>
      <c r="R866" s="318"/>
      <c r="S866" s="318"/>
      <c r="T866" s="318"/>
      <c r="U866" s="318"/>
      <c r="V866" s="318"/>
      <c r="W866" s="318"/>
      <c r="X866" s="318"/>
      <c r="Y866" s="318"/>
      <c r="Z866" s="318"/>
      <c r="AA866" s="318"/>
      <c r="AB866" s="318"/>
      <c r="AC866" s="318"/>
      <c r="AD866" s="318"/>
    </row>
    <row r="867" spans="1:30" ht="12" customHeight="1" x14ac:dyDescent="0.25">
      <c r="A867" s="318"/>
      <c r="B867" s="318"/>
      <c r="C867" s="318"/>
      <c r="D867" s="318"/>
      <c r="E867" s="318"/>
      <c r="F867" s="318"/>
      <c r="G867" s="318"/>
      <c r="H867" s="318"/>
      <c r="I867" s="318"/>
      <c r="J867" s="318"/>
      <c r="K867" s="318"/>
      <c r="L867" s="318"/>
      <c r="M867" s="318"/>
      <c r="N867" s="318"/>
      <c r="O867" s="318"/>
      <c r="P867" s="318"/>
      <c r="Q867" s="318"/>
      <c r="R867" s="318"/>
      <c r="S867" s="318"/>
      <c r="T867" s="318"/>
      <c r="U867" s="318"/>
      <c r="V867" s="318"/>
      <c r="W867" s="318"/>
      <c r="X867" s="318"/>
      <c r="Y867" s="318"/>
      <c r="Z867" s="318"/>
      <c r="AA867" s="318"/>
      <c r="AB867" s="318"/>
      <c r="AC867" s="318"/>
      <c r="AD867" s="318"/>
    </row>
    <row r="868" spans="1:30" ht="12" customHeight="1" x14ac:dyDescent="0.25">
      <c r="A868" s="318"/>
      <c r="B868" s="318"/>
      <c r="C868" s="318"/>
      <c r="D868" s="318"/>
      <c r="E868" s="318"/>
      <c r="F868" s="318"/>
      <c r="G868" s="318"/>
      <c r="H868" s="318"/>
      <c r="I868" s="318"/>
      <c r="J868" s="318"/>
      <c r="K868" s="318"/>
      <c r="L868" s="318"/>
      <c r="M868" s="318"/>
      <c r="N868" s="318"/>
      <c r="O868" s="318"/>
      <c r="P868" s="318"/>
      <c r="Q868" s="318"/>
      <c r="R868" s="318"/>
      <c r="S868" s="318"/>
      <c r="T868" s="318"/>
      <c r="U868" s="318"/>
      <c r="V868" s="318"/>
      <c r="W868" s="318"/>
      <c r="X868" s="318"/>
      <c r="Y868" s="318"/>
      <c r="Z868" s="318"/>
      <c r="AA868" s="318"/>
      <c r="AB868" s="318"/>
      <c r="AC868" s="318"/>
      <c r="AD868" s="318"/>
    </row>
    <row r="869" spans="1:30" ht="12" customHeight="1" x14ac:dyDescent="0.25">
      <c r="A869" s="318"/>
      <c r="B869" s="318"/>
      <c r="C869" s="318"/>
      <c r="D869" s="318"/>
      <c r="E869" s="318"/>
      <c r="F869" s="318"/>
      <c r="G869" s="318"/>
      <c r="H869" s="318"/>
      <c r="I869" s="318"/>
      <c r="J869" s="318"/>
      <c r="K869" s="318"/>
      <c r="L869" s="318"/>
      <c r="M869" s="318"/>
      <c r="N869" s="318"/>
      <c r="O869" s="318"/>
      <c r="P869" s="318"/>
      <c r="Q869" s="318"/>
      <c r="R869" s="318"/>
      <c r="S869" s="318"/>
      <c r="T869" s="318"/>
      <c r="U869" s="318"/>
      <c r="V869" s="318"/>
      <c r="W869" s="318"/>
      <c r="X869" s="318"/>
      <c r="Y869" s="318"/>
      <c r="Z869" s="318"/>
      <c r="AA869" s="318"/>
      <c r="AB869" s="318"/>
      <c r="AC869" s="318"/>
      <c r="AD869" s="318"/>
    </row>
    <row r="870" spans="1:30" ht="12" customHeight="1" x14ac:dyDescent="0.25">
      <c r="A870" s="318"/>
      <c r="B870" s="318"/>
      <c r="C870" s="318"/>
      <c r="D870" s="318"/>
      <c r="E870" s="318"/>
      <c r="F870" s="318"/>
      <c r="G870" s="318"/>
      <c r="H870" s="318"/>
      <c r="I870" s="318"/>
      <c r="J870" s="318"/>
      <c r="K870" s="318"/>
      <c r="L870" s="318"/>
      <c r="M870" s="318"/>
      <c r="N870" s="318"/>
      <c r="O870" s="318"/>
      <c r="P870" s="318"/>
      <c r="Q870" s="318"/>
      <c r="R870" s="318"/>
      <c r="S870" s="318"/>
      <c r="T870" s="318"/>
      <c r="U870" s="318"/>
      <c r="V870" s="318"/>
      <c r="W870" s="318"/>
      <c r="X870" s="318"/>
      <c r="Y870" s="318"/>
      <c r="Z870" s="318"/>
      <c r="AA870" s="318"/>
      <c r="AB870" s="318"/>
      <c r="AC870" s="318"/>
      <c r="AD870" s="318"/>
    </row>
    <row r="871" spans="1:30" ht="12" customHeight="1" x14ac:dyDescent="0.25">
      <c r="A871" s="318"/>
      <c r="B871" s="318"/>
      <c r="C871" s="318"/>
      <c r="D871" s="318"/>
      <c r="E871" s="318"/>
      <c r="F871" s="318"/>
      <c r="G871" s="318"/>
      <c r="H871" s="318"/>
      <c r="I871" s="318"/>
      <c r="J871" s="318"/>
      <c r="K871" s="318"/>
      <c r="L871" s="318"/>
      <c r="M871" s="318"/>
      <c r="N871" s="318"/>
      <c r="O871" s="318"/>
      <c r="P871" s="318"/>
      <c r="Q871" s="318"/>
      <c r="R871" s="318"/>
      <c r="S871" s="318"/>
      <c r="T871" s="318"/>
      <c r="U871" s="318"/>
      <c r="V871" s="318"/>
      <c r="W871" s="318"/>
      <c r="X871" s="318"/>
      <c r="Y871" s="318"/>
      <c r="Z871" s="318"/>
      <c r="AA871" s="318"/>
      <c r="AB871" s="318"/>
      <c r="AC871" s="318"/>
      <c r="AD871" s="318"/>
    </row>
    <row r="872" spans="1:30" ht="12" customHeight="1" x14ac:dyDescent="0.25">
      <c r="A872" s="318"/>
      <c r="B872" s="318"/>
      <c r="C872" s="318"/>
      <c r="D872" s="318"/>
      <c r="E872" s="318"/>
      <c r="F872" s="318"/>
      <c r="G872" s="318"/>
      <c r="H872" s="318"/>
      <c r="I872" s="318"/>
      <c r="J872" s="318"/>
      <c r="K872" s="318"/>
      <c r="L872" s="318"/>
      <c r="M872" s="318"/>
      <c r="N872" s="318"/>
      <c r="O872" s="318"/>
      <c r="P872" s="318"/>
      <c r="Q872" s="318"/>
      <c r="R872" s="318"/>
      <c r="S872" s="318"/>
      <c r="T872" s="318"/>
      <c r="U872" s="318"/>
      <c r="V872" s="318"/>
      <c r="W872" s="318"/>
      <c r="X872" s="318"/>
      <c r="Y872" s="318"/>
      <c r="Z872" s="318"/>
      <c r="AA872" s="318"/>
      <c r="AB872" s="318"/>
      <c r="AC872" s="318"/>
      <c r="AD872" s="318"/>
    </row>
    <row r="873" spans="1:30" ht="12" customHeight="1" x14ac:dyDescent="0.25">
      <c r="A873" s="318"/>
      <c r="B873" s="318"/>
      <c r="C873" s="318"/>
      <c r="D873" s="318"/>
      <c r="E873" s="318"/>
      <c r="F873" s="318"/>
      <c r="G873" s="318"/>
      <c r="H873" s="318"/>
      <c r="I873" s="318"/>
      <c r="J873" s="318"/>
      <c r="K873" s="318"/>
      <c r="L873" s="318"/>
      <c r="M873" s="318"/>
      <c r="N873" s="318"/>
      <c r="O873" s="318"/>
      <c r="P873" s="318"/>
      <c r="Q873" s="318"/>
      <c r="R873" s="318"/>
      <c r="S873" s="318"/>
      <c r="T873" s="318"/>
      <c r="U873" s="318"/>
      <c r="V873" s="318"/>
      <c r="W873" s="318"/>
      <c r="X873" s="318"/>
      <c r="Y873" s="318"/>
      <c r="Z873" s="318"/>
      <c r="AA873" s="318"/>
      <c r="AB873" s="318"/>
      <c r="AC873" s="318"/>
      <c r="AD873" s="318"/>
    </row>
    <row r="874" spans="1:30" ht="12" customHeight="1" x14ac:dyDescent="0.25">
      <c r="A874" s="318"/>
      <c r="B874" s="318"/>
      <c r="C874" s="318"/>
      <c r="D874" s="318"/>
      <c r="E874" s="318"/>
      <c r="F874" s="318"/>
      <c r="G874" s="318"/>
      <c r="H874" s="318"/>
      <c r="I874" s="318"/>
      <c r="J874" s="318"/>
      <c r="K874" s="318"/>
      <c r="L874" s="318"/>
      <c r="M874" s="318"/>
      <c r="N874" s="318"/>
      <c r="O874" s="318"/>
      <c r="P874" s="318"/>
      <c r="Q874" s="318"/>
      <c r="R874" s="318"/>
      <c r="S874" s="318"/>
      <c r="T874" s="318"/>
      <c r="U874" s="318"/>
      <c r="V874" s="318"/>
      <c r="W874" s="318"/>
      <c r="X874" s="318"/>
      <c r="Y874" s="318"/>
      <c r="Z874" s="318"/>
      <c r="AA874" s="318"/>
      <c r="AB874" s="318"/>
      <c r="AC874" s="318"/>
      <c r="AD874" s="318"/>
    </row>
    <row r="875" spans="1:30" ht="12" customHeight="1" x14ac:dyDescent="0.25">
      <c r="A875" s="318"/>
      <c r="B875" s="318"/>
      <c r="C875" s="318"/>
      <c r="D875" s="318"/>
      <c r="E875" s="318"/>
      <c r="F875" s="318"/>
      <c r="G875" s="318"/>
      <c r="H875" s="318"/>
      <c r="I875" s="318"/>
      <c r="J875" s="318"/>
      <c r="K875" s="318"/>
      <c r="L875" s="318"/>
      <c r="M875" s="318"/>
      <c r="N875" s="318"/>
      <c r="O875" s="318"/>
      <c r="P875" s="318"/>
      <c r="Q875" s="318"/>
      <c r="R875" s="318"/>
      <c r="S875" s="318"/>
      <c r="T875" s="318"/>
      <c r="U875" s="318"/>
      <c r="V875" s="318"/>
      <c r="W875" s="318"/>
      <c r="X875" s="318"/>
      <c r="Y875" s="318"/>
      <c r="Z875" s="318"/>
      <c r="AA875" s="318"/>
      <c r="AB875" s="318"/>
      <c r="AC875" s="318"/>
      <c r="AD875" s="318"/>
    </row>
    <row r="876" spans="1:30" ht="12" customHeight="1" x14ac:dyDescent="0.25">
      <c r="A876" s="318"/>
      <c r="B876" s="318"/>
      <c r="C876" s="318"/>
      <c r="D876" s="318"/>
      <c r="E876" s="318"/>
      <c r="F876" s="318"/>
      <c r="G876" s="318"/>
      <c r="H876" s="318"/>
      <c r="I876" s="318"/>
      <c r="J876" s="318"/>
      <c r="K876" s="318"/>
      <c r="L876" s="318"/>
      <c r="M876" s="318"/>
      <c r="N876" s="318"/>
      <c r="O876" s="318"/>
      <c r="P876" s="318"/>
      <c r="Q876" s="318"/>
      <c r="R876" s="318"/>
      <c r="S876" s="318"/>
      <c r="T876" s="318"/>
      <c r="U876" s="318"/>
      <c r="V876" s="318"/>
      <c r="W876" s="318"/>
      <c r="X876" s="318"/>
      <c r="Y876" s="318"/>
      <c r="Z876" s="318"/>
      <c r="AA876" s="318"/>
      <c r="AB876" s="318"/>
      <c r="AC876" s="318"/>
      <c r="AD876" s="318"/>
    </row>
    <row r="877" spans="1:30" ht="12" customHeight="1" x14ac:dyDescent="0.25">
      <c r="A877" s="318"/>
      <c r="B877" s="318"/>
      <c r="C877" s="318"/>
      <c r="D877" s="318"/>
      <c r="E877" s="318"/>
      <c r="F877" s="318"/>
      <c r="G877" s="318"/>
      <c r="H877" s="318"/>
      <c r="I877" s="318"/>
      <c r="J877" s="318"/>
      <c r="K877" s="318"/>
      <c r="L877" s="318"/>
      <c r="M877" s="318"/>
      <c r="N877" s="318"/>
      <c r="O877" s="318"/>
      <c r="P877" s="318"/>
      <c r="Q877" s="318"/>
      <c r="R877" s="318"/>
      <c r="S877" s="318"/>
      <c r="T877" s="318"/>
      <c r="U877" s="318"/>
      <c r="V877" s="318"/>
      <c r="W877" s="318"/>
      <c r="X877" s="318"/>
      <c r="Y877" s="318"/>
      <c r="Z877" s="318"/>
      <c r="AA877" s="318"/>
      <c r="AB877" s="318"/>
      <c r="AC877" s="318"/>
      <c r="AD877" s="318"/>
    </row>
    <row r="878" spans="1:30" ht="12" customHeight="1" x14ac:dyDescent="0.25">
      <c r="A878" s="318"/>
      <c r="B878" s="318"/>
      <c r="C878" s="318"/>
      <c r="D878" s="318"/>
      <c r="E878" s="318"/>
      <c r="F878" s="318"/>
      <c r="G878" s="318"/>
      <c r="H878" s="318"/>
      <c r="I878" s="318"/>
      <c r="J878" s="318"/>
      <c r="K878" s="318"/>
      <c r="L878" s="318"/>
      <c r="M878" s="318"/>
      <c r="N878" s="318"/>
      <c r="O878" s="318"/>
      <c r="P878" s="318"/>
      <c r="Q878" s="318"/>
      <c r="R878" s="318"/>
      <c r="S878" s="318"/>
      <c r="T878" s="318"/>
      <c r="U878" s="318"/>
      <c r="V878" s="318"/>
      <c r="W878" s="318"/>
      <c r="X878" s="318"/>
      <c r="Y878" s="318"/>
      <c r="Z878" s="318"/>
      <c r="AA878" s="318"/>
      <c r="AB878" s="318"/>
      <c r="AC878" s="318"/>
      <c r="AD878" s="318"/>
    </row>
    <row r="879" spans="1:30" ht="12" customHeight="1" x14ac:dyDescent="0.25">
      <c r="A879" s="318"/>
      <c r="B879" s="318"/>
      <c r="C879" s="318"/>
      <c r="D879" s="318"/>
      <c r="E879" s="318"/>
      <c r="F879" s="318"/>
      <c r="G879" s="318"/>
      <c r="H879" s="318"/>
      <c r="I879" s="318"/>
      <c r="J879" s="318"/>
      <c r="K879" s="318"/>
      <c r="L879" s="318"/>
      <c r="M879" s="318"/>
      <c r="N879" s="318"/>
      <c r="O879" s="318"/>
      <c r="P879" s="318"/>
      <c r="Q879" s="318"/>
      <c r="R879" s="318"/>
      <c r="S879" s="318"/>
      <c r="T879" s="318"/>
      <c r="U879" s="318"/>
      <c r="V879" s="318"/>
      <c r="W879" s="318"/>
      <c r="X879" s="318"/>
      <c r="Y879" s="318"/>
      <c r="Z879" s="318"/>
      <c r="AA879" s="318"/>
      <c r="AB879" s="318"/>
      <c r="AC879" s="318"/>
      <c r="AD879" s="318"/>
    </row>
    <row r="880" spans="1:30" ht="12" customHeight="1" x14ac:dyDescent="0.25">
      <c r="A880" s="318"/>
      <c r="B880" s="318"/>
      <c r="C880" s="318"/>
      <c r="D880" s="318"/>
      <c r="E880" s="318"/>
      <c r="F880" s="318"/>
      <c r="G880" s="318"/>
      <c r="H880" s="318"/>
      <c r="I880" s="318"/>
      <c r="J880" s="318"/>
      <c r="K880" s="318"/>
      <c r="L880" s="318"/>
      <c r="M880" s="318"/>
      <c r="N880" s="318"/>
      <c r="O880" s="318"/>
      <c r="P880" s="318"/>
      <c r="Q880" s="318"/>
      <c r="R880" s="318"/>
      <c r="S880" s="318"/>
      <c r="T880" s="318"/>
      <c r="U880" s="318"/>
      <c r="V880" s="318"/>
      <c r="W880" s="318"/>
      <c r="X880" s="318"/>
      <c r="Y880" s="318"/>
      <c r="Z880" s="318"/>
      <c r="AA880" s="318"/>
      <c r="AB880" s="318"/>
      <c r="AC880" s="318"/>
      <c r="AD880" s="318"/>
    </row>
    <row r="881" spans="1:30" ht="12" customHeight="1" x14ac:dyDescent="0.25">
      <c r="A881" s="318"/>
      <c r="B881" s="318"/>
      <c r="C881" s="318"/>
      <c r="D881" s="318"/>
      <c r="E881" s="318"/>
      <c r="F881" s="318"/>
      <c r="G881" s="318"/>
      <c r="H881" s="318"/>
      <c r="I881" s="318"/>
      <c r="J881" s="318"/>
      <c r="K881" s="318"/>
      <c r="L881" s="318"/>
      <c r="M881" s="318"/>
      <c r="N881" s="318"/>
      <c r="O881" s="318"/>
      <c r="P881" s="318"/>
      <c r="Q881" s="318"/>
      <c r="R881" s="318"/>
      <c r="S881" s="318"/>
      <c r="T881" s="318"/>
      <c r="U881" s="318"/>
      <c r="V881" s="318"/>
      <c r="W881" s="318"/>
      <c r="X881" s="318"/>
      <c r="Y881" s="318"/>
      <c r="Z881" s="318"/>
      <c r="AA881" s="318"/>
      <c r="AB881" s="318"/>
      <c r="AC881" s="318"/>
      <c r="AD881" s="318"/>
    </row>
    <row r="882" spans="1:30" ht="12" customHeight="1" x14ac:dyDescent="0.25">
      <c r="A882" s="318"/>
      <c r="B882" s="318"/>
      <c r="C882" s="318"/>
      <c r="D882" s="318"/>
      <c r="E882" s="318"/>
      <c r="F882" s="318"/>
      <c r="G882" s="318"/>
      <c r="H882" s="318"/>
      <c r="I882" s="318"/>
      <c r="J882" s="318"/>
      <c r="K882" s="318"/>
      <c r="L882" s="318"/>
      <c r="M882" s="318"/>
      <c r="N882" s="318"/>
      <c r="O882" s="318"/>
      <c r="P882" s="318"/>
      <c r="Q882" s="318"/>
      <c r="R882" s="318"/>
      <c r="S882" s="318"/>
      <c r="T882" s="318"/>
      <c r="U882" s="318"/>
      <c r="V882" s="318"/>
      <c r="W882" s="318"/>
      <c r="X882" s="318"/>
      <c r="Y882" s="318"/>
      <c r="Z882" s="318"/>
      <c r="AA882" s="318"/>
      <c r="AB882" s="318"/>
      <c r="AC882" s="318"/>
      <c r="AD882" s="318"/>
    </row>
    <row r="883" spans="1:30" ht="12" customHeight="1" x14ac:dyDescent="0.25">
      <c r="A883" s="318"/>
      <c r="B883" s="318"/>
      <c r="C883" s="318"/>
      <c r="D883" s="318"/>
      <c r="E883" s="318"/>
      <c r="F883" s="318"/>
      <c r="G883" s="318"/>
      <c r="H883" s="318"/>
      <c r="I883" s="318"/>
      <c r="J883" s="318"/>
      <c r="K883" s="318"/>
      <c r="L883" s="318"/>
      <c r="M883" s="318"/>
      <c r="N883" s="318"/>
      <c r="O883" s="318"/>
      <c r="P883" s="318"/>
      <c r="Q883" s="318"/>
      <c r="R883" s="318"/>
      <c r="S883" s="318"/>
      <c r="T883" s="318"/>
      <c r="U883" s="318"/>
      <c r="V883" s="318"/>
      <c r="W883" s="318"/>
      <c r="X883" s="318"/>
      <c r="Y883" s="318"/>
      <c r="Z883" s="318"/>
      <c r="AA883" s="318"/>
      <c r="AB883" s="318"/>
      <c r="AC883" s="318"/>
      <c r="AD883" s="318"/>
    </row>
    <row r="884" spans="1:30" ht="12" customHeight="1" x14ac:dyDescent="0.25">
      <c r="A884" s="318"/>
      <c r="B884" s="318"/>
      <c r="C884" s="318"/>
      <c r="D884" s="318"/>
      <c r="E884" s="318"/>
      <c r="F884" s="318"/>
      <c r="G884" s="318"/>
      <c r="H884" s="318"/>
      <c r="I884" s="318"/>
      <c r="J884" s="318"/>
      <c r="K884" s="318"/>
      <c r="L884" s="318"/>
      <c r="M884" s="318"/>
      <c r="N884" s="318"/>
      <c r="O884" s="318"/>
      <c r="P884" s="318"/>
      <c r="Q884" s="318"/>
      <c r="R884" s="318"/>
      <c r="S884" s="318"/>
      <c r="T884" s="318"/>
      <c r="U884" s="318"/>
      <c r="V884" s="318"/>
      <c r="W884" s="318"/>
      <c r="X884" s="318"/>
      <c r="Y884" s="318"/>
      <c r="Z884" s="318"/>
      <c r="AA884" s="318"/>
      <c r="AB884" s="318"/>
      <c r="AC884" s="318"/>
      <c r="AD884" s="318"/>
    </row>
    <row r="885" spans="1:30" ht="12" customHeight="1" x14ac:dyDescent="0.25">
      <c r="A885" s="318"/>
      <c r="B885" s="318"/>
      <c r="C885" s="318"/>
      <c r="D885" s="318"/>
      <c r="E885" s="318"/>
      <c r="F885" s="318"/>
      <c r="G885" s="318"/>
      <c r="H885" s="318"/>
      <c r="I885" s="318"/>
      <c r="J885" s="318"/>
      <c r="K885" s="318"/>
      <c r="L885" s="318"/>
      <c r="M885" s="318"/>
      <c r="N885" s="318"/>
      <c r="O885" s="318"/>
      <c r="P885" s="318"/>
      <c r="Q885" s="318"/>
      <c r="R885" s="318"/>
      <c r="S885" s="318"/>
      <c r="T885" s="318"/>
      <c r="U885" s="318"/>
      <c r="V885" s="318"/>
      <c r="W885" s="318"/>
      <c r="X885" s="318"/>
      <c r="Y885" s="318"/>
      <c r="Z885" s="318"/>
      <c r="AA885" s="318"/>
      <c r="AB885" s="318"/>
      <c r="AC885" s="318"/>
      <c r="AD885" s="318"/>
    </row>
    <row r="886" spans="1:30" ht="12" customHeight="1" x14ac:dyDescent="0.25">
      <c r="A886" s="318"/>
      <c r="B886" s="318"/>
      <c r="C886" s="318"/>
      <c r="D886" s="318"/>
      <c r="E886" s="318"/>
      <c r="F886" s="318"/>
      <c r="G886" s="318"/>
      <c r="H886" s="318"/>
      <c r="I886" s="318"/>
      <c r="J886" s="318"/>
      <c r="K886" s="318"/>
      <c r="L886" s="318"/>
      <c r="M886" s="318"/>
      <c r="N886" s="318"/>
      <c r="O886" s="318"/>
      <c r="P886" s="318"/>
      <c r="Q886" s="318"/>
      <c r="R886" s="318"/>
      <c r="S886" s="318"/>
      <c r="T886" s="318"/>
      <c r="U886" s="318"/>
      <c r="V886" s="318"/>
      <c r="W886" s="318"/>
      <c r="X886" s="318"/>
      <c r="Y886" s="318"/>
      <c r="Z886" s="318"/>
      <c r="AA886" s="318"/>
      <c r="AB886" s="318"/>
      <c r="AC886" s="318"/>
      <c r="AD886" s="318"/>
    </row>
    <row r="887" spans="1:30" ht="12" customHeight="1" x14ac:dyDescent="0.25">
      <c r="A887" s="318"/>
      <c r="B887" s="318"/>
      <c r="C887" s="318"/>
      <c r="D887" s="318"/>
      <c r="E887" s="318"/>
      <c r="F887" s="318"/>
      <c r="G887" s="318"/>
      <c r="H887" s="318"/>
      <c r="I887" s="318"/>
      <c r="J887" s="318"/>
      <c r="K887" s="318"/>
      <c r="L887" s="318"/>
      <c r="M887" s="318"/>
      <c r="N887" s="318"/>
      <c r="O887" s="318"/>
      <c r="P887" s="318"/>
      <c r="Q887" s="318"/>
      <c r="R887" s="318"/>
      <c r="S887" s="318"/>
      <c r="T887" s="318"/>
      <c r="U887" s="318"/>
      <c r="V887" s="318"/>
      <c r="W887" s="318"/>
      <c r="X887" s="318"/>
      <c r="Y887" s="318"/>
      <c r="Z887" s="318"/>
      <c r="AA887" s="318"/>
      <c r="AB887" s="318"/>
      <c r="AC887" s="318"/>
      <c r="AD887" s="318"/>
    </row>
    <row r="888" spans="1:30" ht="12" customHeight="1" x14ac:dyDescent="0.25">
      <c r="A888" s="318"/>
      <c r="B888" s="318"/>
      <c r="C888" s="318"/>
      <c r="D888" s="318"/>
      <c r="E888" s="318"/>
      <c r="F888" s="318"/>
      <c r="G888" s="318"/>
      <c r="H888" s="318"/>
      <c r="I888" s="318"/>
      <c r="J888" s="318"/>
      <c r="K888" s="318"/>
      <c r="L888" s="318"/>
      <c r="M888" s="318"/>
      <c r="N888" s="318"/>
      <c r="O888" s="318"/>
      <c r="P888" s="318"/>
      <c r="Q888" s="318"/>
      <c r="R888" s="318"/>
      <c r="S888" s="318"/>
      <c r="T888" s="318"/>
      <c r="U888" s="318"/>
      <c r="V888" s="318"/>
      <c r="W888" s="318"/>
      <c r="X888" s="318"/>
      <c r="Y888" s="318"/>
      <c r="Z888" s="318"/>
      <c r="AA888" s="318"/>
      <c r="AB888" s="318"/>
      <c r="AC888" s="318"/>
      <c r="AD888" s="318"/>
    </row>
    <row r="889" spans="1:30" ht="12" customHeight="1" x14ac:dyDescent="0.25">
      <c r="A889" s="318"/>
      <c r="B889" s="318"/>
      <c r="C889" s="318"/>
      <c r="D889" s="318"/>
      <c r="E889" s="318"/>
      <c r="F889" s="318"/>
      <c r="G889" s="318"/>
      <c r="H889" s="318"/>
      <c r="I889" s="318"/>
      <c r="J889" s="318"/>
      <c r="K889" s="318"/>
      <c r="L889" s="318"/>
      <c r="M889" s="318"/>
      <c r="N889" s="318"/>
      <c r="O889" s="318"/>
      <c r="P889" s="318"/>
      <c r="Q889" s="318"/>
      <c r="R889" s="318"/>
      <c r="S889" s="318"/>
      <c r="T889" s="318"/>
      <c r="U889" s="318"/>
      <c r="V889" s="318"/>
      <c r="W889" s="318"/>
      <c r="X889" s="318"/>
      <c r="Y889" s="318"/>
      <c r="Z889" s="318"/>
      <c r="AA889" s="318"/>
      <c r="AB889" s="318"/>
      <c r="AC889" s="318"/>
      <c r="AD889" s="318"/>
    </row>
    <row r="890" spans="1:30" ht="12" customHeight="1" x14ac:dyDescent="0.25">
      <c r="A890" s="318"/>
      <c r="B890" s="318"/>
      <c r="C890" s="318"/>
      <c r="D890" s="318"/>
      <c r="E890" s="318"/>
      <c r="F890" s="318"/>
      <c r="G890" s="318"/>
      <c r="H890" s="318"/>
      <c r="I890" s="318"/>
      <c r="J890" s="318"/>
      <c r="K890" s="318"/>
      <c r="L890" s="318"/>
      <c r="M890" s="318"/>
      <c r="N890" s="318"/>
      <c r="O890" s="318"/>
      <c r="P890" s="318"/>
      <c r="Q890" s="318"/>
      <c r="R890" s="318"/>
      <c r="S890" s="318"/>
      <c r="T890" s="318"/>
      <c r="U890" s="318"/>
      <c r="V890" s="318"/>
      <c r="W890" s="318"/>
      <c r="X890" s="318"/>
      <c r="Y890" s="318"/>
      <c r="Z890" s="318"/>
      <c r="AA890" s="318"/>
      <c r="AB890" s="318"/>
      <c r="AC890" s="318"/>
      <c r="AD890" s="318"/>
    </row>
    <row r="891" spans="1:30" ht="12" customHeight="1" x14ac:dyDescent="0.25">
      <c r="A891" s="318"/>
      <c r="B891" s="318"/>
      <c r="C891" s="318"/>
      <c r="D891" s="318"/>
      <c r="E891" s="318"/>
      <c r="F891" s="318"/>
      <c r="G891" s="318"/>
      <c r="H891" s="318"/>
      <c r="I891" s="318"/>
      <c r="J891" s="318"/>
      <c r="K891" s="318"/>
      <c r="L891" s="318"/>
      <c r="M891" s="318"/>
      <c r="N891" s="318"/>
      <c r="O891" s="318"/>
      <c r="P891" s="318"/>
      <c r="Q891" s="318"/>
      <c r="R891" s="318"/>
      <c r="S891" s="318"/>
      <c r="T891" s="318"/>
      <c r="U891" s="318"/>
      <c r="V891" s="318"/>
      <c r="W891" s="318"/>
      <c r="X891" s="318"/>
      <c r="Y891" s="318"/>
      <c r="Z891" s="318"/>
      <c r="AA891" s="318"/>
      <c r="AB891" s="318"/>
      <c r="AC891" s="318"/>
      <c r="AD891" s="318"/>
    </row>
    <row r="892" spans="1:30" ht="12" customHeight="1" x14ac:dyDescent="0.25">
      <c r="A892" s="318"/>
      <c r="B892" s="318"/>
      <c r="C892" s="318"/>
      <c r="D892" s="318"/>
      <c r="E892" s="318"/>
      <c r="F892" s="318"/>
      <c r="G892" s="318"/>
      <c r="H892" s="318"/>
      <c r="I892" s="318"/>
      <c r="J892" s="318"/>
      <c r="K892" s="318"/>
      <c r="L892" s="318"/>
      <c r="M892" s="318"/>
      <c r="N892" s="318"/>
      <c r="O892" s="318"/>
      <c r="P892" s="318"/>
      <c r="Q892" s="318"/>
      <c r="R892" s="318"/>
      <c r="S892" s="318"/>
      <c r="T892" s="318"/>
      <c r="U892" s="318"/>
      <c r="V892" s="318"/>
      <c r="W892" s="318"/>
      <c r="X892" s="318"/>
      <c r="Y892" s="318"/>
      <c r="Z892" s="318"/>
      <c r="AA892" s="318"/>
      <c r="AB892" s="318"/>
      <c r="AC892" s="318"/>
      <c r="AD892" s="318"/>
    </row>
    <row r="893" spans="1:30" ht="12" customHeight="1" x14ac:dyDescent="0.25">
      <c r="A893" s="318"/>
      <c r="B893" s="318"/>
      <c r="C893" s="318"/>
      <c r="D893" s="318"/>
      <c r="E893" s="318"/>
      <c r="F893" s="318"/>
      <c r="G893" s="318"/>
      <c r="H893" s="318"/>
      <c r="I893" s="318"/>
      <c r="J893" s="318"/>
      <c r="K893" s="318"/>
      <c r="L893" s="318"/>
      <c r="M893" s="318"/>
      <c r="N893" s="318"/>
      <c r="O893" s="318"/>
      <c r="P893" s="318"/>
      <c r="Q893" s="318"/>
      <c r="R893" s="318"/>
      <c r="S893" s="318"/>
      <c r="T893" s="318"/>
      <c r="U893" s="318"/>
      <c r="V893" s="318"/>
      <c r="W893" s="318"/>
      <c r="X893" s="318"/>
      <c r="Y893" s="318"/>
      <c r="Z893" s="318"/>
      <c r="AA893" s="318"/>
      <c r="AB893" s="318"/>
      <c r="AC893" s="318"/>
      <c r="AD893" s="318"/>
    </row>
    <row r="894" spans="1:30" ht="12" customHeight="1" x14ac:dyDescent="0.25">
      <c r="A894" s="318"/>
      <c r="B894" s="318"/>
      <c r="C894" s="318"/>
      <c r="D894" s="318"/>
      <c r="E894" s="318"/>
      <c r="F894" s="318"/>
      <c r="G894" s="318"/>
      <c r="H894" s="318"/>
      <c r="I894" s="318"/>
      <c r="J894" s="318"/>
      <c r="K894" s="318"/>
      <c r="L894" s="318"/>
      <c r="M894" s="318"/>
      <c r="N894" s="318"/>
      <c r="O894" s="318"/>
      <c r="P894" s="318"/>
      <c r="Q894" s="318"/>
      <c r="R894" s="318"/>
      <c r="S894" s="318"/>
      <c r="T894" s="318"/>
      <c r="U894" s="318"/>
      <c r="V894" s="318"/>
      <c r="W894" s="318"/>
      <c r="X894" s="318"/>
      <c r="Y894" s="318"/>
      <c r="Z894" s="318"/>
      <c r="AA894" s="318"/>
      <c r="AB894" s="318"/>
      <c r="AC894" s="318"/>
      <c r="AD894" s="318"/>
    </row>
    <row r="895" spans="1:30" ht="12" customHeight="1" x14ac:dyDescent="0.25">
      <c r="A895" s="318"/>
      <c r="B895" s="318"/>
      <c r="C895" s="318"/>
      <c r="D895" s="318"/>
      <c r="E895" s="318"/>
      <c r="F895" s="318"/>
      <c r="G895" s="318"/>
      <c r="H895" s="318"/>
      <c r="I895" s="318"/>
      <c r="J895" s="318"/>
      <c r="K895" s="318"/>
      <c r="L895" s="318"/>
      <c r="M895" s="318"/>
      <c r="N895" s="318"/>
      <c r="O895" s="318"/>
      <c r="P895" s="318"/>
      <c r="Q895" s="318"/>
      <c r="R895" s="318"/>
      <c r="S895" s="318"/>
      <c r="T895" s="318"/>
      <c r="U895" s="318"/>
      <c r="V895" s="318"/>
      <c r="W895" s="318"/>
      <c r="X895" s="318"/>
      <c r="Y895" s="318"/>
      <c r="Z895" s="318"/>
      <c r="AA895" s="318"/>
      <c r="AB895" s="318"/>
      <c r="AC895" s="318"/>
      <c r="AD895" s="318"/>
    </row>
    <row r="896" spans="1:30" ht="12" customHeight="1" x14ac:dyDescent="0.25">
      <c r="A896" s="318"/>
      <c r="B896" s="318"/>
      <c r="C896" s="318"/>
      <c r="D896" s="318"/>
      <c r="E896" s="318"/>
      <c r="F896" s="318"/>
      <c r="G896" s="318"/>
      <c r="H896" s="318"/>
      <c r="I896" s="318"/>
      <c r="J896" s="318"/>
      <c r="K896" s="318"/>
      <c r="L896" s="318"/>
      <c r="M896" s="318"/>
      <c r="N896" s="318"/>
      <c r="O896" s="318"/>
      <c r="P896" s="318"/>
      <c r="Q896" s="318"/>
      <c r="R896" s="318"/>
      <c r="S896" s="318"/>
      <c r="T896" s="318"/>
      <c r="U896" s="318"/>
      <c r="V896" s="318"/>
      <c r="W896" s="318"/>
      <c r="X896" s="318"/>
      <c r="Y896" s="318"/>
      <c r="Z896" s="318"/>
      <c r="AA896" s="318"/>
      <c r="AB896" s="318"/>
      <c r="AC896" s="318"/>
      <c r="AD896" s="318"/>
    </row>
    <row r="897" spans="1:30" ht="12" customHeight="1" x14ac:dyDescent="0.25">
      <c r="A897" s="318"/>
      <c r="B897" s="318"/>
      <c r="C897" s="318"/>
      <c r="D897" s="318"/>
      <c r="E897" s="318"/>
      <c r="F897" s="318"/>
      <c r="G897" s="318"/>
      <c r="H897" s="318"/>
      <c r="I897" s="318"/>
      <c r="J897" s="318"/>
      <c r="K897" s="318"/>
      <c r="L897" s="318"/>
      <c r="M897" s="318"/>
      <c r="N897" s="318"/>
      <c r="O897" s="318"/>
      <c r="P897" s="318"/>
      <c r="Q897" s="318"/>
      <c r="R897" s="318"/>
      <c r="S897" s="318"/>
      <c r="T897" s="318"/>
      <c r="U897" s="318"/>
      <c r="V897" s="318"/>
      <c r="W897" s="318"/>
      <c r="X897" s="318"/>
      <c r="Y897" s="318"/>
      <c r="Z897" s="318"/>
      <c r="AA897" s="318"/>
      <c r="AB897" s="318"/>
      <c r="AC897" s="318"/>
      <c r="AD897" s="318"/>
    </row>
    <row r="898" spans="1:30" ht="12" customHeight="1" x14ac:dyDescent="0.25">
      <c r="A898" s="318"/>
      <c r="B898" s="318"/>
      <c r="C898" s="318"/>
      <c r="D898" s="318"/>
      <c r="E898" s="318"/>
      <c r="F898" s="318"/>
      <c r="G898" s="318"/>
      <c r="H898" s="318"/>
      <c r="I898" s="318"/>
      <c r="J898" s="318"/>
      <c r="K898" s="318"/>
      <c r="L898" s="318"/>
      <c r="M898" s="318"/>
      <c r="N898" s="318"/>
      <c r="O898" s="318"/>
      <c r="P898" s="318"/>
      <c r="Q898" s="318"/>
      <c r="R898" s="318"/>
      <c r="S898" s="318"/>
      <c r="T898" s="318"/>
      <c r="U898" s="318"/>
      <c r="V898" s="318"/>
      <c r="W898" s="318"/>
      <c r="X898" s="318"/>
      <c r="Y898" s="318"/>
      <c r="Z898" s="318"/>
      <c r="AA898" s="318"/>
      <c r="AB898" s="318"/>
      <c r="AC898" s="318"/>
      <c r="AD898" s="318"/>
    </row>
    <row r="899" spans="1:30" ht="12" customHeight="1" x14ac:dyDescent="0.25">
      <c r="A899" s="318"/>
      <c r="B899" s="318"/>
      <c r="C899" s="318"/>
      <c r="D899" s="318"/>
      <c r="E899" s="318"/>
      <c r="F899" s="318"/>
      <c r="G899" s="318"/>
      <c r="H899" s="318"/>
      <c r="I899" s="318"/>
      <c r="J899" s="318"/>
      <c r="K899" s="318"/>
      <c r="L899" s="318"/>
      <c r="M899" s="318"/>
      <c r="N899" s="318"/>
      <c r="O899" s="318"/>
      <c r="P899" s="318"/>
      <c r="Q899" s="318"/>
      <c r="R899" s="318"/>
      <c r="S899" s="318"/>
      <c r="T899" s="318"/>
      <c r="U899" s="318"/>
      <c r="V899" s="318"/>
      <c r="W899" s="318"/>
      <c r="X899" s="318"/>
      <c r="Y899" s="318"/>
      <c r="Z899" s="318"/>
      <c r="AA899" s="318"/>
      <c r="AB899" s="318"/>
      <c r="AC899" s="318"/>
      <c r="AD899" s="318"/>
    </row>
    <row r="900" spans="1:30" ht="12" customHeight="1" x14ac:dyDescent="0.25">
      <c r="A900" s="318"/>
      <c r="B900" s="318"/>
      <c r="C900" s="318"/>
      <c r="D900" s="318"/>
      <c r="E900" s="318"/>
      <c r="F900" s="318"/>
      <c r="G900" s="318"/>
      <c r="H900" s="318"/>
      <c r="I900" s="318"/>
      <c r="J900" s="318"/>
      <c r="K900" s="318"/>
      <c r="L900" s="318"/>
      <c r="M900" s="318"/>
      <c r="N900" s="318"/>
      <c r="O900" s="318"/>
      <c r="P900" s="318"/>
      <c r="Q900" s="318"/>
      <c r="R900" s="318"/>
      <c r="S900" s="318"/>
      <c r="T900" s="318"/>
      <c r="U900" s="318"/>
      <c r="V900" s="318"/>
      <c r="W900" s="318"/>
      <c r="X900" s="318"/>
      <c r="Y900" s="318"/>
      <c r="Z900" s="318"/>
      <c r="AA900" s="318"/>
      <c r="AB900" s="318"/>
      <c r="AC900" s="318"/>
      <c r="AD900" s="318"/>
    </row>
    <row r="901" spans="1:30" ht="12" customHeight="1" x14ac:dyDescent="0.25">
      <c r="A901" s="318"/>
      <c r="B901" s="318"/>
      <c r="C901" s="318"/>
      <c r="D901" s="318"/>
      <c r="E901" s="318"/>
      <c r="F901" s="318"/>
      <c r="G901" s="318"/>
      <c r="H901" s="318"/>
      <c r="I901" s="318"/>
      <c r="J901" s="318"/>
      <c r="K901" s="318"/>
      <c r="L901" s="318"/>
      <c r="M901" s="318"/>
      <c r="N901" s="318"/>
      <c r="O901" s="318"/>
      <c r="P901" s="318"/>
      <c r="Q901" s="318"/>
      <c r="R901" s="318"/>
      <c r="S901" s="318"/>
      <c r="T901" s="318"/>
      <c r="U901" s="318"/>
      <c r="V901" s="318"/>
      <c r="W901" s="318"/>
      <c r="X901" s="318"/>
      <c r="Y901" s="318"/>
      <c r="Z901" s="318"/>
      <c r="AA901" s="318"/>
      <c r="AB901" s="318"/>
      <c r="AC901" s="318"/>
      <c r="AD901" s="318"/>
    </row>
    <row r="902" spans="1:30" ht="12" customHeight="1" x14ac:dyDescent="0.25">
      <c r="A902" s="318"/>
      <c r="B902" s="318"/>
      <c r="C902" s="318"/>
      <c r="D902" s="318"/>
      <c r="E902" s="318"/>
      <c r="F902" s="318"/>
      <c r="G902" s="318"/>
      <c r="H902" s="318"/>
      <c r="I902" s="318"/>
      <c r="J902" s="318"/>
      <c r="K902" s="318"/>
      <c r="L902" s="318"/>
      <c r="M902" s="318"/>
      <c r="N902" s="318"/>
      <c r="O902" s="318"/>
      <c r="P902" s="318"/>
      <c r="Q902" s="318"/>
      <c r="R902" s="318"/>
      <c r="S902" s="318"/>
      <c r="T902" s="318"/>
      <c r="U902" s="318"/>
      <c r="V902" s="318"/>
      <c r="W902" s="318"/>
      <c r="X902" s="318"/>
      <c r="Y902" s="318"/>
      <c r="Z902" s="318"/>
      <c r="AA902" s="318"/>
      <c r="AB902" s="318"/>
      <c r="AC902" s="318"/>
      <c r="AD902" s="318"/>
    </row>
    <row r="903" spans="1:30" ht="12" customHeight="1" x14ac:dyDescent="0.25">
      <c r="A903" s="318"/>
      <c r="B903" s="318"/>
      <c r="C903" s="318"/>
      <c r="D903" s="318"/>
      <c r="E903" s="318"/>
      <c r="F903" s="318"/>
      <c r="G903" s="318"/>
      <c r="H903" s="318"/>
      <c r="I903" s="318"/>
      <c r="J903" s="318"/>
      <c r="K903" s="318"/>
      <c r="L903" s="318"/>
      <c r="M903" s="318"/>
      <c r="N903" s="318"/>
      <c r="O903" s="318"/>
      <c r="P903" s="318"/>
      <c r="Q903" s="318"/>
      <c r="R903" s="318"/>
      <c r="S903" s="318"/>
      <c r="T903" s="318"/>
      <c r="U903" s="318"/>
      <c r="V903" s="318"/>
      <c r="W903" s="318"/>
      <c r="X903" s="318"/>
      <c r="Y903" s="318"/>
      <c r="Z903" s="318"/>
      <c r="AA903" s="318"/>
      <c r="AB903" s="318"/>
      <c r="AC903" s="318"/>
      <c r="AD903" s="318"/>
    </row>
    <row r="904" spans="1:30" ht="12" customHeight="1" x14ac:dyDescent="0.25">
      <c r="A904" s="318"/>
      <c r="B904" s="318"/>
      <c r="C904" s="318"/>
      <c r="D904" s="318"/>
      <c r="E904" s="318"/>
      <c r="F904" s="318"/>
      <c r="G904" s="318"/>
      <c r="H904" s="318"/>
      <c r="I904" s="318"/>
      <c r="J904" s="318"/>
      <c r="K904" s="318"/>
      <c r="L904" s="318"/>
      <c r="M904" s="318"/>
      <c r="N904" s="318"/>
      <c r="O904" s="318"/>
      <c r="P904" s="318"/>
      <c r="Q904" s="318"/>
      <c r="R904" s="318"/>
      <c r="S904" s="318"/>
      <c r="T904" s="318"/>
      <c r="U904" s="318"/>
      <c r="V904" s="318"/>
      <c r="W904" s="318"/>
      <c r="X904" s="318"/>
      <c r="Y904" s="318"/>
      <c r="Z904" s="318"/>
      <c r="AA904" s="318"/>
      <c r="AB904" s="318"/>
      <c r="AC904" s="318"/>
      <c r="AD904" s="318"/>
    </row>
    <row r="905" spans="1:30" ht="12" customHeight="1" x14ac:dyDescent="0.25">
      <c r="A905" s="318"/>
      <c r="B905" s="318"/>
      <c r="C905" s="318"/>
      <c r="D905" s="318"/>
      <c r="E905" s="318"/>
      <c r="F905" s="318"/>
      <c r="G905" s="318"/>
      <c r="H905" s="318"/>
      <c r="I905" s="318"/>
      <c r="J905" s="318"/>
      <c r="K905" s="318"/>
      <c r="L905" s="318"/>
      <c r="M905" s="318"/>
      <c r="N905" s="318"/>
      <c r="O905" s="318"/>
      <c r="P905" s="318"/>
      <c r="Q905" s="318"/>
      <c r="R905" s="318"/>
      <c r="S905" s="318"/>
      <c r="T905" s="318"/>
      <c r="U905" s="318"/>
      <c r="V905" s="318"/>
      <c r="W905" s="318"/>
      <c r="X905" s="318"/>
      <c r="Y905" s="318"/>
      <c r="Z905" s="318"/>
      <c r="AA905" s="318"/>
      <c r="AB905" s="318"/>
      <c r="AC905" s="318"/>
      <c r="AD905" s="318"/>
    </row>
    <row r="906" spans="1:30" ht="12" customHeight="1" x14ac:dyDescent="0.25">
      <c r="A906" s="318"/>
      <c r="B906" s="318"/>
      <c r="C906" s="318"/>
      <c r="D906" s="318"/>
      <c r="E906" s="318"/>
      <c r="F906" s="318"/>
      <c r="G906" s="318"/>
      <c r="H906" s="318"/>
      <c r="I906" s="318"/>
      <c r="J906" s="318"/>
      <c r="K906" s="318"/>
      <c r="L906" s="318"/>
      <c r="M906" s="318"/>
      <c r="N906" s="318"/>
      <c r="O906" s="318"/>
      <c r="P906" s="318"/>
      <c r="Q906" s="318"/>
      <c r="R906" s="318"/>
      <c r="S906" s="318"/>
      <c r="T906" s="318"/>
      <c r="U906" s="318"/>
      <c r="V906" s="318"/>
      <c r="W906" s="318"/>
      <c r="X906" s="318"/>
      <c r="Y906" s="318"/>
      <c r="Z906" s="318"/>
      <c r="AA906" s="318"/>
      <c r="AB906" s="318"/>
      <c r="AC906" s="318"/>
      <c r="AD906" s="318"/>
    </row>
    <row r="907" spans="1:30" ht="12" customHeight="1" x14ac:dyDescent="0.25">
      <c r="A907" s="318"/>
      <c r="B907" s="318"/>
      <c r="C907" s="318"/>
      <c r="D907" s="318"/>
      <c r="E907" s="318"/>
      <c r="F907" s="318"/>
      <c r="G907" s="318"/>
      <c r="H907" s="318"/>
      <c r="I907" s="318"/>
      <c r="J907" s="318"/>
      <c r="K907" s="318"/>
      <c r="L907" s="318"/>
      <c r="M907" s="318"/>
      <c r="N907" s="318"/>
      <c r="O907" s="318"/>
      <c r="P907" s="318"/>
      <c r="Q907" s="318"/>
      <c r="R907" s="318"/>
      <c r="S907" s="318"/>
      <c r="T907" s="318"/>
      <c r="U907" s="318"/>
      <c r="V907" s="318"/>
      <c r="W907" s="318"/>
      <c r="X907" s="318"/>
      <c r="Y907" s="318"/>
      <c r="Z907" s="318"/>
      <c r="AA907" s="318"/>
      <c r="AB907" s="318"/>
      <c r="AC907" s="318"/>
      <c r="AD907" s="318"/>
    </row>
    <row r="908" spans="1:30" ht="12" customHeight="1" x14ac:dyDescent="0.25">
      <c r="A908" s="318"/>
      <c r="B908" s="318"/>
      <c r="C908" s="318"/>
      <c r="D908" s="318"/>
      <c r="E908" s="318"/>
      <c r="F908" s="318"/>
      <c r="G908" s="318"/>
      <c r="H908" s="318"/>
      <c r="I908" s="318"/>
      <c r="J908" s="318"/>
      <c r="K908" s="318"/>
      <c r="L908" s="318"/>
      <c r="M908" s="318"/>
      <c r="N908" s="318"/>
      <c r="O908" s="318"/>
      <c r="P908" s="318"/>
      <c r="Q908" s="318"/>
      <c r="R908" s="318"/>
      <c r="S908" s="318"/>
      <c r="T908" s="318"/>
      <c r="U908" s="318"/>
      <c r="V908" s="318"/>
      <c r="W908" s="318"/>
      <c r="X908" s="318"/>
      <c r="Y908" s="318"/>
      <c r="Z908" s="318"/>
      <c r="AA908" s="318"/>
      <c r="AB908" s="318"/>
      <c r="AC908" s="318"/>
      <c r="AD908" s="318"/>
    </row>
    <row r="909" spans="1:30" ht="12" customHeight="1" x14ac:dyDescent="0.25">
      <c r="A909" s="318"/>
      <c r="B909" s="318"/>
      <c r="C909" s="318"/>
      <c r="D909" s="318"/>
      <c r="E909" s="318"/>
      <c r="F909" s="318"/>
      <c r="G909" s="318"/>
      <c r="H909" s="318"/>
      <c r="I909" s="318"/>
      <c r="J909" s="318"/>
      <c r="K909" s="318"/>
      <c r="L909" s="318"/>
      <c r="M909" s="318"/>
      <c r="N909" s="318"/>
      <c r="O909" s="318"/>
      <c r="P909" s="318"/>
      <c r="Q909" s="318"/>
      <c r="R909" s="318"/>
      <c r="S909" s="318"/>
      <c r="T909" s="318"/>
      <c r="U909" s="318"/>
      <c r="V909" s="318"/>
      <c r="W909" s="318"/>
      <c r="X909" s="318"/>
      <c r="Y909" s="318"/>
      <c r="Z909" s="318"/>
      <c r="AA909" s="318"/>
      <c r="AB909" s="318"/>
      <c r="AC909" s="318"/>
      <c r="AD909" s="318"/>
    </row>
    <row r="910" spans="1:30" ht="12" customHeight="1" x14ac:dyDescent="0.25">
      <c r="A910" s="318"/>
      <c r="B910" s="318"/>
      <c r="C910" s="318"/>
      <c r="D910" s="318"/>
      <c r="E910" s="318"/>
      <c r="F910" s="318"/>
      <c r="G910" s="318"/>
      <c r="H910" s="318"/>
      <c r="I910" s="318"/>
      <c r="J910" s="318"/>
      <c r="K910" s="318"/>
      <c r="L910" s="318"/>
      <c r="M910" s="318"/>
      <c r="N910" s="318"/>
      <c r="O910" s="318"/>
      <c r="P910" s="318"/>
      <c r="Q910" s="318"/>
      <c r="R910" s="318"/>
      <c r="S910" s="318"/>
      <c r="T910" s="318"/>
      <c r="U910" s="318"/>
      <c r="V910" s="318"/>
      <c r="W910" s="318"/>
      <c r="X910" s="318"/>
      <c r="Y910" s="318"/>
      <c r="Z910" s="318"/>
      <c r="AA910" s="318"/>
      <c r="AB910" s="318"/>
      <c r="AC910" s="318"/>
      <c r="AD910" s="318"/>
    </row>
    <row r="911" spans="1:30" ht="12" customHeight="1" x14ac:dyDescent="0.25">
      <c r="A911" s="318"/>
      <c r="B911" s="318"/>
      <c r="C911" s="318"/>
      <c r="D911" s="318"/>
      <c r="E911" s="318"/>
      <c r="F911" s="318"/>
      <c r="G911" s="318"/>
      <c r="H911" s="318"/>
      <c r="I911" s="318"/>
      <c r="J911" s="318"/>
      <c r="K911" s="318"/>
      <c r="L911" s="318"/>
      <c r="M911" s="318"/>
      <c r="N911" s="318"/>
      <c r="O911" s="318"/>
      <c r="P911" s="318"/>
      <c r="Q911" s="318"/>
      <c r="R911" s="318"/>
      <c r="S911" s="318"/>
      <c r="T911" s="318"/>
      <c r="U911" s="318"/>
      <c r="V911" s="318"/>
      <c r="W911" s="318"/>
      <c r="X911" s="318"/>
      <c r="Y911" s="318"/>
      <c r="Z911" s="318"/>
      <c r="AA911" s="318"/>
      <c r="AB911" s="318"/>
      <c r="AC911" s="318"/>
      <c r="AD911" s="318"/>
    </row>
    <row r="912" spans="1:30" ht="12" customHeight="1" x14ac:dyDescent="0.25">
      <c r="A912" s="318"/>
      <c r="B912" s="318"/>
      <c r="C912" s="318"/>
      <c r="D912" s="318"/>
      <c r="E912" s="318"/>
      <c r="F912" s="318"/>
      <c r="G912" s="318"/>
      <c r="H912" s="318"/>
      <c r="I912" s="318"/>
      <c r="J912" s="318"/>
      <c r="K912" s="318"/>
      <c r="L912" s="318"/>
      <c r="M912" s="318"/>
      <c r="N912" s="318"/>
      <c r="O912" s="318"/>
      <c r="P912" s="318"/>
      <c r="Q912" s="318"/>
      <c r="R912" s="318"/>
      <c r="S912" s="318"/>
      <c r="T912" s="318"/>
      <c r="U912" s="318"/>
      <c r="V912" s="318"/>
      <c r="W912" s="318"/>
      <c r="X912" s="318"/>
      <c r="Y912" s="318"/>
      <c r="Z912" s="318"/>
      <c r="AA912" s="318"/>
      <c r="AB912" s="318"/>
      <c r="AC912" s="318"/>
      <c r="AD912" s="318"/>
    </row>
    <row r="913" spans="1:30" ht="12" customHeight="1" x14ac:dyDescent="0.25">
      <c r="A913" s="318"/>
      <c r="B913" s="318"/>
      <c r="C913" s="318"/>
      <c r="D913" s="318"/>
      <c r="E913" s="318"/>
      <c r="F913" s="318"/>
      <c r="G913" s="318"/>
      <c r="H913" s="318"/>
      <c r="I913" s="318"/>
      <c r="J913" s="318"/>
      <c r="K913" s="318"/>
      <c r="L913" s="318"/>
      <c r="M913" s="318"/>
      <c r="N913" s="318"/>
      <c r="O913" s="318"/>
      <c r="P913" s="318"/>
      <c r="Q913" s="318"/>
      <c r="R913" s="318"/>
      <c r="S913" s="318"/>
      <c r="T913" s="318"/>
      <c r="U913" s="318"/>
      <c r="V913" s="318"/>
      <c r="W913" s="318"/>
      <c r="X913" s="318"/>
      <c r="Y913" s="318"/>
      <c r="Z913" s="318"/>
      <c r="AA913" s="318"/>
      <c r="AB913" s="318"/>
      <c r="AC913" s="318"/>
      <c r="AD913" s="318"/>
    </row>
    <row r="914" spans="1:30" ht="12" customHeight="1" x14ac:dyDescent="0.25">
      <c r="A914" s="318"/>
      <c r="B914" s="318"/>
      <c r="C914" s="318"/>
      <c r="D914" s="318"/>
      <c r="E914" s="318"/>
      <c r="F914" s="318"/>
      <c r="G914" s="318"/>
      <c r="H914" s="318"/>
      <c r="I914" s="318"/>
      <c r="J914" s="318"/>
      <c r="K914" s="318"/>
      <c r="L914" s="318"/>
      <c r="M914" s="318"/>
      <c r="N914" s="318"/>
      <c r="O914" s="318"/>
      <c r="P914" s="318"/>
      <c r="Q914" s="318"/>
      <c r="R914" s="318"/>
      <c r="S914" s="318"/>
      <c r="T914" s="318"/>
      <c r="U914" s="318"/>
      <c r="V914" s="318"/>
      <c r="W914" s="318"/>
      <c r="X914" s="318"/>
      <c r="Y914" s="318"/>
      <c r="Z914" s="318"/>
      <c r="AA914" s="318"/>
      <c r="AB914" s="318"/>
      <c r="AC914" s="318"/>
      <c r="AD914" s="318"/>
    </row>
    <row r="915" spans="1:30" ht="12" customHeight="1" x14ac:dyDescent="0.25">
      <c r="A915" s="318"/>
      <c r="B915" s="318"/>
      <c r="C915" s="318"/>
      <c r="D915" s="318"/>
      <c r="E915" s="318"/>
      <c r="F915" s="318"/>
      <c r="G915" s="318"/>
      <c r="H915" s="318"/>
      <c r="I915" s="318"/>
      <c r="J915" s="318"/>
      <c r="K915" s="318"/>
      <c r="L915" s="318"/>
      <c r="M915" s="318"/>
      <c r="N915" s="318"/>
      <c r="O915" s="318"/>
      <c r="P915" s="318"/>
      <c r="Q915" s="318"/>
      <c r="R915" s="318"/>
      <c r="S915" s="318"/>
      <c r="T915" s="318"/>
      <c r="U915" s="318"/>
      <c r="V915" s="318"/>
      <c r="W915" s="318"/>
      <c r="X915" s="318"/>
      <c r="Y915" s="318"/>
      <c r="Z915" s="318"/>
      <c r="AA915" s="318"/>
      <c r="AB915" s="318"/>
      <c r="AC915" s="318"/>
      <c r="AD915" s="318"/>
    </row>
    <row r="916" spans="1:30" ht="12" customHeight="1" x14ac:dyDescent="0.25">
      <c r="A916" s="318"/>
      <c r="B916" s="318"/>
      <c r="C916" s="318"/>
      <c r="D916" s="318"/>
      <c r="E916" s="318"/>
      <c r="F916" s="318"/>
      <c r="G916" s="318"/>
      <c r="H916" s="318"/>
      <c r="I916" s="318"/>
      <c r="J916" s="318"/>
      <c r="K916" s="318"/>
      <c r="L916" s="318"/>
      <c r="M916" s="318"/>
      <c r="N916" s="318"/>
      <c r="O916" s="318"/>
      <c r="P916" s="318"/>
      <c r="Q916" s="318"/>
      <c r="R916" s="318"/>
      <c r="S916" s="318"/>
      <c r="T916" s="318"/>
      <c r="U916" s="318"/>
      <c r="V916" s="318"/>
      <c r="W916" s="318"/>
      <c r="X916" s="318"/>
      <c r="Y916" s="318"/>
      <c r="Z916" s="318"/>
      <c r="AA916" s="318"/>
      <c r="AB916" s="318"/>
      <c r="AC916" s="318"/>
      <c r="AD916" s="318"/>
    </row>
    <row r="917" spans="1:30" ht="12" customHeight="1" x14ac:dyDescent="0.25">
      <c r="A917" s="318"/>
      <c r="B917" s="318"/>
      <c r="C917" s="318"/>
      <c r="D917" s="318"/>
      <c r="E917" s="318"/>
      <c r="F917" s="318"/>
      <c r="G917" s="318"/>
      <c r="H917" s="318"/>
      <c r="I917" s="318"/>
      <c r="J917" s="318"/>
      <c r="K917" s="318"/>
      <c r="L917" s="318"/>
      <c r="M917" s="318"/>
      <c r="N917" s="318"/>
      <c r="O917" s="318"/>
      <c r="P917" s="318"/>
      <c r="Q917" s="318"/>
      <c r="R917" s="318"/>
      <c r="S917" s="318"/>
      <c r="T917" s="318"/>
      <c r="U917" s="318"/>
      <c r="V917" s="318"/>
      <c r="W917" s="318"/>
      <c r="X917" s="318"/>
      <c r="Y917" s="318"/>
      <c r="Z917" s="318"/>
      <c r="AA917" s="318"/>
      <c r="AB917" s="318"/>
      <c r="AC917" s="318"/>
      <c r="AD917" s="318"/>
    </row>
    <row r="918" spans="1:30" ht="12" customHeight="1" x14ac:dyDescent="0.25">
      <c r="A918" s="318"/>
      <c r="B918" s="318"/>
      <c r="C918" s="318"/>
      <c r="D918" s="318"/>
      <c r="E918" s="318"/>
      <c r="F918" s="318"/>
      <c r="G918" s="318"/>
      <c r="H918" s="318"/>
      <c r="I918" s="318"/>
      <c r="J918" s="318"/>
      <c r="K918" s="318"/>
      <c r="L918" s="318"/>
      <c r="M918" s="318"/>
      <c r="N918" s="318"/>
      <c r="O918" s="318"/>
      <c r="P918" s="318"/>
      <c r="Q918" s="318"/>
      <c r="R918" s="318"/>
      <c r="S918" s="318"/>
      <c r="T918" s="318"/>
      <c r="U918" s="318"/>
      <c r="V918" s="318"/>
      <c r="W918" s="318"/>
      <c r="X918" s="318"/>
      <c r="Y918" s="318"/>
      <c r="Z918" s="318"/>
      <c r="AA918" s="318"/>
      <c r="AB918" s="318"/>
      <c r="AC918" s="318"/>
      <c r="AD918" s="318"/>
    </row>
    <row r="919" spans="1:30" ht="12" customHeight="1" x14ac:dyDescent="0.25">
      <c r="A919" s="318"/>
      <c r="B919" s="318"/>
      <c r="C919" s="318"/>
      <c r="D919" s="318"/>
      <c r="E919" s="318"/>
      <c r="F919" s="318"/>
      <c r="G919" s="318"/>
      <c r="H919" s="318"/>
      <c r="I919" s="318"/>
      <c r="J919" s="318"/>
      <c r="K919" s="318"/>
      <c r="L919" s="318"/>
      <c r="M919" s="318"/>
      <c r="N919" s="318"/>
      <c r="O919" s="318"/>
      <c r="P919" s="318"/>
      <c r="Q919" s="318"/>
      <c r="R919" s="318"/>
      <c r="S919" s="318"/>
      <c r="T919" s="318"/>
      <c r="U919" s="318"/>
      <c r="V919" s="318"/>
      <c r="W919" s="318"/>
      <c r="X919" s="318"/>
      <c r="Y919" s="318"/>
      <c r="Z919" s="318"/>
      <c r="AA919" s="318"/>
      <c r="AB919" s="318"/>
      <c r="AC919" s="318"/>
      <c r="AD919" s="318"/>
    </row>
    <row r="920" spans="1:30" ht="12" customHeight="1" x14ac:dyDescent="0.25">
      <c r="A920" s="318"/>
      <c r="B920" s="318"/>
      <c r="C920" s="318"/>
      <c r="D920" s="318"/>
      <c r="E920" s="318"/>
      <c r="F920" s="318"/>
      <c r="G920" s="318"/>
      <c r="H920" s="318"/>
      <c r="I920" s="318"/>
      <c r="J920" s="318"/>
      <c r="K920" s="318"/>
      <c r="L920" s="318"/>
      <c r="M920" s="318"/>
      <c r="N920" s="318"/>
      <c r="O920" s="318"/>
      <c r="P920" s="318"/>
      <c r="Q920" s="318"/>
      <c r="R920" s="318"/>
      <c r="S920" s="318"/>
      <c r="T920" s="318"/>
      <c r="U920" s="318"/>
      <c r="V920" s="318"/>
      <c r="W920" s="318"/>
      <c r="X920" s="318"/>
      <c r="Y920" s="318"/>
      <c r="Z920" s="318"/>
      <c r="AA920" s="318"/>
      <c r="AB920" s="318"/>
      <c r="AC920" s="318"/>
      <c r="AD920" s="318"/>
    </row>
    <row r="921" spans="1:30" ht="12" customHeight="1" x14ac:dyDescent="0.25">
      <c r="A921" s="318"/>
      <c r="B921" s="318"/>
      <c r="C921" s="318"/>
      <c r="D921" s="318"/>
      <c r="E921" s="318"/>
      <c r="F921" s="318"/>
      <c r="G921" s="318"/>
      <c r="H921" s="318"/>
      <c r="I921" s="318"/>
      <c r="J921" s="318"/>
      <c r="K921" s="318"/>
      <c r="L921" s="318"/>
      <c r="M921" s="318"/>
      <c r="N921" s="318"/>
      <c r="O921" s="318"/>
      <c r="P921" s="318"/>
      <c r="Q921" s="318"/>
      <c r="R921" s="318"/>
      <c r="S921" s="318"/>
      <c r="T921" s="318"/>
      <c r="U921" s="318"/>
      <c r="V921" s="318"/>
      <c r="W921" s="318"/>
      <c r="X921" s="318"/>
      <c r="Y921" s="318"/>
      <c r="Z921" s="318"/>
      <c r="AA921" s="318"/>
      <c r="AB921" s="318"/>
      <c r="AC921" s="318"/>
      <c r="AD921" s="318"/>
    </row>
    <row r="922" spans="1:30" ht="12" customHeight="1" x14ac:dyDescent="0.25">
      <c r="A922" s="318"/>
      <c r="B922" s="318"/>
      <c r="C922" s="318"/>
      <c r="D922" s="318"/>
      <c r="E922" s="318"/>
      <c r="F922" s="318"/>
      <c r="G922" s="318"/>
      <c r="H922" s="318"/>
      <c r="I922" s="318"/>
      <c r="J922" s="318"/>
      <c r="K922" s="318"/>
      <c r="L922" s="318"/>
      <c r="M922" s="318"/>
      <c r="N922" s="318"/>
      <c r="O922" s="318"/>
      <c r="P922" s="318"/>
      <c r="Q922" s="318"/>
      <c r="R922" s="318"/>
      <c r="S922" s="318"/>
      <c r="T922" s="318"/>
      <c r="U922" s="318"/>
      <c r="V922" s="318"/>
      <c r="W922" s="318"/>
      <c r="X922" s="318"/>
      <c r="Y922" s="318"/>
      <c r="Z922" s="318"/>
      <c r="AA922" s="318"/>
      <c r="AB922" s="318"/>
      <c r="AC922" s="318"/>
      <c r="AD922" s="318"/>
    </row>
    <row r="923" spans="1:30" ht="12" customHeight="1" x14ac:dyDescent="0.25">
      <c r="A923" s="318"/>
      <c r="B923" s="318"/>
      <c r="C923" s="318"/>
      <c r="D923" s="318"/>
      <c r="E923" s="318"/>
      <c r="F923" s="318"/>
      <c r="G923" s="318"/>
      <c r="H923" s="318"/>
      <c r="I923" s="318"/>
      <c r="J923" s="318"/>
      <c r="K923" s="318"/>
      <c r="L923" s="318"/>
      <c r="M923" s="318"/>
      <c r="N923" s="318"/>
      <c r="O923" s="318"/>
      <c r="P923" s="318"/>
      <c r="Q923" s="318"/>
      <c r="R923" s="318"/>
      <c r="S923" s="318"/>
      <c r="T923" s="318"/>
      <c r="U923" s="318"/>
      <c r="V923" s="318"/>
      <c r="W923" s="318"/>
      <c r="X923" s="318"/>
      <c r="Y923" s="318"/>
      <c r="Z923" s="318"/>
      <c r="AA923" s="318"/>
      <c r="AB923" s="318"/>
      <c r="AC923" s="318"/>
      <c r="AD923" s="318"/>
    </row>
    <row r="924" spans="1:30" ht="12" customHeight="1" x14ac:dyDescent="0.25">
      <c r="A924" s="318"/>
      <c r="B924" s="318"/>
      <c r="C924" s="318"/>
      <c r="D924" s="318"/>
      <c r="E924" s="318"/>
      <c r="F924" s="318"/>
      <c r="G924" s="318"/>
      <c r="H924" s="318"/>
      <c r="I924" s="318"/>
      <c r="J924" s="318"/>
      <c r="K924" s="318"/>
      <c r="L924" s="318"/>
      <c r="M924" s="318"/>
      <c r="N924" s="318"/>
      <c r="O924" s="318"/>
      <c r="P924" s="318"/>
      <c r="Q924" s="318"/>
      <c r="R924" s="318"/>
      <c r="S924" s="318"/>
      <c r="T924" s="318"/>
      <c r="U924" s="318"/>
      <c r="V924" s="318"/>
      <c r="W924" s="318"/>
      <c r="X924" s="318"/>
      <c r="Y924" s="318"/>
      <c r="Z924" s="318"/>
      <c r="AA924" s="318"/>
      <c r="AB924" s="318"/>
      <c r="AC924" s="318"/>
      <c r="AD924" s="318"/>
    </row>
    <row r="925" spans="1:30" ht="12" customHeight="1" x14ac:dyDescent="0.25">
      <c r="A925" s="318"/>
      <c r="B925" s="318"/>
      <c r="C925" s="318"/>
      <c r="D925" s="318"/>
      <c r="E925" s="318"/>
      <c r="F925" s="318"/>
      <c r="G925" s="318"/>
      <c r="H925" s="318"/>
      <c r="I925" s="318"/>
      <c r="J925" s="318"/>
      <c r="K925" s="318"/>
      <c r="L925" s="318"/>
      <c r="M925" s="318"/>
      <c r="N925" s="318"/>
      <c r="O925" s="318"/>
      <c r="P925" s="318"/>
      <c r="Q925" s="318"/>
      <c r="R925" s="318"/>
      <c r="S925" s="318"/>
      <c r="T925" s="318"/>
      <c r="U925" s="318"/>
      <c r="V925" s="318"/>
      <c r="W925" s="318"/>
      <c r="X925" s="318"/>
      <c r="Y925" s="318"/>
      <c r="Z925" s="318"/>
      <c r="AA925" s="318"/>
      <c r="AB925" s="318"/>
      <c r="AC925" s="318"/>
      <c r="AD925" s="318"/>
    </row>
    <row r="926" spans="1:30" ht="12" customHeight="1" x14ac:dyDescent="0.25">
      <c r="A926" s="318"/>
      <c r="B926" s="318"/>
      <c r="C926" s="318"/>
      <c r="D926" s="318"/>
      <c r="E926" s="318"/>
      <c r="F926" s="318"/>
      <c r="G926" s="318"/>
      <c r="H926" s="318"/>
      <c r="I926" s="318"/>
      <c r="J926" s="318"/>
      <c r="K926" s="318"/>
      <c r="L926" s="318"/>
      <c r="M926" s="318"/>
      <c r="N926" s="318"/>
      <c r="O926" s="318"/>
      <c r="P926" s="318"/>
      <c r="Q926" s="318"/>
      <c r="R926" s="318"/>
      <c r="S926" s="318"/>
      <c r="T926" s="318"/>
      <c r="U926" s="318"/>
      <c r="V926" s="318"/>
      <c r="W926" s="318"/>
      <c r="X926" s="318"/>
      <c r="Y926" s="318"/>
      <c r="Z926" s="318"/>
      <c r="AA926" s="318"/>
      <c r="AB926" s="318"/>
      <c r="AC926" s="318"/>
      <c r="AD926" s="318"/>
    </row>
    <row r="927" spans="1:30" ht="12" customHeight="1" x14ac:dyDescent="0.25">
      <c r="A927" s="318"/>
      <c r="B927" s="318"/>
      <c r="C927" s="318"/>
      <c r="D927" s="318"/>
      <c r="E927" s="318"/>
      <c r="F927" s="318"/>
      <c r="G927" s="318"/>
      <c r="H927" s="318"/>
      <c r="I927" s="318"/>
      <c r="J927" s="318"/>
      <c r="K927" s="318"/>
      <c r="L927" s="318"/>
      <c r="M927" s="318"/>
      <c r="N927" s="318"/>
      <c r="O927" s="318"/>
      <c r="P927" s="318"/>
      <c r="Q927" s="318"/>
      <c r="R927" s="318"/>
      <c r="S927" s="318"/>
      <c r="T927" s="318"/>
      <c r="U927" s="318"/>
      <c r="V927" s="318"/>
      <c r="W927" s="318"/>
      <c r="X927" s="318"/>
      <c r="Y927" s="318"/>
      <c r="Z927" s="318"/>
      <c r="AA927" s="318"/>
      <c r="AB927" s="318"/>
      <c r="AC927" s="318"/>
      <c r="AD927" s="318"/>
    </row>
    <row r="928" spans="1:30" ht="12" customHeight="1" x14ac:dyDescent="0.25">
      <c r="A928" s="318"/>
      <c r="B928" s="318"/>
      <c r="C928" s="318"/>
      <c r="D928" s="318"/>
      <c r="E928" s="318"/>
      <c r="F928" s="318"/>
      <c r="G928" s="318"/>
      <c r="H928" s="318"/>
      <c r="I928" s="318"/>
      <c r="J928" s="318"/>
      <c r="K928" s="318"/>
      <c r="L928" s="318"/>
      <c r="M928" s="318"/>
      <c r="N928" s="318"/>
      <c r="O928" s="318"/>
      <c r="P928" s="318"/>
      <c r="Q928" s="318"/>
      <c r="R928" s="318"/>
      <c r="S928" s="318"/>
      <c r="T928" s="318"/>
      <c r="U928" s="318"/>
      <c r="V928" s="318"/>
      <c r="W928" s="318"/>
      <c r="X928" s="318"/>
      <c r="Y928" s="318"/>
      <c r="Z928" s="318"/>
      <c r="AA928" s="318"/>
      <c r="AB928" s="318"/>
      <c r="AC928" s="318"/>
      <c r="AD928" s="318"/>
    </row>
    <row r="929" spans="1:30" ht="12" customHeight="1" x14ac:dyDescent="0.25">
      <c r="A929" s="318"/>
      <c r="B929" s="318"/>
      <c r="C929" s="318"/>
      <c r="D929" s="318"/>
      <c r="E929" s="318"/>
      <c r="F929" s="318"/>
      <c r="G929" s="318"/>
      <c r="H929" s="318"/>
      <c r="I929" s="318"/>
      <c r="J929" s="318"/>
      <c r="K929" s="318"/>
      <c r="L929" s="318"/>
      <c r="M929" s="318"/>
      <c r="N929" s="318"/>
      <c r="O929" s="318"/>
      <c r="P929" s="318"/>
      <c r="Q929" s="318"/>
      <c r="R929" s="318"/>
      <c r="S929" s="318"/>
      <c r="T929" s="318"/>
      <c r="U929" s="318"/>
      <c r="V929" s="318"/>
      <c r="W929" s="318"/>
      <c r="X929" s="318"/>
      <c r="Y929" s="318"/>
      <c r="Z929" s="318"/>
      <c r="AA929" s="318"/>
      <c r="AB929" s="318"/>
      <c r="AC929" s="318"/>
      <c r="AD929" s="318"/>
    </row>
    <row r="930" spans="1:30" ht="12" customHeight="1" x14ac:dyDescent="0.25">
      <c r="A930" s="318"/>
      <c r="B930" s="318"/>
      <c r="C930" s="318"/>
      <c r="D930" s="318"/>
      <c r="E930" s="318"/>
      <c r="F930" s="318"/>
      <c r="G930" s="318"/>
      <c r="H930" s="318"/>
      <c r="I930" s="318"/>
      <c r="J930" s="318"/>
      <c r="K930" s="318"/>
      <c r="L930" s="318"/>
      <c r="M930" s="318"/>
      <c r="N930" s="318"/>
      <c r="O930" s="318"/>
      <c r="P930" s="318"/>
      <c r="Q930" s="318"/>
      <c r="R930" s="318"/>
      <c r="S930" s="318"/>
      <c r="T930" s="318"/>
      <c r="U930" s="318"/>
      <c r="V930" s="318"/>
      <c r="W930" s="318"/>
      <c r="X930" s="318"/>
      <c r="Y930" s="318"/>
      <c r="Z930" s="318"/>
      <c r="AA930" s="318"/>
      <c r="AB930" s="318"/>
      <c r="AC930" s="318"/>
      <c r="AD930" s="318"/>
    </row>
    <row r="931" spans="1:30" ht="12" customHeight="1" x14ac:dyDescent="0.25">
      <c r="A931" s="318"/>
      <c r="B931" s="318"/>
      <c r="C931" s="318"/>
      <c r="D931" s="318"/>
      <c r="E931" s="318"/>
      <c r="F931" s="318"/>
      <c r="G931" s="318"/>
      <c r="H931" s="318"/>
      <c r="I931" s="318"/>
      <c r="J931" s="318"/>
      <c r="K931" s="318"/>
      <c r="L931" s="318"/>
      <c r="M931" s="318"/>
      <c r="N931" s="318"/>
      <c r="O931" s="318"/>
      <c r="P931" s="318"/>
      <c r="Q931" s="318"/>
      <c r="R931" s="318"/>
      <c r="S931" s="318"/>
      <c r="T931" s="318"/>
      <c r="U931" s="318"/>
      <c r="V931" s="318"/>
      <c r="W931" s="318"/>
      <c r="X931" s="318"/>
      <c r="Y931" s="318"/>
      <c r="Z931" s="318"/>
      <c r="AA931" s="318"/>
      <c r="AB931" s="318"/>
      <c r="AC931" s="318"/>
      <c r="AD931" s="318"/>
    </row>
    <row r="932" spans="1:30" ht="12" customHeight="1" x14ac:dyDescent="0.25">
      <c r="A932" s="318"/>
      <c r="B932" s="318"/>
      <c r="C932" s="318"/>
      <c r="D932" s="318"/>
      <c r="E932" s="318"/>
      <c r="F932" s="318"/>
      <c r="G932" s="318"/>
      <c r="H932" s="318"/>
      <c r="I932" s="318"/>
      <c r="J932" s="318"/>
      <c r="K932" s="318"/>
      <c r="L932" s="318"/>
      <c r="M932" s="318"/>
      <c r="N932" s="318"/>
      <c r="O932" s="318"/>
      <c r="P932" s="318"/>
      <c r="Q932" s="318"/>
      <c r="R932" s="318"/>
      <c r="S932" s="318"/>
      <c r="T932" s="318"/>
      <c r="U932" s="318"/>
      <c r="V932" s="318"/>
      <c r="W932" s="318"/>
      <c r="X932" s="318"/>
      <c r="Y932" s="318"/>
      <c r="Z932" s="318"/>
      <c r="AA932" s="318"/>
      <c r="AB932" s="318"/>
      <c r="AC932" s="318"/>
      <c r="AD932" s="318"/>
    </row>
    <row r="933" spans="1:30" ht="12" customHeight="1" x14ac:dyDescent="0.25">
      <c r="A933" s="318"/>
      <c r="B933" s="318"/>
      <c r="C933" s="318"/>
      <c r="D933" s="318"/>
      <c r="E933" s="318"/>
      <c r="F933" s="318"/>
      <c r="G933" s="318"/>
      <c r="H933" s="318"/>
      <c r="I933" s="318"/>
      <c r="J933" s="318"/>
      <c r="K933" s="318"/>
      <c r="L933" s="318"/>
      <c r="M933" s="318"/>
      <c r="N933" s="318"/>
      <c r="O933" s="318"/>
      <c r="P933" s="318"/>
      <c r="Q933" s="318"/>
      <c r="R933" s="318"/>
      <c r="S933" s="318"/>
      <c r="T933" s="318"/>
      <c r="U933" s="318"/>
      <c r="V933" s="318"/>
      <c r="W933" s="318"/>
      <c r="X933" s="318"/>
      <c r="Y933" s="318"/>
      <c r="Z933" s="318"/>
      <c r="AA933" s="318"/>
      <c r="AB933" s="318"/>
      <c r="AC933" s="318"/>
      <c r="AD933" s="318"/>
    </row>
    <row r="934" spans="1:30" ht="12" customHeight="1" x14ac:dyDescent="0.25">
      <c r="A934" s="318"/>
      <c r="B934" s="318"/>
      <c r="C934" s="318"/>
      <c r="D934" s="318"/>
      <c r="E934" s="318"/>
      <c r="F934" s="318"/>
      <c r="G934" s="318"/>
      <c r="H934" s="318"/>
      <c r="I934" s="318"/>
      <c r="J934" s="318"/>
      <c r="K934" s="318"/>
      <c r="L934" s="318"/>
      <c r="M934" s="318"/>
      <c r="N934" s="318"/>
      <c r="O934" s="318"/>
      <c r="P934" s="318"/>
      <c r="Q934" s="318"/>
      <c r="R934" s="318"/>
      <c r="S934" s="318"/>
      <c r="T934" s="318"/>
      <c r="U934" s="318"/>
      <c r="V934" s="318"/>
      <c r="W934" s="318"/>
      <c r="X934" s="318"/>
      <c r="Y934" s="318"/>
      <c r="Z934" s="318"/>
      <c r="AA934" s="318"/>
      <c r="AB934" s="318"/>
      <c r="AC934" s="318"/>
      <c r="AD934" s="318"/>
    </row>
    <row r="935" spans="1:30" ht="12" customHeight="1" x14ac:dyDescent="0.25">
      <c r="A935" s="318"/>
      <c r="B935" s="318"/>
      <c r="C935" s="318"/>
      <c r="D935" s="318"/>
      <c r="E935" s="318"/>
      <c r="F935" s="318"/>
      <c r="G935" s="318"/>
      <c r="H935" s="318"/>
      <c r="I935" s="318"/>
      <c r="J935" s="318"/>
      <c r="K935" s="318"/>
      <c r="L935" s="318"/>
      <c r="M935" s="318"/>
      <c r="N935" s="318"/>
      <c r="O935" s="318"/>
      <c r="P935" s="318"/>
      <c r="Q935" s="318"/>
      <c r="R935" s="318"/>
      <c r="S935" s="318"/>
      <c r="T935" s="318"/>
      <c r="U935" s="318"/>
      <c r="V935" s="318"/>
      <c r="W935" s="318"/>
      <c r="X935" s="318"/>
      <c r="Y935" s="318"/>
      <c r="Z935" s="318"/>
      <c r="AA935" s="318"/>
      <c r="AB935" s="318"/>
      <c r="AC935" s="318"/>
      <c r="AD935" s="318"/>
    </row>
    <row r="936" spans="1:30" ht="12" customHeight="1" x14ac:dyDescent="0.25">
      <c r="A936" s="318"/>
      <c r="B936" s="318"/>
      <c r="C936" s="318"/>
      <c r="D936" s="318"/>
      <c r="E936" s="318"/>
      <c r="F936" s="318"/>
      <c r="G936" s="318"/>
      <c r="H936" s="318"/>
      <c r="I936" s="318"/>
      <c r="J936" s="318"/>
      <c r="K936" s="318"/>
      <c r="L936" s="318"/>
      <c r="M936" s="318"/>
      <c r="N936" s="318"/>
      <c r="O936" s="318"/>
      <c r="P936" s="318"/>
      <c r="Q936" s="318"/>
      <c r="R936" s="318"/>
      <c r="S936" s="318"/>
      <c r="T936" s="318"/>
      <c r="U936" s="318"/>
      <c r="V936" s="318"/>
      <c r="W936" s="318"/>
      <c r="X936" s="318"/>
      <c r="Y936" s="318"/>
      <c r="Z936" s="318"/>
      <c r="AA936" s="318"/>
      <c r="AB936" s="318"/>
      <c r="AC936" s="318"/>
      <c r="AD936" s="318"/>
    </row>
    <row r="937" spans="1:30" ht="12" customHeight="1" x14ac:dyDescent="0.25">
      <c r="A937" s="318"/>
      <c r="B937" s="318"/>
      <c r="C937" s="318"/>
      <c r="D937" s="318"/>
      <c r="E937" s="318"/>
      <c r="F937" s="318"/>
      <c r="G937" s="318"/>
      <c r="H937" s="318"/>
      <c r="I937" s="318"/>
      <c r="J937" s="318"/>
      <c r="K937" s="318"/>
      <c r="L937" s="318"/>
      <c r="M937" s="318"/>
      <c r="N937" s="318"/>
      <c r="O937" s="318"/>
      <c r="P937" s="318"/>
      <c r="Q937" s="318"/>
      <c r="R937" s="318"/>
      <c r="S937" s="318"/>
      <c r="T937" s="318"/>
      <c r="U937" s="318"/>
      <c r="V937" s="318"/>
      <c r="W937" s="318"/>
      <c r="X937" s="318"/>
      <c r="Y937" s="318"/>
      <c r="Z937" s="318"/>
      <c r="AA937" s="318"/>
      <c r="AB937" s="318"/>
      <c r="AC937" s="318"/>
      <c r="AD937" s="318"/>
    </row>
    <row r="938" spans="1:30" ht="12" customHeight="1" x14ac:dyDescent="0.25">
      <c r="A938" s="318"/>
      <c r="B938" s="318"/>
      <c r="C938" s="318"/>
      <c r="D938" s="318"/>
      <c r="E938" s="318"/>
      <c r="F938" s="318"/>
      <c r="G938" s="318"/>
      <c r="H938" s="318"/>
      <c r="I938" s="318"/>
      <c r="J938" s="318"/>
      <c r="K938" s="318"/>
      <c r="L938" s="318"/>
      <c r="M938" s="318"/>
      <c r="N938" s="318"/>
      <c r="O938" s="318"/>
      <c r="P938" s="318"/>
      <c r="Q938" s="318"/>
      <c r="R938" s="318"/>
      <c r="S938" s="318"/>
      <c r="T938" s="318"/>
      <c r="U938" s="318"/>
      <c r="V938" s="318"/>
      <c r="W938" s="318"/>
      <c r="X938" s="318"/>
      <c r="Y938" s="318"/>
      <c r="Z938" s="318"/>
      <c r="AA938" s="318"/>
      <c r="AB938" s="318"/>
      <c r="AC938" s="318"/>
      <c r="AD938" s="318"/>
    </row>
    <row r="939" spans="1:30" ht="12" customHeight="1" x14ac:dyDescent="0.25">
      <c r="A939" s="318"/>
      <c r="B939" s="318"/>
      <c r="C939" s="318"/>
      <c r="D939" s="318"/>
      <c r="E939" s="318"/>
      <c r="F939" s="318"/>
      <c r="G939" s="318"/>
      <c r="H939" s="318"/>
      <c r="I939" s="318"/>
      <c r="J939" s="318"/>
      <c r="K939" s="318"/>
      <c r="L939" s="318"/>
      <c r="M939" s="318"/>
      <c r="N939" s="318"/>
      <c r="O939" s="318"/>
      <c r="P939" s="318"/>
      <c r="Q939" s="318"/>
      <c r="R939" s="318"/>
      <c r="S939" s="318"/>
      <c r="T939" s="318"/>
      <c r="U939" s="318"/>
      <c r="V939" s="318"/>
      <c r="W939" s="318"/>
      <c r="X939" s="318"/>
      <c r="Y939" s="318"/>
      <c r="Z939" s="318"/>
      <c r="AA939" s="318"/>
      <c r="AB939" s="318"/>
      <c r="AC939" s="318"/>
      <c r="AD939" s="318"/>
    </row>
    <row r="940" spans="1:30" ht="12" customHeight="1" x14ac:dyDescent="0.25">
      <c r="A940" s="318"/>
      <c r="B940" s="318"/>
      <c r="C940" s="318"/>
      <c r="D940" s="318"/>
      <c r="E940" s="318"/>
      <c r="F940" s="318"/>
      <c r="G940" s="318"/>
      <c r="H940" s="318"/>
      <c r="I940" s="318"/>
      <c r="J940" s="318"/>
      <c r="K940" s="318"/>
      <c r="L940" s="318"/>
      <c r="M940" s="318"/>
      <c r="N940" s="318"/>
      <c r="O940" s="318"/>
      <c r="P940" s="318"/>
      <c r="Q940" s="318"/>
      <c r="R940" s="318"/>
      <c r="S940" s="318"/>
      <c r="T940" s="318"/>
      <c r="U940" s="318"/>
      <c r="V940" s="318"/>
      <c r="W940" s="318"/>
      <c r="X940" s="318"/>
      <c r="Y940" s="318"/>
      <c r="Z940" s="318"/>
      <c r="AA940" s="318"/>
      <c r="AB940" s="318"/>
      <c r="AC940" s="318"/>
      <c r="AD940" s="318"/>
    </row>
    <row r="941" spans="1:30" ht="12" customHeight="1" x14ac:dyDescent="0.25">
      <c r="A941" s="318"/>
      <c r="B941" s="318"/>
      <c r="C941" s="318"/>
      <c r="D941" s="318"/>
      <c r="E941" s="318"/>
      <c r="F941" s="318"/>
      <c r="G941" s="318"/>
      <c r="H941" s="318"/>
      <c r="I941" s="318"/>
      <c r="J941" s="318"/>
      <c r="K941" s="318"/>
      <c r="L941" s="318"/>
      <c r="M941" s="318"/>
      <c r="N941" s="318"/>
      <c r="O941" s="318"/>
      <c r="P941" s="318"/>
      <c r="Q941" s="318"/>
      <c r="R941" s="318"/>
      <c r="S941" s="318"/>
      <c r="T941" s="318"/>
      <c r="U941" s="318"/>
      <c r="V941" s="318"/>
      <c r="W941" s="318"/>
      <c r="X941" s="318"/>
      <c r="Y941" s="318"/>
      <c r="Z941" s="318"/>
      <c r="AA941" s="318"/>
      <c r="AB941" s="318"/>
      <c r="AC941" s="318"/>
      <c r="AD941" s="318"/>
    </row>
    <row r="942" spans="1:30" ht="12" customHeight="1" x14ac:dyDescent="0.25">
      <c r="A942" s="318"/>
      <c r="B942" s="318"/>
      <c r="C942" s="318"/>
      <c r="D942" s="318"/>
      <c r="E942" s="318"/>
      <c r="F942" s="318"/>
      <c r="G942" s="318"/>
      <c r="H942" s="318"/>
      <c r="I942" s="318"/>
      <c r="J942" s="318"/>
      <c r="K942" s="318"/>
      <c r="L942" s="318"/>
      <c r="M942" s="318"/>
      <c r="N942" s="318"/>
      <c r="O942" s="318"/>
      <c r="P942" s="318"/>
      <c r="Q942" s="318"/>
      <c r="R942" s="318"/>
      <c r="S942" s="318"/>
      <c r="T942" s="318"/>
      <c r="U942" s="318"/>
      <c r="V942" s="318"/>
      <c r="W942" s="318"/>
      <c r="X942" s="318"/>
      <c r="Y942" s="318"/>
      <c r="Z942" s="318"/>
      <c r="AA942" s="318"/>
      <c r="AB942" s="318"/>
      <c r="AC942" s="318"/>
      <c r="AD942" s="318"/>
    </row>
    <row r="943" spans="1:30" ht="12" customHeight="1" x14ac:dyDescent="0.25">
      <c r="A943" s="318"/>
      <c r="B943" s="318"/>
      <c r="C943" s="318"/>
      <c r="D943" s="318"/>
      <c r="E943" s="318"/>
      <c r="F943" s="318"/>
      <c r="G943" s="318"/>
      <c r="H943" s="318"/>
      <c r="I943" s="318"/>
      <c r="J943" s="318"/>
      <c r="K943" s="318"/>
      <c r="L943" s="318"/>
      <c r="M943" s="318"/>
      <c r="N943" s="318"/>
      <c r="O943" s="318"/>
      <c r="P943" s="318"/>
      <c r="Q943" s="318"/>
      <c r="R943" s="318"/>
      <c r="S943" s="318"/>
      <c r="T943" s="318"/>
      <c r="U943" s="318"/>
      <c r="V943" s="318"/>
      <c r="W943" s="318"/>
      <c r="X943" s="318"/>
      <c r="Y943" s="318"/>
      <c r="Z943" s="318"/>
      <c r="AA943" s="318"/>
      <c r="AB943" s="318"/>
      <c r="AC943" s="318"/>
      <c r="AD943" s="318"/>
    </row>
    <row r="944" spans="1:30" ht="12" customHeight="1" x14ac:dyDescent="0.25">
      <c r="A944" s="318"/>
      <c r="B944" s="318"/>
      <c r="C944" s="318"/>
      <c r="D944" s="318"/>
      <c r="E944" s="318"/>
      <c r="F944" s="318"/>
      <c r="G944" s="318"/>
      <c r="H944" s="318"/>
      <c r="I944" s="318"/>
      <c r="J944" s="318"/>
      <c r="K944" s="318"/>
      <c r="L944" s="318"/>
      <c r="M944" s="318"/>
      <c r="N944" s="318"/>
      <c r="O944" s="318"/>
      <c r="P944" s="318"/>
      <c r="Q944" s="318"/>
      <c r="R944" s="318"/>
      <c r="S944" s="318"/>
      <c r="T944" s="318"/>
      <c r="U944" s="318"/>
      <c r="V944" s="318"/>
      <c r="W944" s="318"/>
      <c r="X944" s="318"/>
      <c r="Y944" s="318"/>
      <c r="Z944" s="318"/>
      <c r="AA944" s="318"/>
      <c r="AB944" s="318"/>
      <c r="AC944" s="318"/>
      <c r="AD944" s="318"/>
    </row>
    <row r="945" spans="1:30" ht="12" customHeight="1" x14ac:dyDescent="0.25">
      <c r="A945" s="318"/>
      <c r="B945" s="318"/>
      <c r="C945" s="318"/>
      <c r="D945" s="318"/>
      <c r="E945" s="318"/>
      <c r="F945" s="318"/>
      <c r="G945" s="318"/>
      <c r="H945" s="318"/>
      <c r="I945" s="318"/>
      <c r="J945" s="318"/>
      <c r="K945" s="318"/>
      <c r="L945" s="318"/>
      <c r="M945" s="318"/>
      <c r="N945" s="318"/>
      <c r="O945" s="318"/>
      <c r="P945" s="318"/>
      <c r="Q945" s="318"/>
      <c r="R945" s="318"/>
      <c r="S945" s="318"/>
      <c r="T945" s="318"/>
      <c r="U945" s="318"/>
      <c r="V945" s="318"/>
      <c r="W945" s="318"/>
      <c r="X945" s="318"/>
      <c r="Y945" s="318"/>
      <c r="Z945" s="318"/>
      <c r="AA945" s="318"/>
      <c r="AB945" s="318"/>
      <c r="AC945" s="318"/>
      <c r="AD945" s="318"/>
    </row>
    <row r="946" spans="1:30" ht="12" customHeight="1" x14ac:dyDescent="0.25">
      <c r="A946" s="318"/>
      <c r="B946" s="318"/>
      <c r="C946" s="318"/>
      <c r="D946" s="318"/>
      <c r="E946" s="318"/>
      <c r="F946" s="318"/>
      <c r="G946" s="318"/>
      <c r="H946" s="318"/>
      <c r="I946" s="318"/>
      <c r="J946" s="318"/>
      <c r="K946" s="318"/>
      <c r="L946" s="318"/>
      <c r="M946" s="318"/>
      <c r="N946" s="318"/>
      <c r="O946" s="318"/>
      <c r="P946" s="318"/>
      <c r="Q946" s="318"/>
      <c r="R946" s="318"/>
      <c r="S946" s="318"/>
      <c r="T946" s="318"/>
      <c r="U946" s="318"/>
      <c r="V946" s="318"/>
      <c r="W946" s="318"/>
      <c r="X946" s="318"/>
      <c r="Y946" s="318"/>
      <c r="Z946" s="318"/>
      <c r="AA946" s="318"/>
      <c r="AB946" s="318"/>
      <c r="AC946" s="318"/>
      <c r="AD946" s="318"/>
    </row>
    <row r="947" spans="1:30" ht="12" customHeight="1" x14ac:dyDescent="0.25">
      <c r="A947" s="318"/>
      <c r="B947" s="318"/>
      <c r="C947" s="318"/>
      <c r="D947" s="318"/>
      <c r="E947" s="318"/>
      <c r="F947" s="318"/>
      <c r="G947" s="318"/>
      <c r="H947" s="318"/>
      <c r="I947" s="318"/>
      <c r="J947" s="318"/>
      <c r="K947" s="318"/>
      <c r="L947" s="318"/>
      <c r="M947" s="318"/>
      <c r="N947" s="318"/>
      <c r="O947" s="318"/>
      <c r="P947" s="318"/>
      <c r="Q947" s="318"/>
      <c r="R947" s="318"/>
      <c r="S947" s="318"/>
      <c r="T947" s="318"/>
      <c r="U947" s="318"/>
      <c r="V947" s="318"/>
      <c r="W947" s="318"/>
      <c r="X947" s="318"/>
      <c r="Y947" s="318"/>
      <c r="Z947" s="318"/>
      <c r="AA947" s="318"/>
      <c r="AB947" s="318"/>
      <c r="AC947" s="318"/>
      <c r="AD947" s="318"/>
    </row>
    <row r="948" spans="1:30" ht="12" customHeight="1" x14ac:dyDescent="0.25">
      <c r="A948" s="318"/>
      <c r="B948" s="318"/>
      <c r="C948" s="318"/>
      <c r="D948" s="318"/>
      <c r="E948" s="318"/>
      <c r="F948" s="318"/>
      <c r="G948" s="318"/>
      <c r="H948" s="318"/>
      <c r="I948" s="318"/>
      <c r="J948" s="318"/>
      <c r="K948" s="318"/>
      <c r="L948" s="318"/>
      <c r="M948" s="318"/>
      <c r="N948" s="318"/>
      <c r="O948" s="318"/>
      <c r="P948" s="318"/>
      <c r="Q948" s="318"/>
      <c r="R948" s="318"/>
      <c r="S948" s="318"/>
      <c r="T948" s="318"/>
      <c r="U948" s="318"/>
      <c r="V948" s="318"/>
      <c r="W948" s="318"/>
      <c r="X948" s="318"/>
      <c r="Y948" s="318"/>
      <c r="Z948" s="318"/>
      <c r="AA948" s="318"/>
      <c r="AB948" s="318"/>
      <c r="AC948" s="318"/>
      <c r="AD948" s="318"/>
    </row>
    <row r="949" spans="1:30" ht="12" customHeight="1" x14ac:dyDescent="0.25">
      <c r="A949" s="318"/>
      <c r="B949" s="318"/>
      <c r="C949" s="318"/>
      <c r="D949" s="318"/>
      <c r="E949" s="318"/>
      <c r="F949" s="318"/>
      <c r="G949" s="318"/>
      <c r="H949" s="318"/>
      <c r="I949" s="318"/>
      <c r="J949" s="318"/>
      <c r="K949" s="318"/>
      <c r="L949" s="318"/>
      <c r="M949" s="318"/>
      <c r="N949" s="318"/>
      <c r="O949" s="318"/>
      <c r="P949" s="318"/>
      <c r="Q949" s="318"/>
      <c r="R949" s="318"/>
      <c r="S949" s="318"/>
      <c r="T949" s="318"/>
      <c r="U949" s="318"/>
      <c r="V949" s="318"/>
      <c r="W949" s="318"/>
      <c r="X949" s="318"/>
      <c r="Y949" s="318"/>
      <c r="Z949" s="318"/>
      <c r="AA949" s="318"/>
      <c r="AB949" s="318"/>
      <c r="AC949" s="318"/>
      <c r="AD949" s="318"/>
    </row>
    <row r="950" spans="1:30" ht="12" customHeight="1" x14ac:dyDescent="0.25">
      <c r="A950" s="318"/>
      <c r="B950" s="318"/>
      <c r="C950" s="318"/>
      <c r="D950" s="318"/>
      <c r="E950" s="318"/>
      <c r="F950" s="318"/>
      <c r="G950" s="318"/>
      <c r="H950" s="318"/>
      <c r="I950" s="318"/>
      <c r="J950" s="318"/>
      <c r="K950" s="318"/>
      <c r="L950" s="318"/>
      <c r="M950" s="318"/>
      <c r="N950" s="318"/>
      <c r="O950" s="318"/>
      <c r="P950" s="318"/>
      <c r="Q950" s="318"/>
      <c r="R950" s="318"/>
      <c r="S950" s="318"/>
      <c r="T950" s="318"/>
      <c r="U950" s="318"/>
      <c r="V950" s="318"/>
      <c r="W950" s="318"/>
      <c r="X950" s="318"/>
      <c r="Y950" s="318"/>
      <c r="Z950" s="318"/>
      <c r="AA950" s="318"/>
      <c r="AB950" s="318"/>
      <c r="AC950" s="318"/>
      <c r="AD950" s="318"/>
    </row>
    <row r="951" spans="1:30" ht="12" customHeight="1" x14ac:dyDescent="0.25">
      <c r="A951" s="318"/>
      <c r="B951" s="318"/>
      <c r="C951" s="318"/>
      <c r="D951" s="318"/>
      <c r="E951" s="318"/>
      <c r="F951" s="318"/>
      <c r="G951" s="318"/>
      <c r="H951" s="318"/>
      <c r="I951" s="318"/>
      <c r="J951" s="318"/>
      <c r="K951" s="318"/>
      <c r="L951" s="318"/>
      <c r="M951" s="318"/>
      <c r="N951" s="318"/>
      <c r="O951" s="318"/>
      <c r="P951" s="318"/>
      <c r="Q951" s="318"/>
      <c r="R951" s="318"/>
      <c r="S951" s="318"/>
      <c r="T951" s="318"/>
      <c r="U951" s="318"/>
      <c r="V951" s="318"/>
      <c r="W951" s="318"/>
      <c r="X951" s="318"/>
      <c r="Y951" s="318"/>
      <c r="Z951" s="318"/>
      <c r="AA951" s="318"/>
      <c r="AB951" s="318"/>
      <c r="AC951" s="318"/>
      <c r="AD951" s="318"/>
    </row>
    <row r="952" spans="1:30" ht="12" customHeight="1" x14ac:dyDescent="0.25">
      <c r="A952" s="318"/>
      <c r="B952" s="318"/>
      <c r="C952" s="318"/>
      <c r="D952" s="318"/>
      <c r="E952" s="318"/>
      <c r="F952" s="318"/>
      <c r="G952" s="318"/>
      <c r="H952" s="318"/>
      <c r="I952" s="318"/>
      <c r="J952" s="318"/>
      <c r="K952" s="318"/>
      <c r="L952" s="318"/>
      <c r="M952" s="318"/>
      <c r="N952" s="318"/>
      <c r="O952" s="318"/>
      <c r="P952" s="318"/>
      <c r="Q952" s="318"/>
      <c r="R952" s="318"/>
      <c r="S952" s="318"/>
      <c r="T952" s="318"/>
      <c r="U952" s="318"/>
      <c r="V952" s="318"/>
      <c r="W952" s="318"/>
      <c r="X952" s="318"/>
      <c r="Y952" s="318"/>
      <c r="Z952" s="318"/>
      <c r="AA952" s="318"/>
      <c r="AB952" s="318"/>
      <c r="AC952" s="318"/>
      <c r="AD952" s="318"/>
    </row>
    <row r="953" spans="1:30" ht="12" customHeight="1" x14ac:dyDescent="0.25">
      <c r="A953" s="318"/>
      <c r="B953" s="318"/>
      <c r="C953" s="318"/>
      <c r="D953" s="318"/>
      <c r="E953" s="318"/>
      <c r="F953" s="318"/>
      <c r="G953" s="318"/>
      <c r="H953" s="318"/>
      <c r="I953" s="318"/>
      <c r="J953" s="318"/>
      <c r="K953" s="318"/>
      <c r="L953" s="318"/>
      <c r="M953" s="318"/>
      <c r="N953" s="318"/>
      <c r="O953" s="318"/>
      <c r="P953" s="318"/>
      <c r="Q953" s="318"/>
      <c r="R953" s="318"/>
      <c r="S953" s="318"/>
      <c r="T953" s="318"/>
      <c r="U953" s="318"/>
      <c r="V953" s="318"/>
      <c r="W953" s="318"/>
      <c r="X953" s="318"/>
      <c r="Y953" s="318"/>
      <c r="Z953" s="318"/>
      <c r="AA953" s="318"/>
      <c r="AB953" s="318"/>
      <c r="AC953" s="318"/>
      <c r="AD953" s="318"/>
    </row>
    <row r="954" spans="1:30" ht="12" customHeight="1" x14ac:dyDescent="0.25">
      <c r="A954" s="318"/>
      <c r="B954" s="318"/>
      <c r="C954" s="318"/>
      <c r="D954" s="318"/>
      <c r="E954" s="318"/>
      <c r="F954" s="318"/>
      <c r="G954" s="318"/>
      <c r="H954" s="318"/>
      <c r="I954" s="318"/>
      <c r="J954" s="318"/>
      <c r="K954" s="318"/>
      <c r="L954" s="318"/>
      <c r="M954" s="318"/>
      <c r="N954" s="318"/>
      <c r="O954" s="318"/>
      <c r="P954" s="318"/>
      <c r="Q954" s="318"/>
      <c r="R954" s="318"/>
      <c r="S954" s="318"/>
      <c r="T954" s="318"/>
      <c r="U954" s="318"/>
      <c r="V954" s="318"/>
      <c r="W954" s="318"/>
      <c r="X954" s="318"/>
      <c r="Y954" s="318"/>
      <c r="Z954" s="318"/>
      <c r="AA954" s="318"/>
      <c r="AB954" s="318"/>
      <c r="AC954" s="318"/>
      <c r="AD954" s="318"/>
    </row>
    <row r="955" spans="1:30" ht="12" customHeight="1" x14ac:dyDescent="0.25">
      <c r="A955" s="318"/>
      <c r="B955" s="318"/>
      <c r="C955" s="318"/>
      <c r="D955" s="318"/>
      <c r="E955" s="318"/>
      <c r="F955" s="318"/>
      <c r="G955" s="318"/>
      <c r="H955" s="318"/>
      <c r="I955" s="318"/>
      <c r="J955" s="318"/>
      <c r="K955" s="318"/>
      <c r="L955" s="318"/>
      <c r="M955" s="318"/>
      <c r="N955" s="318"/>
      <c r="O955" s="318"/>
      <c r="P955" s="318"/>
      <c r="Q955" s="318"/>
      <c r="R955" s="318"/>
      <c r="S955" s="318"/>
      <c r="T955" s="318"/>
      <c r="U955" s="318"/>
      <c r="V955" s="318"/>
      <c r="W955" s="318"/>
      <c r="X955" s="318"/>
      <c r="Y955" s="318"/>
      <c r="Z955" s="318"/>
      <c r="AA955" s="318"/>
      <c r="AB955" s="318"/>
      <c r="AC955" s="318"/>
      <c r="AD955" s="318"/>
    </row>
    <row r="956" spans="1:30" ht="12" customHeight="1" x14ac:dyDescent="0.25">
      <c r="A956" s="318"/>
      <c r="B956" s="318"/>
      <c r="C956" s="318"/>
      <c r="D956" s="318"/>
      <c r="E956" s="318"/>
      <c r="F956" s="318"/>
      <c r="G956" s="318"/>
      <c r="H956" s="318"/>
      <c r="I956" s="318"/>
      <c r="J956" s="318"/>
      <c r="K956" s="318"/>
      <c r="L956" s="318"/>
      <c r="M956" s="318"/>
      <c r="N956" s="318"/>
      <c r="O956" s="318"/>
      <c r="P956" s="318"/>
      <c r="Q956" s="318"/>
      <c r="R956" s="318"/>
      <c r="S956" s="318"/>
      <c r="T956" s="318"/>
      <c r="U956" s="318"/>
      <c r="V956" s="318"/>
      <c r="W956" s="318"/>
      <c r="X956" s="318"/>
      <c r="Y956" s="318"/>
      <c r="Z956" s="318"/>
      <c r="AA956" s="318"/>
      <c r="AB956" s="318"/>
      <c r="AC956" s="318"/>
      <c r="AD956" s="318"/>
    </row>
    <row r="957" spans="1:30" ht="12" customHeight="1" x14ac:dyDescent="0.25">
      <c r="A957" s="318"/>
      <c r="B957" s="318"/>
      <c r="C957" s="318"/>
      <c r="D957" s="318"/>
      <c r="E957" s="318"/>
      <c r="F957" s="318"/>
      <c r="G957" s="318"/>
      <c r="H957" s="318"/>
      <c r="I957" s="318"/>
      <c r="J957" s="318"/>
      <c r="K957" s="318"/>
      <c r="L957" s="318"/>
      <c r="M957" s="318"/>
      <c r="N957" s="318"/>
      <c r="O957" s="318"/>
      <c r="P957" s="318"/>
      <c r="Q957" s="318"/>
      <c r="R957" s="318"/>
      <c r="S957" s="318"/>
      <c r="T957" s="318"/>
      <c r="U957" s="318"/>
      <c r="V957" s="318"/>
      <c r="W957" s="318"/>
      <c r="X957" s="318"/>
      <c r="Y957" s="318"/>
      <c r="Z957" s="318"/>
      <c r="AA957" s="318"/>
      <c r="AB957" s="318"/>
      <c r="AC957" s="318"/>
      <c r="AD957" s="318"/>
    </row>
    <row r="958" spans="1:30" ht="12" customHeight="1" x14ac:dyDescent="0.25">
      <c r="A958" s="318"/>
      <c r="B958" s="318"/>
      <c r="C958" s="318"/>
      <c r="D958" s="318"/>
      <c r="E958" s="318"/>
      <c r="F958" s="318"/>
      <c r="G958" s="318"/>
      <c r="H958" s="318"/>
      <c r="I958" s="318"/>
      <c r="J958" s="318"/>
      <c r="K958" s="318"/>
      <c r="L958" s="318"/>
      <c r="M958" s="318"/>
      <c r="N958" s="318"/>
      <c r="O958" s="318"/>
      <c r="P958" s="318"/>
      <c r="Q958" s="318"/>
      <c r="R958" s="318"/>
      <c r="S958" s="318"/>
      <c r="T958" s="318"/>
      <c r="U958" s="318"/>
      <c r="V958" s="318"/>
      <c r="W958" s="318"/>
      <c r="X958" s="318"/>
      <c r="Y958" s="318"/>
      <c r="Z958" s="318"/>
      <c r="AA958" s="318"/>
      <c r="AB958" s="318"/>
      <c r="AC958" s="318"/>
      <c r="AD958" s="318"/>
    </row>
    <row r="959" spans="1:30" ht="12" customHeight="1" x14ac:dyDescent="0.25">
      <c r="A959" s="318"/>
      <c r="B959" s="318"/>
      <c r="C959" s="318"/>
      <c r="D959" s="318"/>
      <c r="E959" s="318"/>
      <c r="F959" s="318"/>
      <c r="G959" s="318"/>
      <c r="H959" s="318"/>
      <c r="I959" s="318"/>
      <c r="J959" s="318"/>
      <c r="K959" s="318"/>
      <c r="L959" s="318"/>
      <c r="M959" s="318"/>
      <c r="N959" s="318"/>
      <c r="O959" s="318"/>
      <c r="P959" s="318"/>
      <c r="Q959" s="318"/>
      <c r="R959" s="318"/>
      <c r="S959" s="318"/>
      <c r="T959" s="318"/>
      <c r="U959" s="318"/>
      <c r="V959" s="318"/>
      <c r="W959" s="318"/>
      <c r="X959" s="318"/>
      <c r="Y959" s="318"/>
      <c r="Z959" s="318"/>
      <c r="AA959" s="318"/>
      <c r="AB959" s="318"/>
      <c r="AC959" s="318"/>
      <c r="AD959" s="318"/>
    </row>
    <row r="960" spans="1:30" ht="12" customHeight="1" x14ac:dyDescent="0.25">
      <c r="A960" s="318"/>
      <c r="B960" s="318"/>
      <c r="C960" s="318"/>
      <c r="D960" s="318"/>
      <c r="E960" s="318"/>
      <c r="F960" s="318"/>
      <c r="G960" s="318"/>
      <c r="H960" s="318"/>
      <c r="I960" s="318"/>
      <c r="J960" s="318"/>
      <c r="K960" s="318"/>
      <c r="L960" s="318"/>
      <c r="M960" s="318"/>
      <c r="N960" s="318"/>
      <c r="O960" s="318"/>
      <c r="P960" s="318"/>
      <c r="Q960" s="318"/>
      <c r="R960" s="318"/>
      <c r="S960" s="318"/>
      <c r="T960" s="318"/>
      <c r="U960" s="318"/>
      <c r="V960" s="318"/>
      <c r="W960" s="318"/>
      <c r="X960" s="318"/>
      <c r="Y960" s="318"/>
      <c r="Z960" s="318"/>
      <c r="AA960" s="318"/>
      <c r="AB960" s="318"/>
      <c r="AC960" s="318"/>
      <c r="AD960" s="318"/>
    </row>
    <row r="961" spans="1:30" ht="12" customHeight="1" x14ac:dyDescent="0.25">
      <c r="A961" s="318"/>
      <c r="B961" s="318"/>
      <c r="C961" s="318"/>
      <c r="D961" s="318"/>
      <c r="E961" s="318"/>
      <c r="F961" s="318"/>
      <c r="G961" s="318"/>
      <c r="H961" s="318"/>
      <c r="I961" s="318"/>
      <c r="J961" s="318"/>
      <c r="K961" s="318"/>
      <c r="L961" s="318"/>
      <c r="M961" s="318"/>
      <c r="N961" s="318"/>
      <c r="O961" s="318"/>
      <c r="P961" s="318"/>
      <c r="Q961" s="318"/>
      <c r="R961" s="318"/>
      <c r="S961" s="318"/>
      <c r="T961" s="318"/>
      <c r="U961" s="318"/>
      <c r="V961" s="318"/>
      <c r="W961" s="318"/>
      <c r="X961" s="318"/>
      <c r="Y961" s="318"/>
      <c r="Z961" s="318"/>
      <c r="AA961" s="318"/>
      <c r="AB961" s="318"/>
      <c r="AC961" s="318"/>
      <c r="AD961" s="318"/>
    </row>
    <row r="962" spans="1:30" ht="12" customHeight="1" x14ac:dyDescent="0.25">
      <c r="A962" s="318"/>
      <c r="B962" s="318"/>
      <c r="C962" s="318"/>
      <c r="D962" s="318"/>
      <c r="E962" s="318"/>
      <c r="F962" s="318"/>
      <c r="G962" s="318"/>
      <c r="H962" s="318"/>
      <c r="I962" s="318"/>
      <c r="J962" s="318"/>
      <c r="K962" s="318"/>
      <c r="L962" s="318"/>
      <c r="M962" s="318"/>
      <c r="N962" s="318"/>
      <c r="O962" s="318"/>
      <c r="P962" s="318"/>
      <c r="Q962" s="318"/>
      <c r="R962" s="318"/>
      <c r="S962" s="318"/>
      <c r="T962" s="318"/>
      <c r="U962" s="318"/>
      <c r="V962" s="318"/>
      <c r="W962" s="318"/>
      <c r="X962" s="318"/>
      <c r="Y962" s="318"/>
      <c r="Z962" s="318"/>
      <c r="AA962" s="318"/>
      <c r="AB962" s="318"/>
      <c r="AC962" s="318"/>
      <c r="AD962" s="318"/>
    </row>
    <row r="963" spans="1:30" ht="12" customHeight="1" x14ac:dyDescent="0.25">
      <c r="A963" s="318"/>
      <c r="B963" s="318"/>
      <c r="C963" s="318"/>
      <c r="D963" s="318"/>
      <c r="E963" s="318"/>
      <c r="F963" s="318"/>
      <c r="G963" s="318"/>
      <c r="H963" s="318"/>
      <c r="I963" s="318"/>
      <c r="J963" s="318"/>
      <c r="K963" s="318"/>
      <c r="L963" s="318"/>
      <c r="M963" s="318"/>
      <c r="N963" s="318"/>
      <c r="O963" s="318"/>
      <c r="P963" s="318"/>
      <c r="Q963" s="318"/>
      <c r="R963" s="318"/>
      <c r="S963" s="318"/>
      <c r="T963" s="318"/>
      <c r="U963" s="318"/>
      <c r="V963" s="318"/>
      <c r="W963" s="318"/>
      <c r="X963" s="318"/>
      <c r="Y963" s="318"/>
      <c r="Z963" s="318"/>
      <c r="AA963" s="318"/>
      <c r="AB963" s="318"/>
      <c r="AC963" s="318"/>
      <c r="AD963" s="318"/>
    </row>
    <row r="964" spans="1:30" ht="12" customHeight="1" x14ac:dyDescent="0.25">
      <c r="A964" s="318"/>
      <c r="B964" s="318"/>
      <c r="C964" s="318"/>
      <c r="D964" s="318"/>
      <c r="E964" s="318"/>
      <c r="F964" s="318"/>
      <c r="G964" s="318"/>
      <c r="H964" s="318"/>
      <c r="I964" s="318"/>
      <c r="J964" s="318"/>
      <c r="K964" s="318"/>
      <c r="L964" s="318"/>
      <c r="M964" s="318"/>
      <c r="N964" s="318"/>
      <c r="O964" s="318"/>
      <c r="P964" s="318"/>
      <c r="Q964" s="318"/>
      <c r="R964" s="318"/>
      <c r="S964" s="318"/>
      <c r="T964" s="318"/>
      <c r="U964" s="318"/>
      <c r="V964" s="318"/>
      <c r="W964" s="318"/>
      <c r="X964" s="318"/>
      <c r="Y964" s="318"/>
      <c r="Z964" s="318"/>
      <c r="AA964" s="318"/>
      <c r="AB964" s="318"/>
      <c r="AC964" s="318"/>
      <c r="AD964" s="318"/>
    </row>
    <row r="965" spans="1:30" ht="12" customHeight="1" x14ac:dyDescent="0.25">
      <c r="A965" s="318"/>
      <c r="B965" s="318"/>
      <c r="C965" s="318"/>
      <c r="D965" s="318"/>
      <c r="E965" s="318"/>
      <c r="F965" s="318"/>
      <c r="G965" s="318"/>
      <c r="H965" s="318"/>
      <c r="I965" s="318"/>
      <c r="J965" s="318"/>
      <c r="K965" s="318"/>
      <c r="L965" s="318"/>
      <c r="M965" s="318"/>
      <c r="N965" s="318"/>
      <c r="O965" s="318"/>
      <c r="P965" s="318"/>
      <c r="Q965" s="318"/>
      <c r="R965" s="318"/>
      <c r="S965" s="318"/>
      <c r="T965" s="318"/>
      <c r="U965" s="318"/>
      <c r="V965" s="318"/>
      <c r="W965" s="318"/>
      <c r="X965" s="318"/>
      <c r="Y965" s="318"/>
      <c r="Z965" s="318"/>
      <c r="AA965" s="318"/>
      <c r="AB965" s="318"/>
      <c r="AC965" s="318"/>
      <c r="AD965" s="318"/>
    </row>
    <row r="966" spans="1:30" ht="12" customHeight="1" x14ac:dyDescent="0.25">
      <c r="A966" s="318"/>
      <c r="B966" s="318"/>
      <c r="C966" s="318"/>
      <c r="D966" s="318"/>
      <c r="E966" s="318"/>
      <c r="F966" s="318"/>
      <c r="G966" s="318"/>
      <c r="H966" s="318"/>
      <c r="I966" s="318"/>
      <c r="J966" s="318"/>
      <c r="K966" s="318"/>
      <c r="L966" s="318"/>
      <c r="M966" s="318"/>
      <c r="N966" s="318"/>
      <c r="O966" s="318"/>
      <c r="P966" s="318"/>
      <c r="Q966" s="318"/>
      <c r="R966" s="318"/>
      <c r="S966" s="318"/>
      <c r="T966" s="318"/>
      <c r="U966" s="318"/>
      <c r="V966" s="318"/>
      <c r="W966" s="318"/>
      <c r="X966" s="318"/>
      <c r="Y966" s="318"/>
      <c r="Z966" s="318"/>
      <c r="AA966" s="318"/>
      <c r="AB966" s="318"/>
      <c r="AC966" s="318"/>
      <c r="AD966" s="318"/>
    </row>
    <row r="967" spans="1:30" ht="12" customHeight="1" x14ac:dyDescent="0.25">
      <c r="A967" s="318"/>
      <c r="B967" s="318"/>
      <c r="C967" s="318"/>
      <c r="D967" s="318"/>
      <c r="E967" s="318"/>
      <c r="F967" s="318"/>
      <c r="G967" s="318"/>
      <c r="H967" s="318"/>
      <c r="I967" s="318"/>
      <c r="J967" s="318"/>
      <c r="K967" s="318"/>
      <c r="L967" s="318"/>
      <c r="M967" s="318"/>
      <c r="N967" s="318"/>
      <c r="O967" s="318"/>
      <c r="P967" s="318"/>
      <c r="Q967" s="318"/>
      <c r="R967" s="318"/>
      <c r="S967" s="318"/>
      <c r="T967" s="318"/>
      <c r="U967" s="318"/>
      <c r="V967" s="318"/>
      <c r="W967" s="318"/>
      <c r="X967" s="318"/>
      <c r="Y967" s="318"/>
      <c r="Z967" s="318"/>
      <c r="AA967" s="318"/>
      <c r="AB967" s="318"/>
      <c r="AC967" s="318"/>
      <c r="AD967" s="318"/>
    </row>
    <row r="968" spans="1:30" ht="12" customHeight="1" x14ac:dyDescent="0.25">
      <c r="A968" s="318"/>
      <c r="B968" s="318"/>
      <c r="C968" s="318"/>
      <c r="D968" s="318"/>
      <c r="E968" s="318"/>
      <c r="F968" s="318"/>
      <c r="G968" s="318"/>
      <c r="H968" s="318"/>
      <c r="I968" s="318"/>
      <c r="J968" s="318"/>
      <c r="K968" s="318"/>
      <c r="L968" s="318"/>
      <c r="M968" s="318"/>
      <c r="N968" s="318"/>
      <c r="O968" s="318"/>
      <c r="P968" s="318"/>
      <c r="Q968" s="318"/>
      <c r="R968" s="318"/>
      <c r="S968" s="318"/>
      <c r="T968" s="318"/>
      <c r="U968" s="318"/>
      <c r="V968" s="318"/>
      <c r="W968" s="318"/>
      <c r="X968" s="318"/>
      <c r="Y968" s="318"/>
      <c r="Z968" s="318"/>
      <c r="AA968" s="318"/>
      <c r="AB968" s="318"/>
      <c r="AC968" s="318"/>
      <c r="AD968" s="318"/>
    </row>
    <row r="969" spans="1:30" ht="12" customHeight="1" x14ac:dyDescent="0.25">
      <c r="A969" s="318"/>
      <c r="B969" s="318"/>
      <c r="C969" s="318"/>
      <c r="D969" s="318"/>
      <c r="E969" s="318"/>
      <c r="F969" s="318"/>
      <c r="G969" s="318"/>
      <c r="H969" s="318"/>
      <c r="I969" s="318"/>
      <c r="J969" s="318"/>
      <c r="K969" s="318"/>
      <c r="L969" s="318"/>
      <c r="M969" s="318"/>
      <c r="N969" s="318"/>
      <c r="O969" s="318"/>
      <c r="P969" s="318"/>
      <c r="Q969" s="318"/>
      <c r="R969" s="318"/>
      <c r="S969" s="318"/>
      <c r="T969" s="318"/>
      <c r="U969" s="318"/>
      <c r="V969" s="318"/>
      <c r="W969" s="318"/>
      <c r="X969" s="318"/>
      <c r="Y969" s="318"/>
      <c r="Z969" s="318"/>
      <c r="AA969" s="318"/>
      <c r="AB969" s="318"/>
      <c r="AC969" s="318"/>
      <c r="AD969" s="318"/>
    </row>
    <row r="970" spans="1:30" ht="12" customHeight="1" x14ac:dyDescent="0.25">
      <c r="A970" s="318"/>
      <c r="B970" s="318"/>
      <c r="C970" s="318"/>
      <c r="D970" s="318"/>
      <c r="E970" s="318"/>
      <c r="F970" s="318"/>
      <c r="G970" s="318"/>
      <c r="H970" s="318"/>
      <c r="I970" s="318"/>
      <c r="J970" s="318"/>
      <c r="K970" s="318"/>
      <c r="L970" s="318"/>
      <c r="M970" s="318"/>
      <c r="N970" s="318"/>
      <c r="O970" s="318"/>
      <c r="P970" s="318"/>
      <c r="Q970" s="318"/>
      <c r="R970" s="318"/>
      <c r="S970" s="318"/>
      <c r="T970" s="318"/>
      <c r="U970" s="318"/>
      <c r="V970" s="318"/>
      <c r="W970" s="318"/>
      <c r="X970" s="318"/>
      <c r="Y970" s="318"/>
      <c r="Z970" s="318"/>
      <c r="AA970" s="318"/>
      <c r="AB970" s="318"/>
      <c r="AC970" s="318"/>
      <c r="AD970" s="318"/>
    </row>
    <row r="971" spans="1:30" ht="12" customHeight="1" x14ac:dyDescent="0.25">
      <c r="A971" s="318"/>
      <c r="B971" s="318"/>
      <c r="C971" s="318"/>
      <c r="D971" s="318"/>
      <c r="E971" s="318"/>
      <c r="F971" s="318"/>
      <c r="G971" s="318"/>
      <c r="H971" s="318"/>
      <c r="I971" s="318"/>
      <c r="J971" s="318"/>
      <c r="K971" s="318"/>
      <c r="L971" s="318"/>
      <c r="M971" s="318"/>
      <c r="N971" s="318"/>
      <c r="O971" s="318"/>
      <c r="P971" s="318"/>
      <c r="Q971" s="318"/>
      <c r="R971" s="318"/>
      <c r="S971" s="318"/>
      <c r="T971" s="318"/>
      <c r="U971" s="318"/>
      <c r="V971" s="318"/>
      <c r="W971" s="318"/>
      <c r="X971" s="318"/>
      <c r="Y971" s="318"/>
      <c r="Z971" s="318"/>
      <c r="AA971" s="318"/>
      <c r="AB971" s="318"/>
      <c r="AC971" s="318"/>
      <c r="AD971" s="318"/>
    </row>
    <row r="972" spans="1:30" ht="12" customHeight="1" x14ac:dyDescent="0.25">
      <c r="A972" s="318"/>
      <c r="B972" s="318"/>
      <c r="C972" s="318"/>
      <c r="D972" s="318"/>
      <c r="E972" s="318"/>
      <c r="F972" s="318"/>
      <c r="G972" s="318"/>
      <c r="H972" s="318"/>
      <c r="I972" s="318"/>
      <c r="J972" s="318"/>
      <c r="K972" s="318"/>
      <c r="L972" s="318"/>
      <c r="M972" s="318"/>
      <c r="N972" s="318"/>
      <c r="O972" s="318"/>
      <c r="P972" s="318"/>
      <c r="Q972" s="318"/>
      <c r="R972" s="318"/>
      <c r="S972" s="318"/>
      <c r="T972" s="318"/>
      <c r="U972" s="318"/>
      <c r="V972" s="318"/>
      <c r="W972" s="318"/>
      <c r="X972" s="318"/>
      <c r="Y972" s="318"/>
      <c r="Z972" s="318"/>
      <c r="AA972" s="318"/>
      <c r="AB972" s="318"/>
      <c r="AC972" s="318"/>
      <c r="AD972" s="318"/>
    </row>
    <row r="973" spans="1:30" ht="12" customHeight="1" x14ac:dyDescent="0.25">
      <c r="A973" s="318"/>
      <c r="B973" s="318"/>
      <c r="C973" s="318"/>
      <c r="D973" s="318"/>
      <c r="E973" s="318"/>
      <c r="F973" s="318"/>
      <c r="G973" s="318"/>
      <c r="H973" s="318"/>
      <c r="I973" s="318"/>
      <c r="J973" s="318"/>
      <c r="K973" s="318"/>
      <c r="L973" s="318"/>
      <c r="M973" s="318"/>
      <c r="N973" s="318"/>
      <c r="O973" s="318"/>
      <c r="P973" s="318"/>
      <c r="Q973" s="318"/>
      <c r="R973" s="318"/>
      <c r="S973" s="318"/>
      <c r="T973" s="318"/>
      <c r="U973" s="318"/>
      <c r="V973" s="318"/>
      <c r="W973" s="318"/>
      <c r="X973" s="318"/>
      <c r="Y973" s="318"/>
      <c r="Z973" s="318"/>
      <c r="AA973" s="318"/>
      <c r="AB973" s="318"/>
      <c r="AC973" s="318"/>
      <c r="AD973" s="318"/>
    </row>
    <row r="974" spans="1:30" ht="12" customHeight="1" x14ac:dyDescent="0.25">
      <c r="A974" s="318"/>
      <c r="B974" s="318"/>
      <c r="C974" s="318"/>
      <c r="D974" s="318"/>
      <c r="E974" s="318"/>
      <c r="F974" s="318"/>
      <c r="G974" s="318"/>
      <c r="H974" s="318"/>
      <c r="I974" s="318"/>
      <c r="J974" s="318"/>
      <c r="K974" s="318"/>
      <c r="L974" s="318"/>
      <c r="M974" s="318"/>
      <c r="N974" s="318"/>
      <c r="O974" s="318"/>
      <c r="P974" s="318"/>
      <c r="Q974" s="318"/>
      <c r="R974" s="318"/>
      <c r="S974" s="318"/>
      <c r="T974" s="318"/>
      <c r="U974" s="318"/>
      <c r="V974" s="318"/>
      <c r="W974" s="318"/>
      <c r="X974" s="318"/>
      <c r="Y974" s="318"/>
      <c r="Z974" s="318"/>
      <c r="AA974" s="318"/>
      <c r="AB974" s="318"/>
      <c r="AC974" s="318"/>
      <c r="AD974" s="318"/>
    </row>
    <row r="975" spans="1:30" ht="12" customHeight="1" x14ac:dyDescent="0.25">
      <c r="A975" s="318"/>
      <c r="B975" s="318"/>
      <c r="C975" s="318"/>
      <c r="D975" s="318"/>
      <c r="E975" s="318"/>
      <c r="F975" s="318"/>
      <c r="G975" s="318"/>
      <c r="H975" s="318"/>
      <c r="I975" s="318"/>
      <c r="J975" s="318"/>
      <c r="K975" s="318"/>
      <c r="L975" s="318"/>
      <c r="M975" s="318"/>
      <c r="N975" s="318"/>
      <c r="O975" s="318"/>
      <c r="P975" s="318"/>
      <c r="Q975" s="318"/>
      <c r="R975" s="318"/>
      <c r="S975" s="318"/>
      <c r="T975" s="318"/>
      <c r="U975" s="318"/>
      <c r="V975" s="318"/>
      <c r="W975" s="318"/>
      <c r="X975" s="318"/>
      <c r="Y975" s="318"/>
      <c r="Z975" s="318"/>
      <c r="AA975" s="318"/>
      <c r="AB975" s="318"/>
      <c r="AC975" s="318"/>
      <c r="AD975" s="318"/>
    </row>
    <row r="976" spans="1:30" ht="12" customHeight="1" x14ac:dyDescent="0.25">
      <c r="A976" s="318"/>
      <c r="B976" s="318"/>
      <c r="C976" s="318"/>
      <c r="D976" s="318"/>
      <c r="E976" s="318"/>
      <c r="F976" s="318"/>
      <c r="G976" s="318"/>
      <c r="H976" s="318"/>
      <c r="I976" s="318"/>
      <c r="J976" s="318"/>
      <c r="K976" s="318"/>
      <c r="L976" s="318"/>
      <c r="M976" s="318"/>
      <c r="N976" s="318"/>
      <c r="O976" s="318"/>
      <c r="P976" s="318"/>
      <c r="Q976" s="318"/>
      <c r="R976" s="318"/>
      <c r="S976" s="318"/>
      <c r="T976" s="318"/>
      <c r="U976" s="318"/>
      <c r="V976" s="318"/>
      <c r="W976" s="318"/>
      <c r="X976" s="318"/>
      <c r="Y976" s="318"/>
      <c r="Z976" s="318"/>
      <c r="AA976" s="318"/>
      <c r="AB976" s="318"/>
      <c r="AC976" s="318"/>
      <c r="AD976" s="318"/>
    </row>
    <row r="977" spans="1:30" ht="12" customHeight="1" x14ac:dyDescent="0.25">
      <c r="A977" s="318"/>
      <c r="B977" s="318"/>
      <c r="C977" s="318"/>
      <c r="D977" s="318"/>
      <c r="E977" s="318"/>
      <c r="F977" s="318"/>
      <c r="G977" s="318"/>
      <c r="H977" s="318"/>
      <c r="I977" s="318"/>
      <c r="J977" s="318"/>
      <c r="K977" s="318"/>
      <c r="L977" s="318"/>
      <c r="M977" s="318"/>
      <c r="N977" s="318"/>
      <c r="O977" s="318"/>
      <c r="P977" s="318"/>
      <c r="Q977" s="318"/>
      <c r="R977" s="318"/>
      <c r="S977" s="318"/>
      <c r="T977" s="318"/>
      <c r="U977" s="318"/>
      <c r="V977" s="318"/>
      <c r="W977" s="318"/>
      <c r="X977" s="318"/>
      <c r="Y977" s="318"/>
      <c r="Z977" s="318"/>
      <c r="AA977" s="318"/>
      <c r="AB977" s="318"/>
      <c r="AC977" s="318"/>
      <c r="AD977" s="318"/>
    </row>
    <row r="978" spans="1:30" ht="12" customHeight="1" x14ac:dyDescent="0.25">
      <c r="A978" s="318"/>
      <c r="B978" s="318"/>
      <c r="C978" s="318"/>
      <c r="D978" s="318"/>
      <c r="E978" s="318"/>
      <c r="F978" s="318"/>
      <c r="G978" s="318"/>
      <c r="H978" s="318"/>
      <c r="I978" s="318"/>
      <c r="J978" s="318"/>
      <c r="K978" s="318"/>
      <c r="L978" s="318"/>
      <c r="M978" s="318"/>
      <c r="N978" s="318"/>
      <c r="O978" s="318"/>
      <c r="P978" s="318"/>
      <c r="Q978" s="318"/>
      <c r="R978" s="318"/>
      <c r="S978" s="318"/>
      <c r="T978" s="318"/>
      <c r="U978" s="318"/>
      <c r="V978" s="318"/>
      <c r="W978" s="318"/>
      <c r="X978" s="318"/>
      <c r="Y978" s="318"/>
      <c r="Z978" s="318"/>
      <c r="AA978" s="318"/>
      <c r="AB978" s="318"/>
      <c r="AC978" s="318"/>
      <c r="AD978" s="318"/>
    </row>
    <row r="979" spans="1:30" ht="12" customHeight="1" x14ac:dyDescent="0.25">
      <c r="A979" s="318"/>
      <c r="B979" s="318"/>
      <c r="C979" s="318"/>
      <c r="D979" s="318"/>
      <c r="E979" s="318"/>
      <c r="F979" s="318"/>
      <c r="G979" s="318"/>
      <c r="H979" s="318"/>
      <c r="I979" s="318"/>
      <c r="J979" s="318"/>
      <c r="K979" s="318"/>
      <c r="L979" s="318"/>
      <c r="M979" s="318"/>
      <c r="N979" s="318"/>
      <c r="O979" s="318"/>
      <c r="P979" s="318"/>
      <c r="Q979" s="318"/>
      <c r="R979" s="318"/>
      <c r="S979" s="318"/>
      <c r="T979" s="318"/>
      <c r="U979" s="318"/>
      <c r="V979" s="318"/>
      <c r="W979" s="318"/>
      <c r="X979" s="318"/>
      <c r="Y979" s="318"/>
      <c r="Z979" s="318"/>
      <c r="AA979" s="318"/>
      <c r="AB979" s="318"/>
      <c r="AC979" s="318"/>
      <c r="AD979" s="318"/>
    </row>
    <row r="980" spans="1:30" ht="12" customHeight="1" x14ac:dyDescent="0.25">
      <c r="A980" s="318"/>
      <c r="B980" s="318"/>
      <c r="C980" s="318"/>
      <c r="D980" s="318"/>
      <c r="E980" s="318"/>
      <c r="F980" s="318"/>
      <c r="G980" s="318"/>
      <c r="H980" s="318"/>
      <c r="I980" s="318"/>
      <c r="J980" s="318"/>
      <c r="K980" s="318"/>
      <c r="L980" s="318"/>
      <c r="M980" s="318"/>
      <c r="N980" s="318"/>
      <c r="O980" s="318"/>
      <c r="P980" s="318"/>
      <c r="Q980" s="318"/>
      <c r="R980" s="318"/>
      <c r="S980" s="318"/>
      <c r="T980" s="318"/>
      <c r="U980" s="318"/>
      <c r="V980" s="318"/>
      <c r="W980" s="318"/>
      <c r="X980" s="318"/>
      <c r="Y980" s="318"/>
      <c r="Z980" s="318"/>
      <c r="AA980" s="318"/>
      <c r="AB980" s="318"/>
      <c r="AC980" s="318"/>
      <c r="AD980" s="318"/>
    </row>
    <row r="981" spans="1:30" ht="12" customHeight="1" x14ac:dyDescent="0.25">
      <c r="A981" s="318"/>
      <c r="B981" s="318"/>
      <c r="C981" s="318"/>
      <c r="D981" s="318"/>
      <c r="E981" s="318"/>
      <c r="F981" s="318"/>
      <c r="G981" s="318"/>
      <c r="H981" s="318"/>
      <c r="I981" s="318"/>
      <c r="J981" s="318"/>
      <c r="K981" s="318"/>
      <c r="L981" s="318"/>
      <c r="M981" s="318"/>
      <c r="N981" s="318"/>
      <c r="O981" s="318"/>
      <c r="P981" s="318"/>
      <c r="Q981" s="318"/>
      <c r="R981" s="318"/>
      <c r="S981" s="318"/>
      <c r="T981" s="318"/>
      <c r="U981" s="318"/>
      <c r="V981" s="318"/>
      <c r="W981" s="318"/>
      <c r="X981" s="318"/>
      <c r="Y981" s="318"/>
      <c r="Z981" s="318"/>
      <c r="AA981" s="318"/>
      <c r="AB981" s="318"/>
      <c r="AC981" s="318"/>
      <c r="AD981" s="318"/>
    </row>
    <row r="982" spans="1:30" ht="12" customHeight="1" x14ac:dyDescent="0.25">
      <c r="A982" s="318"/>
      <c r="B982" s="318"/>
      <c r="C982" s="318"/>
      <c r="D982" s="318"/>
      <c r="E982" s="318"/>
      <c r="F982" s="318"/>
      <c r="G982" s="318"/>
      <c r="H982" s="318"/>
      <c r="I982" s="318"/>
      <c r="J982" s="318"/>
      <c r="K982" s="318"/>
      <c r="L982" s="318"/>
      <c r="M982" s="318"/>
      <c r="N982" s="318"/>
      <c r="O982" s="318"/>
      <c r="P982" s="318"/>
      <c r="Q982" s="318"/>
      <c r="R982" s="318"/>
      <c r="S982" s="318"/>
      <c r="T982" s="318"/>
      <c r="U982" s="318"/>
      <c r="V982" s="318"/>
      <c r="W982" s="318"/>
      <c r="X982" s="318"/>
      <c r="Y982" s="318"/>
      <c r="Z982" s="318"/>
      <c r="AA982" s="318"/>
      <c r="AB982" s="318"/>
      <c r="AC982" s="318"/>
      <c r="AD982" s="318"/>
    </row>
    <row r="983" spans="1:30" ht="12" customHeight="1" x14ac:dyDescent="0.25">
      <c r="A983" s="318"/>
      <c r="B983" s="318"/>
      <c r="C983" s="318"/>
      <c r="D983" s="318"/>
      <c r="E983" s="318"/>
      <c r="F983" s="318"/>
      <c r="G983" s="318"/>
      <c r="H983" s="318"/>
      <c r="I983" s="318"/>
      <c r="J983" s="318"/>
      <c r="K983" s="318"/>
      <c r="L983" s="318"/>
      <c r="M983" s="318"/>
      <c r="N983" s="318"/>
      <c r="O983" s="318"/>
      <c r="P983" s="318"/>
      <c r="Q983" s="318"/>
      <c r="R983" s="318"/>
      <c r="S983" s="318"/>
      <c r="T983" s="318"/>
      <c r="U983" s="318"/>
      <c r="V983" s="318"/>
      <c r="W983" s="318"/>
      <c r="X983" s="318"/>
      <c r="Y983" s="318"/>
      <c r="Z983" s="318"/>
      <c r="AA983" s="318"/>
      <c r="AB983" s="318"/>
      <c r="AC983" s="318"/>
      <c r="AD983" s="318"/>
    </row>
    <row r="984" spans="1:30" ht="12" customHeight="1" x14ac:dyDescent="0.25">
      <c r="A984" s="318"/>
      <c r="B984" s="318"/>
      <c r="C984" s="318"/>
      <c r="D984" s="318"/>
      <c r="E984" s="318"/>
      <c r="F984" s="318"/>
      <c r="G984" s="318"/>
      <c r="H984" s="318"/>
      <c r="I984" s="318"/>
      <c r="J984" s="318"/>
      <c r="K984" s="318"/>
      <c r="L984" s="318"/>
      <c r="M984" s="318"/>
      <c r="N984" s="318"/>
      <c r="O984" s="318"/>
      <c r="P984" s="318"/>
      <c r="Q984" s="318"/>
      <c r="R984" s="318"/>
      <c r="S984" s="318"/>
      <c r="T984" s="318"/>
      <c r="U984" s="318"/>
      <c r="V984" s="318"/>
      <c r="W984" s="318"/>
      <c r="X984" s="318"/>
      <c r="Y984" s="318"/>
      <c r="Z984" s="318"/>
      <c r="AA984" s="318"/>
      <c r="AB984" s="318"/>
      <c r="AC984" s="318"/>
      <c r="AD984" s="318"/>
    </row>
    <row r="985" spans="1:30" ht="12" customHeight="1" x14ac:dyDescent="0.25">
      <c r="A985" s="318"/>
      <c r="B985" s="318"/>
      <c r="C985" s="318"/>
      <c r="D985" s="318"/>
      <c r="E985" s="318"/>
      <c r="F985" s="318"/>
      <c r="G985" s="318"/>
      <c r="H985" s="318"/>
      <c r="I985" s="318"/>
      <c r="J985" s="318"/>
      <c r="K985" s="318"/>
      <c r="L985" s="318"/>
      <c r="M985" s="318"/>
      <c r="N985" s="318"/>
      <c r="O985" s="318"/>
      <c r="P985" s="318"/>
      <c r="Q985" s="318"/>
      <c r="R985" s="318"/>
      <c r="S985" s="318"/>
      <c r="T985" s="318"/>
      <c r="U985" s="318"/>
      <c r="V985" s="318"/>
      <c r="W985" s="318"/>
      <c r="X985" s="318"/>
      <c r="Y985" s="318"/>
      <c r="Z985" s="318"/>
      <c r="AA985" s="318"/>
      <c r="AB985" s="318"/>
      <c r="AC985" s="318"/>
      <c r="AD985" s="318"/>
    </row>
    <row r="986" spans="1:30" ht="12" customHeight="1" x14ac:dyDescent="0.25">
      <c r="A986" s="318"/>
      <c r="B986" s="318"/>
      <c r="C986" s="318"/>
      <c r="D986" s="318"/>
      <c r="E986" s="318"/>
      <c r="F986" s="318"/>
      <c r="G986" s="318"/>
      <c r="H986" s="318"/>
      <c r="I986" s="318"/>
      <c r="J986" s="318"/>
      <c r="K986" s="318"/>
      <c r="L986" s="318"/>
      <c r="M986" s="318"/>
      <c r="N986" s="318"/>
      <c r="O986" s="318"/>
      <c r="P986" s="318"/>
      <c r="Q986" s="318"/>
      <c r="R986" s="318"/>
      <c r="S986" s="318"/>
      <c r="T986" s="318"/>
      <c r="U986" s="318"/>
      <c r="V986" s="318"/>
      <c r="W986" s="318"/>
      <c r="X986" s="318"/>
      <c r="Y986" s="318"/>
      <c r="Z986" s="318"/>
      <c r="AA986" s="318"/>
      <c r="AB986" s="318"/>
      <c r="AC986" s="318"/>
      <c r="AD986" s="318"/>
    </row>
    <row r="987" spans="1:30" ht="12" customHeight="1" x14ac:dyDescent="0.25">
      <c r="A987" s="318"/>
      <c r="B987" s="318"/>
      <c r="C987" s="318"/>
      <c r="D987" s="318"/>
      <c r="E987" s="318"/>
      <c r="F987" s="318"/>
      <c r="G987" s="318"/>
      <c r="H987" s="318"/>
      <c r="I987" s="318"/>
      <c r="J987" s="318"/>
      <c r="K987" s="318"/>
      <c r="L987" s="318"/>
      <c r="M987" s="318"/>
      <c r="N987" s="318"/>
      <c r="O987" s="318"/>
      <c r="P987" s="318"/>
      <c r="Q987" s="318"/>
      <c r="R987" s="318"/>
      <c r="S987" s="318"/>
      <c r="T987" s="318"/>
      <c r="U987" s="318"/>
      <c r="V987" s="318"/>
      <c r="W987" s="318"/>
      <c r="X987" s="318"/>
      <c r="Y987" s="318"/>
      <c r="Z987" s="318"/>
      <c r="AA987" s="318"/>
      <c r="AB987" s="318"/>
      <c r="AC987" s="318"/>
      <c r="AD987" s="318"/>
    </row>
    <row r="988" spans="1:30" ht="12" customHeight="1" x14ac:dyDescent="0.25">
      <c r="A988" s="318"/>
      <c r="B988" s="318"/>
      <c r="C988" s="318"/>
      <c r="D988" s="318"/>
      <c r="E988" s="318"/>
      <c r="F988" s="318"/>
      <c r="G988" s="318"/>
      <c r="H988" s="318"/>
      <c r="I988" s="318"/>
      <c r="J988" s="318"/>
      <c r="K988" s="318"/>
      <c r="L988" s="318"/>
      <c r="M988" s="318"/>
      <c r="N988" s="318"/>
      <c r="O988" s="318"/>
      <c r="P988" s="318"/>
      <c r="Q988" s="318"/>
      <c r="R988" s="318"/>
      <c r="S988" s="318"/>
      <c r="T988" s="318"/>
      <c r="U988" s="318"/>
      <c r="V988" s="318"/>
      <c r="W988" s="318"/>
      <c r="X988" s="318"/>
      <c r="Y988" s="318"/>
      <c r="Z988" s="318"/>
      <c r="AA988" s="318"/>
      <c r="AB988" s="318"/>
      <c r="AC988" s="318"/>
      <c r="AD988" s="318"/>
    </row>
    <row r="989" spans="1:30" ht="12" customHeight="1" x14ac:dyDescent="0.25">
      <c r="A989" s="318"/>
      <c r="B989" s="318"/>
      <c r="C989" s="318"/>
      <c r="D989" s="318"/>
      <c r="E989" s="318"/>
      <c r="F989" s="318"/>
      <c r="G989" s="318"/>
      <c r="H989" s="318"/>
      <c r="I989" s="318"/>
      <c r="J989" s="318"/>
      <c r="K989" s="318"/>
      <c r="L989" s="318"/>
      <c r="M989" s="318"/>
      <c r="N989" s="318"/>
      <c r="O989" s="318"/>
      <c r="P989" s="318"/>
      <c r="Q989" s="318"/>
      <c r="R989" s="318"/>
      <c r="S989" s="318"/>
      <c r="T989" s="318"/>
      <c r="U989" s="318"/>
      <c r="V989" s="318"/>
      <c r="W989" s="318"/>
      <c r="X989" s="318"/>
      <c r="Y989" s="318"/>
      <c r="Z989" s="318"/>
      <c r="AA989" s="318"/>
      <c r="AB989" s="318"/>
      <c r="AC989" s="318"/>
      <c r="AD989" s="318"/>
    </row>
    <row r="990" spans="1:30" ht="12" customHeight="1" x14ac:dyDescent="0.25">
      <c r="A990" s="318"/>
      <c r="B990" s="318"/>
      <c r="C990" s="318"/>
      <c r="D990" s="318"/>
      <c r="E990" s="318"/>
      <c r="F990" s="318"/>
      <c r="G990" s="318"/>
      <c r="H990" s="318"/>
      <c r="I990" s="318"/>
      <c r="J990" s="318"/>
      <c r="K990" s="318"/>
      <c r="L990" s="318"/>
      <c r="M990" s="318"/>
      <c r="N990" s="318"/>
      <c r="O990" s="318"/>
      <c r="P990" s="318"/>
      <c r="Q990" s="318"/>
      <c r="R990" s="318"/>
      <c r="S990" s="318"/>
      <c r="T990" s="318"/>
      <c r="U990" s="318"/>
      <c r="V990" s="318"/>
      <c r="W990" s="318"/>
      <c r="X990" s="318"/>
      <c r="Y990" s="318"/>
      <c r="Z990" s="318"/>
      <c r="AA990" s="318"/>
      <c r="AB990" s="318"/>
      <c r="AC990" s="318"/>
      <c r="AD990" s="318"/>
    </row>
    <row r="991" spans="1:30" ht="12" customHeight="1" x14ac:dyDescent="0.25">
      <c r="A991" s="318"/>
      <c r="B991" s="318"/>
      <c r="C991" s="318"/>
      <c r="D991" s="318"/>
      <c r="E991" s="318"/>
      <c r="F991" s="318"/>
      <c r="G991" s="318"/>
      <c r="H991" s="318"/>
      <c r="I991" s="318"/>
      <c r="J991" s="318"/>
      <c r="K991" s="318"/>
      <c r="L991" s="318"/>
      <c r="M991" s="318"/>
      <c r="N991" s="318"/>
      <c r="O991" s="318"/>
      <c r="P991" s="318"/>
      <c r="Q991" s="318"/>
      <c r="R991" s="318"/>
      <c r="S991" s="318"/>
      <c r="T991" s="318"/>
      <c r="U991" s="318"/>
      <c r="V991" s="318"/>
      <c r="W991" s="318"/>
      <c r="X991" s="318"/>
      <c r="Y991" s="318"/>
      <c r="Z991" s="318"/>
      <c r="AA991" s="318"/>
      <c r="AB991" s="318"/>
      <c r="AC991" s="318"/>
      <c r="AD991" s="318"/>
    </row>
    <row r="992" spans="1:30" ht="12" customHeight="1" x14ac:dyDescent="0.25">
      <c r="A992" s="318"/>
      <c r="B992" s="318"/>
      <c r="C992" s="318"/>
      <c r="D992" s="318"/>
      <c r="E992" s="318"/>
      <c r="F992" s="318"/>
      <c r="G992" s="318"/>
      <c r="H992" s="318"/>
      <c r="I992" s="318"/>
      <c r="J992" s="318"/>
      <c r="K992" s="318"/>
      <c r="L992" s="318"/>
      <c r="M992" s="318"/>
      <c r="N992" s="318"/>
      <c r="O992" s="318"/>
      <c r="P992" s="318"/>
      <c r="Q992" s="318"/>
      <c r="R992" s="318"/>
      <c r="S992" s="318"/>
      <c r="T992" s="318"/>
      <c r="U992" s="318"/>
      <c r="V992" s="318"/>
      <c r="W992" s="318"/>
      <c r="X992" s="318"/>
      <c r="Y992" s="318"/>
      <c r="Z992" s="318"/>
      <c r="AA992" s="318"/>
      <c r="AB992" s="318"/>
      <c r="AC992" s="318"/>
      <c r="AD992" s="318"/>
    </row>
    <row r="993" spans="1:30" ht="12" customHeight="1" x14ac:dyDescent="0.25">
      <c r="A993" s="318"/>
      <c r="B993" s="318"/>
      <c r="C993" s="318"/>
      <c r="D993" s="318"/>
      <c r="E993" s="318"/>
      <c r="F993" s="318"/>
      <c r="G993" s="318"/>
      <c r="H993" s="318"/>
      <c r="I993" s="318"/>
      <c r="J993" s="318"/>
      <c r="K993" s="318"/>
      <c r="L993" s="318"/>
      <c r="M993" s="318"/>
      <c r="N993" s="318"/>
      <c r="O993" s="318"/>
      <c r="P993" s="318"/>
      <c r="Q993" s="318"/>
      <c r="R993" s="318"/>
      <c r="S993" s="318"/>
      <c r="T993" s="318"/>
      <c r="U993" s="318"/>
      <c r="V993" s="318"/>
      <c r="W993" s="318"/>
      <c r="X993" s="318"/>
      <c r="Y993" s="318"/>
      <c r="Z993" s="318"/>
      <c r="AA993" s="318"/>
      <c r="AB993" s="318"/>
      <c r="AC993" s="318"/>
      <c r="AD993" s="318"/>
    </row>
    <row r="994" spans="1:30" ht="12" customHeight="1" x14ac:dyDescent="0.25">
      <c r="A994" s="318"/>
      <c r="B994" s="318"/>
      <c r="C994" s="318"/>
      <c r="D994" s="318"/>
      <c r="E994" s="318"/>
      <c r="F994" s="318"/>
      <c r="G994" s="318"/>
      <c r="H994" s="318"/>
      <c r="I994" s="318"/>
      <c r="J994" s="318"/>
      <c r="K994" s="318"/>
      <c r="L994" s="318"/>
      <c r="M994" s="318"/>
      <c r="N994" s="318"/>
      <c r="O994" s="318"/>
      <c r="P994" s="318"/>
      <c r="Q994" s="318"/>
      <c r="R994" s="318"/>
      <c r="S994" s="318"/>
      <c r="T994" s="318"/>
      <c r="U994" s="318"/>
      <c r="V994" s="318"/>
      <c r="W994" s="318"/>
      <c r="X994" s="318"/>
      <c r="Y994" s="318"/>
      <c r="Z994" s="318"/>
      <c r="AA994" s="318"/>
      <c r="AB994" s="318"/>
      <c r="AC994" s="318"/>
      <c r="AD994" s="318"/>
    </row>
    <row r="995" spans="1:30" ht="12" customHeight="1" x14ac:dyDescent="0.25">
      <c r="A995" s="318"/>
      <c r="B995" s="318"/>
      <c r="C995" s="318"/>
      <c r="D995" s="318"/>
      <c r="E995" s="318"/>
      <c r="F995" s="318"/>
      <c r="G995" s="318"/>
      <c r="H995" s="318"/>
      <c r="I995" s="318"/>
      <c r="J995" s="318"/>
      <c r="K995" s="318"/>
      <c r="L995" s="318"/>
      <c r="M995" s="318"/>
      <c r="N995" s="318"/>
      <c r="O995" s="318"/>
      <c r="P995" s="318"/>
      <c r="Q995" s="318"/>
      <c r="R995" s="318"/>
      <c r="S995" s="318"/>
      <c r="T995" s="318"/>
      <c r="U995" s="318"/>
      <c r="V995" s="318"/>
      <c r="W995" s="318"/>
      <c r="X995" s="318"/>
      <c r="Y995" s="318"/>
      <c r="Z995" s="318"/>
      <c r="AA995" s="318"/>
      <c r="AB995" s="318"/>
      <c r="AC995" s="318"/>
      <c r="AD995" s="318"/>
    </row>
    <row r="996" spans="1:30" ht="12" customHeight="1" x14ac:dyDescent="0.25">
      <c r="A996" s="318"/>
      <c r="B996" s="318"/>
      <c r="C996" s="318"/>
      <c r="D996" s="318"/>
      <c r="E996" s="318"/>
      <c r="F996" s="318"/>
      <c r="G996" s="318"/>
      <c r="H996" s="318"/>
      <c r="I996" s="318"/>
      <c r="J996" s="318"/>
      <c r="K996" s="318"/>
      <c r="L996" s="318"/>
      <c r="M996" s="318"/>
      <c r="N996" s="318"/>
      <c r="O996" s="318"/>
      <c r="P996" s="318"/>
      <c r="Q996" s="318"/>
      <c r="R996" s="318"/>
      <c r="S996" s="318"/>
      <c r="T996" s="318"/>
      <c r="U996" s="318"/>
      <c r="V996" s="318"/>
      <c r="W996" s="318"/>
      <c r="X996" s="318"/>
      <c r="Y996" s="318"/>
      <c r="Z996" s="318"/>
      <c r="AA996" s="318"/>
      <c r="AB996" s="318"/>
      <c r="AC996" s="318"/>
      <c r="AD996" s="318"/>
    </row>
    <row r="997" spans="1:30" ht="12" customHeight="1" x14ac:dyDescent="0.25">
      <c r="A997" s="318"/>
      <c r="B997" s="318"/>
      <c r="C997" s="318"/>
      <c r="D997" s="318"/>
      <c r="E997" s="318"/>
      <c r="F997" s="318"/>
      <c r="G997" s="318"/>
      <c r="H997" s="318"/>
      <c r="I997" s="318"/>
      <c r="J997" s="318"/>
      <c r="K997" s="318"/>
      <c r="L997" s="318"/>
      <c r="M997" s="318"/>
      <c r="N997" s="318"/>
      <c r="O997" s="318"/>
      <c r="P997" s="318"/>
      <c r="Q997" s="318"/>
      <c r="R997" s="318"/>
      <c r="S997" s="318"/>
      <c r="T997" s="318"/>
      <c r="U997" s="318"/>
      <c r="V997" s="318"/>
      <c r="W997" s="318"/>
      <c r="X997" s="318"/>
      <c r="Y997" s="318"/>
      <c r="Z997" s="318"/>
      <c r="AA997" s="318"/>
      <c r="AB997" s="318"/>
      <c r="AC997" s="318"/>
      <c r="AD997" s="318"/>
    </row>
    <row r="998" spans="1:30" ht="12" customHeight="1" x14ac:dyDescent="0.25">
      <c r="A998" s="318"/>
      <c r="B998" s="318"/>
      <c r="C998" s="318"/>
      <c r="D998" s="318"/>
      <c r="E998" s="318"/>
      <c r="F998" s="318"/>
      <c r="G998" s="318"/>
      <c r="H998" s="318"/>
      <c r="I998" s="318"/>
      <c r="J998" s="318"/>
      <c r="K998" s="318"/>
      <c r="L998" s="318"/>
      <c r="M998" s="318"/>
      <c r="N998" s="318"/>
      <c r="O998" s="318"/>
      <c r="P998" s="318"/>
      <c r="Q998" s="318"/>
      <c r="R998" s="318"/>
      <c r="S998" s="318"/>
      <c r="T998" s="318"/>
      <c r="U998" s="318"/>
      <c r="V998" s="318"/>
      <c r="W998" s="318"/>
      <c r="X998" s="318"/>
      <c r="Y998" s="318"/>
      <c r="Z998" s="318"/>
      <c r="AA998" s="318"/>
      <c r="AB998" s="318"/>
      <c r="AC998" s="318"/>
      <c r="AD998" s="318"/>
    </row>
    <row r="999" spans="1:30" ht="12" customHeight="1" x14ac:dyDescent="0.25">
      <c r="A999" s="318"/>
      <c r="B999" s="318"/>
      <c r="C999" s="318"/>
      <c r="D999" s="318"/>
      <c r="E999" s="318"/>
      <c r="F999" s="318"/>
      <c r="G999" s="318"/>
      <c r="H999" s="318"/>
      <c r="I999" s="318"/>
      <c r="J999" s="318"/>
      <c r="K999" s="318"/>
      <c r="L999" s="318"/>
      <c r="M999" s="318"/>
      <c r="N999" s="318"/>
      <c r="O999" s="318"/>
      <c r="P999" s="318"/>
      <c r="Q999" s="318"/>
      <c r="R999" s="318"/>
      <c r="S999" s="318"/>
      <c r="T999" s="318"/>
      <c r="U999" s="318"/>
      <c r="V999" s="318"/>
      <c r="W999" s="318"/>
      <c r="X999" s="318"/>
      <c r="Y999" s="318"/>
      <c r="Z999" s="318"/>
      <c r="AA999" s="318"/>
      <c r="AB999" s="318"/>
      <c r="AC999" s="318"/>
      <c r="AD999" s="318"/>
    </row>
    <row r="1000" spans="1:30" ht="12" customHeight="1" x14ac:dyDescent="0.25">
      <c r="A1000" s="318"/>
      <c r="B1000" s="318"/>
      <c r="C1000" s="318"/>
      <c r="D1000" s="318"/>
      <c r="E1000" s="318"/>
      <c r="F1000" s="318"/>
      <c r="G1000" s="318"/>
      <c r="H1000" s="318"/>
      <c r="I1000" s="318"/>
      <c r="J1000" s="318"/>
      <c r="K1000" s="318"/>
      <c r="L1000" s="318"/>
      <c r="M1000" s="318"/>
      <c r="N1000" s="318"/>
      <c r="O1000" s="318"/>
      <c r="P1000" s="318"/>
      <c r="Q1000" s="318"/>
      <c r="R1000" s="318"/>
      <c r="S1000" s="318"/>
      <c r="T1000" s="318"/>
      <c r="U1000" s="318"/>
      <c r="V1000" s="318"/>
      <c r="W1000" s="318"/>
      <c r="X1000" s="318"/>
      <c r="Y1000" s="318"/>
      <c r="Z1000" s="318"/>
      <c r="AA1000" s="318"/>
      <c r="AB1000" s="318"/>
      <c r="AC1000" s="318"/>
      <c r="AD1000" s="318"/>
    </row>
  </sheetData>
  <mergeCells count="34">
    <mergeCell ref="T35:T36"/>
    <mergeCell ref="U35:U36"/>
    <mergeCell ref="T2:T3"/>
    <mergeCell ref="U2:U3"/>
    <mergeCell ref="P34:U34"/>
    <mergeCell ref="P35:P36"/>
    <mergeCell ref="Q35:Q36"/>
    <mergeCell ref="R35:R36"/>
    <mergeCell ref="S35:S36"/>
    <mergeCell ref="P2:P3"/>
    <mergeCell ref="Q2:Q3"/>
    <mergeCell ref="R2:R3"/>
    <mergeCell ref="S2:S3"/>
    <mergeCell ref="W2:W3"/>
    <mergeCell ref="X2:X3"/>
    <mergeCell ref="Y2:Y3"/>
    <mergeCell ref="Z2:Z3"/>
    <mergeCell ref="A1:F1"/>
    <mergeCell ref="P1:U1"/>
    <mergeCell ref="W1:AA1"/>
    <mergeCell ref="A2:A3"/>
    <mergeCell ref="B2:B3"/>
    <mergeCell ref="C2:C3"/>
    <mergeCell ref="D2:D3"/>
    <mergeCell ref="AA2:AA3"/>
    <mergeCell ref="E35:E36"/>
    <mergeCell ref="F35:F36"/>
    <mergeCell ref="E2:E3"/>
    <mergeCell ref="F2:F3"/>
    <mergeCell ref="A34:F34"/>
    <mergeCell ref="A35:A36"/>
    <mergeCell ref="B35:B36"/>
    <mergeCell ref="C35:C36"/>
    <mergeCell ref="D35:D36"/>
  </mergeCells>
  <pageMargins left="0.7" right="0.7" top="0.75" bottom="0.75" header="0" footer="0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051"/>
  <sheetViews>
    <sheetView zoomScaleNormal="100" workbookViewId="0">
      <selection activeCell="C127" sqref="C127"/>
    </sheetView>
  </sheetViews>
  <sheetFormatPr baseColWidth="10" defaultColWidth="14.42578125" defaultRowHeight="15" customHeight="1" x14ac:dyDescent="0.25"/>
  <cols>
    <col min="1" max="1" width="15.85546875" style="252" customWidth="1"/>
    <col min="2" max="2" width="9.42578125" style="252" customWidth="1"/>
    <col min="3" max="3" width="6.85546875" style="252" bestFit="1" customWidth="1"/>
    <col min="4" max="4" width="9.5703125" style="252" customWidth="1"/>
    <col min="5" max="5" width="8.42578125" style="252" customWidth="1"/>
    <col min="6" max="6" width="7.5703125" style="252" customWidth="1"/>
    <col min="7" max="7" width="7.140625" style="252" customWidth="1"/>
    <col min="8" max="8" width="23.140625" style="252" hidden="1" customWidth="1"/>
    <col min="9" max="9" width="7.28515625" style="252" hidden="1" customWidth="1"/>
    <col min="10" max="10" width="9.42578125" style="252" hidden="1" customWidth="1"/>
    <col min="11" max="13" width="10.42578125" style="252" hidden="1" customWidth="1"/>
    <col min="14" max="15" width="9.140625" style="252" customWidth="1"/>
    <col min="16" max="16" width="7.5703125" style="252" customWidth="1"/>
    <col min="17" max="17" width="16.7109375" style="252" customWidth="1"/>
    <col min="18" max="18" width="12" style="252" customWidth="1"/>
    <col min="19" max="19" width="7.28515625" style="252" customWidth="1"/>
    <col min="20" max="20" width="8.5703125" style="252" customWidth="1"/>
    <col min="21" max="28" width="11.42578125" style="252" customWidth="1"/>
    <col min="29" max="37" width="10.7109375" style="252" customWidth="1"/>
    <col min="38" max="16384" width="14.42578125" style="252"/>
  </cols>
  <sheetData>
    <row r="1" spans="1:37" ht="12" customHeight="1" x14ac:dyDescent="0.25">
      <c r="A1" s="1035" t="s">
        <v>2277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318"/>
      <c r="Q1" s="318"/>
      <c r="R1" s="356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</row>
    <row r="2" spans="1:37" ht="12" customHeight="1" x14ac:dyDescent="0.25">
      <c r="A2" s="295" t="s">
        <v>117</v>
      </c>
      <c r="B2" s="294" t="s">
        <v>89</v>
      </c>
      <c r="C2" s="294" t="s">
        <v>90</v>
      </c>
      <c r="D2" s="294" t="s">
        <v>91</v>
      </c>
      <c r="E2" s="294" t="s">
        <v>92</v>
      </c>
      <c r="F2" s="294" t="s">
        <v>93</v>
      </c>
      <c r="G2" s="294" t="s">
        <v>94</v>
      </c>
      <c r="H2" s="294" t="s">
        <v>95</v>
      </c>
      <c r="I2" s="294" t="s">
        <v>96</v>
      </c>
      <c r="J2" s="294" t="s">
        <v>97</v>
      </c>
      <c r="K2" s="294" t="s">
        <v>98</v>
      </c>
      <c r="L2" s="294" t="s">
        <v>99</v>
      </c>
      <c r="M2" s="294" t="s">
        <v>100</v>
      </c>
      <c r="N2" s="294" t="s">
        <v>36</v>
      </c>
      <c r="O2" s="294" t="s">
        <v>78</v>
      </c>
      <c r="P2" s="318"/>
      <c r="Q2" s="357" t="s">
        <v>117</v>
      </c>
      <c r="R2" s="358" t="s">
        <v>101</v>
      </c>
      <c r="S2" s="358" t="s">
        <v>78</v>
      </c>
      <c r="T2" s="358" t="s">
        <v>118</v>
      </c>
      <c r="U2" s="318"/>
      <c r="V2" s="1016" t="s">
        <v>2278</v>
      </c>
      <c r="W2" s="1032"/>
      <c r="X2" s="1032"/>
      <c r="Y2" s="1032"/>
      <c r="Z2" s="1033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</row>
    <row r="3" spans="1:37" ht="12" customHeight="1" x14ac:dyDescent="0.25">
      <c r="A3" s="282" t="s">
        <v>2182</v>
      </c>
      <c r="B3" s="359">
        <v>4</v>
      </c>
      <c r="C3" s="359">
        <v>6</v>
      </c>
      <c r="D3" s="359">
        <v>0</v>
      </c>
      <c r="E3" s="359">
        <v>9</v>
      </c>
      <c r="F3" s="359">
        <v>0</v>
      </c>
      <c r="G3" s="359">
        <v>0</v>
      </c>
      <c r="H3" s="359"/>
      <c r="I3" s="359"/>
      <c r="J3" s="359"/>
      <c r="K3" s="359"/>
      <c r="L3" s="359"/>
      <c r="M3" s="359"/>
      <c r="N3" s="360">
        <f t="shared" ref="N3:N71" si="0">SUM(B3:M3)</f>
        <v>19</v>
      </c>
      <c r="O3" s="361">
        <f t="shared" ref="O3:O34" si="1">+N3/$N$79</f>
        <v>7.9011934960701959E-4</v>
      </c>
      <c r="P3" s="318"/>
      <c r="Q3" s="282" t="s">
        <v>122</v>
      </c>
      <c r="R3" s="391">
        <v>3237</v>
      </c>
      <c r="S3" s="392">
        <f t="shared" ref="S3:S34" si="2">+R3/$R$79</f>
        <v>0.13461138603568013</v>
      </c>
      <c r="T3" s="392">
        <f>+S3</f>
        <v>0.13461138603568013</v>
      </c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</row>
    <row r="4" spans="1:37" ht="12" customHeight="1" x14ac:dyDescent="0.25">
      <c r="A4" s="282" t="s">
        <v>2489</v>
      </c>
      <c r="B4" s="359">
        <v>0</v>
      </c>
      <c r="C4" s="359">
        <v>0</v>
      </c>
      <c r="D4" s="359">
        <v>0</v>
      </c>
      <c r="E4" s="359">
        <v>0</v>
      </c>
      <c r="F4" s="359">
        <v>2</v>
      </c>
      <c r="G4" s="359">
        <v>0</v>
      </c>
      <c r="H4" s="359"/>
      <c r="I4" s="359"/>
      <c r="J4" s="359"/>
      <c r="K4" s="359"/>
      <c r="L4" s="359"/>
      <c r="M4" s="359"/>
      <c r="N4" s="360">
        <f t="shared" si="0"/>
        <v>2</v>
      </c>
      <c r="O4" s="361">
        <f t="shared" si="1"/>
        <v>8.3170457853370483E-5</v>
      </c>
      <c r="P4" s="318"/>
      <c r="Q4" s="282" t="s">
        <v>126</v>
      </c>
      <c r="R4" s="393">
        <v>2394</v>
      </c>
      <c r="S4" s="392">
        <f t="shared" si="2"/>
        <v>9.9555038050484462E-2</v>
      </c>
      <c r="T4" s="392">
        <f>+S4+T3</f>
        <v>0.23416642408616459</v>
      </c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</row>
    <row r="5" spans="1:37" ht="12" customHeight="1" x14ac:dyDescent="0.25">
      <c r="A5" s="282" t="s">
        <v>119</v>
      </c>
      <c r="B5" s="342">
        <v>21</v>
      </c>
      <c r="C5" s="342">
        <v>20</v>
      </c>
      <c r="D5" s="342">
        <v>19</v>
      </c>
      <c r="E5" s="342">
        <v>14</v>
      </c>
      <c r="F5" s="342">
        <v>13</v>
      </c>
      <c r="G5" s="359">
        <v>11</v>
      </c>
      <c r="H5" s="359"/>
      <c r="I5" s="359"/>
      <c r="J5" s="359"/>
      <c r="K5" s="359"/>
      <c r="L5" s="342"/>
      <c r="M5" s="342"/>
      <c r="N5" s="360">
        <f t="shared" si="0"/>
        <v>98</v>
      </c>
      <c r="O5" s="361">
        <f t="shared" si="1"/>
        <v>4.0753524348151535E-3</v>
      </c>
      <c r="P5" s="318"/>
      <c r="Q5" s="282" t="s">
        <v>128</v>
      </c>
      <c r="R5" s="393">
        <v>2248</v>
      </c>
      <c r="S5" s="392">
        <f t="shared" si="2"/>
        <v>9.3483594627188429E-2</v>
      </c>
      <c r="T5" s="392">
        <f t="shared" ref="T5:T68" si="3">+S5+T4</f>
        <v>0.32765001871335303</v>
      </c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</row>
    <row r="6" spans="1:37" ht="12" customHeight="1" x14ac:dyDescent="0.25">
      <c r="A6" s="282" t="s">
        <v>2408</v>
      </c>
      <c r="B6" s="359">
        <v>0</v>
      </c>
      <c r="C6" s="359">
        <v>0</v>
      </c>
      <c r="D6" s="359">
        <v>10</v>
      </c>
      <c r="E6" s="359">
        <v>7</v>
      </c>
      <c r="F6" s="359">
        <v>0</v>
      </c>
      <c r="G6" s="359">
        <v>4</v>
      </c>
      <c r="H6" s="359"/>
      <c r="I6" s="359"/>
      <c r="J6" s="359"/>
      <c r="K6" s="359"/>
      <c r="L6" s="359"/>
      <c r="M6" s="359"/>
      <c r="N6" s="360">
        <f t="shared" si="0"/>
        <v>21</v>
      </c>
      <c r="O6" s="361">
        <f t="shared" si="1"/>
        <v>8.7328980746039008E-4</v>
      </c>
      <c r="P6" s="318"/>
      <c r="Q6" s="282" t="s">
        <v>137</v>
      </c>
      <c r="R6" s="391">
        <v>2213</v>
      </c>
      <c r="S6" s="392">
        <f t="shared" si="2"/>
        <v>9.2028111614754438E-2</v>
      </c>
      <c r="T6" s="392">
        <f t="shared" si="3"/>
        <v>0.41967813032810747</v>
      </c>
      <c r="U6" s="362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</row>
    <row r="7" spans="1:37" ht="12" customHeight="1" x14ac:dyDescent="0.25">
      <c r="A7" s="282" t="s">
        <v>121</v>
      </c>
      <c r="B7" s="342">
        <v>6</v>
      </c>
      <c r="C7" s="342">
        <v>24</v>
      </c>
      <c r="D7" s="342">
        <v>16</v>
      </c>
      <c r="E7" s="342">
        <v>0</v>
      </c>
      <c r="F7" s="342">
        <v>14</v>
      </c>
      <c r="G7" s="359">
        <v>14</v>
      </c>
      <c r="H7" s="359"/>
      <c r="I7" s="359"/>
      <c r="J7" s="359"/>
      <c r="K7" s="359"/>
      <c r="L7" s="342"/>
      <c r="M7" s="342"/>
      <c r="N7" s="360">
        <f t="shared" si="0"/>
        <v>74</v>
      </c>
      <c r="O7" s="361">
        <f t="shared" si="1"/>
        <v>3.0773069405747077E-3</v>
      </c>
      <c r="P7" s="318"/>
      <c r="Q7" s="282" t="s">
        <v>120</v>
      </c>
      <c r="R7" s="391">
        <v>2144</v>
      </c>
      <c r="S7" s="392">
        <f t="shared" si="2"/>
        <v>8.9158730818813162E-2</v>
      </c>
      <c r="T7" s="392">
        <f t="shared" si="3"/>
        <v>0.50883686114692062</v>
      </c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</row>
    <row r="8" spans="1:37" ht="12" customHeight="1" x14ac:dyDescent="0.25">
      <c r="A8" s="282" t="s">
        <v>1805</v>
      </c>
      <c r="B8" s="342">
        <v>0</v>
      </c>
      <c r="C8" s="342">
        <v>0</v>
      </c>
      <c r="D8" s="342">
        <v>0</v>
      </c>
      <c r="E8" s="342">
        <v>0</v>
      </c>
      <c r="F8" s="342">
        <v>3</v>
      </c>
      <c r="G8" s="359">
        <v>0</v>
      </c>
      <c r="H8" s="359"/>
      <c r="I8" s="359"/>
      <c r="J8" s="359"/>
      <c r="K8" s="359"/>
      <c r="L8" s="342"/>
      <c r="M8" s="342"/>
      <c r="N8" s="360">
        <f t="shared" si="0"/>
        <v>3</v>
      </c>
      <c r="O8" s="361">
        <f t="shared" si="1"/>
        <v>1.2475568678005573E-4</v>
      </c>
      <c r="P8" s="318"/>
      <c r="Q8" s="282" t="s">
        <v>124</v>
      </c>
      <c r="R8" s="393">
        <v>1461</v>
      </c>
      <c r="S8" s="392">
        <f t="shared" si="2"/>
        <v>6.0756019461887141E-2</v>
      </c>
      <c r="T8" s="392">
        <f t="shared" si="3"/>
        <v>0.56959288060880775</v>
      </c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</row>
    <row r="9" spans="1:37" ht="12" customHeight="1" x14ac:dyDescent="0.25">
      <c r="A9" s="282" t="s">
        <v>123</v>
      </c>
      <c r="B9" s="359">
        <v>20</v>
      </c>
      <c r="C9" s="359">
        <v>37</v>
      </c>
      <c r="D9" s="359">
        <v>39</v>
      </c>
      <c r="E9" s="359">
        <v>50</v>
      </c>
      <c r="F9" s="359">
        <v>14</v>
      </c>
      <c r="G9" s="359">
        <v>33</v>
      </c>
      <c r="H9" s="359"/>
      <c r="I9" s="359"/>
      <c r="J9" s="359"/>
      <c r="K9" s="359"/>
      <c r="L9" s="359"/>
      <c r="M9" s="359"/>
      <c r="N9" s="360">
        <f t="shared" si="0"/>
        <v>193</v>
      </c>
      <c r="O9" s="361">
        <f t="shared" si="1"/>
        <v>8.0259491828502515E-3</v>
      </c>
      <c r="P9" s="318"/>
      <c r="Q9" s="282" t="s">
        <v>148</v>
      </c>
      <c r="R9" s="391">
        <v>1164</v>
      </c>
      <c r="S9" s="392">
        <f t="shared" si="2"/>
        <v>4.840520647066162E-2</v>
      </c>
      <c r="T9" s="392">
        <f t="shared" si="3"/>
        <v>0.61799808707946935</v>
      </c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</row>
    <row r="10" spans="1:37" ht="12" customHeight="1" x14ac:dyDescent="0.25">
      <c r="A10" s="282" t="s">
        <v>125</v>
      </c>
      <c r="B10" s="342">
        <v>11</v>
      </c>
      <c r="C10" s="342">
        <v>18</v>
      </c>
      <c r="D10" s="342">
        <v>124</v>
      </c>
      <c r="E10" s="342">
        <v>22</v>
      </c>
      <c r="F10" s="342">
        <v>100</v>
      </c>
      <c r="G10" s="359">
        <v>6</v>
      </c>
      <c r="H10" s="359"/>
      <c r="I10" s="359"/>
      <c r="J10" s="359"/>
      <c r="K10" s="359"/>
      <c r="L10" s="342"/>
      <c r="M10" s="342"/>
      <c r="N10" s="360">
        <f t="shared" si="0"/>
        <v>281</v>
      </c>
      <c r="O10" s="361">
        <f t="shared" si="1"/>
        <v>1.1685449328398554E-2</v>
      </c>
      <c r="P10" s="318"/>
      <c r="Q10" s="282" t="s">
        <v>133</v>
      </c>
      <c r="R10" s="391">
        <v>965</v>
      </c>
      <c r="S10" s="392">
        <f t="shared" si="2"/>
        <v>4.0129745914251259E-2</v>
      </c>
      <c r="T10" s="392">
        <f t="shared" si="3"/>
        <v>0.65812783299372057</v>
      </c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</row>
    <row r="11" spans="1:37" ht="12" customHeight="1" x14ac:dyDescent="0.25">
      <c r="A11" s="282" t="s">
        <v>709</v>
      </c>
      <c r="B11" s="359">
        <v>0</v>
      </c>
      <c r="C11" s="359">
        <v>0</v>
      </c>
      <c r="D11" s="359">
        <v>0</v>
      </c>
      <c r="E11" s="359">
        <v>1</v>
      </c>
      <c r="F11" s="359">
        <v>0</v>
      </c>
      <c r="G11" s="359">
        <v>0</v>
      </c>
      <c r="H11" s="359"/>
      <c r="I11" s="359"/>
      <c r="J11" s="359"/>
      <c r="K11" s="359"/>
      <c r="L11" s="359"/>
      <c r="M11" s="359"/>
      <c r="N11" s="360">
        <f t="shared" si="0"/>
        <v>1</v>
      </c>
      <c r="O11" s="361">
        <f t="shared" si="1"/>
        <v>4.1585228926685242E-5</v>
      </c>
      <c r="P11" s="318"/>
      <c r="Q11" s="282" t="s">
        <v>129</v>
      </c>
      <c r="R11" s="391">
        <v>882</v>
      </c>
      <c r="S11" s="392">
        <f t="shared" si="2"/>
        <v>3.6678171913336381E-2</v>
      </c>
      <c r="T11" s="392">
        <f t="shared" si="3"/>
        <v>0.69480600490705691</v>
      </c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</row>
    <row r="12" spans="1:37" ht="12" customHeight="1" x14ac:dyDescent="0.25">
      <c r="A12" s="282" t="s">
        <v>127</v>
      </c>
      <c r="B12" s="342">
        <v>15</v>
      </c>
      <c r="C12" s="342">
        <v>71</v>
      </c>
      <c r="D12" s="342">
        <v>57</v>
      </c>
      <c r="E12" s="342">
        <v>39</v>
      </c>
      <c r="F12" s="342">
        <v>36</v>
      </c>
      <c r="G12" s="359">
        <v>9</v>
      </c>
      <c r="H12" s="359"/>
      <c r="I12" s="359"/>
      <c r="J12" s="359"/>
      <c r="K12" s="359"/>
      <c r="L12" s="342"/>
      <c r="M12" s="342"/>
      <c r="N12" s="360">
        <f t="shared" si="0"/>
        <v>227</v>
      </c>
      <c r="O12" s="361">
        <f t="shared" si="1"/>
        <v>9.4398469663575495E-3</v>
      </c>
      <c r="P12" s="318"/>
      <c r="Q12" s="282" t="s">
        <v>131</v>
      </c>
      <c r="R12" s="391">
        <v>832</v>
      </c>
      <c r="S12" s="392">
        <f t="shared" si="2"/>
        <v>3.4598910467002121E-2</v>
      </c>
      <c r="T12" s="392">
        <f t="shared" si="3"/>
        <v>0.72940491537405905</v>
      </c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</row>
    <row r="13" spans="1:37" ht="12" customHeight="1" x14ac:dyDescent="0.25">
      <c r="A13" s="282" t="s">
        <v>129</v>
      </c>
      <c r="B13" s="359">
        <v>60</v>
      </c>
      <c r="C13" s="359">
        <v>238</v>
      </c>
      <c r="D13" s="359">
        <v>101</v>
      </c>
      <c r="E13" s="359">
        <v>319</v>
      </c>
      <c r="F13" s="359">
        <v>140</v>
      </c>
      <c r="G13" s="359">
        <v>24</v>
      </c>
      <c r="H13" s="359"/>
      <c r="I13" s="359"/>
      <c r="J13" s="359"/>
      <c r="K13" s="359"/>
      <c r="L13" s="359"/>
      <c r="M13" s="359"/>
      <c r="N13" s="360">
        <f t="shared" si="0"/>
        <v>882</v>
      </c>
      <c r="O13" s="361">
        <f t="shared" si="1"/>
        <v>3.6678171913336381E-2</v>
      </c>
      <c r="P13" s="318"/>
      <c r="Q13" s="282" t="s">
        <v>151</v>
      </c>
      <c r="R13" s="391">
        <v>583</v>
      </c>
      <c r="S13" s="392">
        <f t="shared" si="2"/>
        <v>2.4244188464257497E-2</v>
      </c>
      <c r="T13" s="392">
        <f t="shared" si="3"/>
        <v>0.75364910383831651</v>
      </c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</row>
    <row r="14" spans="1:37" ht="12" customHeight="1" x14ac:dyDescent="0.25">
      <c r="A14" s="282" t="s">
        <v>120</v>
      </c>
      <c r="B14" s="342">
        <v>219</v>
      </c>
      <c r="C14" s="342">
        <v>221</v>
      </c>
      <c r="D14" s="342">
        <v>551</v>
      </c>
      <c r="E14" s="342">
        <v>236</v>
      </c>
      <c r="F14" s="342">
        <v>449</v>
      </c>
      <c r="G14" s="359">
        <v>468</v>
      </c>
      <c r="H14" s="359"/>
      <c r="I14" s="359"/>
      <c r="J14" s="359"/>
      <c r="K14" s="359"/>
      <c r="L14" s="342"/>
      <c r="M14" s="342"/>
      <c r="N14" s="360">
        <f t="shared" si="0"/>
        <v>2144</v>
      </c>
      <c r="O14" s="361">
        <f t="shared" si="1"/>
        <v>8.9158730818813162E-2</v>
      </c>
      <c r="P14" s="318"/>
      <c r="Q14" s="282" t="s">
        <v>161</v>
      </c>
      <c r="R14" s="393">
        <v>558</v>
      </c>
      <c r="S14" s="392">
        <f t="shared" si="2"/>
        <v>2.3204557741090363E-2</v>
      </c>
      <c r="T14" s="392">
        <f t="shared" si="3"/>
        <v>0.77685366157940683</v>
      </c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</row>
    <row r="15" spans="1:37" ht="12" customHeight="1" x14ac:dyDescent="0.25">
      <c r="A15" s="282" t="s">
        <v>132</v>
      </c>
      <c r="B15" s="359">
        <v>14</v>
      </c>
      <c r="C15" s="359">
        <v>9</v>
      </c>
      <c r="D15" s="359">
        <v>10</v>
      </c>
      <c r="E15" s="359">
        <v>16</v>
      </c>
      <c r="F15" s="359">
        <v>42</v>
      </c>
      <c r="G15" s="359">
        <v>0</v>
      </c>
      <c r="H15" s="359"/>
      <c r="I15" s="359"/>
      <c r="J15" s="359"/>
      <c r="K15" s="359"/>
      <c r="L15" s="359"/>
      <c r="M15" s="359"/>
      <c r="N15" s="360">
        <f t="shared" si="0"/>
        <v>91</v>
      </c>
      <c r="O15" s="361">
        <f t="shared" si="1"/>
        <v>3.7842558323283571E-3</v>
      </c>
      <c r="P15" s="318"/>
      <c r="Q15" s="282" t="s">
        <v>135</v>
      </c>
      <c r="R15" s="391">
        <v>440</v>
      </c>
      <c r="S15" s="392">
        <f t="shared" si="2"/>
        <v>1.8297500727741507E-2</v>
      </c>
      <c r="T15" s="392">
        <f t="shared" si="3"/>
        <v>0.79515116230714833</v>
      </c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</row>
    <row r="16" spans="1:37" ht="12" customHeight="1" x14ac:dyDescent="0.25">
      <c r="A16" s="282" t="s">
        <v>2248</v>
      </c>
      <c r="B16" s="342">
        <v>14</v>
      </c>
      <c r="C16" s="342">
        <v>16</v>
      </c>
      <c r="D16" s="342">
        <v>7</v>
      </c>
      <c r="E16" s="342">
        <v>16</v>
      </c>
      <c r="F16" s="342">
        <v>5</v>
      </c>
      <c r="G16" s="359">
        <v>0</v>
      </c>
      <c r="H16" s="359"/>
      <c r="I16" s="359"/>
      <c r="J16" s="359"/>
      <c r="K16" s="359"/>
      <c r="L16" s="342"/>
      <c r="M16" s="342"/>
      <c r="N16" s="360">
        <f t="shared" si="0"/>
        <v>58</v>
      </c>
      <c r="O16" s="361">
        <f t="shared" si="1"/>
        <v>2.4119432777477438E-3</v>
      </c>
      <c r="P16" s="318"/>
      <c r="Q16" s="282" t="s">
        <v>138</v>
      </c>
      <c r="R16" s="391">
        <v>411</v>
      </c>
      <c r="S16" s="392">
        <f t="shared" si="2"/>
        <v>1.7091529088867633E-2</v>
      </c>
      <c r="T16" s="392">
        <f t="shared" si="3"/>
        <v>0.81224269139601601</v>
      </c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</row>
    <row r="17" spans="1:37" ht="12" customHeight="1" x14ac:dyDescent="0.25">
      <c r="A17" s="282" t="s">
        <v>2490</v>
      </c>
      <c r="B17" s="359">
        <v>0</v>
      </c>
      <c r="C17" s="359">
        <v>0</v>
      </c>
      <c r="D17" s="359">
        <v>0</v>
      </c>
      <c r="E17" s="359">
        <v>0</v>
      </c>
      <c r="F17" s="359">
        <v>3</v>
      </c>
      <c r="G17" s="359">
        <v>0</v>
      </c>
      <c r="H17" s="359"/>
      <c r="I17" s="359"/>
      <c r="J17" s="359"/>
      <c r="K17" s="359"/>
      <c r="L17" s="359"/>
      <c r="M17" s="359"/>
      <c r="N17" s="360">
        <f t="shared" si="0"/>
        <v>3</v>
      </c>
      <c r="O17" s="361">
        <f t="shared" si="1"/>
        <v>1.2475568678005573E-4</v>
      </c>
      <c r="P17" s="318"/>
      <c r="Q17" s="282" t="s">
        <v>143</v>
      </c>
      <c r="R17" s="391">
        <v>334</v>
      </c>
      <c r="S17" s="392">
        <f t="shared" si="2"/>
        <v>1.3889466461512871E-2</v>
      </c>
      <c r="T17" s="392">
        <f t="shared" si="3"/>
        <v>0.82613215785752891</v>
      </c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</row>
    <row r="18" spans="1:37" ht="12" customHeight="1" x14ac:dyDescent="0.25">
      <c r="A18" s="282" t="s">
        <v>134</v>
      </c>
      <c r="B18" s="342">
        <v>12</v>
      </c>
      <c r="C18" s="342">
        <v>0</v>
      </c>
      <c r="D18" s="342">
        <v>0</v>
      </c>
      <c r="E18" s="342">
        <v>9</v>
      </c>
      <c r="F18" s="342">
        <v>0</v>
      </c>
      <c r="G18" s="359">
        <v>0</v>
      </c>
      <c r="H18" s="359"/>
      <c r="I18" s="359"/>
      <c r="J18" s="359"/>
      <c r="K18" s="359"/>
      <c r="L18" s="342"/>
      <c r="M18" s="342"/>
      <c r="N18" s="360">
        <f t="shared" si="0"/>
        <v>21</v>
      </c>
      <c r="O18" s="361">
        <f t="shared" si="1"/>
        <v>8.7328980746039008E-4</v>
      </c>
      <c r="P18" s="318"/>
      <c r="Q18" s="282" t="s">
        <v>2099</v>
      </c>
      <c r="R18" s="391">
        <v>323</v>
      </c>
      <c r="S18" s="392">
        <f t="shared" si="2"/>
        <v>1.3432028943319333E-2</v>
      </c>
      <c r="T18" s="392">
        <f t="shared" si="3"/>
        <v>0.83956418680084821</v>
      </c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</row>
    <row r="19" spans="1:37" ht="12" customHeight="1" x14ac:dyDescent="0.25">
      <c r="A19" s="282" t="s">
        <v>771</v>
      </c>
      <c r="B19" s="342">
        <v>3</v>
      </c>
      <c r="C19" s="342">
        <v>9</v>
      </c>
      <c r="D19" s="342">
        <v>3</v>
      </c>
      <c r="E19" s="342">
        <v>10</v>
      </c>
      <c r="F19" s="342">
        <v>7</v>
      </c>
      <c r="G19" s="359">
        <v>0</v>
      </c>
      <c r="H19" s="359"/>
      <c r="I19" s="359"/>
      <c r="J19" s="359"/>
      <c r="K19" s="359"/>
      <c r="L19" s="342"/>
      <c r="M19" s="342"/>
      <c r="N19" s="360">
        <f t="shared" si="0"/>
        <v>32</v>
      </c>
      <c r="O19" s="361">
        <f t="shared" si="1"/>
        <v>1.3307273256539277E-3</v>
      </c>
      <c r="P19" s="318"/>
      <c r="Q19" s="282" t="s">
        <v>139</v>
      </c>
      <c r="R19" s="393">
        <v>300</v>
      </c>
      <c r="S19" s="392">
        <f t="shared" si="2"/>
        <v>1.2475568678005573E-2</v>
      </c>
      <c r="T19" s="392">
        <f t="shared" si="3"/>
        <v>0.8520397554788538</v>
      </c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</row>
    <row r="20" spans="1:37" ht="12" customHeight="1" x14ac:dyDescent="0.25">
      <c r="A20" s="282" t="s">
        <v>2446</v>
      </c>
      <c r="B20" s="359">
        <v>0</v>
      </c>
      <c r="C20" s="359">
        <v>0</v>
      </c>
      <c r="D20" s="359">
        <v>0</v>
      </c>
      <c r="E20" s="359">
        <v>1</v>
      </c>
      <c r="F20" s="359">
        <v>0</v>
      </c>
      <c r="G20" s="359">
        <v>0</v>
      </c>
      <c r="H20" s="359"/>
      <c r="I20" s="359"/>
      <c r="J20" s="359"/>
      <c r="K20" s="359"/>
      <c r="L20" s="359"/>
      <c r="M20" s="359"/>
      <c r="N20" s="360">
        <f t="shared" si="0"/>
        <v>1</v>
      </c>
      <c r="O20" s="361">
        <f t="shared" si="1"/>
        <v>4.1585228926685242E-5</v>
      </c>
      <c r="P20" s="318"/>
      <c r="Q20" s="282" t="s">
        <v>125</v>
      </c>
      <c r="R20" s="393">
        <v>281</v>
      </c>
      <c r="S20" s="392">
        <f t="shared" si="2"/>
        <v>1.1685449328398554E-2</v>
      </c>
      <c r="T20" s="392">
        <f t="shared" si="3"/>
        <v>0.86372520480725234</v>
      </c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</row>
    <row r="21" spans="1:37" ht="12" customHeight="1" x14ac:dyDescent="0.25">
      <c r="A21" s="282" t="s">
        <v>2409</v>
      </c>
      <c r="B21" s="342">
        <v>0</v>
      </c>
      <c r="C21" s="342">
        <v>0</v>
      </c>
      <c r="D21" s="342">
        <v>4</v>
      </c>
      <c r="E21" s="342">
        <v>0</v>
      </c>
      <c r="F21" s="342">
        <v>0</v>
      </c>
      <c r="G21" s="359">
        <v>4</v>
      </c>
      <c r="H21" s="359"/>
      <c r="I21" s="359"/>
      <c r="J21" s="359"/>
      <c r="K21" s="359"/>
      <c r="L21" s="342"/>
      <c r="M21" s="342"/>
      <c r="N21" s="360">
        <f t="shared" si="0"/>
        <v>8</v>
      </c>
      <c r="O21" s="361">
        <f t="shared" si="1"/>
        <v>3.3268183141348193E-4</v>
      </c>
      <c r="P21" s="318"/>
      <c r="Q21" s="282" t="s">
        <v>127</v>
      </c>
      <c r="R21" s="391">
        <v>227</v>
      </c>
      <c r="S21" s="392">
        <f t="shared" si="2"/>
        <v>9.4398469663575495E-3</v>
      </c>
      <c r="T21" s="392">
        <f t="shared" si="3"/>
        <v>0.87316505177360992</v>
      </c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</row>
    <row r="22" spans="1:37" ht="12" customHeight="1" x14ac:dyDescent="0.25">
      <c r="A22" s="282" t="s">
        <v>712</v>
      </c>
      <c r="B22" s="359">
        <v>0</v>
      </c>
      <c r="C22" s="359">
        <v>0</v>
      </c>
      <c r="D22" s="359">
        <v>0</v>
      </c>
      <c r="E22" s="359">
        <v>0</v>
      </c>
      <c r="F22" s="359">
        <v>0</v>
      </c>
      <c r="G22" s="359">
        <v>1</v>
      </c>
      <c r="H22" s="359"/>
      <c r="I22" s="359"/>
      <c r="J22" s="359"/>
      <c r="K22" s="359"/>
      <c r="L22" s="359"/>
      <c r="M22" s="359"/>
      <c r="N22" s="360">
        <f t="shared" si="0"/>
        <v>1</v>
      </c>
      <c r="O22" s="361">
        <f t="shared" si="1"/>
        <v>4.1585228926685242E-5</v>
      </c>
      <c r="P22" s="318"/>
      <c r="Q22" s="282" t="s">
        <v>145</v>
      </c>
      <c r="R22" s="391">
        <v>210</v>
      </c>
      <c r="S22" s="392">
        <f t="shared" si="2"/>
        <v>8.7328980746039005E-3</v>
      </c>
      <c r="T22" s="392">
        <f t="shared" si="3"/>
        <v>0.88189794984821379</v>
      </c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</row>
    <row r="23" spans="1:37" ht="12" customHeight="1" x14ac:dyDescent="0.25">
      <c r="A23" s="282" t="s">
        <v>137</v>
      </c>
      <c r="B23" s="342">
        <v>335</v>
      </c>
      <c r="C23" s="342">
        <v>174</v>
      </c>
      <c r="D23" s="342">
        <v>235</v>
      </c>
      <c r="E23" s="342">
        <v>641</v>
      </c>
      <c r="F23" s="342">
        <v>271</v>
      </c>
      <c r="G23" s="359">
        <v>557</v>
      </c>
      <c r="H23" s="359"/>
      <c r="I23" s="359"/>
      <c r="J23" s="359"/>
      <c r="K23" s="359"/>
      <c r="L23" s="342"/>
      <c r="M23" s="342"/>
      <c r="N23" s="360">
        <f t="shared" si="0"/>
        <v>2213</v>
      </c>
      <c r="O23" s="361">
        <f t="shared" si="1"/>
        <v>9.2028111614754438E-2</v>
      </c>
      <c r="P23" s="318"/>
      <c r="Q23" s="282" t="s">
        <v>142</v>
      </c>
      <c r="R23" s="391">
        <v>198</v>
      </c>
      <c r="S23" s="392">
        <f t="shared" si="2"/>
        <v>8.2338753274836772E-3</v>
      </c>
      <c r="T23" s="392">
        <f t="shared" si="3"/>
        <v>0.89013182517569744</v>
      </c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</row>
    <row r="24" spans="1:37" ht="12" customHeight="1" x14ac:dyDescent="0.25">
      <c r="A24" s="282" t="s">
        <v>138</v>
      </c>
      <c r="B24" s="359">
        <v>48</v>
      </c>
      <c r="C24" s="359">
        <v>170</v>
      </c>
      <c r="D24" s="359">
        <v>22</v>
      </c>
      <c r="E24" s="359">
        <v>52</v>
      </c>
      <c r="F24" s="359">
        <v>44</v>
      </c>
      <c r="G24" s="359">
        <v>75</v>
      </c>
      <c r="H24" s="359"/>
      <c r="I24" s="359"/>
      <c r="J24" s="359"/>
      <c r="K24" s="359"/>
      <c r="L24" s="359"/>
      <c r="M24" s="359"/>
      <c r="N24" s="360">
        <f t="shared" si="0"/>
        <v>411</v>
      </c>
      <c r="O24" s="361">
        <f t="shared" si="1"/>
        <v>1.7091529088867633E-2</v>
      </c>
      <c r="P24" s="318"/>
      <c r="Q24" s="282" t="s">
        <v>123</v>
      </c>
      <c r="R24" s="391">
        <v>193</v>
      </c>
      <c r="S24" s="392">
        <f t="shared" si="2"/>
        <v>8.0259491828502515E-3</v>
      </c>
      <c r="T24" s="392">
        <f t="shared" si="3"/>
        <v>0.89815777435854771</v>
      </c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</row>
    <row r="25" spans="1:37" ht="12" customHeight="1" x14ac:dyDescent="0.25">
      <c r="A25" s="282" t="s">
        <v>140</v>
      </c>
      <c r="B25" s="342">
        <v>0</v>
      </c>
      <c r="C25" s="342">
        <v>0</v>
      </c>
      <c r="D25" s="342">
        <v>1</v>
      </c>
      <c r="E25" s="342">
        <v>0</v>
      </c>
      <c r="F25" s="342">
        <v>0</v>
      </c>
      <c r="G25" s="359">
        <v>2</v>
      </c>
      <c r="H25" s="359"/>
      <c r="I25" s="359"/>
      <c r="J25" s="359"/>
      <c r="K25" s="359"/>
      <c r="L25" s="342"/>
      <c r="M25" s="342"/>
      <c r="N25" s="360">
        <f t="shared" si="0"/>
        <v>3</v>
      </c>
      <c r="O25" s="361">
        <f t="shared" si="1"/>
        <v>1.2475568678005573E-4</v>
      </c>
      <c r="P25" s="318"/>
      <c r="Q25" s="282" t="s">
        <v>147</v>
      </c>
      <c r="R25" s="391">
        <v>175</v>
      </c>
      <c r="S25" s="392">
        <f t="shared" si="2"/>
        <v>7.2774150621699174E-3</v>
      </c>
      <c r="T25" s="392">
        <f t="shared" si="3"/>
        <v>0.90543518942071766</v>
      </c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</row>
    <row r="26" spans="1:37" ht="12" customHeight="1" x14ac:dyDescent="0.25">
      <c r="A26" s="282" t="s">
        <v>142</v>
      </c>
      <c r="B26" s="359">
        <v>37</v>
      </c>
      <c r="C26" s="359">
        <v>19</v>
      </c>
      <c r="D26" s="359">
        <v>41</v>
      </c>
      <c r="E26" s="359">
        <v>15</v>
      </c>
      <c r="F26" s="359">
        <v>40</v>
      </c>
      <c r="G26" s="359">
        <v>46</v>
      </c>
      <c r="H26" s="359"/>
      <c r="I26" s="359"/>
      <c r="J26" s="359"/>
      <c r="K26" s="359"/>
      <c r="L26" s="359"/>
      <c r="M26" s="359"/>
      <c r="N26" s="360">
        <f t="shared" si="0"/>
        <v>198</v>
      </c>
      <c r="O26" s="361">
        <f t="shared" si="1"/>
        <v>8.2338753274836772E-3</v>
      </c>
      <c r="P26" s="318"/>
      <c r="Q26" s="282" t="s">
        <v>150</v>
      </c>
      <c r="R26" s="393">
        <v>172</v>
      </c>
      <c r="S26" s="392">
        <f t="shared" si="2"/>
        <v>7.1526593753898611E-3</v>
      </c>
      <c r="T26" s="392">
        <f t="shared" si="3"/>
        <v>0.91258784879610755</v>
      </c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</row>
    <row r="27" spans="1:37" ht="12" customHeight="1" x14ac:dyDescent="0.25">
      <c r="A27" s="282" t="s">
        <v>131</v>
      </c>
      <c r="B27" s="359">
        <v>161</v>
      </c>
      <c r="C27" s="359">
        <v>154</v>
      </c>
      <c r="D27" s="359">
        <v>226</v>
      </c>
      <c r="E27" s="359">
        <v>43</v>
      </c>
      <c r="F27" s="359">
        <v>45</v>
      </c>
      <c r="G27" s="359">
        <v>203</v>
      </c>
      <c r="H27" s="359"/>
      <c r="I27" s="359"/>
      <c r="J27" s="359"/>
      <c r="K27" s="359"/>
      <c r="L27" s="359"/>
      <c r="M27" s="359"/>
      <c r="N27" s="360">
        <f t="shared" si="0"/>
        <v>832</v>
      </c>
      <c r="O27" s="361">
        <f t="shared" si="1"/>
        <v>3.4598910467002121E-2</v>
      </c>
      <c r="P27" s="318"/>
      <c r="Q27" s="282" t="s">
        <v>156</v>
      </c>
      <c r="R27" s="393">
        <v>161</v>
      </c>
      <c r="S27" s="392">
        <f t="shared" si="2"/>
        <v>6.6952218571963238E-3</v>
      </c>
      <c r="T27" s="392">
        <f t="shared" si="3"/>
        <v>0.91928307065330384</v>
      </c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</row>
    <row r="28" spans="1:37" ht="12" customHeight="1" x14ac:dyDescent="0.25">
      <c r="A28" s="282" t="s">
        <v>2385</v>
      </c>
      <c r="B28" s="342">
        <v>0</v>
      </c>
      <c r="C28" s="342">
        <v>6</v>
      </c>
      <c r="D28" s="342">
        <v>0</v>
      </c>
      <c r="E28" s="342">
        <v>0</v>
      </c>
      <c r="F28" s="342">
        <v>0</v>
      </c>
      <c r="G28" s="359">
        <v>0</v>
      </c>
      <c r="H28" s="359"/>
      <c r="I28" s="359"/>
      <c r="J28" s="359"/>
      <c r="K28" s="359"/>
      <c r="L28" s="342"/>
      <c r="M28" s="342"/>
      <c r="N28" s="360">
        <f t="shared" si="0"/>
        <v>6</v>
      </c>
      <c r="O28" s="361">
        <f t="shared" si="1"/>
        <v>2.4951137356011145E-4</v>
      </c>
      <c r="P28" s="318"/>
      <c r="Q28" s="282" t="s">
        <v>1853</v>
      </c>
      <c r="R28" s="393">
        <v>141</v>
      </c>
      <c r="S28" s="392">
        <f t="shared" si="2"/>
        <v>5.8635172786626194E-3</v>
      </c>
      <c r="T28" s="392">
        <f t="shared" si="3"/>
        <v>0.92514658793196647</v>
      </c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</row>
    <row r="29" spans="1:37" ht="12" customHeight="1" x14ac:dyDescent="0.25">
      <c r="A29" s="282" t="s">
        <v>2491</v>
      </c>
      <c r="B29" s="359">
        <v>0</v>
      </c>
      <c r="C29" s="359">
        <v>0</v>
      </c>
      <c r="D29" s="359">
        <v>0</v>
      </c>
      <c r="E29" s="359">
        <v>0</v>
      </c>
      <c r="F29" s="359">
        <v>20</v>
      </c>
      <c r="G29" s="359">
        <v>0</v>
      </c>
      <c r="H29" s="359"/>
      <c r="I29" s="359"/>
      <c r="J29" s="359"/>
      <c r="K29" s="359"/>
      <c r="L29" s="359"/>
      <c r="M29" s="359"/>
      <c r="N29" s="360">
        <f t="shared" si="0"/>
        <v>20</v>
      </c>
      <c r="O29" s="361">
        <f t="shared" si="1"/>
        <v>8.3170457853370483E-4</v>
      </c>
      <c r="P29" s="318"/>
      <c r="Q29" s="282" t="s">
        <v>2156</v>
      </c>
      <c r="R29" s="393">
        <v>134</v>
      </c>
      <c r="S29" s="392">
        <f t="shared" si="2"/>
        <v>5.5724206761758226E-3</v>
      </c>
      <c r="T29" s="392">
        <f t="shared" si="3"/>
        <v>0.93071900860814227</v>
      </c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</row>
    <row r="30" spans="1:37" ht="12" customHeight="1" x14ac:dyDescent="0.25">
      <c r="A30" s="282" t="s">
        <v>2099</v>
      </c>
      <c r="B30" s="342">
        <v>47</v>
      </c>
      <c r="C30" s="342">
        <v>0</v>
      </c>
      <c r="D30" s="342">
        <v>58</v>
      </c>
      <c r="E30" s="342">
        <v>110</v>
      </c>
      <c r="F30" s="342">
        <v>61</v>
      </c>
      <c r="G30" s="359">
        <v>47</v>
      </c>
      <c r="H30" s="359"/>
      <c r="I30" s="359"/>
      <c r="J30" s="359"/>
      <c r="K30" s="359"/>
      <c r="L30" s="342"/>
      <c r="M30" s="342"/>
      <c r="N30" s="360">
        <f t="shared" si="0"/>
        <v>323</v>
      </c>
      <c r="O30" s="361">
        <f t="shared" si="1"/>
        <v>1.3432028943319333E-2</v>
      </c>
      <c r="P30" s="318"/>
      <c r="Q30" s="282" t="s">
        <v>2214</v>
      </c>
      <c r="R30" s="391">
        <v>131</v>
      </c>
      <c r="S30" s="392">
        <f t="shared" si="2"/>
        <v>5.4476649893957663E-3</v>
      </c>
      <c r="T30" s="392">
        <f t="shared" si="3"/>
        <v>0.93616667359753802</v>
      </c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</row>
    <row r="31" spans="1:37" ht="12" customHeight="1" x14ac:dyDescent="0.25">
      <c r="A31" s="282" t="s">
        <v>147</v>
      </c>
      <c r="B31" s="359">
        <v>30</v>
      </c>
      <c r="C31" s="359">
        <v>34</v>
      </c>
      <c r="D31" s="359">
        <v>41</v>
      </c>
      <c r="E31" s="359">
        <v>32</v>
      </c>
      <c r="F31" s="359">
        <v>4</v>
      </c>
      <c r="G31" s="359">
        <v>34</v>
      </c>
      <c r="H31" s="359"/>
      <c r="I31" s="359"/>
      <c r="J31" s="359"/>
      <c r="K31" s="359"/>
      <c r="L31" s="359"/>
      <c r="M31" s="359"/>
      <c r="N31" s="360">
        <f t="shared" si="0"/>
        <v>175</v>
      </c>
      <c r="O31" s="361">
        <f t="shared" si="1"/>
        <v>7.2774150621699174E-3</v>
      </c>
      <c r="P31" s="318"/>
      <c r="Q31" s="282" t="s">
        <v>153</v>
      </c>
      <c r="R31" s="393">
        <v>131</v>
      </c>
      <c r="S31" s="392">
        <f t="shared" si="2"/>
        <v>5.4476649893957663E-3</v>
      </c>
      <c r="T31" s="392">
        <f t="shared" si="3"/>
        <v>0.94161433858693377</v>
      </c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</row>
    <row r="32" spans="1:37" ht="12" customHeight="1" x14ac:dyDescent="0.25">
      <c r="A32" s="282" t="s">
        <v>128</v>
      </c>
      <c r="B32" s="342">
        <v>198</v>
      </c>
      <c r="C32" s="342">
        <v>525</v>
      </c>
      <c r="D32" s="342">
        <v>438</v>
      </c>
      <c r="E32" s="342">
        <v>342</v>
      </c>
      <c r="F32" s="342">
        <v>402</v>
      </c>
      <c r="G32" s="359">
        <v>343</v>
      </c>
      <c r="H32" s="359"/>
      <c r="I32" s="359"/>
      <c r="J32" s="359"/>
      <c r="K32" s="359"/>
      <c r="L32" s="342"/>
      <c r="M32" s="342"/>
      <c r="N32" s="360">
        <f t="shared" si="0"/>
        <v>2248</v>
      </c>
      <c r="O32" s="361">
        <f t="shared" si="1"/>
        <v>9.3483594627188429E-2</v>
      </c>
      <c r="P32" s="318"/>
      <c r="Q32" s="282" t="s">
        <v>130</v>
      </c>
      <c r="R32" s="391">
        <v>127</v>
      </c>
      <c r="S32" s="392">
        <f t="shared" si="2"/>
        <v>5.2813240736890258E-3</v>
      </c>
      <c r="T32" s="392">
        <f t="shared" si="3"/>
        <v>0.94689566266062275</v>
      </c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</row>
    <row r="33" spans="1:37" ht="12" customHeight="1" x14ac:dyDescent="0.25">
      <c r="A33" s="282" t="s">
        <v>2447</v>
      </c>
      <c r="B33" s="359">
        <v>0</v>
      </c>
      <c r="C33" s="359">
        <v>0</v>
      </c>
      <c r="D33" s="359">
        <v>0</v>
      </c>
      <c r="E33" s="359">
        <v>16</v>
      </c>
      <c r="F33" s="359">
        <v>45</v>
      </c>
      <c r="G33" s="359">
        <v>0</v>
      </c>
      <c r="H33" s="359"/>
      <c r="I33" s="359"/>
      <c r="J33" s="359"/>
      <c r="K33" s="359"/>
      <c r="L33" s="359"/>
      <c r="M33" s="359"/>
      <c r="N33" s="360">
        <f t="shared" si="0"/>
        <v>61</v>
      </c>
      <c r="O33" s="361">
        <f t="shared" si="1"/>
        <v>2.5366989645277996E-3</v>
      </c>
      <c r="P33" s="318"/>
      <c r="Q33" s="282" t="s">
        <v>141</v>
      </c>
      <c r="R33" s="391">
        <v>123</v>
      </c>
      <c r="S33" s="392">
        <f t="shared" si="2"/>
        <v>5.1149831579822844E-3</v>
      </c>
      <c r="T33" s="392">
        <f t="shared" si="3"/>
        <v>0.95201064581860506</v>
      </c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</row>
    <row r="34" spans="1:37" ht="12" customHeight="1" x14ac:dyDescent="0.25">
      <c r="A34" s="282" t="s">
        <v>143</v>
      </c>
      <c r="B34" s="342">
        <v>59</v>
      </c>
      <c r="C34" s="342">
        <v>14</v>
      </c>
      <c r="D34" s="342">
        <v>27</v>
      </c>
      <c r="E34" s="342">
        <v>81</v>
      </c>
      <c r="F34" s="342">
        <v>60</v>
      </c>
      <c r="G34" s="359">
        <v>93</v>
      </c>
      <c r="H34" s="359"/>
      <c r="I34" s="359"/>
      <c r="J34" s="359"/>
      <c r="K34" s="359"/>
      <c r="L34" s="342"/>
      <c r="M34" s="342"/>
      <c r="N34" s="360">
        <f t="shared" si="0"/>
        <v>334</v>
      </c>
      <c r="O34" s="361">
        <f t="shared" si="1"/>
        <v>1.3889466461512871E-2</v>
      </c>
      <c r="P34" s="318"/>
      <c r="Q34" s="282" t="s">
        <v>160</v>
      </c>
      <c r="R34" s="393">
        <v>112</v>
      </c>
      <c r="S34" s="392">
        <f t="shared" si="2"/>
        <v>4.6575456397887471E-3</v>
      </c>
      <c r="T34" s="392">
        <f t="shared" si="3"/>
        <v>0.95666819145839377</v>
      </c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</row>
    <row r="35" spans="1:37" ht="12" customHeight="1" x14ac:dyDescent="0.25">
      <c r="A35" s="282" t="s">
        <v>149</v>
      </c>
      <c r="B35" s="359">
        <v>0</v>
      </c>
      <c r="C35" s="359">
        <v>2</v>
      </c>
      <c r="D35" s="359">
        <v>2</v>
      </c>
      <c r="E35" s="359">
        <v>0</v>
      </c>
      <c r="F35" s="359">
        <v>1</v>
      </c>
      <c r="G35" s="359">
        <v>0</v>
      </c>
      <c r="H35" s="359"/>
      <c r="I35" s="359"/>
      <c r="J35" s="359"/>
      <c r="K35" s="359"/>
      <c r="L35" s="359"/>
      <c r="M35" s="359"/>
      <c r="N35" s="360">
        <f t="shared" si="0"/>
        <v>5</v>
      </c>
      <c r="O35" s="361">
        <f t="shared" ref="O35:O66" si="4">+N35/$N$79</f>
        <v>2.0792614463342621E-4</v>
      </c>
      <c r="P35" s="318"/>
      <c r="Q35" s="282" t="s">
        <v>119</v>
      </c>
      <c r="R35" s="391">
        <v>98</v>
      </c>
      <c r="S35" s="392">
        <f t="shared" ref="S35:S66" si="5">+R35/$R$79</f>
        <v>4.0753524348151535E-3</v>
      </c>
      <c r="T35" s="392">
        <f t="shared" si="3"/>
        <v>0.96074354389320893</v>
      </c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</row>
    <row r="36" spans="1:37" ht="12" customHeight="1" x14ac:dyDescent="0.25">
      <c r="A36" s="282" t="s">
        <v>2411</v>
      </c>
      <c r="B36" s="342">
        <v>0</v>
      </c>
      <c r="C36" s="342">
        <v>0</v>
      </c>
      <c r="D36" s="342">
        <v>1</v>
      </c>
      <c r="E36" s="342">
        <v>0</v>
      </c>
      <c r="F36" s="342">
        <v>0</v>
      </c>
      <c r="G36" s="359">
        <v>0</v>
      </c>
      <c r="H36" s="359"/>
      <c r="I36" s="359"/>
      <c r="J36" s="359"/>
      <c r="K36" s="359"/>
      <c r="L36" s="342"/>
      <c r="M36" s="342"/>
      <c r="N36" s="360">
        <f t="shared" si="0"/>
        <v>1</v>
      </c>
      <c r="O36" s="361">
        <f t="shared" si="4"/>
        <v>4.1585228926685242E-5</v>
      </c>
      <c r="P36" s="318"/>
      <c r="Q36" s="282" t="s">
        <v>132</v>
      </c>
      <c r="R36" s="391">
        <v>91</v>
      </c>
      <c r="S36" s="392">
        <f t="shared" si="5"/>
        <v>3.7842558323283571E-3</v>
      </c>
      <c r="T36" s="392">
        <f t="shared" si="3"/>
        <v>0.96452779972553726</v>
      </c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</row>
    <row r="37" spans="1:37" ht="12" customHeight="1" x14ac:dyDescent="0.25">
      <c r="A37" s="282" t="s">
        <v>250</v>
      </c>
      <c r="B37" s="359">
        <v>8</v>
      </c>
      <c r="C37" s="359">
        <v>4</v>
      </c>
      <c r="D37" s="359">
        <v>11</v>
      </c>
      <c r="E37" s="359">
        <v>8</v>
      </c>
      <c r="F37" s="359">
        <v>14</v>
      </c>
      <c r="G37" s="359">
        <v>0</v>
      </c>
      <c r="H37" s="359"/>
      <c r="I37" s="359"/>
      <c r="J37" s="359"/>
      <c r="K37" s="359"/>
      <c r="L37" s="359"/>
      <c r="M37" s="359"/>
      <c r="N37" s="360">
        <f t="shared" si="0"/>
        <v>45</v>
      </c>
      <c r="O37" s="361">
        <f t="shared" si="4"/>
        <v>1.8713353017008358E-3</v>
      </c>
      <c r="P37" s="318"/>
      <c r="Q37" s="282" t="s">
        <v>159</v>
      </c>
      <c r="R37" s="391">
        <v>87</v>
      </c>
      <c r="S37" s="392">
        <f t="shared" si="5"/>
        <v>3.6179149166216161E-3</v>
      </c>
      <c r="T37" s="392">
        <f t="shared" si="3"/>
        <v>0.96814571464215893</v>
      </c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</row>
    <row r="38" spans="1:37" ht="12" customHeight="1" x14ac:dyDescent="0.25">
      <c r="A38" s="282" t="s">
        <v>139</v>
      </c>
      <c r="B38" s="342">
        <v>122</v>
      </c>
      <c r="C38" s="342">
        <v>3</v>
      </c>
      <c r="D38" s="342">
        <v>43</v>
      </c>
      <c r="E38" s="342">
        <v>0</v>
      </c>
      <c r="F38" s="342">
        <v>88</v>
      </c>
      <c r="G38" s="359">
        <v>44</v>
      </c>
      <c r="H38" s="359"/>
      <c r="I38" s="359"/>
      <c r="J38" s="359"/>
      <c r="K38" s="359"/>
      <c r="L38" s="342"/>
      <c r="M38" s="342"/>
      <c r="N38" s="360">
        <f t="shared" si="0"/>
        <v>300</v>
      </c>
      <c r="O38" s="361">
        <f t="shared" si="4"/>
        <v>1.2475568678005573E-2</v>
      </c>
      <c r="P38" s="318"/>
      <c r="Q38" s="282" t="s">
        <v>164</v>
      </c>
      <c r="R38" s="391">
        <v>80</v>
      </c>
      <c r="S38" s="392">
        <f t="shared" si="5"/>
        <v>3.3268183141348193E-3</v>
      </c>
      <c r="T38" s="392">
        <f t="shared" si="3"/>
        <v>0.97147253295629377</v>
      </c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</row>
    <row r="39" spans="1:37" ht="12" customHeight="1" x14ac:dyDescent="0.25">
      <c r="A39" s="282" t="s">
        <v>151</v>
      </c>
      <c r="B39" s="359">
        <v>108</v>
      </c>
      <c r="C39" s="359">
        <v>118</v>
      </c>
      <c r="D39" s="359">
        <v>64</v>
      </c>
      <c r="E39" s="359">
        <v>167</v>
      </c>
      <c r="F39" s="359">
        <v>42</v>
      </c>
      <c r="G39" s="359">
        <v>84</v>
      </c>
      <c r="H39" s="359"/>
      <c r="I39" s="359"/>
      <c r="J39" s="359"/>
      <c r="K39" s="359"/>
      <c r="L39" s="359"/>
      <c r="M39" s="359"/>
      <c r="N39" s="360">
        <f t="shared" si="0"/>
        <v>583</v>
      </c>
      <c r="O39" s="361">
        <f t="shared" si="4"/>
        <v>2.4244188464257497E-2</v>
      </c>
      <c r="P39" s="318"/>
      <c r="Q39" s="282" t="s">
        <v>121</v>
      </c>
      <c r="R39" s="391">
        <v>74</v>
      </c>
      <c r="S39" s="392">
        <f t="shared" si="5"/>
        <v>3.0773069405747077E-3</v>
      </c>
      <c r="T39" s="392">
        <f t="shared" si="3"/>
        <v>0.9745498398968685</v>
      </c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</row>
    <row r="40" spans="1:37" ht="12" customHeight="1" x14ac:dyDescent="0.25">
      <c r="A40" s="282" t="s">
        <v>152</v>
      </c>
      <c r="B40" s="342">
        <v>0</v>
      </c>
      <c r="C40" s="342">
        <v>15</v>
      </c>
      <c r="D40" s="342">
        <v>12</v>
      </c>
      <c r="E40" s="342">
        <v>6</v>
      </c>
      <c r="F40" s="342">
        <v>15</v>
      </c>
      <c r="G40" s="359">
        <v>6</v>
      </c>
      <c r="H40" s="359"/>
      <c r="I40" s="359"/>
      <c r="J40" s="359"/>
      <c r="K40" s="359"/>
      <c r="L40" s="342"/>
      <c r="M40" s="342"/>
      <c r="N40" s="360">
        <f t="shared" si="0"/>
        <v>54</v>
      </c>
      <c r="O40" s="361">
        <f t="shared" si="4"/>
        <v>2.2456023620410028E-3</v>
      </c>
      <c r="P40" s="318"/>
      <c r="Q40" s="282" t="s">
        <v>2447</v>
      </c>
      <c r="R40" s="393">
        <v>61</v>
      </c>
      <c r="S40" s="392">
        <f t="shared" si="5"/>
        <v>2.5366989645277996E-3</v>
      </c>
      <c r="T40" s="392">
        <f t="shared" si="3"/>
        <v>0.97708653886139629</v>
      </c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</row>
    <row r="41" spans="1:37" ht="12" customHeight="1" x14ac:dyDescent="0.25">
      <c r="A41" s="282" t="s">
        <v>2213</v>
      </c>
      <c r="B41" s="359">
        <v>0</v>
      </c>
      <c r="C41" s="359">
        <v>0</v>
      </c>
      <c r="D41" s="359">
        <v>0</v>
      </c>
      <c r="E41" s="359">
        <v>6</v>
      </c>
      <c r="F41" s="359">
        <v>10</v>
      </c>
      <c r="G41" s="359">
        <v>0</v>
      </c>
      <c r="H41" s="359"/>
      <c r="I41" s="359"/>
      <c r="J41" s="359"/>
      <c r="K41" s="359"/>
      <c r="L41" s="359"/>
      <c r="M41" s="359"/>
      <c r="N41" s="360">
        <f t="shared" si="0"/>
        <v>16</v>
      </c>
      <c r="O41" s="361">
        <f t="shared" si="4"/>
        <v>6.6536366282696387E-4</v>
      </c>
      <c r="P41" s="318"/>
      <c r="Q41" s="282" t="s">
        <v>2248</v>
      </c>
      <c r="R41" s="391">
        <v>58</v>
      </c>
      <c r="S41" s="392">
        <f t="shared" si="5"/>
        <v>2.4119432777477438E-3</v>
      </c>
      <c r="T41" s="392">
        <f t="shared" si="3"/>
        <v>0.97949848213914403</v>
      </c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</row>
    <row r="42" spans="1:37" ht="12" customHeight="1" x14ac:dyDescent="0.25">
      <c r="A42" s="282" t="s">
        <v>1937</v>
      </c>
      <c r="B42" s="342">
        <v>0</v>
      </c>
      <c r="C42" s="342">
        <v>0</v>
      </c>
      <c r="D42" s="342">
        <v>0</v>
      </c>
      <c r="E42" s="342">
        <v>6</v>
      </c>
      <c r="F42" s="342">
        <v>0</v>
      </c>
      <c r="G42" s="359">
        <v>0</v>
      </c>
      <c r="H42" s="359"/>
      <c r="I42" s="359"/>
      <c r="J42" s="359"/>
      <c r="K42" s="359"/>
      <c r="L42" s="342"/>
      <c r="M42" s="342"/>
      <c r="N42" s="360">
        <f t="shared" si="0"/>
        <v>6</v>
      </c>
      <c r="O42" s="361">
        <f t="shared" si="4"/>
        <v>2.4951137356011145E-4</v>
      </c>
      <c r="P42" s="318"/>
      <c r="Q42" s="282" t="s">
        <v>152</v>
      </c>
      <c r="R42" s="359">
        <v>54</v>
      </c>
      <c r="S42" s="392">
        <f t="shared" si="5"/>
        <v>2.2456023620410028E-3</v>
      </c>
      <c r="T42" s="392">
        <f t="shared" si="3"/>
        <v>0.981744084501185</v>
      </c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</row>
    <row r="43" spans="1:37" ht="12" customHeight="1" x14ac:dyDescent="0.25">
      <c r="A43" s="282" t="s">
        <v>1853</v>
      </c>
      <c r="B43" s="359">
        <v>0</v>
      </c>
      <c r="C43" s="359">
        <v>63</v>
      </c>
      <c r="D43" s="359">
        <v>30</v>
      </c>
      <c r="E43" s="359">
        <v>0</v>
      </c>
      <c r="F43" s="359">
        <v>30</v>
      </c>
      <c r="G43" s="359">
        <v>18</v>
      </c>
      <c r="H43" s="359"/>
      <c r="I43" s="359"/>
      <c r="J43" s="359"/>
      <c r="K43" s="359"/>
      <c r="L43" s="359"/>
      <c r="M43" s="359"/>
      <c r="N43" s="360">
        <f t="shared" si="0"/>
        <v>141</v>
      </c>
      <c r="O43" s="361">
        <f t="shared" si="4"/>
        <v>5.8635172786626194E-3</v>
      </c>
      <c r="P43" s="318"/>
      <c r="Q43" s="282" t="s">
        <v>157</v>
      </c>
      <c r="R43" s="359">
        <v>51</v>
      </c>
      <c r="S43" s="392">
        <f t="shared" si="5"/>
        <v>2.1208466752609474E-3</v>
      </c>
      <c r="T43" s="392">
        <f t="shared" si="3"/>
        <v>0.98386493117644591</v>
      </c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</row>
    <row r="44" spans="1:37" ht="12" customHeight="1" x14ac:dyDescent="0.25">
      <c r="A44" s="282" t="s">
        <v>126</v>
      </c>
      <c r="B44" s="342">
        <v>522</v>
      </c>
      <c r="C44" s="342">
        <v>235</v>
      </c>
      <c r="D44" s="342">
        <v>329</v>
      </c>
      <c r="E44" s="342">
        <v>398</v>
      </c>
      <c r="F44" s="342">
        <v>362</v>
      </c>
      <c r="G44" s="359">
        <v>548</v>
      </c>
      <c r="H44" s="359"/>
      <c r="I44" s="359"/>
      <c r="J44" s="359"/>
      <c r="K44" s="359"/>
      <c r="L44" s="342"/>
      <c r="M44" s="342"/>
      <c r="N44" s="360">
        <f t="shared" si="0"/>
        <v>2394</v>
      </c>
      <c r="O44" s="361">
        <f t="shared" si="4"/>
        <v>9.9555038050484462E-2</v>
      </c>
      <c r="P44" s="318"/>
      <c r="Q44" s="282" t="s">
        <v>250</v>
      </c>
      <c r="R44" s="359">
        <v>45</v>
      </c>
      <c r="S44" s="392">
        <f t="shared" si="5"/>
        <v>1.8713353017008358E-3</v>
      </c>
      <c r="T44" s="392">
        <f t="shared" si="3"/>
        <v>0.98573626647814672</v>
      </c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</row>
    <row r="45" spans="1:37" ht="12" customHeight="1" x14ac:dyDescent="0.25">
      <c r="A45" s="282" t="s">
        <v>157</v>
      </c>
      <c r="B45" s="359">
        <v>2</v>
      </c>
      <c r="C45" s="359">
        <v>3</v>
      </c>
      <c r="D45" s="359">
        <v>20</v>
      </c>
      <c r="E45" s="359">
        <v>13</v>
      </c>
      <c r="F45" s="359">
        <v>5</v>
      </c>
      <c r="G45" s="359">
        <v>8</v>
      </c>
      <c r="H45" s="359"/>
      <c r="I45" s="359"/>
      <c r="J45" s="359"/>
      <c r="K45" s="359"/>
      <c r="L45" s="359"/>
      <c r="M45" s="359"/>
      <c r="N45" s="360">
        <f t="shared" si="0"/>
        <v>51</v>
      </c>
      <c r="O45" s="361">
        <f t="shared" si="4"/>
        <v>2.1208466752609474E-3</v>
      </c>
      <c r="P45" s="318"/>
      <c r="Q45" s="282" t="s">
        <v>771</v>
      </c>
      <c r="R45" s="359">
        <v>32</v>
      </c>
      <c r="S45" s="392">
        <f t="shared" si="5"/>
        <v>1.3307273256539277E-3</v>
      </c>
      <c r="T45" s="392">
        <f t="shared" si="3"/>
        <v>0.9870669938038007</v>
      </c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</row>
    <row r="46" spans="1:37" ht="12" customHeight="1" x14ac:dyDescent="0.25">
      <c r="A46" s="282" t="s">
        <v>2019</v>
      </c>
      <c r="B46" s="359">
        <v>0</v>
      </c>
      <c r="C46" s="359">
        <v>0</v>
      </c>
      <c r="D46" s="359">
        <v>0</v>
      </c>
      <c r="E46" s="359">
        <v>2</v>
      </c>
      <c r="F46" s="359">
        <v>0</v>
      </c>
      <c r="G46" s="359">
        <v>0</v>
      </c>
      <c r="H46" s="359"/>
      <c r="I46" s="359"/>
      <c r="J46" s="359"/>
      <c r="K46" s="359"/>
      <c r="L46" s="359"/>
      <c r="M46" s="359"/>
      <c r="N46" s="360">
        <f t="shared" si="0"/>
        <v>2</v>
      </c>
      <c r="O46" s="361">
        <f t="shared" si="4"/>
        <v>8.3170457853370483E-5</v>
      </c>
      <c r="P46" s="318"/>
      <c r="Q46" s="282" t="s">
        <v>163</v>
      </c>
      <c r="R46" s="359">
        <v>29</v>
      </c>
      <c r="S46" s="392">
        <f t="shared" si="5"/>
        <v>1.2059716388738719E-3</v>
      </c>
      <c r="T46" s="392">
        <f t="shared" si="3"/>
        <v>0.98827296544267462</v>
      </c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</row>
    <row r="47" spans="1:37" ht="12" customHeight="1" x14ac:dyDescent="0.25">
      <c r="A47" s="282" t="s">
        <v>1791</v>
      </c>
      <c r="B47" s="342">
        <v>9</v>
      </c>
      <c r="C47" s="342">
        <v>0</v>
      </c>
      <c r="D47" s="342">
        <v>1</v>
      </c>
      <c r="E47" s="342">
        <v>3</v>
      </c>
      <c r="F47" s="342">
        <v>5</v>
      </c>
      <c r="G47" s="359">
        <v>0</v>
      </c>
      <c r="H47" s="359"/>
      <c r="I47" s="359"/>
      <c r="J47" s="359"/>
      <c r="K47" s="359"/>
      <c r="L47" s="342"/>
      <c r="M47" s="342"/>
      <c r="N47" s="360">
        <f t="shared" si="0"/>
        <v>18</v>
      </c>
      <c r="O47" s="361">
        <f t="shared" si="4"/>
        <v>7.4853412068033435E-4</v>
      </c>
      <c r="P47" s="318"/>
      <c r="Q47" s="282" t="s">
        <v>165</v>
      </c>
      <c r="R47" s="359">
        <v>26</v>
      </c>
      <c r="S47" s="392">
        <f t="shared" si="5"/>
        <v>1.0812159520938163E-3</v>
      </c>
      <c r="T47" s="392">
        <f t="shared" si="3"/>
        <v>0.98935418139476838</v>
      </c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</row>
    <row r="48" spans="1:37" ht="12" customHeight="1" x14ac:dyDescent="0.25">
      <c r="A48" s="282" t="s">
        <v>159</v>
      </c>
      <c r="B48" s="359">
        <v>11</v>
      </c>
      <c r="C48" s="359">
        <v>20</v>
      </c>
      <c r="D48" s="359">
        <v>12</v>
      </c>
      <c r="E48" s="359">
        <v>8</v>
      </c>
      <c r="F48" s="359">
        <v>16</v>
      </c>
      <c r="G48" s="359">
        <v>20</v>
      </c>
      <c r="H48" s="359"/>
      <c r="I48" s="359"/>
      <c r="J48" s="359"/>
      <c r="K48" s="359"/>
      <c r="L48" s="359"/>
      <c r="M48" s="359"/>
      <c r="N48" s="360">
        <f t="shared" si="0"/>
        <v>87</v>
      </c>
      <c r="O48" s="361">
        <f t="shared" si="4"/>
        <v>3.6179149166216161E-3</v>
      </c>
      <c r="P48" s="318"/>
      <c r="Q48" s="282" t="s">
        <v>166</v>
      </c>
      <c r="R48" s="359">
        <v>26</v>
      </c>
      <c r="S48" s="392">
        <f t="shared" si="5"/>
        <v>1.0812159520938163E-3</v>
      </c>
      <c r="T48" s="392">
        <f t="shared" si="3"/>
        <v>0.99043539734686215</v>
      </c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</row>
    <row r="49" spans="1:37" ht="12" customHeight="1" x14ac:dyDescent="0.25">
      <c r="A49" s="282" t="s">
        <v>2492</v>
      </c>
      <c r="B49" s="359">
        <v>0</v>
      </c>
      <c r="C49" s="359">
        <v>0</v>
      </c>
      <c r="D49" s="359">
        <v>0</v>
      </c>
      <c r="E49" s="359">
        <v>0</v>
      </c>
      <c r="F49" s="359">
        <v>8</v>
      </c>
      <c r="G49" s="359">
        <v>12</v>
      </c>
      <c r="H49" s="359"/>
      <c r="I49" s="359"/>
      <c r="J49" s="359"/>
      <c r="K49" s="359"/>
      <c r="L49" s="359"/>
      <c r="M49" s="359"/>
      <c r="N49" s="360">
        <f t="shared" si="0"/>
        <v>20</v>
      </c>
      <c r="O49" s="361">
        <f t="shared" si="4"/>
        <v>8.3170457853370483E-4</v>
      </c>
      <c r="P49" s="318"/>
      <c r="Q49" s="282" t="s">
        <v>1952</v>
      </c>
      <c r="R49" s="359">
        <v>22</v>
      </c>
      <c r="S49" s="392">
        <f t="shared" si="5"/>
        <v>9.1487503638707532E-4</v>
      </c>
      <c r="T49" s="392">
        <f t="shared" si="3"/>
        <v>0.99135027238324924</v>
      </c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</row>
    <row r="50" spans="1:37" ht="12" customHeight="1" x14ac:dyDescent="0.25">
      <c r="A50" s="282" t="s">
        <v>2156</v>
      </c>
      <c r="B50" s="342">
        <v>40</v>
      </c>
      <c r="C50" s="342">
        <v>28</v>
      </c>
      <c r="D50" s="342">
        <v>5</v>
      </c>
      <c r="E50" s="342">
        <v>13</v>
      </c>
      <c r="F50" s="342">
        <v>4</v>
      </c>
      <c r="G50" s="359">
        <v>44</v>
      </c>
      <c r="H50" s="359"/>
      <c r="I50" s="359"/>
      <c r="J50" s="359"/>
      <c r="K50" s="359"/>
      <c r="L50" s="342"/>
      <c r="M50" s="342"/>
      <c r="N50" s="360">
        <f t="shared" si="0"/>
        <v>134</v>
      </c>
      <c r="O50" s="361">
        <f t="shared" si="4"/>
        <v>5.5724206761758226E-3</v>
      </c>
      <c r="P50" s="318"/>
      <c r="Q50" s="282" t="s">
        <v>2408</v>
      </c>
      <c r="R50" s="359">
        <v>21</v>
      </c>
      <c r="S50" s="392">
        <f t="shared" si="5"/>
        <v>8.7328980746039008E-4</v>
      </c>
      <c r="T50" s="392">
        <f t="shared" si="3"/>
        <v>0.99222356219070962</v>
      </c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</row>
    <row r="51" spans="1:37" ht="12" customHeight="1" x14ac:dyDescent="0.25">
      <c r="A51" s="282" t="s">
        <v>160</v>
      </c>
      <c r="B51" s="359">
        <v>29</v>
      </c>
      <c r="C51" s="359">
        <v>4</v>
      </c>
      <c r="D51" s="359">
        <v>0</v>
      </c>
      <c r="E51" s="359">
        <v>42</v>
      </c>
      <c r="F51" s="359">
        <v>19</v>
      </c>
      <c r="G51" s="359">
        <v>18</v>
      </c>
      <c r="H51" s="359"/>
      <c r="I51" s="359"/>
      <c r="J51" s="359"/>
      <c r="K51" s="359"/>
      <c r="L51" s="359"/>
      <c r="M51" s="359"/>
      <c r="N51" s="360">
        <f t="shared" si="0"/>
        <v>112</v>
      </c>
      <c r="O51" s="361">
        <f t="shared" si="4"/>
        <v>4.6575456397887471E-3</v>
      </c>
      <c r="P51" s="318"/>
      <c r="Q51" s="282" t="s">
        <v>134</v>
      </c>
      <c r="R51" s="359">
        <v>21</v>
      </c>
      <c r="S51" s="392">
        <f t="shared" si="5"/>
        <v>8.7328980746039008E-4</v>
      </c>
      <c r="T51" s="392">
        <f t="shared" si="3"/>
        <v>0.99309685199816999</v>
      </c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</row>
    <row r="52" spans="1:37" ht="12" customHeight="1" x14ac:dyDescent="0.25">
      <c r="A52" s="282" t="s">
        <v>162</v>
      </c>
      <c r="B52" s="342">
        <v>0</v>
      </c>
      <c r="C52" s="342">
        <v>0</v>
      </c>
      <c r="D52" s="342">
        <v>0</v>
      </c>
      <c r="E52" s="342">
        <v>0</v>
      </c>
      <c r="F52" s="342">
        <v>1</v>
      </c>
      <c r="G52" s="359">
        <v>0</v>
      </c>
      <c r="H52" s="359"/>
      <c r="I52" s="359"/>
      <c r="J52" s="359"/>
      <c r="K52" s="359"/>
      <c r="L52" s="342"/>
      <c r="M52" s="342"/>
      <c r="N52" s="360">
        <f t="shared" si="0"/>
        <v>1</v>
      </c>
      <c r="O52" s="361">
        <f t="shared" si="4"/>
        <v>4.1585228926685242E-5</v>
      </c>
      <c r="P52" s="318"/>
      <c r="Q52" s="282" t="s">
        <v>2491</v>
      </c>
      <c r="R52" s="359">
        <v>20</v>
      </c>
      <c r="S52" s="392">
        <f t="shared" si="5"/>
        <v>8.3170457853370483E-4</v>
      </c>
      <c r="T52" s="392">
        <f t="shared" si="3"/>
        <v>0.99392855657670365</v>
      </c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</row>
    <row r="53" spans="1:37" ht="12" customHeight="1" x14ac:dyDescent="0.25">
      <c r="A53" s="282" t="s">
        <v>164</v>
      </c>
      <c r="B53" s="359">
        <v>14</v>
      </c>
      <c r="C53" s="359">
        <v>11</v>
      </c>
      <c r="D53" s="359">
        <v>11</v>
      </c>
      <c r="E53" s="359">
        <v>33</v>
      </c>
      <c r="F53" s="359">
        <v>11</v>
      </c>
      <c r="G53" s="359">
        <v>0</v>
      </c>
      <c r="H53" s="359"/>
      <c r="I53" s="359"/>
      <c r="J53" s="359"/>
      <c r="K53" s="359"/>
      <c r="L53" s="359"/>
      <c r="M53" s="359"/>
      <c r="N53" s="360">
        <f t="shared" si="0"/>
        <v>80</v>
      </c>
      <c r="O53" s="361">
        <f t="shared" si="4"/>
        <v>3.3268183141348193E-3</v>
      </c>
      <c r="P53" s="318"/>
      <c r="Q53" s="282" t="s">
        <v>2492</v>
      </c>
      <c r="R53" s="359">
        <v>20</v>
      </c>
      <c r="S53" s="392">
        <f t="shared" si="5"/>
        <v>8.3170457853370483E-4</v>
      </c>
      <c r="T53" s="392">
        <f t="shared" si="3"/>
        <v>0.9947602611552373</v>
      </c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</row>
    <row r="54" spans="1:37" ht="12" customHeight="1" x14ac:dyDescent="0.25">
      <c r="A54" s="282" t="s">
        <v>135</v>
      </c>
      <c r="B54" s="342">
        <v>135</v>
      </c>
      <c r="C54" s="342">
        <v>52</v>
      </c>
      <c r="D54" s="342">
        <v>1</v>
      </c>
      <c r="E54" s="342">
        <v>120</v>
      </c>
      <c r="F54" s="342">
        <v>92</v>
      </c>
      <c r="G54" s="359">
        <v>40</v>
      </c>
      <c r="H54" s="359"/>
      <c r="I54" s="359"/>
      <c r="J54" s="359"/>
      <c r="K54" s="359"/>
      <c r="L54" s="342"/>
      <c r="M54" s="342"/>
      <c r="N54" s="360">
        <f t="shared" si="0"/>
        <v>440</v>
      </c>
      <c r="O54" s="361">
        <f t="shared" si="4"/>
        <v>1.8297500727741507E-2</v>
      </c>
      <c r="P54" s="318"/>
      <c r="Q54" s="282" t="s">
        <v>2182</v>
      </c>
      <c r="R54" s="359">
        <v>19</v>
      </c>
      <c r="S54" s="392">
        <f t="shared" si="5"/>
        <v>7.9011934960701959E-4</v>
      </c>
      <c r="T54" s="392">
        <f t="shared" si="3"/>
        <v>0.99555038050484435</v>
      </c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</row>
    <row r="55" spans="1:37" ht="12" customHeight="1" x14ac:dyDescent="0.25">
      <c r="A55" s="282" t="s">
        <v>145</v>
      </c>
      <c r="B55" s="359">
        <v>53</v>
      </c>
      <c r="C55" s="359">
        <v>45</v>
      </c>
      <c r="D55" s="359">
        <v>58</v>
      </c>
      <c r="E55" s="359">
        <v>24</v>
      </c>
      <c r="F55" s="359">
        <v>16</v>
      </c>
      <c r="G55" s="359">
        <v>14</v>
      </c>
      <c r="H55" s="359"/>
      <c r="I55" s="359"/>
      <c r="J55" s="359"/>
      <c r="K55" s="359"/>
      <c r="L55" s="359"/>
      <c r="M55" s="359"/>
      <c r="N55" s="360">
        <f t="shared" si="0"/>
        <v>210</v>
      </c>
      <c r="O55" s="361">
        <f t="shared" si="4"/>
        <v>8.7328980746039005E-3</v>
      </c>
      <c r="P55" s="318"/>
      <c r="Q55" s="282" t="s">
        <v>1791</v>
      </c>
      <c r="R55" s="359">
        <v>18</v>
      </c>
      <c r="S55" s="392">
        <f t="shared" si="5"/>
        <v>7.4853412068033435E-4</v>
      </c>
      <c r="T55" s="392">
        <f t="shared" si="3"/>
        <v>0.99629891462552467</v>
      </c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</row>
    <row r="56" spans="1:37" ht="12" customHeight="1" x14ac:dyDescent="0.25">
      <c r="A56" s="282" t="s">
        <v>161</v>
      </c>
      <c r="B56" s="359">
        <v>49</v>
      </c>
      <c r="C56" s="359">
        <v>23</v>
      </c>
      <c r="D56" s="359">
        <v>121</v>
      </c>
      <c r="E56" s="359">
        <v>181</v>
      </c>
      <c r="F56" s="359">
        <v>31</v>
      </c>
      <c r="G56" s="359">
        <v>153</v>
      </c>
      <c r="H56" s="359"/>
      <c r="I56" s="359"/>
      <c r="J56" s="359"/>
      <c r="K56" s="359"/>
      <c r="L56" s="359"/>
      <c r="M56" s="359"/>
      <c r="N56" s="360">
        <f t="shared" si="0"/>
        <v>558</v>
      </c>
      <c r="O56" s="361">
        <f t="shared" si="4"/>
        <v>2.3204557741090363E-2</v>
      </c>
      <c r="P56" s="318"/>
      <c r="Q56" s="282" t="s">
        <v>2213</v>
      </c>
      <c r="R56" s="359">
        <v>16</v>
      </c>
      <c r="S56" s="392">
        <f t="shared" si="5"/>
        <v>6.6536366282696387E-4</v>
      </c>
      <c r="T56" s="392">
        <f t="shared" si="3"/>
        <v>0.99696427828835166</v>
      </c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</row>
    <row r="57" spans="1:37" ht="12" customHeight="1" x14ac:dyDescent="0.25">
      <c r="A57" s="282" t="s">
        <v>163</v>
      </c>
      <c r="B57" s="359">
        <v>4</v>
      </c>
      <c r="C57" s="359">
        <v>0</v>
      </c>
      <c r="D57" s="359">
        <v>9</v>
      </c>
      <c r="E57" s="359">
        <v>10</v>
      </c>
      <c r="F57" s="359">
        <v>0</v>
      </c>
      <c r="G57" s="359">
        <v>6</v>
      </c>
      <c r="H57" s="359"/>
      <c r="I57" s="359"/>
      <c r="J57" s="359"/>
      <c r="K57" s="359"/>
      <c r="L57" s="359"/>
      <c r="M57" s="359"/>
      <c r="N57" s="360">
        <f t="shared" si="0"/>
        <v>29</v>
      </c>
      <c r="O57" s="361">
        <f t="shared" si="4"/>
        <v>1.2059716388738719E-3</v>
      </c>
      <c r="P57" s="318"/>
      <c r="Q57" s="282" t="s">
        <v>1439</v>
      </c>
      <c r="R57" s="359">
        <v>11</v>
      </c>
      <c r="S57" s="392">
        <f t="shared" si="5"/>
        <v>4.5743751819353766E-4</v>
      </c>
      <c r="T57" s="392">
        <f t="shared" si="3"/>
        <v>0.99742171580654515</v>
      </c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</row>
    <row r="58" spans="1:37" ht="12" customHeight="1" x14ac:dyDescent="0.25">
      <c r="A58" s="282" t="s">
        <v>150</v>
      </c>
      <c r="B58" s="359">
        <v>8</v>
      </c>
      <c r="C58" s="359">
        <v>22</v>
      </c>
      <c r="D58" s="359">
        <v>51</v>
      </c>
      <c r="E58" s="359">
        <v>33</v>
      </c>
      <c r="F58" s="359">
        <v>13</v>
      </c>
      <c r="G58" s="359">
        <v>45</v>
      </c>
      <c r="H58" s="359"/>
      <c r="I58" s="359"/>
      <c r="J58" s="359"/>
      <c r="K58" s="359"/>
      <c r="L58" s="359"/>
      <c r="M58" s="359"/>
      <c r="N58" s="360">
        <f t="shared" si="0"/>
        <v>172</v>
      </c>
      <c r="O58" s="361">
        <f t="shared" si="4"/>
        <v>7.1526593753898611E-3</v>
      </c>
      <c r="P58" s="318"/>
      <c r="Q58" s="282" t="s">
        <v>2409</v>
      </c>
      <c r="R58" s="359">
        <v>8</v>
      </c>
      <c r="S58" s="392">
        <f t="shared" si="5"/>
        <v>3.3268183141348193E-4</v>
      </c>
      <c r="T58" s="392">
        <f t="shared" si="3"/>
        <v>0.99775439763795859</v>
      </c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</row>
    <row r="59" spans="1:37" ht="12" customHeight="1" x14ac:dyDescent="0.25">
      <c r="A59" s="282" t="s">
        <v>133</v>
      </c>
      <c r="B59" s="359">
        <v>118</v>
      </c>
      <c r="C59" s="359">
        <v>111</v>
      </c>
      <c r="D59" s="359">
        <v>243</v>
      </c>
      <c r="E59" s="359">
        <v>191</v>
      </c>
      <c r="F59" s="359">
        <v>130</v>
      </c>
      <c r="G59" s="359">
        <v>172</v>
      </c>
      <c r="H59" s="359"/>
      <c r="I59" s="359"/>
      <c r="J59" s="359"/>
      <c r="K59" s="359"/>
      <c r="L59" s="359"/>
      <c r="M59" s="359"/>
      <c r="N59" s="360">
        <f t="shared" si="0"/>
        <v>965</v>
      </c>
      <c r="O59" s="361">
        <f t="shared" si="4"/>
        <v>4.0129745914251259E-2</v>
      </c>
      <c r="P59" s="318"/>
      <c r="Q59" s="282" t="s">
        <v>2385</v>
      </c>
      <c r="R59" s="359">
        <v>6</v>
      </c>
      <c r="S59" s="392">
        <f t="shared" si="5"/>
        <v>2.4951137356011145E-4</v>
      </c>
      <c r="T59" s="392">
        <f t="shared" si="3"/>
        <v>0.9980039090115187</v>
      </c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</row>
    <row r="60" spans="1:37" ht="12" customHeight="1" x14ac:dyDescent="0.25">
      <c r="A60" s="282" t="s">
        <v>130</v>
      </c>
      <c r="B60" s="359">
        <v>32</v>
      </c>
      <c r="C60" s="359">
        <v>12</v>
      </c>
      <c r="D60" s="359">
        <v>30</v>
      </c>
      <c r="E60" s="359">
        <v>24</v>
      </c>
      <c r="F60" s="359">
        <v>26</v>
      </c>
      <c r="G60" s="359">
        <v>3</v>
      </c>
      <c r="H60" s="359"/>
      <c r="I60" s="359"/>
      <c r="J60" s="359"/>
      <c r="K60" s="359"/>
      <c r="L60" s="359"/>
      <c r="M60" s="359"/>
      <c r="N60" s="360">
        <f t="shared" si="0"/>
        <v>127</v>
      </c>
      <c r="O60" s="361">
        <f t="shared" si="4"/>
        <v>5.2813240736890258E-3</v>
      </c>
      <c r="P60" s="318"/>
      <c r="Q60" s="282" t="s">
        <v>1937</v>
      </c>
      <c r="R60" s="359">
        <v>6</v>
      </c>
      <c r="S60" s="392">
        <f t="shared" si="5"/>
        <v>2.4951137356011145E-4</v>
      </c>
      <c r="T60" s="392">
        <f t="shared" si="3"/>
        <v>0.9982534203850788</v>
      </c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</row>
    <row r="61" spans="1:37" ht="12" customHeight="1" x14ac:dyDescent="0.25">
      <c r="A61" s="282" t="s">
        <v>165</v>
      </c>
      <c r="B61" s="359">
        <v>3</v>
      </c>
      <c r="C61" s="359">
        <v>6</v>
      </c>
      <c r="D61" s="359">
        <v>1</v>
      </c>
      <c r="E61" s="359">
        <v>7</v>
      </c>
      <c r="F61" s="359">
        <v>4</v>
      </c>
      <c r="G61" s="359">
        <v>5</v>
      </c>
      <c r="H61" s="359"/>
      <c r="I61" s="359"/>
      <c r="J61" s="359"/>
      <c r="K61" s="359"/>
      <c r="L61" s="359"/>
      <c r="M61" s="359"/>
      <c r="N61" s="360">
        <f t="shared" si="0"/>
        <v>26</v>
      </c>
      <c r="O61" s="361">
        <f t="shared" si="4"/>
        <v>1.0812159520938163E-3</v>
      </c>
      <c r="P61" s="318"/>
      <c r="Q61" s="282" t="s">
        <v>149</v>
      </c>
      <c r="R61" s="359">
        <v>5</v>
      </c>
      <c r="S61" s="392">
        <f t="shared" si="5"/>
        <v>2.0792614463342621E-4</v>
      </c>
      <c r="T61" s="392">
        <f t="shared" si="3"/>
        <v>0.99846134652971219</v>
      </c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</row>
    <row r="62" spans="1:37" ht="12" customHeight="1" x14ac:dyDescent="0.25">
      <c r="A62" s="282" t="s">
        <v>156</v>
      </c>
      <c r="B62" s="359">
        <v>68</v>
      </c>
      <c r="C62" s="359">
        <v>1</v>
      </c>
      <c r="D62" s="359">
        <v>22</v>
      </c>
      <c r="E62" s="359">
        <v>0</v>
      </c>
      <c r="F62" s="359">
        <v>29</v>
      </c>
      <c r="G62" s="359">
        <v>41</v>
      </c>
      <c r="H62" s="359"/>
      <c r="I62" s="359"/>
      <c r="J62" s="359"/>
      <c r="K62" s="359"/>
      <c r="L62" s="359"/>
      <c r="M62" s="359"/>
      <c r="N62" s="360">
        <f t="shared" si="0"/>
        <v>161</v>
      </c>
      <c r="O62" s="361">
        <f t="shared" si="4"/>
        <v>6.6952218571963238E-3</v>
      </c>
      <c r="P62" s="318"/>
      <c r="Q62" s="282" t="s">
        <v>2410</v>
      </c>
      <c r="R62" s="359">
        <v>4</v>
      </c>
      <c r="S62" s="392">
        <f t="shared" si="5"/>
        <v>1.6634091570674097E-4</v>
      </c>
      <c r="T62" s="392">
        <f t="shared" si="3"/>
        <v>0.99862768744541897</v>
      </c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</row>
    <row r="63" spans="1:37" ht="12" customHeight="1" x14ac:dyDescent="0.25">
      <c r="A63" s="282" t="s">
        <v>141</v>
      </c>
      <c r="B63" s="359">
        <v>11</v>
      </c>
      <c r="C63" s="359">
        <v>20</v>
      </c>
      <c r="D63" s="359">
        <v>5</v>
      </c>
      <c r="E63" s="359">
        <v>25</v>
      </c>
      <c r="F63" s="359">
        <v>40</v>
      </c>
      <c r="G63" s="359">
        <v>22</v>
      </c>
      <c r="H63" s="359"/>
      <c r="I63" s="359"/>
      <c r="J63" s="359"/>
      <c r="K63" s="359"/>
      <c r="L63" s="359"/>
      <c r="M63" s="359"/>
      <c r="N63" s="360">
        <f t="shared" si="0"/>
        <v>123</v>
      </c>
      <c r="O63" s="361">
        <f t="shared" si="4"/>
        <v>5.1149831579822844E-3</v>
      </c>
      <c r="P63" s="318"/>
      <c r="Q63" s="282" t="s">
        <v>733</v>
      </c>
      <c r="R63" s="359">
        <v>4</v>
      </c>
      <c r="S63" s="392">
        <f t="shared" si="5"/>
        <v>1.6634091570674097E-4</v>
      </c>
      <c r="T63" s="392">
        <f t="shared" si="3"/>
        <v>0.99879402836112574</v>
      </c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</row>
    <row r="64" spans="1:37" ht="12" customHeight="1" x14ac:dyDescent="0.25">
      <c r="A64" s="282" t="s">
        <v>2410</v>
      </c>
      <c r="B64" s="359">
        <v>0</v>
      </c>
      <c r="C64" s="359">
        <v>0</v>
      </c>
      <c r="D64" s="359">
        <v>4</v>
      </c>
      <c r="E64" s="359">
        <v>0</v>
      </c>
      <c r="F64" s="359">
        <v>0</v>
      </c>
      <c r="G64" s="359">
        <v>0</v>
      </c>
      <c r="H64" s="359"/>
      <c r="I64" s="359"/>
      <c r="J64" s="359"/>
      <c r="K64" s="359"/>
      <c r="L64" s="359"/>
      <c r="M64" s="359"/>
      <c r="N64" s="360">
        <f t="shared" si="0"/>
        <v>4</v>
      </c>
      <c r="O64" s="361">
        <f t="shared" si="4"/>
        <v>1.6634091570674097E-4</v>
      </c>
      <c r="P64" s="318"/>
      <c r="Q64" s="282" t="s">
        <v>2157</v>
      </c>
      <c r="R64" s="359">
        <v>4</v>
      </c>
      <c r="S64" s="392">
        <f t="shared" si="5"/>
        <v>1.6634091570674097E-4</v>
      </c>
      <c r="T64" s="392">
        <f t="shared" si="3"/>
        <v>0.99896036927683252</v>
      </c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</row>
    <row r="65" spans="1:37" ht="12" customHeight="1" x14ac:dyDescent="0.25">
      <c r="A65" s="282" t="s">
        <v>733</v>
      </c>
      <c r="B65" s="359">
        <v>0</v>
      </c>
      <c r="C65" s="359">
        <v>0</v>
      </c>
      <c r="D65" s="359">
        <v>0</v>
      </c>
      <c r="E65" s="359">
        <v>4</v>
      </c>
      <c r="F65" s="359">
        <v>0</v>
      </c>
      <c r="G65" s="359">
        <v>0</v>
      </c>
      <c r="H65" s="359"/>
      <c r="I65" s="359"/>
      <c r="J65" s="359"/>
      <c r="K65" s="359"/>
      <c r="L65" s="359"/>
      <c r="M65" s="359"/>
      <c r="N65" s="360">
        <f t="shared" si="0"/>
        <v>4</v>
      </c>
      <c r="O65" s="361">
        <f t="shared" si="4"/>
        <v>1.6634091570674097E-4</v>
      </c>
      <c r="P65" s="318"/>
      <c r="Q65" s="282" t="s">
        <v>1805</v>
      </c>
      <c r="R65" s="359">
        <v>3</v>
      </c>
      <c r="S65" s="392">
        <f t="shared" si="5"/>
        <v>1.2475568678005573E-4</v>
      </c>
      <c r="T65" s="392">
        <f t="shared" si="3"/>
        <v>0.99908512496361257</v>
      </c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</row>
    <row r="66" spans="1:37" ht="12" customHeight="1" x14ac:dyDescent="0.25">
      <c r="A66" s="282" t="s">
        <v>2214</v>
      </c>
      <c r="B66" s="359">
        <v>35</v>
      </c>
      <c r="C66" s="359">
        <v>8</v>
      </c>
      <c r="D66" s="359">
        <v>19</v>
      </c>
      <c r="E66" s="359">
        <v>54</v>
      </c>
      <c r="F66" s="359">
        <v>12</v>
      </c>
      <c r="G66" s="359">
        <v>3</v>
      </c>
      <c r="H66" s="359"/>
      <c r="I66" s="359"/>
      <c r="J66" s="359"/>
      <c r="K66" s="359"/>
      <c r="L66" s="359"/>
      <c r="M66" s="359"/>
      <c r="N66" s="360">
        <f t="shared" si="0"/>
        <v>131</v>
      </c>
      <c r="O66" s="361">
        <f t="shared" si="4"/>
        <v>5.4476649893957663E-3</v>
      </c>
      <c r="P66" s="318"/>
      <c r="Q66" s="282" t="s">
        <v>2490</v>
      </c>
      <c r="R66" s="359">
        <v>3</v>
      </c>
      <c r="S66" s="392">
        <f t="shared" si="5"/>
        <v>1.2475568678005573E-4</v>
      </c>
      <c r="T66" s="392">
        <f t="shared" si="3"/>
        <v>0.99920988065039262</v>
      </c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</row>
    <row r="67" spans="1:37" ht="12" customHeight="1" x14ac:dyDescent="0.25">
      <c r="A67" s="282" t="s">
        <v>166</v>
      </c>
      <c r="B67" s="359">
        <v>3</v>
      </c>
      <c r="C67" s="359">
        <v>3</v>
      </c>
      <c r="D67" s="359">
        <v>4</v>
      </c>
      <c r="E67" s="359">
        <v>2</v>
      </c>
      <c r="F67" s="359">
        <v>8</v>
      </c>
      <c r="G67" s="359">
        <v>6</v>
      </c>
      <c r="H67" s="359"/>
      <c r="I67" s="359"/>
      <c r="J67" s="359"/>
      <c r="K67" s="359"/>
      <c r="L67" s="359"/>
      <c r="M67" s="359"/>
      <c r="N67" s="360">
        <f t="shared" si="0"/>
        <v>26</v>
      </c>
      <c r="O67" s="361">
        <f t="shared" ref="O67:O73" si="6">+N67/$N$79</f>
        <v>1.0812159520938163E-3</v>
      </c>
      <c r="P67" s="318"/>
      <c r="Q67" s="282" t="s">
        <v>140</v>
      </c>
      <c r="R67" s="359">
        <v>3</v>
      </c>
      <c r="S67" s="392">
        <f t="shared" ref="S67:S78" si="7">+R67/$R$79</f>
        <v>1.2475568678005573E-4</v>
      </c>
      <c r="T67" s="392">
        <f t="shared" si="3"/>
        <v>0.99933463633717268</v>
      </c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</row>
    <row r="68" spans="1:37" ht="12" customHeight="1" x14ac:dyDescent="0.25">
      <c r="A68" s="282" t="s">
        <v>148</v>
      </c>
      <c r="B68" s="359">
        <v>184</v>
      </c>
      <c r="C68" s="359">
        <v>42</v>
      </c>
      <c r="D68" s="359">
        <v>0</v>
      </c>
      <c r="E68" s="359">
        <v>229</v>
      </c>
      <c r="F68" s="359">
        <v>349</v>
      </c>
      <c r="G68" s="359">
        <v>360</v>
      </c>
      <c r="H68" s="359"/>
      <c r="I68" s="359"/>
      <c r="J68" s="359"/>
      <c r="K68" s="359"/>
      <c r="L68" s="359"/>
      <c r="M68" s="359"/>
      <c r="N68" s="360">
        <f t="shared" si="0"/>
        <v>1164</v>
      </c>
      <c r="O68" s="361">
        <f t="shared" si="6"/>
        <v>4.840520647066162E-2</v>
      </c>
      <c r="P68" s="318"/>
      <c r="Q68" s="282" t="s">
        <v>167</v>
      </c>
      <c r="R68" s="359">
        <v>3</v>
      </c>
      <c r="S68" s="392">
        <f t="shared" si="7"/>
        <v>1.2475568678005573E-4</v>
      </c>
      <c r="T68" s="392">
        <f t="shared" si="3"/>
        <v>0.99945939202395273</v>
      </c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</row>
    <row r="69" spans="1:37" ht="12" customHeight="1" x14ac:dyDescent="0.25">
      <c r="A69" s="282" t="s">
        <v>167</v>
      </c>
      <c r="B69" s="359">
        <v>0</v>
      </c>
      <c r="C69" s="359">
        <v>3</v>
      </c>
      <c r="D69" s="359">
        <v>0</v>
      </c>
      <c r="E69" s="359">
        <v>0</v>
      </c>
      <c r="F69" s="359">
        <v>0</v>
      </c>
      <c r="G69" s="359">
        <v>0</v>
      </c>
      <c r="H69" s="359"/>
      <c r="I69" s="359"/>
      <c r="J69" s="359"/>
      <c r="K69" s="359"/>
      <c r="L69" s="359"/>
      <c r="M69" s="359"/>
      <c r="N69" s="360">
        <f t="shared" si="0"/>
        <v>3</v>
      </c>
      <c r="O69" s="361">
        <f t="shared" si="6"/>
        <v>1.2475568678005573E-4</v>
      </c>
      <c r="P69" s="318"/>
      <c r="Q69" s="282" t="s">
        <v>2489</v>
      </c>
      <c r="R69" s="359">
        <v>2</v>
      </c>
      <c r="S69" s="392">
        <f t="shared" si="7"/>
        <v>8.3170457853370483E-5</v>
      </c>
      <c r="T69" s="392">
        <f t="shared" ref="T69:T78" si="8">+S69+T68</f>
        <v>0.99954256248180606</v>
      </c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</row>
    <row r="70" spans="1:37" ht="12" customHeight="1" x14ac:dyDescent="0.25">
      <c r="A70" s="282" t="s">
        <v>168</v>
      </c>
      <c r="B70" s="359">
        <v>0</v>
      </c>
      <c r="C70" s="359">
        <v>0</v>
      </c>
      <c r="D70" s="359">
        <v>0</v>
      </c>
      <c r="E70" s="359">
        <v>0</v>
      </c>
      <c r="F70" s="359">
        <v>0</v>
      </c>
      <c r="G70" s="359">
        <v>1</v>
      </c>
      <c r="H70" s="359"/>
      <c r="I70" s="359"/>
      <c r="J70" s="359"/>
      <c r="K70" s="359"/>
      <c r="L70" s="359"/>
      <c r="M70" s="359"/>
      <c r="N70" s="360">
        <f t="shared" si="0"/>
        <v>1</v>
      </c>
      <c r="O70" s="361">
        <f t="shared" si="6"/>
        <v>4.1585228926685242E-5</v>
      </c>
      <c r="P70" s="318"/>
      <c r="Q70" s="282" t="s">
        <v>2019</v>
      </c>
      <c r="R70" s="359">
        <v>2</v>
      </c>
      <c r="S70" s="392">
        <f t="shared" si="7"/>
        <v>8.3170457853370483E-5</v>
      </c>
      <c r="T70" s="392">
        <f t="shared" si="8"/>
        <v>0.99962573293965939</v>
      </c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</row>
    <row r="71" spans="1:37" ht="12" customHeight="1" x14ac:dyDescent="0.25">
      <c r="A71" s="282" t="s">
        <v>122</v>
      </c>
      <c r="B71" s="359">
        <v>305</v>
      </c>
      <c r="C71" s="359">
        <v>423</v>
      </c>
      <c r="D71" s="359">
        <v>528</v>
      </c>
      <c r="E71" s="359">
        <v>579</v>
      </c>
      <c r="F71" s="359">
        <v>799</v>
      </c>
      <c r="G71" s="359">
        <v>603</v>
      </c>
      <c r="H71" s="359"/>
      <c r="I71" s="359"/>
      <c r="J71" s="359"/>
      <c r="K71" s="359"/>
      <c r="L71" s="359"/>
      <c r="M71" s="359"/>
      <c r="N71" s="360">
        <f t="shared" si="0"/>
        <v>3237</v>
      </c>
      <c r="O71" s="361">
        <f t="shared" si="6"/>
        <v>0.13461138603568013</v>
      </c>
      <c r="P71" s="318"/>
      <c r="Q71" s="282" t="s">
        <v>2518</v>
      </c>
      <c r="R71" s="359">
        <v>2</v>
      </c>
      <c r="S71" s="392">
        <f t="shared" si="7"/>
        <v>8.3170457853370483E-5</v>
      </c>
      <c r="T71" s="392">
        <f t="shared" si="8"/>
        <v>0.99970890339751273</v>
      </c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</row>
    <row r="72" spans="1:37" ht="12" customHeight="1" x14ac:dyDescent="0.25">
      <c r="A72" s="282" t="s">
        <v>124</v>
      </c>
      <c r="B72" s="359">
        <v>4</v>
      </c>
      <c r="C72" s="359">
        <v>217</v>
      </c>
      <c r="D72" s="359">
        <v>325</v>
      </c>
      <c r="E72" s="359">
        <v>342</v>
      </c>
      <c r="F72" s="359">
        <v>316</v>
      </c>
      <c r="G72" s="359">
        <v>257</v>
      </c>
      <c r="H72" s="359"/>
      <c r="I72" s="359"/>
      <c r="J72" s="359"/>
      <c r="K72" s="359"/>
      <c r="L72" s="359"/>
      <c r="M72" s="359"/>
      <c r="N72" s="360">
        <f t="shared" ref="N72:N77" si="9">SUM(B72:M72)</f>
        <v>1461</v>
      </c>
      <c r="O72" s="361">
        <f t="shared" si="6"/>
        <v>6.0756019461887141E-2</v>
      </c>
      <c r="P72" s="318"/>
      <c r="Q72" s="282" t="s">
        <v>709</v>
      </c>
      <c r="R72" s="359">
        <v>1</v>
      </c>
      <c r="S72" s="392">
        <f t="shared" si="7"/>
        <v>4.1585228926685242E-5</v>
      </c>
      <c r="T72" s="392">
        <f t="shared" si="8"/>
        <v>0.99975048862643945</v>
      </c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</row>
    <row r="73" spans="1:37" ht="12" customHeight="1" x14ac:dyDescent="0.25">
      <c r="A73" s="282" t="s">
        <v>153</v>
      </c>
      <c r="B73" s="359">
        <v>12</v>
      </c>
      <c r="C73" s="359">
        <v>60</v>
      </c>
      <c r="D73" s="359">
        <v>14</v>
      </c>
      <c r="E73" s="359">
        <v>12</v>
      </c>
      <c r="F73" s="359">
        <v>25</v>
      </c>
      <c r="G73" s="359">
        <v>8</v>
      </c>
      <c r="H73" s="359"/>
      <c r="I73" s="359"/>
      <c r="J73" s="359"/>
      <c r="K73" s="359"/>
      <c r="L73" s="359"/>
      <c r="M73" s="359"/>
      <c r="N73" s="360">
        <f t="shared" si="9"/>
        <v>131</v>
      </c>
      <c r="O73" s="361">
        <f t="shared" si="6"/>
        <v>5.4476649893957663E-3</v>
      </c>
      <c r="P73" s="318"/>
      <c r="Q73" s="282" t="s">
        <v>2446</v>
      </c>
      <c r="R73" s="359">
        <v>1</v>
      </c>
      <c r="S73" s="392">
        <f t="shared" si="7"/>
        <v>4.1585228926685242E-5</v>
      </c>
      <c r="T73" s="392">
        <f t="shared" si="8"/>
        <v>0.99979207385536617</v>
      </c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</row>
    <row r="74" spans="1:37" ht="12" customHeight="1" x14ac:dyDescent="0.25">
      <c r="A74" s="282" t="s">
        <v>2448</v>
      </c>
      <c r="B74" s="359">
        <v>0</v>
      </c>
      <c r="C74" s="359">
        <v>0</v>
      </c>
      <c r="D74" s="359">
        <v>0</v>
      </c>
      <c r="E74" s="359">
        <v>1</v>
      </c>
      <c r="F74" s="359">
        <v>0</v>
      </c>
      <c r="G74" s="359">
        <v>0</v>
      </c>
      <c r="H74" s="359"/>
      <c r="I74" s="359"/>
      <c r="J74" s="359"/>
      <c r="K74" s="359"/>
      <c r="L74" s="359"/>
      <c r="M74" s="359"/>
      <c r="N74" s="360">
        <f t="shared" si="9"/>
        <v>1</v>
      </c>
      <c r="O74" s="361">
        <f t="shared" ref="O74:O78" si="10">+N74/$N$79</f>
        <v>4.1585228926685242E-5</v>
      </c>
      <c r="P74" s="318"/>
      <c r="Q74" s="282" t="s">
        <v>712</v>
      </c>
      <c r="R74" s="359">
        <v>1</v>
      </c>
      <c r="S74" s="392">
        <f t="shared" si="7"/>
        <v>4.1585228926685242E-5</v>
      </c>
      <c r="T74" s="392">
        <f t="shared" si="8"/>
        <v>0.99983365908429289</v>
      </c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</row>
    <row r="75" spans="1:37" ht="12" customHeight="1" x14ac:dyDescent="0.25">
      <c r="A75" s="282" t="s">
        <v>1439</v>
      </c>
      <c r="B75" s="359">
        <v>0</v>
      </c>
      <c r="C75" s="359">
        <v>0</v>
      </c>
      <c r="D75" s="359">
        <v>11</v>
      </c>
      <c r="E75" s="359">
        <v>0</v>
      </c>
      <c r="F75" s="359">
        <v>0</v>
      </c>
      <c r="G75" s="359">
        <v>0</v>
      </c>
      <c r="H75" s="359"/>
      <c r="I75" s="359"/>
      <c r="J75" s="359"/>
      <c r="K75" s="359"/>
      <c r="L75" s="359"/>
      <c r="M75" s="359"/>
      <c r="N75" s="360">
        <f t="shared" si="9"/>
        <v>11</v>
      </c>
      <c r="O75" s="361">
        <f t="shared" si="10"/>
        <v>4.5743751819353766E-4</v>
      </c>
      <c r="P75" s="318"/>
      <c r="Q75" s="282" t="s">
        <v>2411</v>
      </c>
      <c r="R75" s="359">
        <v>1</v>
      </c>
      <c r="S75" s="392">
        <f t="shared" si="7"/>
        <v>4.1585228926685242E-5</v>
      </c>
      <c r="T75" s="392">
        <f t="shared" si="8"/>
        <v>0.99987524431321961</v>
      </c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  <c r="AK75" s="318"/>
    </row>
    <row r="76" spans="1:37" ht="12" customHeight="1" x14ac:dyDescent="0.25">
      <c r="A76" s="282" t="s">
        <v>1952</v>
      </c>
      <c r="B76" s="359">
        <v>1</v>
      </c>
      <c r="C76" s="359">
        <v>0</v>
      </c>
      <c r="D76" s="359">
        <v>21</v>
      </c>
      <c r="E76" s="359">
        <v>0</v>
      </c>
      <c r="F76" s="359">
        <v>0</v>
      </c>
      <c r="G76" s="359">
        <v>0</v>
      </c>
      <c r="H76" s="359"/>
      <c r="I76" s="359"/>
      <c r="J76" s="359"/>
      <c r="K76" s="359"/>
      <c r="L76" s="359"/>
      <c r="M76" s="359"/>
      <c r="N76" s="360">
        <f t="shared" si="9"/>
        <v>22</v>
      </c>
      <c r="O76" s="361">
        <f t="shared" si="10"/>
        <v>9.1487503638707532E-4</v>
      </c>
      <c r="P76" s="318"/>
      <c r="Q76" s="282" t="s">
        <v>162</v>
      </c>
      <c r="R76" s="359">
        <v>1</v>
      </c>
      <c r="S76" s="392">
        <f t="shared" si="7"/>
        <v>4.1585228926685242E-5</v>
      </c>
      <c r="T76" s="392">
        <f t="shared" si="8"/>
        <v>0.99991682954214633</v>
      </c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</row>
    <row r="77" spans="1:37" ht="12" customHeight="1" x14ac:dyDescent="0.25">
      <c r="A77" s="282" t="s">
        <v>2157</v>
      </c>
      <c r="B77" s="359">
        <v>1</v>
      </c>
      <c r="C77" s="359">
        <v>0</v>
      </c>
      <c r="D77" s="359">
        <v>0</v>
      </c>
      <c r="E77" s="359">
        <v>0</v>
      </c>
      <c r="F77" s="359">
        <v>0</v>
      </c>
      <c r="G77" s="359">
        <v>3</v>
      </c>
      <c r="H77" s="359"/>
      <c r="I77" s="359"/>
      <c r="J77" s="359"/>
      <c r="K77" s="359"/>
      <c r="L77" s="359"/>
      <c r="M77" s="359"/>
      <c r="N77" s="360">
        <f t="shared" si="9"/>
        <v>4</v>
      </c>
      <c r="O77" s="361">
        <f t="shared" si="10"/>
        <v>1.6634091570674097E-4</v>
      </c>
      <c r="P77" s="318"/>
      <c r="Q77" s="282" t="s">
        <v>168</v>
      </c>
      <c r="R77" s="359">
        <v>1</v>
      </c>
      <c r="S77" s="392">
        <f t="shared" si="7"/>
        <v>4.1585228926685242E-5</v>
      </c>
      <c r="T77" s="392">
        <f t="shared" si="8"/>
        <v>0.99995841477107306</v>
      </c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  <c r="AK77" s="318"/>
    </row>
    <row r="78" spans="1:37" ht="12" customHeight="1" x14ac:dyDescent="0.25">
      <c r="A78" s="282" t="s">
        <v>2518</v>
      </c>
      <c r="B78" s="359">
        <v>0</v>
      </c>
      <c r="C78" s="359">
        <v>0</v>
      </c>
      <c r="D78" s="359">
        <v>0</v>
      </c>
      <c r="E78" s="359">
        <v>0</v>
      </c>
      <c r="F78" s="359">
        <v>0</v>
      </c>
      <c r="G78" s="359">
        <v>2</v>
      </c>
      <c r="H78" s="359"/>
      <c r="I78" s="359"/>
      <c r="J78" s="359"/>
      <c r="K78" s="359"/>
      <c r="L78" s="359"/>
      <c r="M78" s="359"/>
      <c r="N78" s="360">
        <f t="shared" ref="N78" si="11">SUM(B78:M78)</f>
        <v>2</v>
      </c>
      <c r="O78" s="361">
        <f t="shared" si="10"/>
        <v>8.3170457853370483E-5</v>
      </c>
      <c r="P78" s="318"/>
      <c r="Q78" s="282" t="s">
        <v>2448</v>
      </c>
      <c r="R78" s="359">
        <v>1</v>
      </c>
      <c r="S78" s="392">
        <f t="shared" si="7"/>
        <v>4.1585228926685242E-5</v>
      </c>
      <c r="T78" s="392">
        <f t="shared" si="8"/>
        <v>0.99999999999999978</v>
      </c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  <c r="AK78" s="318"/>
    </row>
    <row r="79" spans="1:37" ht="12" customHeight="1" x14ac:dyDescent="0.25">
      <c r="A79" s="385" t="s">
        <v>36</v>
      </c>
      <c r="B79" s="386">
        <f>SUM(B3:B78)</f>
        <v>3205</v>
      </c>
      <c r="C79" s="386">
        <f t="shared" ref="C79:N79" si="12">SUM(C3:C78)</f>
        <v>3319</v>
      </c>
      <c r="D79" s="386">
        <f t="shared" si="12"/>
        <v>4038</v>
      </c>
      <c r="E79" s="386">
        <f t="shared" si="12"/>
        <v>4624</v>
      </c>
      <c r="F79" s="386">
        <f t="shared" si="12"/>
        <v>4341</v>
      </c>
      <c r="G79" s="386">
        <f t="shared" si="12"/>
        <v>4520</v>
      </c>
      <c r="H79" s="386">
        <f t="shared" si="12"/>
        <v>0</v>
      </c>
      <c r="I79" s="386">
        <f t="shared" si="12"/>
        <v>0</v>
      </c>
      <c r="J79" s="386">
        <f t="shared" si="12"/>
        <v>0</v>
      </c>
      <c r="K79" s="386">
        <f t="shared" si="12"/>
        <v>0</v>
      </c>
      <c r="L79" s="386">
        <f t="shared" si="12"/>
        <v>0</v>
      </c>
      <c r="M79" s="386">
        <f t="shared" si="12"/>
        <v>0</v>
      </c>
      <c r="N79" s="386">
        <f t="shared" si="12"/>
        <v>24047</v>
      </c>
      <c r="O79" s="387">
        <f>SUM(O3:O78)</f>
        <v>0.99999999999999989</v>
      </c>
      <c r="P79" s="318"/>
      <c r="Q79" s="388" t="s">
        <v>36</v>
      </c>
      <c r="R79" s="389">
        <f>SUM(R3:R78)</f>
        <v>24047</v>
      </c>
      <c r="S79" s="390">
        <f>SUM(S3:S78)</f>
        <v>0.99999999999999978</v>
      </c>
      <c r="T79" s="38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</row>
    <row r="80" spans="1:37" ht="12" customHeight="1" x14ac:dyDescent="0.25">
      <c r="A80" s="331" t="s">
        <v>64</v>
      </c>
      <c r="B80" s="365">
        <v>3205</v>
      </c>
      <c r="C80" s="365">
        <v>3319</v>
      </c>
      <c r="D80" s="365">
        <v>4038</v>
      </c>
      <c r="E80" s="365">
        <v>4624</v>
      </c>
      <c r="F80" s="365">
        <v>4341</v>
      </c>
      <c r="G80" s="365">
        <v>4520</v>
      </c>
      <c r="H80" s="365"/>
      <c r="I80" s="365"/>
      <c r="J80" s="365"/>
      <c r="K80" s="365"/>
      <c r="L80" s="365"/>
      <c r="M80" s="365"/>
      <c r="N80" s="297"/>
      <c r="O80" s="366"/>
      <c r="P80" s="318"/>
      <c r="Q80" s="318"/>
      <c r="R80" s="356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</row>
    <row r="81" spans="1:38" ht="12" customHeight="1" x14ac:dyDescent="0.25">
      <c r="A81" s="318"/>
      <c r="B81" s="362"/>
      <c r="C81" s="362"/>
      <c r="D81" s="362"/>
      <c r="E81" s="362"/>
      <c r="F81" s="362"/>
      <c r="G81" s="362"/>
      <c r="H81" s="362"/>
      <c r="I81" s="362"/>
      <c r="J81" s="318"/>
      <c r="K81" s="318"/>
      <c r="L81" s="318"/>
      <c r="M81" s="318"/>
      <c r="N81" s="320"/>
      <c r="O81" s="367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8"/>
      <c r="AK81" s="318"/>
    </row>
    <row r="82" spans="1:38" ht="12" customHeight="1" x14ac:dyDescent="0.25">
      <c r="A82" s="318"/>
      <c r="B82" s="318"/>
      <c r="C82" s="318"/>
      <c r="D82" s="318"/>
      <c r="E82" s="318"/>
      <c r="F82" s="318"/>
      <c r="G82" s="318"/>
      <c r="H82" s="318"/>
      <c r="I82" s="318"/>
      <c r="J82" s="318"/>
      <c r="K82" s="318"/>
      <c r="L82" s="318"/>
      <c r="M82" s="318"/>
      <c r="N82" s="320"/>
      <c r="O82" s="367"/>
      <c r="P82" s="318"/>
      <c r="Q82" s="318"/>
      <c r="R82" s="356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68"/>
      <c r="AD82" s="368"/>
      <c r="AE82" s="368"/>
      <c r="AF82" s="368"/>
      <c r="AG82" s="368"/>
      <c r="AH82" s="368"/>
      <c r="AI82" s="368"/>
      <c r="AJ82" s="368"/>
      <c r="AK82" s="368"/>
    </row>
    <row r="83" spans="1:38" ht="12" customHeight="1" x14ac:dyDescent="0.25">
      <c r="A83" s="369"/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20"/>
      <c r="O83" s="367"/>
      <c r="P83" s="318"/>
      <c r="Q83" s="318"/>
      <c r="R83" s="356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8"/>
      <c r="AK83" s="318"/>
    </row>
    <row r="84" spans="1:38" ht="12" customHeight="1" x14ac:dyDescent="0.25">
      <c r="A84" s="1034" t="s">
        <v>2274</v>
      </c>
      <c r="B84" s="1034"/>
      <c r="C84" s="1034"/>
      <c r="D84" s="1034"/>
      <c r="E84" s="1034"/>
      <c r="F84" s="1034"/>
      <c r="G84" s="397"/>
      <c r="H84" s="397"/>
      <c r="I84" s="397"/>
      <c r="J84" s="397"/>
      <c r="K84" s="397"/>
      <c r="L84" s="397"/>
      <c r="M84" s="397"/>
      <c r="N84" s="397"/>
      <c r="O84" s="398" t="s">
        <v>2275</v>
      </c>
      <c r="P84" s="398"/>
      <c r="Q84" s="397"/>
      <c r="R84" s="397"/>
      <c r="S84" s="397"/>
      <c r="T84" s="397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  <c r="AL84" s="318"/>
    </row>
    <row r="85" spans="1:38" ht="24" customHeight="1" x14ac:dyDescent="0.25">
      <c r="A85" s="316" t="s">
        <v>170</v>
      </c>
      <c r="B85" s="370">
        <v>45809</v>
      </c>
      <c r="C85" s="370">
        <v>46174</v>
      </c>
      <c r="D85" s="370" t="s">
        <v>2273</v>
      </c>
      <c r="E85" s="370" t="s">
        <v>171</v>
      </c>
      <c r="F85" s="370" t="s">
        <v>172</v>
      </c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56"/>
      <c r="S85" s="318"/>
      <c r="T85" s="318"/>
      <c r="U85" s="320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</row>
    <row r="86" spans="1:38" ht="12" customHeight="1" x14ac:dyDescent="0.25">
      <c r="A86" s="282" t="s">
        <v>122</v>
      </c>
      <c r="B86" s="342">
        <v>2151</v>
      </c>
      <c r="C86" s="342">
        <v>3237</v>
      </c>
      <c r="D86" s="394">
        <f t="shared" ref="D86:D117" si="13">+C86/B86-1</f>
        <v>0.50488145048814514</v>
      </c>
      <c r="E86" s="395">
        <f t="shared" ref="E86:E117" si="14">+C86/$C$171</f>
        <v>0.13461138603568013</v>
      </c>
      <c r="F86" s="396">
        <f t="shared" ref="F86:F117" si="15">+C86-B86</f>
        <v>1086</v>
      </c>
      <c r="G86" s="318"/>
      <c r="H86" s="318"/>
      <c r="I86" s="318"/>
      <c r="J86" s="318"/>
      <c r="K86" s="318"/>
      <c r="L86" s="318"/>
      <c r="M86" s="318"/>
      <c r="N86" s="318"/>
      <c r="O86" s="318"/>
      <c r="P86" s="367"/>
      <c r="Q86" s="318"/>
      <c r="R86" s="356"/>
      <c r="S86" s="318"/>
      <c r="T86" s="318"/>
      <c r="U86" s="367"/>
      <c r="V86" s="367"/>
      <c r="W86" s="367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</row>
    <row r="87" spans="1:38" ht="12" customHeight="1" x14ac:dyDescent="0.25">
      <c r="A87" s="282" t="s">
        <v>126</v>
      </c>
      <c r="B87" s="342">
        <v>2295</v>
      </c>
      <c r="C87" s="342">
        <v>2394</v>
      </c>
      <c r="D87" s="394">
        <f t="shared" si="13"/>
        <v>4.3137254901960853E-2</v>
      </c>
      <c r="E87" s="395">
        <f t="shared" si="14"/>
        <v>9.9555038050484462E-2</v>
      </c>
      <c r="F87" s="396">
        <f t="shared" si="15"/>
        <v>99</v>
      </c>
      <c r="G87" s="318"/>
      <c r="H87" s="318"/>
      <c r="I87" s="318"/>
      <c r="J87" s="318"/>
      <c r="K87" s="318"/>
      <c r="L87" s="318"/>
      <c r="M87" s="318"/>
      <c r="N87" s="318"/>
      <c r="O87" s="318"/>
      <c r="P87" s="367"/>
      <c r="Q87" s="318"/>
      <c r="R87" s="356"/>
      <c r="S87" s="318"/>
      <c r="T87" s="318"/>
      <c r="U87" s="367"/>
      <c r="V87" s="367"/>
      <c r="W87" s="367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</row>
    <row r="88" spans="1:38" ht="11.25" customHeight="1" x14ac:dyDescent="0.25">
      <c r="A88" s="282" t="s">
        <v>128</v>
      </c>
      <c r="B88" s="359">
        <v>1969</v>
      </c>
      <c r="C88" s="359">
        <v>2248</v>
      </c>
      <c r="D88" s="394">
        <f t="shared" si="13"/>
        <v>0.14169629253428129</v>
      </c>
      <c r="E88" s="395">
        <f t="shared" si="14"/>
        <v>9.3483594627188429E-2</v>
      </c>
      <c r="F88" s="396">
        <f t="shared" si="15"/>
        <v>279</v>
      </c>
      <c r="G88" s="318"/>
      <c r="J88" s="318"/>
      <c r="K88" s="318"/>
      <c r="L88" s="318"/>
      <c r="M88" s="318"/>
      <c r="N88" s="318"/>
      <c r="O88" s="318"/>
      <c r="P88" s="367"/>
      <c r="Q88" s="318"/>
      <c r="R88" s="356"/>
      <c r="S88" s="318"/>
      <c r="T88" s="318"/>
      <c r="U88" s="367"/>
      <c r="V88" s="367"/>
      <c r="W88" s="367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</row>
    <row r="89" spans="1:38" ht="11.25" customHeight="1" x14ac:dyDescent="0.25">
      <c r="A89" s="282" t="s">
        <v>137</v>
      </c>
      <c r="B89" s="359">
        <v>1236</v>
      </c>
      <c r="C89" s="359">
        <v>2213</v>
      </c>
      <c r="D89" s="394">
        <f t="shared" si="13"/>
        <v>0.79045307443365687</v>
      </c>
      <c r="E89" s="395">
        <f t="shared" si="14"/>
        <v>9.2028111614754438E-2</v>
      </c>
      <c r="F89" s="396">
        <f t="shared" si="15"/>
        <v>977</v>
      </c>
      <c r="G89" s="318"/>
      <c r="H89" s="318"/>
      <c r="I89" s="318"/>
      <c r="J89" s="318"/>
      <c r="K89" s="318"/>
      <c r="L89" s="318"/>
      <c r="M89" s="318"/>
      <c r="N89" s="318"/>
      <c r="O89" s="318"/>
      <c r="P89" s="367"/>
      <c r="Q89" s="318"/>
      <c r="R89" s="356"/>
      <c r="S89" s="318"/>
      <c r="T89" s="318"/>
      <c r="U89" s="367"/>
      <c r="V89" s="367"/>
      <c r="W89" s="367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</row>
    <row r="90" spans="1:38" ht="11.25" customHeight="1" x14ac:dyDescent="0.25">
      <c r="A90" s="282" t="s">
        <v>120</v>
      </c>
      <c r="B90" s="342">
        <v>1242</v>
      </c>
      <c r="C90" s="342">
        <v>2144</v>
      </c>
      <c r="D90" s="394">
        <f t="shared" si="13"/>
        <v>0.72624798711755223</v>
      </c>
      <c r="E90" s="395">
        <f t="shared" si="14"/>
        <v>8.9158730818813162E-2</v>
      </c>
      <c r="F90" s="396">
        <f t="shared" si="15"/>
        <v>902</v>
      </c>
      <c r="G90" s="318"/>
      <c r="H90" s="318"/>
      <c r="I90" s="318"/>
      <c r="J90" s="318"/>
      <c r="K90" s="318"/>
      <c r="L90" s="318"/>
      <c r="M90" s="318"/>
      <c r="N90" s="318"/>
      <c r="O90" s="318"/>
      <c r="P90" s="367"/>
      <c r="Q90" s="318"/>
      <c r="R90" s="356"/>
      <c r="S90" s="318"/>
      <c r="T90" s="318"/>
      <c r="U90" s="367"/>
      <c r="V90" s="367"/>
      <c r="W90" s="367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</row>
    <row r="91" spans="1:38" ht="11.25" customHeight="1" x14ac:dyDescent="0.25">
      <c r="A91" s="282" t="s">
        <v>124</v>
      </c>
      <c r="B91" s="359">
        <v>1166</v>
      </c>
      <c r="C91" s="359">
        <v>1461</v>
      </c>
      <c r="D91" s="394">
        <f t="shared" si="13"/>
        <v>0.25300171526586612</v>
      </c>
      <c r="E91" s="395">
        <f t="shared" si="14"/>
        <v>6.0756019461887141E-2</v>
      </c>
      <c r="F91" s="396">
        <f t="shared" si="15"/>
        <v>295</v>
      </c>
      <c r="G91" s="318"/>
      <c r="H91" s="318"/>
      <c r="I91" s="318"/>
      <c r="J91" s="318"/>
      <c r="K91" s="318"/>
      <c r="L91" s="318"/>
      <c r="M91" s="318"/>
      <c r="N91" s="318"/>
      <c r="O91" s="318"/>
      <c r="P91" s="367"/>
      <c r="Q91" s="318"/>
      <c r="R91" s="356"/>
      <c r="S91" s="318"/>
      <c r="T91" s="318"/>
      <c r="U91" s="367"/>
      <c r="V91" s="367"/>
      <c r="W91" s="367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</row>
    <row r="92" spans="1:38" ht="12" customHeight="1" x14ac:dyDescent="0.25">
      <c r="A92" s="282" t="s">
        <v>148</v>
      </c>
      <c r="B92" s="342">
        <v>857</v>
      </c>
      <c r="C92" s="342">
        <v>1164</v>
      </c>
      <c r="D92" s="394">
        <f t="shared" si="13"/>
        <v>0.35822637106184363</v>
      </c>
      <c r="E92" s="395">
        <f t="shared" si="14"/>
        <v>4.840520647066162E-2</v>
      </c>
      <c r="F92" s="396">
        <f t="shared" si="15"/>
        <v>307</v>
      </c>
      <c r="G92" s="318"/>
      <c r="H92" s="318"/>
      <c r="I92" s="318"/>
      <c r="J92" s="318"/>
      <c r="K92" s="318"/>
      <c r="L92" s="318"/>
      <c r="M92" s="318"/>
      <c r="N92" s="318"/>
      <c r="O92" s="318"/>
      <c r="P92" s="367"/>
      <c r="Q92" s="318"/>
      <c r="R92" s="356"/>
      <c r="S92" s="318"/>
      <c r="T92" s="318"/>
      <c r="U92" s="367"/>
      <c r="V92" s="367"/>
      <c r="W92" s="367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  <c r="AJ92" s="318"/>
      <c r="AK92" s="318"/>
    </row>
    <row r="93" spans="1:38" ht="12" customHeight="1" x14ac:dyDescent="0.25">
      <c r="A93" s="282" t="s">
        <v>133</v>
      </c>
      <c r="B93" s="342">
        <v>890</v>
      </c>
      <c r="C93" s="342">
        <v>965</v>
      </c>
      <c r="D93" s="394">
        <f t="shared" si="13"/>
        <v>8.4269662921348409E-2</v>
      </c>
      <c r="E93" s="395">
        <f t="shared" si="14"/>
        <v>4.0129745914251259E-2</v>
      </c>
      <c r="F93" s="396">
        <f t="shared" si="15"/>
        <v>75</v>
      </c>
      <c r="G93" s="318"/>
      <c r="H93" s="318"/>
      <c r="I93" s="318"/>
      <c r="J93" s="318"/>
      <c r="K93" s="318"/>
      <c r="L93" s="318"/>
      <c r="M93" s="318"/>
      <c r="N93" s="318"/>
      <c r="O93" s="318"/>
      <c r="P93" s="367"/>
      <c r="Q93" s="318"/>
      <c r="R93" s="356"/>
      <c r="S93" s="318"/>
      <c r="T93" s="318"/>
      <c r="U93" s="367"/>
      <c r="V93" s="367"/>
      <c r="W93" s="367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  <c r="AJ93" s="318"/>
      <c r="AK93" s="318"/>
    </row>
    <row r="94" spans="1:38" ht="12" customHeight="1" x14ac:dyDescent="0.25">
      <c r="A94" s="282" t="s">
        <v>129</v>
      </c>
      <c r="B94" s="359">
        <v>274</v>
      </c>
      <c r="C94" s="359">
        <v>882</v>
      </c>
      <c r="D94" s="394">
        <f t="shared" si="13"/>
        <v>2.218978102189781</v>
      </c>
      <c r="E94" s="395">
        <f t="shared" si="14"/>
        <v>3.6678171913336381E-2</v>
      </c>
      <c r="F94" s="396">
        <f t="shared" si="15"/>
        <v>608</v>
      </c>
      <c r="G94" s="318"/>
      <c r="H94" s="318"/>
      <c r="I94" s="318"/>
      <c r="J94" s="318"/>
      <c r="K94" s="318"/>
      <c r="L94" s="318"/>
      <c r="M94" s="318"/>
      <c r="N94" s="318"/>
      <c r="O94" s="318"/>
      <c r="P94" s="367"/>
      <c r="Q94" s="318"/>
      <c r="R94" s="356"/>
      <c r="S94" s="318"/>
      <c r="T94" s="318"/>
      <c r="U94" s="367"/>
      <c r="V94" s="367"/>
      <c r="W94" s="367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  <c r="AJ94" s="318"/>
      <c r="AK94" s="318"/>
    </row>
    <row r="95" spans="1:38" ht="12" customHeight="1" x14ac:dyDescent="0.25">
      <c r="A95" s="282" t="s">
        <v>131</v>
      </c>
      <c r="B95" s="342">
        <v>553</v>
      </c>
      <c r="C95" s="342">
        <v>832</v>
      </c>
      <c r="D95" s="394">
        <f t="shared" si="13"/>
        <v>0.50452079566003616</v>
      </c>
      <c r="E95" s="395">
        <f t="shared" si="14"/>
        <v>3.4598910467002121E-2</v>
      </c>
      <c r="F95" s="396">
        <f t="shared" si="15"/>
        <v>279</v>
      </c>
      <c r="G95" s="318"/>
      <c r="H95" s="318"/>
      <c r="I95" s="318"/>
      <c r="J95" s="318"/>
      <c r="K95" s="318"/>
      <c r="L95" s="318"/>
      <c r="M95" s="318"/>
      <c r="N95" s="318"/>
      <c r="O95" s="318"/>
      <c r="P95" s="367"/>
      <c r="Q95" s="318"/>
      <c r="R95" s="356"/>
      <c r="S95" s="318"/>
      <c r="T95" s="318"/>
      <c r="U95" s="367"/>
      <c r="V95" s="367"/>
      <c r="W95" s="367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</row>
    <row r="96" spans="1:38" ht="12" customHeight="1" x14ac:dyDescent="0.25">
      <c r="A96" s="282" t="s">
        <v>151</v>
      </c>
      <c r="B96" s="342">
        <v>281</v>
      </c>
      <c r="C96" s="342">
        <v>583</v>
      </c>
      <c r="D96" s="394">
        <f t="shared" si="13"/>
        <v>1.0747330960854091</v>
      </c>
      <c r="E96" s="395">
        <f t="shared" si="14"/>
        <v>2.4244188464257497E-2</v>
      </c>
      <c r="F96" s="396">
        <f t="shared" si="15"/>
        <v>302</v>
      </c>
      <c r="G96" s="318"/>
      <c r="H96" s="318"/>
      <c r="I96" s="318"/>
      <c r="J96" s="318"/>
      <c r="K96" s="318"/>
      <c r="L96" s="318"/>
      <c r="M96" s="318"/>
      <c r="N96" s="318"/>
      <c r="O96" s="318"/>
      <c r="P96" s="367"/>
      <c r="Q96" s="318"/>
      <c r="R96" s="356"/>
      <c r="S96" s="318"/>
      <c r="T96" s="318"/>
      <c r="U96" s="367"/>
      <c r="V96" s="367"/>
      <c r="W96" s="367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  <c r="AJ96" s="318"/>
      <c r="AK96" s="318"/>
    </row>
    <row r="97" spans="1:37" ht="12" customHeight="1" x14ac:dyDescent="0.25">
      <c r="A97" s="282" t="s">
        <v>161</v>
      </c>
      <c r="B97" s="342">
        <v>131</v>
      </c>
      <c r="C97" s="342">
        <v>558</v>
      </c>
      <c r="D97" s="394">
        <f t="shared" si="13"/>
        <v>3.2595419847328246</v>
      </c>
      <c r="E97" s="395">
        <f t="shared" si="14"/>
        <v>2.3204557741090363E-2</v>
      </c>
      <c r="F97" s="396">
        <f t="shared" si="15"/>
        <v>427</v>
      </c>
      <c r="G97" s="318"/>
      <c r="H97" s="318"/>
      <c r="I97" s="318"/>
      <c r="J97" s="318"/>
      <c r="K97" s="318"/>
      <c r="L97" s="318"/>
      <c r="M97" s="318"/>
      <c r="N97" s="318"/>
      <c r="O97" s="318"/>
      <c r="P97" s="367"/>
      <c r="Q97" s="318"/>
      <c r="R97" s="356"/>
      <c r="S97" s="318"/>
      <c r="T97" s="318"/>
      <c r="U97" s="367"/>
      <c r="V97" s="367"/>
      <c r="W97" s="367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</row>
    <row r="98" spans="1:37" ht="12" customHeight="1" x14ac:dyDescent="0.25">
      <c r="A98" s="282" t="s">
        <v>135</v>
      </c>
      <c r="B98" s="342">
        <v>416</v>
      </c>
      <c r="C98" s="342">
        <v>440</v>
      </c>
      <c r="D98" s="394">
        <f t="shared" si="13"/>
        <v>5.7692307692307709E-2</v>
      </c>
      <c r="E98" s="395">
        <f t="shared" si="14"/>
        <v>1.8297500727741507E-2</v>
      </c>
      <c r="F98" s="396">
        <f t="shared" si="15"/>
        <v>24</v>
      </c>
      <c r="G98" s="318"/>
      <c r="H98" s="318"/>
      <c r="I98" s="318"/>
      <c r="J98" s="318"/>
      <c r="K98" s="318"/>
      <c r="L98" s="318"/>
      <c r="M98" s="318"/>
      <c r="N98" s="318"/>
      <c r="O98" s="318"/>
      <c r="P98" s="367"/>
      <c r="Q98" s="318"/>
      <c r="R98" s="356"/>
      <c r="S98" s="318"/>
      <c r="T98" s="318"/>
      <c r="U98" s="367"/>
      <c r="V98" s="367"/>
      <c r="W98" s="367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  <c r="AJ98" s="318"/>
      <c r="AK98" s="318"/>
    </row>
    <row r="99" spans="1:37" ht="12" customHeight="1" x14ac:dyDescent="0.25">
      <c r="A99" s="282" t="s">
        <v>138</v>
      </c>
      <c r="B99" s="342">
        <v>347</v>
      </c>
      <c r="C99" s="342">
        <v>411</v>
      </c>
      <c r="D99" s="394">
        <f t="shared" si="13"/>
        <v>0.18443804034582123</v>
      </c>
      <c r="E99" s="395">
        <f t="shared" si="14"/>
        <v>1.7091529088867633E-2</v>
      </c>
      <c r="F99" s="396">
        <f t="shared" si="15"/>
        <v>64</v>
      </c>
      <c r="G99" s="318"/>
      <c r="H99" s="318"/>
      <c r="I99" s="318"/>
      <c r="J99" s="318"/>
      <c r="K99" s="318"/>
      <c r="L99" s="318"/>
      <c r="M99" s="318"/>
      <c r="N99" s="318"/>
      <c r="O99" s="318"/>
      <c r="P99" s="367"/>
      <c r="Q99" s="318"/>
      <c r="R99" s="356"/>
      <c r="S99" s="318"/>
      <c r="T99" s="318"/>
      <c r="U99" s="367"/>
      <c r="V99" s="367"/>
      <c r="W99" s="367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</row>
    <row r="100" spans="1:37" ht="12" customHeight="1" x14ac:dyDescent="0.25">
      <c r="A100" s="282" t="s">
        <v>143</v>
      </c>
      <c r="B100" s="342">
        <v>177</v>
      </c>
      <c r="C100" s="342">
        <v>334</v>
      </c>
      <c r="D100" s="394">
        <f t="shared" si="13"/>
        <v>0.88700564971751406</v>
      </c>
      <c r="E100" s="395">
        <f t="shared" si="14"/>
        <v>1.3889466461512871E-2</v>
      </c>
      <c r="F100" s="396">
        <f t="shared" si="15"/>
        <v>157</v>
      </c>
      <c r="G100" s="318"/>
      <c r="H100" s="318"/>
      <c r="I100" s="318"/>
      <c r="J100" s="318"/>
      <c r="K100" s="318"/>
      <c r="L100" s="318"/>
      <c r="M100" s="318"/>
      <c r="N100" s="318"/>
      <c r="O100" s="318"/>
      <c r="P100" s="367"/>
      <c r="Q100" s="318"/>
      <c r="R100" s="356"/>
      <c r="S100" s="318"/>
      <c r="T100" s="318"/>
      <c r="U100" s="367"/>
      <c r="V100" s="367"/>
      <c r="W100" s="367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  <c r="AJ100" s="318"/>
      <c r="AK100" s="318"/>
    </row>
    <row r="101" spans="1:37" ht="12" customHeight="1" x14ac:dyDescent="0.25">
      <c r="A101" s="282" t="s">
        <v>2099</v>
      </c>
      <c r="B101" s="359">
        <v>143</v>
      </c>
      <c r="C101" s="359">
        <v>323</v>
      </c>
      <c r="D101" s="394">
        <f t="shared" si="13"/>
        <v>1.2587412587412588</v>
      </c>
      <c r="E101" s="395">
        <f t="shared" si="14"/>
        <v>1.3432028943319333E-2</v>
      </c>
      <c r="F101" s="396">
        <f t="shared" si="15"/>
        <v>180</v>
      </c>
      <c r="G101" s="318"/>
      <c r="H101" s="318"/>
      <c r="I101" s="318"/>
      <c r="J101" s="318"/>
      <c r="K101" s="318"/>
      <c r="L101" s="318"/>
      <c r="M101" s="318"/>
      <c r="N101" s="318"/>
      <c r="O101" s="318"/>
      <c r="P101" s="367"/>
      <c r="Q101" s="318"/>
      <c r="R101" s="356"/>
      <c r="S101" s="318"/>
      <c r="T101" s="318"/>
      <c r="U101" s="367"/>
      <c r="V101" s="367"/>
      <c r="W101" s="367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  <c r="AJ101" s="318"/>
      <c r="AK101" s="318"/>
    </row>
    <row r="102" spans="1:37" ht="12" customHeight="1" x14ac:dyDescent="0.25">
      <c r="A102" s="282" t="s">
        <v>139</v>
      </c>
      <c r="B102" s="342">
        <v>168</v>
      </c>
      <c r="C102" s="342">
        <v>300</v>
      </c>
      <c r="D102" s="394">
        <f t="shared" si="13"/>
        <v>0.78571428571428581</v>
      </c>
      <c r="E102" s="395">
        <f t="shared" si="14"/>
        <v>1.2475568678005573E-2</v>
      </c>
      <c r="F102" s="396">
        <f t="shared" si="15"/>
        <v>132</v>
      </c>
      <c r="G102" s="318"/>
      <c r="H102" s="318"/>
      <c r="I102" s="318"/>
      <c r="J102" s="318"/>
      <c r="K102" s="318"/>
      <c r="L102" s="318"/>
      <c r="M102" s="318"/>
      <c r="N102" s="318"/>
      <c r="O102" s="318"/>
      <c r="P102" s="367"/>
      <c r="Q102" s="318"/>
      <c r="R102" s="356"/>
      <c r="S102" s="318"/>
      <c r="T102" s="318"/>
      <c r="U102" s="367"/>
      <c r="V102" s="367"/>
      <c r="W102" s="367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  <c r="AJ102" s="318"/>
      <c r="AK102" s="318"/>
    </row>
    <row r="103" spans="1:37" ht="12" customHeight="1" x14ac:dyDescent="0.25">
      <c r="A103" s="282" t="s">
        <v>125</v>
      </c>
      <c r="B103" s="359">
        <v>255</v>
      </c>
      <c r="C103" s="359">
        <v>281</v>
      </c>
      <c r="D103" s="394">
        <f t="shared" si="13"/>
        <v>0.10196078431372557</v>
      </c>
      <c r="E103" s="395">
        <f t="shared" si="14"/>
        <v>1.1685449328398554E-2</v>
      </c>
      <c r="F103" s="396">
        <f t="shared" si="15"/>
        <v>26</v>
      </c>
      <c r="G103" s="318"/>
      <c r="H103" s="318"/>
      <c r="I103" s="318"/>
      <c r="J103" s="318"/>
      <c r="K103" s="318"/>
      <c r="L103" s="318"/>
      <c r="M103" s="318"/>
      <c r="N103" s="318"/>
      <c r="O103" s="318"/>
      <c r="P103" s="367"/>
      <c r="Q103" s="318"/>
      <c r="R103" s="356"/>
      <c r="S103" s="318"/>
      <c r="T103" s="318"/>
      <c r="U103" s="367"/>
      <c r="V103" s="367"/>
      <c r="W103" s="367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  <c r="AJ103" s="318"/>
      <c r="AK103" s="318"/>
    </row>
    <row r="104" spans="1:37" ht="12" customHeight="1" x14ac:dyDescent="0.25">
      <c r="A104" s="282" t="s">
        <v>127</v>
      </c>
      <c r="B104" s="359">
        <v>161</v>
      </c>
      <c r="C104" s="359">
        <v>227</v>
      </c>
      <c r="D104" s="394">
        <f t="shared" si="13"/>
        <v>0.40993788819875787</v>
      </c>
      <c r="E104" s="395">
        <f t="shared" si="14"/>
        <v>9.4398469663575495E-3</v>
      </c>
      <c r="F104" s="396">
        <f t="shared" si="15"/>
        <v>66</v>
      </c>
      <c r="G104" s="318"/>
      <c r="I104" s="318"/>
      <c r="J104" s="318"/>
      <c r="K104" s="318"/>
      <c r="L104" s="318"/>
      <c r="M104" s="318"/>
      <c r="N104" s="318"/>
      <c r="O104" s="318"/>
      <c r="P104" s="367"/>
      <c r="Q104" s="318"/>
      <c r="R104" s="356"/>
      <c r="S104" s="318"/>
      <c r="T104" s="318"/>
      <c r="U104" s="367"/>
      <c r="V104" s="367"/>
      <c r="W104" s="367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  <c r="AJ104" s="318"/>
      <c r="AK104" s="318"/>
    </row>
    <row r="105" spans="1:37" ht="12" customHeight="1" x14ac:dyDescent="0.25">
      <c r="A105" s="282" t="s">
        <v>145</v>
      </c>
      <c r="B105" s="342">
        <v>193</v>
      </c>
      <c r="C105" s="342">
        <v>210</v>
      </c>
      <c r="D105" s="394">
        <f t="shared" si="13"/>
        <v>8.8082901554404236E-2</v>
      </c>
      <c r="E105" s="395">
        <f t="shared" si="14"/>
        <v>8.7328980746039005E-3</v>
      </c>
      <c r="F105" s="396">
        <f t="shared" si="15"/>
        <v>17</v>
      </c>
      <c r="I105" s="318"/>
      <c r="J105" s="318"/>
      <c r="K105" s="318"/>
      <c r="L105" s="318"/>
      <c r="M105" s="318"/>
      <c r="N105" s="318"/>
      <c r="O105" s="318"/>
      <c r="P105" s="367"/>
      <c r="Q105" s="318"/>
      <c r="R105" s="356"/>
      <c r="S105" s="318"/>
      <c r="T105" s="318"/>
      <c r="U105" s="367"/>
      <c r="V105" s="367"/>
      <c r="W105" s="367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</row>
    <row r="106" spans="1:37" ht="12" customHeight="1" x14ac:dyDescent="0.25">
      <c r="A106" s="282" t="s">
        <v>142</v>
      </c>
      <c r="B106" s="342">
        <v>84</v>
      </c>
      <c r="C106" s="342">
        <v>198</v>
      </c>
      <c r="D106" s="394">
        <f t="shared" si="13"/>
        <v>1.3571428571428572</v>
      </c>
      <c r="E106" s="395">
        <f t="shared" si="14"/>
        <v>8.2338753274836772E-3</v>
      </c>
      <c r="F106" s="396">
        <f t="shared" si="15"/>
        <v>114</v>
      </c>
      <c r="G106" s="318"/>
      <c r="I106" s="318"/>
      <c r="J106" s="318"/>
      <c r="K106" s="318"/>
      <c r="L106" s="318"/>
      <c r="M106" s="318"/>
      <c r="N106" s="318"/>
      <c r="O106" s="318"/>
      <c r="P106" s="367"/>
      <c r="Q106" s="318"/>
      <c r="R106" s="356"/>
      <c r="S106" s="318"/>
      <c r="T106" s="318"/>
      <c r="U106" s="367"/>
      <c r="V106" s="367"/>
      <c r="W106" s="367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  <c r="AJ106" s="318"/>
      <c r="AK106" s="318"/>
    </row>
    <row r="107" spans="1:37" ht="12" customHeight="1" x14ac:dyDescent="0.25">
      <c r="A107" s="282" t="s">
        <v>123</v>
      </c>
      <c r="B107" s="342">
        <v>204</v>
      </c>
      <c r="C107" s="342">
        <v>193</v>
      </c>
      <c r="D107" s="394">
        <f t="shared" si="13"/>
        <v>-5.3921568627451011E-2</v>
      </c>
      <c r="E107" s="395">
        <f t="shared" si="14"/>
        <v>8.0259491828502515E-3</v>
      </c>
      <c r="F107" s="396">
        <f t="shared" si="15"/>
        <v>-11</v>
      </c>
      <c r="I107" s="318"/>
      <c r="J107" s="318"/>
      <c r="K107" s="318"/>
      <c r="L107" s="318"/>
      <c r="M107" s="318"/>
      <c r="N107" s="318"/>
      <c r="O107" s="318"/>
      <c r="P107" s="367"/>
      <c r="Q107" s="318"/>
      <c r="R107" s="356"/>
      <c r="S107" s="318"/>
      <c r="T107" s="318"/>
      <c r="U107" s="367"/>
      <c r="V107" s="367"/>
      <c r="W107" s="367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</row>
    <row r="108" spans="1:37" ht="12" customHeight="1" x14ac:dyDescent="0.25">
      <c r="A108" s="282" t="s">
        <v>147</v>
      </c>
      <c r="B108" s="359">
        <v>157</v>
      </c>
      <c r="C108" s="359">
        <v>175</v>
      </c>
      <c r="D108" s="394">
        <f t="shared" si="13"/>
        <v>0.11464968152866239</v>
      </c>
      <c r="E108" s="395">
        <f t="shared" si="14"/>
        <v>7.2774150621699174E-3</v>
      </c>
      <c r="F108" s="396">
        <f t="shared" si="15"/>
        <v>18</v>
      </c>
      <c r="I108" s="318"/>
      <c r="J108" s="318"/>
      <c r="K108" s="318"/>
      <c r="L108" s="318"/>
      <c r="M108" s="318"/>
      <c r="N108" s="318"/>
      <c r="O108" s="318"/>
      <c r="P108" s="367"/>
      <c r="Q108" s="318"/>
      <c r="R108" s="356"/>
      <c r="S108" s="318"/>
      <c r="T108" s="318"/>
      <c r="U108" s="367"/>
      <c r="V108" s="367"/>
      <c r="W108" s="367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</row>
    <row r="109" spans="1:37" ht="12" customHeight="1" x14ac:dyDescent="0.25">
      <c r="A109" s="282" t="s">
        <v>150</v>
      </c>
      <c r="B109" s="342">
        <v>88</v>
      </c>
      <c r="C109" s="342">
        <v>172</v>
      </c>
      <c r="D109" s="394">
        <f t="shared" si="13"/>
        <v>0.95454545454545459</v>
      </c>
      <c r="E109" s="395">
        <f t="shared" si="14"/>
        <v>7.1526593753898611E-3</v>
      </c>
      <c r="F109" s="396">
        <f t="shared" si="15"/>
        <v>84</v>
      </c>
      <c r="G109" s="318"/>
      <c r="I109" s="318"/>
      <c r="J109" s="318"/>
      <c r="K109" s="318"/>
      <c r="L109" s="318"/>
      <c r="M109" s="318"/>
      <c r="N109" s="318"/>
      <c r="O109" s="318"/>
      <c r="P109" s="367"/>
      <c r="Q109" s="318"/>
      <c r="R109" s="356"/>
      <c r="S109" s="318"/>
      <c r="T109" s="318"/>
      <c r="U109" s="367"/>
      <c r="V109" s="367"/>
      <c r="W109" s="367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</row>
    <row r="110" spans="1:37" ht="12" customHeight="1" x14ac:dyDescent="0.25">
      <c r="A110" s="282" t="s">
        <v>156</v>
      </c>
      <c r="B110" s="342">
        <v>67</v>
      </c>
      <c r="C110" s="342">
        <v>161</v>
      </c>
      <c r="D110" s="394">
        <f t="shared" si="13"/>
        <v>1.4029850746268657</v>
      </c>
      <c r="E110" s="395">
        <f t="shared" si="14"/>
        <v>6.6952218571963238E-3</v>
      </c>
      <c r="F110" s="396">
        <f t="shared" si="15"/>
        <v>94</v>
      </c>
      <c r="G110" s="318"/>
      <c r="H110" s="318"/>
      <c r="I110" s="318"/>
      <c r="J110" s="318"/>
      <c r="K110" s="318"/>
      <c r="L110" s="318"/>
      <c r="M110" s="318"/>
      <c r="N110" s="318"/>
      <c r="O110" s="318"/>
      <c r="P110" s="367"/>
      <c r="Q110" s="318"/>
      <c r="R110" s="356"/>
      <c r="S110" s="318"/>
      <c r="T110" s="318"/>
      <c r="U110" s="367"/>
      <c r="V110" s="367"/>
      <c r="W110" s="367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</row>
    <row r="111" spans="1:37" ht="12" customHeight="1" x14ac:dyDescent="0.25">
      <c r="A111" s="282" t="s">
        <v>1853</v>
      </c>
      <c r="B111" s="342">
        <v>164</v>
      </c>
      <c r="C111" s="342">
        <v>141</v>
      </c>
      <c r="D111" s="394">
        <f t="shared" si="13"/>
        <v>-0.1402439024390244</v>
      </c>
      <c r="E111" s="395">
        <f t="shared" si="14"/>
        <v>5.8635172786626194E-3</v>
      </c>
      <c r="F111" s="396">
        <f t="shared" si="15"/>
        <v>-23</v>
      </c>
      <c r="I111" s="318"/>
      <c r="J111" s="318"/>
      <c r="K111" s="318"/>
      <c r="L111" s="318"/>
      <c r="M111" s="318"/>
      <c r="N111" s="318"/>
      <c r="O111" s="318"/>
      <c r="P111" s="367"/>
      <c r="Q111" s="318"/>
      <c r="R111" s="356"/>
      <c r="S111" s="318"/>
      <c r="T111" s="318"/>
      <c r="U111" s="367"/>
      <c r="V111" s="367"/>
      <c r="W111" s="367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</row>
    <row r="112" spans="1:37" ht="12" customHeight="1" x14ac:dyDescent="0.25">
      <c r="A112" s="282" t="s">
        <v>2156</v>
      </c>
      <c r="B112" s="342">
        <v>30</v>
      </c>
      <c r="C112" s="342">
        <v>134</v>
      </c>
      <c r="D112" s="394">
        <f t="shared" si="13"/>
        <v>3.4666666666666668</v>
      </c>
      <c r="E112" s="395">
        <f t="shared" si="14"/>
        <v>5.5724206761758226E-3</v>
      </c>
      <c r="F112" s="396">
        <f t="shared" si="15"/>
        <v>104</v>
      </c>
      <c r="J112" s="318"/>
      <c r="K112" s="318"/>
      <c r="L112" s="318"/>
      <c r="M112" s="318"/>
      <c r="N112" s="318"/>
      <c r="O112" s="318"/>
      <c r="P112" s="367"/>
      <c r="Q112" s="318"/>
      <c r="R112" s="356"/>
      <c r="S112" s="318"/>
      <c r="T112" s="318"/>
      <c r="U112" s="367"/>
      <c r="V112" s="367"/>
      <c r="W112" s="367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</row>
    <row r="113" spans="1:37" ht="12" customHeight="1" x14ac:dyDescent="0.25">
      <c r="A113" s="282" t="s">
        <v>2214</v>
      </c>
      <c r="B113" s="342">
        <v>0</v>
      </c>
      <c r="C113" s="342">
        <v>131</v>
      </c>
      <c r="D113" s="394" t="e">
        <f t="shared" si="13"/>
        <v>#DIV/0!</v>
      </c>
      <c r="E113" s="395">
        <f t="shared" si="14"/>
        <v>5.4476649893957663E-3</v>
      </c>
      <c r="F113" s="396">
        <f t="shared" si="15"/>
        <v>131</v>
      </c>
      <c r="H113" s="318"/>
      <c r="I113" s="318"/>
      <c r="J113" s="318"/>
      <c r="K113" s="318"/>
      <c r="L113" s="318"/>
      <c r="M113" s="318"/>
      <c r="N113" s="318"/>
      <c r="O113" s="318"/>
      <c r="P113" s="367"/>
      <c r="Q113" s="318"/>
      <c r="R113" s="356"/>
      <c r="S113" s="318"/>
      <c r="T113" s="318"/>
      <c r="U113" s="367"/>
      <c r="V113" s="367"/>
      <c r="W113" s="367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</row>
    <row r="114" spans="1:37" ht="11.25" customHeight="1" x14ac:dyDescent="0.25">
      <c r="A114" s="282" t="s">
        <v>153</v>
      </c>
      <c r="B114" s="342">
        <v>80</v>
      </c>
      <c r="C114" s="342">
        <v>131</v>
      </c>
      <c r="D114" s="394">
        <f t="shared" si="13"/>
        <v>0.63749999999999996</v>
      </c>
      <c r="E114" s="395">
        <f t="shared" si="14"/>
        <v>5.4476649893957663E-3</v>
      </c>
      <c r="F114" s="396">
        <f t="shared" si="15"/>
        <v>51</v>
      </c>
      <c r="I114" s="318"/>
      <c r="J114" s="318"/>
      <c r="K114" s="318"/>
      <c r="L114" s="318"/>
      <c r="M114" s="318"/>
      <c r="N114" s="318"/>
      <c r="O114" s="318"/>
      <c r="P114" s="367"/>
      <c r="Q114" s="318"/>
      <c r="R114" s="356"/>
      <c r="S114" s="318"/>
      <c r="T114" s="318"/>
      <c r="U114" s="367"/>
      <c r="V114" s="367"/>
      <c r="W114" s="367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</row>
    <row r="115" spans="1:37" ht="11.25" customHeight="1" x14ac:dyDescent="0.25">
      <c r="A115" s="282" t="s">
        <v>130</v>
      </c>
      <c r="B115" s="342">
        <v>144</v>
      </c>
      <c r="C115" s="342">
        <v>127</v>
      </c>
      <c r="D115" s="394">
        <f t="shared" si="13"/>
        <v>-0.11805555555555558</v>
      </c>
      <c r="E115" s="395">
        <f t="shared" si="14"/>
        <v>5.2813240736890258E-3</v>
      </c>
      <c r="F115" s="396">
        <f t="shared" si="15"/>
        <v>-17</v>
      </c>
      <c r="I115" s="318"/>
      <c r="J115" s="318"/>
      <c r="K115" s="318"/>
      <c r="L115" s="318"/>
      <c r="M115" s="318"/>
      <c r="N115" s="318"/>
      <c r="O115" s="318"/>
      <c r="P115" s="367"/>
      <c r="Q115" s="318"/>
      <c r="R115" s="356"/>
      <c r="S115" s="318"/>
      <c r="T115" s="318"/>
      <c r="U115" s="367"/>
      <c r="V115" s="367"/>
      <c r="W115" s="367"/>
      <c r="X115" s="318"/>
      <c r="Y115" s="318"/>
      <c r="Z115" s="318"/>
      <c r="AA115" s="318"/>
      <c r="AB115" s="318"/>
      <c r="AC115" s="318"/>
      <c r="AD115" s="318"/>
      <c r="AE115" s="318"/>
      <c r="AF115" s="318"/>
      <c r="AG115" s="318"/>
      <c r="AH115" s="318"/>
      <c r="AI115" s="318"/>
      <c r="AJ115" s="318"/>
      <c r="AK115" s="318"/>
    </row>
    <row r="116" spans="1:37" ht="12" customHeight="1" x14ac:dyDescent="0.25">
      <c r="A116" s="282" t="s">
        <v>141</v>
      </c>
      <c r="B116" s="342">
        <v>130</v>
      </c>
      <c r="C116" s="342">
        <v>123</v>
      </c>
      <c r="D116" s="394">
        <f t="shared" si="13"/>
        <v>-5.3846153846153877E-2</v>
      </c>
      <c r="E116" s="395">
        <f t="shared" si="14"/>
        <v>5.1149831579822844E-3</v>
      </c>
      <c r="F116" s="396">
        <f t="shared" si="15"/>
        <v>-7</v>
      </c>
      <c r="G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56"/>
      <c r="S116" s="318"/>
      <c r="T116" s="318"/>
      <c r="U116" s="367"/>
      <c r="V116" s="367"/>
      <c r="W116" s="367"/>
      <c r="X116" s="318"/>
      <c r="Y116" s="318"/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</row>
    <row r="117" spans="1:37" ht="12" customHeight="1" x14ac:dyDescent="0.25">
      <c r="A117" s="282" t="s">
        <v>160</v>
      </c>
      <c r="B117" s="342">
        <v>0</v>
      </c>
      <c r="C117" s="342">
        <v>112</v>
      </c>
      <c r="D117" s="394" t="e">
        <f t="shared" si="13"/>
        <v>#DIV/0!</v>
      </c>
      <c r="E117" s="395">
        <f t="shared" si="14"/>
        <v>4.6575456397887471E-3</v>
      </c>
      <c r="F117" s="396">
        <f t="shared" si="15"/>
        <v>112</v>
      </c>
      <c r="G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56"/>
      <c r="S117" s="318"/>
      <c r="T117" s="318"/>
      <c r="U117" s="367"/>
      <c r="V117" s="367"/>
      <c r="W117" s="367"/>
      <c r="X117" s="318"/>
      <c r="Y117" s="318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  <c r="AJ117" s="318"/>
      <c r="AK117" s="318"/>
    </row>
    <row r="118" spans="1:37" ht="12" customHeight="1" x14ac:dyDescent="0.25">
      <c r="A118" s="282" t="s">
        <v>119</v>
      </c>
      <c r="B118" s="359">
        <v>111</v>
      </c>
      <c r="C118" s="359">
        <v>98</v>
      </c>
      <c r="D118" s="394">
        <f t="shared" ref="D118:D149" si="16">+C118/B118-1</f>
        <v>-0.11711711711711714</v>
      </c>
      <c r="E118" s="395">
        <f t="shared" ref="E118:E149" si="17">+C118/$C$171</f>
        <v>4.0753524348151535E-3</v>
      </c>
      <c r="F118" s="396">
        <f t="shared" ref="F118:F149" si="18">+C118-B118</f>
        <v>-13</v>
      </c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56"/>
      <c r="S118" s="318"/>
      <c r="T118" s="318"/>
      <c r="U118" s="367"/>
      <c r="V118" s="367"/>
      <c r="W118" s="367"/>
      <c r="X118" s="318"/>
      <c r="Y118" s="318"/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</row>
    <row r="119" spans="1:37" ht="12" customHeight="1" x14ac:dyDescent="0.25">
      <c r="A119" s="282" t="s">
        <v>2493</v>
      </c>
      <c r="B119" s="359">
        <v>147</v>
      </c>
      <c r="C119" s="359">
        <v>91</v>
      </c>
      <c r="D119" s="394">
        <f t="shared" si="16"/>
        <v>-0.38095238095238093</v>
      </c>
      <c r="E119" s="395">
        <f t="shared" si="17"/>
        <v>3.7842558323283571E-3</v>
      </c>
      <c r="F119" s="396">
        <f t="shared" si="18"/>
        <v>-56</v>
      </c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56"/>
      <c r="S119" s="318"/>
      <c r="T119" s="318"/>
      <c r="U119" s="367"/>
      <c r="V119" s="367"/>
      <c r="W119" s="367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  <c r="AJ119" s="318"/>
      <c r="AK119" s="318"/>
    </row>
    <row r="120" spans="1:37" ht="12" customHeight="1" x14ac:dyDescent="0.25">
      <c r="A120" s="282" t="s">
        <v>159</v>
      </c>
      <c r="B120" s="342">
        <v>64</v>
      </c>
      <c r="C120" s="342">
        <v>87</v>
      </c>
      <c r="D120" s="394">
        <f t="shared" si="16"/>
        <v>0.359375</v>
      </c>
      <c r="E120" s="395">
        <f t="shared" si="17"/>
        <v>3.6179149166216161E-3</v>
      </c>
      <c r="F120" s="396">
        <f t="shared" si="18"/>
        <v>23</v>
      </c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56"/>
      <c r="S120" s="318"/>
      <c r="T120" s="318"/>
      <c r="U120" s="367"/>
      <c r="V120" s="367"/>
      <c r="W120" s="367"/>
      <c r="X120" s="318"/>
      <c r="Y120" s="318"/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</row>
    <row r="121" spans="1:37" ht="12" customHeight="1" x14ac:dyDescent="0.25">
      <c r="A121" s="282" t="s">
        <v>164</v>
      </c>
      <c r="B121" s="342">
        <v>97</v>
      </c>
      <c r="C121" s="342">
        <v>80</v>
      </c>
      <c r="D121" s="394">
        <f t="shared" si="16"/>
        <v>-0.17525773195876293</v>
      </c>
      <c r="E121" s="395">
        <f t="shared" si="17"/>
        <v>3.3268183141348193E-3</v>
      </c>
      <c r="F121" s="396">
        <f t="shared" si="18"/>
        <v>-17</v>
      </c>
      <c r="G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56"/>
      <c r="S121" s="318"/>
      <c r="T121" s="318"/>
      <c r="U121" s="367"/>
      <c r="V121" s="367"/>
      <c r="W121" s="367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8"/>
      <c r="AI121" s="318"/>
      <c r="AJ121" s="318"/>
      <c r="AK121" s="318"/>
    </row>
    <row r="122" spans="1:37" ht="12" customHeight="1" x14ac:dyDescent="0.25">
      <c r="A122" s="282" t="s">
        <v>121</v>
      </c>
      <c r="B122" s="342">
        <v>13</v>
      </c>
      <c r="C122" s="342">
        <v>74</v>
      </c>
      <c r="D122" s="394">
        <f t="shared" si="16"/>
        <v>4.6923076923076925</v>
      </c>
      <c r="E122" s="395">
        <f t="shared" si="17"/>
        <v>3.0773069405747077E-3</v>
      </c>
      <c r="F122" s="396">
        <f t="shared" si="18"/>
        <v>61</v>
      </c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56"/>
      <c r="S122" s="318"/>
      <c r="T122" s="318"/>
      <c r="U122" s="367"/>
      <c r="V122" s="367"/>
      <c r="W122" s="367"/>
      <c r="X122" s="318"/>
      <c r="Y122" s="318"/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  <c r="AJ122" s="318"/>
      <c r="AK122" s="318"/>
    </row>
    <row r="123" spans="1:37" ht="12" customHeight="1" x14ac:dyDescent="0.25">
      <c r="A123" s="282" t="s">
        <v>2447</v>
      </c>
      <c r="B123" s="342">
        <v>0</v>
      </c>
      <c r="C123" s="342">
        <v>61</v>
      </c>
      <c r="D123" s="394" t="e">
        <f t="shared" si="16"/>
        <v>#DIV/0!</v>
      </c>
      <c r="E123" s="395">
        <f t="shared" si="17"/>
        <v>2.5366989645277996E-3</v>
      </c>
      <c r="F123" s="396">
        <f t="shared" si="18"/>
        <v>61</v>
      </c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56"/>
      <c r="S123" s="318"/>
      <c r="T123" s="318"/>
      <c r="U123" s="367"/>
      <c r="V123" s="367"/>
      <c r="W123" s="367"/>
      <c r="X123" s="318"/>
      <c r="Y123" s="318"/>
      <c r="Z123" s="318"/>
      <c r="AA123" s="318"/>
      <c r="AB123" s="318"/>
      <c r="AC123" s="318"/>
      <c r="AD123" s="318"/>
      <c r="AE123" s="318"/>
      <c r="AF123" s="318"/>
      <c r="AG123" s="318"/>
      <c r="AH123" s="318"/>
      <c r="AI123" s="318"/>
      <c r="AJ123" s="318"/>
      <c r="AK123" s="318"/>
    </row>
    <row r="124" spans="1:37" ht="12" customHeight="1" x14ac:dyDescent="0.25">
      <c r="A124" s="282" t="s">
        <v>2248</v>
      </c>
      <c r="B124" s="342">
        <v>0</v>
      </c>
      <c r="C124" s="342">
        <v>58</v>
      </c>
      <c r="D124" s="394" t="e">
        <f t="shared" si="16"/>
        <v>#DIV/0!</v>
      </c>
      <c r="E124" s="395">
        <f t="shared" si="17"/>
        <v>2.4119432777477438E-3</v>
      </c>
      <c r="F124" s="396">
        <f t="shared" si="18"/>
        <v>58</v>
      </c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56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  <c r="AE124" s="318"/>
      <c r="AF124" s="318"/>
      <c r="AG124" s="318"/>
      <c r="AH124" s="318"/>
      <c r="AI124" s="318"/>
      <c r="AJ124" s="318"/>
      <c r="AK124" s="318"/>
    </row>
    <row r="125" spans="1:37" ht="12" customHeight="1" x14ac:dyDescent="0.25">
      <c r="A125" s="282" t="s">
        <v>152</v>
      </c>
      <c r="B125" s="359">
        <v>24</v>
      </c>
      <c r="C125" s="359">
        <v>54</v>
      </c>
      <c r="D125" s="394">
        <f t="shared" si="16"/>
        <v>1.25</v>
      </c>
      <c r="E125" s="395">
        <f t="shared" si="17"/>
        <v>2.2456023620410028E-3</v>
      </c>
      <c r="F125" s="396">
        <f t="shared" si="18"/>
        <v>30</v>
      </c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56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  <c r="AE125" s="318"/>
      <c r="AF125" s="318"/>
      <c r="AG125" s="318"/>
      <c r="AH125" s="318"/>
      <c r="AI125" s="318"/>
      <c r="AJ125" s="318"/>
      <c r="AK125" s="318"/>
    </row>
    <row r="126" spans="1:37" ht="12" customHeight="1" x14ac:dyDescent="0.25">
      <c r="A126" s="282" t="s">
        <v>157</v>
      </c>
      <c r="B126" s="359">
        <v>39</v>
      </c>
      <c r="C126" s="359">
        <v>51</v>
      </c>
      <c r="D126" s="394">
        <f t="shared" si="16"/>
        <v>0.30769230769230771</v>
      </c>
      <c r="E126" s="395">
        <f t="shared" si="17"/>
        <v>2.1208466752609474E-3</v>
      </c>
      <c r="F126" s="396">
        <f t="shared" si="18"/>
        <v>12</v>
      </c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56"/>
      <c r="S126" s="318"/>
      <c r="T126" s="318"/>
      <c r="U126" s="318"/>
      <c r="V126" s="318"/>
      <c r="W126" s="318"/>
      <c r="X126" s="318"/>
      <c r="Y126" s="318"/>
      <c r="Z126" s="318"/>
      <c r="AA126" s="318"/>
      <c r="AB126" s="318"/>
      <c r="AC126" s="318"/>
      <c r="AD126" s="318"/>
      <c r="AE126" s="318"/>
      <c r="AF126" s="318"/>
      <c r="AG126" s="318"/>
      <c r="AH126" s="318"/>
      <c r="AI126" s="318"/>
      <c r="AJ126" s="318"/>
      <c r="AK126" s="318"/>
    </row>
    <row r="127" spans="1:37" ht="12" customHeight="1" x14ac:dyDescent="0.25">
      <c r="A127" s="282" t="s">
        <v>250</v>
      </c>
      <c r="B127" s="359">
        <v>19</v>
      </c>
      <c r="C127" s="359">
        <v>45</v>
      </c>
      <c r="D127" s="394">
        <f t="shared" si="16"/>
        <v>1.3684210526315788</v>
      </c>
      <c r="E127" s="395">
        <f t="shared" si="17"/>
        <v>1.8713353017008358E-3</v>
      </c>
      <c r="F127" s="396">
        <f t="shared" si="18"/>
        <v>26</v>
      </c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56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  <c r="AE127" s="318"/>
      <c r="AF127" s="318"/>
      <c r="AG127" s="318"/>
      <c r="AH127" s="318"/>
      <c r="AI127" s="318"/>
      <c r="AJ127" s="318"/>
      <c r="AK127" s="318"/>
    </row>
    <row r="128" spans="1:37" ht="12" customHeight="1" x14ac:dyDescent="0.25">
      <c r="A128" s="282" t="s">
        <v>771</v>
      </c>
      <c r="B128" s="342">
        <v>10</v>
      </c>
      <c r="C128" s="342">
        <v>32</v>
      </c>
      <c r="D128" s="394">
        <f t="shared" si="16"/>
        <v>2.2000000000000002</v>
      </c>
      <c r="E128" s="395">
        <f t="shared" si="17"/>
        <v>1.3307273256539277E-3</v>
      </c>
      <c r="F128" s="396">
        <f t="shared" si="18"/>
        <v>22</v>
      </c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56"/>
      <c r="S128" s="318"/>
      <c r="T128" s="318"/>
      <c r="U128" s="318"/>
      <c r="V128" s="318"/>
      <c r="W128" s="318"/>
      <c r="X128" s="318"/>
      <c r="Y128" s="318"/>
      <c r="Z128" s="318"/>
      <c r="AA128" s="318"/>
      <c r="AB128" s="318"/>
      <c r="AC128" s="318"/>
      <c r="AD128" s="318"/>
      <c r="AE128" s="318"/>
      <c r="AF128" s="318"/>
      <c r="AG128" s="318"/>
      <c r="AH128" s="318"/>
      <c r="AI128" s="318"/>
      <c r="AJ128" s="318"/>
      <c r="AK128" s="318"/>
    </row>
    <row r="129" spans="1:37" ht="12" customHeight="1" x14ac:dyDescent="0.25">
      <c r="A129" s="282" t="s">
        <v>163</v>
      </c>
      <c r="B129" s="342">
        <v>36</v>
      </c>
      <c r="C129" s="342">
        <v>29</v>
      </c>
      <c r="D129" s="394">
        <f t="shared" si="16"/>
        <v>-0.19444444444444442</v>
      </c>
      <c r="E129" s="395">
        <f t="shared" si="17"/>
        <v>1.2059716388738719E-3</v>
      </c>
      <c r="F129" s="396">
        <f t="shared" si="18"/>
        <v>-7</v>
      </c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56"/>
      <c r="S129" s="318"/>
      <c r="T129" s="318"/>
      <c r="U129" s="318"/>
      <c r="V129" s="318"/>
      <c r="W129" s="318"/>
      <c r="X129" s="318"/>
      <c r="Y129" s="318"/>
      <c r="Z129" s="318"/>
      <c r="AA129" s="318"/>
      <c r="AB129" s="318"/>
      <c r="AC129" s="318"/>
      <c r="AD129" s="318"/>
      <c r="AE129" s="318"/>
      <c r="AF129" s="318"/>
      <c r="AG129" s="318"/>
      <c r="AH129" s="318"/>
      <c r="AI129" s="318"/>
      <c r="AJ129" s="318"/>
      <c r="AK129" s="318"/>
    </row>
    <row r="130" spans="1:37" ht="12" customHeight="1" x14ac:dyDescent="0.25">
      <c r="A130" s="282" t="s">
        <v>165</v>
      </c>
      <c r="B130" s="359">
        <v>33</v>
      </c>
      <c r="C130" s="359">
        <v>26</v>
      </c>
      <c r="D130" s="394">
        <f t="shared" si="16"/>
        <v>-0.21212121212121215</v>
      </c>
      <c r="E130" s="395">
        <f t="shared" si="17"/>
        <v>1.0812159520938163E-3</v>
      </c>
      <c r="F130" s="396">
        <f t="shared" si="18"/>
        <v>-7</v>
      </c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56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  <c r="AE130" s="318"/>
      <c r="AF130" s="318"/>
      <c r="AG130" s="318"/>
      <c r="AH130" s="318"/>
      <c r="AI130" s="318"/>
      <c r="AJ130" s="318"/>
      <c r="AK130" s="318"/>
    </row>
    <row r="131" spans="1:37" ht="12" customHeight="1" x14ac:dyDescent="0.25">
      <c r="A131" s="282" t="s">
        <v>166</v>
      </c>
      <c r="B131" s="342">
        <v>42</v>
      </c>
      <c r="C131" s="342">
        <v>26</v>
      </c>
      <c r="D131" s="394">
        <f t="shared" si="16"/>
        <v>-0.38095238095238093</v>
      </c>
      <c r="E131" s="395">
        <f t="shared" si="17"/>
        <v>1.0812159520938163E-3</v>
      </c>
      <c r="F131" s="396">
        <f t="shared" si="18"/>
        <v>-16</v>
      </c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56"/>
      <c r="S131" s="318"/>
      <c r="T131" s="318"/>
      <c r="U131" s="318"/>
      <c r="V131" s="318"/>
      <c r="W131" s="318"/>
      <c r="X131" s="318"/>
      <c r="Y131" s="318"/>
      <c r="Z131" s="318"/>
      <c r="AA131" s="318"/>
      <c r="AB131" s="318"/>
      <c r="AC131" s="318"/>
      <c r="AD131" s="318"/>
      <c r="AE131" s="318"/>
      <c r="AF131" s="318"/>
      <c r="AG131" s="318"/>
      <c r="AH131" s="318"/>
      <c r="AI131" s="318"/>
      <c r="AJ131" s="318"/>
      <c r="AK131" s="318"/>
    </row>
    <row r="132" spans="1:37" ht="12" customHeight="1" x14ac:dyDescent="0.25">
      <c r="A132" s="282" t="s">
        <v>1952</v>
      </c>
      <c r="B132" s="359">
        <v>2</v>
      </c>
      <c r="C132" s="342">
        <v>22</v>
      </c>
      <c r="D132" s="394">
        <f t="shared" si="16"/>
        <v>10</v>
      </c>
      <c r="E132" s="395">
        <f t="shared" si="17"/>
        <v>9.1487503638707532E-4</v>
      </c>
      <c r="F132" s="396">
        <f t="shared" si="18"/>
        <v>20</v>
      </c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56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  <c r="AE132" s="318"/>
      <c r="AF132" s="318"/>
      <c r="AG132" s="318"/>
      <c r="AH132" s="318"/>
      <c r="AI132" s="318"/>
      <c r="AJ132" s="318"/>
      <c r="AK132" s="318"/>
    </row>
    <row r="133" spans="1:37" ht="12" customHeight="1" x14ac:dyDescent="0.25">
      <c r="A133" s="282" t="s">
        <v>2408</v>
      </c>
      <c r="B133" s="342">
        <v>0</v>
      </c>
      <c r="C133" s="342">
        <v>21</v>
      </c>
      <c r="D133" s="394" t="e">
        <f t="shared" si="16"/>
        <v>#DIV/0!</v>
      </c>
      <c r="E133" s="395">
        <f t="shared" si="17"/>
        <v>8.7328980746039008E-4</v>
      </c>
      <c r="F133" s="396">
        <f t="shared" si="18"/>
        <v>21</v>
      </c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56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  <c r="AE133" s="318"/>
      <c r="AF133" s="318"/>
      <c r="AG133" s="318"/>
      <c r="AH133" s="318"/>
      <c r="AI133" s="318"/>
      <c r="AJ133" s="318"/>
      <c r="AK133" s="318"/>
    </row>
    <row r="134" spans="1:37" ht="12" customHeight="1" x14ac:dyDescent="0.25">
      <c r="A134" s="282" t="s">
        <v>134</v>
      </c>
      <c r="B134" s="359">
        <v>42</v>
      </c>
      <c r="C134" s="359">
        <v>21</v>
      </c>
      <c r="D134" s="394">
        <f t="shared" si="16"/>
        <v>-0.5</v>
      </c>
      <c r="E134" s="395">
        <f t="shared" si="17"/>
        <v>8.7328980746039008E-4</v>
      </c>
      <c r="F134" s="396">
        <f t="shared" si="18"/>
        <v>-21</v>
      </c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56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  <c r="AE134" s="318"/>
      <c r="AF134" s="318"/>
      <c r="AG134" s="318"/>
      <c r="AH134" s="318"/>
      <c r="AI134" s="318"/>
      <c r="AJ134" s="318"/>
      <c r="AK134" s="318"/>
    </row>
    <row r="135" spans="1:37" ht="12" customHeight="1" x14ac:dyDescent="0.25">
      <c r="A135" s="282" t="s">
        <v>2491</v>
      </c>
      <c r="B135" s="359">
        <v>0</v>
      </c>
      <c r="C135" s="359">
        <v>20</v>
      </c>
      <c r="D135" s="394" t="e">
        <f t="shared" si="16"/>
        <v>#DIV/0!</v>
      </c>
      <c r="E135" s="395">
        <f t="shared" si="17"/>
        <v>8.3170457853370483E-4</v>
      </c>
      <c r="F135" s="396">
        <f t="shared" si="18"/>
        <v>20</v>
      </c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56"/>
      <c r="S135" s="318"/>
      <c r="T135" s="318"/>
      <c r="U135" s="318"/>
      <c r="V135" s="318"/>
      <c r="W135" s="318"/>
      <c r="X135" s="318"/>
      <c r="Y135" s="318"/>
      <c r="Z135" s="318"/>
      <c r="AA135" s="318"/>
      <c r="AB135" s="318"/>
      <c r="AC135" s="318"/>
      <c r="AD135" s="318"/>
      <c r="AE135" s="318"/>
      <c r="AF135" s="318"/>
      <c r="AG135" s="318"/>
      <c r="AH135" s="318"/>
      <c r="AI135" s="318"/>
      <c r="AJ135" s="318"/>
      <c r="AK135" s="318"/>
    </row>
    <row r="136" spans="1:37" ht="12" customHeight="1" x14ac:dyDescent="0.25">
      <c r="A136" s="282" t="s">
        <v>2492</v>
      </c>
      <c r="B136" s="342">
        <v>0</v>
      </c>
      <c r="C136" s="342">
        <v>20</v>
      </c>
      <c r="D136" s="394" t="e">
        <f t="shared" si="16"/>
        <v>#DIV/0!</v>
      </c>
      <c r="E136" s="395">
        <f t="shared" si="17"/>
        <v>8.3170457853370483E-4</v>
      </c>
      <c r="F136" s="396">
        <f t="shared" si="18"/>
        <v>20</v>
      </c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56"/>
      <c r="S136" s="318"/>
      <c r="T136" s="318"/>
      <c r="U136" s="318"/>
      <c r="V136" s="318"/>
      <c r="W136" s="318"/>
      <c r="X136" s="318"/>
      <c r="Y136" s="318"/>
      <c r="Z136" s="318"/>
      <c r="AA136" s="318"/>
      <c r="AB136" s="318"/>
      <c r="AC136" s="318"/>
      <c r="AD136" s="318"/>
      <c r="AE136" s="318"/>
      <c r="AF136" s="318"/>
      <c r="AG136" s="318"/>
      <c r="AH136" s="318"/>
      <c r="AI136" s="318"/>
      <c r="AJ136" s="318"/>
      <c r="AK136" s="318"/>
    </row>
    <row r="137" spans="1:37" ht="12" customHeight="1" x14ac:dyDescent="0.25">
      <c r="A137" s="282" t="s">
        <v>2182</v>
      </c>
      <c r="B137" s="342">
        <v>2</v>
      </c>
      <c r="C137" s="342">
        <v>19</v>
      </c>
      <c r="D137" s="394">
        <f t="shared" si="16"/>
        <v>8.5</v>
      </c>
      <c r="E137" s="395">
        <f t="shared" si="17"/>
        <v>7.9011934960701959E-4</v>
      </c>
      <c r="F137" s="396">
        <f t="shared" si="18"/>
        <v>17</v>
      </c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56"/>
      <c r="S137" s="318"/>
      <c r="T137" s="318"/>
      <c r="U137" s="318"/>
      <c r="V137" s="318"/>
      <c r="W137" s="318"/>
      <c r="X137" s="318"/>
      <c r="Y137" s="318"/>
      <c r="Z137" s="318"/>
      <c r="AA137" s="318"/>
      <c r="AB137" s="318"/>
      <c r="AC137" s="318"/>
      <c r="AD137" s="318"/>
      <c r="AE137" s="318"/>
      <c r="AF137" s="318"/>
      <c r="AG137" s="318"/>
      <c r="AH137" s="318"/>
      <c r="AI137" s="318"/>
      <c r="AJ137" s="318"/>
      <c r="AK137" s="318"/>
    </row>
    <row r="138" spans="1:37" ht="12" customHeight="1" x14ac:dyDescent="0.25">
      <c r="A138" s="282" t="s">
        <v>1791</v>
      </c>
      <c r="B138" s="359">
        <v>7</v>
      </c>
      <c r="C138" s="359">
        <v>18</v>
      </c>
      <c r="D138" s="394">
        <f t="shared" si="16"/>
        <v>1.5714285714285716</v>
      </c>
      <c r="E138" s="395">
        <f t="shared" si="17"/>
        <v>7.4853412068033435E-4</v>
      </c>
      <c r="F138" s="396">
        <f t="shared" si="18"/>
        <v>11</v>
      </c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56"/>
      <c r="S138" s="318"/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18"/>
      <c r="AI138" s="318"/>
      <c r="AJ138" s="318"/>
      <c r="AK138" s="318"/>
    </row>
    <row r="139" spans="1:37" ht="12" customHeight="1" x14ac:dyDescent="0.25">
      <c r="A139" s="282" t="s">
        <v>2213</v>
      </c>
      <c r="B139" s="342">
        <v>0</v>
      </c>
      <c r="C139" s="342">
        <v>16</v>
      </c>
      <c r="D139" s="394" t="e">
        <f t="shared" si="16"/>
        <v>#DIV/0!</v>
      </c>
      <c r="E139" s="395">
        <f t="shared" si="17"/>
        <v>6.6536366282696387E-4</v>
      </c>
      <c r="F139" s="396">
        <f t="shared" si="18"/>
        <v>16</v>
      </c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56"/>
      <c r="S139" s="318"/>
      <c r="T139" s="318"/>
      <c r="U139" s="318"/>
      <c r="V139" s="318"/>
      <c r="W139" s="318"/>
      <c r="X139" s="318"/>
      <c r="Y139" s="318"/>
      <c r="Z139" s="318"/>
      <c r="AA139" s="318"/>
      <c r="AB139" s="318"/>
      <c r="AC139" s="318"/>
      <c r="AD139" s="318"/>
      <c r="AE139" s="318"/>
      <c r="AF139" s="318"/>
      <c r="AG139" s="318"/>
      <c r="AH139" s="318"/>
      <c r="AI139" s="318"/>
      <c r="AJ139" s="318"/>
      <c r="AK139" s="318"/>
    </row>
    <row r="140" spans="1:37" ht="12" customHeight="1" x14ac:dyDescent="0.25">
      <c r="A140" s="282" t="s">
        <v>1439</v>
      </c>
      <c r="B140" s="342">
        <v>4</v>
      </c>
      <c r="C140" s="342">
        <v>11</v>
      </c>
      <c r="D140" s="394">
        <f t="shared" si="16"/>
        <v>1.75</v>
      </c>
      <c r="E140" s="395">
        <f t="shared" si="17"/>
        <v>4.5743751819353766E-4</v>
      </c>
      <c r="F140" s="396">
        <f t="shared" si="18"/>
        <v>7</v>
      </c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56"/>
      <c r="S140" s="318"/>
      <c r="T140" s="318"/>
      <c r="U140" s="318"/>
      <c r="V140" s="318"/>
      <c r="W140" s="318"/>
      <c r="X140" s="318"/>
      <c r="Y140" s="318"/>
      <c r="Z140" s="318"/>
      <c r="AA140" s="318"/>
      <c r="AB140" s="318"/>
      <c r="AC140" s="318"/>
      <c r="AD140" s="318"/>
      <c r="AE140" s="318"/>
      <c r="AF140" s="318"/>
      <c r="AG140" s="318"/>
      <c r="AH140" s="318"/>
      <c r="AI140" s="318"/>
      <c r="AJ140" s="318"/>
      <c r="AK140" s="318"/>
    </row>
    <row r="141" spans="1:37" ht="12" customHeight="1" x14ac:dyDescent="0.25">
      <c r="A141" s="282" t="s">
        <v>2409</v>
      </c>
      <c r="B141" s="342">
        <v>0</v>
      </c>
      <c r="C141" s="342">
        <v>8</v>
      </c>
      <c r="D141" s="394" t="e">
        <f t="shared" si="16"/>
        <v>#DIV/0!</v>
      </c>
      <c r="E141" s="395">
        <f t="shared" si="17"/>
        <v>3.3268183141348193E-4</v>
      </c>
      <c r="F141" s="396">
        <f t="shared" si="18"/>
        <v>8</v>
      </c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56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  <c r="AE141" s="318"/>
      <c r="AF141" s="318"/>
      <c r="AG141" s="318"/>
      <c r="AH141" s="318"/>
      <c r="AI141" s="318"/>
      <c r="AJ141" s="318"/>
      <c r="AK141" s="318"/>
    </row>
    <row r="142" spans="1:37" ht="12" customHeight="1" x14ac:dyDescent="0.25">
      <c r="A142" s="282" t="s">
        <v>2385</v>
      </c>
      <c r="B142" s="342">
        <v>0</v>
      </c>
      <c r="C142" s="342">
        <v>6</v>
      </c>
      <c r="D142" s="394" t="e">
        <f t="shared" si="16"/>
        <v>#DIV/0!</v>
      </c>
      <c r="E142" s="395">
        <f t="shared" si="17"/>
        <v>2.4951137356011145E-4</v>
      </c>
      <c r="F142" s="396">
        <f t="shared" si="18"/>
        <v>6</v>
      </c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56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18"/>
      <c r="AE142" s="318"/>
      <c r="AF142" s="318"/>
      <c r="AG142" s="318"/>
      <c r="AH142" s="318"/>
      <c r="AI142" s="318"/>
      <c r="AJ142" s="318"/>
      <c r="AK142" s="318"/>
    </row>
    <row r="143" spans="1:37" ht="12" customHeight="1" x14ac:dyDescent="0.25">
      <c r="A143" s="282" t="s">
        <v>1937</v>
      </c>
      <c r="B143" s="342">
        <v>0</v>
      </c>
      <c r="C143" s="342">
        <v>6</v>
      </c>
      <c r="D143" s="394" t="e">
        <f t="shared" si="16"/>
        <v>#DIV/0!</v>
      </c>
      <c r="E143" s="395">
        <f t="shared" si="17"/>
        <v>2.4951137356011145E-4</v>
      </c>
      <c r="F143" s="396">
        <f t="shared" si="18"/>
        <v>6</v>
      </c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56"/>
      <c r="S143" s="318"/>
      <c r="T143" s="318"/>
      <c r="U143" s="318"/>
      <c r="V143" s="318"/>
      <c r="W143" s="318"/>
      <c r="X143" s="318"/>
      <c r="Y143" s="318"/>
      <c r="Z143" s="318"/>
      <c r="AA143" s="318"/>
      <c r="AB143" s="318"/>
      <c r="AC143" s="318"/>
      <c r="AD143" s="318"/>
      <c r="AE143" s="318"/>
      <c r="AF143" s="318"/>
      <c r="AG143" s="318"/>
      <c r="AH143" s="318"/>
      <c r="AI143" s="318"/>
      <c r="AJ143" s="318"/>
      <c r="AK143" s="318"/>
    </row>
    <row r="144" spans="1:37" ht="12" customHeight="1" x14ac:dyDescent="0.25">
      <c r="A144" s="282" t="s">
        <v>149</v>
      </c>
      <c r="B144" s="359">
        <v>69</v>
      </c>
      <c r="C144" s="359">
        <v>5</v>
      </c>
      <c r="D144" s="394">
        <f t="shared" si="16"/>
        <v>-0.92753623188405798</v>
      </c>
      <c r="E144" s="395">
        <f t="shared" si="17"/>
        <v>2.0792614463342621E-4</v>
      </c>
      <c r="F144" s="396">
        <f t="shared" si="18"/>
        <v>-64</v>
      </c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56"/>
      <c r="S144" s="318"/>
      <c r="T144" s="318"/>
      <c r="U144" s="318"/>
      <c r="V144" s="318"/>
      <c r="W144" s="318"/>
      <c r="X144" s="318"/>
      <c r="Y144" s="318"/>
      <c r="Z144" s="318"/>
      <c r="AA144" s="318"/>
      <c r="AB144" s="318"/>
      <c r="AC144" s="318"/>
      <c r="AD144" s="318"/>
      <c r="AE144" s="318"/>
      <c r="AF144" s="318"/>
      <c r="AG144" s="318"/>
      <c r="AH144" s="318"/>
      <c r="AI144" s="318"/>
      <c r="AJ144" s="318"/>
      <c r="AK144" s="318"/>
    </row>
    <row r="145" spans="1:37" ht="12" customHeight="1" x14ac:dyDescent="0.25">
      <c r="A145" s="282" t="s">
        <v>2410</v>
      </c>
      <c r="B145" s="342">
        <v>0</v>
      </c>
      <c r="C145" s="342">
        <v>4</v>
      </c>
      <c r="D145" s="394" t="e">
        <f t="shared" si="16"/>
        <v>#DIV/0!</v>
      </c>
      <c r="E145" s="395">
        <f t="shared" si="17"/>
        <v>1.6634091570674097E-4</v>
      </c>
      <c r="F145" s="396">
        <f t="shared" si="18"/>
        <v>4</v>
      </c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56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  <c r="AE145" s="318"/>
      <c r="AF145" s="318"/>
      <c r="AG145" s="318"/>
      <c r="AH145" s="318"/>
      <c r="AI145" s="318"/>
      <c r="AJ145" s="318"/>
      <c r="AK145" s="318"/>
    </row>
    <row r="146" spans="1:37" ht="12" customHeight="1" x14ac:dyDescent="0.25">
      <c r="A146" s="282" t="s">
        <v>733</v>
      </c>
      <c r="B146" s="342">
        <v>0</v>
      </c>
      <c r="C146" s="342">
        <v>4</v>
      </c>
      <c r="D146" s="394" t="e">
        <f t="shared" si="16"/>
        <v>#DIV/0!</v>
      </c>
      <c r="E146" s="395">
        <f t="shared" si="17"/>
        <v>1.6634091570674097E-4</v>
      </c>
      <c r="F146" s="396">
        <f t="shared" si="18"/>
        <v>4</v>
      </c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56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  <c r="AE146" s="318"/>
      <c r="AF146" s="318"/>
      <c r="AG146" s="318"/>
      <c r="AH146" s="318"/>
      <c r="AI146" s="318"/>
      <c r="AJ146" s="318"/>
      <c r="AK146" s="318"/>
    </row>
    <row r="147" spans="1:37" ht="12" customHeight="1" x14ac:dyDescent="0.25">
      <c r="A147" s="282" t="s">
        <v>2157</v>
      </c>
      <c r="B147" s="342">
        <v>1</v>
      </c>
      <c r="C147" s="342">
        <v>4</v>
      </c>
      <c r="D147" s="394">
        <f t="shared" si="16"/>
        <v>3</v>
      </c>
      <c r="E147" s="395">
        <f t="shared" si="17"/>
        <v>1.6634091570674097E-4</v>
      </c>
      <c r="F147" s="396">
        <f t="shared" si="18"/>
        <v>3</v>
      </c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56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18"/>
      <c r="AI147" s="318"/>
      <c r="AJ147" s="318"/>
      <c r="AK147" s="318"/>
    </row>
    <row r="148" spans="1:37" ht="12" customHeight="1" x14ac:dyDescent="0.25">
      <c r="A148" s="282" t="s">
        <v>1805</v>
      </c>
      <c r="B148" s="342">
        <v>0</v>
      </c>
      <c r="C148" s="342">
        <v>3</v>
      </c>
      <c r="D148" s="394" t="e">
        <f t="shared" si="16"/>
        <v>#DIV/0!</v>
      </c>
      <c r="E148" s="395">
        <f t="shared" si="17"/>
        <v>1.2475568678005573E-4</v>
      </c>
      <c r="F148" s="396">
        <f t="shared" si="18"/>
        <v>3</v>
      </c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56"/>
      <c r="S148" s="318"/>
      <c r="T148" s="318"/>
      <c r="U148" s="318"/>
      <c r="V148" s="318"/>
      <c r="W148" s="318"/>
      <c r="X148" s="318"/>
      <c r="Y148" s="318"/>
      <c r="Z148" s="318"/>
      <c r="AA148" s="318"/>
      <c r="AB148" s="318"/>
      <c r="AC148" s="318"/>
      <c r="AD148" s="318"/>
      <c r="AE148" s="318"/>
      <c r="AF148" s="318"/>
      <c r="AG148" s="318"/>
      <c r="AH148" s="318"/>
      <c r="AI148" s="318"/>
      <c r="AJ148" s="318"/>
      <c r="AK148" s="318"/>
    </row>
    <row r="149" spans="1:37" ht="12" customHeight="1" x14ac:dyDescent="0.25">
      <c r="A149" s="282" t="s">
        <v>2490</v>
      </c>
      <c r="B149" s="342">
        <v>0</v>
      </c>
      <c r="C149" s="342">
        <v>3</v>
      </c>
      <c r="D149" s="394" t="e">
        <f t="shared" si="16"/>
        <v>#DIV/0!</v>
      </c>
      <c r="E149" s="395">
        <f t="shared" si="17"/>
        <v>1.2475568678005573E-4</v>
      </c>
      <c r="F149" s="396">
        <f t="shared" si="18"/>
        <v>3</v>
      </c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56"/>
      <c r="S149" s="318"/>
      <c r="T149" s="318"/>
      <c r="U149" s="318"/>
      <c r="V149" s="318"/>
      <c r="W149" s="318"/>
      <c r="X149" s="318"/>
      <c r="Y149" s="318"/>
      <c r="Z149" s="318"/>
      <c r="AA149" s="318"/>
      <c r="AB149" s="318"/>
      <c r="AC149" s="318"/>
      <c r="AD149" s="318"/>
      <c r="AE149" s="318"/>
      <c r="AF149" s="318"/>
      <c r="AG149" s="318"/>
      <c r="AH149" s="318"/>
      <c r="AI149" s="318"/>
      <c r="AJ149" s="318"/>
      <c r="AK149" s="318"/>
    </row>
    <row r="150" spans="1:37" ht="12" customHeight="1" x14ac:dyDescent="0.25">
      <c r="A150" s="282" t="s">
        <v>2494</v>
      </c>
      <c r="B150" s="359">
        <v>7</v>
      </c>
      <c r="C150" s="359">
        <v>3</v>
      </c>
      <c r="D150" s="394">
        <f t="shared" ref="D150:D170" si="19">+C150/B150-1</f>
        <v>-0.5714285714285714</v>
      </c>
      <c r="E150" s="395">
        <f t="shared" ref="E150:E170" si="20">+C150/$C$171</f>
        <v>1.2475568678005573E-4</v>
      </c>
      <c r="F150" s="396">
        <f t="shared" ref="F150:F170" si="21">+C150-B150</f>
        <v>-4</v>
      </c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56"/>
      <c r="S150" s="318"/>
      <c r="T150" s="318"/>
      <c r="U150" s="318"/>
      <c r="V150" s="318"/>
      <c r="W150" s="318"/>
      <c r="X150" s="318"/>
      <c r="Y150" s="318"/>
      <c r="Z150" s="318"/>
      <c r="AA150" s="318"/>
      <c r="AB150" s="318"/>
      <c r="AC150" s="318"/>
      <c r="AD150" s="318"/>
      <c r="AE150" s="318"/>
      <c r="AF150" s="318"/>
      <c r="AG150" s="318"/>
      <c r="AH150" s="318"/>
      <c r="AI150" s="318"/>
      <c r="AJ150" s="318"/>
      <c r="AK150" s="318"/>
    </row>
    <row r="151" spans="1:37" ht="12" customHeight="1" x14ac:dyDescent="0.25">
      <c r="A151" s="282" t="s">
        <v>167</v>
      </c>
      <c r="B151" s="342">
        <v>0</v>
      </c>
      <c r="C151" s="342">
        <v>3</v>
      </c>
      <c r="D151" s="394" t="e">
        <f t="shared" si="19"/>
        <v>#DIV/0!</v>
      </c>
      <c r="E151" s="395">
        <f t="shared" si="20"/>
        <v>1.2475568678005573E-4</v>
      </c>
      <c r="F151" s="396">
        <f t="shared" si="21"/>
        <v>3</v>
      </c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56"/>
      <c r="S151" s="318"/>
      <c r="T151" s="318"/>
      <c r="U151" s="318"/>
      <c r="V151" s="318"/>
      <c r="W151" s="318"/>
      <c r="X151" s="318"/>
      <c r="Y151" s="318"/>
      <c r="Z151" s="318"/>
      <c r="AA151" s="318"/>
      <c r="AB151" s="318"/>
      <c r="AC151" s="318"/>
      <c r="AD151" s="318"/>
      <c r="AE151" s="318"/>
      <c r="AF151" s="318"/>
      <c r="AG151" s="318"/>
      <c r="AH151" s="318"/>
      <c r="AI151" s="318"/>
      <c r="AJ151" s="318"/>
      <c r="AK151" s="318"/>
    </row>
    <row r="152" spans="1:37" ht="12" customHeight="1" x14ac:dyDescent="0.25">
      <c r="A152" s="282" t="s">
        <v>2489</v>
      </c>
      <c r="B152" s="359">
        <v>0</v>
      </c>
      <c r="C152" s="359">
        <v>2</v>
      </c>
      <c r="D152" s="394" t="e">
        <f t="shared" si="19"/>
        <v>#DIV/0!</v>
      </c>
      <c r="E152" s="395">
        <f t="shared" si="20"/>
        <v>8.3170457853370483E-5</v>
      </c>
      <c r="F152" s="396">
        <f t="shared" si="21"/>
        <v>2</v>
      </c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56"/>
      <c r="S152" s="318"/>
      <c r="T152" s="318"/>
      <c r="U152" s="318"/>
      <c r="V152" s="318"/>
      <c r="W152" s="318"/>
      <c r="X152" s="318"/>
      <c r="Y152" s="318"/>
      <c r="Z152" s="318"/>
      <c r="AA152" s="318"/>
      <c r="AB152" s="318"/>
      <c r="AC152" s="318"/>
      <c r="AD152" s="318"/>
      <c r="AE152" s="318"/>
      <c r="AF152" s="318"/>
      <c r="AG152" s="318"/>
      <c r="AH152" s="318"/>
      <c r="AI152" s="318"/>
      <c r="AJ152" s="318"/>
      <c r="AK152" s="318"/>
    </row>
    <row r="153" spans="1:37" ht="12" customHeight="1" x14ac:dyDescent="0.25">
      <c r="A153" s="282" t="s">
        <v>2019</v>
      </c>
      <c r="B153" s="359">
        <v>0</v>
      </c>
      <c r="C153" s="359">
        <v>2</v>
      </c>
      <c r="D153" s="394" t="e">
        <f t="shared" si="19"/>
        <v>#DIV/0!</v>
      </c>
      <c r="E153" s="395">
        <f t="shared" si="20"/>
        <v>8.3170457853370483E-5</v>
      </c>
      <c r="F153" s="396">
        <f t="shared" si="21"/>
        <v>2</v>
      </c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56"/>
      <c r="S153" s="318"/>
      <c r="T153" s="318"/>
      <c r="U153" s="318"/>
      <c r="V153" s="318"/>
      <c r="W153" s="318"/>
      <c r="X153" s="318"/>
      <c r="Y153" s="318"/>
      <c r="Z153" s="318"/>
      <c r="AA153" s="318"/>
      <c r="AB153" s="318"/>
      <c r="AC153" s="318"/>
      <c r="AD153" s="318"/>
      <c r="AE153" s="318"/>
      <c r="AF153" s="318"/>
      <c r="AG153" s="318"/>
      <c r="AH153" s="318"/>
      <c r="AI153" s="318"/>
      <c r="AJ153" s="318"/>
      <c r="AK153" s="318"/>
    </row>
    <row r="154" spans="1:37" ht="12" customHeight="1" x14ac:dyDescent="0.25">
      <c r="A154" s="282" t="s">
        <v>2518</v>
      </c>
      <c r="B154" s="342">
        <v>0</v>
      </c>
      <c r="C154" s="342">
        <v>2</v>
      </c>
      <c r="D154" s="394" t="e">
        <f t="shared" si="19"/>
        <v>#DIV/0!</v>
      </c>
      <c r="E154" s="395">
        <f t="shared" si="20"/>
        <v>8.3170457853370483E-5</v>
      </c>
      <c r="F154" s="396">
        <f t="shared" si="21"/>
        <v>2</v>
      </c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56"/>
      <c r="S154" s="318"/>
      <c r="T154" s="318"/>
      <c r="U154" s="318"/>
      <c r="V154" s="318"/>
      <c r="W154" s="318"/>
      <c r="X154" s="318"/>
      <c r="Y154" s="318"/>
      <c r="Z154" s="318"/>
      <c r="AA154" s="318"/>
      <c r="AB154" s="318"/>
      <c r="AC154" s="318"/>
      <c r="AD154" s="318"/>
      <c r="AE154" s="318"/>
      <c r="AF154" s="318"/>
      <c r="AG154" s="318"/>
      <c r="AH154" s="318"/>
      <c r="AI154" s="318"/>
      <c r="AJ154" s="318"/>
      <c r="AK154" s="318"/>
    </row>
    <row r="155" spans="1:37" ht="12" customHeight="1" x14ac:dyDescent="0.25">
      <c r="A155" s="282" t="s">
        <v>709</v>
      </c>
      <c r="B155" s="342">
        <v>1</v>
      </c>
      <c r="C155" s="342">
        <v>1</v>
      </c>
      <c r="D155" s="394">
        <f t="shared" si="19"/>
        <v>0</v>
      </c>
      <c r="E155" s="395">
        <f t="shared" si="20"/>
        <v>4.1585228926685242E-5</v>
      </c>
      <c r="F155" s="396">
        <f t="shared" si="21"/>
        <v>0</v>
      </c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56"/>
      <c r="S155" s="318"/>
      <c r="T155" s="318"/>
      <c r="U155" s="318"/>
      <c r="V155" s="318"/>
      <c r="W155" s="318"/>
      <c r="X155" s="318"/>
      <c r="Y155" s="318"/>
      <c r="Z155" s="318"/>
      <c r="AA155" s="318"/>
      <c r="AB155" s="318"/>
      <c r="AC155" s="318"/>
      <c r="AD155" s="318"/>
      <c r="AE155" s="318"/>
      <c r="AF155" s="318"/>
      <c r="AG155" s="318"/>
      <c r="AH155" s="318"/>
      <c r="AI155" s="318"/>
      <c r="AJ155" s="318"/>
      <c r="AK155" s="318"/>
    </row>
    <row r="156" spans="1:37" ht="12" customHeight="1" x14ac:dyDescent="0.25">
      <c r="A156" s="282" t="s">
        <v>2446</v>
      </c>
      <c r="B156" s="342">
        <v>0</v>
      </c>
      <c r="C156" s="342">
        <v>1</v>
      </c>
      <c r="D156" s="394" t="e">
        <f t="shared" si="19"/>
        <v>#DIV/0!</v>
      </c>
      <c r="E156" s="395">
        <f t="shared" si="20"/>
        <v>4.1585228926685242E-5</v>
      </c>
      <c r="F156" s="396">
        <f t="shared" si="21"/>
        <v>1</v>
      </c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56"/>
      <c r="S156" s="318"/>
      <c r="T156" s="318"/>
      <c r="U156" s="318"/>
      <c r="V156" s="318"/>
      <c r="W156" s="318"/>
      <c r="X156" s="318"/>
      <c r="Y156" s="318"/>
      <c r="Z156" s="318"/>
      <c r="AA156" s="318"/>
      <c r="AB156" s="318"/>
      <c r="AC156" s="318"/>
      <c r="AD156" s="318"/>
      <c r="AE156" s="318"/>
      <c r="AF156" s="318"/>
      <c r="AG156" s="318"/>
      <c r="AH156" s="318"/>
      <c r="AI156" s="318"/>
      <c r="AJ156" s="318"/>
      <c r="AK156" s="318"/>
    </row>
    <row r="157" spans="1:37" ht="12" customHeight="1" x14ac:dyDescent="0.25">
      <c r="A157" s="282" t="s">
        <v>712</v>
      </c>
      <c r="B157" s="342">
        <v>0</v>
      </c>
      <c r="C157" s="342">
        <v>1</v>
      </c>
      <c r="D157" s="394" t="e">
        <f t="shared" si="19"/>
        <v>#DIV/0!</v>
      </c>
      <c r="E157" s="395">
        <f t="shared" si="20"/>
        <v>4.1585228926685242E-5</v>
      </c>
      <c r="F157" s="396">
        <f t="shared" si="21"/>
        <v>1</v>
      </c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56"/>
      <c r="S157" s="318"/>
      <c r="T157" s="318"/>
      <c r="U157" s="318"/>
      <c r="V157" s="318"/>
      <c r="W157" s="318"/>
      <c r="X157" s="318"/>
      <c r="Y157" s="318"/>
      <c r="Z157" s="318"/>
      <c r="AA157" s="318"/>
      <c r="AB157" s="318"/>
      <c r="AC157" s="318"/>
      <c r="AD157" s="318"/>
      <c r="AE157" s="318"/>
      <c r="AF157" s="318"/>
      <c r="AG157" s="318"/>
      <c r="AH157" s="318"/>
      <c r="AI157" s="318"/>
      <c r="AJ157" s="318"/>
      <c r="AK157" s="318"/>
    </row>
    <row r="158" spans="1:37" ht="12" customHeight="1" x14ac:dyDescent="0.25">
      <c r="A158" s="282" t="s">
        <v>2411</v>
      </c>
      <c r="B158" s="342">
        <v>0</v>
      </c>
      <c r="C158" s="342">
        <v>1</v>
      </c>
      <c r="D158" s="394" t="e">
        <f t="shared" si="19"/>
        <v>#DIV/0!</v>
      </c>
      <c r="E158" s="395">
        <f t="shared" si="20"/>
        <v>4.1585228926685242E-5</v>
      </c>
      <c r="F158" s="396">
        <f t="shared" si="21"/>
        <v>1</v>
      </c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56"/>
      <c r="S158" s="318"/>
      <c r="T158" s="318"/>
      <c r="U158" s="318"/>
      <c r="V158" s="318"/>
      <c r="W158" s="318"/>
      <c r="X158" s="318"/>
      <c r="Y158" s="318"/>
      <c r="Z158" s="318"/>
      <c r="AA158" s="318"/>
      <c r="AB158" s="318"/>
      <c r="AC158" s="318"/>
      <c r="AD158" s="318"/>
      <c r="AE158" s="318"/>
      <c r="AF158" s="318"/>
      <c r="AG158" s="318"/>
      <c r="AH158" s="318"/>
      <c r="AI158" s="318"/>
      <c r="AJ158" s="318"/>
      <c r="AK158" s="318"/>
    </row>
    <row r="159" spans="1:37" ht="12" customHeight="1" x14ac:dyDescent="0.25">
      <c r="A159" s="282" t="s">
        <v>162</v>
      </c>
      <c r="B159" s="342">
        <v>0</v>
      </c>
      <c r="C159" s="342">
        <v>1</v>
      </c>
      <c r="D159" s="394" t="e">
        <f t="shared" si="19"/>
        <v>#DIV/0!</v>
      </c>
      <c r="E159" s="395">
        <f t="shared" si="20"/>
        <v>4.1585228926685242E-5</v>
      </c>
      <c r="F159" s="396">
        <f t="shared" si="21"/>
        <v>1</v>
      </c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56"/>
      <c r="S159" s="318"/>
      <c r="T159" s="318"/>
      <c r="U159" s="318"/>
      <c r="V159" s="318"/>
      <c r="W159" s="318"/>
      <c r="X159" s="318"/>
      <c r="Y159" s="318"/>
      <c r="Z159" s="318"/>
      <c r="AA159" s="318"/>
      <c r="AB159" s="318"/>
      <c r="AC159" s="318"/>
      <c r="AD159" s="318"/>
      <c r="AE159" s="318"/>
      <c r="AF159" s="318"/>
      <c r="AG159" s="318"/>
      <c r="AH159" s="318"/>
      <c r="AI159" s="318"/>
      <c r="AJ159" s="318"/>
      <c r="AK159" s="318"/>
    </row>
    <row r="160" spans="1:37" ht="12" customHeight="1" x14ac:dyDescent="0.25">
      <c r="A160" s="282" t="s">
        <v>168</v>
      </c>
      <c r="B160" s="342">
        <v>1</v>
      </c>
      <c r="C160" s="342">
        <v>1</v>
      </c>
      <c r="D160" s="394">
        <f t="shared" si="19"/>
        <v>0</v>
      </c>
      <c r="E160" s="395">
        <f t="shared" si="20"/>
        <v>4.1585228926685242E-5</v>
      </c>
      <c r="F160" s="396">
        <f t="shared" si="21"/>
        <v>0</v>
      </c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56"/>
      <c r="S160" s="318"/>
      <c r="T160" s="318"/>
      <c r="U160" s="318"/>
      <c r="V160" s="318"/>
      <c r="W160" s="318"/>
      <c r="X160" s="318"/>
      <c r="Y160" s="318"/>
      <c r="Z160" s="318"/>
      <c r="AA160" s="318"/>
      <c r="AB160" s="318"/>
      <c r="AC160" s="318"/>
      <c r="AD160" s="318"/>
      <c r="AE160" s="318"/>
      <c r="AF160" s="318"/>
      <c r="AG160" s="318"/>
      <c r="AH160" s="318"/>
      <c r="AI160" s="318"/>
      <c r="AJ160" s="318"/>
      <c r="AK160" s="318"/>
    </row>
    <row r="161" spans="1:37" ht="12" customHeight="1" x14ac:dyDescent="0.25">
      <c r="A161" s="282" t="s">
        <v>2448</v>
      </c>
      <c r="B161" s="342">
        <v>0</v>
      </c>
      <c r="C161" s="342">
        <v>1</v>
      </c>
      <c r="D161" s="394" t="e">
        <f t="shared" si="19"/>
        <v>#DIV/0!</v>
      </c>
      <c r="E161" s="395">
        <f t="shared" si="20"/>
        <v>4.1585228926685242E-5</v>
      </c>
      <c r="F161" s="396">
        <f t="shared" si="21"/>
        <v>1</v>
      </c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56"/>
      <c r="S161" s="318"/>
      <c r="T161" s="318"/>
      <c r="U161" s="318"/>
      <c r="V161" s="318"/>
      <c r="W161" s="318"/>
      <c r="X161" s="318"/>
      <c r="Y161" s="318"/>
      <c r="Z161" s="318"/>
      <c r="AA161" s="318"/>
      <c r="AB161" s="318"/>
      <c r="AC161" s="318"/>
      <c r="AD161" s="318"/>
      <c r="AE161" s="318"/>
      <c r="AF161" s="318"/>
      <c r="AG161" s="318"/>
      <c r="AH161" s="318"/>
      <c r="AI161" s="318"/>
      <c r="AJ161" s="318"/>
      <c r="AK161" s="318"/>
    </row>
    <row r="162" spans="1:37" ht="12" customHeight="1" x14ac:dyDescent="0.25">
      <c r="A162" s="282" t="s">
        <v>2149</v>
      </c>
      <c r="B162" s="342">
        <v>2</v>
      </c>
      <c r="C162" s="342">
        <v>0</v>
      </c>
      <c r="D162" s="394">
        <f t="shared" si="19"/>
        <v>-1</v>
      </c>
      <c r="E162" s="395">
        <f t="shared" si="20"/>
        <v>0</v>
      </c>
      <c r="F162" s="396">
        <f t="shared" si="21"/>
        <v>-2</v>
      </c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56"/>
      <c r="S162" s="318"/>
      <c r="T162" s="318"/>
      <c r="U162" s="318"/>
      <c r="V162" s="318"/>
      <c r="W162" s="318"/>
      <c r="X162" s="318"/>
      <c r="Y162" s="318"/>
      <c r="Z162" s="318"/>
      <c r="AA162" s="318"/>
      <c r="AB162" s="318"/>
      <c r="AC162" s="318"/>
      <c r="AD162" s="318"/>
      <c r="AE162" s="318"/>
      <c r="AF162" s="318"/>
      <c r="AG162" s="318"/>
      <c r="AH162" s="318"/>
      <c r="AI162" s="318"/>
      <c r="AJ162" s="318"/>
      <c r="AK162" s="318"/>
    </row>
    <row r="163" spans="1:37" ht="12" customHeight="1" x14ac:dyDescent="0.25">
      <c r="A163" s="282" t="s">
        <v>1534</v>
      </c>
      <c r="B163" s="359">
        <v>3</v>
      </c>
      <c r="C163" s="359">
        <v>0</v>
      </c>
      <c r="D163" s="394">
        <f t="shared" si="19"/>
        <v>-1</v>
      </c>
      <c r="E163" s="395">
        <f t="shared" si="20"/>
        <v>0</v>
      </c>
      <c r="F163" s="396">
        <f t="shared" si="21"/>
        <v>-3</v>
      </c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56"/>
      <c r="S163" s="318"/>
      <c r="T163" s="318"/>
      <c r="U163" s="318"/>
      <c r="V163" s="318"/>
      <c r="W163" s="318"/>
      <c r="X163" s="318"/>
      <c r="Y163" s="318"/>
      <c r="Z163" s="318"/>
      <c r="AA163" s="318"/>
      <c r="AB163" s="318"/>
      <c r="AC163" s="318"/>
      <c r="AD163" s="318"/>
      <c r="AE163" s="318"/>
      <c r="AF163" s="318"/>
      <c r="AG163" s="318"/>
      <c r="AH163" s="318"/>
      <c r="AI163" s="318"/>
      <c r="AJ163" s="318"/>
      <c r="AK163" s="318"/>
    </row>
    <row r="164" spans="1:37" ht="12" customHeight="1" x14ac:dyDescent="0.25">
      <c r="A164" s="282" t="s">
        <v>154</v>
      </c>
      <c r="B164" s="342">
        <v>3</v>
      </c>
      <c r="C164" s="342">
        <v>0</v>
      </c>
      <c r="D164" s="394">
        <f t="shared" si="19"/>
        <v>-1</v>
      </c>
      <c r="E164" s="395">
        <f t="shared" si="20"/>
        <v>0</v>
      </c>
      <c r="F164" s="396">
        <f t="shared" si="21"/>
        <v>-3</v>
      </c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56"/>
      <c r="S164" s="318"/>
      <c r="T164" s="318"/>
      <c r="U164" s="318"/>
      <c r="V164" s="318"/>
      <c r="W164" s="318"/>
      <c r="X164" s="318"/>
      <c r="Y164" s="318"/>
      <c r="Z164" s="318"/>
      <c r="AA164" s="318"/>
      <c r="AB164" s="318"/>
      <c r="AC164" s="318"/>
      <c r="AD164" s="318"/>
      <c r="AE164" s="318"/>
      <c r="AF164" s="318"/>
      <c r="AG164" s="318"/>
      <c r="AH164" s="318"/>
      <c r="AI164" s="318"/>
      <c r="AJ164" s="318"/>
      <c r="AK164" s="318"/>
    </row>
    <row r="165" spans="1:37" ht="12" customHeight="1" x14ac:dyDescent="0.25">
      <c r="A165" s="282" t="s">
        <v>2183</v>
      </c>
      <c r="B165" s="342">
        <v>1</v>
      </c>
      <c r="C165" s="342">
        <v>0</v>
      </c>
      <c r="D165" s="394">
        <f t="shared" si="19"/>
        <v>-1</v>
      </c>
      <c r="E165" s="395">
        <f t="shared" si="20"/>
        <v>0</v>
      </c>
      <c r="F165" s="396">
        <f t="shared" si="21"/>
        <v>-1</v>
      </c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56"/>
      <c r="S165" s="318"/>
      <c r="T165" s="318"/>
      <c r="U165" s="318"/>
      <c r="V165" s="318"/>
      <c r="W165" s="318"/>
      <c r="X165" s="318"/>
      <c r="Y165" s="318"/>
      <c r="Z165" s="318"/>
      <c r="AA165" s="318"/>
      <c r="AB165" s="318"/>
      <c r="AC165" s="318"/>
      <c r="AD165" s="318"/>
      <c r="AE165" s="318"/>
      <c r="AF165" s="318"/>
      <c r="AG165" s="318"/>
      <c r="AH165" s="318"/>
      <c r="AI165" s="318"/>
      <c r="AJ165" s="318"/>
      <c r="AK165" s="318"/>
    </row>
    <row r="166" spans="1:37" ht="12" customHeight="1" x14ac:dyDescent="0.25">
      <c r="A166" s="282" t="s">
        <v>2452</v>
      </c>
      <c r="B166" s="342">
        <v>1</v>
      </c>
      <c r="C166" s="342">
        <v>0</v>
      </c>
      <c r="D166" s="394">
        <f t="shared" si="19"/>
        <v>-1</v>
      </c>
      <c r="E166" s="395">
        <f t="shared" si="20"/>
        <v>0</v>
      </c>
      <c r="F166" s="396">
        <f t="shared" si="21"/>
        <v>-1</v>
      </c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56"/>
      <c r="S166" s="318"/>
      <c r="T166" s="318"/>
      <c r="U166" s="318"/>
      <c r="V166" s="318"/>
      <c r="W166" s="318"/>
      <c r="X166" s="318"/>
      <c r="Y166" s="318"/>
      <c r="Z166" s="318"/>
      <c r="AA166" s="318"/>
      <c r="AB166" s="318"/>
      <c r="AC166" s="318"/>
      <c r="AD166" s="318"/>
      <c r="AE166" s="318"/>
      <c r="AF166" s="318"/>
      <c r="AG166" s="318"/>
      <c r="AH166" s="318"/>
      <c r="AI166" s="318"/>
      <c r="AJ166" s="318"/>
      <c r="AK166" s="318"/>
    </row>
    <row r="167" spans="1:37" ht="12" customHeight="1" x14ac:dyDescent="0.25">
      <c r="A167" s="282" t="s">
        <v>1504</v>
      </c>
      <c r="B167" s="359">
        <v>1</v>
      </c>
      <c r="C167" s="359">
        <v>0</v>
      </c>
      <c r="D167" s="394">
        <f t="shared" si="19"/>
        <v>-1</v>
      </c>
      <c r="E167" s="395">
        <f t="shared" si="20"/>
        <v>0</v>
      </c>
      <c r="F167" s="396">
        <f t="shared" si="21"/>
        <v>-1</v>
      </c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56"/>
      <c r="S167" s="318"/>
      <c r="T167" s="318"/>
      <c r="U167" s="318"/>
      <c r="V167" s="318"/>
      <c r="W167" s="318"/>
      <c r="X167" s="318"/>
      <c r="Y167" s="318"/>
      <c r="Z167" s="318"/>
      <c r="AA167" s="318"/>
      <c r="AB167" s="318"/>
      <c r="AC167" s="318"/>
      <c r="AD167" s="318"/>
      <c r="AE167" s="318"/>
      <c r="AF167" s="318"/>
      <c r="AG167" s="318"/>
      <c r="AH167" s="318"/>
      <c r="AI167" s="318"/>
      <c r="AJ167" s="318"/>
      <c r="AK167" s="318"/>
    </row>
    <row r="168" spans="1:37" ht="12" customHeight="1" x14ac:dyDescent="0.25">
      <c r="A168" s="282" t="s">
        <v>1477</v>
      </c>
      <c r="B168" s="342">
        <v>2</v>
      </c>
      <c r="C168" s="342">
        <v>0</v>
      </c>
      <c r="D168" s="394">
        <f t="shared" si="19"/>
        <v>-1</v>
      </c>
      <c r="E168" s="395">
        <f t="shared" si="20"/>
        <v>0</v>
      </c>
      <c r="F168" s="396">
        <f t="shared" si="21"/>
        <v>-2</v>
      </c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56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318"/>
      <c r="AD168" s="318"/>
      <c r="AE168" s="318"/>
      <c r="AF168" s="318"/>
      <c r="AG168" s="318"/>
      <c r="AH168" s="318"/>
      <c r="AI168" s="318"/>
      <c r="AJ168" s="318"/>
      <c r="AK168" s="318"/>
    </row>
    <row r="169" spans="1:37" ht="12" customHeight="1" x14ac:dyDescent="0.25">
      <c r="A169" s="282" t="s">
        <v>1478</v>
      </c>
      <c r="B169" s="342">
        <v>4</v>
      </c>
      <c r="C169" s="342">
        <v>0</v>
      </c>
      <c r="D169" s="394">
        <f t="shared" si="19"/>
        <v>-1</v>
      </c>
      <c r="E169" s="395">
        <f t="shared" si="20"/>
        <v>0</v>
      </c>
      <c r="F169" s="396">
        <f t="shared" si="21"/>
        <v>-4</v>
      </c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56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318"/>
      <c r="AD169" s="318"/>
      <c r="AE169" s="318"/>
      <c r="AF169" s="318"/>
      <c r="AG169" s="318"/>
      <c r="AH169" s="318"/>
      <c r="AI169" s="318"/>
      <c r="AJ169" s="318"/>
      <c r="AK169" s="318"/>
    </row>
    <row r="170" spans="1:37" ht="12" customHeight="1" x14ac:dyDescent="0.25">
      <c r="A170" s="282" t="s">
        <v>1982</v>
      </c>
      <c r="B170" s="342">
        <v>9</v>
      </c>
      <c r="C170" s="342">
        <v>0</v>
      </c>
      <c r="D170" s="394">
        <f t="shared" si="19"/>
        <v>-1</v>
      </c>
      <c r="E170" s="395">
        <f t="shared" si="20"/>
        <v>0</v>
      </c>
      <c r="F170" s="396">
        <f t="shared" si="21"/>
        <v>-9</v>
      </c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56"/>
      <c r="S170" s="318"/>
      <c r="T170" s="318"/>
      <c r="U170" s="318"/>
      <c r="V170" s="318"/>
      <c r="W170" s="318"/>
      <c r="X170" s="318"/>
      <c r="Y170" s="318"/>
      <c r="Z170" s="318"/>
      <c r="AA170" s="318"/>
      <c r="AB170" s="318"/>
      <c r="AC170" s="318"/>
      <c r="AD170" s="318"/>
      <c r="AE170" s="318"/>
      <c r="AF170" s="318"/>
      <c r="AG170" s="318"/>
      <c r="AH170" s="318"/>
      <c r="AI170" s="318"/>
      <c r="AJ170" s="318"/>
      <c r="AK170" s="318"/>
    </row>
    <row r="171" spans="1:37" ht="12" customHeight="1" x14ac:dyDescent="0.25">
      <c r="A171" s="282" t="s">
        <v>36</v>
      </c>
      <c r="B171" s="364">
        <f>SUM(B86:B170)</f>
        <v>16850</v>
      </c>
      <c r="C171" s="364">
        <f>SUM(C86:C170)</f>
        <v>24047</v>
      </c>
      <c r="D171" s="373">
        <f t="shared" ref="D171" si="22">+C171/B171-1</f>
        <v>0.42712166172106825</v>
      </c>
      <c r="E171" s="374">
        <f>SUM(E86:E170)</f>
        <v>0.99999999999999978</v>
      </c>
      <c r="F171" s="364"/>
      <c r="G171" s="318"/>
      <c r="H171" s="318"/>
      <c r="I171" s="318"/>
      <c r="J171" s="318"/>
      <c r="K171" s="318"/>
      <c r="L171" s="318"/>
      <c r="M171" s="318"/>
      <c r="N171" s="320"/>
      <c r="O171" s="367"/>
      <c r="P171" s="318"/>
      <c r="Q171" s="318"/>
      <c r="R171" s="356"/>
      <c r="S171" s="318"/>
      <c r="T171" s="318"/>
      <c r="U171" s="318"/>
      <c r="V171" s="318"/>
      <c r="W171" s="318"/>
      <c r="X171" s="318"/>
      <c r="Y171" s="318"/>
      <c r="Z171" s="318"/>
      <c r="AA171" s="318"/>
      <c r="AB171" s="318"/>
      <c r="AC171" s="318"/>
      <c r="AD171" s="318"/>
      <c r="AE171" s="318"/>
      <c r="AF171" s="318"/>
      <c r="AG171" s="318"/>
      <c r="AH171" s="318"/>
      <c r="AI171" s="318"/>
      <c r="AJ171" s="318"/>
      <c r="AK171" s="318"/>
    </row>
    <row r="172" spans="1:37" ht="12" customHeight="1" x14ac:dyDescent="0.25">
      <c r="A172" s="318"/>
      <c r="B172" s="318"/>
      <c r="C172" s="318"/>
      <c r="D172" s="318"/>
      <c r="E172" s="318"/>
      <c r="F172" s="318"/>
      <c r="G172" s="318"/>
      <c r="H172" s="318"/>
      <c r="I172" s="318"/>
      <c r="J172" s="318"/>
      <c r="K172" s="318"/>
      <c r="L172" s="318"/>
      <c r="M172" s="318"/>
      <c r="N172" s="320"/>
      <c r="O172" s="367"/>
      <c r="P172" s="318"/>
      <c r="Q172" s="318"/>
      <c r="R172" s="356"/>
      <c r="S172" s="318"/>
      <c r="T172" s="318"/>
      <c r="U172" s="318"/>
      <c r="V172" s="318"/>
      <c r="W172" s="318"/>
      <c r="X172" s="318"/>
      <c r="Y172" s="318"/>
      <c r="Z172" s="318"/>
      <c r="AA172" s="318"/>
      <c r="AB172" s="318"/>
      <c r="AC172" s="318"/>
      <c r="AD172" s="318"/>
      <c r="AE172" s="318"/>
      <c r="AF172" s="318"/>
      <c r="AG172" s="318"/>
      <c r="AH172" s="318"/>
      <c r="AI172" s="318"/>
      <c r="AJ172" s="318"/>
      <c r="AK172" s="318"/>
    </row>
    <row r="173" spans="1:37" ht="12" customHeight="1" x14ac:dyDescent="0.25">
      <c r="A173" s="318"/>
      <c r="B173" s="318"/>
      <c r="C173" s="318"/>
      <c r="D173" s="318"/>
      <c r="E173" s="318"/>
      <c r="F173" s="318"/>
      <c r="G173" s="318"/>
      <c r="H173" s="318"/>
      <c r="I173" s="318"/>
      <c r="J173" s="318"/>
      <c r="K173" s="318"/>
      <c r="L173" s="318"/>
      <c r="M173" s="318"/>
      <c r="N173" s="320"/>
      <c r="O173" s="367"/>
      <c r="P173" s="318"/>
      <c r="Q173" s="318"/>
      <c r="R173" s="356"/>
      <c r="S173" s="318"/>
      <c r="T173" s="318"/>
      <c r="U173" s="318"/>
      <c r="V173" s="318"/>
      <c r="W173" s="318"/>
      <c r="X173" s="318"/>
      <c r="Y173" s="318"/>
      <c r="Z173" s="318"/>
      <c r="AA173" s="318"/>
      <c r="AB173" s="318"/>
      <c r="AC173" s="318"/>
      <c r="AD173" s="318"/>
      <c r="AE173" s="318"/>
      <c r="AF173" s="318"/>
      <c r="AG173" s="318"/>
      <c r="AH173" s="318"/>
      <c r="AI173" s="318"/>
      <c r="AJ173" s="318"/>
      <c r="AK173" s="318"/>
    </row>
    <row r="174" spans="1:37" ht="12" customHeight="1" x14ac:dyDescent="0.25">
      <c r="A174" s="318"/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20"/>
      <c r="O174" s="367"/>
      <c r="P174" s="318"/>
      <c r="Q174" s="318"/>
      <c r="R174" s="356"/>
      <c r="S174" s="318"/>
      <c r="T174" s="318"/>
      <c r="U174" s="318"/>
      <c r="V174" s="318"/>
      <c r="W174" s="318"/>
      <c r="X174" s="318"/>
      <c r="Y174" s="318"/>
      <c r="Z174" s="318"/>
      <c r="AA174" s="318"/>
      <c r="AB174" s="318"/>
      <c r="AC174" s="318"/>
      <c r="AD174" s="318"/>
      <c r="AE174" s="318"/>
      <c r="AF174" s="318"/>
      <c r="AG174" s="318"/>
      <c r="AH174" s="318"/>
      <c r="AI174" s="318"/>
      <c r="AJ174" s="318"/>
      <c r="AK174" s="318"/>
    </row>
    <row r="175" spans="1:37" ht="12" customHeight="1" x14ac:dyDescent="0.25">
      <c r="A175" s="318"/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20"/>
      <c r="O175" s="367"/>
      <c r="P175" s="318"/>
      <c r="Q175" s="318"/>
      <c r="R175" s="356"/>
      <c r="S175" s="318"/>
      <c r="T175" s="318"/>
      <c r="U175" s="318"/>
      <c r="V175" s="318"/>
      <c r="W175" s="318"/>
      <c r="X175" s="318"/>
      <c r="Y175" s="318"/>
      <c r="Z175" s="318"/>
      <c r="AA175" s="318"/>
      <c r="AB175" s="318"/>
      <c r="AC175" s="318"/>
      <c r="AD175" s="318"/>
      <c r="AE175" s="318"/>
      <c r="AF175" s="318"/>
      <c r="AG175" s="318"/>
      <c r="AH175" s="318"/>
      <c r="AI175" s="318"/>
      <c r="AJ175" s="318"/>
      <c r="AK175" s="318"/>
    </row>
    <row r="176" spans="1:37" ht="12" customHeight="1" x14ac:dyDescent="0.25">
      <c r="A176" s="318"/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20"/>
      <c r="O176" s="367"/>
      <c r="P176" s="318"/>
      <c r="Q176" s="318"/>
      <c r="R176" s="356"/>
      <c r="S176" s="318"/>
      <c r="T176" s="318"/>
      <c r="U176" s="318"/>
      <c r="V176" s="318"/>
      <c r="W176" s="318"/>
      <c r="X176" s="318"/>
      <c r="Y176" s="318"/>
      <c r="Z176" s="318"/>
      <c r="AA176" s="318"/>
      <c r="AB176" s="318"/>
      <c r="AC176" s="318"/>
      <c r="AD176" s="318"/>
      <c r="AE176" s="318"/>
      <c r="AF176" s="318"/>
      <c r="AG176" s="318"/>
      <c r="AH176" s="318"/>
      <c r="AI176" s="318"/>
      <c r="AJ176" s="318"/>
      <c r="AK176" s="318"/>
    </row>
    <row r="177" spans="1:37" ht="12" customHeight="1" x14ac:dyDescent="0.25">
      <c r="A177" s="318"/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20"/>
      <c r="O177" s="367"/>
      <c r="P177" s="318"/>
      <c r="Q177" s="318"/>
      <c r="R177" s="356"/>
      <c r="S177" s="318"/>
      <c r="T177" s="318"/>
      <c r="U177" s="318"/>
      <c r="V177" s="318"/>
      <c r="W177" s="318"/>
      <c r="X177" s="318"/>
      <c r="Y177" s="318"/>
      <c r="Z177" s="318"/>
      <c r="AA177" s="318"/>
      <c r="AB177" s="318"/>
      <c r="AC177" s="318"/>
      <c r="AD177" s="318"/>
      <c r="AE177" s="318"/>
      <c r="AF177" s="318"/>
      <c r="AG177" s="318"/>
      <c r="AH177" s="318"/>
      <c r="AI177" s="318"/>
      <c r="AJ177" s="318"/>
      <c r="AK177" s="318"/>
    </row>
    <row r="178" spans="1:37" ht="12" customHeight="1" x14ac:dyDescent="0.25">
      <c r="A178" s="318"/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20"/>
      <c r="O178" s="367"/>
      <c r="P178" s="318"/>
      <c r="Q178" s="318"/>
      <c r="R178" s="356"/>
      <c r="S178" s="318"/>
      <c r="T178" s="318"/>
      <c r="U178" s="318"/>
      <c r="V178" s="318"/>
      <c r="W178" s="318"/>
      <c r="X178" s="318"/>
      <c r="Y178" s="318"/>
      <c r="Z178" s="318"/>
      <c r="AA178" s="318"/>
      <c r="AB178" s="318"/>
      <c r="AC178" s="318"/>
      <c r="AD178" s="318"/>
      <c r="AE178" s="318"/>
      <c r="AF178" s="318"/>
      <c r="AG178" s="318"/>
      <c r="AH178" s="318"/>
      <c r="AI178" s="318"/>
      <c r="AJ178" s="318"/>
      <c r="AK178" s="318"/>
    </row>
    <row r="179" spans="1:37" ht="12" customHeight="1" x14ac:dyDescent="0.25">
      <c r="A179" s="318"/>
      <c r="B179" s="318"/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20"/>
      <c r="O179" s="367"/>
      <c r="P179" s="318"/>
      <c r="Q179" s="318"/>
      <c r="R179" s="356"/>
      <c r="S179" s="318"/>
      <c r="T179" s="318"/>
      <c r="U179" s="318"/>
      <c r="V179" s="318"/>
      <c r="W179" s="318"/>
      <c r="X179" s="318"/>
      <c r="Y179" s="318"/>
      <c r="Z179" s="318"/>
      <c r="AA179" s="318"/>
      <c r="AB179" s="318"/>
      <c r="AC179" s="318"/>
      <c r="AD179" s="318"/>
      <c r="AE179" s="318"/>
      <c r="AF179" s="318"/>
      <c r="AG179" s="318"/>
      <c r="AH179" s="318"/>
      <c r="AI179" s="318"/>
      <c r="AJ179" s="318"/>
      <c r="AK179" s="318"/>
    </row>
    <row r="180" spans="1:37" ht="12" customHeight="1" x14ac:dyDescent="0.25">
      <c r="A180" s="318"/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20"/>
      <c r="O180" s="367"/>
      <c r="P180" s="318"/>
      <c r="Q180" s="318"/>
      <c r="R180" s="356"/>
      <c r="S180" s="318"/>
      <c r="T180" s="318"/>
      <c r="U180" s="318"/>
      <c r="V180" s="318"/>
      <c r="W180" s="318"/>
      <c r="X180" s="318"/>
      <c r="Y180" s="318"/>
      <c r="Z180" s="318"/>
      <c r="AA180" s="318"/>
      <c r="AB180" s="318"/>
      <c r="AC180" s="318"/>
      <c r="AD180" s="318"/>
      <c r="AE180" s="318"/>
      <c r="AF180" s="318"/>
      <c r="AG180" s="318"/>
      <c r="AH180" s="318"/>
      <c r="AI180" s="318"/>
      <c r="AJ180" s="318"/>
      <c r="AK180" s="318"/>
    </row>
    <row r="181" spans="1:37" ht="12" customHeight="1" x14ac:dyDescent="0.25">
      <c r="A181" s="318"/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20"/>
      <c r="O181" s="367"/>
      <c r="P181" s="318"/>
      <c r="Q181" s="318"/>
      <c r="R181" s="356"/>
      <c r="S181" s="318"/>
      <c r="T181" s="318"/>
      <c r="U181" s="318"/>
      <c r="V181" s="318"/>
      <c r="W181" s="318"/>
      <c r="X181" s="318"/>
      <c r="Y181" s="318"/>
      <c r="Z181" s="318"/>
      <c r="AA181" s="318"/>
      <c r="AB181" s="318"/>
      <c r="AC181" s="318"/>
      <c r="AD181" s="318"/>
      <c r="AE181" s="318"/>
      <c r="AF181" s="318"/>
      <c r="AG181" s="318"/>
      <c r="AH181" s="318"/>
      <c r="AI181" s="318"/>
      <c r="AJ181" s="318"/>
      <c r="AK181" s="318"/>
    </row>
    <row r="182" spans="1:37" ht="12" customHeight="1" x14ac:dyDescent="0.25">
      <c r="A182" s="318"/>
      <c r="B182" s="318"/>
      <c r="C182" s="318"/>
      <c r="D182" s="318"/>
      <c r="E182" s="318"/>
      <c r="F182" s="318"/>
      <c r="G182" s="318"/>
      <c r="H182" s="318"/>
      <c r="I182" s="318"/>
      <c r="J182" s="318"/>
      <c r="K182" s="318"/>
      <c r="L182" s="318"/>
      <c r="M182" s="318"/>
      <c r="N182" s="320"/>
      <c r="O182" s="367"/>
      <c r="P182" s="318"/>
      <c r="Q182" s="318"/>
      <c r="R182" s="356"/>
      <c r="S182" s="318"/>
      <c r="T182" s="318"/>
      <c r="U182" s="318"/>
      <c r="V182" s="318"/>
      <c r="W182" s="318"/>
      <c r="X182" s="318"/>
      <c r="Y182" s="318"/>
      <c r="Z182" s="318"/>
      <c r="AA182" s="318"/>
      <c r="AB182" s="318"/>
      <c r="AC182" s="318"/>
      <c r="AD182" s="318"/>
      <c r="AE182" s="318"/>
      <c r="AF182" s="318"/>
      <c r="AG182" s="318"/>
      <c r="AH182" s="318"/>
      <c r="AI182" s="318"/>
      <c r="AJ182" s="318"/>
      <c r="AK182" s="318"/>
    </row>
    <row r="183" spans="1:37" ht="12" customHeight="1" x14ac:dyDescent="0.25">
      <c r="A183" s="318"/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20"/>
      <c r="O183" s="367"/>
      <c r="P183" s="318"/>
      <c r="Q183" s="318"/>
      <c r="R183" s="356"/>
      <c r="S183" s="318"/>
      <c r="T183" s="318"/>
      <c r="U183" s="318"/>
      <c r="V183" s="318"/>
      <c r="W183" s="318"/>
      <c r="X183" s="318"/>
      <c r="Y183" s="318"/>
      <c r="Z183" s="318"/>
      <c r="AA183" s="318"/>
      <c r="AB183" s="318"/>
      <c r="AC183" s="318"/>
      <c r="AD183" s="318"/>
      <c r="AE183" s="318"/>
      <c r="AF183" s="318"/>
      <c r="AG183" s="318"/>
      <c r="AH183" s="318"/>
      <c r="AI183" s="318"/>
      <c r="AJ183" s="318"/>
      <c r="AK183" s="318"/>
    </row>
    <row r="184" spans="1:37" ht="12" customHeight="1" x14ac:dyDescent="0.25">
      <c r="A184" s="318"/>
      <c r="B184" s="318"/>
      <c r="C184" s="318"/>
      <c r="D184" s="318"/>
      <c r="E184" s="318"/>
      <c r="F184" s="318"/>
      <c r="G184" s="318"/>
      <c r="H184" s="318"/>
      <c r="I184" s="318"/>
      <c r="J184" s="318"/>
      <c r="K184" s="318"/>
      <c r="L184" s="318"/>
      <c r="M184" s="318"/>
      <c r="N184" s="320"/>
      <c r="O184" s="367"/>
      <c r="P184" s="318"/>
      <c r="Q184" s="318"/>
      <c r="R184" s="356"/>
      <c r="S184" s="318"/>
      <c r="T184" s="318"/>
      <c r="U184" s="318"/>
      <c r="V184" s="318"/>
      <c r="W184" s="318"/>
      <c r="X184" s="318"/>
      <c r="Y184" s="318"/>
      <c r="Z184" s="318"/>
      <c r="AA184" s="318"/>
      <c r="AB184" s="318"/>
      <c r="AC184" s="318"/>
      <c r="AD184" s="318"/>
      <c r="AE184" s="318"/>
      <c r="AF184" s="318"/>
      <c r="AG184" s="318"/>
      <c r="AH184" s="318"/>
      <c r="AI184" s="318"/>
      <c r="AJ184" s="318"/>
      <c r="AK184" s="318"/>
    </row>
    <row r="185" spans="1:37" ht="12" customHeight="1" x14ac:dyDescent="0.25">
      <c r="A185" s="318"/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20"/>
      <c r="O185" s="367"/>
      <c r="P185" s="318"/>
      <c r="Q185" s="318"/>
      <c r="R185" s="356"/>
      <c r="S185" s="318"/>
      <c r="T185" s="318"/>
      <c r="U185" s="318"/>
      <c r="V185" s="318"/>
      <c r="W185" s="318"/>
      <c r="X185" s="318"/>
      <c r="Y185" s="318"/>
      <c r="Z185" s="318"/>
      <c r="AA185" s="318"/>
      <c r="AB185" s="318"/>
      <c r="AC185" s="318"/>
      <c r="AD185" s="318"/>
      <c r="AE185" s="318"/>
      <c r="AF185" s="318"/>
      <c r="AG185" s="318"/>
      <c r="AH185" s="318"/>
      <c r="AI185" s="318"/>
      <c r="AJ185" s="318"/>
      <c r="AK185" s="318"/>
    </row>
    <row r="186" spans="1:37" ht="12" customHeight="1" x14ac:dyDescent="0.25">
      <c r="A186" s="318"/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20"/>
      <c r="O186" s="367"/>
      <c r="P186" s="318"/>
      <c r="Q186" s="318"/>
      <c r="R186" s="356"/>
      <c r="S186" s="318"/>
      <c r="T186" s="318"/>
      <c r="U186" s="318"/>
      <c r="V186" s="318"/>
      <c r="W186" s="318"/>
      <c r="X186" s="318"/>
      <c r="Y186" s="318"/>
      <c r="Z186" s="318"/>
      <c r="AA186" s="318"/>
      <c r="AB186" s="318"/>
      <c r="AC186" s="318"/>
      <c r="AD186" s="318"/>
      <c r="AE186" s="318"/>
      <c r="AF186" s="318"/>
      <c r="AG186" s="318"/>
      <c r="AH186" s="318"/>
      <c r="AI186" s="318"/>
      <c r="AJ186" s="318"/>
      <c r="AK186" s="318"/>
    </row>
    <row r="187" spans="1:37" ht="12" customHeight="1" x14ac:dyDescent="0.25">
      <c r="A187" s="318"/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20"/>
      <c r="O187" s="367"/>
      <c r="P187" s="318"/>
      <c r="Q187" s="318"/>
      <c r="R187" s="356"/>
      <c r="S187" s="318"/>
      <c r="T187" s="318"/>
      <c r="U187" s="318"/>
      <c r="V187" s="318"/>
      <c r="W187" s="318"/>
      <c r="X187" s="318"/>
      <c r="Y187" s="318"/>
      <c r="Z187" s="318"/>
      <c r="AA187" s="318"/>
      <c r="AB187" s="318"/>
      <c r="AC187" s="318"/>
      <c r="AD187" s="318"/>
      <c r="AE187" s="318"/>
      <c r="AF187" s="318"/>
      <c r="AG187" s="318"/>
      <c r="AH187" s="318"/>
      <c r="AI187" s="318"/>
      <c r="AJ187" s="318"/>
      <c r="AK187" s="318"/>
    </row>
    <row r="188" spans="1:37" ht="12" customHeight="1" x14ac:dyDescent="0.25">
      <c r="A188" s="318"/>
      <c r="B188" s="318"/>
      <c r="C188" s="318"/>
      <c r="D188" s="318"/>
      <c r="E188" s="318"/>
      <c r="F188" s="318"/>
      <c r="G188" s="318"/>
      <c r="H188" s="318"/>
      <c r="I188" s="318"/>
      <c r="J188" s="318"/>
      <c r="K188" s="318"/>
      <c r="L188" s="318"/>
      <c r="M188" s="318"/>
      <c r="N188" s="320"/>
      <c r="O188" s="367"/>
      <c r="P188" s="318"/>
      <c r="Q188" s="318"/>
      <c r="R188" s="356"/>
      <c r="S188" s="318"/>
      <c r="T188" s="318"/>
      <c r="U188" s="318"/>
      <c r="V188" s="318"/>
      <c r="W188" s="318"/>
      <c r="X188" s="318"/>
      <c r="Y188" s="318"/>
      <c r="Z188" s="318"/>
      <c r="AA188" s="318"/>
      <c r="AB188" s="318"/>
      <c r="AC188" s="318"/>
      <c r="AD188" s="318"/>
      <c r="AE188" s="318"/>
      <c r="AF188" s="318"/>
      <c r="AG188" s="318"/>
      <c r="AH188" s="318"/>
      <c r="AI188" s="318"/>
      <c r="AJ188" s="318"/>
      <c r="AK188" s="318"/>
    </row>
    <row r="189" spans="1:37" ht="12" customHeight="1" x14ac:dyDescent="0.25">
      <c r="A189" s="318"/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20"/>
      <c r="O189" s="367"/>
      <c r="P189" s="318"/>
      <c r="Q189" s="318"/>
      <c r="R189" s="356"/>
      <c r="S189" s="318"/>
      <c r="T189" s="318"/>
      <c r="U189" s="318"/>
      <c r="V189" s="318"/>
      <c r="W189" s="318"/>
      <c r="X189" s="318"/>
      <c r="Y189" s="318"/>
      <c r="Z189" s="318"/>
      <c r="AA189" s="318"/>
      <c r="AB189" s="318"/>
      <c r="AC189" s="318"/>
      <c r="AD189" s="318"/>
      <c r="AE189" s="318"/>
      <c r="AF189" s="318"/>
      <c r="AG189" s="318"/>
      <c r="AH189" s="318"/>
      <c r="AI189" s="318"/>
      <c r="AJ189" s="318"/>
      <c r="AK189" s="318"/>
    </row>
    <row r="190" spans="1:37" ht="12" customHeight="1" x14ac:dyDescent="0.25">
      <c r="A190" s="318"/>
      <c r="B190" s="318"/>
      <c r="C190" s="318"/>
      <c r="D190" s="318"/>
      <c r="E190" s="318"/>
      <c r="F190" s="318"/>
      <c r="G190" s="318"/>
      <c r="H190" s="318"/>
      <c r="I190" s="318"/>
      <c r="J190" s="318"/>
      <c r="K190" s="318"/>
      <c r="L190" s="318"/>
      <c r="M190" s="318"/>
      <c r="N190" s="320"/>
      <c r="O190" s="367"/>
      <c r="P190" s="318"/>
      <c r="Q190" s="318"/>
      <c r="R190" s="356"/>
      <c r="S190" s="318"/>
      <c r="T190" s="318"/>
      <c r="U190" s="318"/>
      <c r="V190" s="318"/>
      <c r="W190" s="318"/>
      <c r="X190" s="318"/>
      <c r="Y190" s="318"/>
      <c r="Z190" s="318"/>
      <c r="AA190" s="318"/>
      <c r="AB190" s="318"/>
      <c r="AC190" s="318"/>
      <c r="AD190" s="318"/>
      <c r="AE190" s="318"/>
      <c r="AF190" s="318"/>
      <c r="AG190" s="318"/>
      <c r="AH190" s="318"/>
      <c r="AI190" s="318"/>
      <c r="AJ190" s="318"/>
      <c r="AK190" s="318"/>
    </row>
    <row r="191" spans="1:37" ht="12" customHeight="1" x14ac:dyDescent="0.25">
      <c r="A191" s="318"/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20"/>
      <c r="O191" s="367"/>
      <c r="P191" s="318"/>
      <c r="Q191" s="318"/>
      <c r="R191" s="356"/>
      <c r="S191" s="318"/>
      <c r="T191" s="318"/>
      <c r="U191" s="318"/>
      <c r="V191" s="318"/>
      <c r="W191" s="318"/>
      <c r="X191" s="318"/>
      <c r="Y191" s="318"/>
      <c r="Z191" s="318"/>
      <c r="AA191" s="318"/>
      <c r="AB191" s="318"/>
      <c r="AC191" s="318"/>
      <c r="AD191" s="318"/>
      <c r="AE191" s="318"/>
      <c r="AF191" s="318"/>
      <c r="AG191" s="318"/>
      <c r="AH191" s="318"/>
      <c r="AI191" s="318"/>
      <c r="AJ191" s="318"/>
      <c r="AK191" s="318"/>
    </row>
    <row r="192" spans="1:37" ht="12" customHeight="1" x14ac:dyDescent="0.25">
      <c r="A192" s="318"/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20"/>
      <c r="O192" s="367"/>
      <c r="P192" s="318"/>
      <c r="Q192" s="318"/>
      <c r="R192" s="356"/>
      <c r="S192" s="318"/>
      <c r="T192" s="318"/>
      <c r="U192" s="318"/>
      <c r="V192" s="318"/>
      <c r="W192" s="318"/>
      <c r="X192" s="318"/>
      <c r="Y192" s="318"/>
      <c r="Z192" s="318"/>
      <c r="AA192" s="318"/>
      <c r="AB192" s="318"/>
      <c r="AC192" s="318"/>
      <c r="AD192" s="318"/>
      <c r="AE192" s="318"/>
      <c r="AF192" s="318"/>
      <c r="AG192" s="318"/>
      <c r="AH192" s="318"/>
      <c r="AI192" s="318"/>
      <c r="AJ192" s="318"/>
      <c r="AK192" s="318"/>
    </row>
    <row r="193" spans="1:37" ht="12" customHeight="1" x14ac:dyDescent="0.25">
      <c r="A193" s="318"/>
      <c r="B193" s="318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N193" s="320"/>
      <c r="O193" s="367"/>
      <c r="P193" s="318"/>
      <c r="Q193" s="318"/>
      <c r="R193" s="356"/>
      <c r="S193" s="318"/>
      <c r="T193" s="318"/>
      <c r="U193" s="318"/>
      <c r="V193" s="318"/>
      <c r="W193" s="318"/>
      <c r="X193" s="318"/>
      <c r="Y193" s="318"/>
      <c r="Z193" s="318"/>
      <c r="AA193" s="318"/>
      <c r="AB193" s="318"/>
      <c r="AC193" s="318"/>
      <c r="AD193" s="318"/>
      <c r="AE193" s="318"/>
      <c r="AF193" s="318"/>
      <c r="AG193" s="318"/>
      <c r="AH193" s="318"/>
      <c r="AI193" s="318"/>
      <c r="AJ193" s="318"/>
      <c r="AK193" s="318"/>
    </row>
    <row r="194" spans="1:37" ht="12" customHeight="1" x14ac:dyDescent="0.25">
      <c r="A194" s="318"/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20"/>
      <c r="O194" s="367"/>
      <c r="P194" s="318"/>
      <c r="Q194" s="318"/>
      <c r="R194" s="356"/>
      <c r="S194" s="318"/>
      <c r="T194" s="318"/>
      <c r="U194" s="318"/>
      <c r="V194" s="318"/>
      <c r="W194" s="318"/>
      <c r="X194" s="318"/>
      <c r="Y194" s="318"/>
      <c r="Z194" s="318"/>
      <c r="AA194" s="318"/>
      <c r="AB194" s="318"/>
      <c r="AC194" s="318"/>
      <c r="AD194" s="318"/>
      <c r="AE194" s="318"/>
      <c r="AF194" s="318"/>
      <c r="AG194" s="318"/>
      <c r="AH194" s="318"/>
      <c r="AI194" s="318"/>
      <c r="AJ194" s="318"/>
      <c r="AK194" s="318"/>
    </row>
    <row r="195" spans="1:37" ht="12" customHeight="1" x14ac:dyDescent="0.25">
      <c r="A195" s="318"/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20"/>
      <c r="O195" s="367"/>
      <c r="P195" s="318"/>
      <c r="Q195" s="318"/>
      <c r="R195" s="356"/>
      <c r="S195" s="318"/>
      <c r="T195" s="318"/>
      <c r="U195" s="318"/>
      <c r="V195" s="318"/>
      <c r="W195" s="318"/>
      <c r="X195" s="318"/>
      <c r="Y195" s="318"/>
      <c r="Z195" s="318"/>
      <c r="AA195" s="318"/>
      <c r="AB195" s="318"/>
      <c r="AC195" s="318"/>
      <c r="AD195" s="318"/>
      <c r="AE195" s="318"/>
      <c r="AF195" s="318"/>
      <c r="AG195" s="318"/>
      <c r="AH195" s="318"/>
      <c r="AI195" s="318"/>
      <c r="AJ195" s="318"/>
      <c r="AK195" s="318"/>
    </row>
    <row r="196" spans="1:37" ht="12" customHeight="1" x14ac:dyDescent="0.25">
      <c r="A196" s="318"/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20"/>
      <c r="O196" s="367"/>
      <c r="P196" s="318"/>
      <c r="Q196" s="318"/>
      <c r="R196" s="356"/>
      <c r="S196" s="318"/>
      <c r="T196" s="318"/>
      <c r="U196" s="318"/>
      <c r="V196" s="318"/>
      <c r="W196" s="318"/>
      <c r="X196" s="318"/>
      <c r="Y196" s="318"/>
      <c r="Z196" s="318"/>
      <c r="AA196" s="318"/>
      <c r="AB196" s="318"/>
      <c r="AC196" s="318"/>
      <c r="AD196" s="318"/>
      <c r="AE196" s="318"/>
      <c r="AF196" s="318"/>
      <c r="AG196" s="318"/>
      <c r="AH196" s="318"/>
      <c r="AI196" s="318"/>
      <c r="AJ196" s="318"/>
      <c r="AK196" s="318"/>
    </row>
    <row r="197" spans="1:37" ht="12" customHeight="1" x14ac:dyDescent="0.25">
      <c r="A197" s="318"/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20"/>
      <c r="O197" s="367"/>
      <c r="P197" s="318"/>
      <c r="Q197" s="318"/>
      <c r="R197" s="356"/>
      <c r="S197" s="318"/>
      <c r="T197" s="318"/>
      <c r="U197" s="318"/>
      <c r="V197" s="318"/>
      <c r="W197" s="318"/>
      <c r="X197" s="318"/>
      <c r="Y197" s="318"/>
      <c r="Z197" s="318"/>
      <c r="AA197" s="318"/>
      <c r="AB197" s="318"/>
      <c r="AC197" s="318"/>
      <c r="AD197" s="318"/>
      <c r="AE197" s="318"/>
      <c r="AF197" s="318"/>
      <c r="AG197" s="318"/>
      <c r="AH197" s="318"/>
      <c r="AI197" s="318"/>
      <c r="AJ197" s="318"/>
      <c r="AK197" s="318"/>
    </row>
    <row r="198" spans="1:37" ht="12" customHeight="1" x14ac:dyDescent="0.25">
      <c r="A198" s="318"/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20"/>
      <c r="O198" s="367"/>
      <c r="P198" s="318"/>
      <c r="Q198" s="318"/>
      <c r="R198" s="356"/>
      <c r="S198" s="318"/>
      <c r="T198" s="318"/>
      <c r="U198" s="318"/>
      <c r="V198" s="318"/>
      <c r="W198" s="318"/>
      <c r="X198" s="318"/>
      <c r="Y198" s="318"/>
      <c r="Z198" s="318"/>
      <c r="AA198" s="318"/>
      <c r="AB198" s="318"/>
      <c r="AC198" s="318"/>
      <c r="AD198" s="318"/>
      <c r="AE198" s="318"/>
      <c r="AF198" s="318"/>
      <c r="AG198" s="318"/>
      <c r="AH198" s="318"/>
      <c r="AI198" s="318"/>
      <c r="AJ198" s="318"/>
      <c r="AK198" s="318"/>
    </row>
    <row r="199" spans="1:37" ht="12" customHeight="1" x14ac:dyDescent="0.25">
      <c r="A199" s="318"/>
      <c r="B199" s="318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N199" s="320"/>
      <c r="O199" s="367"/>
      <c r="P199" s="318"/>
      <c r="Q199" s="318"/>
      <c r="R199" s="356"/>
      <c r="S199" s="318"/>
      <c r="T199" s="318"/>
      <c r="U199" s="318"/>
      <c r="V199" s="318"/>
      <c r="W199" s="318"/>
      <c r="X199" s="318"/>
      <c r="Y199" s="318"/>
      <c r="Z199" s="318"/>
      <c r="AA199" s="318"/>
      <c r="AB199" s="318"/>
      <c r="AC199" s="318"/>
      <c r="AD199" s="318"/>
      <c r="AE199" s="318"/>
      <c r="AF199" s="318"/>
      <c r="AG199" s="318"/>
      <c r="AH199" s="318"/>
      <c r="AI199" s="318"/>
      <c r="AJ199" s="318"/>
      <c r="AK199" s="318"/>
    </row>
    <row r="200" spans="1:37" ht="12" customHeight="1" x14ac:dyDescent="0.25">
      <c r="A200" s="318"/>
      <c r="B200" s="318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N200" s="320"/>
      <c r="O200" s="367"/>
      <c r="P200" s="318"/>
      <c r="Q200" s="318"/>
      <c r="R200" s="356"/>
      <c r="S200" s="318"/>
      <c r="T200" s="318"/>
      <c r="U200" s="318"/>
      <c r="V200" s="318"/>
      <c r="W200" s="318"/>
      <c r="X200" s="318"/>
      <c r="Y200" s="318"/>
      <c r="Z200" s="318"/>
      <c r="AA200" s="318"/>
      <c r="AB200" s="318"/>
      <c r="AC200" s="318"/>
      <c r="AD200" s="318"/>
      <c r="AE200" s="318"/>
      <c r="AF200" s="318"/>
      <c r="AG200" s="318"/>
      <c r="AH200" s="318"/>
      <c r="AI200" s="318"/>
      <c r="AJ200" s="318"/>
      <c r="AK200" s="318"/>
    </row>
    <row r="201" spans="1:37" ht="12" customHeight="1" x14ac:dyDescent="0.25">
      <c r="A201" s="318"/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20"/>
      <c r="O201" s="367"/>
      <c r="P201" s="318"/>
      <c r="Q201" s="318"/>
      <c r="R201" s="356"/>
      <c r="S201" s="318"/>
      <c r="T201" s="318"/>
      <c r="U201" s="318"/>
      <c r="V201" s="318"/>
      <c r="W201" s="318"/>
      <c r="X201" s="318"/>
      <c r="Y201" s="318"/>
      <c r="Z201" s="318"/>
      <c r="AA201" s="318"/>
      <c r="AB201" s="318"/>
      <c r="AC201" s="318"/>
      <c r="AD201" s="318"/>
      <c r="AE201" s="318"/>
      <c r="AF201" s="318"/>
      <c r="AG201" s="318"/>
      <c r="AH201" s="318"/>
      <c r="AI201" s="318"/>
      <c r="AJ201" s="318"/>
      <c r="AK201" s="318"/>
    </row>
    <row r="202" spans="1:37" ht="12" customHeight="1" x14ac:dyDescent="0.25">
      <c r="A202" s="318"/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20"/>
      <c r="O202" s="367"/>
      <c r="P202" s="318"/>
      <c r="Q202" s="318"/>
      <c r="R202" s="356"/>
      <c r="S202" s="318"/>
      <c r="T202" s="318"/>
      <c r="U202" s="318"/>
      <c r="V202" s="318"/>
      <c r="W202" s="318"/>
      <c r="X202" s="318"/>
      <c r="Y202" s="318"/>
      <c r="Z202" s="318"/>
      <c r="AA202" s="318"/>
      <c r="AB202" s="318"/>
      <c r="AC202" s="318"/>
      <c r="AD202" s="318"/>
      <c r="AE202" s="318"/>
      <c r="AF202" s="318"/>
      <c r="AG202" s="318"/>
      <c r="AH202" s="318"/>
      <c r="AI202" s="318"/>
      <c r="AJ202" s="318"/>
      <c r="AK202" s="318"/>
    </row>
    <row r="203" spans="1:37" ht="12" customHeight="1" x14ac:dyDescent="0.25">
      <c r="A203" s="318"/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20"/>
      <c r="O203" s="367"/>
      <c r="P203" s="318"/>
      <c r="Q203" s="318"/>
      <c r="R203" s="356"/>
      <c r="S203" s="318"/>
      <c r="T203" s="318"/>
      <c r="U203" s="318"/>
      <c r="V203" s="318"/>
      <c r="W203" s="318"/>
      <c r="X203" s="318"/>
      <c r="Y203" s="318"/>
      <c r="Z203" s="318"/>
      <c r="AA203" s="318"/>
      <c r="AB203" s="318"/>
      <c r="AC203" s="318"/>
      <c r="AD203" s="318"/>
      <c r="AE203" s="318"/>
      <c r="AF203" s="318"/>
      <c r="AG203" s="318"/>
      <c r="AH203" s="318"/>
      <c r="AI203" s="318"/>
      <c r="AJ203" s="318"/>
      <c r="AK203" s="318"/>
    </row>
    <row r="204" spans="1:37" ht="12" customHeight="1" x14ac:dyDescent="0.25">
      <c r="A204" s="318"/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20"/>
      <c r="O204" s="367"/>
      <c r="P204" s="318"/>
      <c r="Q204" s="318"/>
      <c r="R204" s="356"/>
      <c r="S204" s="318"/>
      <c r="T204" s="318"/>
      <c r="U204" s="318"/>
      <c r="V204" s="318"/>
      <c r="W204" s="318"/>
      <c r="X204" s="318"/>
      <c r="Y204" s="318"/>
      <c r="Z204" s="318"/>
      <c r="AA204" s="318"/>
      <c r="AB204" s="318"/>
      <c r="AC204" s="318"/>
      <c r="AD204" s="318"/>
      <c r="AE204" s="318"/>
      <c r="AF204" s="318"/>
      <c r="AG204" s="318"/>
      <c r="AH204" s="318"/>
      <c r="AI204" s="318"/>
      <c r="AJ204" s="318"/>
      <c r="AK204" s="318"/>
    </row>
    <row r="205" spans="1:37" ht="12" customHeight="1" x14ac:dyDescent="0.25">
      <c r="A205" s="318"/>
      <c r="B205" s="318"/>
      <c r="C205" s="318"/>
      <c r="D205" s="318"/>
      <c r="E205" s="318"/>
      <c r="F205" s="318"/>
      <c r="G205" s="318"/>
      <c r="H205" s="318"/>
      <c r="I205" s="318"/>
      <c r="J205" s="318"/>
      <c r="K205" s="318"/>
      <c r="L205" s="318"/>
      <c r="M205" s="318"/>
      <c r="N205" s="320"/>
      <c r="O205" s="367"/>
      <c r="P205" s="318"/>
      <c r="Q205" s="318"/>
      <c r="R205" s="356"/>
      <c r="S205" s="318"/>
      <c r="T205" s="318"/>
      <c r="U205" s="318"/>
      <c r="V205" s="318"/>
      <c r="W205" s="318"/>
      <c r="X205" s="318"/>
      <c r="Y205" s="318"/>
      <c r="Z205" s="318"/>
      <c r="AA205" s="318"/>
      <c r="AB205" s="318"/>
      <c r="AC205" s="318"/>
      <c r="AD205" s="318"/>
      <c r="AE205" s="318"/>
      <c r="AF205" s="318"/>
      <c r="AG205" s="318"/>
      <c r="AH205" s="318"/>
      <c r="AI205" s="318"/>
      <c r="AJ205" s="318"/>
      <c r="AK205" s="318"/>
    </row>
    <row r="206" spans="1:37" ht="12" customHeight="1" x14ac:dyDescent="0.25">
      <c r="A206" s="318"/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20"/>
      <c r="O206" s="367"/>
      <c r="P206" s="318"/>
      <c r="Q206" s="318"/>
      <c r="R206" s="356"/>
      <c r="S206" s="318"/>
      <c r="T206" s="318"/>
      <c r="U206" s="318"/>
      <c r="V206" s="318"/>
      <c r="W206" s="318"/>
      <c r="X206" s="318"/>
      <c r="Y206" s="318"/>
      <c r="Z206" s="318"/>
      <c r="AA206" s="318"/>
      <c r="AB206" s="318"/>
      <c r="AC206" s="318"/>
      <c r="AD206" s="318"/>
      <c r="AE206" s="318"/>
      <c r="AF206" s="318"/>
      <c r="AG206" s="318"/>
      <c r="AH206" s="318"/>
      <c r="AI206" s="318"/>
      <c r="AJ206" s="318"/>
      <c r="AK206" s="318"/>
    </row>
    <row r="207" spans="1:37" ht="12" customHeight="1" x14ac:dyDescent="0.25">
      <c r="A207" s="318"/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20"/>
      <c r="O207" s="367"/>
      <c r="P207" s="318"/>
      <c r="Q207" s="318"/>
      <c r="R207" s="356"/>
      <c r="S207" s="318"/>
      <c r="T207" s="318"/>
      <c r="U207" s="318"/>
      <c r="V207" s="318"/>
      <c r="W207" s="318"/>
      <c r="X207" s="318"/>
      <c r="Y207" s="318"/>
      <c r="Z207" s="318"/>
      <c r="AA207" s="318"/>
      <c r="AB207" s="318"/>
      <c r="AC207" s="318"/>
      <c r="AD207" s="318"/>
      <c r="AE207" s="318"/>
      <c r="AF207" s="318"/>
      <c r="AG207" s="318"/>
      <c r="AH207" s="318"/>
      <c r="AI207" s="318"/>
      <c r="AJ207" s="318"/>
      <c r="AK207" s="318"/>
    </row>
    <row r="208" spans="1:37" ht="12" customHeight="1" x14ac:dyDescent="0.25">
      <c r="A208" s="318"/>
      <c r="B208" s="318"/>
      <c r="C208" s="318"/>
      <c r="D208" s="318"/>
      <c r="E208" s="318"/>
      <c r="F208" s="318"/>
      <c r="G208" s="318"/>
      <c r="H208" s="318"/>
      <c r="I208" s="318"/>
      <c r="J208" s="318"/>
      <c r="K208" s="318"/>
      <c r="L208" s="318"/>
      <c r="M208" s="318"/>
      <c r="N208" s="320"/>
      <c r="O208" s="367"/>
      <c r="P208" s="318"/>
      <c r="Q208" s="318"/>
      <c r="R208" s="356"/>
      <c r="S208" s="318"/>
      <c r="T208" s="318"/>
      <c r="U208" s="318"/>
      <c r="V208" s="318"/>
      <c r="W208" s="318"/>
      <c r="X208" s="318"/>
      <c r="Y208" s="318"/>
      <c r="Z208" s="318"/>
      <c r="AA208" s="318"/>
      <c r="AB208" s="318"/>
      <c r="AC208" s="318"/>
      <c r="AD208" s="318"/>
      <c r="AE208" s="318"/>
      <c r="AF208" s="318"/>
      <c r="AG208" s="318"/>
      <c r="AH208" s="318"/>
      <c r="AI208" s="318"/>
      <c r="AJ208" s="318"/>
      <c r="AK208" s="318"/>
    </row>
    <row r="209" spans="1:37" ht="12" customHeight="1" x14ac:dyDescent="0.25">
      <c r="A209" s="318"/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20"/>
      <c r="O209" s="367"/>
      <c r="P209" s="318"/>
      <c r="Q209" s="318"/>
      <c r="R209" s="356"/>
      <c r="S209" s="318"/>
      <c r="T209" s="318"/>
      <c r="U209" s="318"/>
      <c r="V209" s="318"/>
      <c r="W209" s="318"/>
      <c r="X209" s="318"/>
      <c r="Y209" s="318"/>
      <c r="Z209" s="318"/>
      <c r="AA209" s="318"/>
      <c r="AB209" s="318"/>
      <c r="AC209" s="318"/>
      <c r="AD209" s="318"/>
      <c r="AE209" s="318"/>
      <c r="AF209" s="318"/>
      <c r="AG209" s="318"/>
      <c r="AH209" s="318"/>
      <c r="AI209" s="318"/>
      <c r="AJ209" s="318"/>
      <c r="AK209" s="318"/>
    </row>
    <row r="210" spans="1:37" ht="12" customHeight="1" x14ac:dyDescent="0.25">
      <c r="A210" s="318"/>
      <c r="B210" s="318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N210" s="320"/>
      <c r="O210" s="367"/>
      <c r="P210" s="318"/>
      <c r="Q210" s="318"/>
      <c r="R210" s="356"/>
      <c r="S210" s="318"/>
      <c r="T210" s="318"/>
      <c r="U210" s="318"/>
      <c r="V210" s="318"/>
      <c r="W210" s="318"/>
      <c r="X210" s="318"/>
      <c r="Y210" s="318"/>
      <c r="Z210" s="318"/>
      <c r="AA210" s="318"/>
      <c r="AB210" s="318"/>
      <c r="AC210" s="318"/>
      <c r="AD210" s="318"/>
      <c r="AE210" s="318"/>
      <c r="AF210" s="318"/>
      <c r="AG210" s="318"/>
      <c r="AH210" s="318"/>
      <c r="AI210" s="318"/>
      <c r="AJ210" s="318"/>
      <c r="AK210" s="318"/>
    </row>
    <row r="211" spans="1:37" ht="12" customHeight="1" x14ac:dyDescent="0.25">
      <c r="A211" s="318"/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20"/>
      <c r="O211" s="367"/>
      <c r="P211" s="318"/>
      <c r="Q211" s="318"/>
      <c r="R211" s="356"/>
      <c r="S211" s="318"/>
      <c r="T211" s="318"/>
      <c r="U211" s="318"/>
      <c r="V211" s="318"/>
      <c r="W211" s="318"/>
      <c r="X211" s="318"/>
      <c r="Y211" s="318"/>
      <c r="Z211" s="318"/>
      <c r="AA211" s="318"/>
      <c r="AB211" s="318"/>
      <c r="AC211" s="318"/>
      <c r="AD211" s="318"/>
      <c r="AE211" s="318"/>
      <c r="AF211" s="318"/>
      <c r="AG211" s="318"/>
      <c r="AH211" s="318"/>
      <c r="AI211" s="318"/>
      <c r="AJ211" s="318"/>
      <c r="AK211" s="318"/>
    </row>
    <row r="212" spans="1:37" ht="12" customHeight="1" x14ac:dyDescent="0.25">
      <c r="A212" s="318"/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20"/>
      <c r="O212" s="367"/>
      <c r="P212" s="318"/>
      <c r="Q212" s="318"/>
      <c r="R212" s="356"/>
      <c r="S212" s="318"/>
      <c r="T212" s="318"/>
      <c r="U212" s="318"/>
      <c r="V212" s="318"/>
      <c r="W212" s="318"/>
      <c r="X212" s="318"/>
      <c r="Y212" s="318"/>
      <c r="Z212" s="318"/>
      <c r="AA212" s="318"/>
      <c r="AB212" s="318"/>
      <c r="AC212" s="318"/>
      <c r="AD212" s="318"/>
      <c r="AE212" s="318"/>
      <c r="AF212" s="318"/>
      <c r="AG212" s="318"/>
      <c r="AH212" s="318"/>
      <c r="AI212" s="318"/>
      <c r="AJ212" s="318"/>
      <c r="AK212" s="318"/>
    </row>
    <row r="213" spans="1:37" ht="12" customHeight="1" x14ac:dyDescent="0.25">
      <c r="A213" s="318"/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20"/>
      <c r="O213" s="367"/>
      <c r="P213" s="318"/>
      <c r="Q213" s="318"/>
      <c r="R213" s="356"/>
      <c r="S213" s="318"/>
      <c r="T213" s="318"/>
      <c r="U213" s="318"/>
      <c r="V213" s="318"/>
      <c r="W213" s="318"/>
      <c r="X213" s="318"/>
      <c r="Y213" s="318"/>
      <c r="Z213" s="318"/>
      <c r="AA213" s="318"/>
      <c r="AB213" s="318"/>
      <c r="AC213" s="318"/>
      <c r="AD213" s="318"/>
      <c r="AE213" s="318"/>
      <c r="AF213" s="318"/>
      <c r="AG213" s="318"/>
      <c r="AH213" s="318"/>
      <c r="AI213" s="318"/>
      <c r="AJ213" s="318"/>
      <c r="AK213" s="318"/>
    </row>
    <row r="214" spans="1:37" ht="12" customHeight="1" x14ac:dyDescent="0.25">
      <c r="A214" s="318"/>
      <c r="B214" s="318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20"/>
      <c r="O214" s="367"/>
      <c r="P214" s="318"/>
      <c r="Q214" s="318"/>
      <c r="R214" s="356"/>
      <c r="S214" s="318"/>
      <c r="T214" s="318"/>
      <c r="U214" s="318"/>
      <c r="V214" s="318"/>
      <c r="W214" s="318"/>
      <c r="X214" s="318"/>
      <c r="Y214" s="318"/>
      <c r="Z214" s="318"/>
      <c r="AA214" s="318"/>
      <c r="AB214" s="318"/>
      <c r="AC214" s="318"/>
      <c r="AD214" s="318"/>
      <c r="AE214" s="318"/>
      <c r="AF214" s="318"/>
      <c r="AG214" s="318"/>
      <c r="AH214" s="318"/>
      <c r="AI214" s="318"/>
      <c r="AJ214" s="318"/>
      <c r="AK214" s="318"/>
    </row>
    <row r="215" spans="1:37" ht="12" customHeight="1" x14ac:dyDescent="0.25">
      <c r="A215" s="318"/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20"/>
      <c r="O215" s="367"/>
      <c r="P215" s="318"/>
      <c r="Q215" s="318"/>
      <c r="R215" s="356"/>
      <c r="S215" s="318"/>
      <c r="T215" s="318"/>
      <c r="U215" s="318"/>
      <c r="V215" s="318"/>
      <c r="W215" s="318"/>
      <c r="X215" s="318"/>
      <c r="Y215" s="318"/>
      <c r="Z215" s="318"/>
      <c r="AA215" s="318"/>
      <c r="AB215" s="318"/>
      <c r="AC215" s="318"/>
      <c r="AD215" s="318"/>
      <c r="AE215" s="318"/>
      <c r="AF215" s="318"/>
      <c r="AG215" s="318"/>
      <c r="AH215" s="318"/>
      <c r="AI215" s="318"/>
      <c r="AJ215" s="318"/>
      <c r="AK215" s="318"/>
    </row>
    <row r="216" spans="1:37" ht="12" customHeight="1" x14ac:dyDescent="0.25">
      <c r="A216" s="318"/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20"/>
      <c r="O216" s="367"/>
      <c r="P216" s="318"/>
      <c r="Q216" s="318"/>
      <c r="R216" s="356"/>
      <c r="S216" s="318"/>
      <c r="T216" s="318"/>
      <c r="U216" s="318"/>
      <c r="V216" s="318"/>
      <c r="W216" s="318"/>
      <c r="X216" s="318"/>
      <c r="Y216" s="318"/>
      <c r="Z216" s="318"/>
      <c r="AA216" s="318"/>
      <c r="AB216" s="318"/>
      <c r="AC216" s="318"/>
      <c r="AD216" s="318"/>
      <c r="AE216" s="318"/>
      <c r="AF216" s="318"/>
      <c r="AG216" s="318"/>
      <c r="AH216" s="318"/>
      <c r="AI216" s="318"/>
      <c r="AJ216" s="318"/>
      <c r="AK216" s="318"/>
    </row>
    <row r="217" spans="1:37" ht="12" customHeight="1" x14ac:dyDescent="0.25">
      <c r="A217" s="318"/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20"/>
      <c r="O217" s="367"/>
      <c r="P217" s="318"/>
      <c r="Q217" s="318"/>
      <c r="R217" s="356"/>
      <c r="S217" s="318"/>
      <c r="T217" s="318"/>
      <c r="U217" s="318"/>
      <c r="V217" s="318"/>
      <c r="W217" s="318"/>
      <c r="X217" s="318"/>
      <c r="Y217" s="318"/>
      <c r="Z217" s="318"/>
      <c r="AA217" s="318"/>
      <c r="AB217" s="318"/>
      <c r="AC217" s="318"/>
      <c r="AD217" s="318"/>
      <c r="AE217" s="318"/>
      <c r="AF217" s="318"/>
      <c r="AG217" s="318"/>
      <c r="AH217" s="318"/>
      <c r="AI217" s="318"/>
      <c r="AJ217" s="318"/>
      <c r="AK217" s="318"/>
    </row>
    <row r="218" spans="1:37" ht="12" customHeight="1" x14ac:dyDescent="0.25">
      <c r="A218" s="318"/>
      <c r="B218" s="318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N218" s="320"/>
      <c r="O218" s="367"/>
      <c r="P218" s="318"/>
      <c r="Q218" s="318"/>
      <c r="R218" s="356"/>
      <c r="S218" s="318"/>
      <c r="T218" s="318"/>
      <c r="U218" s="318"/>
      <c r="V218" s="318"/>
      <c r="W218" s="318"/>
      <c r="X218" s="318"/>
      <c r="Y218" s="318"/>
      <c r="Z218" s="318"/>
      <c r="AA218" s="318"/>
      <c r="AB218" s="318"/>
      <c r="AC218" s="318"/>
      <c r="AD218" s="318"/>
      <c r="AE218" s="318"/>
      <c r="AF218" s="318"/>
      <c r="AG218" s="318"/>
      <c r="AH218" s="318"/>
      <c r="AI218" s="318"/>
      <c r="AJ218" s="318"/>
      <c r="AK218" s="318"/>
    </row>
    <row r="219" spans="1:37" ht="12" customHeight="1" x14ac:dyDescent="0.25">
      <c r="A219" s="318"/>
      <c r="B219" s="318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N219" s="320"/>
      <c r="O219" s="367"/>
      <c r="P219" s="318"/>
      <c r="Q219" s="318"/>
      <c r="R219" s="356"/>
      <c r="S219" s="318"/>
      <c r="T219" s="318"/>
      <c r="U219" s="318"/>
      <c r="V219" s="318"/>
      <c r="W219" s="318"/>
      <c r="X219" s="318"/>
      <c r="Y219" s="318"/>
      <c r="Z219" s="318"/>
      <c r="AA219" s="318"/>
      <c r="AB219" s="318"/>
      <c r="AC219" s="318"/>
      <c r="AD219" s="318"/>
      <c r="AE219" s="318"/>
      <c r="AF219" s="318"/>
      <c r="AG219" s="318"/>
      <c r="AH219" s="318"/>
      <c r="AI219" s="318"/>
      <c r="AJ219" s="318"/>
      <c r="AK219" s="318"/>
    </row>
    <row r="220" spans="1:37" ht="12" customHeight="1" x14ac:dyDescent="0.25">
      <c r="A220" s="318"/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20"/>
      <c r="O220" s="367"/>
      <c r="P220" s="318"/>
      <c r="Q220" s="318"/>
      <c r="R220" s="356"/>
      <c r="S220" s="318"/>
      <c r="T220" s="318"/>
      <c r="U220" s="318"/>
      <c r="V220" s="318"/>
      <c r="W220" s="318"/>
      <c r="X220" s="318"/>
      <c r="Y220" s="318"/>
      <c r="Z220" s="318"/>
      <c r="AA220" s="318"/>
      <c r="AB220" s="318"/>
      <c r="AC220" s="318"/>
      <c r="AD220" s="318"/>
      <c r="AE220" s="318"/>
      <c r="AF220" s="318"/>
      <c r="AG220" s="318"/>
      <c r="AH220" s="318"/>
      <c r="AI220" s="318"/>
      <c r="AJ220" s="318"/>
      <c r="AK220" s="318"/>
    </row>
    <row r="221" spans="1:37" ht="12" customHeight="1" x14ac:dyDescent="0.25">
      <c r="A221" s="318"/>
      <c r="B221" s="318"/>
      <c r="C221" s="318"/>
      <c r="D221" s="318"/>
      <c r="E221" s="318"/>
      <c r="F221" s="318"/>
      <c r="G221" s="318"/>
      <c r="H221" s="318"/>
      <c r="I221" s="318"/>
      <c r="J221" s="318"/>
      <c r="K221" s="318"/>
      <c r="L221" s="318"/>
      <c r="M221" s="318"/>
      <c r="N221" s="320"/>
      <c r="O221" s="367"/>
      <c r="P221" s="318"/>
      <c r="Q221" s="318"/>
      <c r="R221" s="356"/>
      <c r="S221" s="318"/>
      <c r="T221" s="318"/>
      <c r="U221" s="318"/>
      <c r="V221" s="318"/>
      <c r="W221" s="318"/>
      <c r="X221" s="318"/>
      <c r="Y221" s="318"/>
      <c r="Z221" s="318"/>
      <c r="AA221" s="318"/>
      <c r="AB221" s="318"/>
      <c r="AC221" s="318"/>
      <c r="AD221" s="318"/>
      <c r="AE221" s="318"/>
      <c r="AF221" s="318"/>
      <c r="AG221" s="318"/>
      <c r="AH221" s="318"/>
      <c r="AI221" s="318"/>
      <c r="AJ221" s="318"/>
      <c r="AK221" s="318"/>
    </row>
    <row r="222" spans="1:37" ht="12" customHeight="1" x14ac:dyDescent="0.25">
      <c r="A222" s="318"/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20"/>
      <c r="O222" s="367"/>
      <c r="P222" s="318"/>
      <c r="Q222" s="318"/>
      <c r="R222" s="356"/>
      <c r="S222" s="318"/>
      <c r="T222" s="318"/>
      <c r="U222" s="318"/>
      <c r="V222" s="318"/>
      <c r="W222" s="318"/>
      <c r="X222" s="318"/>
      <c r="Y222" s="318"/>
      <c r="Z222" s="318"/>
      <c r="AA222" s="318"/>
      <c r="AB222" s="318"/>
      <c r="AC222" s="318"/>
      <c r="AD222" s="318"/>
      <c r="AE222" s="318"/>
      <c r="AF222" s="318"/>
      <c r="AG222" s="318"/>
      <c r="AH222" s="318"/>
      <c r="AI222" s="318"/>
      <c r="AJ222" s="318"/>
      <c r="AK222" s="318"/>
    </row>
    <row r="223" spans="1:37" ht="12" customHeight="1" x14ac:dyDescent="0.25">
      <c r="A223" s="318"/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20"/>
      <c r="O223" s="367"/>
      <c r="P223" s="318"/>
      <c r="Q223" s="318"/>
      <c r="R223" s="356"/>
      <c r="S223" s="318"/>
      <c r="T223" s="318"/>
      <c r="U223" s="318"/>
      <c r="V223" s="318"/>
      <c r="W223" s="318"/>
      <c r="X223" s="318"/>
      <c r="Y223" s="318"/>
      <c r="Z223" s="318"/>
      <c r="AA223" s="318"/>
      <c r="AB223" s="318"/>
      <c r="AC223" s="318"/>
      <c r="AD223" s="318"/>
      <c r="AE223" s="318"/>
      <c r="AF223" s="318"/>
      <c r="AG223" s="318"/>
      <c r="AH223" s="318"/>
      <c r="AI223" s="318"/>
      <c r="AJ223" s="318"/>
      <c r="AK223" s="318"/>
    </row>
    <row r="224" spans="1:37" ht="12" customHeight="1" x14ac:dyDescent="0.25">
      <c r="A224" s="318"/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20"/>
      <c r="O224" s="367"/>
      <c r="P224" s="318"/>
      <c r="Q224" s="318"/>
      <c r="R224" s="356"/>
      <c r="S224" s="318"/>
      <c r="T224" s="318"/>
      <c r="U224" s="318"/>
      <c r="V224" s="318"/>
      <c r="W224" s="318"/>
      <c r="X224" s="318"/>
      <c r="Y224" s="318"/>
      <c r="Z224" s="318"/>
      <c r="AA224" s="318"/>
      <c r="AB224" s="318"/>
      <c r="AC224" s="318"/>
      <c r="AD224" s="318"/>
      <c r="AE224" s="318"/>
      <c r="AF224" s="318"/>
      <c r="AG224" s="318"/>
      <c r="AH224" s="318"/>
      <c r="AI224" s="318"/>
      <c r="AJ224" s="318"/>
      <c r="AK224" s="318"/>
    </row>
    <row r="225" spans="1:37" ht="12" customHeight="1" x14ac:dyDescent="0.25">
      <c r="A225" s="318"/>
      <c r="B225" s="318"/>
      <c r="C225" s="318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N225" s="320"/>
      <c r="O225" s="367"/>
      <c r="P225" s="318"/>
      <c r="Q225" s="318"/>
      <c r="R225" s="356"/>
      <c r="S225" s="318"/>
      <c r="T225" s="318"/>
      <c r="U225" s="318"/>
      <c r="V225" s="318"/>
      <c r="W225" s="318"/>
      <c r="X225" s="318"/>
      <c r="Y225" s="318"/>
      <c r="Z225" s="318"/>
      <c r="AA225" s="318"/>
      <c r="AB225" s="318"/>
      <c r="AC225" s="318"/>
      <c r="AD225" s="318"/>
      <c r="AE225" s="318"/>
      <c r="AF225" s="318"/>
      <c r="AG225" s="318"/>
      <c r="AH225" s="318"/>
      <c r="AI225" s="318"/>
      <c r="AJ225" s="318"/>
      <c r="AK225" s="318"/>
    </row>
    <row r="226" spans="1:37" ht="12" customHeight="1" x14ac:dyDescent="0.25">
      <c r="A226" s="318"/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20"/>
      <c r="O226" s="367"/>
      <c r="P226" s="318"/>
      <c r="Q226" s="318"/>
      <c r="R226" s="356"/>
      <c r="S226" s="318"/>
      <c r="T226" s="318"/>
      <c r="U226" s="318"/>
      <c r="V226" s="318"/>
      <c r="W226" s="318"/>
      <c r="X226" s="318"/>
      <c r="Y226" s="318"/>
      <c r="Z226" s="318"/>
      <c r="AA226" s="318"/>
      <c r="AB226" s="318"/>
      <c r="AC226" s="318"/>
      <c r="AD226" s="318"/>
      <c r="AE226" s="318"/>
      <c r="AF226" s="318"/>
      <c r="AG226" s="318"/>
      <c r="AH226" s="318"/>
      <c r="AI226" s="318"/>
      <c r="AJ226" s="318"/>
      <c r="AK226" s="318"/>
    </row>
    <row r="227" spans="1:37" ht="12" customHeight="1" x14ac:dyDescent="0.25">
      <c r="A227" s="318"/>
      <c r="B227" s="318"/>
      <c r="C227" s="318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N227" s="320"/>
      <c r="O227" s="367"/>
      <c r="P227" s="318"/>
      <c r="Q227" s="318"/>
      <c r="R227" s="356"/>
      <c r="S227" s="318"/>
      <c r="T227" s="318"/>
      <c r="U227" s="318"/>
      <c r="V227" s="318"/>
      <c r="W227" s="318"/>
      <c r="X227" s="318"/>
      <c r="Y227" s="318"/>
      <c r="Z227" s="318"/>
      <c r="AA227" s="318"/>
      <c r="AB227" s="318"/>
      <c r="AC227" s="318"/>
      <c r="AD227" s="318"/>
      <c r="AE227" s="318"/>
      <c r="AF227" s="318"/>
      <c r="AG227" s="318"/>
      <c r="AH227" s="318"/>
      <c r="AI227" s="318"/>
      <c r="AJ227" s="318"/>
      <c r="AK227" s="318"/>
    </row>
    <row r="228" spans="1:37" ht="12" customHeight="1" x14ac:dyDescent="0.25">
      <c r="A228" s="318"/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20"/>
      <c r="O228" s="367"/>
      <c r="P228" s="318"/>
      <c r="Q228" s="318"/>
      <c r="R228" s="356"/>
      <c r="S228" s="318"/>
      <c r="T228" s="318"/>
      <c r="U228" s="318"/>
      <c r="V228" s="318"/>
      <c r="W228" s="318"/>
      <c r="X228" s="318"/>
      <c r="Y228" s="318"/>
      <c r="Z228" s="318"/>
      <c r="AA228" s="318"/>
      <c r="AB228" s="318"/>
      <c r="AC228" s="318"/>
      <c r="AD228" s="318"/>
      <c r="AE228" s="318"/>
      <c r="AF228" s="318"/>
      <c r="AG228" s="318"/>
      <c r="AH228" s="318"/>
      <c r="AI228" s="318"/>
      <c r="AJ228" s="318"/>
      <c r="AK228" s="318"/>
    </row>
    <row r="229" spans="1:37" ht="12" customHeight="1" x14ac:dyDescent="0.25">
      <c r="A229" s="318"/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20"/>
      <c r="O229" s="367"/>
      <c r="P229" s="318"/>
      <c r="Q229" s="318"/>
      <c r="R229" s="356"/>
      <c r="S229" s="318"/>
      <c r="T229" s="318"/>
      <c r="U229" s="318"/>
      <c r="V229" s="318"/>
      <c r="W229" s="318"/>
      <c r="X229" s="318"/>
      <c r="Y229" s="318"/>
      <c r="Z229" s="318"/>
      <c r="AA229" s="318"/>
      <c r="AB229" s="318"/>
      <c r="AC229" s="318"/>
      <c r="AD229" s="318"/>
      <c r="AE229" s="318"/>
      <c r="AF229" s="318"/>
      <c r="AG229" s="318"/>
      <c r="AH229" s="318"/>
      <c r="AI229" s="318"/>
      <c r="AJ229" s="318"/>
      <c r="AK229" s="318"/>
    </row>
    <row r="230" spans="1:37" ht="12" customHeight="1" x14ac:dyDescent="0.25">
      <c r="A230" s="318"/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20"/>
      <c r="O230" s="367"/>
      <c r="P230" s="318"/>
      <c r="Q230" s="318"/>
      <c r="R230" s="356"/>
      <c r="S230" s="318"/>
      <c r="T230" s="318"/>
      <c r="U230" s="318"/>
      <c r="V230" s="318"/>
      <c r="W230" s="318"/>
      <c r="X230" s="318"/>
      <c r="Y230" s="318"/>
      <c r="Z230" s="318"/>
      <c r="AA230" s="318"/>
      <c r="AB230" s="318"/>
      <c r="AC230" s="318"/>
      <c r="AD230" s="318"/>
      <c r="AE230" s="318"/>
      <c r="AF230" s="318"/>
      <c r="AG230" s="318"/>
      <c r="AH230" s="318"/>
      <c r="AI230" s="318"/>
      <c r="AJ230" s="318"/>
      <c r="AK230" s="318"/>
    </row>
    <row r="231" spans="1:37" ht="12" customHeight="1" x14ac:dyDescent="0.25">
      <c r="A231" s="318"/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20"/>
      <c r="O231" s="367"/>
      <c r="P231" s="318"/>
      <c r="Q231" s="318"/>
      <c r="R231" s="356"/>
      <c r="S231" s="318"/>
      <c r="T231" s="318"/>
      <c r="U231" s="318"/>
      <c r="V231" s="318"/>
      <c r="W231" s="318"/>
      <c r="X231" s="318"/>
      <c r="Y231" s="318"/>
      <c r="Z231" s="318"/>
      <c r="AA231" s="318"/>
      <c r="AB231" s="318"/>
      <c r="AC231" s="318"/>
      <c r="AD231" s="318"/>
      <c r="AE231" s="318"/>
      <c r="AF231" s="318"/>
      <c r="AG231" s="318"/>
      <c r="AH231" s="318"/>
      <c r="AI231" s="318"/>
      <c r="AJ231" s="318"/>
      <c r="AK231" s="318"/>
    </row>
    <row r="232" spans="1:37" ht="12" customHeight="1" x14ac:dyDescent="0.25">
      <c r="A232" s="318"/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20"/>
      <c r="O232" s="367"/>
      <c r="P232" s="318"/>
      <c r="Q232" s="318"/>
      <c r="R232" s="356"/>
      <c r="S232" s="318"/>
      <c r="T232" s="318"/>
      <c r="U232" s="318"/>
      <c r="V232" s="318"/>
      <c r="W232" s="318"/>
      <c r="X232" s="318"/>
      <c r="Y232" s="318"/>
      <c r="Z232" s="318"/>
      <c r="AA232" s="318"/>
      <c r="AB232" s="318"/>
      <c r="AC232" s="318"/>
      <c r="AD232" s="318"/>
      <c r="AE232" s="318"/>
      <c r="AF232" s="318"/>
      <c r="AG232" s="318"/>
      <c r="AH232" s="318"/>
      <c r="AI232" s="318"/>
      <c r="AJ232" s="318"/>
      <c r="AK232" s="318"/>
    </row>
    <row r="233" spans="1:37" ht="12" customHeight="1" x14ac:dyDescent="0.25">
      <c r="A233" s="318"/>
      <c r="B233" s="318"/>
      <c r="C233" s="318"/>
      <c r="D233" s="318"/>
      <c r="E233" s="318"/>
      <c r="F233" s="318"/>
      <c r="G233" s="318"/>
      <c r="H233" s="318"/>
      <c r="I233" s="318"/>
      <c r="J233" s="318"/>
      <c r="K233" s="318"/>
      <c r="L233" s="318"/>
      <c r="M233" s="318"/>
      <c r="N233" s="320"/>
      <c r="O233" s="367"/>
      <c r="P233" s="318"/>
      <c r="Q233" s="318"/>
      <c r="R233" s="356"/>
      <c r="S233" s="318"/>
      <c r="T233" s="318"/>
      <c r="U233" s="318"/>
      <c r="V233" s="318"/>
      <c r="W233" s="318"/>
      <c r="X233" s="318"/>
      <c r="Y233" s="318"/>
      <c r="Z233" s="318"/>
      <c r="AA233" s="318"/>
      <c r="AB233" s="318"/>
      <c r="AC233" s="318"/>
      <c r="AD233" s="318"/>
      <c r="AE233" s="318"/>
      <c r="AF233" s="318"/>
      <c r="AG233" s="318"/>
      <c r="AH233" s="318"/>
      <c r="AI233" s="318"/>
      <c r="AJ233" s="318"/>
      <c r="AK233" s="318"/>
    </row>
    <row r="234" spans="1:37" ht="12" customHeight="1" x14ac:dyDescent="0.25">
      <c r="A234" s="318"/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20"/>
      <c r="O234" s="367"/>
      <c r="P234" s="318"/>
      <c r="Q234" s="318"/>
      <c r="R234" s="356"/>
      <c r="S234" s="318"/>
      <c r="T234" s="318"/>
      <c r="U234" s="318"/>
      <c r="V234" s="318"/>
      <c r="W234" s="318"/>
      <c r="X234" s="318"/>
      <c r="Y234" s="318"/>
      <c r="Z234" s="318"/>
      <c r="AA234" s="318"/>
      <c r="AB234" s="318"/>
      <c r="AC234" s="318"/>
      <c r="AD234" s="318"/>
      <c r="AE234" s="318"/>
      <c r="AF234" s="318"/>
      <c r="AG234" s="318"/>
      <c r="AH234" s="318"/>
      <c r="AI234" s="318"/>
      <c r="AJ234" s="318"/>
      <c r="AK234" s="318"/>
    </row>
    <row r="235" spans="1:37" ht="12" customHeight="1" x14ac:dyDescent="0.25">
      <c r="A235" s="318"/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20"/>
      <c r="O235" s="367"/>
      <c r="P235" s="318"/>
      <c r="Q235" s="318"/>
      <c r="R235" s="356"/>
      <c r="S235" s="318"/>
      <c r="T235" s="318"/>
      <c r="U235" s="318"/>
      <c r="V235" s="318"/>
      <c r="W235" s="318"/>
      <c r="X235" s="318"/>
      <c r="Y235" s="318"/>
      <c r="Z235" s="318"/>
      <c r="AA235" s="318"/>
      <c r="AB235" s="318"/>
      <c r="AC235" s="318"/>
      <c r="AD235" s="318"/>
      <c r="AE235" s="318"/>
      <c r="AF235" s="318"/>
      <c r="AG235" s="318"/>
      <c r="AH235" s="318"/>
      <c r="AI235" s="318"/>
      <c r="AJ235" s="318"/>
      <c r="AK235" s="318"/>
    </row>
    <row r="236" spans="1:37" ht="12" customHeight="1" x14ac:dyDescent="0.25">
      <c r="A236" s="318"/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20"/>
      <c r="O236" s="367"/>
      <c r="P236" s="318"/>
      <c r="Q236" s="318"/>
      <c r="R236" s="356"/>
      <c r="S236" s="318"/>
      <c r="T236" s="318"/>
      <c r="U236" s="318"/>
      <c r="V236" s="318"/>
      <c r="W236" s="318"/>
      <c r="X236" s="318"/>
      <c r="Y236" s="318"/>
      <c r="Z236" s="318"/>
      <c r="AA236" s="318"/>
      <c r="AB236" s="318"/>
      <c r="AC236" s="318"/>
      <c r="AD236" s="318"/>
      <c r="AE236" s="318"/>
      <c r="AF236" s="318"/>
      <c r="AG236" s="318"/>
      <c r="AH236" s="318"/>
      <c r="AI236" s="318"/>
      <c r="AJ236" s="318"/>
      <c r="AK236" s="318"/>
    </row>
    <row r="237" spans="1:37" ht="12" customHeight="1" x14ac:dyDescent="0.25">
      <c r="A237" s="318"/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20"/>
      <c r="O237" s="367"/>
      <c r="P237" s="318"/>
      <c r="Q237" s="318"/>
      <c r="R237" s="356"/>
      <c r="S237" s="318"/>
      <c r="T237" s="318"/>
      <c r="U237" s="318"/>
      <c r="V237" s="318"/>
      <c r="W237" s="318"/>
      <c r="X237" s="318"/>
      <c r="Y237" s="318"/>
      <c r="Z237" s="318"/>
      <c r="AA237" s="318"/>
      <c r="AB237" s="318"/>
      <c r="AC237" s="318"/>
      <c r="AD237" s="318"/>
      <c r="AE237" s="318"/>
      <c r="AF237" s="318"/>
      <c r="AG237" s="318"/>
      <c r="AH237" s="318"/>
      <c r="AI237" s="318"/>
      <c r="AJ237" s="318"/>
      <c r="AK237" s="318"/>
    </row>
    <row r="238" spans="1:37" ht="12" customHeight="1" x14ac:dyDescent="0.25">
      <c r="A238" s="318"/>
      <c r="B238" s="318"/>
      <c r="C238" s="318"/>
      <c r="D238" s="318"/>
      <c r="E238" s="318"/>
      <c r="F238" s="318"/>
      <c r="G238" s="318"/>
      <c r="H238" s="318"/>
      <c r="I238" s="318"/>
      <c r="J238" s="318"/>
      <c r="K238" s="318"/>
      <c r="L238" s="318"/>
      <c r="M238" s="318"/>
      <c r="N238" s="320"/>
      <c r="O238" s="367"/>
      <c r="P238" s="318"/>
      <c r="Q238" s="318"/>
      <c r="R238" s="356"/>
      <c r="S238" s="318"/>
      <c r="T238" s="318"/>
      <c r="U238" s="318"/>
      <c r="V238" s="318"/>
      <c r="W238" s="318"/>
      <c r="X238" s="318"/>
      <c r="Y238" s="318"/>
      <c r="Z238" s="318"/>
      <c r="AA238" s="318"/>
      <c r="AB238" s="318"/>
      <c r="AC238" s="318"/>
      <c r="AD238" s="318"/>
      <c r="AE238" s="318"/>
      <c r="AF238" s="318"/>
      <c r="AG238" s="318"/>
      <c r="AH238" s="318"/>
      <c r="AI238" s="318"/>
      <c r="AJ238" s="318"/>
      <c r="AK238" s="318"/>
    </row>
    <row r="239" spans="1:37" ht="12" customHeight="1" x14ac:dyDescent="0.25">
      <c r="A239" s="318"/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20"/>
      <c r="O239" s="367"/>
      <c r="P239" s="318"/>
      <c r="Q239" s="318"/>
      <c r="R239" s="356"/>
      <c r="S239" s="318"/>
      <c r="T239" s="318"/>
      <c r="U239" s="318"/>
      <c r="V239" s="318"/>
      <c r="W239" s="318"/>
      <c r="X239" s="318"/>
      <c r="Y239" s="318"/>
      <c r="Z239" s="318"/>
      <c r="AA239" s="318"/>
      <c r="AB239" s="318"/>
      <c r="AC239" s="318"/>
      <c r="AD239" s="318"/>
      <c r="AE239" s="318"/>
      <c r="AF239" s="318"/>
      <c r="AG239" s="318"/>
      <c r="AH239" s="318"/>
      <c r="AI239" s="318"/>
      <c r="AJ239" s="318"/>
      <c r="AK239" s="318"/>
    </row>
    <row r="240" spans="1:37" ht="12" customHeight="1" x14ac:dyDescent="0.25">
      <c r="A240" s="318"/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20"/>
      <c r="O240" s="367"/>
      <c r="P240" s="318"/>
      <c r="Q240" s="318"/>
      <c r="R240" s="356"/>
      <c r="S240" s="318"/>
      <c r="T240" s="318"/>
      <c r="U240" s="318"/>
      <c r="V240" s="318"/>
      <c r="W240" s="318"/>
      <c r="X240" s="318"/>
      <c r="Y240" s="318"/>
      <c r="Z240" s="318"/>
      <c r="AA240" s="318"/>
      <c r="AB240" s="318"/>
      <c r="AC240" s="318"/>
      <c r="AD240" s="318"/>
      <c r="AE240" s="318"/>
      <c r="AF240" s="318"/>
      <c r="AG240" s="318"/>
      <c r="AH240" s="318"/>
      <c r="AI240" s="318"/>
      <c r="AJ240" s="318"/>
      <c r="AK240" s="318"/>
    </row>
    <row r="241" spans="1:37" ht="12" customHeight="1" x14ac:dyDescent="0.25">
      <c r="A241" s="318"/>
      <c r="B241" s="318"/>
      <c r="C241" s="318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N241" s="320"/>
      <c r="O241" s="367"/>
      <c r="P241" s="318"/>
      <c r="Q241" s="318"/>
      <c r="R241" s="356"/>
      <c r="S241" s="318"/>
      <c r="T241" s="318"/>
      <c r="U241" s="318"/>
      <c r="V241" s="318"/>
      <c r="W241" s="318"/>
      <c r="X241" s="318"/>
      <c r="Y241" s="318"/>
      <c r="Z241" s="318"/>
      <c r="AA241" s="318"/>
      <c r="AB241" s="318"/>
      <c r="AC241" s="318"/>
      <c r="AD241" s="318"/>
      <c r="AE241" s="318"/>
      <c r="AF241" s="318"/>
      <c r="AG241" s="318"/>
      <c r="AH241" s="318"/>
      <c r="AI241" s="318"/>
      <c r="AJ241" s="318"/>
      <c r="AK241" s="318"/>
    </row>
    <row r="242" spans="1:37" ht="12" customHeight="1" x14ac:dyDescent="0.25">
      <c r="A242" s="318"/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20"/>
      <c r="O242" s="367"/>
      <c r="P242" s="318"/>
      <c r="Q242" s="318"/>
      <c r="R242" s="356"/>
      <c r="S242" s="318"/>
      <c r="T242" s="318"/>
      <c r="U242" s="318"/>
      <c r="V242" s="318"/>
      <c r="W242" s="318"/>
      <c r="X242" s="318"/>
      <c r="Y242" s="318"/>
      <c r="Z242" s="318"/>
      <c r="AA242" s="318"/>
      <c r="AB242" s="318"/>
      <c r="AC242" s="318"/>
      <c r="AD242" s="318"/>
      <c r="AE242" s="318"/>
      <c r="AF242" s="318"/>
      <c r="AG242" s="318"/>
      <c r="AH242" s="318"/>
      <c r="AI242" s="318"/>
      <c r="AJ242" s="318"/>
      <c r="AK242" s="318"/>
    </row>
    <row r="243" spans="1:37" ht="12" customHeight="1" x14ac:dyDescent="0.25">
      <c r="A243" s="318"/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N243" s="320"/>
      <c r="O243" s="367"/>
      <c r="P243" s="318"/>
      <c r="Q243" s="318"/>
      <c r="R243" s="356"/>
      <c r="S243" s="318"/>
      <c r="T243" s="318"/>
      <c r="U243" s="318"/>
      <c r="V243" s="318"/>
      <c r="W243" s="318"/>
      <c r="X243" s="318"/>
      <c r="Y243" s="318"/>
      <c r="Z243" s="318"/>
      <c r="AA243" s="318"/>
      <c r="AB243" s="318"/>
      <c r="AC243" s="318"/>
      <c r="AD243" s="318"/>
      <c r="AE243" s="318"/>
      <c r="AF243" s="318"/>
      <c r="AG243" s="318"/>
      <c r="AH243" s="318"/>
      <c r="AI243" s="318"/>
      <c r="AJ243" s="318"/>
      <c r="AK243" s="318"/>
    </row>
    <row r="244" spans="1:37" ht="12" customHeight="1" x14ac:dyDescent="0.25">
      <c r="A244" s="318"/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20"/>
      <c r="O244" s="367"/>
      <c r="P244" s="318"/>
      <c r="Q244" s="318"/>
      <c r="R244" s="356"/>
      <c r="S244" s="318"/>
      <c r="T244" s="318"/>
      <c r="U244" s="318"/>
      <c r="V244" s="318"/>
      <c r="W244" s="318"/>
      <c r="X244" s="318"/>
      <c r="Y244" s="318"/>
      <c r="Z244" s="318"/>
      <c r="AA244" s="318"/>
      <c r="AB244" s="318"/>
      <c r="AC244" s="318"/>
      <c r="AD244" s="318"/>
      <c r="AE244" s="318"/>
      <c r="AF244" s="318"/>
      <c r="AG244" s="318"/>
      <c r="AH244" s="318"/>
      <c r="AI244" s="318"/>
      <c r="AJ244" s="318"/>
      <c r="AK244" s="318"/>
    </row>
    <row r="245" spans="1:37" ht="12" customHeight="1" x14ac:dyDescent="0.25">
      <c r="A245" s="318"/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N245" s="320"/>
      <c r="O245" s="367"/>
      <c r="P245" s="318"/>
      <c r="Q245" s="318"/>
      <c r="R245" s="356"/>
      <c r="S245" s="318"/>
      <c r="T245" s="318"/>
      <c r="U245" s="318"/>
      <c r="V245" s="318"/>
      <c r="W245" s="318"/>
      <c r="X245" s="318"/>
      <c r="Y245" s="318"/>
      <c r="Z245" s="318"/>
      <c r="AA245" s="318"/>
      <c r="AB245" s="318"/>
      <c r="AC245" s="318"/>
      <c r="AD245" s="318"/>
      <c r="AE245" s="318"/>
      <c r="AF245" s="318"/>
      <c r="AG245" s="318"/>
      <c r="AH245" s="318"/>
      <c r="AI245" s="318"/>
      <c r="AJ245" s="318"/>
      <c r="AK245" s="318"/>
    </row>
    <row r="246" spans="1:37" ht="12" customHeight="1" x14ac:dyDescent="0.25">
      <c r="A246" s="318"/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20"/>
      <c r="O246" s="367"/>
      <c r="P246" s="318"/>
      <c r="Q246" s="318"/>
      <c r="R246" s="356"/>
      <c r="S246" s="318"/>
      <c r="T246" s="318"/>
      <c r="U246" s="318"/>
      <c r="V246" s="318"/>
      <c r="W246" s="318"/>
      <c r="X246" s="318"/>
      <c r="Y246" s="318"/>
      <c r="Z246" s="318"/>
      <c r="AA246" s="318"/>
      <c r="AB246" s="318"/>
      <c r="AC246" s="318"/>
      <c r="AD246" s="318"/>
      <c r="AE246" s="318"/>
      <c r="AF246" s="318"/>
      <c r="AG246" s="318"/>
      <c r="AH246" s="318"/>
      <c r="AI246" s="318"/>
      <c r="AJ246" s="318"/>
      <c r="AK246" s="318"/>
    </row>
    <row r="247" spans="1:37" ht="12" customHeight="1" x14ac:dyDescent="0.25">
      <c r="A247" s="318"/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20"/>
      <c r="O247" s="367"/>
      <c r="P247" s="318"/>
      <c r="Q247" s="318"/>
      <c r="R247" s="356"/>
      <c r="S247" s="318"/>
      <c r="T247" s="318"/>
      <c r="U247" s="318"/>
      <c r="V247" s="318"/>
      <c r="W247" s="318"/>
      <c r="X247" s="318"/>
      <c r="Y247" s="318"/>
      <c r="Z247" s="318"/>
      <c r="AA247" s="318"/>
      <c r="AB247" s="318"/>
      <c r="AC247" s="318"/>
      <c r="AD247" s="318"/>
      <c r="AE247" s="318"/>
      <c r="AF247" s="318"/>
      <c r="AG247" s="318"/>
      <c r="AH247" s="318"/>
      <c r="AI247" s="318"/>
      <c r="AJ247" s="318"/>
      <c r="AK247" s="318"/>
    </row>
    <row r="248" spans="1:37" ht="12" customHeight="1" x14ac:dyDescent="0.25">
      <c r="A248" s="318"/>
      <c r="B248" s="318"/>
      <c r="C248" s="318"/>
      <c r="D248" s="318"/>
      <c r="E248" s="318"/>
      <c r="F248" s="318"/>
      <c r="G248" s="318"/>
      <c r="H248" s="318"/>
      <c r="I248" s="318"/>
      <c r="J248" s="318"/>
      <c r="K248" s="318"/>
      <c r="L248" s="318"/>
      <c r="M248" s="318"/>
      <c r="N248" s="320"/>
      <c r="O248" s="367"/>
      <c r="P248" s="318"/>
      <c r="Q248" s="318"/>
      <c r="R248" s="356"/>
      <c r="S248" s="318"/>
      <c r="T248" s="318"/>
      <c r="U248" s="318"/>
      <c r="V248" s="318"/>
      <c r="W248" s="318"/>
      <c r="X248" s="318"/>
      <c r="Y248" s="318"/>
      <c r="Z248" s="318"/>
      <c r="AA248" s="318"/>
      <c r="AB248" s="318"/>
      <c r="AC248" s="318"/>
      <c r="AD248" s="318"/>
      <c r="AE248" s="318"/>
      <c r="AF248" s="318"/>
      <c r="AG248" s="318"/>
      <c r="AH248" s="318"/>
      <c r="AI248" s="318"/>
      <c r="AJ248" s="318"/>
      <c r="AK248" s="318"/>
    </row>
    <row r="249" spans="1:37" ht="12" customHeight="1" x14ac:dyDescent="0.25">
      <c r="A249" s="318"/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20"/>
      <c r="O249" s="367"/>
      <c r="P249" s="318"/>
      <c r="Q249" s="318"/>
      <c r="R249" s="356"/>
      <c r="S249" s="318"/>
      <c r="T249" s="318"/>
      <c r="U249" s="318"/>
      <c r="V249" s="318"/>
      <c r="W249" s="318"/>
      <c r="X249" s="318"/>
      <c r="Y249" s="318"/>
      <c r="Z249" s="318"/>
      <c r="AA249" s="318"/>
      <c r="AB249" s="318"/>
      <c r="AC249" s="318"/>
      <c r="AD249" s="318"/>
      <c r="AE249" s="318"/>
      <c r="AF249" s="318"/>
      <c r="AG249" s="318"/>
      <c r="AH249" s="318"/>
      <c r="AI249" s="318"/>
      <c r="AJ249" s="318"/>
      <c r="AK249" s="318"/>
    </row>
    <row r="250" spans="1:37" ht="12" customHeight="1" x14ac:dyDescent="0.25">
      <c r="A250" s="318"/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20"/>
      <c r="O250" s="367"/>
      <c r="P250" s="318"/>
      <c r="Q250" s="318"/>
      <c r="R250" s="356"/>
      <c r="S250" s="318"/>
      <c r="T250" s="318"/>
      <c r="U250" s="318"/>
      <c r="V250" s="318"/>
      <c r="W250" s="318"/>
      <c r="X250" s="318"/>
      <c r="Y250" s="318"/>
      <c r="Z250" s="318"/>
      <c r="AA250" s="318"/>
      <c r="AB250" s="318"/>
      <c r="AC250" s="318"/>
      <c r="AD250" s="318"/>
      <c r="AE250" s="318"/>
      <c r="AF250" s="318"/>
      <c r="AG250" s="318"/>
      <c r="AH250" s="318"/>
      <c r="AI250" s="318"/>
      <c r="AJ250" s="318"/>
      <c r="AK250" s="318"/>
    </row>
    <row r="251" spans="1:37" ht="12" customHeight="1" x14ac:dyDescent="0.25">
      <c r="A251" s="318"/>
      <c r="B251" s="318"/>
      <c r="C251" s="318"/>
      <c r="D251" s="318"/>
      <c r="E251" s="318"/>
      <c r="F251" s="318"/>
      <c r="G251" s="318"/>
      <c r="H251" s="318"/>
      <c r="I251" s="318"/>
      <c r="J251" s="318"/>
      <c r="K251" s="318"/>
      <c r="L251" s="318"/>
      <c r="M251" s="318"/>
      <c r="N251" s="320"/>
      <c r="O251" s="367"/>
      <c r="P251" s="318"/>
      <c r="Q251" s="318"/>
      <c r="R251" s="356"/>
      <c r="S251" s="318"/>
      <c r="T251" s="318"/>
      <c r="U251" s="318"/>
      <c r="V251" s="318"/>
      <c r="W251" s="318"/>
      <c r="X251" s="318"/>
      <c r="Y251" s="318"/>
      <c r="Z251" s="318"/>
      <c r="AA251" s="318"/>
      <c r="AB251" s="318"/>
      <c r="AC251" s="318"/>
      <c r="AD251" s="318"/>
      <c r="AE251" s="318"/>
      <c r="AF251" s="318"/>
      <c r="AG251" s="318"/>
      <c r="AH251" s="318"/>
      <c r="AI251" s="318"/>
      <c r="AJ251" s="318"/>
      <c r="AK251" s="318"/>
    </row>
    <row r="252" spans="1:37" ht="12" customHeight="1" x14ac:dyDescent="0.25">
      <c r="A252" s="318"/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20"/>
      <c r="O252" s="367"/>
      <c r="P252" s="318"/>
      <c r="Q252" s="318"/>
      <c r="R252" s="356"/>
      <c r="S252" s="318"/>
      <c r="T252" s="318"/>
      <c r="U252" s="318"/>
      <c r="V252" s="318"/>
      <c r="W252" s="318"/>
      <c r="X252" s="318"/>
      <c r="Y252" s="318"/>
      <c r="Z252" s="318"/>
      <c r="AA252" s="318"/>
      <c r="AB252" s="318"/>
      <c r="AC252" s="318"/>
      <c r="AD252" s="318"/>
      <c r="AE252" s="318"/>
      <c r="AF252" s="318"/>
      <c r="AG252" s="318"/>
      <c r="AH252" s="318"/>
      <c r="AI252" s="318"/>
      <c r="AJ252" s="318"/>
      <c r="AK252" s="318"/>
    </row>
    <row r="253" spans="1:37" ht="12" customHeight="1" x14ac:dyDescent="0.25">
      <c r="A253" s="318"/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20"/>
      <c r="O253" s="367"/>
      <c r="P253" s="318"/>
      <c r="Q253" s="318"/>
      <c r="R253" s="356"/>
      <c r="S253" s="318"/>
      <c r="T253" s="318"/>
      <c r="U253" s="318"/>
      <c r="V253" s="318"/>
      <c r="W253" s="318"/>
      <c r="X253" s="318"/>
      <c r="Y253" s="318"/>
      <c r="Z253" s="318"/>
      <c r="AA253" s="318"/>
      <c r="AB253" s="318"/>
      <c r="AC253" s="318"/>
      <c r="AD253" s="318"/>
      <c r="AE253" s="318"/>
      <c r="AF253" s="318"/>
      <c r="AG253" s="318"/>
      <c r="AH253" s="318"/>
      <c r="AI253" s="318"/>
      <c r="AJ253" s="318"/>
      <c r="AK253" s="318"/>
    </row>
    <row r="254" spans="1:37" ht="12" customHeight="1" x14ac:dyDescent="0.25">
      <c r="A254" s="318"/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20"/>
      <c r="O254" s="367"/>
      <c r="P254" s="318"/>
      <c r="Q254" s="318"/>
      <c r="R254" s="356"/>
      <c r="S254" s="318"/>
      <c r="T254" s="318"/>
      <c r="U254" s="318"/>
      <c r="V254" s="318"/>
      <c r="W254" s="318"/>
      <c r="X254" s="318"/>
      <c r="Y254" s="318"/>
      <c r="Z254" s="318"/>
      <c r="AA254" s="318"/>
      <c r="AB254" s="318"/>
      <c r="AC254" s="318"/>
      <c r="AD254" s="318"/>
      <c r="AE254" s="318"/>
      <c r="AF254" s="318"/>
      <c r="AG254" s="318"/>
      <c r="AH254" s="318"/>
      <c r="AI254" s="318"/>
      <c r="AJ254" s="318"/>
      <c r="AK254" s="318"/>
    </row>
    <row r="255" spans="1:37" ht="12" customHeight="1" x14ac:dyDescent="0.25">
      <c r="A255" s="318"/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20"/>
      <c r="O255" s="367"/>
      <c r="P255" s="318"/>
      <c r="Q255" s="318"/>
      <c r="R255" s="356"/>
      <c r="S255" s="318"/>
      <c r="T255" s="318"/>
      <c r="U255" s="318"/>
      <c r="V255" s="318"/>
      <c r="W255" s="318"/>
      <c r="X255" s="318"/>
      <c r="Y255" s="318"/>
      <c r="Z255" s="318"/>
      <c r="AA255" s="318"/>
      <c r="AB255" s="318"/>
      <c r="AC255" s="318"/>
      <c r="AD255" s="318"/>
      <c r="AE255" s="318"/>
      <c r="AF255" s="318"/>
      <c r="AG255" s="318"/>
      <c r="AH255" s="318"/>
      <c r="AI255" s="318"/>
      <c r="AJ255" s="318"/>
      <c r="AK255" s="318"/>
    </row>
    <row r="256" spans="1:37" ht="12" customHeight="1" x14ac:dyDescent="0.25">
      <c r="A256" s="318"/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N256" s="320"/>
      <c r="O256" s="367"/>
      <c r="P256" s="318"/>
      <c r="Q256" s="318"/>
      <c r="R256" s="356"/>
      <c r="S256" s="318"/>
      <c r="T256" s="318"/>
      <c r="U256" s="318"/>
      <c r="V256" s="318"/>
      <c r="W256" s="318"/>
      <c r="X256" s="318"/>
      <c r="Y256" s="318"/>
      <c r="Z256" s="318"/>
      <c r="AA256" s="318"/>
      <c r="AB256" s="318"/>
      <c r="AC256" s="318"/>
      <c r="AD256" s="318"/>
      <c r="AE256" s="318"/>
      <c r="AF256" s="318"/>
      <c r="AG256" s="318"/>
      <c r="AH256" s="318"/>
      <c r="AI256" s="318"/>
      <c r="AJ256" s="318"/>
      <c r="AK256" s="318"/>
    </row>
    <row r="257" spans="1:37" ht="12" customHeight="1" x14ac:dyDescent="0.25">
      <c r="A257" s="318"/>
      <c r="B257" s="318"/>
      <c r="C257" s="318"/>
      <c r="D257" s="318"/>
      <c r="E257" s="318"/>
      <c r="F257" s="318"/>
      <c r="G257" s="318"/>
      <c r="H257" s="318"/>
      <c r="I257" s="318"/>
      <c r="J257" s="318"/>
      <c r="K257" s="318"/>
      <c r="L257" s="318"/>
      <c r="M257" s="318"/>
      <c r="N257" s="320"/>
      <c r="O257" s="367"/>
      <c r="P257" s="318"/>
      <c r="Q257" s="318"/>
      <c r="R257" s="356"/>
      <c r="S257" s="318"/>
      <c r="T257" s="318"/>
      <c r="U257" s="318"/>
      <c r="V257" s="318"/>
      <c r="W257" s="318"/>
      <c r="X257" s="318"/>
      <c r="Y257" s="318"/>
      <c r="Z257" s="318"/>
      <c r="AA257" s="318"/>
      <c r="AB257" s="318"/>
      <c r="AC257" s="318"/>
      <c r="AD257" s="318"/>
      <c r="AE257" s="318"/>
      <c r="AF257" s="318"/>
      <c r="AG257" s="318"/>
      <c r="AH257" s="318"/>
      <c r="AI257" s="318"/>
      <c r="AJ257" s="318"/>
      <c r="AK257" s="318"/>
    </row>
    <row r="258" spans="1:37" ht="12" customHeight="1" x14ac:dyDescent="0.25">
      <c r="A258" s="318"/>
      <c r="B258" s="318"/>
      <c r="C258" s="318"/>
      <c r="D258" s="318"/>
      <c r="E258" s="318"/>
      <c r="F258" s="318"/>
      <c r="G258" s="318"/>
      <c r="H258" s="318"/>
      <c r="I258" s="318"/>
      <c r="J258" s="318"/>
      <c r="K258" s="318"/>
      <c r="L258" s="318"/>
      <c r="M258" s="318"/>
      <c r="N258" s="320"/>
      <c r="O258" s="367"/>
      <c r="P258" s="318"/>
      <c r="Q258" s="318"/>
      <c r="R258" s="356"/>
      <c r="S258" s="318"/>
      <c r="T258" s="318"/>
      <c r="U258" s="318"/>
      <c r="V258" s="318"/>
      <c r="W258" s="318"/>
      <c r="X258" s="318"/>
      <c r="Y258" s="318"/>
      <c r="Z258" s="318"/>
      <c r="AA258" s="318"/>
      <c r="AB258" s="318"/>
      <c r="AC258" s="318"/>
      <c r="AD258" s="318"/>
      <c r="AE258" s="318"/>
      <c r="AF258" s="318"/>
      <c r="AG258" s="318"/>
      <c r="AH258" s="318"/>
      <c r="AI258" s="318"/>
      <c r="AJ258" s="318"/>
      <c r="AK258" s="318"/>
    </row>
    <row r="259" spans="1:37" ht="12" customHeight="1" x14ac:dyDescent="0.25">
      <c r="A259" s="318"/>
      <c r="B259" s="318"/>
      <c r="C259" s="318"/>
      <c r="D259" s="318"/>
      <c r="E259" s="318"/>
      <c r="F259" s="318"/>
      <c r="G259" s="318"/>
      <c r="H259" s="318"/>
      <c r="I259" s="318"/>
      <c r="J259" s="318"/>
      <c r="K259" s="318"/>
      <c r="L259" s="318"/>
      <c r="M259" s="318"/>
      <c r="N259" s="320"/>
      <c r="O259" s="367"/>
      <c r="P259" s="318"/>
      <c r="Q259" s="318"/>
      <c r="R259" s="356"/>
      <c r="S259" s="318"/>
      <c r="T259" s="318"/>
      <c r="U259" s="318"/>
      <c r="V259" s="318"/>
      <c r="W259" s="318"/>
      <c r="X259" s="318"/>
      <c r="Y259" s="318"/>
      <c r="Z259" s="318"/>
      <c r="AA259" s="318"/>
      <c r="AB259" s="318"/>
      <c r="AC259" s="318"/>
      <c r="AD259" s="318"/>
      <c r="AE259" s="318"/>
      <c r="AF259" s="318"/>
      <c r="AG259" s="318"/>
      <c r="AH259" s="318"/>
      <c r="AI259" s="318"/>
      <c r="AJ259" s="318"/>
      <c r="AK259" s="318"/>
    </row>
    <row r="260" spans="1:37" ht="12" customHeight="1" x14ac:dyDescent="0.25">
      <c r="A260" s="318"/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20"/>
      <c r="O260" s="367"/>
      <c r="P260" s="318"/>
      <c r="Q260" s="318"/>
      <c r="R260" s="356"/>
      <c r="S260" s="318"/>
      <c r="T260" s="318"/>
      <c r="U260" s="318"/>
      <c r="V260" s="318"/>
      <c r="W260" s="318"/>
      <c r="X260" s="318"/>
      <c r="Y260" s="318"/>
      <c r="Z260" s="318"/>
      <c r="AA260" s="318"/>
      <c r="AB260" s="318"/>
      <c r="AC260" s="318"/>
      <c r="AD260" s="318"/>
      <c r="AE260" s="318"/>
      <c r="AF260" s="318"/>
      <c r="AG260" s="318"/>
      <c r="AH260" s="318"/>
      <c r="AI260" s="318"/>
      <c r="AJ260" s="318"/>
      <c r="AK260" s="318"/>
    </row>
    <row r="261" spans="1:37" ht="12" customHeight="1" x14ac:dyDescent="0.25">
      <c r="A261" s="318"/>
      <c r="B261" s="318"/>
      <c r="C261" s="318"/>
      <c r="D261" s="318"/>
      <c r="E261" s="318"/>
      <c r="F261" s="318"/>
      <c r="G261" s="318"/>
      <c r="H261" s="318"/>
      <c r="I261" s="318"/>
      <c r="J261" s="318"/>
      <c r="K261" s="318"/>
      <c r="L261" s="318"/>
      <c r="M261" s="318"/>
      <c r="N261" s="320"/>
      <c r="O261" s="367"/>
      <c r="P261" s="318"/>
      <c r="Q261" s="318"/>
      <c r="R261" s="356"/>
      <c r="S261" s="318"/>
      <c r="T261" s="318"/>
      <c r="U261" s="318"/>
      <c r="V261" s="318"/>
      <c r="W261" s="318"/>
      <c r="X261" s="318"/>
      <c r="Y261" s="318"/>
      <c r="Z261" s="318"/>
      <c r="AA261" s="318"/>
      <c r="AB261" s="318"/>
      <c r="AC261" s="318"/>
      <c r="AD261" s="318"/>
      <c r="AE261" s="318"/>
      <c r="AF261" s="318"/>
      <c r="AG261" s="318"/>
      <c r="AH261" s="318"/>
      <c r="AI261" s="318"/>
      <c r="AJ261" s="318"/>
      <c r="AK261" s="318"/>
    </row>
    <row r="262" spans="1:37" ht="12" customHeight="1" x14ac:dyDescent="0.25">
      <c r="A262" s="318"/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N262" s="320"/>
      <c r="O262" s="367"/>
      <c r="P262" s="318"/>
      <c r="Q262" s="318"/>
      <c r="R262" s="356"/>
      <c r="S262" s="318"/>
      <c r="T262" s="318"/>
      <c r="U262" s="318"/>
      <c r="V262" s="318"/>
      <c r="W262" s="318"/>
      <c r="X262" s="318"/>
      <c r="Y262" s="318"/>
      <c r="Z262" s="318"/>
      <c r="AA262" s="318"/>
      <c r="AB262" s="318"/>
      <c r="AC262" s="318"/>
      <c r="AD262" s="318"/>
      <c r="AE262" s="318"/>
      <c r="AF262" s="318"/>
      <c r="AG262" s="318"/>
      <c r="AH262" s="318"/>
      <c r="AI262" s="318"/>
      <c r="AJ262" s="318"/>
      <c r="AK262" s="318"/>
    </row>
    <row r="263" spans="1:37" ht="12" customHeight="1" x14ac:dyDescent="0.25">
      <c r="A263" s="318"/>
      <c r="B263" s="318"/>
      <c r="C263" s="318"/>
      <c r="D263" s="318"/>
      <c r="E263" s="318"/>
      <c r="F263" s="318"/>
      <c r="G263" s="318"/>
      <c r="H263" s="318"/>
      <c r="I263" s="318"/>
      <c r="J263" s="318"/>
      <c r="K263" s="318"/>
      <c r="L263" s="318"/>
      <c r="M263" s="318"/>
      <c r="N263" s="320"/>
      <c r="O263" s="367"/>
      <c r="P263" s="318"/>
      <c r="Q263" s="318"/>
      <c r="R263" s="356"/>
      <c r="S263" s="318"/>
      <c r="T263" s="318"/>
      <c r="U263" s="318"/>
      <c r="V263" s="318"/>
      <c r="W263" s="318"/>
      <c r="X263" s="318"/>
      <c r="Y263" s="318"/>
      <c r="Z263" s="318"/>
      <c r="AA263" s="318"/>
      <c r="AB263" s="318"/>
      <c r="AC263" s="318"/>
      <c r="AD263" s="318"/>
      <c r="AE263" s="318"/>
      <c r="AF263" s="318"/>
      <c r="AG263" s="318"/>
      <c r="AH263" s="318"/>
      <c r="AI263" s="318"/>
      <c r="AJ263" s="318"/>
      <c r="AK263" s="318"/>
    </row>
    <row r="264" spans="1:37" ht="12" customHeight="1" x14ac:dyDescent="0.25">
      <c r="A264" s="318"/>
      <c r="B264" s="318"/>
      <c r="C264" s="318"/>
      <c r="D264" s="318"/>
      <c r="E264" s="318"/>
      <c r="F264" s="318"/>
      <c r="G264" s="318"/>
      <c r="H264" s="318"/>
      <c r="I264" s="318"/>
      <c r="J264" s="318"/>
      <c r="K264" s="318"/>
      <c r="L264" s="318"/>
      <c r="M264" s="318"/>
      <c r="N264" s="320"/>
      <c r="O264" s="367"/>
      <c r="P264" s="318"/>
      <c r="Q264" s="318"/>
      <c r="R264" s="356"/>
      <c r="S264" s="318"/>
      <c r="T264" s="318"/>
      <c r="U264" s="318"/>
      <c r="V264" s="318"/>
      <c r="W264" s="318"/>
      <c r="X264" s="318"/>
      <c r="Y264" s="318"/>
      <c r="Z264" s="318"/>
      <c r="AA264" s="318"/>
      <c r="AB264" s="318"/>
      <c r="AC264" s="318"/>
      <c r="AD264" s="318"/>
      <c r="AE264" s="318"/>
      <c r="AF264" s="318"/>
      <c r="AG264" s="318"/>
      <c r="AH264" s="318"/>
      <c r="AI264" s="318"/>
      <c r="AJ264" s="318"/>
      <c r="AK264" s="318"/>
    </row>
    <row r="265" spans="1:37" ht="12" customHeight="1" x14ac:dyDescent="0.25">
      <c r="A265" s="318"/>
      <c r="B265" s="318"/>
      <c r="C265" s="318"/>
      <c r="D265" s="318"/>
      <c r="E265" s="318"/>
      <c r="F265" s="318"/>
      <c r="G265" s="318"/>
      <c r="H265" s="318"/>
      <c r="I265" s="318"/>
      <c r="J265" s="318"/>
      <c r="K265" s="318"/>
      <c r="L265" s="318"/>
      <c r="M265" s="318"/>
      <c r="N265" s="320"/>
      <c r="O265" s="367"/>
      <c r="P265" s="318"/>
      <c r="Q265" s="318"/>
      <c r="R265" s="356"/>
      <c r="S265" s="318"/>
      <c r="T265" s="318"/>
      <c r="U265" s="318"/>
      <c r="V265" s="318"/>
      <c r="W265" s="318"/>
      <c r="X265" s="318"/>
      <c r="Y265" s="318"/>
      <c r="Z265" s="318"/>
      <c r="AA265" s="318"/>
      <c r="AB265" s="318"/>
      <c r="AC265" s="318"/>
      <c r="AD265" s="318"/>
      <c r="AE265" s="318"/>
      <c r="AF265" s="318"/>
      <c r="AG265" s="318"/>
      <c r="AH265" s="318"/>
      <c r="AI265" s="318"/>
      <c r="AJ265" s="318"/>
      <c r="AK265" s="318"/>
    </row>
    <row r="266" spans="1:37" ht="12" customHeight="1" x14ac:dyDescent="0.25">
      <c r="A266" s="318"/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N266" s="320"/>
      <c r="O266" s="367"/>
      <c r="P266" s="318"/>
      <c r="Q266" s="318"/>
      <c r="R266" s="356"/>
      <c r="S266" s="318"/>
      <c r="T266" s="318"/>
      <c r="U266" s="318"/>
      <c r="V266" s="318"/>
      <c r="W266" s="318"/>
      <c r="X266" s="318"/>
      <c r="Y266" s="318"/>
      <c r="Z266" s="318"/>
      <c r="AA266" s="318"/>
      <c r="AB266" s="318"/>
      <c r="AC266" s="318"/>
      <c r="AD266" s="318"/>
      <c r="AE266" s="318"/>
      <c r="AF266" s="318"/>
      <c r="AG266" s="318"/>
      <c r="AH266" s="318"/>
      <c r="AI266" s="318"/>
      <c r="AJ266" s="318"/>
      <c r="AK266" s="318"/>
    </row>
    <row r="267" spans="1:37" ht="12" customHeight="1" x14ac:dyDescent="0.25">
      <c r="A267" s="318"/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20"/>
      <c r="O267" s="367"/>
      <c r="P267" s="318"/>
      <c r="Q267" s="318"/>
      <c r="R267" s="356"/>
      <c r="S267" s="318"/>
      <c r="T267" s="318"/>
      <c r="U267" s="318"/>
      <c r="V267" s="318"/>
      <c r="W267" s="318"/>
      <c r="X267" s="318"/>
      <c r="Y267" s="318"/>
      <c r="Z267" s="318"/>
      <c r="AA267" s="318"/>
      <c r="AB267" s="318"/>
      <c r="AC267" s="318"/>
      <c r="AD267" s="318"/>
      <c r="AE267" s="318"/>
      <c r="AF267" s="318"/>
      <c r="AG267" s="318"/>
      <c r="AH267" s="318"/>
      <c r="AI267" s="318"/>
      <c r="AJ267" s="318"/>
      <c r="AK267" s="318"/>
    </row>
    <row r="268" spans="1:37" ht="12" customHeight="1" x14ac:dyDescent="0.25">
      <c r="A268" s="318"/>
      <c r="B268" s="318"/>
      <c r="C268" s="318"/>
      <c r="D268" s="318"/>
      <c r="E268" s="318"/>
      <c r="F268" s="318"/>
      <c r="G268" s="318"/>
      <c r="H268" s="318"/>
      <c r="I268" s="318"/>
      <c r="J268" s="318"/>
      <c r="K268" s="318"/>
      <c r="L268" s="318"/>
      <c r="M268" s="318"/>
      <c r="N268" s="320"/>
      <c r="O268" s="367"/>
      <c r="P268" s="318"/>
      <c r="Q268" s="318"/>
      <c r="R268" s="356"/>
      <c r="S268" s="318"/>
      <c r="T268" s="318"/>
      <c r="U268" s="318"/>
      <c r="V268" s="318"/>
      <c r="W268" s="318"/>
      <c r="X268" s="318"/>
      <c r="Y268" s="318"/>
      <c r="Z268" s="318"/>
      <c r="AA268" s="318"/>
      <c r="AB268" s="318"/>
      <c r="AC268" s="318"/>
      <c r="AD268" s="318"/>
      <c r="AE268" s="318"/>
      <c r="AF268" s="318"/>
      <c r="AG268" s="318"/>
      <c r="AH268" s="318"/>
      <c r="AI268" s="318"/>
      <c r="AJ268" s="318"/>
      <c r="AK268" s="318"/>
    </row>
    <row r="269" spans="1:37" ht="12" customHeight="1" x14ac:dyDescent="0.25">
      <c r="A269" s="318"/>
      <c r="B269" s="318"/>
      <c r="C269" s="318"/>
      <c r="D269" s="318"/>
      <c r="E269" s="318"/>
      <c r="F269" s="318"/>
      <c r="G269" s="318"/>
      <c r="H269" s="318"/>
      <c r="I269" s="318"/>
      <c r="J269" s="318"/>
      <c r="K269" s="318"/>
      <c r="L269" s="318"/>
      <c r="M269" s="318"/>
      <c r="N269" s="320"/>
      <c r="O269" s="367"/>
      <c r="P269" s="318"/>
      <c r="Q269" s="318"/>
      <c r="R269" s="356"/>
      <c r="S269" s="318"/>
      <c r="T269" s="318"/>
      <c r="U269" s="318"/>
      <c r="V269" s="318"/>
      <c r="W269" s="318"/>
      <c r="X269" s="318"/>
      <c r="Y269" s="318"/>
      <c r="Z269" s="318"/>
      <c r="AA269" s="318"/>
      <c r="AB269" s="318"/>
      <c r="AC269" s="318"/>
      <c r="AD269" s="318"/>
      <c r="AE269" s="318"/>
      <c r="AF269" s="318"/>
      <c r="AG269" s="318"/>
      <c r="AH269" s="318"/>
      <c r="AI269" s="318"/>
      <c r="AJ269" s="318"/>
      <c r="AK269" s="318"/>
    </row>
    <row r="270" spans="1:37" ht="12" customHeight="1" x14ac:dyDescent="0.25">
      <c r="A270" s="318"/>
      <c r="B270" s="318"/>
      <c r="C270" s="318"/>
      <c r="D270" s="318"/>
      <c r="E270" s="318"/>
      <c r="F270" s="318"/>
      <c r="G270" s="318"/>
      <c r="H270" s="318"/>
      <c r="I270" s="318"/>
      <c r="J270" s="318"/>
      <c r="K270" s="318"/>
      <c r="L270" s="318"/>
      <c r="M270" s="318"/>
      <c r="N270" s="320"/>
      <c r="O270" s="367"/>
      <c r="P270" s="318"/>
      <c r="Q270" s="318"/>
      <c r="R270" s="356"/>
      <c r="S270" s="318"/>
      <c r="T270" s="318"/>
      <c r="U270" s="318"/>
      <c r="V270" s="318"/>
      <c r="W270" s="318"/>
      <c r="X270" s="318"/>
      <c r="Y270" s="318"/>
      <c r="Z270" s="318"/>
      <c r="AA270" s="318"/>
      <c r="AB270" s="318"/>
      <c r="AC270" s="318"/>
      <c r="AD270" s="318"/>
      <c r="AE270" s="318"/>
      <c r="AF270" s="318"/>
      <c r="AG270" s="318"/>
      <c r="AH270" s="318"/>
      <c r="AI270" s="318"/>
      <c r="AJ270" s="318"/>
      <c r="AK270" s="318"/>
    </row>
    <row r="271" spans="1:37" ht="12" customHeight="1" x14ac:dyDescent="0.25">
      <c r="A271" s="318"/>
      <c r="B271" s="318"/>
      <c r="C271" s="318"/>
      <c r="D271" s="318"/>
      <c r="E271" s="318"/>
      <c r="F271" s="318"/>
      <c r="G271" s="318"/>
      <c r="H271" s="318"/>
      <c r="I271" s="318"/>
      <c r="J271" s="318"/>
      <c r="K271" s="318"/>
      <c r="L271" s="318"/>
      <c r="M271" s="318"/>
      <c r="N271" s="320"/>
      <c r="O271" s="367"/>
      <c r="P271" s="318"/>
      <c r="Q271" s="318"/>
      <c r="R271" s="356"/>
      <c r="S271" s="318"/>
      <c r="T271" s="318"/>
      <c r="U271" s="318"/>
      <c r="V271" s="318"/>
      <c r="W271" s="318"/>
      <c r="X271" s="318"/>
      <c r="Y271" s="318"/>
      <c r="Z271" s="318"/>
      <c r="AA271" s="318"/>
      <c r="AB271" s="318"/>
      <c r="AC271" s="318"/>
      <c r="AD271" s="318"/>
      <c r="AE271" s="318"/>
      <c r="AF271" s="318"/>
      <c r="AG271" s="318"/>
      <c r="AH271" s="318"/>
      <c r="AI271" s="318"/>
      <c r="AJ271" s="318"/>
      <c r="AK271" s="318"/>
    </row>
    <row r="272" spans="1:37" ht="12" customHeight="1" x14ac:dyDescent="0.25">
      <c r="A272" s="318"/>
      <c r="B272" s="318"/>
      <c r="C272" s="318"/>
      <c r="D272" s="318"/>
      <c r="E272" s="318"/>
      <c r="F272" s="318"/>
      <c r="G272" s="318"/>
      <c r="H272" s="318"/>
      <c r="I272" s="318"/>
      <c r="J272" s="318"/>
      <c r="K272" s="318"/>
      <c r="L272" s="318"/>
      <c r="M272" s="318"/>
      <c r="N272" s="320"/>
      <c r="O272" s="367"/>
      <c r="P272" s="318"/>
      <c r="Q272" s="318"/>
      <c r="R272" s="356"/>
      <c r="S272" s="318"/>
      <c r="T272" s="318"/>
      <c r="U272" s="318"/>
      <c r="V272" s="318"/>
      <c r="W272" s="318"/>
      <c r="X272" s="318"/>
      <c r="Y272" s="318"/>
      <c r="Z272" s="318"/>
      <c r="AA272" s="318"/>
      <c r="AB272" s="318"/>
      <c r="AC272" s="318"/>
      <c r="AD272" s="318"/>
      <c r="AE272" s="318"/>
      <c r="AF272" s="318"/>
      <c r="AG272" s="318"/>
      <c r="AH272" s="318"/>
      <c r="AI272" s="318"/>
      <c r="AJ272" s="318"/>
      <c r="AK272" s="318"/>
    </row>
    <row r="273" spans="1:37" ht="12" customHeight="1" x14ac:dyDescent="0.25">
      <c r="A273" s="318"/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N273" s="320"/>
      <c r="O273" s="367"/>
      <c r="P273" s="318"/>
      <c r="Q273" s="318"/>
      <c r="R273" s="356"/>
      <c r="S273" s="318"/>
      <c r="T273" s="318"/>
      <c r="U273" s="318"/>
      <c r="V273" s="318"/>
      <c r="W273" s="318"/>
      <c r="X273" s="318"/>
      <c r="Y273" s="318"/>
      <c r="Z273" s="318"/>
      <c r="AA273" s="318"/>
      <c r="AB273" s="318"/>
      <c r="AC273" s="318"/>
      <c r="AD273" s="318"/>
      <c r="AE273" s="318"/>
      <c r="AF273" s="318"/>
      <c r="AG273" s="318"/>
      <c r="AH273" s="318"/>
      <c r="AI273" s="318"/>
      <c r="AJ273" s="318"/>
      <c r="AK273" s="318"/>
    </row>
    <row r="274" spans="1:37" ht="12" customHeight="1" x14ac:dyDescent="0.25">
      <c r="A274" s="318"/>
      <c r="B274" s="318"/>
      <c r="C274" s="318"/>
      <c r="D274" s="318"/>
      <c r="E274" s="318"/>
      <c r="F274" s="318"/>
      <c r="G274" s="318"/>
      <c r="H274" s="318"/>
      <c r="I274" s="318"/>
      <c r="J274" s="318"/>
      <c r="K274" s="318"/>
      <c r="L274" s="318"/>
      <c r="M274" s="318"/>
      <c r="N274" s="320"/>
      <c r="O274" s="367"/>
      <c r="P274" s="318"/>
      <c r="Q274" s="318"/>
      <c r="R274" s="356"/>
      <c r="S274" s="318"/>
      <c r="T274" s="318"/>
      <c r="U274" s="318"/>
      <c r="V274" s="318"/>
      <c r="W274" s="318"/>
      <c r="X274" s="318"/>
      <c r="Y274" s="318"/>
      <c r="Z274" s="318"/>
      <c r="AA274" s="318"/>
      <c r="AB274" s="318"/>
      <c r="AC274" s="318"/>
      <c r="AD274" s="318"/>
      <c r="AE274" s="318"/>
      <c r="AF274" s="318"/>
      <c r="AG274" s="318"/>
      <c r="AH274" s="318"/>
      <c r="AI274" s="318"/>
      <c r="AJ274" s="318"/>
      <c r="AK274" s="318"/>
    </row>
    <row r="275" spans="1:37" ht="12" customHeight="1" x14ac:dyDescent="0.25">
      <c r="A275" s="318"/>
      <c r="B275" s="318"/>
      <c r="C275" s="318"/>
      <c r="D275" s="318"/>
      <c r="E275" s="318"/>
      <c r="F275" s="318"/>
      <c r="G275" s="318"/>
      <c r="H275" s="318"/>
      <c r="I275" s="318"/>
      <c r="J275" s="318"/>
      <c r="K275" s="318"/>
      <c r="L275" s="318"/>
      <c r="M275" s="318"/>
      <c r="N275" s="320"/>
      <c r="O275" s="367"/>
      <c r="P275" s="318"/>
      <c r="Q275" s="318"/>
      <c r="R275" s="356"/>
      <c r="S275" s="318"/>
      <c r="T275" s="318"/>
      <c r="U275" s="318"/>
      <c r="V275" s="318"/>
      <c r="W275" s="318"/>
      <c r="X275" s="318"/>
      <c r="Y275" s="318"/>
      <c r="Z275" s="318"/>
      <c r="AA275" s="318"/>
      <c r="AB275" s="318"/>
      <c r="AC275" s="318"/>
      <c r="AD275" s="318"/>
      <c r="AE275" s="318"/>
      <c r="AF275" s="318"/>
      <c r="AG275" s="318"/>
      <c r="AH275" s="318"/>
      <c r="AI275" s="318"/>
      <c r="AJ275" s="318"/>
      <c r="AK275" s="318"/>
    </row>
    <row r="276" spans="1:37" ht="12" customHeight="1" x14ac:dyDescent="0.25">
      <c r="A276" s="318"/>
      <c r="B276" s="318"/>
      <c r="C276" s="318"/>
      <c r="D276" s="318"/>
      <c r="E276" s="318"/>
      <c r="F276" s="318"/>
      <c r="G276" s="318"/>
      <c r="H276" s="318"/>
      <c r="I276" s="318"/>
      <c r="J276" s="318"/>
      <c r="K276" s="318"/>
      <c r="L276" s="318"/>
      <c r="M276" s="318"/>
      <c r="N276" s="320"/>
      <c r="O276" s="367"/>
      <c r="P276" s="318"/>
      <c r="Q276" s="318"/>
      <c r="R276" s="356"/>
      <c r="S276" s="318"/>
      <c r="T276" s="318"/>
      <c r="U276" s="318"/>
      <c r="V276" s="318"/>
      <c r="W276" s="318"/>
      <c r="X276" s="318"/>
      <c r="Y276" s="318"/>
      <c r="Z276" s="318"/>
      <c r="AA276" s="318"/>
      <c r="AB276" s="318"/>
      <c r="AC276" s="318"/>
      <c r="AD276" s="318"/>
      <c r="AE276" s="318"/>
      <c r="AF276" s="318"/>
      <c r="AG276" s="318"/>
      <c r="AH276" s="318"/>
      <c r="AI276" s="318"/>
      <c r="AJ276" s="318"/>
      <c r="AK276" s="318"/>
    </row>
    <row r="277" spans="1:37" ht="12" customHeight="1" x14ac:dyDescent="0.25">
      <c r="A277" s="318"/>
      <c r="B277" s="318"/>
      <c r="C277" s="318"/>
      <c r="D277" s="318"/>
      <c r="E277" s="318"/>
      <c r="F277" s="318"/>
      <c r="G277" s="318"/>
      <c r="H277" s="318"/>
      <c r="I277" s="318"/>
      <c r="J277" s="318"/>
      <c r="K277" s="318"/>
      <c r="L277" s="318"/>
      <c r="M277" s="318"/>
      <c r="N277" s="320"/>
      <c r="O277" s="367"/>
      <c r="P277" s="318"/>
      <c r="Q277" s="318"/>
      <c r="R277" s="356"/>
      <c r="S277" s="318"/>
      <c r="T277" s="318"/>
      <c r="U277" s="318"/>
      <c r="V277" s="318"/>
      <c r="W277" s="318"/>
      <c r="X277" s="318"/>
      <c r="Y277" s="318"/>
      <c r="Z277" s="318"/>
      <c r="AA277" s="318"/>
      <c r="AB277" s="318"/>
      <c r="AC277" s="318"/>
      <c r="AD277" s="318"/>
      <c r="AE277" s="318"/>
      <c r="AF277" s="318"/>
      <c r="AG277" s="318"/>
      <c r="AH277" s="318"/>
      <c r="AI277" s="318"/>
      <c r="AJ277" s="318"/>
      <c r="AK277" s="318"/>
    </row>
    <row r="278" spans="1:37" ht="12" customHeight="1" x14ac:dyDescent="0.25">
      <c r="A278" s="318"/>
      <c r="B278" s="318"/>
      <c r="C278" s="318"/>
      <c r="D278" s="318"/>
      <c r="E278" s="318"/>
      <c r="F278" s="318"/>
      <c r="G278" s="318"/>
      <c r="H278" s="318"/>
      <c r="I278" s="318"/>
      <c r="J278" s="318"/>
      <c r="K278" s="318"/>
      <c r="L278" s="318"/>
      <c r="M278" s="318"/>
      <c r="N278" s="320"/>
      <c r="O278" s="367"/>
      <c r="P278" s="318"/>
      <c r="Q278" s="318"/>
      <c r="R278" s="356"/>
      <c r="S278" s="318"/>
      <c r="T278" s="318"/>
      <c r="U278" s="318"/>
      <c r="V278" s="318"/>
      <c r="W278" s="318"/>
      <c r="X278" s="318"/>
      <c r="Y278" s="318"/>
      <c r="Z278" s="318"/>
      <c r="AA278" s="318"/>
      <c r="AB278" s="318"/>
      <c r="AC278" s="318"/>
      <c r="AD278" s="318"/>
      <c r="AE278" s="318"/>
      <c r="AF278" s="318"/>
      <c r="AG278" s="318"/>
      <c r="AH278" s="318"/>
      <c r="AI278" s="318"/>
      <c r="AJ278" s="318"/>
      <c r="AK278" s="318"/>
    </row>
    <row r="279" spans="1:37" ht="12" customHeight="1" x14ac:dyDescent="0.25">
      <c r="A279" s="318"/>
      <c r="B279" s="318"/>
      <c r="C279" s="318"/>
      <c r="D279" s="318"/>
      <c r="E279" s="318"/>
      <c r="F279" s="318"/>
      <c r="G279" s="318"/>
      <c r="H279" s="318"/>
      <c r="I279" s="318"/>
      <c r="J279" s="318"/>
      <c r="K279" s="318"/>
      <c r="L279" s="318"/>
      <c r="M279" s="318"/>
      <c r="N279" s="320"/>
      <c r="O279" s="367"/>
      <c r="P279" s="318"/>
      <c r="Q279" s="318"/>
      <c r="R279" s="356"/>
      <c r="S279" s="318"/>
      <c r="T279" s="318"/>
      <c r="U279" s="318"/>
      <c r="V279" s="318"/>
      <c r="W279" s="318"/>
      <c r="X279" s="318"/>
      <c r="Y279" s="318"/>
      <c r="Z279" s="318"/>
      <c r="AA279" s="318"/>
      <c r="AB279" s="318"/>
      <c r="AC279" s="318"/>
      <c r="AD279" s="318"/>
      <c r="AE279" s="318"/>
      <c r="AF279" s="318"/>
      <c r="AG279" s="318"/>
      <c r="AH279" s="318"/>
      <c r="AI279" s="318"/>
      <c r="AJ279" s="318"/>
      <c r="AK279" s="318"/>
    </row>
    <row r="280" spans="1:37" ht="12" customHeight="1" x14ac:dyDescent="0.25">
      <c r="A280" s="318"/>
      <c r="B280" s="318"/>
      <c r="C280" s="318"/>
      <c r="D280" s="318"/>
      <c r="E280" s="318"/>
      <c r="F280" s="318"/>
      <c r="G280" s="318"/>
      <c r="H280" s="318"/>
      <c r="I280" s="318"/>
      <c r="J280" s="318"/>
      <c r="K280" s="318"/>
      <c r="L280" s="318"/>
      <c r="M280" s="318"/>
      <c r="N280" s="320"/>
      <c r="O280" s="367"/>
      <c r="P280" s="318"/>
      <c r="Q280" s="318"/>
      <c r="R280" s="356"/>
      <c r="S280" s="318"/>
      <c r="T280" s="318"/>
      <c r="U280" s="318"/>
      <c r="V280" s="318"/>
      <c r="W280" s="318"/>
      <c r="X280" s="318"/>
      <c r="Y280" s="318"/>
      <c r="Z280" s="318"/>
      <c r="AA280" s="318"/>
      <c r="AB280" s="318"/>
      <c r="AC280" s="318"/>
      <c r="AD280" s="318"/>
      <c r="AE280" s="318"/>
      <c r="AF280" s="318"/>
      <c r="AG280" s="318"/>
      <c r="AH280" s="318"/>
      <c r="AI280" s="318"/>
      <c r="AJ280" s="318"/>
      <c r="AK280" s="318"/>
    </row>
    <row r="281" spans="1:37" ht="12" customHeight="1" x14ac:dyDescent="0.25">
      <c r="A281" s="318"/>
      <c r="B281" s="318"/>
      <c r="C281" s="318"/>
      <c r="D281" s="318"/>
      <c r="E281" s="318"/>
      <c r="F281" s="318"/>
      <c r="G281" s="318"/>
      <c r="H281" s="318"/>
      <c r="I281" s="318"/>
      <c r="J281" s="318"/>
      <c r="K281" s="318"/>
      <c r="L281" s="318"/>
      <c r="M281" s="318"/>
      <c r="N281" s="320"/>
      <c r="O281" s="367"/>
      <c r="P281" s="318"/>
      <c r="Q281" s="318"/>
      <c r="R281" s="356"/>
      <c r="S281" s="318"/>
      <c r="T281" s="318"/>
      <c r="U281" s="318"/>
      <c r="V281" s="318"/>
      <c r="W281" s="318"/>
      <c r="X281" s="318"/>
      <c r="Y281" s="318"/>
      <c r="Z281" s="318"/>
      <c r="AA281" s="318"/>
      <c r="AB281" s="318"/>
      <c r="AC281" s="318"/>
      <c r="AD281" s="318"/>
      <c r="AE281" s="318"/>
      <c r="AF281" s="318"/>
      <c r="AG281" s="318"/>
      <c r="AH281" s="318"/>
      <c r="AI281" s="318"/>
      <c r="AJ281" s="318"/>
      <c r="AK281" s="318"/>
    </row>
    <row r="282" spans="1:37" ht="12" customHeight="1" x14ac:dyDescent="0.25">
      <c r="A282" s="318"/>
      <c r="B282" s="318"/>
      <c r="C282" s="318"/>
      <c r="D282" s="318"/>
      <c r="E282" s="318"/>
      <c r="F282" s="318"/>
      <c r="G282" s="318"/>
      <c r="H282" s="318"/>
      <c r="I282" s="318"/>
      <c r="J282" s="318"/>
      <c r="K282" s="318"/>
      <c r="L282" s="318"/>
      <c r="M282" s="318"/>
      <c r="N282" s="320"/>
      <c r="O282" s="367"/>
      <c r="P282" s="318"/>
      <c r="Q282" s="318"/>
      <c r="R282" s="356"/>
      <c r="S282" s="318"/>
      <c r="T282" s="318"/>
      <c r="U282" s="318"/>
      <c r="V282" s="318"/>
      <c r="W282" s="318"/>
      <c r="X282" s="318"/>
      <c r="Y282" s="318"/>
      <c r="Z282" s="318"/>
      <c r="AA282" s="318"/>
      <c r="AB282" s="318"/>
      <c r="AC282" s="318"/>
      <c r="AD282" s="318"/>
      <c r="AE282" s="318"/>
      <c r="AF282" s="318"/>
      <c r="AG282" s="318"/>
      <c r="AH282" s="318"/>
      <c r="AI282" s="318"/>
      <c r="AJ282" s="318"/>
      <c r="AK282" s="318"/>
    </row>
    <row r="283" spans="1:37" ht="12" customHeight="1" x14ac:dyDescent="0.25">
      <c r="A283" s="318"/>
      <c r="B283" s="318"/>
      <c r="C283" s="318"/>
      <c r="D283" s="318"/>
      <c r="E283" s="318"/>
      <c r="F283" s="318"/>
      <c r="G283" s="318"/>
      <c r="H283" s="318"/>
      <c r="I283" s="318"/>
      <c r="J283" s="318"/>
      <c r="K283" s="318"/>
      <c r="L283" s="318"/>
      <c r="M283" s="318"/>
      <c r="N283" s="320"/>
      <c r="O283" s="367"/>
      <c r="P283" s="318"/>
      <c r="Q283" s="318"/>
      <c r="R283" s="356"/>
      <c r="S283" s="318"/>
      <c r="T283" s="318"/>
      <c r="U283" s="318"/>
      <c r="V283" s="318"/>
      <c r="W283" s="318"/>
      <c r="X283" s="318"/>
      <c r="Y283" s="318"/>
      <c r="Z283" s="318"/>
      <c r="AA283" s="318"/>
      <c r="AB283" s="318"/>
      <c r="AC283" s="318"/>
      <c r="AD283" s="318"/>
      <c r="AE283" s="318"/>
      <c r="AF283" s="318"/>
      <c r="AG283" s="318"/>
      <c r="AH283" s="318"/>
      <c r="AI283" s="318"/>
      <c r="AJ283" s="318"/>
      <c r="AK283" s="318"/>
    </row>
    <row r="284" spans="1:37" ht="12" customHeight="1" x14ac:dyDescent="0.25">
      <c r="A284" s="318"/>
      <c r="B284" s="318"/>
      <c r="C284" s="318"/>
      <c r="D284" s="318"/>
      <c r="E284" s="318"/>
      <c r="F284" s="318"/>
      <c r="G284" s="318"/>
      <c r="H284" s="318"/>
      <c r="I284" s="318"/>
      <c r="J284" s="318"/>
      <c r="K284" s="318"/>
      <c r="L284" s="318"/>
      <c r="M284" s="318"/>
      <c r="N284" s="320"/>
      <c r="O284" s="367"/>
      <c r="P284" s="318"/>
      <c r="Q284" s="318"/>
      <c r="R284" s="356"/>
      <c r="S284" s="318"/>
      <c r="T284" s="318"/>
      <c r="U284" s="318"/>
      <c r="V284" s="318"/>
      <c r="W284" s="318"/>
      <c r="X284" s="318"/>
      <c r="Y284" s="318"/>
      <c r="Z284" s="318"/>
      <c r="AA284" s="318"/>
      <c r="AB284" s="318"/>
      <c r="AC284" s="318"/>
      <c r="AD284" s="318"/>
      <c r="AE284" s="318"/>
      <c r="AF284" s="318"/>
      <c r="AG284" s="318"/>
      <c r="AH284" s="318"/>
      <c r="AI284" s="318"/>
      <c r="AJ284" s="318"/>
      <c r="AK284" s="318"/>
    </row>
    <row r="285" spans="1:37" ht="12" customHeight="1" x14ac:dyDescent="0.25">
      <c r="A285" s="318"/>
      <c r="B285" s="318"/>
      <c r="C285" s="318"/>
      <c r="D285" s="318"/>
      <c r="E285" s="318"/>
      <c r="F285" s="318"/>
      <c r="G285" s="318"/>
      <c r="H285" s="318"/>
      <c r="I285" s="318"/>
      <c r="J285" s="318"/>
      <c r="K285" s="318"/>
      <c r="L285" s="318"/>
      <c r="M285" s="318"/>
      <c r="N285" s="320"/>
      <c r="O285" s="367"/>
      <c r="P285" s="318"/>
      <c r="Q285" s="318"/>
      <c r="R285" s="356"/>
      <c r="S285" s="318"/>
      <c r="T285" s="318"/>
      <c r="U285" s="318"/>
      <c r="V285" s="318"/>
      <c r="W285" s="318"/>
      <c r="X285" s="318"/>
      <c r="Y285" s="318"/>
      <c r="Z285" s="318"/>
      <c r="AA285" s="318"/>
      <c r="AB285" s="318"/>
      <c r="AC285" s="318"/>
      <c r="AD285" s="318"/>
      <c r="AE285" s="318"/>
      <c r="AF285" s="318"/>
      <c r="AG285" s="318"/>
      <c r="AH285" s="318"/>
      <c r="AI285" s="318"/>
      <c r="AJ285" s="318"/>
      <c r="AK285" s="318"/>
    </row>
    <row r="286" spans="1:37" ht="12" customHeight="1" x14ac:dyDescent="0.25">
      <c r="A286" s="318"/>
      <c r="B286" s="318"/>
      <c r="C286" s="318"/>
      <c r="D286" s="318"/>
      <c r="E286" s="318"/>
      <c r="F286" s="318"/>
      <c r="G286" s="318"/>
      <c r="H286" s="318"/>
      <c r="I286" s="318"/>
      <c r="J286" s="318"/>
      <c r="K286" s="318"/>
      <c r="L286" s="318"/>
      <c r="M286" s="318"/>
      <c r="N286" s="320"/>
      <c r="O286" s="367"/>
      <c r="P286" s="318"/>
      <c r="Q286" s="318"/>
      <c r="R286" s="356"/>
      <c r="S286" s="318"/>
      <c r="T286" s="318"/>
      <c r="U286" s="318"/>
      <c r="V286" s="318"/>
      <c r="W286" s="318"/>
      <c r="X286" s="318"/>
      <c r="Y286" s="318"/>
      <c r="Z286" s="318"/>
      <c r="AA286" s="318"/>
      <c r="AB286" s="318"/>
      <c r="AC286" s="318"/>
      <c r="AD286" s="318"/>
      <c r="AE286" s="318"/>
      <c r="AF286" s="318"/>
      <c r="AG286" s="318"/>
      <c r="AH286" s="318"/>
      <c r="AI286" s="318"/>
      <c r="AJ286" s="318"/>
      <c r="AK286" s="318"/>
    </row>
    <row r="287" spans="1:37" ht="12" customHeight="1" x14ac:dyDescent="0.25">
      <c r="A287" s="318"/>
      <c r="B287" s="318"/>
      <c r="C287" s="318"/>
      <c r="D287" s="318"/>
      <c r="E287" s="318"/>
      <c r="F287" s="318"/>
      <c r="G287" s="318"/>
      <c r="H287" s="318"/>
      <c r="I287" s="318"/>
      <c r="J287" s="318"/>
      <c r="K287" s="318"/>
      <c r="L287" s="318"/>
      <c r="M287" s="318"/>
      <c r="N287" s="320"/>
      <c r="O287" s="367"/>
      <c r="P287" s="318"/>
      <c r="Q287" s="318"/>
      <c r="R287" s="356"/>
      <c r="S287" s="318"/>
      <c r="T287" s="318"/>
      <c r="U287" s="318"/>
      <c r="V287" s="318"/>
      <c r="W287" s="318"/>
      <c r="X287" s="318"/>
      <c r="Y287" s="318"/>
      <c r="Z287" s="318"/>
      <c r="AA287" s="318"/>
      <c r="AB287" s="318"/>
      <c r="AC287" s="318"/>
      <c r="AD287" s="318"/>
      <c r="AE287" s="318"/>
      <c r="AF287" s="318"/>
      <c r="AG287" s="318"/>
      <c r="AH287" s="318"/>
      <c r="AI287" s="318"/>
      <c r="AJ287" s="318"/>
      <c r="AK287" s="318"/>
    </row>
    <row r="288" spans="1:37" ht="12" customHeight="1" x14ac:dyDescent="0.25">
      <c r="A288" s="318"/>
      <c r="B288" s="318"/>
      <c r="C288" s="318"/>
      <c r="D288" s="318"/>
      <c r="E288" s="318"/>
      <c r="F288" s="318"/>
      <c r="G288" s="318"/>
      <c r="H288" s="318"/>
      <c r="I288" s="318"/>
      <c r="J288" s="318"/>
      <c r="K288" s="318"/>
      <c r="L288" s="318"/>
      <c r="M288" s="318"/>
      <c r="N288" s="320"/>
      <c r="O288" s="367"/>
      <c r="P288" s="318"/>
      <c r="Q288" s="318"/>
      <c r="R288" s="356"/>
      <c r="S288" s="318"/>
      <c r="T288" s="318"/>
      <c r="U288" s="318"/>
      <c r="V288" s="318"/>
      <c r="W288" s="318"/>
      <c r="X288" s="318"/>
      <c r="Y288" s="318"/>
      <c r="Z288" s="318"/>
      <c r="AA288" s="318"/>
      <c r="AB288" s="318"/>
      <c r="AC288" s="318"/>
      <c r="AD288" s="318"/>
      <c r="AE288" s="318"/>
      <c r="AF288" s="318"/>
      <c r="AG288" s="318"/>
      <c r="AH288" s="318"/>
      <c r="AI288" s="318"/>
      <c r="AJ288" s="318"/>
      <c r="AK288" s="318"/>
    </row>
    <row r="289" spans="1:37" ht="12" customHeight="1" x14ac:dyDescent="0.25">
      <c r="A289" s="318"/>
      <c r="B289" s="318"/>
      <c r="C289" s="318"/>
      <c r="D289" s="318"/>
      <c r="E289" s="318"/>
      <c r="F289" s="318"/>
      <c r="G289" s="318"/>
      <c r="H289" s="318"/>
      <c r="I289" s="318"/>
      <c r="J289" s="318"/>
      <c r="K289" s="318"/>
      <c r="L289" s="318"/>
      <c r="M289" s="318"/>
      <c r="N289" s="320"/>
      <c r="O289" s="367"/>
      <c r="P289" s="318"/>
      <c r="Q289" s="318"/>
      <c r="R289" s="356"/>
      <c r="S289" s="318"/>
      <c r="T289" s="318"/>
      <c r="U289" s="318"/>
      <c r="V289" s="318"/>
      <c r="W289" s="318"/>
      <c r="X289" s="318"/>
      <c r="Y289" s="318"/>
      <c r="Z289" s="318"/>
      <c r="AA289" s="318"/>
      <c r="AB289" s="318"/>
      <c r="AC289" s="318"/>
      <c r="AD289" s="318"/>
      <c r="AE289" s="318"/>
      <c r="AF289" s="318"/>
      <c r="AG289" s="318"/>
      <c r="AH289" s="318"/>
      <c r="AI289" s="318"/>
      <c r="AJ289" s="318"/>
      <c r="AK289" s="318"/>
    </row>
    <row r="290" spans="1:37" ht="12" customHeight="1" x14ac:dyDescent="0.25">
      <c r="A290" s="318"/>
      <c r="B290" s="318"/>
      <c r="C290" s="318"/>
      <c r="D290" s="318"/>
      <c r="E290" s="318"/>
      <c r="F290" s="318"/>
      <c r="G290" s="318"/>
      <c r="H290" s="318"/>
      <c r="I290" s="318"/>
      <c r="J290" s="318"/>
      <c r="K290" s="318"/>
      <c r="L290" s="318"/>
      <c r="M290" s="318"/>
      <c r="N290" s="320"/>
      <c r="O290" s="367"/>
      <c r="P290" s="318"/>
      <c r="Q290" s="318"/>
      <c r="R290" s="356"/>
      <c r="S290" s="318"/>
      <c r="T290" s="318"/>
      <c r="U290" s="318"/>
      <c r="V290" s="318"/>
      <c r="W290" s="318"/>
      <c r="X290" s="318"/>
      <c r="Y290" s="318"/>
      <c r="Z290" s="318"/>
      <c r="AA290" s="318"/>
      <c r="AB290" s="318"/>
      <c r="AC290" s="318"/>
      <c r="AD290" s="318"/>
      <c r="AE290" s="318"/>
      <c r="AF290" s="318"/>
      <c r="AG290" s="318"/>
      <c r="AH290" s="318"/>
      <c r="AI290" s="318"/>
      <c r="AJ290" s="318"/>
      <c r="AK290" s="318"/>
    </row>
    <row r="291" spans="1:37" ht="12" customHeight="1" x14ac:dyDescent="0.25">
      <c r="A291" s="318"/>
      <c r="B291" s="318"/>
      <c r="C291" s="318"/>
      <c r="D291" s="318"/>
      <c r="E291" s="318"/>
      <c r="F291" s="318"/>
      <c r="G291" s="318"/>
      <c r="H291" s="318"/>
      <c r="I291" s="318"/>
      <c r="J291" s="318"/>
      <c r="K291" s="318"/>
      <c r="L291" s="318"/>
      <c r="M291" s="318"/>
      <c r="N291" s="320"/>
      <c r="O291" s="367"/>
      <c r="P291" s="318"/>
      <c r="Q291" s="318"/>
      <c r="R291" s="356"/>
      <c r="S291" s="318"/>
      <c r="T291" s="318"/>
      <c r="U291" s="318"/>
      <c r="V291" s="318"/>
      <c r="W291" s="318"/>
      <c r="X291" s="318"/>
      <c r="Y291" s="318"/>
      <c r="Z291" s="318"/>
      <c r="AA291" s="318"/>
      <c r="AB291" s="318"/>
      <c r="AC291" s="318"/>
      <c r="AD291" s="318"/>
      <c r="AE291" s="318"/>
      <c r="AF291" s="318"/>
      <c r="AG291" s="318"/>
      <c r="AH291" s="318"/>
      <c r="AI291" s="318"/>
      <c r="AJ291" s="318"/>
      <c r="AK291" s="318"/>
    </row>
    <row r="292" spans="1:37" ht="12" customHeight="1" x14ac:dyDescent="0.25">
      <c r="A292" s="318"/>
      <c r="B292" s="318"/>
      <c r="C292" s="318"/>
      <c r="D292" s="318"/>
      <c r="E292" s="318"/>
      <c r="F292" s="318"/>
      <c r="G292" s="318"/>
      <c r="H292" s="318"/>
      <c r="I292" s="318"/>
      <c r="J292" s="318"/>
      <c r="K292" s="318"/>
      <c r="L292" s="318"/>
      <c r="M292" s="318"/>
      <c r="N292" s="320"/>
      <c r="O292" s="367"/>
      <c r="P292" s="318"/>
      <c r="Q292" s="318"/>
      <c r="R292" s="356"/>
      <c r="S292" s="318"/>
      <c r="T292" s="318"/>
      <c r="U292" s="318"/>
      <c r="V292" s="318"/>
      <c r="W292" s="318"/>
      <c r="X292" s="318"/>
      <c r="Y292" s="318"/>
      <c r="Z292" s="318"/>
      <c r="AA292" s="318"/>
      <c r="AB292" s="318"/>
      <c r="AC292" s="318"/>
      <c r="AD292" s="318"/>
      <c r="AE292" s="318"/>
      <c r="AF292" s="318"/>
      <c r="AG292" s="318"/>
      <c r="AH292" s="318"/>
      <c r="AI292" s="318"/>
      <c r="AJ292" s="318"/>
      <c r="AK292" s="318"/>
    </row>
    <row r="293" spans="1:37" ht="12" customHeight="1" x14ac:dyDescent="0.25">
      <c r="A293" s="318"/>
      <c r="B293" s="318"/>
      <c r="C293" s="318"/>
      <c r="D293" s="318"/>
      <c r="E293" s="318"/>
      <c r="F293" s="318"/>
      <c r="G293" s="318"/>
      <c r="H293" s="318"/>
      <c r="I293" s="318"/>
      <c r="J293" s="318"/>
      <c r="K293" s="318"/>
      <c r="L293" s="318"/>
      <c r="M293" s="318"/>
      <c r="N293" s="320"/>
      <c r="O293" s="367"/>
      <c r="P293" s="318"/>
      <c r="Q293" s="318"/>
      <c r="R293" s="356"/>
      <c r="S293" s="318"/>
      <c r="T293" s="318"/>
      <c r="U293" s="318"/>
      <c r="V293" s="318"/>
      <c r="W293" s="318"/>
      <c r="X293" s="318"/>
      <c r="Y293" s="318"/>
      <c r="Z293" s="318"/>
      <c r="AA293" s="318"/>
      <c r="AB293" s="318"/>
      <c r="AC293" s="318"/>
      <c r="AD293" s="318"/>
      <c r="AE293" s="318"/>
      <c r="AF293" s="318"/>
      <c r="AG293" s="318"/>
      <c r="AH293" s="318"/>
      <c r="AI293" s="318"/>
      <c r="AJ293" s="318"/>
      <c r="AK293" s="318"/>
    </row>
    <row r="294" spans="1:37" ht="12" customHeight="1" x14ac:dyDescent="0.25">
      <c r="A294" s="318"/>
      <c r="B294" s="318"/>
      <c r="C294" s="318"/>
      <c r="D294" s="318"/>
      <c r="E294" s="318"/>
      <c r="F294" s="318"/>
      <c r="G294" s="318"/>
      <c r="H294" s="318"/>
      <c r="I294" s="318"/>
      <c r="J294" s="318"/>
      <c r="K294" s="318"/>
      <c r="L294" s="318"/>
      <c r="M294" s="318"/>
      <c r="N294" s="320"/>
      <c r="O294" s="367"/>
      <c r="P294" s="318"/>
      <c r="Q294" s="318"/>
      <c r="R294" s="356"/>
      <c r="S294" s="318"/>
      <c r="T294" s="318"/>
      <c r="U294" s="318"/>
      <c r="V294" s="318"/>
      <c r="W294" s="318"/>
      <c r="X294" s="318"/>
      <c r="Y294" s="318"/>
      <c r="Z294" s="318"/>
      <c r="AA294" s="318"/>
      <c r="AB294" s="318"/>
      <c r="AC294" s="318"/>
      <c r="AD294" s="318"/>
      <c r="AE294" s="318"/>
      <c r="AF294" s="318"/>
      <c r="AG294" s="318"/>
      <c r="AH294" s="318"/>
      <c r="AI294" s="318"/>
      <c r="AJ294" s="318"/>
      <c r="AK294" s="318"/>
    </row>
    <row r="295" spans="1:37" ht="12" customHeight="1" x14ac:dyDescent="0.25">
      <c r="A295" s="318"/>
      <c r="B295" s="318"/>
      <c r="C295" s="318"/>
      <c r="D295" s="318"/>
      <c r="E295" s="318"/>
      <c r="F295" s="318"/>
      <c r="G295" s="318"/>
      <c r="H295" s="318"/>
      <c r="I295" s="318"/>
      <c r="J295" s="318"/>
      <c r="K295" s="318"/>
      <c r="L295" s="318"/>
      <c r="M295" s="318"/>
      <c r="N295" s="320"/>
      <c r="O295" s="367"/>
      <c r="P295" s="318"/>
      <c r="Q295" s="318"/>
      <c r="R295" s="356"/>
      <c r="S295" s="318"/>
      <c r="T295" s="318"/>
      <c r="U295" s="318"/>
      <c r="V295" s="318"/>
      <c r="W295" s="318"/>
      <c r="X295" s="318"/>
      <c r="Y295" s="318"/>
      <c r="Z295" s="318"/>
      <c r="AA295" s="318"/>
      <c r="AB295" s="318"/>
      <c r="AC295" s="318"/>
      <c r="AD295" s="318"/>
      <c r="AE295" s="318"/>
      <c r="AF295" s="318"/>
      <c r="AG295" s="318"/>
      <c r="AH295" s="318"/>
      <c r="AI295" s="318"/>
      <c r="AJ295" s="318"/>
      <c r="AK295" s="318"/>
    </row>
    <row r="296" spans="1:37" ht="12" customHeight="1" x14ac:dyDescent="0.25">
      <c r="A296" s="318"/>
      <c r="B296" s="318"/>
      <c r="C296" s="318"/>
      <c r="D296" s="318"/>
      <c r="E296" s="318"/>
      <c r="F296" s="318"/>
      <c r="G296" s="318"/>
      <c r="H296" s="318"/>
      <c r="I296" s="318"/>
      <c r="J296" s="318"/>
      <c r="K296" s="318"/>
      <c r="L296" s="318"/>
      <c r="M296" s="318"/>
      <c r="N296" s="320"/>
      <c r="O296" s="367"/>
      <c r="P296" s="318"/>
      <c r="Q296" s="318"/>
      <c r="R296" s="356"/>
      <c r="S296" s="318"/>
      <c r="T296" s="318"/>
      <c r="U296" s="318"/>
      <c r="V296" s="318"/>
      <c r="W296" s="318"/>
      <c r="X296" s="318"/>
      <c r="Y296" s="318"/>
      <c r="Z296" s="318"/>
      <c r="AA296" s="318"/>
      <c r="AB296" s="318"/>
      <c r="AC296" s="318"/>
      <c r="AD296" s="318"/>
      <c r="AE296" s="318"/>
      <c r="AF296" s="318"/>
      <c r="AG296" s="318"/>
      <c r="AH296" s="318"/>
      <c r="AI296" s="318"/>
      <c r="AJ296" s="318"/>
      <c r="AK296" s="318"/>
    </row>
    <row r="297" spans="1:37" ht="12" customHeight="1" x14ac:dyDescent="0.25">
      <c r="A297" s="318"/>
      <c r="B297" s="318"/>
      <c r="C297" s="318"/>
      <c r="D297" s="318"/>
      <c r="E297" s="318"/>
      <c r="F297" s="318"/>
      <c r="G297" s="318"/>
      <c r="H297" s="318"/>
      <c r="I297" s="318"/>
      <c r="J297" s="318"/>
      <c r="K297" s="318"/>
      <c r="L297" s="318"/>
      <c r="M297" s="318"/>
      <c r="N297" s="320"/>
      <c r="O297" s="367"/>
      <c r="P297" s="318"/>
      <c r="Q297" s="318"/>
      <c r="R297" s="356"/>
      <c r="S297" s="318"/>
      <c r="T297" s="318"/>
      <c r="U297" s="318"/>
      <c r="V297" s="318"/>
      <c r="W297" s="318"/>
      <c r="X297" s="318"/>
      <c r="Y297" s="318"/>
      <c r="Z297" s="318"/>
      <c r="AA297" s="318"/>
      <c r="AB297" s="318"/>
      <c r="AC297" s="318"/>
      <c r="AD297" s="318"/>
      <c r="AE297" s="318"/>
      <c r="AF297" s="318"/>
      <c r="AG297" s="318"/>
      <c r="AH297" s="318"/>
      <c r="AI297" s="318"/>
      <c r="AJ297" s="318"/>
      <c r="AK297" s="318"/>
    </row>
    <row r="298" spans="1:37" ht="12" customHeight="1" x14ac:dyDescent="0.25">
      <c r="A298" s="318"/>
      <c r="B298" s="318"/>
      <c r="C298" s="318"/>
      <c r="D298" s="318"/>
      <c r="E298" s="318"/>
      <c r="F298" s="318"/>
      <c r="G298" s="318"/>
      <c r="H298" s="318"/>
      <c r="I298" s="318"/>
      <c r="J298" s="318"/>
      <c r="K298" s="318"/>
      <c r="L298" s="318"/>
      <c r="M298" s="318"/>
      <c r="N298" s="320"/>
      <c r="O298" s="367"/>
      <c r="P298" s="318"/>
      <c r="Q298" s="318"/>
      <c r="R298" s="356"/>
      <c r="S298" s="318"/>
      <c r="T298" s="318"/>
      <c r="U298" s="318"/>
      <c r="V298" s="318"/>
      <c r="W298" s="318"/>
      <c r="X298" s="318"/>
      <c r="Y298" s="318"/>
      <c r="Z298" s="318"/>
      <c r="AA298" s="318"/>
      <c r="AB298" s="318"/>
      <c r="AC298" s="318"/>
      <c r="AD298" s="318"/>
      <c r="AE298" s="318"/>
      <c r="AF298" s="318"/>
      <c r="AG298" s="318"/>
      <c r="AH298" s="318"/>
      <c r="AI298" s="318"/>
      <c r="AJ298" s="318"/>
      <c r="AK298" s="318"/>
    </row>
    <row r="299" spans="1:37" ht="12" customHeight="1" x14ac:dyDescent="0.25">
      <c r="A299" s="318"/>
      <c r="B299" s="318"/>
      <c r="C299" s="318"/>
      <c r="D299" s="318"/>
      <c r="E299" s="318"/>
      <c r="F299" s="318"/>
      <c r="G299" s="318"/>
      <c r="H299" s="318"/>
      <c r="I299" s="318"/>
      <c r="J299" s="318"/>
      <c r="K299" s="318"/>
      <c r="L299" s="318"/>
      <c r="M299" s="318"/>
      <c r="N299" s="320"/>
      <c r="O299" s="367"/>
      <c r="P299" s="318"/>
      <c r="Q299" s="318"/>
      <c r="R299" s="356"/>
      <c r="S299" s="318"/>
      <c r="T299" s="318"/>
      <c r="U299" s="318"/>
      <c r="V299" s="318"/>
      <c r="W299" s="318"/>
      <c r="X299" s="318"/>
      <c r="Y299" s="318"/>
      <c r="Z299" s="318"/>
      <c r="AA299" s="318"/>
      <c r="AB299" s="318"/>
      <c r="AC299" s="318"/>
      <c r="AD299" s="318"/>
      <c r="AE299" s="318"/>
      <c r="AF299" s="318"/>
      <c r="AG299" s="318"/>
      <c r="AH299" s="318"/>
      <c r="AI299" s="318"/>
      <c r="AJ299" s="318"/>
      <c r="AK299" s="318"/>
    </row>
    <row r="300" spans="1:37" ht="12" customHeight="1" x14ac:dyDescent="0.25">
      <c r="A300" s="318"/>
      <c r="B300" s="318"/>
      <c r="C300" s="318"/>
      <c r="D300" s="318"/>
      <c r="E300" s="318"/>
      <c r="F300" s="318"/>
      <c r="G300" s="318"/>
      <c r="H300" s="318"/>
      <c r="I300" s="318"/>
      <c r="J300" s="318"/>
      <c r="K300" s="318"/>
      <c r="L300" s="318"/>
      <c r="M300" s="318"/>
      <c r="N300" s="320"/>
      <c r="O300" s="367"/>
      <c r="P300" s="318"/>
      <c r="Q300" s="318"/>
      <c r="R300" s="356"/>
      <c r="S300" s="318"/>
      <c r="T300" s="318"/>
      <c r="U300" s="318"/>
      <c r="V300" s="318"/>
      <c r="W300" s="318"/>
      <c r="X300" s="318"/>
      <c r="Y300" s="318"/>
      <c r="Z300" s="318"/>
      <c r="AA300" s="318"/>
      <c r="AB300" s="318"/>
      <c r="AC300" s="318"/>
      <c r="AD300" s="318"/>
      <c r="AE300" s="318"/>
      <c r="AF300" s="318"/>
      <c r="AG300" s="318"/>
      <c r="AH300" s="318"/>
      <c r="AI300" s="318"/>
      <c r="AJ300" s="318"/>
      <c r="AK300" s="318"/>
    </row>
    <row r="301" spans="1:37" ht="12" customHeight="1" x14ac:dyDescent="0.25">
      <c r="A301" s="318"/>
      <c r="B301" s="318"/>
      <c r="C301" s="318"/>
      <c r="D301" s="318"/>
      <c r="E301" s="318"/>
      <c r="F301" s="318"/>
      <c r="G301" s="318"/>
      <c r="H301" s="318"/>
      <c r="I301" s="318"/>
      <c r="J301" s="318"/>
      <c r="K301" s="318"/>
      <c r="L301" s="318"/>
      <c r="M301" s="318"/>
      <c r="N301" s="320"/>
      <c r="O301" s="367"/>
      <c r="P301" s="318"/>
      <c r="Q301" s="318"/>
      <c r="R301" s="356"/>
      <c r="S301" s="318"/>
      <c r="T301" s="318"/>
      <c r="U301" s="318"/>
      <c r="V301" s="318"/>
      <c r="W301" s="318"/>
      <c r="X301" s="318"/>
      <c r="Y301" s="318"/>
      <c r="Z301" s="318"/>
      <c r="AA301" s="318"/>
      <c r="AB301" s="318"/>
      <c r="AC301" s="318"/>
      <c r="AD301" s="318"/>
      <c r="AE301" s="318"/>
      <c r="AF301" s="318"/>
      <c r="AG301" s="318"/>
      <c r="AH301" s="318"/>
      <c r="AI301" s="318"/>
      <c r="AJ301" s="318"/>
      <c r="AK301" s="318"/>
    </row>
    <row r="302" spans="1:37" ht="12" customHeight="1" x14ac:dyDescent="0.25">
      <c r="A302" s="318"/>
      <c r="B302" s="318"/>
      <c r="C302" s="318"/>
      <c r="D302" s="318"/>
      <c r="E302" s="318"/>
      <c r="F302" s="318"/>
      <c r="G302" s="318"/>
      <c r="H302" s="318"/>
      <c r="I302" s="318"/>
      <c r="J302" s="318"/>
      <c r="K302" s="318"/>
      <c r="L302" s="318"/>
      <c r="M302" s="318"/>
      <c r="N302" s="320"/>
      <c r="O302" s="367"/>
      <c r="P302" s="318"/>
      <c r="Q302" s="318"/>
      <c r="R302" s="356"/>
      <c r="S302" s="318"/>
      <c r="T302" s="318"/>
      <c r="U302" s="318"/>
      <c r="V302" s="318"/>
      <c r="W302" s="318"/>
      <c r="X302" s="318"/>
      <c r="Y302" s="318"/>
      <c r="Z302" s="318"/>
      <c r="AA302" s="318"/>
      <c r="AB302" s="318"/>
      <c r="AC302" s="318"/>
      <c r="AD302" s="318"/>
      <c r="AE302" s="318"/>
      <c r="AF302" s="318"/>
      <c r="AG302" s="318"/>
      <c r="AH302" s="318"/>
      <c r="AI302" s="318"/>
      <c r="AJ302" s="318"/>
      <c r="AK302" s="318"/>
    </row>
    <row r="303" spans="1:37" ht="12" customHeight="1" x14ac:dyDescent="0.25">
      <c r="A303" s="318"/>
      <c r="B303" s="318"/>
      <c r="C303" s="318"/>
      <c r="D303" s="318"/>
      <c r="E303" s="318"/>
      <c r="F303" s="318"/>
      <c r="G303" s="318"/>
      <c r="H303" s="318"/>
      <c r="I303" s="318"/>
      <c r="J303" s="318"/>
      <c r="K303" s="318"/>
      <c r="L303" s="318"/>
      <c r="M303" s="318"/>
      <c r="N303" s="320"/>
      <c r="O303" s="367"/>
      <c r="P303" s="318"/>
      <c r="Q303" s="318"/>
      <c r="R303" s="356"/>
      <c r="S303" s="318"/>
      <c r="T303" s="318"/>
      <c r="U303" s="318"/>
      <c r="V303" s="318"/>
      <c r="W303" s="318"/>
      <c r="X303" s="318"/>
      <c r="Y303" s="318"/>
      <c r="Z303" s="318"/>
      <c r="AA303" s="318"/>
      <c r="AB303" s="318"/>
      <c r="AC303" s="318"/>
      <c r="AD303" s="318"/>
      <c r="AE303" s="318"/>
      <c r="AF303" s="318"/>
      <c r="AG303" s="318"/>
      <c r="AH303" s="318"/>
      <c r="AI303" s="318"/>
      <c r="AJ303" s="318"/>
      <c r="AK303" s="318"/>
    </row>
    <row r="304" spans="1:37" ht="12" customHeight="1" x14ac:dyDescent="0.25">
      <c r="A304" s="318"/>
      <c r="B304" s="318"/>
      <c r="C304" s="318"/>
      <c r="D304" s="318"/>
      <c r="E304" s="318"/>
      <c r="F304" s="318"/>
      <c r="G304" s="318"/>
      <c r="H304" s="318"/>
      <c r="I304" s="318"/>
      <c r="J304" s="318"/>
      <c r="K304" s="318"/>
      <c r="L304" s="318"/>
      <c r="M304" s="318"/>
      <c r="N304" s="320"/>
      <c r="O304" s="367"/>
      <c r="P304" s="318"/>
      <c r="Q304" s="318"/>
      <c r="R304" s="356"/>
      <c r="S304" s="318"/>
      <c r="T304" s="318"/>
      <c r="U304" s="318"/>
      <c r="V304" s="318"/>
      <c r="W304" s="318"/>
      <c r="X304" s="318"/>
      <c r="Y304" s="318"/>
      <c r="Z304" s="318"/>
      <c r="AA304" s="318"/>
      <c r="AB304" s="318"/>
      <c r="AC304" s="318"/>
      <c r="AD304" s="318"/>
      <c r="AE304" s="318"/>
      <c r="AF304" s="318"/>
      <c r="AG304" s="318"/>
      <c r="AH304" s="318"/>
      <c r="AI304" s="318"/>
      <c r="AJ304" s="318"/>
      <c r="AK304" s="318"/>
    </row>
    <row r="305" spans="1:37" ht="12" customHeight="1" x14ac:dyDescent="0.25">
      <c r="A305" s="318"/>
      <c r="B305" s="318"/>
      <c r="C305" s="318"/>
      <c r="D305" s="318"/>
      <c r="E305" s="318"/>
      <c r="F305" s="318"/>
      <c r="G305" s="318"/>
      <c r="H305" s="318"/>
      <c r="I305" s="318"/>
      <c r="J305" s="318"/>
      <c r="K305" s="318"/>
      <c r="L305" s="318"/>
      <c r="M305" s="318"/>
      <c r="N305" s="320"/>
      <c r="O305" s="367"/>
      <c r="P305" s="318"/>
      <c r="Q305" s="318"/>
      <c r="R305" s="356"/>
      <c r="S305" s="318"/>
      <c r="T305" s="318"/>
      <c r="U305" s="318"/>
      <c r="V305" s="318"/>
      <c r="W305" s="318"/>
      <c r="X305" s="318"/>
      <c r="Y305" s="318"/>
      <c r="Z305" s="318"/>
      <c r="AA305" s="318"/>
      <c r="AB305" s="318"/>
      <c r="AC305" s="318"/>
      <c r="AD305" s="318"/>
      <c r="AE305" s="318"/>
      <c r="AF305" s="318"/>
      <c r="AG305" s="318"/>
      <c r="AH305" s="318"/>
      <c r="AI305" s="318"/>
      <c r="AJ305" s="318"/>
      <c r="AK305" s="318"/>
    </row>
    <row r="306" spans="1:37" ht="12" customHeight="1" x14ac:dyDescent="0.25">
      <c r="A306" s="318"/>
      <c r="B306" s="318"/>
      <c r="C306" s="318"/>
      <c r="D306" s="318"/>
      <c r="E306" s="318"/>
      <c r="F306" s="318"/>
      <c r="G306" s="318"/>
      <c r="H306" s="318"/>
      <c r="I306" s="318"/>
      <c r="J306" s="318"/>
      <c r="K306" s="318"/>
      <c r="L306" s="318"/>
      <c r="M306" s="318"/>
      <c r="N306" s="320"/>
      <c r="O306" s="367"/>
      <c r="P306" s="318"/>
      <c r="Q306" s="318"/>
      <c r="R306" s="356"/>
      <c r="S306" s="318"/>
      <c r="T306" s="318"/>
      <c r="U306" s="318"/>
      <c r="V306" s="318"/>
      <c r="W306" s="318"/>
      <c r="X306" s="318"/>
      <c r="Y306" s="318"/>
      <c r="Z306" s="318"/>
      <c r="AA306" s="318"/>
      <c r="AB306" s="318"/>
      <c r="AC306" s="318"/>
      <c r="AD306" s="318"/>
      <c r="AE306" s="318"/>
      <c r="AF306" s="318"/>
      <c r="AG306" s="318"/>
      <c r="AH306" s="318"/>
      <c r="AI306" s="318"/>
      <c r="AJ306" s="318"/>
      <c r="AK306" s="318"/>
    </row>
    <row r="307" spans="1:37" ht="12" customHeight="1" x14ac:dyDescent="0.25">
      <c r="A307" s="318"/>
      <c r="B307" s="318"/>
      <c r="C307" s="318"/>
      <c r="D307" s="318"/>
      <c r="E307" s="318"/>
      <c r="F307" s="318"/>
      <c r="G307" s="318"/>
      <c r="H307" s="318"/>
      <c r="I307" s="318"/>
      <c r="J307" s="318"/>
      <c r="K307" s="318"/>
      <c r="L307" s="318"/>
      <c r="M307" s="318"/>
      <c r="N307" s="320"/>
      <c r="O307" s="367"/>
      <c r="P307" s="318"/>
      <c r="Q307" s="318"/>
      <c r="R307" s="356"/>
      <c r="S307" s="318"/>
      <c r="T307" s="318"/>
      <c r="U307" s="318"/>
      <c r="V307" s="318"/>
      <c r="W307" s="318"/>
      <c r="X307" s="318"/>
      <c r="Y307" s="318"/>
      <c r="Z307" s="318"/>
      <c r="AA307" s="318"/>
      <c r="AB307" s="318"/>
      <c r="AC307" s="318"/>
      <c r="AD307" s="318"/>
      <c r="AE307" s="318"/>
      <c r="AF307" s="318"/>
      <c r="AG307" s="318"/>
      <c r="AH307" s="318"/>
      <c r="AI307" s="318"/>
      <c r="AJ307" s="318"/>
      <c r="AK307" s="318"/>
    </row>
    <row r="308" spans="1:37" ht="12" customHeight="1" x14ac:dyDescent="0.25">
      <c r="A308" s="318"/>
      <c r="B308" s="318"/>
      <c r="C308" s="318"/>
      <c r="D308" s="318"/>
      <c r="E308" s="318"/>
      <c r="F308" s="318"/>
      <c r="G308" s="318"/>
      <c r="H308" s="318"/>
      <c r="I308" s="318"/>
      <c r="J308" s="318"/>
      <c r="K308" s="318"/>
      <c r="L308" s="318"/>
      <c r="M308" s="318"/>
      <c r="N308" s="320"/>
      <c r="O308" s="367"/>
      <c r="P308" s="318"/>
      <c r="Q308" s="318"/>
      <c r="R308" s="356"/>
      <c r="S308" s="318"/>
      <c r="T308" s="318"/>
      <c r="U308" s="318"/>
      <c r="V308" s="318"/>
      <c r="W308" s="318"/>
      <c r="X308" s="318"/>
      <c r="Y308" s="318"/>
      <c r="Z308" s="318"/>
      <c r="AA308" s="318"/>
      <c r="AB308" s="318"/>
      <c r="AC308" s="318"/>
      <c r="AD308" s="318"/>
      <c r="AE308" s="318"/>
      <c r="AF308" s="318"/>
      <c r="AG308" s="318"/>
      <c r="AH308" s="318"/>
      <c r="AI308" s="318"/>
      <c r="AJ308" s="318"/>
      <c r="AK308" s="318"/>
    </row>
    <row r="309" spans="1:37" ht="12" customHeight="1" x14ac:dyDescent="0.25">
      <c r="A309" s="318"/>
      <c r="B309" s="318"/>
      <c r="C309" s="318"/>
      <c r="D309" s="318"/>
      <c r="E309" s="318"/>
      <c r="F309" s="318"/>
      <c r="G309" s="318"/>
      <c r="H309" s="318"/>
      <c r="I309" s="318"/>
      <c r="J309" s="318"/>
      <c r="K309" s="318"/>
      <c r="L309" s="318"/>
      <c r="M309" s="318"/>
      <c r="N309" s="320"/>
      <c r="O309" s="367"/>
      <c r="P309" s="318"/>
      <c r="Q309" s="318"/>
      <c r="R309" s="356"/>
      <c r="S309" s="318"/>
      <c r="T309" s="318"/>
      <c r="U309" s="318"/>
      <c r="V309" s="318"/>
      <c r="W309" s="318"/>
      <c r="X309" s="318"/>
      <c r="Y309" s="318"/>
      <c r="Z309" s="318"/>
      <c r="AA309" s="318"/>
      <c r="AB309" s="318"/>
      <c r="AC309" s="318"/>
      <c r="AD309" s="318"/>
      <c r="AE309" s="318"/>
      <c r="AF309" s="318"/>
      <c r="AG309" s="318"/>
      <c r="AH309" s="318"/>
      <c r="AI309" s="318"/>
      <c r="AJ309" s="318"/>
      <c r="AK309" s="318"/>
    </row>
    <row r="310" spans="1:37" ht="12" customHeight="1" x14ac:dyDescent="0.25">
      <c r="A310" s="318"/>
      <c r="B310" s="318"/>
      <c r="C310" s="318"/>
      <c r="D310" s="318"/>
      <c r="E310" s="318"/>
      <c r="F310" s="318"/>
      <c r="G310" s="318"/>
      <c r="H310" s="318"/>
      <c r="I310" s="318"/>
      <c r="J310" s="318"/>
      <c r="K310" s="318"/>
      <c r="L310" s="318"/>
      <c r="M310" s="318"/>
      <c r="N310" s="320"/>
      <c r="O310" s="367"/>
      <c r="P310" s="318"/>
      <c r="Q310" s="318"/>
      <c r="R310" s="356"/>
      <c r="S310" s="318"/>
      <c r="T310" s="318"/>
      <c r="U310" s="318"/>
      <c r="V310" s="318"/>
      <c r="W310" s="318"/>
      <c r="X310" s="318"/>
      <c r="Y310" s="318"/>
      <c r="Z310" s="318"/>
      <c r="AA310" s="318"/>
      <c r="AB310" s="318"/>
      <c r="AC310" s="318"/>
      <c r="AD310" s="318"/>
      <c r="AE310" s="318"/>
      <c r="AF310" s="318"/>
      <c r="AG310" s="318"/>
      <c r="AH310" s="318"/>
      <c r="AI310" s="318"/>
      <c r="AJ310" s="318"/>
      <c r="AK310" s="318"/>
    </row>
    <row r="311" spans="1:37" ht="12" customHeight="1" x14ac:dyDescent="0.25">
      <c r="A311" s="318"/>
      <c r="B311" s="318"/>
      <c r="C311" s="318"/>
      <c r="D311" s="318"/>
      <c r="E311" s="318"/>
      <c r="F311" s="318"/>
      <c r="G311" s="318"/>
      <c r="H311" s="318"/>
      <c r="I311" s="318"/>
      <c r="J311" s="318"/>
      <c r="K311" s="318"/>
      <c r="L311" s="318"/>
      <c r="M311" s="318"/>
      <c r="N311" s="320"/>
      <c r="O311" s="367"/>
      <c r="P311" s="318"/>
      <c r="Q311" s="318"/>
      <c r="R311" s="356"/>
      <c r="S311" s="318"/>
      <c r="T311" s="318"/>
      <c r="U311" s="318"/>
      <c r="V311" s="318"/>
      <c r="W311" s="318"/>
      <c r="X311" s="318"/>
      <c r="Y311" s="318"/>
      <c r="Z311" s="318"/>
      <c r="AA311" s="318"/>
      <c r="AB311" s="318"/>
      <c r="AC311" s="318"/>
      <c r="AD311" s="318"/>
      <c r="AE311" s="318"/>
      <c r="AF311" s="318"/>
      <c r="AG311" s="318"/>
      <c r="AH311" s="318"/>
      <c r="AI311" s="318"/>
      <c r="AJ311" s="318"/>
      <c r="AK311" s="318"/>
    </row>
    <row r="312" spans="1:37" ht="12" customHeight="1" x14ac:dyDescent="0.25">
      <c r="A312" s="318"/>
      <c r="B312" s="318"/>
      <c r="C312" s="318"/>
      <c r="D312" s="318"/>
      <c r="E312" s="318"/>
      <c r="F312" s="318"/>
      <c r="G312" s="318"/>
      <c r="H312" s="318"/>
      <c r="I312" s="318"/>
      <c r="J312" s="318"/>
      <c r="K312" s="318"/>
      <c r="L312" s="318"/>
      <c r="M312" s="318"/>
      <c r="N312" s="320"/>
      <c r="O312" s="367"/>
      <c r="P312" s="318"/>
      <c r="Q312" s="318"/>
      <c r="R312" s="356"/>
      <c r="S312" s="318"/>
      <c r="T312" s="318"/>
      <c r="U312" s="318"/>
      <c r="V312" s="318"/>
      <c r="W312" s="318"/>
      <c r="X312" s="318"/>
      <c r="Y312" s="318"/>
      <c r="Z312" s="318"/>
      <c r="AA312" s="318"/>
      <c r="AB312" s="318"/>
      <c r="AC312" s="318"/>
      <c r="AD312" s="318"/>
      <c r="AE312" s="318"/>
      <c r="AF312" s="318"/>
      <c r="AG312" s="318"/>
      <c r="AH312" s="318"/>
      <c r="AI312" s="318"/>
      <c r="AJ312" s="318"/>
      <c r="AK312" s="318"/>
    </row>
    <row r="313" spans="1:37" ht="12" customHeight="1" x14ac:dyDescent="0.25">
      <c r="A313" s="318"/>
      <c r="B313" s="318"/>
      <c r="C313" s="318"/>
      <c r="D313" s="318"/>
      <c r="E313" s="318"/>
      <c r="F313" s="318"/>
      <c r="G313" s="318"/>
      <c r="H313" s="318"/>
      <c r="I313" s="318"/>
      <c r="J313" s="318"/>
      <c r="K313" s="318"/>
      <c r="L313" s="318"/>
      <c r="M313" s="318"/>
      <c r="N313" s="320"/>
      <c r="O313" s="367"/>
      <c r="P313" s="318"/>
      <c r="Q313" s="318"/>
      <c r="R313" s="356"/>
      <c r="S313" s="318"/>
      <c r="T313" s="318"/>
      <c r="U313" s="318"/>
      <c r="V313" s="318"/>
      <c r="W313" s="318"/>
      <c r="X313" s="318"/>
      <c r="Y313" s="318"/>
      <c r="Z313" s="318"/>
      <c r="AA313" s="318"/>
      <c r="AB313" s="318"/>
      <c r="AC313" s="318"/>
      <c r="AD313" s="318"/>
      <c r="AE313" s="318"/>
      <c r="AF313" s="318"/>
      <c r="AG313" s="318"/>
      <c r="AH313" s="318"/>
      <c r="AI313" s="318"/>
      <c r="AJ313" s="318"/>
      <c r="AK313" s="318"/>
    </row>
    <row r="314" spans="1:37" ht="12" customHeight="1" x14ac:dyDescent="0.25">
      <c r="A314" s="318"/>
      <c r="B314" s="318"/>
      <c r="C314" s="318"/>
      <c r="D314" s="318"/>
      <c r="E314" s="318"/>
      <c r="F314" s="318"/>
      <c r="G314" s="318"/>
      <c r="H314" s="318"/>
      <c r="I314" s="318"/>
      <c r="J314" s="318"/>
      <c r="K314" s="318"/>
      <c r="L314" s="318"/>
      <c r="M314" s="318"/>
      <c r="N314" s="320"/>
      <c r="O314" s="367"/>
      <c r="P314" s="318"/>
      <c r="Q314" s="318"/>
      <c r="R314" s="356"/>
      <c r="S314" s="318"/>
      <c r="T314" s="318"/>
      <c r="U314" s="318"/>
      <c r="V314" s="318"/>
      <c r="W314" s="318"/>
      <c r="X314" s="318"/>
      <c r="Y314" s="318"/>
      <c r="Z314" s="318"/>
      <c r="AA314" s="318"/>
      <c r="AB314" s="318"/>
      <c r="AC314" s="318"/>
      <c r="AD314" s="318"/>
      <c r="AE314" s="318"/>
      <c r="AF314" s="318"/>
      <c r="AG314" s="318"/>
      <c r="AH314" s="318"/>
      <c r="AI314" s="318"/>
      <c r="AJ314" s="318"/>
      <c r="AK314" s="318"/>
    </row>
    <row r="315" spans="1:37" ht="12" customHeight="1" x14ac:dyDescent="0.25">
      <c r="A315" s="318"/>
      <c r="B315" s="318"/>
      <c r="C315" s="318"/>
      <c r="D315" s="318"/>
      <c r="E315" s="318"/>
      <c r="F315" s="318"/>
      <c r="G315" s="318"/>
      <c r="H315" s="318"/>
      <c r="I315" s="318"/>
      <c r="J315" s="318"/>
      <c r="K315" s="318"/>
      <c r="L315" s="318"/>
      <c r="M315" s="318"/>
      <c r="N315" s="320"/>
      <c r="O315" s="367"/>
      <c r="P315" s="318"/>
      <c r="Q315" s="318"/>
      <c r="R315" s="356"/>
      <c r="S315" s="318"/>
      <c r="T315" s="318"/>
      <c r="U315" s="318"/>
      <c r="V315" s="318"/>
      <c r="W315" s="318"/>
      <c r="X315" s="318"/>
      <c r="Y315" s="318"/>
      <c r="Z315" s="318"/>
      <c r="AA315" s="318"/>
      <c r="AB315" s="318"/>
      <c r="AC315" s="318"/>
      <c r="AD315" s="318"/>
      <c r="AE315" s="318"/>
      <c r="AF315" s="318"/>
      <c r="AG315" s="318"/>
      <c r="AH315" s="318"/>
      <c r="AI315" s="318"/>
      <c r="AJ315" s="318"/>
      <c r="AK315" s="318"/>
    </row>
    <row r="316" spans="1:37" ht="12" customHeight="1" x14ac:dyDescent="0.25">
      <c r="A316" s="318"/>
      <c r="B316" s="318"/>
      <c r="C316" s="318"/>
      <c r="D316" s="318"/>
      <c r="E316" s="318"/>
      <c r="F316" s="318"/>
      <c r="G316" s="318"/>
      <c r="H316" s="318"/>
      <c r="I316" s="318"/>
      <c r="J316" s="318"/>
      <c r="K316" s="318"/>
      <c r="L316" s="318"/>
      <c r="M316" s="318"/>
      <c r="N316" s="320"/>
      <c r="O316" s="367"/>
      <c r="P316" s="318"/>
      <c r="Q316" s="318"/>
      <c r="R316" s="356"/>
      <c r="S316" s="318"/>
      <c r="T316" s="318"/>
      <c r="U316" s="318"/>
      <c r="V316" s="318"/>
      <c r="W316" s="318"/>
      <c r="X316" s="318"/>
      <c r="Y316" s="318"/>
      <c r="Z316" s="318"/>
      <c r="AA316" s="318"/>
      <c r="AB316" s="318"/>
      <c r="AC316" s="318"/>
      <c r="AD316" s="318"/>
      <c r="AE316" s="318"/>
      <c r="AF316" s="318"/>
      <c r="AG316" s="318"/>
      <c r="AH316" s="318"/>
      <c r="AI316" s="318"/>
      <c r="AJ316" s="318"/>
      <c r="AK316" s="318"/>
    </row>
    <row r="317" spans="1:37" ht="12" customHeight="1" x14ac:dyDescent="0.25">
      <c r="A317" s="318"/>
      <c r="B317" s="318"/>
      <c r="C317" s="318"/>
      <c r="D317" s="318"/>
      <c r="E317" s="318"/>
      <c r="F317" s="318"/>
      <c r="G317" s="318"/>
      <c r="H317" s="318"/>
      <c r="I317" s="318"/>
      <c r="J317" s="318"/>
      <c r="K317" s="318"/>
      <c r="L317" s="318"/>
      <c r="M317" s="318"/>
      <c r="N317" s="320"/>
      <c r="O317" s="367"/>
      <c r="P317" s="318"/>
      <c r="Q317" s="318"/>
      <c r="R317" s="356"/>
      <c r="S317" s="318"/>
      <c r="T317" s="318"/>
      <c r="U317" s="318"/>
      <c r="V317" s="318"/>
      <c r="W317" s="318"/>
      <c r="X317" s="318"/>
      <c r="Y317" s="318"/>
      <c r="Z317" s="318"/>
      <c r="AA317" s="318"/>
      <c r="AB317" s="318"/>
      <c r="AC317" s="318"/>
      <c r="AD317" s="318"/>
      <c r="AE317" s="318"/>
      <c r="AF317" s="318"/>
      <c r="AG317" s="318"/>
      <c r="AH317" s="318"/>
      <c r="AI317" s="318"/>
      <c r="AJ317" s="318"/>
      <c r="AK317" s="318"/>
    </row>
    <row r="318" spans="1:37" ht="12" customHeight="1" x14ac:dyDescent="0.25">
      <c r="A318" s="318"/>
      <c r="B318" s="318"/>
      <c r="C318" s="318"/>
      <c r="D318" s="318"/>
      <c r="E318" s="318"/>
      <c r="F318" s="318"/>
      <c r="G318" s="318"/>
      <c r="H318" s="318"/>
      <c r="I318" s="318"/>
      <c r="J318" s="318"/>
      <c r="K318" s="318"/>
      <c r="L318" s="318"/>
      <c r="M318" s="318"/>
      <c r="N318" s="320"/>
      <c r="O318" s="367"/>
      <c r="P318" s="318"/>
      <c r="Q318" s="318"/>
      <c r="R318" s="356"/>
      <c r="S318" s="318"/>
      <c r="T318" s="318"/>
      <c r="U318" s="318"/>
      <c r="V318" s="318"/>
      <c r="W318" s="318"/>
      <c r="X318" s="318"/>
      <c r="Y318" s="318"/>
      <c r="Z318" s="318"/>
      <c r="AA318" s="318"/>
      <c r="AB318" s="318"/>
      <c r="AC318" s="318"/>
      <c r="AD318" s="318"/>
      <c r="AE318" s="318"/>
      <c r="AF318" s="318"/>
      <c r="AG318" s="318"/>
      <c r="AH318" s="318"/>
      <c r="AI318" s="318"/>
      <c r="AJ318" s="318"/>
      <c r="AK318" s="318"/>
    </row>
    <row r="319" spans="1:37" ht="12" customHeight="1" x14ac:dyDescent="0.25">
      <c r="A319" s="318"/>
      <c r="B319" s="318"/>
      <c r="C319" s="318"/>
      <c r="D319" s="318"/>
      <c r="E319" s="318"/>
      <c r="F319" s="318"/>
      <c r="G319" s="318"/>
      <c r="H319" s="318"/>
      <c r="I319" s="318"/>
      <c r="J319" s="318"/>
      <c r="K319" s="318"/>
      <c r="L319" s="318"/>
      <c r="M319" s="318"/>
      <c r="N319" s="320"/>
      <c r="O319" s="367"/>
      <c r="P319" s="318"/>
      <c r="Q319" s="318"/>
      <c r="R319" s="356"/>
      <c r="S319" s="318"/>
      <c r="T319" s="318"/>
      <c r="U319" s="318"/>
      <c r="V319" s="318"/>
      <c r="W319" s="318"/>
      <c r="X319" s="318"/>
      <c r="Y319" s="318"/>
      <c r="Z319" s="318"/>
      <c r="AA319" s="318"/>
      <c r="AB319" s="318"/>
      <c r="AC319" s="318"/>
      <c r="AD319" s="318"/>
      <c r="AE319" s="318"/>
      <c r="AF319" s="318"/>
      <c r="AG319" s="318"/>
      <c r="AH319" s="318"/>
      <c r="AI319" s="318"/>
      <c r="AJ319" s="318"/>
      <c r="AK319" s="318"/>
    </row>
    <row r="320" spans="1:37" ht="12" customHeight="1" x14ac:dyDescent="0.25">
      <c r="A320" s="318"/>
      <c r="B320" s="318"/>
      <c r="C320" s="318"/>
      <c r="D320" s="318"/>
      <c r="E320" s="318"/>
      <c r="F320" s="318"/>
      <c r="G320" s="318"/>
      <c r="H320" s="318"/>
      <c r="I320" s="318"/>
      <c r="J320" s="318"/>
      <c r="K320" s="318"/>
      <c r="L320" s="318"/>
      <c r="M320" s="318"/>
      <c r="N320" s="320"/>
      <c r="O320" s="367"/>
      <c r="P320" s="318"/>
      <c r="Q320" s="318"/>
      <c r="R320" s="356"/>
      <c r="S320" s="318"/>
      <c r="T320" s="318"/>
      <c r="U320" s="318"/>
      <c r="V320" s="318"/>
      <c r="W320" s="318"/>
      <c r="X320" s="318"/>
      <c r="Y320" s="318"/>
      <c r="Z320" s="318"/>
      <c r="AA320" s="318"/>
      <c r="AB320" s="318"/>
      <c r="AC320" s="318"/>
      <c r="AD320" s="318"/>
      <c r="AE320" s="318"/>
      <c r="AF320" s="318"/>
      <c r="AG320" s="318"/>
      <c r="AH320" s="318"/>
      <c r="AI320" s="318"/>
      <c r="AJ320" s="318"/>
      <c r="AK320" s="318"/>
    </row>
    <row r="321" spans="1:37" ht="12" customHeight="1" x14ac:dyDescent="0.25">
      <c r="A321" s="318"/>
      <c r="B321" s="318"/>
      <c r="C321" s="318"/>
      <c r="D321" s="318"/>
      <c r="E321" s="318"/>
      <c r="F321" s="318"/>
      <c r="G321" s="318"/>
      <c r="H321" s="318"/>
      <c r="I321" s="318"/>
      <c r="J321" s="318"/>
      <c r="K321" s="318"/>
      <c r="L321" s="318"/>
      <c r="M321" s="318"/>
      <c r="N321" s="320"/>
      <c r="O321" s="367"/>
      <c r="P321" s="318"/>
      <c r="Q321" s="318"/>
      <c r="R321" s="356"/>
      <c r="S321" s="318"/>
      <c r="T321" s="318"/>
      <c r="U321" s="318"/>
      <c r="V321" s="318"/>
      <c r="W321" s="318"/>
      <c r="X321" s="318"/>
      <c r="Y321" s="318"/>
      <c r="Z321" s="318"/>
      <c r="AA321" s="318"/>
      <c r="AB321" s="318"/>
      <c r="AC321" s="318"/>
      <c r="AD321" s="318"/>
      <c r="AE321" s="318"/>
      <c r="AF321" s="318"/>
      <c r="AG321" s="318"/>
      <c r="AH321" s="318"/>
      <c r="AI321" s="318"/>
      <c r="AJ321" s="318"/>
      <c r="AK321" s="318"/>
    </row>
    <row r="322" spans="1:37" ht="12" customHeight="1" x14ac:dyDescent="0.25">
      <c r="A322" s="318"/>
      <c r="B322" s="318"/>
      <c r="C322" s="318"/>
      <c r="D322" s="318"/>
      <c r="E322" s="318"/>
      <c r="F322" s="318"/>
      <c r="G322" s="318"/>
      <c r="H322" s="318"/>
      <c r="I322" s="318"/>
      <c r="J322" s="318"/>
      <c r="K322" s="318"/>
      <c r="L322" s="318"/>
      <c r="M322" s="318"/>
      <c r="N322" s="320"/>
      <c r="O322" s="367"/>
      <c r="P322" s="318"/>
      <c r="Q322" s="318"/>
      <c r="R322" s="356"/>
      <c r="S322" s="318"/>
      <c r="T322" s="318"/>
      <c r="U322" s="318"/>
      <c r="V322" s="318"/>
      <c r="W322" s="318"/>
      <c r="X322" s="318"/>
      <c r="Y322" s="318"/>
      <c r="Z322" s="318"/>
      <c r="AA322" s="318"/>
      <c r="AB322" s="318"/>
      <c r="AC322" s="318"/>
      <c r="AD322" s="318"/>
      <c r="AE322" s="318"/>
      <c r="AF322" s="318"/>
      <c r="AG322" s="318"/>
      <c r="AH322" s="318"/>
      <c r="AI322" s="318"/>
      <c r="AJ322" s="318"/>
      <c r="AK322" s="318"/>
    </row>
    <row r="323" spans="1:37" ht="12" customHeight="1" x14ac:dyDescent="0.25">
      <c r="A323" s="318"/>
      <c r="B323" s="318"/>
      <c r="C323" s="318"/>
      <c r="D323" s="318"/>
      <c r="E323" s="318"/>
      <c r="F323" s="318"/>
      <c r="G323" s="318"/>
      <c r="H323" s="318"/>
      <c r="I323" s="318"/>
      <c r="J323" s="318"/>
      <c r="K323" s="318"/>
      <c r="L323" s="318"/>
      <c r="M323" s="318"/>
      <c r="N323" s="320"/>
      <c r="O323" s="367"/>
      <c r="P323" s="318"/>
      <c r="Q323" s="318"/>
      <c r="R323" s="356"/>
      <c r="S323" s="318"/>
      <c r="T323" s="318"/>
      <c r="U323" s="318"/>
      <c r="V323" s="318"/>
      <c r="W323" s="318"/>
      <c r="X323" s="318"/>
      <c r="Y323" s="318"/>
      <c r="Z323" s="318"/>
      <c r="AA323" s="318"/>
      <c r="AB323" s="318"/>
      <c r="AC323" s="318"/>
      <c r="AD323" s="318"/>
      <c r="AE323" s="318"/>
      <c r="AF323" s="318"/>
      <c r="AG323" s="318"/>
      <c r="AH323" s="318"/>
      <c r="AI323" s="318"/>
      <c r="AJ323" s="318"/>
      <c r="AK323" s="318"/>
    </row>
    <row r="324" spans="1:37" ht="12" customHeight="1" x14ac:dyDescent="0.25">
      <c r="A324" s="318"/>
      <c r="B324" s="318"/>
      <c r="C324" s="318"/>
      <c r="D324" s="318"/>
      <c r="E324" s="318"/>
      <c r="F324" s="318"/>
      <c r="G324" s="318"/>
      <c r="H324" s="318"/>
      <c r="I324" s="318"/>
      <c r="J324" s="318"/>
      <c r="K324" s="318"/>
      <c r="L324" s="318"/>
      <c r="M324" s="318"/>
      <c r="N324" s="320"/>
      <c r="O324" s="367"/>
      <c r="P324" s="318"/>
      <c r="Q324" s="318"/>
      <c r="R324" s="356"/>
      <c r="S324" s="318"/>
      <c r="T324" s="318"/>
      <c r="U324" s="318"/>
      <c r="V324" s="318"/>
      <c r="W324" s="318"/>
      <c r="X324" s="318"/>
      <c r="Y324" s="318"/>
      <c r="Z324" s="318"/>
      <c r="AA324" s="318"/>
      <c r="AB324" s="318"/>
      <c r="AC324" s="318"/>
      <c r="AD324" s="318"/>
      <c r="AE324" s="318"/>
      <c r="AF324" s="318"/>
      <c r="AG324" s="318"/>
      <c r="AH324" s="318"/>
      <c r="AI324" s="318"/>
      <c r="AJ324" s="318"/>
      <c r="AK324" s="318"/>
    </row>
    <row r="325" spans="1:37" ht="12" customHeight="1" x14ac:dyDescent="0.25">
      <c r="A325" s="318"/>
      <c r="B325" s="318"/>
      <c r="C325" s="318"/>
      <c r="D325" s="318"/>
      <c r="E325" s="318"/>
      <c r="F325" s="318"/>
      <c r="G325" s="318"/>
      <c r="H325" s="318"/>
      <c r="I325" s="318"/>
      <c r="J325" s="318"/>
      <c r="K325" s="318"/>
      <c r="L325" s="318"/>
      <c r="M325" s="318"/>
      <c r="N325" s="320"/>
      <c r="O325" s="367"/>
      <c r="P325" s="318"/>
      <c r="Q325" s="318"/>
      <c r="R325" s="356"/>
      <c r="S325" s="318"/>
      <c r="T325" s="318"/>
      <c r="U325" s="318"/>
      <c r="V325" s="318"/>
      <c r="W325" s="318"/>
      <c r="X325" s="318"/>
      <c r="Y325" s="318"/>
      <c r="Z325" s="318"/>
      <c r="AA325" s="318"/>
      <c r="AB325" s="318"/>
      <c r="AC325" s="318"/>
      <c r="AD325" s="318"/>
      <c r="AE325" s="318"/>
      <c r="AF325" s="318"/>
      <c r="AG325" s="318"/>
      <c r="AH325" s="318"/>
      <c r="AI325" s="318"/>
      <c r="AJ325" s="318"/>
      <c r="AK325" s="318"/>
    </row>
    <row r="326" spans="1:37" ht="12" customHeight="1" x14ac:dyDescent="0.25">
      <c r="A326" s="318"/>
      <c r="B326" s="318"/>
      <c r="C326" s="318"/>
      <c r="D326" s="318"/>
      <c r="E326" s="318"/>
      <c r="F326" s="318"/>
      <c r="G326" s="318"/>
      <c r="H326" s="318"/>
      <c r="I326" s="318"/>
      <c r="J326" s="318"/>
      <c r="K326" s="318"/>
      <c r="L326" s="318"/>
      <c r="M326" s="318"/>
      <c r="N326" s="320"/>
      <c r="O326" s="367"/>
      <c r="P326" s="318"/>
      <c r="Q326" s="318"/>
      <c r="R326" s="356"/>
      <c r="S326" s="318"/>
      <c r="T326" s="318"/>
      <c r="U326" s="318"/>
      <c r="V326" s="318"/>
      <c r="W326" s="318"/>
      <c r="X326" s="318"/>
      <c r="Y326" s="318"/>
      <c r="Z326" s="318"/>
      <c r="AA326" s="318"/>
      <c r="AB326" s="318"/>
      <c r="AC326" s="318"/>
      <c r="AD326" s="318"/>
      <c r="AE326" s="318"/>
      <c r="AF326" s="318"/>
      <c r="AG326" s="318"/>
      <c r="AH326" s="318"/>
      <c r="AI326" s="318"/>
      <c r="AJ326" s="318"/>
      <c r="AK326" s="318"/>
    </row>
    <row r="327" spans="1:37" ht="12" customHeight="1" x14ac:dyDescent="0.25">
      <c r="A327" s="318"/>
      <c r="B327" s="318"/>
      <c r="C327" s="318"/>
      <c r="D327" s="318"/>
      <c r="E327" s="318"/>
      <c r="F327" s="318"/>
      <c r="G327" s="318"/>
      <c r="H327" s="318"/>
      <c r="I327" s="318"/>
      <c r="J327" s="318"/>
      <c r="K327" s="318"/>
      <c r="L327" s="318"/>
      <c r="M327" s="318"/>
      <c r="N327" s="320"/>
      <c r="O327" s="367"/>
      <c r="P327" s="318"/>
      <c r="Q327" s="318"/>
      <c r="R327" s="356"/>
      <c r="S327" s="318"/>
      <c r="T327" s="318"/>
      <c r="U327" s="318"/>
      <c r="V327" s="318"/>
      <c r="W327" s="318"/>
      <c r="X327" s="318"/>
      <c r="Y327" s="318"/>
      <c r="Z327" s="318"/>
      <c r="AA327" s="318"/>
      <c r="AB327" s="318"/>
      <c r="AC327" s="318"/>
      <c r="AD327" s="318"/>
      <c r="AE327" s="318"/>
      <c r="AF327" s="318"/>
      <c r="AG327" s="318"/>
      <c r="AH327" s="318"/>
      <c r="AI327" s="318"/>
      <c r="AJ327" s="318"/>
      <c r="AK327" s="318"/>
    </row>
    <row r="328" spans="1:37" ht="12" customHeight="1" x14ac:dyDescent="0.25">
      <c r="A328" s="318"/>
      <c r="B328" s="318"/>
      <c r="C328" s="318"/>
      <c r="D328" s="318"/>
      <c r="E328" s="318"/>
      <c r="F328" s="318"/>
      <c r="G328" s="318"/>
      <c r="H328" s="318"/>
      <c r="I328" s="318"/>
      <c r="J328" s="318"/>
      <c r="K328" s="318"/>
      <c r="L328" s="318"/>
      <c r="M328" s="318"/>
      <c r="N328" s="320"/>
      <c r="O328" s="367"/>
      <c r="P328" s="318"/>
      <c r="Q328" s="318"/>
      <c r="R328" s="356"/>
      <c r="S328" s="318"/>
      <c r="T328" s="318"/>
      <c r="U328" s="318"/>
      <c r="V328" s="318"/>
      <c r="W328" s="318"/>
      <c r="X328" s="318"/>
      <c r="Y328" s="318"/>
      <c r="Z328" s="318"/>
      <c r="AA328" s="318"/>
      <c r="AB328" s="318"/>
      <c r="AC328" s="318"/>
      <c r="AD328" s="318"/>
      <c r="AE328" s="318"/>
      <c r="AF328" s="318"/>
      <c r="AG328" s="318"/>
      <c r="AH328" s="318"/>
      <c r="AI328" s="318"/>
      <c r="AJ328" s="318"/>
      <c r="AK328" s="318"/>
    </row>
    <row r="329" spans="1:37" ht="12" customHeight="1" x14ac:dyDescent="0.25">
      <c r="A329" s="318"/>
      <c r="B329" s="318"/>
      <c r="C329" s="318"/>
      <c r="D329" s="318"/>
      <c r="E329" s="318"/>
      <c r="F329" s="318"/>
      <c r="G329" s="318"/>
      <c r="H329" s="318"/>
      <c r="I329" s="318"/>
      <c r="J329" s="318"/>
      <c r="K329" s="318"/>
      <c r="L329" s="318"/>
      <c r="M329" s="318"/>
      <c r="N329" s="320"/>
      <c r="O329" s="367"/>
      <c r="P329" s="318"/>
      <c r="Q329" s="318"/>
      <c r="R329" s="356"/>
      <c r="S329" s="318"/>
      <c r="T329" s="318"/>
      <c r="U329" s="318"/>
      <c r="V329" s="318"/>
      <c r="W329" s="318"/>
      <c r="X329" s="318"/>
      <c r="Y329" s="318"/>
      <c r="Z329" s="318"/>
      <c r="AA329" s="318"/>
      <c r="AB329" s="318"/>
      <c r="AC329" s="318"/>
      <c r="AD329" s="318"/>
      <c r="AE329" s="318"/>
      <c r="AF329" s="318"/>
      <c r="AG329" s="318"/>
      <c r="AH329" s="318"/>
      <c r="AI329" s="318"/>
      <c r="AJ329" s="318"/>
      <c r="AK329" s="318"/>
    </row>
    <row r="330" spans="1:37" ht="12" customHeight="1" x14ac:dyDescent="0.25">
      <c r="A330" s="318"/>
      <c r="B330" s="318"/>
      <c r="C330" s="318"/>
      <c r="D330" s="318"/>
      <c r="E330" s="318"/>
      <c r="F330" s="318"/>
      <c r="G330" s="318"/>
      <c r="H330" s="318"/>
      <c r="I330" s="318"/>
      <c r="J330" s="318"/>
      <c r="K330" s="318"/>
      <c r="L330" s="318"/>
      <c r="M330" s="318"/>
      <c r="N330" s="320"/>
      <c r="O330" s="367"/>
      <c r="P330" s="318"/>
      <c r="Q330" s="318"/>
      <c r="R330" s="356"/>
      <c r="S330" s="318"/>
      <c r="T330" s="318"/>
      <c r="U330" s="318"/>
      <c r="V330" s="318"/>
      <c r="W330" s="318"/>
      <c r="X330" s="318"/>
      <c r="Y330" s="318"/>
      <c r="Z330" s="318"/>
      <c r="AA330" s="318"/>
      <c r="AB330" s="318"/>
      <c r="AC330" s="318"/>
      <c r="AD330" s="318"/>
      <c r="AE330" s="318"/>
      <c r="AF330" s="318"/>
      <c r="AG330" s="318"/>
      <c r="AH330" s="318"/>
      <c r="AI330" s="318"/>
      <c r="AJ330" s="318"/>
      <c r="AK330" s="318"/>
    </row>
    <row r="331" spans="1:37" ht="12" customHeight="1" x14ac:dyDescent="0.25">
      <c r="A331" s="318"/>
      <c r="B331" s="318"/>
      <c r="C331" s="318"/>
      <c r="D331" s="318"/>
      <c r="E331" s="318"/>
      <c r="F331" s="318"/>
      <c r="G331" s="318"/>
      <c r="H331" s="318"/>
      <c r="I331" s="318"/>
      <c r="J331" s="318"/>
      <c r="K331" s="318"/>
      <c r="L331" s="318"/>
      <c r="M331" s="318"/>
      <c r="N331" s="320"/>
      <c r="O331" s="367"/>
      <c r="P331" s="318"/>
      <c r="Q331" s="318"/>
      <c r="R331" s="356"/>
      <c r="S331" s="318"/>
      <c r="T331" s="318"/>
      <c r="U331" s="318"/>
      <c r="V331" s="318"/>
      <c r="W331" s="318"/>
      <c r="X331" s="318"/>
      <c r="Y331" s="318"/>
      <c r="Z331" s="318"/>
      <c r="AA331" s="318"/>
      <c r="AB331" s="318"/>
      <c r="AC331" s="318"/>
      <c r="AD331" s="318"/>
      <c r="AE331" s="318"/>
      <c r="AF331" s="318"/>
      <c r="AG331" s="318"/>
      <c r="AH331" s="318"/>
      <c r="AI331" s="318"/>
      <c r="AJ331" s="318"/>
      <c r="AK331" s="318"/>
    </row>
    <row r="332" spans="1:37" ht="12" customHeight="1" x14ac:dyDescent="0.25">
      <c r="A332" s="318"/>
      <c r="B332" s="318"/>
      <c r="C332" s="318"/>
      <c r="D332" s="318"/>
      <c r="E332" s="318"/>
      <c r="F332" s="318"/>
      <c r="G332" s="318"/>
      <c r="H332" s="318"/>
      <c r="I332" s="318"/>
      <c r="J332" s="318"/>
      <c r="K332" s="318"/>
      <c r="L332" s="318"/>
      <c r="M332" s="318"/>
      <c r="N332" s="320"/>
      <c r="O332" s="367"/>
      <c r="P332" s="318"/>
      <c r="Q332" s="318"/>
      <c r="R332" s="356"/>
      <c r="S332" s="318"/>
      <c r="T332" s="318"/>
      <c r="U332" s="318"/>
      <c r="V332" s="318"/>
      <c r="W332" s="318"/>
      <c r="X332" s="318"/>
      <c r="Y332" s="318"/>
      <c r="Z332" s="318"/>
      <c r="AA332" s="318"/>
      <c r="AB332" s="318"/>
      <c r="AC332" s="318"/>
      <c r="AD332" s="318"/>
      <c r="AE332" s="318"/>
      <c r="AF332" s="318"/>
      <c r="AG332" s="318"/>
      <c r="AH332" s="318"/>
      <c r="AI332" s="318"/>
      <c r="AJ332" s="318"/>
      <c r="AK332" s="318"/>
    </row>
    <row r="333" spans="1:37" ht="12" customHeight="1" x14ac:dyDescent="0.25">
      <c r="A333" s="318"/>
      <c r="B333" s="318"/>
      <c r="C333" s="318"/>
      <c r="D333" s="318"/>
      <c r="E333" s="318"/>
      <c r="F333" s="318"/>
      <c r="G333" s="318"/>
      <c r="H333" s="318"/>
      <c r="I333" s="318"/>
      <c r="J333" s="318"/>
      <c r="K333" s="318"/>
      <c r="L333" s="318"/>
      <c r="M333" s="318"/>
      <c r="N333" s="320"/>
      <c r="O333" s="367"/>
      <c r="P333" s="318"/>
      <c r="Q333" s="318"/>
      <c r="R333" s="356"/>
      <c r="S333" s="318"/>
      <c r="T333" s="318"/>
      <c r="U333" s="318"/>
      <c r="V333" s="318"/>
      <c r="W333" s="318"/>
      <c r="X333" s="318"/>
      <c r="Y333" s="318"/>
      <c r="Z333" s="318"/>
      <c r="AA333" s="318"/>
      <c r="AB333" s="318"/>
      <c r="AC333" s="318"/>
      <c r="AD333" s="318"/>
      <c r="AE333" s="318"/>
      <c r="AF333" s="318"/>
      <c r="AG333" s="318"/>
      <c r="AH333" s="318"/>
      <c r="AI333" s="318"/>
      <c r="AJ333" s="318"/>
      <c r="AK333" s="318"/>
    </row>
    <row r="334" spans="1:37" ht="12" customHeight="1" x14ac:dyDescent="0.25">
      <c r="A334" s="318"/>
      <c r="B334" s="318"/>
      <c r="C334" s="318"/>
      <c r="D334" s="318"/>
      <c r="E334" s="318"/>
      <c r="F334" s="318"/>
      <c r="G334" s="318"/>
      <c r="H334" s="318"/>
      <c r="I334" s="318"/>
      <c r="J334" s="318"/>
      <c r="K334" s="318"/>
      <c r="L334" s="318"/>
      <c r="M334" s="318"/>
      <c r="N334" s="320"/>
      <c r="O334" s="367"/>
      <c r="P334" s="318"/>
      <c r="Q334" s="318"/>
      <c r="R334" s="356"/>
      <c r="S334" s="318"/>
      <c r="T334" s="318"/>
      <c r="U334" s="318"/>
      <c r="V334" s="318"/>
      <c r="W334" s="318"/>
      <c r="X334" s="318"/>
      <c r="Y334" s="318"/>
      <c r="Z334" s="318"/>
      <c r="AA334" s="318"/>
      <c r="AB334" s="318"/>
      <c r="AC334" s="318"/>
      <c r="AD334" s="318"/>
      <c r="AE334" s="318"/>
      <c r="AF334" s="318"/>
      <c r="AG334" s="318"/>
      <c r="AH334" s="318"/>
      <c r="AI334" s="318"/>
      <c r="AJ334" s="318"/>
      <c r="AK334" s="318"/>
    </row>
    <row r="335" spans="1:37" ht="12" customHeight="1" x14ac:dyDescent="0.25">
      <c r="A335" s="318"/>
      <c r="B335" s="318"/>
      <c r="C335" s="318"/>
      <c r="D335" s="318"/>
      <c r="E335" s="318"/>
      <c r="F335" s="318"/>
      <c r="G335" s="318"/>
      <c r="H335" s="318"/>
      <c r="I335" s="318"/>
      <c r="J335" s="318"/>
      <c r="K335" s="318"/>
      <c r="L335" s="318"/>
      <c r="M335" s="318"/>
      <c r="N335" s="320"/>
      <c r="O335" s="367"/>
      <c r="P335" s="318"/>
      <c r="Q335" s="318"/>
      <c r="R335" s="356"/>
      <c r="S335" s="318"/>
      <c r="T335" s="318"/>
      <c r="U335" s="318"/>
      <c r="V335" s="318"/>
      <c r="W335" s="318"/>
      <c r="X335" s="318"/>
      <c r="Y335" s="318"/>
      <c r="Z335" s="318"/>
      <c r="AA335" s="318"/>
      <c r="AB335" s="318"/>
      <c r="AC335" s="318"/>
      <c r="AD335" s="318"/>
      <c r="AE335" s="318"/>
      <c r="AF335" s="318"/>
      <c r="AG335" s="318"/>
      <c r="AH335" s="318"/>
      <c r="AI335" s="318"/>
      <c r="AJ335" s="318"/>
      <c r="AK335" s="318"/>
    </row>
    <row r="336" spans="1:37" ht="12" customHeight="1" x14ac:dyDescent="0.25">
      <c r="A336" s="318"/>
      <c r="B336" s="318"/>
      <c r="C336" s="318"/>
      <c r="D336" s="318"/>
      <c r="E336" s="318"/>
      <c r="F336" s="318"/>
      <c r="G336" s="318"/>
      <c r="H336" s="318"/>
      <c r="I336" s="318"/>
      <c r="J336" s="318"/>
      <c r="K336" s="318"/>
      <c r="L336" s="318"/>
      <c r="M336" s="318"/>
      <c r="N336" s="320"/>
      <c r="O336" s="367"/>
      <c r="P336" s="318"/>
      <c r="Q336" s="318"/>
      <c r="R336" s="356"/>
      <c r="S336" s="318"/>
      <c r="T336" s="318"/>
      <c r="U336" s="318"/>
      <c r="V336" s="318"/>
      <c r="W336" s="318"/>
      <c r="X336" s="318"/>
      <c r="Y336" s="318"/>
      <c r="Z336" s="318"/>
      <c r="AA336" s="318"/>
      <c r="AB336" s="318"/>
      <c r="AC336" s="318"/>
      <c r="AD336" s="318"/>
      <c r="AE336" s="318"/>
      <c r="AF336" s="318"/>
      <c r="AG336" s="318"/>
      <c r="AH336" s="318"/>
      <c r="AI336" s="318"/>
      <c r="AJ336" s="318"/>
      <c r="AK336" s="318"/>
    </row>
    <row r="337" spans="1:37" ht="12" customHeight="1" x14ac:dyDescent="0.25">
      <c r="A337" s="318"/>
      <c r="B337" s="318"/>
      <c r="C337" s="318"/>
      <c r="D337" s="318"/>
      <c r="E337" s="318"/>
      <c r="F337" s="318"/>
      <c r="G337" s="318"/>
      <c r="H337" s="318"/>
      <c r="I337" s="318"/>
      <c r="J337" s="318"/>
      <c r="K337" s="318"/>
      <c r="L337" s="318"/>
      <c r="M337" s="318"/>
      <c r="N337" s="320"/>
      <c r="O337" s="367"/>
      <c r="P337" s="318"/>
      <c r="Q337" s="318"/>
      <c r="R337" s="356"/>
      <c r="S337" s="318"/>
      <c r="T337" s="318"/>
      <c r="U337" s="318"/>
      <c r="V337" s="318"/>
      <c r="W337" s="318"/>
      <c r="X337" s="318"/>
      <c r="Y337" s="318"/>
      <c r="Z337" s="318"/>
      <c r="AA337" s="318"/>
      <c r="AB337" s="318"/>
      <c r="AC337" s="318"/>
      <c r="AD337" s="318"/>
      <c r="AE337" s="318"/>
      <c r="AF337" s="318"/>
      <c r="AG337" s="318"/>
      <c r="AH337" s="318"/>
      <c r="AI337" s="318"/>
      <c r="AJ337" s="318"/>
      <c r="AK337" s="318"/>
    </row>
    <row r="338" spans="1:37" ht="12" customHeight="1" x14ac:dyDescent="0.25">
      <c r="A338" s="318"/>
      <c r="B338" s="318"/>
      <c r="C338" s="318"/>
      <c r="D338" s="318"/>
      <c r="E338" s="318"/>
      <c r="F338" s="318"/>
      <c r="G338" s="318"/>
      <c r="H338" s="318"/>
      <c r="I338" s="318"/>
      <c r="J338" s="318"/>
      <c r="K338" s="318"/>
      <c r="L338" s="318"/>
      <c r="M338" s="318"/>
      <c r="N338" s="320"/>
      <c r="O338" s="367"/>
      <c r="P338" s="318"/>
      <c r="Q338" s="318"/>
      <c r="R338" s="356"/>
      <c r="S338" s="318"/>
      <c r="T338" s="318"/>
      <c r="U338" s="318"/>
      <c r="V338" s="318"/>
      <c r="W338" s="318"/>
      <c r="X338" s="318"/>
      <c r="Y338" s="318"/>
      <c r="Z338" s="318"/>
      <c r="AA338" s="318"/>
      <c r="AB338" s="318"/>
      <c r="AC338" s="318"/>
      <c r="AD338" s="318"/>
      <c r="AE338" s="318"/>
      <c r="AF338" s="318"/>
      <c r="AG338" s="318"/>
      <c r="AH338" s="318"/>
      <c r="AI338" s="318"/>
      <c r="AJ338" s="318"/>
      <c r="AK338" s="318"/>
    </row>
    <row r="339" spans="1:37" ht="12" customHeight="1" x14ac:dyDescent="0.25">
      <c r="A339" s="318"/>
      <c r="B339" s="318"/>
      <c r="C339" s="318"/>
      <c r="D339" s="318"/>
      <c r="E339" s="318"/>
      <c r="F339" s="318"/>
      <c r="G339" s="318"/>
      <c r="H339" s="318"/>
      <c r="I339" s="318"/>
      <c r="J339" s="318"/>
      <c r="K339" s="318"/>
      <c r="L339" s="318"/>
      <c r="M339" s="318"/>
      <c r="N339" s="320"/>
      <c r="O339" s="367"/>
      <c r="P339" s="318"/>
      <c r="Q339" s="318"/>
      <c r="R339" s="356"/>
      <c r="S339" s="318"/>
      <c r="T339" s="318"/>
      <c r="U339" s="318"/>
      <c r="V339" s="318"/>
      <c r="W339" s="318"/>
      <c r="X339" s="318"/>
      <c r="Y339" s="318"/>
      <c r="Z339" s="318"/>
      <c r="AA339" s="318"/>
      <c r="AB339" s="318"/>
      <c r="AC339" s="318"/>
      <c r="AD339" s="318"/>
      <c r="AE339" s="318"/>
      <c r="AF339" s="318"/>
      <c r="AG339" s="318"/>
      <c r="AH339" s="318"/>
      <c r="AI339" s="318"/>
      <c r="AJ339" s="318"/>
      <c r="AK339" s="318"/>
    </row>
    <row r="340" spans="1:37" ht="12" customHeight="1" x14ac:dyDescent="0.25">
      <c r="A340" s="318"/>
      <c r="B340" s="318"/>
      <c r="C340" s="318"/>
      <c r="D340" s="318"/>
      <c r="E340" s="318"/>
      <c r="F340" s="318"/>
      <c r="G340" s="318"/>
      <c r="H340" s="318"/>
      <c r="I340" s="318"/>
      <c r="J340" s="318"/>
      <c r="K340" s="318"/>
      <c r="L340" s="318"/>
      <c r="M340" s="318"/>
      <c r="N340" s="320"/>
      <c r="O340" s="367"/>
      <c r="P340" s="318"/>
      <c r="Q340" s="318"/>
      <c r="R340" s="356"/>
      <c r="S340" s="318"/>
      <c r="T340" s="318"/>
      <c r="U340" s="318"/>
      <c r="V340" s="318"/>
      <c r="W340" s="318"/>
      <c r="X340" s="318"/>
      <c r="Y340" s="318"/>
      <c r="Z340" s="318"/>
      <c r="AA340" s="318"/>
      <c r="AB340" s="318"/>
      <c r="AC340" s="318"/>
      <c r="AD340" s="318"/>
      <c r="AE340" s="318"/>
      <c r="AF340" s="318"/>
      <c r="AG340" s="318"/>
      <c r="AH340" s="318"/>
      <c r="AI340" s="318"/>
      <c r="AJ340" s="318"/>
      <c r="AK340" s="318"/>
    </row>
    <row r="341" spans="1:37" ht="12" customHeight="1" x14ac:dyDescent="0.25">
      <c r="A341" s="318"/>
      <c r="B341" s="318"/>
      <c r="C341" s="318"/>
      <c r="D341" s="318"/>
      <c r="E341" s="318"/>
      <c r="F341" s="318"/>
      <c r="G341" s="318"/>
      <c r="H341" s="318"/>
      <c r="I341" s="318"/>
      <c r="J341" s="318"/>
      <c r="K341" s="318"/>
      <c r="L341" s="318"/>
      <c r="M341" s="318"/>
      <c r="N341" s="320"/>
      <c r="O341" s="367"/>
      <c r="P341" s="318"/>
      <c r="Q341" s="318"/>
      <c r="R341" s="356"/>
      <c r="S341" s="318"/>
      <c r="T341" s="318"/>
      <c r="U341" s="318"/>
      <c r="V341" s="318"/>
      <c r="W341" s="318"/>
      <c r="X341" s="318"/>
      <c r="Y341" s="318"/>
      <c r="Z341" s="318"/>
      <c r="AA341" s="318"/>
      <c r="AB341" s="318"/>
      <c r="AC341" s="318"/>
      <c r="AD341" s="318"/>
      <c r="AE341" s="318"/>
      <c r="AF341" s="318"/>
      <c r="AG341" s="318"/>
      <c r="AH341" s="318"/>
      <c r="AI341" s="318"/>
      <c r="AJ341" s="318"/>
      <c r="AK341" s="318"/>
    </row>
    <row r="342" spans="1:37" ht="12" customHeight="1" x14ac:dyDescent="0.25">
      <c r="A342" s="318"/>
      <c r="B342" s="318"/>
      <c r="C342" s="318"/>
      <c r="D342" s="318"/>
      <c r="E342" s="318"/>
      <c r="F342" s="318"/>
      <c r="G342" s="318"/>
      <c r="H342" s="318"/>
      <c r="I342" s="318"/>
      <c r="J342" s="318"/>
      <c r="K342" s="318"/>
      <c r="L342" s="318"/>
      <c r="M342" s="318"/>
      <c r="N342" s="320"/>
      <c r="O342" s="367"/>
      <c r="P342" s="318"/>
      <c r="Q342" s="318"/>
      <c r="R342" s="356"/>
      <c r="S342" s="318"/>
      <c r="T342" s="318"/>
      <c r="U342" s="318"/>
      <c r="V342" s="318"/>
      <c r="W342" s="318"/>
      <c r="X342" s="318"/>
      <c r="Y342" s="318"/>
      <c r="Z342" s="318"/>
      <c r="AA342" s="318"/>
      <c r="AB342" s="318"/>
      <c r="AC342" s="318"/>
      <c r="AD342" s="318"/>
      <c r="AE342" s="318"/>
      <c r="AF342" s="318"/>
      <c r="AG342" s="318"/>
      <c r="AH342" s="318"/>
      <c r="AI342" s="318"/>
      <c r="AJ342" s="318"/>
      <c r="AK342" s="318"/>
    </row>
    <row r="343" spans="1:37" ht="12" customHeight="1" x14ac:dyDescent="0.25">
      <c r="A343" s="318"/>
      <c r="B343" s="318"/>
      <c r="C343" s="318"/>
      <c r="D343" s="318"/>
      <c r="E343" s="318"/>
      <c r="F343" s="318"/>
      <c r="G343" s="318"/>
      <c r="H343" s="318"/>
      <c r="I343" s="318"/>
      <c r="J343" s="318"/>
      <c r="K343" s="318"/>
      <c r="L343" s="318"/>
      <c r="M343" s="318"/>
      <c r="N343" s="320"/>
      <c r="O343" s="367"/>
      <c r="P343" s="318"/>
      <c r="Q343" s="318"/>
      <c r="R343" s="356"/>
      <c r="S343" s="318"/>
      <c r="T343" s="318"/>
      <c r="U343" s="318"/>
      <c r="V343" s="318"/>
      <c r="W343" s="318"/>
      <c r="X343" s="318"/>
      <c r="Y343" s="318"/>
      <c r="Z343" s="318"/>
      <c r="AA343" s="318"/>
      <c r="AB343" s="318"/>
      <c r="AC343" s="318"/>
      <c r="AD343" s="318"/>
      <c r="AE343" s="318"/>
      <c r="AF343" s="318"/>
      <c r="AG343" s="318"/>
      <c r="AH343" s="318"/>
      <c r="AI343" s="318"/>
      <c r="AJ343" s="318"/>
      <c r="AK343" s="318"/>
    </row>
    <row r="344" spans="1:37" ht="12" customHeight="1" x14ac:dyDescent="0.25">
      <c r="A344" s="318"/>
      <c r="B344" s="318"/>
      <c r="C344" s="318"/>
      <c r="D344" s="318"/>
      <c r="E344" s="318"/>
      <c r="F344" s="318"/>
      <c r="G344" s="318"/>
      <c r="H344" s="318"/>
      <c r="I344" s="318"/>
      <c r="J344" s="318"/>
      <c r="K344" s="318"/>
      <c r="L344" s="318"/>
      <c r="M344" s="318"/>
      <c r="N344" s="320"/>
      <c r="O344" s="367"/>
      <c r="P344" s="318"/>
      <c r="Q344" s="318"/>
      <c r="R344" s="356"/>
      <c r="S344" s="318"/>
      <c r="T344" s="318"/>
      <c r="U344" s="318"/>
      <c r="V344" s="318"/>
      <c r="W344" s="318"/>
      <c r="X344" s="318"/>
      <c r="Y344" s="318"/>
      <c r="Z344" s="318"/>
      <c r="AA344" s="318"/>
      <c r="AB344" s="318"/>
      <c r="AC344" s="318"/>
      <c r="AD344" s="318"/>
      <c r="AE344" s="318"/>
      <c r="AF344" s="318"/>
      <c r="AG344" s="318"/>
      <c r="AH344" s="318"/>
      <c r="AI344" s="318"/>
      <c r="AJ344" s="318"/>
      <c r="AK344" s="318"/>
    </row>
    <row r="345" spans="1:37" ht="12" customHeight="1" x14ac:dyDescent="0.25">
      <c r="A345" s="318"/>
      <c r="B345" s="318"/>
      <c r="C345" s="318"/>
      <c r="D345" s="318"/>
      <c r="E345" s="318"/>
      <c r="F345" s="318"/>
      <c r="G345" s="318"/>
      <c r="H345" s="318"/>
      <c r="I345" s="318"/>
      <c r="J345" s="318"/>
      <c r="K345" s="318"/>
      <c r="L345" s="318"/>
      <c r="M345" s="318"/>
      <c r="N345" s="320"/>
      <c r="O345" s="367"/>
      <c r="P345" s="318"/>
      <c r="Q345" s="318"/>
      <c r="R345" s="356"/>
      <c r="S345" s="318"/>
      <c r="T345" s="318"/>
      <c r="U345" s="318"/>
      <c r="V345" s="318"/>
      <c r="W345" s="318"/>
      <c r="X345" s="318"/>
      <c r="Y345" s="318"/>
      <c r="Z345" s="318"/>
      <c r="AA345" s="318"/>
      <c r="AB345" s="318"/>
      <c r="AC345" s="318"/>
      <c r="AD345" s="318"/>
      <c r="AE345" s="318"/>
      <c r="AF345" s="318"/>
      <c r="AG345" s="318"/>
      <c r="AH345" s="318"/>
      <c r="AI345" s="318"/>
      <c r="AJ345" s="318"/>
      <c r="AK345" s="318"/>
    </row>
    <row r="346" spans="1:37" ht="12" customHeight="1" x14ac:dyDescent="0.25">
      <c r="A346" s="318"/>
      <c r="B346" s="318"/>
      <c r="C346" s="318"/>
      <c r="D346" s="318"/>
      <c r="E346" s="318"/>
      <c r="F346" s="318"/>
      <c r="G346" s="318"/>
      <c r="H346" s="318"/>
      <c r="I346" s="318"/>
      <c r="J346" s="318"/>
      <c r="K346" s="318"/>
      <c r="L346" s="318"/>
      <c r="M346" s="318"/>
      <c r="N346" s="320"/>
      <c r="O346" s="367"/>
      <c r="P346" s="318"/>
      <c r="Q346" s="318"/>
      <c r="R346" s="356"/>
      <c r="S346" s="318"/>
      <c r="T346" s="318"/>
      <c r="U346" s="318"/>
      <c r="V346" s="318"/>
      <c r="W346" s="318"/>
      <c r="X346" s="318"/>
      <c r="Y346" s="318"/>
      <c r="Z346" s="318"/>
      <c r="AA346" s="318"/>
      <c r="AB346" s="318"/>
      <c r="AC346" s="318"/>
      <c r="AD346" s="318"/>
      <c r="AE346" s="318"/>
      <c r="AF346" s="318"/>
      <c r="AG346" s="318"/>
      <c r="AH346" s="318"/>
      <c r="AI346" s="318"/>
      <c r="AJ346" s="318"/>
      <c r="AK346" s="318"/>
    </row>
    <row r="347" spans="1:37" ht="12" customHeight="1" x14ac:dyDescent="0.25">
      <c r="A347" s="318"/>
      <c r="B347" s="318"/>
      <c r="C347" s="318"/>
      <c r="D347" s="318"/>
      <c r="E347" s="318"/>
      <c r="F347" s="318"/>
      <c r="G347" s="318"/>
      <c r="H347" s="318"/>
      <c r="I347" s="318"/>
      <c r="J347" s="318"/>
      <c r="K347" s="318"/>
      <c r="L347" s="318"/>
      <c r="M347" s="318"/>
      <c r="N347" s="320"/>
      <c r="O347" s="367"/>
      <c r="P347" s="318"/>
      <c r="Q347" s="318"/>
      <c r="R347" s="356"/>
      <c r="S347" s="318"/>
      <c r="T347" s="318"/>
      <c r="U347" s="318"/>
      <c r="V347" s="318"/>
      <c r="W347" s="318"/>
      <c r="X347" s="318"/>
      <c r="Y347" s="318"/>
      <c r="Z347" s="318"/>
      <c r="AA347" s="318"/>
      <c r="AB347" s="318"/>
      <c r="AC347" s="318"/>
      <c r="AD347" s="318"/>
      <c r="AE347" s="318"/>
      <c r="AF347" s="318"/>
      <c r="AG347" s="318"/>
      <c r="AH347" s="318"/>
      <c r="AI347" s="318"/>
      <c r="AJ347" s="318"/>
      <c r="AK347" s="318"/>
    </row>
    <row r="348" spans="1:37" ht="12" customHeight="1" x14ac:dyDescent="0.25">
      <c r="A348" s="318"/>
      <c r="B348" s="318"/>
      <c r="C348" s="318"/>
      <c r="D348" s="318"/>
      <c r="E348" s="318"/>
      <c r="F348" s="318"/>
      <c r="G348" s="318"/>
      <c r="H348" s="318"/>
      <c r="I348" s="318"/>
      <c r="J348" s="318"/>
      <c r="K348" s="318"/>
      <c r="L348" s="318"/>
      <c r="M348" s="318"/>
      <c r="N348" s="320"/>
      <c r="O348" s="367"/>
      <c r="P348" s="318"/>
      <c r="Q348" s="318"/>
      <c r="R348" s="356"/>
      <c r="S348" s="318"/>
      <c r="T348" s="318"/>
      <c r="U348" s="318"/>
      <c r="V348" s="318"/>
      <c r="W348" s="318"/>
      <c r="X348" s="318"/>
      <c r="Y348" s="318"/>
      <c r="Z348" s="318"/>
      <c r="AA348" s="318"/>
      <c r="AB348" s="318"/>
      <c r="AC348" s="318"/>
      <c r="AD348" s="318"/>
      <c r="AE348" s="318"/>
      <c r="AF348" s="318"/>
      <c r="AG348" s="318"/>
      <c r="AH348" s="318"/>
      <c r="AI348" s="318"/>
      <c r="AJ348" s="318"/>
      <c r="AK348" s="318"/>
    </row>
    <row r="349" spans="1:37" ht="12" customHeight="1" x14ac:dyDescent="0.25">
      <c r="A349" s="318"/>
      <c r="B349" s="318"/>
      <c r="C349" s="318"/>
      <c r="D349" s="318"/>
      <c r="E349" s="318"/>
      <c r="F349" s="318"/>
      <c r="G349" s="318"/>
      <c r="H349" s="318"/>
      <c r="I349" s="318"/>
      <c r="J349" s="318"/>
      <c r="K349" s="318"/>
      <c r="L349" s="318"/>
      <c r="M349" s="318"/>
      <c r="N349" s="320"/>
      <c r="O349" s="367"/>
      <c r="P349" s="318"/>
      <c r="Q349" s="318"/>
      <c r="R349" s="356"/>
      <c r="S349" s="318"/>
      <c r="T349" s="318"/>
      <c r="U349" s="318"/>
      <c r="V349" s="318"/>
      <c r="W349" s="318"/>
      <c r="X349" s="318"/>
      <c r="Y349" s="318"/>
      <c r="Z349" s="318"/>
      <c r="AA349" s="318"/>
      <c r="AB349" s="318"/>
      <c r="AC349" s="318"/>
      <c r="AD349" s="318"/>
      <c r="AE349" s="318"/>
      <c r="AF349" s="318"/>
      <c r="AG349" s="318"/>
      <c r="AH349" s="318"/>
      <c r="AI349" s="318"/>
      <c r="AJ349" s="318"/>
      <c r="AK349" s="318"/>
    </row>
    <row r="350" spans="1:37" ht="12" customHeight="1" x14ac:dyDescent="0.25">
      <c r="A350" s="318"/>
      <c r="B350" s="318"/>
      <c r="C350" s="318"/>
      <c r="D350" s="318"/>
      <c r="E350" s="318"/>
      <c r="F350" s="318"/>
      <c r="G350" s="318"/>
      <c r="H350" s="318"/>
      <c r="I350" s="318"/>
      <c r="J350" s="318"/>
      <c r="K350" s="318"/>
      <c r="L350" s="318"/>
      <c r="M350" s="318"/>
      <c r="N350" s="320"/>
      <c r="O350" s="367"/>
      <c r="P350" s="318"/>
      <c r="Q350" s="318"/>
      <c r="R350" s="356"/>
      <c r="S350" s="318"/>
      <c r="T350" s="318"/>
      <c r="U350" s="318"/>
      <c r="V350" s="318"/>
      <c r="W350" s="318"/>
      <c r="X350" s="318"/>
      <c r="Y350" s="318"/>
      <c r="Z350" s="318"/>
      <c r="AA350" s="318"/>
      <c r="AB350" s="318"/>
      <c r="AC350" s="318"/>
      <c r="AD350" s="318"/>
      <c r="AE350" s="318"/>
      <c r="AF350" s="318"/>
      <c r="AG350" s="318"/>
      <c r="AH350" s="318"/>
      <c r="AI350" s="318"/>
      <c r="AJ350" s="318"/>
      <c r="AK350" s="318"/>
    </row>
    <row r="351" spans="1:37" ht="12" customHeight="1" x14ac:dyDescent="0.25">
      <c r="A351" s="318"/>
      <c r="B351" s="318"/>
      <c r="C351" s="318"/>
      <c r="D351" s="318"/>
      <c r="E351" s="318"/>
      <c r="F351" s="318"/>
      <c r="G351" s="318"/>
      <c r="H351" s="318"/>
      <c r="I351" s="318"/>
      <c r="J351" s="318"/>
      <c r="K351" s="318"/>
      <c r="L351" s="318"/>
      <c r="M351" s="318"/>
      <c r="N351" s="320"/>
      <c r="O351" s="367"/>
      <c r="P351" s="318"/>
      <c r="Q351" s="318"/>
      <c r="R351" s="356"/>
      <c r="S351" s="318"/>
      <c r="T351" s="318"/>
      <c r="U351" s="318"/>
      <c r="V351" s="318"/>
      <c r="W351" s="318"/>
      <c r="X351" s="318"/>
      <c r="Y351" s="318"/>
      <c r="Z351" s="318"/>
      <c r="AA351" s="318"/>
      <c r="AB351" s="318"/>
      <c r="AC351" s="318"/>
      <c r="AD351" s="318"/>
      <c r="AE351" s="318"/>
      <c r="AF351" s="318"/>
      <c r="AG351" s="318"/>
      <c r="AH351" s="318"/>
      <c r="AI351" s="318"/>
      <c r="AJ351" s="318"/>
      <c r="AK351" s="318"/>
    </row>
    <row r="352" spans="1:37" ht="12" customHeight="1" x14ac:dyDescent="0.25">
      <c r="A352" s="318"/>
      <c r="B352" s="318"/>
      <c r="C352" s="318"/>
      <c r="D352" s="318"/>
      <c r="E352" s="318"/>
      <c r="F352" s="318"/>
      <c r="G352" s="318"/>
      <c r="H352" s="318"/>
      <c r="I352" s="318"/>
      <c r="J352" s="318"/>
      <c r="K352" s="318"/>
      <c r="L352" s="318"/>
      <c r="M352" s="318"/>
      <c r="N352" s="320"/>
      <c r="O352" s="367"/>
      <c r="P352" s="318"/>
      <c r="Q352" s="318"/>
      <c r="R352" s="356"/>
      <c r="S352" s="318"/>
      <c r="T352" s="318"/>
      <c r="U352" s="318"/>
      <c r="V352" s="318"/>
      <c r="W352" s="318"/>
      <c r="X352" s="318"/>
      <c r="Y352" s="318"/>
      <c r="Z352" s="318"/>
      <c r="AA352" s="318"/>
      <c r="AB352" s="318"/>
      <c r="AC352" s="318"/>
      <c r="AD352" s="318"/>
      <c r="AE352" s="318"/>
      <c r="AF352" s="318"/>
      <c r="AG352" s="318"/>
      <c r="AH352" s="318"/>
      <c r="AI352" s="318"/>
      <c r="AJ352" s="318"/>
      <c r="AK352" s="318"/>
    </row>
    <row r="353" spans="1:37" ht="12" customHeight="1" x14ac:dyDescent="0.25">
      <c r="A353" s="318"/>
      <c r="B353" s="318"/>
      <c r="C353" s="318"/>
      <c r="D353" s="318"/>
      <c r="E353" s="318"/>
      <c r="F353" s="318"/>
      <c r="G353" s="318"/>
      <c r="H353" s="318"/>
      <c r="I353" s="318"/>
      <c r="J353" s="318"/>
      <c r="K353" s="318"/>
      <c r="L353" s="318"/>
      <c r="M353" s="318"/>
      <c r="N353" s="320"/>
      <c r="O353" s="367"/>
      <c r="P353" s="318"/>
      <c r="Q353" s="318"/>
      <c r="R353" s="356"/>
      <c r="S353" s="318"/>
      <c r="T353" s="318"/>
      <c r="U353" s="318"/>
      <c r="V353" s="318"/>
      <c r="W353" s="318"/>
      <c r="X353" s="318"/>
      <c r="Y353" s="318"/>
      <c r="Z353" s="318"/>
      <c r="AA353" s="318"/>
      <c r="AB353" s="318"/>
      <c r="AC353" s="318"/>
      <c r="AD353" s="318"/>
      <c r="AE353" s="318"/>
      <c r="AF353" s="318"/>
      <c r="AG353" s="318"/>
      <c r="AH353" s="318"/>
      <c r="AI353" s="318"/>
      <c r="AJ353" s="318"/>
      <c r="AK353" s="318"/>
    </row>
    <row r="354" spans="1:37" ht="12" customHeight="1" x14ac:dyDescent="0.25">
      <c r="A354" s="318"/>
      <c r="B354" s="318"/>
      <c r="C354" s="318"/>
      <c r="D354" s="318"/>
      <c r="E354" s="318"/>
      <c r="F354" s="318"/>
      <c r="G354" s="318"/>
      <c r="H354" s="318"/>
      <c r="I354" s="318"/>
      <c r="J354" s="318"/>
      <c r="K354" s="318"/>
      <c r="L354" s="318"/>
      <c r="M354" s="318"/>
      <c r="N354" s="320"/>
      <c r="O354" s="367"/>
      <c r="P354" s="318"/>
      <c r="Q354" s="318"/>
      <c r="R354" s="356"/>
      <c r="S354" s="318"/>
      <c r="T354" s="318"/>
      <c r="U354" s="318"/>
      <c r="V354" s="318"/>
      <c r="W354" s="318"/>
      <c r="X354" s="318"/>
      <c r="Y354" s="318"/>
      <c r="Z354" s="318"/>
      <c r="AA354" s="318"/>
      <c r="AB354" s="318"/>
      <c r="AC354" s="318"/>
      <c r="AD354" s="318"/>
      <c r="AE354" s="318"/>
      <c r="AF354" s="318"/>
      <c r="AG354" s="318"/>
      <c r="AH354" s="318"/>
      <c r="AI354" s="318"/>
      <c r="AJ354" s="318"/>
      <c r="AK354" s="318"/>
    </row>
    <row r="355" spans="1:37" ht="12" customHeight="1" x14ac:dyDescent="0.25">
      <c r="A355" s="318"/>
      <c r="B355" s="318"/>
      <c r="C355" s="318"/>
      <c r="D355" s="318"/>
      <c r="E355" s="318"/>
      <c r="F355" s="318"/>
      <c r="G355" s="318"/>
      <c r="H355" s="318"/>
      <c r="I355" s="318"/>
      <c r="J355" s="318"/>
      <c r="K355" s="318"/>
      <c r="L355" s="318"/>
      <c r="M355" s="318"/>
      <c r="N355" s="320"/>
      <c r="O355" s="367"/>
      <c r="P355" s="318"/>
      <c r="Q355" s="318"/>
      <c r="R355" s="356"/>
      <c r="S355" s="318"/>
      <c r="T355" s="318"/>
      <c r="U355" s="318"/>
      <c r="V355" s="318"/>
      <c r="W355" s="318"/>
      <c r="X355" s="318"/>
      <c r="Y355" s="318"/>
      <c r="Z355" s="318"/>
      <c r="AA355" s="318"/>
      <c r="AB355" s="318"/>
      <c r="AC355" s="318"/>
      <c r="AD355" s="318"/>
      <c r="AE355" s="318"/>
      <c r="AF355" s="318"/>
      <c r="AG355" s="318"/>
      <c r="AH355" s="318"/>
      <c r="AI355" s="318"/>
      <c r="AJ355" s="318"/>
      <c r="AK355" s="318"/>
    </row>
    <row r="356" spans="1:37" ht="12" customHeight="1" x14ac:dyDescent="0.25">
      <c r="A356" s="318"/>
      <c r="B356" s="318"/>
      <c r="C356" s="318"/>
      <c r="D356" s="318"/>
      <c r="E356" s="318"/>
      <c r="F356" s="318"/>
      <c r="G356" s="318"/>
      <c r="H356" s="318"/>
      <c r="I356" s="318"/>
      <c r="J356" s="318"/>
      <c r="K356" s="318"/>
      <c r="L356" s="318"/>
      <c r="M356" s="318"/>
      <c r="N356" s="320"/>
      <c r="O356" s="367"/>
      <c r="P356" s="318"/>
      <c r="Q356" s="318"/>
      <c r="R356" s="356"/>
      <c r="S356" s="318"/>
      <c r="T356" s="318"/>
      <c r="U356" s="318"/>
      <c r="V356" s="318"/>
      <c r="W356" s="318"/>
      <c r="X356" s="318"/>
      <c r="Y356" s="318"/>
      <c r="Z356" s="318"/>
      <c r="AA356" s="318"/>
      <c r="AB356" s="318"/>
      <c r="AC356" s="318"/>
      <c r="AD356" s="318"/>
      <c r="AE356" s="318"/>
      <c r="AF356" s="318"/>
      <c r="AG356" s="318"/>
      <c r="AH356" s="318"/>
      <c r="AI356" s="318"/>
      <c r="AJ356" s="318"/>
      <c r="AK356" s="318"/>
    </row>
    <row r="357" spans="1:37" ht="12" customHeight="1" x14ac:dyDescent="0.25">
      <c r="A357" s="318"/>
      <c r="B357" s="318"/>
      <c r="C357" s="318"/>
      <c r="D357" s="318"/>
      <c r="E357" s="318"/>
      <c r="F357" s="318"/>
      <c r="G357" s="318"/>
      <c r="H357" s="318"/>
      <c r="I357" s="318"/>
      <c r="J357" s="318"/>
      <c r="K357" s="318"/>
      <c r="L357" s="318"/>
      <c r="M357" s="318"/>
      <c r="N357" s="320"/>
      <c r="O357" s="367"/>
      <c r="P357" s="318"/>
      <c r="Q357" s="318"/>
      <c r="R357" s="356"/>
      <c r="S357" s="318"/>
      <c r="T357" s="318"/>
      <c r="U357" s="318"/>
      <c r="V357" s="318"/>
      <c r="W357" s="318"/>
      <c r="X357" s="318"/>
      <c r="Y357" s="318"/>
      <c r="Z357" s="318"/>
      <c r="AA357" s="318"/>
      <c r="AB357" s="318"/>
      <c r="AC357" s="318"/>
      <c r="AD357" s="318"/>
      <c r="AE357" s="318"/>
      <c r="AF357" s="318"/>
      <c r="AG357" s="318"/>
      <c r="AH357" s="318"/>
      <c r="AI357" s="318"/>
      <c r="AJ357" s="318"/>
      <c r="AK357" s="318"/>
    </row>
    <row r="358" spans="1:37" ht="12" customHeight="1" x14ac:dyDescent="0.25">
      <c r="A358" s="318"/>
      <c r="B358" s="318"/>
      <c r="C358" s="318"/>
      <c r="D358" s="318"/>
      <c r="E358" s="318"/>
      <c r="F358" s="318"/>
      <c r="G358" s="318"/>
      <c r="H358" s="318"/>
      <c r="I358" s="318"/>
      <c r="J358" s="318"/>
      <c r="K358" s="318"/>
      <c r="L358" s="318"/>
      <c r="M358" s="318"/>
      <c r="N358" s="320"/>
      <c r="O358" s="367"/>
      <c r="P358" s="318"/>
      <c r="Q358" s="318"/>
      <c r="R358" s="356"/>
      <c r="S358" s="318"/>
      <c r="T358" s="318"/>
      <c r="U358" s="318"/>
      <c r="V358" s="318"/>
      <c r="W358" s="318"/>
      <c r="X358" s="318"/>
      <c r="Y358" s="318"/>
      <c r="Z358" s="318"/>
      <c r="AA358" s="318"/>
      <c r="AB358" s="318"/>
      <c r="AC358" s="318"/>
      <c r="AD358" s="318"/>
      <c r="AE358" s="318"/>
      <c r="AF358" s="318"/>
      <c r="AG358" s="318"/>
      <c r="AH358" s="318"/>
      <c r="AI358" s="318"/>
      <c r="AJ358" s="318"/>
      <c r="AK358" s="318"/>
    </row>
    <row r="359" spans="1:37" ht="12" customHeight="1" x14ac:dyDescent="0.25">
      <c r="A359" s="318"/>
      <c r="B359" s="318"/>
      <c r="C359" s="318"/>
      <c r="D359" s="318"/>
      <c r="E359" s="318"/>
      <c r="F359" s="318"/>
      <c r="G359" s="318"/>
      <c r="H359" s="318"/>
      <c r="I359" s="318"/>
      <c r="J359" s="318"/>
      <c r="K359" s="318"/>
      <c r="L359" s="318"/>
      <c r="M359" s="318"/>
      <c r="N359" s="320"/>
      <c r="O359" s="367"/>
      <c r="P359" s="318"/>
      <c r="Q359" s="318"/>
      <c r="R359" s="356"/>
      <c r="S359" s="318"/>
      <c r="T359" s="318"/>
      <c r="U359" s="318"/>
      <c r="V359" s="318"/>
      <c r="W359" s="318"/>
      <c r="X359" s="318"/>
      <c r="Y359" s="318"/>
      <c r="Z359" s="318"/>
      <c r="AA359" s="318"/>
      <c r="AB359" s="318"/>
      <c r="AC359" s="318"/>
      <c r="AD359" s="318"/>
      <c r="AE359" s="318"/>
      <c r="AF359" s="318"/>
      <c r="AG359" s="318"/>
      <c r="AH359" s="318"/>
      <c r="AI359" s="318"/>
      <c r="AJ359" s="318"/>
      <c r="AK359" s="318"/>
    </row>
    <row r="360" spans="1:37" ht="12" customHeight="1" x14ac:dyDescent="0.25">
      <c r="A360" s="318"/>
      <c r="B360" s="318"/>
      <c r="C360" s="318"/>
      <c r="D360" s="318"/>
      <c r="E360" s="318"/>
      <c r="F360" s="318"/>
      <c r="G360" s="318"/>
      <c r="H360" s="318"/>
      <c r="I360" s="318"/>
      <c r="J360" s="318"/>
      <c r="K360" s="318"/>
      <c r="L360" s="318"/>
      <c r="M360" s="318"/>
      <c r="N360" s="320"/>
      <c r="O360" s="367"/>
      <c r="P360" s="318"/>
      <c r="Q360" s="318"/>
      <c r="R360" s="356"/>
      <c r="S360" s="318"/>
      <c r="T360" s="318"/>
      <c r="U360" s="318"/>
      <c r="V360" s="318"/>
      <c r="W360" s="318"/>
      <c r="X360" s="318"/>
      <c r="Y360" s="318"/>
      <c r="Z360" s="318"/>
      <c r="AA360" s="318"/>
      <c r="AB360" s="318"/>
      <c r="AC360" s="318"/>
      <c r="AD360" s="318"/>
      <c r="AE360" s="318"/>
      <c r="AF360" s="318"/>
      <c r="AG360" s="318"/>
      <c r="AH360" s="318"/>
      <c r="AI360" s="318"/>
      <c r="AJ360" s="318"/>
      <c r="AK360" s="318"/>
    </row>
    <row r="361" spans="1:37" ht="12" customHeight="1" x14ac:dyDescent="0.25">
      <c r="A361" s="318"/>
      <c r="B361" s="318"/>
      <c r="C361" s="318"/>
      <c r="D361" s="318"/>
      <c r="E361" s="318"/>
      <c r="F361" s="318"/>
      <c r="G361" s="318"/>
      <c r="H361" s="318"/>
      <c r="I361" s="318"/>
      <c r="J361" s="318"/>
      <c r="K361" s="318"/>
      <c r="L361" s="318"/>
      <c r="M361" s="318"/>
      <c r="N361" s="320"/>
      <c r="O361" s="367"/>
      <c r="P361" s="318"/>
      <c r="Q361" s="318"/>
      <c r="R361" s="356"/>
      <c r="S361" s="318"/>
      <c r="T361" s="318"/>
      <c r="U361" s="318"/>
      <c r="V361" s="318"/>
      <c r="W361" s="318"/>
      <c r="X361" s="318"/>
      <c r="Y361" s="318"/>
      <c r="Z361" s="318"/>
      <c r="AA361" s="318"/>
      <c r="AB361" s="318"/>
      <c r="AC361" s="318"/>
      <c r="AD361" s="318"/>
      <c r="AE361" s="318"/>
      <c r="AF361" s="318"/>
      <c r="AG361" s="318"/>
      <c r="AH361" s="318"/>
      <c r="AI361" s="318"/>
      <c r="AJ361" s="318"/>
      <c r="AK361" s="318"/>
    </row>
    <row r="362" spans="1:37" ht="12" customHeight="1" x14ac:dyDescent="0.25">
      <c r="A362" s="318"/>
      <c r="B362" s="318"/>
      <c r="C362" s="318"/>
      <c r="D362" s="318"/>
      <c r="E362" s="318"/>
      <c r="F362" s="318"/>
      <c r="G362" s="318"/>
      <c r="H362" s="318"/>
      <c r="I362" s="318"/>
      <c r="J362" s="318"/>
      <c r="K362" s="318"/>
      <c r="L362" s="318"/>
      <c r="M362" s="318"/>
      <c r="N362" s="320"/>
      <c r="O362" s="367"/>
      <c r="P362" s="318"/>
      <c r="Q362" s="318"/>
      <c r="R362" s="356"/>
      <c r="S362" s="318"/>
      <c r="T362" s="318"/>
      <c r="U362" s="318"/>
      <c r="V362" s="318"/>
      <c r="W362" s="318"/>
      <c r="X362" s="318"/>
      <c r="Y362" s="318"/>
      <c r="Z362" s="318"/>
      <c r="AA362" s="318"/>
      <c r="AB362" s="318"/>
      <c r="AC362" s="318"/>
      <c r="AD362" s="318"/>
      <c r="AE362" s="318"/>
      <c r="AF362" s="318"/>
      <c r="AG362" s="318"/>
      <c r="AH362" s="318"/>
      <c r="AI362" s="318"/>
      <c r="AJ362" s="318"/>
      <c r="AK362" s="318"/>
    </row>
    <row r="363" spans="1:37" ht="12" customHeight="1" x14ac:dyDescent="0.25">
      <c r="A363" s="318"/>
      <c r="B363" s="318"/>
      <c r="C363" s="318"/>
      <c r="D363" s="318"/>
      <c r="E363" s="318"/>
      <c r="F363" s="318"/>
      <c r="G363" s="318"/>
      <c r="H363" s="318"/>
      <c r="I363" s="318"/>
      <c r="J363" s="318"/>
      <c r="K363" s="318"/>
      <c r="L363" s="318"/>
      <c r="M363" s="318"/>
      <c r="N363" s="320"/>
      <c r="O363" s="367"/>
      <c r="P363" s="318"/>
      <c r="Q363" s="318"/>
      <c r="R363" s="356"/>
      <c r="S363" s="318"/>
      <c r="T363" s="318"/>
      <c r="U363" s="318"/>
      <c r="V363" s="318"/>
      <c r="W363" s="318"/>
      <c r="X363" s="318"/>
      <c r="Y363" s="318"/>
      <c r="Z363" s="318"/>
      <c r="AA363" s="318"/>
      <c r="AB363" s="318"/>
      <c r="AC363" s="318"/>
      <c r="AD363" s="318"/>
      <c r="AE363" s="318"/>
      <c r="AF363" s="318"/>
      <c r="AG363" s="318"/>
      <c r="AH363" s="318"/>
      <c r="AI363" s="318"/>
      <c r="AJ363" s="318"/>
      <c r="AK363" s="318"/>
    </row>
    <row r="364" spans="1:37" ht="12" customHeight="1" x14ac:dyDescent="0.25">
      <c r="A364" s="318"/>
      <c r="B364" s="318"/>
      <c r="C364" s="318"/>
      <c r="D364" s="318"/>
      <c r="E364" s="318"/>
      <c r="F364" s="318"/>
      <c r="G364" s="318"/>
      <c r="H364" s="318"/>
      <c r="I364" s="318"/>
      <c r="J364" s="318"/>
      <c r="K364" s="318"/>
      <c r="L364" s="318"/>
      <c r="M364" s="318"/>
      <c r="N364" s="320"/>
      <c r="O364" s="367"/>
      <c r="P364" s="318"/>
      <c r="Q364" s="318"/>
      <c r="R364" s="356"/>
      <c r="S364" s="318"/>
      <c r="T364" s="318"/>
      <c r="U364" s="318"/>
      <c r="V364" s="318"/>
      <c r="W364" s="318"/>
      <c r="X364" s="318"/>
      <c r="Y364" s="318"/>
      <c r="Z364" s="318"/>
      <c r="AA364" s="318"/>
      <c r="AB364" s="318"/>
      <c r="AC364" s="318"/>
      <c r="AD364" s="318"/>
      <c r="AE364" s="318"/>
      <c r="AF364" s="318"/>
      <c r="AG364" s="318"/>
      <c r="AH364" s="318"/>
      <c r="AI364" s="318"/>
      <c r="AJ364" s="318"/>
      <c r="AK364" s="318"/>
    </row>
    <row r="365" spans="1:37" ht="12" customHeight="1" x14ac:dyDescent="0.25">
      <c r="A365" s="318"/>
      <c r="B365" s="318"/>
      <c r="C365" s="318"/>
      <c r="D365" s="318"/>
      <c r="E365" s="318"/>
      <c r="F365" s="318"/>
      <c r="G365" s="318"/>
      <c r="H365" s="318"/>
      <c r="I365" s="318"/>
      <c r="J365" s="318"/>
      <c r="K365" s="318"/>
      <c r="L365" s="318"/>
      <c r="M365" s="318"/>
      <c r="N365" s="320"/>
      <c r="O365" s="367"/>
      <c r="P365" s="318"/>
      <c r="Q365" s="318"/>
      <c r="R365" s="356"/>
      <c r="S365" s="318"/>
      <c r="T365" s="318"/>
      <c r="U365" s="318"/>
      <c r="V365" s="318"/>
      <c r="W365" s="318"/>
      <c r="X365" s="318"/>
      <c r="Y365" s="318"/>
      <c r="Z365" s="318"/>
      <c r="AA365" s="318"/>
      <c r="AB365" s="318"/>
      <c r="AC365" s="318"/>
      <c r="AD365" s="318"/>
      <c r="AE365" s="318"/>
      <c r="AF365" s="318"/>
      <c r="AG365" s="318"/>
      <c r="AH365" s="318"/>
      <c r="AI365" s="318"/>
      <c r="AJ365" s="318"/>
      <c r="AK365" s="318"/>
    </row>
    <row r="366" spans="1:37" ht="12" customHeight="1" x14ac:dyDescent="0.25">
      <c r="A366" s="318"/>
      <c r="B366" s="318"/>
      <c r="C366" s="318"/>
      <c r="D366" s="318"/>
      <c r="E366" s="318"/>
      <c r="F366" s="318"/>
      <c r="G366" s="318"/>
      <c r="H366" s="318"/>
      <c r="I366" s="318"/>
      <c r="J366" s="318"/>
      <c r="K366" s="318"/>
      <c r="L366" s="318"/>
      <c r="M366" s="318"/>
      <c r="N366" s="320"/>
      <c r="O366" s="367"/>
      <c r="P366" s="318"/>
      <c r="Q366" s="318"/>
      <c r="R366" s="356"/>
      <c r="S366" s="318"/>
      <c r="T366" s="318"/>
      <c r="U366" s="318"/>
      <c r="V366" s="318"/>
      <c r="W366" s="318"/>
      <c r="X366" s="318"/>
      <c r="Y366" s="318"/>
      <c r="Z366" s="318"/>
      <c r="AA366" s="318"/>
      <c r="AB366" s="318"/>
      <c r="AC366" s="318"/>
      <c r="AD366" s="318"/>
      <c r="AE366" s="318"/>
      <c r="AF366" s="318"/>
      <c r="AG366" s="318"/>
      <c r="AH366" s="318"/>
      <c r="AI366" s="318"/>
      <c r="AJ366" s="318"/>
      <c r="AK366" s="318"/>
    </row>
    <row r="367" spans="1:37" ht="12" customHeight="1" x14ac:dyDescent="0.25">
      <c r="A367" s="318"/>
      <c r="B367" s="318"/>
      <c r="C367" s="318"/>
      <c r="D367" s="318"/>
      <c r="E367" s="318"/>
      <c r="F367" s="318"/>
      <c r="G367" s="318"/>
      <c r="H367" s="318"/>
      <c r="I367" s="318"/>
      <c r="J367" s="318"/>
      <c r="K367" s="318"/>
      <c r="L367" s="318"/>
      <c r="M367" s="318"/>
      <c r="N367" s="320"/>
      <c r="O367" s="367"/>
      <c r="P367" s="318"/>
      <c r="Q367" s="318"/>
      <c r="R367" s="356"/>
      <c r="S367" s="318"/>
      <c r="T367" s="318"/>
      <c r="U367" s="318"/>
      <c r="V367" s="318"/>
      <c r="W367" s="318"/>
      <c r="X367" s="318"/>
      <c r="Y367" s="318"/>
      <c r="Z367" s="318"/>
      <c r="AA367" s="318"/>
      <c r="AB367" s="318"/>
      <c r="AC367" s="318"/>
      <c r="AD367" s="318"/>
      <c r="AE367" s="318"/>
      <c r="AF367" s="318"/>
      <c r="AG367" s="318"/>
      <c r="AH367" s="318"/>
      <c r="AI367" s="318"/>
      <c r="AJ367" s="318"/>
      <c r="AK367" s="318"/>
    </row>
    <row r="368" spans="1:37" ht="12" customHeight="1" x14ac:dyDescent="0.25">
      <c r="A368" s="318"/>
      <c r="B368" s="318"/>
      <c r="C368" s="318"/>
      <c r="D368" s="318"/>
      <c r="E368" s="318"/>
      <c r="F368" s="318"/>
      <c r="G368" s="318"/>
      <c r="H368" s="318"/>
      <c r="I368" s="318"/>
      <c r="J368" s="318"/>
      <c r="K368" s="318"/>
      <c r="L368" s="318"/>
      <c r="M368" s="318"/>
      <c r="N368" s="320"/>
      <c r="O368" s="367"/>
      <c r="P368" s="318"/>
      <c r="Q368" s="318"/>
      <c r="R368" s="356"/>
      <c r="S368" s="318"/>
      <c r="T368" s="318"/>
      <c r="U368" s="318"/>
      <c r="V368" s="318"/>
      <c r="W368" s="318"/>
      <c r="X368" s="318"/>
      <c r="Y368" s="318"/>
      <c r="Z368" s="318"/>
      <c r="AA368" s="318"/>
      <c r="AB368" s="318"/>
      <c r="AC368" s="318"/>
      <c r="AD368" s="318"/>
      <c r="AE368" s="318"/>
      <c r="AF368" s="318"/>
      <c r="AG368" s="318"/>
      <c r="AH368" s="318"/>
      <c r="AI368" s="318"/>
      <c r="AJ368" s="318"/>
      <c r="AK368" s="318"/>
    </row>
    <row r="369" spans="1:37" ht="12" customHeight="1" x14ac:dyDescent="0.25">
      <c r="A369" s="318"/>
      <c r="B369" s="318"/>
      <c r="C369" s="318"/>
      <c r="D369" s="318"/>
      <c r="E369" s="318"/>
      <c r="F369" s="318"/>
      <c r="G369" s="318"/>
      <c r="H369" s="318"/>
      <c r="I369" s="318"/>
      <c r="J369" s="318"/>
      <c r="K369" s="318"/>
      <c r="L369" s="318"/>
      <c r="M369" s="318"/>
      <c r="N369" s="320"/>
      <c r="O369" s="367"/>
      <c r="P369" s="318"/>
      <c r="Q369" s="318"/>
      <c r="R369" s="356"/>
      <c r="S369" s="318"/>
      <c r="T369" s="318"/>
      <c r="U369" s="318"/>
      <c r="V369" s="318"/>
      <c r="W369" s="318"/>
      <c r="X369" s="318"/>
      <c r="Y369" s="318"/>
      <c r="Z369" s="318"/>
      <c r="AA369" s="318"/>
      <c r="AB369" s="318"/>
      <c r="AC369" s="318"/>
      <c r="AD369" s="318"/>
      <c r="AE369" s="318"/>
      <c r="AF369" s="318"/>
      <c r="AG369" s="318"/>
      <c r="AH369" s="318"/>
      <c r="AI369" s="318"/>
      <c r="AJ369" s="318"/>
      <c r="AK369" s="318"/>
    </row>
    <row r="370" spans="1:37" ht="12" customHeight="1" x14ac:dyDescent="0.25">
      <c r="A370" s="318"/>
      <c r="B370" s="318"/>
      <c r="C370" s="318"/>
      <c r="D370" s="318"/>
      <c r="E370" s="318"/>
      <c r="F370" s="318"/>
      <c r="G370" s="318"/>
      <c r="H370" s="318"/>
      <c r="I370" s="318"/>
      <c r="J370" s="318"/>
      <c r="K370" s="318"/>
      <c r="L370" s="318"/>
      <c r="M370" s="318"/>
      <c r="N370" s="320"/>
      <c r="O370" s="367"/>
      <c r="P370" s="318"/>
      <c r="Q370" s="318"/>
      <c r="R370" s="356"/>
      <c r="S370" s="318"/>
      <c r="T370" s="318"/>
      <c r="U370" s="318"/>
      <c r="V370" s="318"/>
      <c r="W370" s="318"/>
      <c r="X370" s="318"/>
      <c r="Y370" s="318"/>
      <c r="Z370" s="318"/>
      <c r="AA370" s="318"/>
      <c r="AB370" s="318"/>
      <c r="AC370" s="318"/>
      <c r="AD370" s="318"/>
      <c r="AE370" s="318"/>
      <c r="AF370" s="318"/>
      <c r="AG370" s="318"/>
      <c r="AH370" s="318"/>
      <c r="AI370" s="318"/>
      <c r="AJ370" s="318"/>
      <c r="AK370" s="318"/>
    </row>
    <row r="371" spans="1:37" ht="12" customHeight="1" x14ac:dyDescent="0.25">
      <c r="A371" s="318"/>
      <c r="B371" s="318"/>
      <c r="C371" s="318"/>
      <c r="D371" s="318"/>
      <c r="E371" s="318"/>
      <c r="F371" s="318"/>
      <c r="G371" s="318"/>
      <c r="H371" s="318"/>
      <c r="I371" s="318"/>
      <c r="J371" s="318"/>
      <c r="K371" s="318"/>
      <c r="L371" s="318"/>
      <c r="M371" s="318"/>
      <c r="N371" s="320"/>
      <c r="O371" s="367"/>
      <c r="P371" s="318"/>
      <c r="Q371" s="318"/>
      <c r="R371" s="356"/>
      <c r="S371" s="318"/>
      <c r="T371" s="318"/>
      <c r="U371" s="318"/>
      <c r="V371" s="318"/>
      <c r="W371" s="318"/>
      <c r="X371" s="318"/>
      <c r="Y371" s="318"/>
      <c r="Z371" s="318"/>
      <c r="AA371" s="318"/>
      <c r="AB371" s="318"/>
      <c r="AC371" s="318"/>
      <c r="AD371" s="318"/>
      <c r="AE371" s="318"/>
      <c r="AF371" s="318"/>
      <c r="AG371" s="318"/>
      <c r="AH371" s="318"/>
      <c r="AI371" s="318"/>
      <c r="AJ371" s="318"/>
      <c r="AK371" s="318"/>
    </row>
    <row r="372" spans="1:37" ht="12" customHeight="1" x14ac:dyDescent="0.25">
      <c r="A372" s="318"/>
      <c r="B372" s="318"/>
      <c r="C372" s="318"/>
      <c r="D372" s="318"/>
      <c r="E372" s="318"/>
      <c r="F372" s="318"/>
      <c r="G372" s="318"/>
      <c r="H372" s="318"/>
      <c r="I372" s="318"/>
      <c r="J372" s="318"/>
      <c r="K372" s="318"/>
      <c r="L372" s="318"/>
      <c r="M372" s="318"/>
      <c r="N372" s="320"/>
      <c r="O372" s="367"/>
      <c r="P372" s="318"/>
      <c r="Q372" s="318"/>
      <c r="R372" s="356"/>
      <c r="S372" s="318"/>
      <c r="T372" s="318"/>
      <c r="U372" s="318"/>
      <c r="V372" s="318"/>
      <c r="W372" s="318"/>
      <c r="X372" s="318"/>
      <c r="Y372" s="318"/>
      <c r="Z372" s="318"/>
      <c r="AA372" s="318"/>
      <c r="AB372" s="318"/>
      <c r="AC372" s="318"/>
      <c r="AD372" s="318"/>
      <c r="AE372" s="318"/>
      <c r="AF372" s="318"/>
      <c r="AG372" s="318"/>
      <c r="AH372" s="318"/>
      <c r="AI372" s="318"/>
      <c r="AJ372" s="318"/>
      <c r="AK372" s="318"/>
    </row>
    <row r="373" spans="1:37" ht="12" customHeight="1" x14ac:dyDescent="0.25">
      <c r="A373" s="318"/>
      <c r="B373" s="318"/>
      <c r="C373" s="318"/>
      <c r="D373" s="318"/>
      <c r="E373" s="318"/>
      <c r="F373" s="318"/>
      <c r="G373" s="318"/>
      <c r="H373" s="318"/>
      <c r="I373" s="318"/>
      <c r="J373" s="318"/>
      <c r="K373" s="318"/>
      <c r="L373" s="318"/>
      <c r="M373" s="318"/>
      <c r="N373" s="320"/>
      <c r="O373" s="367"/>
      <c r="P373" s="318"/>
      <c r="Q373" s="318"/>
      <c r="R373" s="356"/>
      <c r="S373" s="318"/>
      <c r="T373" s="318"/>
      <c r="U373" s="318"/>
      <c r="V373" s="318"/>
      <c r="W373" s="318"/>
      <c r="X373" s="318"/>
      <c r="Y373" s="318"/>
      <c r="Z373" s="318"/>
      <c r="AA373" s="318"/>
      <c r="AB373" s="318"/>
      <c r="AC373" s="318"/>
      <c r="AD373" s="318"/>
      <c r="AE373" s="318"/>
      <c r="AF373" s="318"/>
      <c r="AG373" s="318"/>
      <c r="AH373" s="318"/>
      <c r="AI373" s="318"/>
      <c r="AJ373" s="318"/>
      <c r="AK373" s="318"/>
    </row>
    <row r="374" spans="1:37" ht="12" customHeight="1" x14ac:dyDescent="0.25">
      <c r="A374" s="318"/>
      <c r="B374" s="318"/>
      <c r="C374" s="318"/>
      <c r="D374" s="318"/>
      <c r="E374" s="318"/>
      <c r="F374" s="318"/>
      <c r="G374" s="318"/>
      <c r="H374" s="318"/>
      <c r="I374" s="318"/>
      <c r="J374" s="318"/>
      <c r="K374" s="318"/>
      <c r="L374" s="318"/>
      <c r="M374" s="318"/>
      <c r="N374" s="320"/>
      <c r="O374" s="367"/>
      <c r="P374" s="318"/>
      <c r="Q374" s="318"/>
      <c r="R374" s="356"/>
      <c r="S374" s="318"/>
      <c r="T374" s="318"/>
      <c r="U374" s="318"/>
      <c r="V374" s="318"/>
      <c r="W374" s="318"/>
      <c r="X374" s="318"/>
      <c r="Y374" s="318"/>
      <c r="Z374" s="318"/>
      <c r="AA374" s="318"/>
      <c r="AB374" s="318"/>
      <c r="AC374" s="318"/>
      <c r="AD374" s="318"/>
      <c r="AE374" s="318"/>
      <c r="AF374" s="318"/>
      <c r="AG374" s="318"/>
      <c r="AH374" s="318"/>
      <c r="AI374" s="318"/>
      <c r="AJ374" s="318"/>
      <c r="AK374" s="318"/>
    </row>
    <row r="375" spans="1:37" ht="12" customHeight="1" x14ac:dyDescent="0.25">
      <c r="A375" s="318"/>
      <c r="B375" s="318"/>
      <c r="C375" s="318"/>
      <c r="D375" s="318"/>
      <c r="E375" s="318"/>
      <c r="F375" s="318"/>
      <c r="G375" s="318"/>
      <c r="H375" s="318"/>
      <c r="I375" s="318"/>
      <c r="J375" s="318"/>
      <c r="K375" s="318"/>
      <c r="L375" s="318"/>
      <c r="M375" s="318"/>
      <c r="N375" s="320"/>
      <c r="O375" s="367"/>
      <c r="P375" s="318"/>
      <c r="Q375" s="318"/>
      <c r="R375" s="356"/>
      <c r="S375" s="318"/>
      <c r="T375" s="318"/>
      <c r="U375" s="318"/>
      <c r="V375" s="318"/>
      <c r="W375" s="318"/>
      <c r="X375" s="318"/>
      <c r="Y375" s="318"/>
      <c r="Z375" s="318"/>
      <c r="AA375" s="318"/>
      <c r="AB375" s="318"/>
      <c r="AC375" s="318"/>
      <c r="AD375" s="318"/>
      <c r="AE375" s="318"/>
      <c r="AF375" s="318"/>
      <c r="AG375" s="318"/>
      <c r="AH375" s="318"/>
      <c r="AI375" s="318"/>
      <c r="AJ375" s="318"/>
      <c r="AK375" s="318"/>
    </row>
    <row r="376" spans="1:37" ht="12" customHeight="1" x14ac:dyDescent="0.25">
      <c r="A376" s="318"/>
      <c r="B376" s="318"/>
      <c r="C376" s="318"/>
      <c r="D376" s="318"/>
      <c r="E376" s="318"/>
      <c r="F376" s="318"/>
      <c r="G376" s="318"/>
      <c r="H376" s="318"/>
      <c r="I376" s="318"/>
      <c r="J376" s="318"/>
      <c r="K376" s="318"/>
      <c r="L376" s="318"/>
      <c r="M376" s="318"/>
      <c r="N376" s="320"/>
      <c r="O376" s="367"/>
      <c r="P376" s="318"/>
      <c r="Q376" s="318"/>
      <c r="R376" s="356"/>
      <c r="S376" s="318"/>
      <c r="T376" s="318"/>
      <c r="U376" s="318"/>
      <c r="V376" s="318"/>
      <c r="W376" s="318"/>
      <c r="X376" s="318"/>
      <c r="Y376" s="318"/>
      <c r="Z376" s="318"/>
      <c r="AA376" s="318"/>
      <c r="AB376" s="318"/>
      <c r="AC376" s="318"/>
      <c r="AD376" s="318"/>
      <c r="AE376" s="318"/>
      <c r="AF376" s="318"/>
      <c r="AG376" s="318"/>
      <c r="AH376" s="318"/>
      <c r="AI376" s="318"/>
      <c r="AJ376" s="318"/>
      <c r="AK376" s="318"/>
    </row>
    <row r="377" spans="1:37" ht="12" customHeight="1" x14ac:dyDescent="0.25">
      <c r="A377" s="318"/>
      <c r="B377" s="318"/>
      <c r="C377" s="318"/>
      <c r="D377" s="318"/>
      <c r="E377" s="318"/>
      <c r="F377" s="318"/>
      <c r="G377" s="318"/>
      <c r="H377" s="318"/>
      <c r="I377" s="318"/>
      <c r="J377" s="318"/>
      <c r="K377" s="318"/>
      <c r="L377" s="318"/>
      <c r="M377" s="318"/>
      <c r="N377" s="320"/>
      <c r="O377" s="367"/>
      <c r="P377" s="318"/>
      <c r="Q377" s="318"/>
      <c r="R377" s="356"/>
      <c r="S377" s="318"/>
      <c r="T377" s="318"/>
      <c r="U377" s="318"/>
      <c r="V377" s="318"/>
      <c r="W377" s="318"/>
      <c r="X377" s="318"/>
      <c r="Y377" s="318"/>
      <c r="Z377" s="318"/>
      <c r="AA377" s="318"/>
      <c r="AB377" s="318"/>
      <c r="AC377" s="318"/>
      <c r="AD377" s="318"/>
      <c r="AE377" s="318"/>
      <c r="AF377" s="318"/>
      <c r="AG377" s="318"/>
      <c r="AH377" s="318"/>
      <c r="AI377" s="318"/>
      <c r="AJ377" s="318"/>
      <c r="AK377" s="318"/>
    </row>
    <row r="378" spans="1:37" ht="12" customHeight="1" x14ac:dyDescent="0.25">
      <c r="A378" s="318"/>
      <c r="B378" s="318"/>
      <c r="C378" s="318"/>
      <c r="D378" s="318"/>
      <c r="E378" s="318"/>
      <c r="F378" s="318"/>
      <c r="G378" s="318"/>
      <c r="H378" s="318"/>
      <c r="I378" s="318"/>
      <c r="J378" s="318"/>
      <c r="K378" s="318"/>
      <c r="L378" s="318"/>
      <c r="M378" s="318"/>
      <c r="N378" s="320"/>
      <c r="O378" s="367"/>
      <c r="P378" s="318"/>
      <c r="Q378" s="318"/>
      <c r="R378" s="356"/>
      <c r="S378" s="318"/>
      <c r="T378" s="318"/>
      <c r="U378" s="318"/>
      <c r="V378" s="318"/>
      <c r="W378" s="318"/>
      <c r="X378" s="318"/>
      <c r="Y378" s="318"/>
      <c r="Z378" s="318"/>
      <c r="AA378" s="318"/>
      <c r="AB378" s="318"/>
      <c r="AC378" s="318"/>
      <c r="AD378" s="318"/>
      <c r="AE378" s="318"/>
      <c r="AF378" s="318"/>
      <c r="AG378" s="318"/>
      <c r="AH378" s="318"/>
      <c r="AI378" s="318"/>
      <c r="AJ378" s="318"/>
      <c r="AK378" s="318"/>
    </row>
    <row r="379" spans="1:37" ht="12" customHeight="1" x14ac:dyDescent="0.25">
      <c r="A379" s="318"/>
      <c r="B379" s="318"/>
      <c r="C379" s="318"/>
      <c r="D379" s="318"/>
      <c r="E379" s="318"/>
      <c r="F379" s="318"/>
      <c r="G379" s="318"/>
      <c r="H379" s="318"/>
      <c r="I379" s="318"/>
      <c r="J379" s="318"/>
      <c r="K379" s="318"/>
      <c r="L379" s="318"/>
      <c r="M379" s="318"/>
      <c r="N379" s="320"/>
      <c r="O379" s="367"/>
      <c r="P379" s="318"/>
      <c r="Q379" s="318"/>
      <c r="R379" s="356"/>
      <c r="S379" s="318"/>
      <c r="T379" s="318"/>
      <c r="U379" s="318"/>
      <c r="V379" s="318"/>
      <c r="W379" s="318"/>
      <c r="X379" s="318"/>
      <c r="Y379" s="318"/>
      <c r="Z379" s="318"/>
      <c r="AA379" s="318"/>
      <c r="AB379" s="318"/>
      <c r="AC379" s="318"/>
      <c r="AD379" s="318"/>
      <c r="AE379" s="318"/>
      <c r="AF379" s="318"/>
      <c r="AG379" s="318"/>
      <c r="AH379" s="318"/>
      <c r="AI379" s="318"/>
      <c r="AJ379" s="318"/>
      <c r="AK379" s="318"/>
    </row>
    <row r="380" spans="1:37" ht="12" customHeight="1" x14ac:dyDescent="0.25">
      <c r="A380" s="318"/>
      <c r="B380" s="318"/>
      <c r="C380" s="318"/>
      <c r="D380" s="318"/>
      <c r="E380" s="318"/>
      <c r="F380" s="318"/>
      <c r="G380" s="318"/>
      <c r="H380" s="318"/>
      <c r="I380" s="318"/>
      <c r="J380" s="318"/>
      <c r="K380" s="318"/>
      <c r="L380" s="318"/>
      <c r="M380" s="318"/>
      <c r="N380" s="320"/>
      <c r="O380" s="367"/>
      <c r="P380" s="318"/>
      <c r="Q380" s="318"/>
      <c r="R380" s="356"/>
      <c r="S380" s="318"/>
      <c r="T380" s="318"/>
      <c r="U380" s="318"/>
      <c r="V380" s="318"/>
      <c r="W380" s="318"/>
      <c r="X380" s="318"/>
      <c r="Y380" s="318"/>
      <c r="Z380" s="318"/>
      <c r="AA380" s="318"/>
      <c r="AB380" s="318"/>
      <c r="AC380" s="318"/>
      <c r="AD380" s="318"/>
      <c r="AE380" s="318"/>
      <c r="AF380" s="318"/>
      <c r="AG380" s="318"/>
      <c r="AH380" s="318"/>
      <c r="AI380" s="318"/>
      <c r="AJ380" s="318"/>
      <c r="AK380" s="318"/>
    </row>
    <row r="381" spans="1:37" ht="12" customHeight="1" x14ac:dyDescent="0.25">
      <c r="A381" s="318"/>
      <c r="B381" s="318"/>
      <c r="C381" s="318"/>
      <c r="D381" s="318"/>
      <c r="E381" s="318"/>
      <c r="F381" s="318"/>
      <c r="G381" s="318"/>
      <c r="H381" s="318"/>
      <c r="I381" s="318"/>
      <c r="J381" s="318"/>
      <c r="K381" s="318"/>
      <c r="L381" s="318"/>
      <c r="M381" s="318"/>
      <c r="N381" s="320"/>
      <c r="O381" s="367"/>
      <c r="P381" s="318"/>
      <c r="Q381" s="318"/>
      <c r="R381" s="356"/>
      <c r="S381" s="318"/>
      <c r="T381" s="318"/>
      <c r="U381" s="318"/>
      <c r="V381" s="318"/>
      <c r="W381" s="318"/>
      <c r="X381" s="318"/>
      <c r="Y381" s="318"/>
      <c r="Z381" s="318"/>
      <c r="AA381" s="318"/>
      <c r="AB381" s="318"/>
      <c r="AC381" s="318"/>
      <c r="AD381" s="318"/>
      <c r="AE381" s="318"/>
      <c r="AF381" s="318"/>
      <c r="AG381" s="318"/>
      <c r="AH381" s="318"/>
      <c r="AI381" s="318"/>
      <c r="AJ381" s="318"/>
      <c r="AK381" s="318"/>
    </row>
    <row r="382" spans="1:37" ht="12" customHeight="1" x14ac:dyDescent="0.25">
      <c r="A382" s="318"/>
      <c r="B382" s="318"/>
      <c r="C382" s="318"/>
      <c r="D382" s="318"/>
      <c r="E382" s="318"/>
      <c r="F382" s="318"/>
      <c r="G382" s="318"/>
      <c r="H382" s="318"/>
      <c r="I382" s="318"/>
      <c r="J382" s="318"/>
      <c r="K382" s="318"/>
      <c r="L382" s="318"/>
      <c r="M382" s="318"/>
      <c r="N382" s="320"/>
      <c r="O382" s="367"/>
      <c r="P382" s="318"/>
      <c r="Q382" s="318"/>
      <c r="R382" s="356"/>
      <c r="S382" s="318"/>
      <c r="T382" s="318"/>
      <c r="U382" s="318"/>
      <c r="V382" s="318"/>
      <c r="W382" s="318"/>
      <c r="X382" s="318"/>
      <c r="Y382" s="318"/>
      <c r="Z382" s="318"/>
      <c r="AA382" s="318"/>
      <c r="AB382" s="318"/>
      <c r="AC382" s="318"/>
      <c r="AD382" s="318"/>
      <c r="AE382" s="318"/>
      <c r="AF382" s="318"/>
      <c r="AG382" s="318"/>
      <c r="AH382" s="318"/>
      <c r="AI382" s="318"/>
      <c r="AJ382" s="318"/>
      <c r="AK382" s="318"/>
    </row>
    <row r="383" spans="1:37" ht="12" customHeight="1" x14ac:dyDescent="0.25">
      <c r="A383" s="318"/>
      <c r="B383" s="318"/>
      <c r="C383" s="318"/>
      <c r="D383" s="318"/>
      <c r="E383" s="318"/>
      <c r="F383" s="318"/>
      <c r="G383" s="318"/>
      <c r="H383" s="318"/>
      <c r="I383" s="318"/>
      <c r="J383" s="318"/>
      <c r="K383" s="318"/>
      <c r="L383" s="318"/>
      <c r="M383" s="318"/>
      <c r="N383" s="320"/>
      <c r="O383" s="367"/>
      <c r="P383" s="318"/>
      <c r="Q383" s="318"/>
      <c r="R383" s="356"/>
      <c r="S383" s="318"/>
      <c r="T383" s="318"/>
      <c r="U383" s="318"/>
      <c r="V383" s="318"/>
      <c r="W383" s="318"/>
      <c r="X383" s="318"/>
      <c r="Y383" s="318"/>
      <c r="Z383" s="318"/>
      <c r="AA383" s="318"/>
      <c r="AB383" s="318"/>
      <c r="AC383" s="318"/>
      <c r="AD383" s="318"/>
      <c r="AE383" s="318"/>
      <c r="AF383" s="318"/>
      <c r="AG383" s="318"/>
      <c r="AH383" s="318"/>
      <c r="AI383" s="318"/>
      <c r="AJ383" s="318"/>
      <c r="AK383" s="318"/>
    </row>
    <row r="384" spans="1:37" ht="12" customHeight="1" x14ac:dyDescent="0.25">
      <c r="A384" s="318"/>
      <c r="B384" s="318"/>
      <c r="C384" s="318"/>
      <c r="D384" s="318"/>
      <c r="E384" s="318"/>
      <c r="F384" s="318"/>
      <c r="G384" s="318"/>
      <c r="H384" s="318"/>
      <c r="I384" s="318"/>
      <c r="J384" s="318"/>
      <c r="K384" s="318"/>
      <c r="L384" s="318"/>
      <c r="M384" s="318"/>
      <c r="N384" s="320"/>
      <c r="O384" s="367"/>
      <c r="P384" s="318"/>
      <c r="Q384" s="318"/>
      <c r="R384" s="356"/>
      <c r="S384" s="318"/>
      <c r="T384" s="318"/>
      <c r="U384" s="318"/>
      <c r="V384" s="318"/>
      <c r="W384" s="318"/>
      <c r="X384" s="318"/>
      <c r="Y384" s="318"/>
      <c r="Z384" s="318"/>
      <c r="AA384" s="318"/>
      <c r="AB384" s="318"/>
      <c r="AC384" s="318"/>
      <c r="AD384" s="318"/>
      <c r="AE384" s="318"/>
      <c r="AF384" s="318"/>
      <c r="AG384" s="318"/>
      <c r="AH384" s="318"/>
      <c r="AI384" s="318"/>
      <c r="AJ384" s="318"/>
      <c r="AK384" s="318"/>
    </row>
    <row r="385" spans="1:37" ht="12" customHeight="1" x14ac:dyDescent="0.25">
      <c r="A385" s="318"/>
      <c r="B385" s="318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N385" s="320"/>
      <c r="O385" s="367"/>
      <c r="P385" s="318"/>
      <c r="Q385" s="318"/>
      <c r="R385" s="356"/>
      <c r="S385" s="318"/>
      <c r="T385" s="318"/>
      <c r="U385" s="318"/>
      <c r="V385" s="318"/>
      <c r="W385" s="318"/>
      <c r="X385" s="318"/>
      <c r="Y385" s="318"/>
      <c r="Z385" s="318"/>
      <c r="AA385" s="318"/>
      <c r="AB385" s="318"/>
      <c r="AC385" s="318"/>
      <c r="AD385" s="318"/>
      <c r="AE385" s="318"/>
      <c r="AF385" s="318"/>
      <c r="AG385" s="318"/>
      <c r="AH385" s="318"/>
      <c r="AI385" s="318"/>
      <c r="AJ385" s="318"/>
      <c r="AK385" s="318"/>
    </row>
    <row r="386" spans="1:37" ht="12" customHeight="1" x14ac:dyDescent="0.25">
      <c r="A386" s="318"/>
      <c r="B386" s="318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N386" s="320"/>
      <c r="O386" s="367"/>
      <c r="P386" s="318"/>
      <c r="Q386" s="318"/>
      <c r="R386" s="356"/>
      <c r="S386" s="318"/>
      <c r="T386" s="318"/>
      <c r="U386" s="318"/>
      <c r="V386" s="318"/>
      <c r="W386" s="318"/>
      <c r="X386" s="318"/>
      <c r="Y386" s="318"/>
      <c r="Z386" s="318"/>
      <c r="AA386" s="318"/>
      <c r="AB386" s="318"/>
      <c r="AC386" s="318"/>
      <c r="AD386" s="318"/>
      <c r="AE386" s="318"/>
      <c r="AF386" s="318"/>
      <c r="AG386" s="318"/>
      <c r="AH386" s="318"/>
      <c r="AI386" s="318"/>
      <c r="AJ386" s="318"/>
      <c r="AK386" s="318"/>
    </row>
    <row r="387" spans="1:37" ht="12" customHeight="1" x14ac:dyDescent="0.25">
      <c r="A387" s="318"/>
      <c r="B387" s="318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20"/>
      <c r="O387" s="367"/>
      <c r="P387" s="318"/>
      <c r="Q387" s="318"/>
      <c r="R387" s="356"/>
      <c r="S387" s="318"/>
      <c r="T387" s="318"/>
      <c r="U387" s="318"/>
      <c r="V387" s="318"/>
      <c r="W387" s="318"/>
      <c r="X387" s="318"/>
      <c r="Y387" s="318"/>
      <c r="Z387" s="318"/>
      <c r="AA387" s="318"/>
      <c r="AB387" s="318"/>
      <c r="AC387" s="318"/>
      <c r="AD387" s="318"/>
      <c r="AE387" s="318"/>
      <c r="AF387" s="318"/>
      <c r="AG387" s="318"/>
      <c r="AH387" s="318"/>
      <c r="AI387" s="318"/>
      <c r="AJ387" s="318"/>
      <c r="AK387" s="318"/>
    </row>
    <row r="388" spans="1:37" ht="12" customHeight="1" x14ac:dyDescent="0.25">
      <c r="A388" s="318"/>
      <c r="B388" s="318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N388" s="320"/>
      <c r="O388" s="367"/>
      <c r="P388" s="318"/>
      <c r="Q388" s="318"/>
      <c r="R388" s="356"/>
      <c r="S388" s="318"/>
      <c r="T388" s="318"/>
      <c r="U388" s="318"/>
      <c r="V388" s="318"/>
      <c r="W388" s="318"/>
      <c r="X388" s="318"/>
      <c r="Y388" s="318"/>
      <c r="Z388" s="318"/>
      <c r="AA388" s="318"/>
      <c r="AB388" s="318"/>
      <c r="AC388" s="318"/>
      <c r="AD388" s="318"/>
      <c r="AE388" s="318"/>
      <c r="AF388" s="318"/>
      <c r="AG388" s="318"/>
      <c r="AH388" s="318"/>
      <c r="AI388" s="318"/>
      <c r="AJ388" s="318"/>
      <c r="AK388" s="318"/>
    </row>
    <row r="389" spans="1:37" ht="12" customHeight="1" x14ac:dyDescent="0.25">
      <c r="A389" s="318"/>
      <c r="B389" s="318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N389" s="320"/>
      <c r="O389" s="367"/>
      <c r="P389" s="318"/>
      <c r="Q389" s="318"/>
      <c r="R389" s="356"/>
      <c r="S389" s="318"/>
      <c r="T389" s="318"/>
      <c r="U389" s="318"/>
      <c r="V389" s="318"/>
      <c r="W389" s="318"/>
      <c r="X389" s="318"/>
      <c r="Y389" s="318"/>
      <c r="Z389" s="318"/>
      <c r="AA389" s="318"/>
      <c r="AB389" s="318"/>
      <c r="AC389" s="318"/>
      <c r="AD389" s="318"/>
      <c r="AE389" s="318"/>
      <c r="AF389" s="318"/>
      <c r="AG389" s="318"/>
      <c r="AH389" s="318"/>
      <c r="AI389" s="318"/>
      <c r="AJ389" s="318"/>
      <c r="AK389" s="318"/>
    </row>
    <row r="390" spans="1:37" ht="12" customHeight="1" x14ac:dyDescent="0.25">
      <c r="A390" s="318"/>
      <c r="B390" s="318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N390" s="320"/>
      <c r="O390" s="367"/>
      <c r="P390" s="318"/>
      <c r="Q390" s="318"/>
      <c r="R390" s="356"/>
      <c r="S390" s="318"/>
      <c r="T390" s="318"/>
      <c r="U390" s="318"/>
      <c r="V390" s="318"/>
      <c r="W390" s="318"/>
      <c r="X390" s="318"/>
      <c r="Y390" s="318"/>
      <c r="Z390" s="318"/>
      <c r="AA390" s="318"/>
      <c r="AB390" s="318"/>
      <c r="AC390" s="318"/>
      <c r="AD390" s="318"/>
      <c r="AE390" s="318"/>
      <c r="AF390" s="318"/>
      <c r="AG390" s="318"/>
      <c r="AH390" s="318"/>
      <c r="AI390" s="318"/>
      <c r="AJ390" s="318"/>
      <c r="AK390" s="318"/>
    </row>
    <row r="391" spans="1:37" ht="12" customHeight="1" x14ac:dyDescent="0.25">
      <c r="A391" s="318"/>
      <c r="B391" s="318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N391" s="320"/>
      <c r="O391" s="367"/>
      <c r="P391" s="318"/>
      <c r="Q391" s="318"/>
      <c r="R391" s="356"/>
      <c r="S391" s="318"/>
      <c r="T391" s="318"/>
      <c r="U391" s="318"/>
      <c r="V391" s="318"/>
      <c r="W391" s="318"/>
      <c r="X391" s="318"/>
      <c r="Y391" s="318"/>
      <c r="Z391" s="318"/>
      <c r="AA391" s="318"/>
      <c r="AB391" s="318"/>
      <c r="AC391" s="318"/>
      <c r="AD391" s="318"/>
      <c r="AE391" s="318"/>
      <c r="AF391" s="318"/>
      <c r="AG391" s="318"/>
      <c r="AH391" s="318"/>
      <c r="AI391" s="318"/>
      <c r="AJ391" s="318"/>
      <c r="AK391" s="318"/>
    </row>
    <row r="392" spans="1:37" ht="12" customHeight="1" x14ac:dyDescent="0.25">
      <c r="A392" s="318"/>
      <c r="B392" s="318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N392" s="320"/>
      <c r="O392" s="367"/>
      <c r="P392" s="318"/>
      <c r="Q392" s="318"/>
      <c r="R392" s="356"/>
      <c r="S392" s="318"/>
      <c r="T392" s="318"/>
      <c r="U392" s="318"/>
      <c r="V392" s="318"/>
      <c r="W392" s="318"/>
      <c r="X392" s="318"/>
      <c r="Y392" s="318"/>
      <c r="Z392" s="318"/>
      <c r="AA392" s="318"/>
      <c r="AB392" s="318"/>
      <c r="AC392" s="318"/>
      <c r="AD392" s="318"/>
      <c r="AE392" s="318"/>
      <c r="AF392" s="318"/>
      <c r="AG392" s="318"/>
      <c r="AH392" s="318"/>
      <c r="AI392" s="318"/>
      <c r="AJ392" s="318"/>
      <c r="AK392" s="318"/>
    </row>
    <row r="393" spans="1:37" ht="12" customHeight="1" x14ac:dyDescent="0.25">
      <c r="A393" s="318"/>
      <c r="B393" s="318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N393" s="320"/>
      <c r="O393" s="367"/>
      <c r="P393" s="318"/>
      <c r="Q393" s="318"/>
      <c r="R393" s="356"/>
      <c r="S393" s="318"/>
      <c r="T393" s="318"/>
      <c r="U393" s="318"/>
      <c r="V393" s="318"/>
      <c r="W393" s="318"/>
      <c r="X393" s="318"/>
      <c r="Y393" s="318"/>
      <c r="Z393" s="318"/>
      <c r="AA393" s="318"/>
      <c r="AB393" s="318"/>
      <c r="AC393" s="318"/>
      <c r="AD393" s="318"/>
      <c r="AE393" s="318"/>
      <c r="AF393" s="318"/>
      <c r="AG393" s="318"/>
      <c r="AH393" s="318"/>
      <c r="AI393" s="318"/>
      <c r="AJ393" s="318"/>
      <c r="AK393" s="318"/>
    </row>
    <row r="394" spans="1:37" ht="12" customHeight="1" x14ac:dyDescent="0.25">
      <c r="A394" s="318"/>
      <c r="B394" s="318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N394" s="320"/>
      <c r="O394" s="367"/>
      <c r="P394" s="318"/>
      <c r="Q394" s="318"/>
      <c r="R394" s="356"/>
      <c r="S394" s="318"/>
      <c r="T394" s="318"/>
      <c r="U394" s="318"/>
      <c r="V394" s="318"/>
      <c r="W394" s="318"/>
      <c r="X394" s="318"/>
      <c r="Y394" s="318"/>
      <c r="Z394" s="318"/>
      <c r="AA394" s="318"/>
      <c r="AB394" s="318"/>
      <c r="AC394" s="318"/>
      <c r="AD394" s="318"/>
      <c r="AE394" s="318"/>
      <c r="AF394" s="318"/>
      <c r="AG394" s="318"/>
      <c r="AH394" s="318"/>
      <c r="AI394" s="318"/>
      <c r="AJ394" s="318"/>
      <c r="AK394" s="318"/>
    </row>
    <row r="395" spans="1:37" ht="12" customHeight="1" x14ac:dyDescent="0.25">
      <c r="A395" s="318"/>
      <c r="B395" s="318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N395" s="320"/>
      <c r="O395" s="367"/>
      <c r="P395" s="318"/>
      <c r="Q395" s="318"/>
      <c r="R395" s="356"/>
      <c r="S395" s="318"/>
      <c r="T395" s="318"/>
      <c r="U395" s="318"/>
      <c r="V395" s="318"/>
      <c r="W395" s="318"/>
      <c r="X395" s="318"/>
      <c r="Y395" s="318"/>
      <c r="Z395" s="318"/>
      <c r="AA395" s="318"/>
      <c r="AB395" s="318"/>
      <c r="AC395" s="318"/>
      <c r="AD395" s="318"/>
      <c r="AE395" s="318"/>
      <c r="AF395" s="318"/>
      <c r="AG395" s="318"/>
      <c r="AH395" s="318"/>
      <c r="AI395" s="318"/>
      <c r="AJ395" s="318"/>
      <c r="AK395" s="318"/>
    </row>
    <row r="396" spans="1:37" ht="12" customHeight="1" x14ac:dyDescent="0.25">
      <c r="A396" s="318"/>
      <c r="B396" s="318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N396" s="320"/>
      <c r="O396" s="367"/>
      <c r="P396" s="318"/>
      <c r="Q396" s="318"/>
      <c r="R396" s="356"/>
      <c r="S396" s="318"/>
      <c r="T396" s="318"/>
      <c r="U396" s="318"/>
      <c r="V396" s="318"/>
      <c r="W396" s="318"/>
      <c r="X396" s="318"/>
      <c r="Y396" s="318"/>
      <c r="Z396" s="318"/>
      <c r="AA396" s="318"/>
      <c r="AB396" s="318"/>
      <c r="AC396" s="318"/>
      <c r="AD396" s="318"/>
      <c r="AE396" s="318"/>
      <c r="AF396" s="318"/>
      <c r="AG396" s="318"/>
      <c r="AH396" s="318"/>
      <c r="AI396" s="318"/>
      <c r="AJ396" s="318"/>
      <c r="AK396" s="318"/>
    </row>
    <row r="397" spans="1:37" ht="12" customHeight="1" x14ac:dyDescent="0.25">
      <c r="A397" s="318"/>
      <c r="B397" s="318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N397" s="320"/>
      <c r="O397" s="367"/>
      <c r="P397" s="318"/>
      <c r="Q397" s="318"/>
      <c r="R397" s="356"/>
      <c r="S397" s="318"/>
      <c r="T397" s="318"/>
      <c r="U397" s="318"/>
      <c r="V397" s="318"/>
      <c r="W397" s="318"/>
      <c r="X397" s="318"/>
      <c r="Y397" s="318"/>
      <c r="Z397" s="318"/>
      <c r="AA397" s="318"/>
      <c r="AB397" s="318"/>
      <c r="AC397" s="318"/>
      <c r="AD397" s="318"/>
      <c r="AE397" s="318"/>
      <c r="AF397" s="318"/>
      <c r="AG397" s="318"/>
      <c r="AH397" s="318"/>
      <c r="AI397" s="318"/>
      <c r="AJ397" s="318"/>
      <c r="AK397" s="318"/>
    </row>
    <row r="398" spans="1:37" ht="12" customHeight="1" x14ac:dyDescent="0.25">
      <c r="A398" s="318"/>
      <c r="B398" s="318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N398" s="320"/>
      <c r="O398" s="367"/>
      <c r="P398" s="318"/>
      <c r="Q398" s="318"/>
      <c r="R398" s="356"/>
      <c r="S398" s="318"/>
      <c r="T398" s="318"/>
      <c r="U398" s="318"/>
      <c r="V398" s="318"/>
      <c r="W398" s="318"/>
      <c r="X398" s="318"/>
      <c r="Y398" s="318"/>
      <c r="Z398" s="318"/>
      <c r="AA398" s="318"/>
      <c r="AB398" s="318"/>
      <c r="AC398" s="318"/>
      <c r="AD398" s="318"/>
      <c r="AE398" s="318"/>
      <c r="AF398" s="318"/>
      <c r="AG398" s="318"/>
      <c r="AH398" s="318"/>
      <c r="AI398" s="318"/>
      <c r="AJ398" s="318"/>
      <c r="AK398" s="318"/>
    </row>
    <row r="399" spans="1:37" ht="12" customHeight="1" x14ac:dyDescent="0.25">
      <c r="A399" s="318"/>
      <c r="B399" s="318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N399" s="320"/>
      <c r="O399" s="367"/>
      <c r="P399" s="318"/>
      <c r="Q399" s="318"/>
      <c r="R399" s="356"/>
      <c r="S399" s="318"/>
      <c r="T399" s="318"/>
      <c r="U399" s="318"/>
      <c r="V399" s="318"/>
      <c r="W399" s="318"/>
      <c r="X399" s="318"/>
      <c r="Y399" s="318"/>
      <c r="Z399" s="318"/>
      <c r="AA399" s="318"/>
      <c r="AB399" s="318"/>
      <c r="AC399" s="318"/>
      <c r="AD399" s="318"/>
      <c r="AE399" s="318"/>
      <c r="AF399" s="318"/>
      <c r="AG399" s="318"/>
      <c r="AH399" s="318"/>
      <c r="AI399" s="318"/>
      <c r="AJ399" s="318"/>
      <c r="AK399" s="318"/>
    </row>
    <row r="400" spans="1:37" ht="12" customHeight="1" x14ac:dyDescent="0.25">
      <c r="A400" s="318"/>
      <c r="B400" s="318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N400" s="320"/>
      <c r="O400" s="367"/>
      <c r="P400" s="318"/>
      <c r="Q400" s="318"/>
      <c r="R400" s="356"/>
      <c r="S400" s="318"/>
      <c r="T400" s="318"/>
      <c r="U400" s="318"/>
      <c r="V400" s="318"/>
      <c r="W400" s="318"/>
      <c r="X400" s="318"/>
      <c r="Y400" s="318"/>
      <c r="Z400" s="318"/>
      <c r="AA400" s="318"/>
      <c r="AB400" s="318"/>
      <c r="AC400" s="318"/>
      <c r="AD400" s="318"/>
      <c r="AE400" s="318"/>
      <c r="AF400" s="318"/>
      <c r="AG400" s="318"/>
      <c r="AH400" s="318"/>
      <c r="AI400" s="318"/>
      <c r="AJ400" s="318"/>
      <c r="AK400" s="318"/>
    </row>
    <row r="401" spans="1:37" ht="12" customHeight="1" x14ac:dyDescent="0.25">
      <c r="A401" s="318"/>
      <c r="B401" s="318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N401" s="320"/>
      <c r="O401" s="367"/>
      <c r="P401" s="318"/>
      <c r="Q401" s="318"/>
      <c r="R401" s="356"/>
      <c r="S401" s="318"/>
      <c r="T401" s="318"/>
      <c r="U401" s="318"/>
      <c r="V401" s="318"/>
      <c r="W401" s="318"/>
      <c r="X401" s="318"/>
      <c r="Y401" s="318"/>
      <c r="Z401" s="318"/>
      <c r="AA401" s="318"/>
      <c r="AB401" s="318"/>
      <c r="AC401" s="318"/>
      <c r="AD401" s="318"/>
      <c r="AE401" s="318"/>
      <c r="AF401" s="318"/>
      <c r="AG401" s="318"/>
      <c r="AH401" s="318"/>
      <c r="AI401" s="318"/>
      <c r="AJ401" s="318"/>
      <c r="AK401" s="318"/>
    </row>
    <row r="402" spans="1:37" ht="12" customHeight="1" x14ac:dyDescent="0.25">
      <c r="A402" s="318"/>
      <c r="B402" s="318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N402" s="320"/>
      <c r="O402" s="367"/>
      <c r="P402" s="318"/>
      <c r="Q402" s="318"/>
      <c r="R402" s="356"/>
      <c r="S402" s="318"/>
      <c r="T402" s="318"/>
      <c r="U402" s="318"/>
      <c r="V402" s="318"/>
      <c r="W402" s="318"/>
      <c r="X402" s="318"/>
      <c r="Y402" s="318"/>
      <c r="Z402" s="318"/>
      <c r="AA402" s="318"/>
      <c r="AB402" s="318"/>
      <c r="AC402" s="318"/>
      <c r="AD402" s="318"/>
      <c r="AE402" s="318"/>
      <c r="AF402" s="318"/>
      <c r="AG402" s="318"/>
      <c r="AH402" s="318"/>
      <c r="AI402" s="318"/>
      <c r="AJ402" s="318"/>
      <c r="AK402" s="318"/>
    </row>
    <row r="403" spans="1:37" ht="12" customHeight="1" x14ac:dyDescent="0.25">
      <c r="A403" s="318"/>
      <c r="B403" s="318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N403" s="320"/>
      <c r="O403" s="367"/>
      <c r="P403" s="318"/>
      <c r="Q403" s="318"/>
      <c r="R403" s="356"/>
      <c r="S403" s="318"/>
      <c r="T403" s="318"/>
      <c r="U403" s="318"/>
      <c r="V403" s="318"/>
      <c r="W403" s="318"/>
      <c r="X403" s="318"/>
      <c r="Y403" s="318"/>
      <c r="Z403" s="318"/>
      <c r="AA403" s="318"/>
      <c r="AB403" s="318"/>
      <c r="AC403" s="318"/>
      <c r="AD403" s="318"/>
      <c r="AE403" s="318"/>
      <c r="AF403" s="318"/>
      <c r="AG403" s="318"/>
      <c r="AH403" s="318"/>
      <c r="AI403" s="318"/>
      <c r="AJ403" s="318"/>
      <c r="AK403" s="318"/>
    </row>
    <row r="404" spans="1:37" ht="12" customHeight="1" x14ac:dyDescent="0.25">
      <c r="A404" s="318"/>
      <c r="B404" s="318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N404" s="320"/>
      <c r="O404" s="367"/>
      <c r="P404" s="318"/>
      <c r="Q404" s="318"/>
      <c r="R404" s="356"/>
      <c r="S404" s="318"/>
      <c r="T404" s="318"/>
      <c r="U404" s="318"/>
      <c r="V404" s="318"/>
      <c r="W404" s="318"/>
      <c r="X404" s="318"/>
      <c r="Y404" s="318"/>
      <c r="Z404" s="318"/>
      <c r="AA404" s="318"/>
      <c r="AB404" s="318"/>
      <c r="AC404" s="318"/>
      <c r="AD404" s="318"/>
      <c r="AE404" s="318"/>
      <c r="AF404" s="318"/>
      <c r="AG404" s="318"/>
      <c r="AH404" s="318"/>
      <c r="AI404" s="318"/>
      <c r="AJ404" s="318"/>
      <c r="AK404" s="318"/>
    </row>
    <row r="405" spans="1:37" ht="12" customHeight="1" x14ac:dyDescent="0.25">
      <c r="A405" s="318"/>
      <c r="B405" s="318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N405" s="320"/>
      <c r="O405" s="367"/>
      <c r="P405" s="318"/>
      <c r="Q405" s="318"/>
      <c r="R405" s="356"/>
      <c r="S405" s="318"/>
      <c r="T405" s="318"/>
      <c r="U405" s="318"/>
      <c r="V405" s="318"/>
      <c r="W405" s="318"/>
      <c r="X405" s="318"/>
      <c r="Y405" s="318"/>
      <c r="Z405" s="318"/>
      <c r="AA405" s="318"/>
      <c r="AB405" s="318"/>
      <c r="AC405" s="318"/>
      <c r="AD405" s="318"/>
      <c r="AE405" s="318"/>
      <c r="AF405" s="318"/>
      <c r="AG405" s="318"/>
      <c r="AH405" s="318"/>
      <c r="AI405" s="318"/>
      <c r="AJ405" s="318"/>
      <c r="AK405" s="318"/>
    </row>
    <row r="406" spans="1:37" ht="12" customHeight="1" x14ac:dyDescent="0.25">
      <c r="A406" s="318"/>
      <c r="B406" s="318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N406" s="320"/>
      <c r="O406" s="367"/>
      <c r="P406" s="318"/>
      <c r="Q406" s="318"/>
      <c r="R406" s="356"/>
      <c r="S406" s="318"/>
      <c r="T406" s="318"/>
      <c r="U406" s="318"/>
      <c r="V406" s="318"/>
      <c r="W406" s="318"/>
      <c r="X406" s="318"/>
      <c r="Y406" s="318"/>
      <c r="Z406" s="318"/>
      <c r="AA406" s="318"/>
      <c r="AB406" s="318"/>
      <c r="AC406" s="318"/>
      <c r="AD406" s="318"/>
      <c r="AE406" s="318"/>
      <c r="AF406" s="318"/>
      <c r="AG406" s="318"/>
      <c r="AH406" s="318"/>
      <c r="AI406" s="318"/>
      <c r="AJ406" s="318"/>
      <c r="AK406" s="318"/>
    </row>
    <row r="407" spans="1:37" ht="12" customHeight="1" x14ac:dyDescent="0.25">
      <c r="A407" s="318"/>
      <c r="B407" s="318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N407" s="320"/>
      <c r="O407" s="367"/>
      <c r="P407" s="318"/>
      <c r="Q407" s="318"/>
      <c r="R407" s="356"/>
      <c r="S407" s="318"/>
      <c r="T407" s="318"/>
      <c r="U407" s="318"/>
      <c r="V407" s="318"/>
      <c r="W407" s="318"/>
      <c r="X407" s="318"/>
      <c r="Y407" s="318"/>
      <c r="Z407" s="318"/>
      <c r="AA407" s="318"/>
      <c r="AB407" s="318"/>
      <c r="AC407" s="318"/>
      <c r="AD407" s="318"/>
      <c r="AE407" s="318"/>
      <c r="AF407" s="318"/>
      <c r="AG407" s="318"/>
      <c r="AH407" s="318"/>
      <c r="AI407" s="318"/>
      <c r="AJ407" s="318"/>
      <c r="AK407" s="318"/>
    </row>
    <row r="408" spans="1:37" ht="12" customHeight="1" x14ac:dyDescent="0.25">
      <c r="A408" s="318"/>
      <c r="B408" s="318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N408" s="320"/>
      <c r="O408" s="367"/>
      <c r="P408" s="318"/>
      <c r="Q408" s="318"/>
      <c r="R408" s="356"/>
      <c r="S408" s="318"/>
      <c r="T408" s="318"/>
      <c r="U408" s="318"/>
      <c r="V408" s="318"/>
      <c r="W408" s="318"/>
      <c r="X408" s="318"/>
      <c r="Y408" s="318"/>
      <c r="Z408" s="318"/>
      <c r="AA408" s="318"/>
      <c r="AB408" s="318"/>
      <c r="AC408" s="318"/>
      <c r="AD408" s="318"/>
      <c r="AE408" s="318"/>
      <c r="AF408" s="318"/>
      <c r="AG408" s="318"/>
      <c r="AH408" s="318"/>
      <c r="AI408" s="318"/>
      <c r="AJ408" s="318"/>
      <c r="AK408" s="318"/>
    </row>
    <row r="409" spans="1:37" ht="12" customHeight="1" x14ac:dyDescent="0.25">
      <c r="A409" s="318"/>
      <c r="B409" s="318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N409" s="320"/>
      <c r="O409" s="367"/>
      <c r="P409" s="318"/>
      <c r="Q409" s="318"/>
      <c r="R409" s="356"/>
      <c r="S409" s="318"/>
      <c r="T409" s="318"/>
      <c r="U409" s="318"/>
      <c r="V409" s="318"/>
      <c r="W409" s="318"/>
      <c r="X409" s="318"/>
      <c r="Y409" s="318"/>
      <c r="Z409" s="318"/>
      <c r="AA409" s="318"/>
      <c r="AB409" s="318"/>
      <c r="AC409" s="318"/>
      <c r="AD409" s="318"/>
      <c r="AE409" s="318"/>
      <c r="AF409" s="318"/>
      <c r="AG409" s="318"/>
      <c r="AH409" s="318"/>
      <c r="AI409" s="318"/>
      <c r="AJ409" s="318"/>
      <c r="AK409" s="318"/>
    </row>
    <row r="410" spans="1:37" ht="12" customHeight="1" x14ac:dyDescent="0.25">
      <c r="A410" s="318"/>
      <c r="B410" s="318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N410" s="320"/>
      <c r="O410" s="367"/>
      <c r="P410" s="318"/>
      <c r="Q410" s="318"/>
      <c r="R410" s="356"/>
      <c r="S410" s="318"/>
      <c r="T410" s="318"/>
      <c r="U410" s="318"/>
      <c r="V410" s="318"/>
      <c r="W410" s="318"/>
      <c r="X410" s="318"/>
      <c r="Y410" s="318"/>
      <c r="Z410" s="318"/>
      <c r="AA410" s="318"/>
      <c r="AB410" s="318"/>
      <c r="AC410" s="318"/>
      <c r="AD410" s="318"/>
      <c r="AE410" s="318"/>
      <c r="AF410" s="318"/>
      <c r="AG410" s="318"/>
      <c r="AH410" s="318"/>
      <c r="AI410" s="318"/>
      <c r="AJ410" s="318"/>
      <c r="AK410" s="318"/>
    </row>
    <row r="411" spans="1:37" ht="12" customHeight="1" x14ac:dyDescent="0.25">
      <c r="A411" s="318"/>
      <c r="B411" s="318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N411" s="320"/>
      <c r="O411" s="367"/>
      <c r="P411" s="318"/>
      <c r="Q411" s="318"/>
      <c r="R411" s="356"/>
      <c r="S411" s="318"/>
      <c r="T411" s="318"/>
      <c r="U411" s="318"/>
      <c r="V411" s="318"/>
      <c r="W411" s="318"/>
      <c r="X411" s="318"/>
      <c r="Y411" s="318"/>
      <c r="Z411" s="318"/>
      <c r="AA411" s="318"/>
      <c r="AB411" s="318"/>
      <c r="AC411" s="318"/>
      <c r="AD411" s="318"/>
      <c r="AE411" s="318"/>
      <c r="AF411" s="318"/>
      <c r="AG411" s="318"/>
      <c r="AH411" s="318"/>
      <c r="AI411" s="318"/>
      <c r="AJ411" s="318"/>
      <c r="AK411" s="318"/>
    </row>
    <row r="412" spans="1:37" ht="12" customHeight="1" x14ac:dyDescent="0.25">
      <c r="A412" s="318"/>
      <c r="B412" s="318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N412" s="320"/>
      <c r="O412" s="367"/>
      <c r="P412" s="318"/>
      <c r="Q412" s="318"/>
      <c r="R412" s="356"/>
      <c r="S412" s="318"/>
      <c r="T412" s="318"/>
      <c r="U412" s="318"/>
      <c r="V412" s="318"/>
      <c r="W412" s="318"/>
      <c r="X412" s="318"/>
      <c r="Y412" s="318"/>
      <c r="Z412" s="318"/>
      <c r="AA412" s="318"/>
      <c r="AB412" s="318"/>
      <c r="AC412" s="318"/>
      <c r="AD412" s="318"/>
      <c r="AE412" s="318"/>
      <c r="AF412" s="318"/>
      <c r="AG412" s="318"/>
      <c r="AH412" s="318"/>
      <c r="AI412" s="318"/>
      <c r="AJ412" s="318"/>
      <c r="AK412" s="318"/>
    </row>
    <row r="413" spans="1:37" ht="12" customHeight="1" x14ac:dyDescent="0.25">
      <c r="A413" s="318"/>
      <c r="B413" s="318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N413" s="320"/>
      <c r="O413" s="367"/>
      <c r="P413" s="318"/>
      <c r="Q413" s="318"/>
      <c r="R413" s="356"/>
      <c r="S413" s="318"/>
      <c r="T413" s="318"/>
      <c r="U413" s="318"/>
      <c r="V413" s="318"/>
      <c r="W413" s="318"/>
      <c r="X413" s="318"/>
      <c r="Y413" s="318"/>
      <c r="Z413" s="318"/>
      <c r="AA413" s="318"/>
      <c r="AB413" s="318"/>
      <c r="AC413" s="318"/>
      <c r="AD413" s="318"/>
      <c r="AE413" s="318"/>
      <c r="AF413" s="318"/>
      <c r="AG413" s="318"/>
      <c r="AH413" s="318"/>
      <c r="AI413" s="318"/>
      <c r="AJ413" s="318"/>
      <c r="AK413" s="318"/>
    </row>
    <row r="414" spans="1:37" ht="12" customHeight="1" x14ac:dyDescent="0.25">
      <c r="A414" s="318"/>
      <c r="B414" s="318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N414" s="320"/>
      <c r="O414" s="367"/>
      <c r="P414" s="318"/>
      <c r="Q414" s="318"/>
      <c r="R414" s="356"/>
      <c r="S414" s="318"/>
      <c r="T414" s="318"/>
      <c r="U414" s="318"/>
      <c r="V414" s="318"/>
      <c r="W414" s="318"/>
      <c r="X414" s="318"/>
      <c r="Y414" s="318"/>
      <c r="Z414" s="318"/>
      <c r="AA414" s="318"/>
      <c r="AB414" s="318"/>
      <c r="AC414" s="318"/>
      <c r="AD414" s="318"/>
      <c r="AE414" s="318"/>
      <c r="AF414" s="318"/>
      <c r="AG414" s="318"/>
      <c r="AH414" s="318"/>
      <c r="AI414" s="318"/>
      <c r="AJ414" s="318"/>
      <c r="AK414" s="318"/>
    </row>
    <row r="415" spans="1:37" ht="12" customHeight="1" x14ac:dyDescent="0.25">
      <c r="A415" s="318"/>
      <c r="B415" s="318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N415" s="320"/>
      <c r="O415" s="367"/>
      <c r="P415" s="318"/>
      <c r="Q415" s="318"/>
      <c r="R415" s="356"/>
      <c r="S415" s="318"/>
      <c r="T415" s="318"/>
      <c r="U415" s="318"/>
      <c r="V415" s="318"/>
      <c r="W415" s="318"/>
      <c r="X415" s="318"/>
      <c r="Y415" s="318"/>
      <c r="Z415" s="318"/>
      <c r="AA415" s="318"/>
      <c r="AB415" s="318"/>
      <c r="AC415" s="318"/>
      <c r="AD415" s="318"/>
      <c r="AE415" s="318"/>
      <c r="AF415" s="318"/>
      <c r="AG415" s="318"/>
      <c r="AH415" s="318"/>
      <c r="AI415" s="318"/>
      <c r="AJ415" s="318"/>
      <c r="AK415" s="318"/>
    </row>
    <row r="416" spans="1:37" ht="12" customHeight="1" x14ac:dyDescent="0.25">
      <c r="A416" s="318"/>
      <c r="B416" s="318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N416" s="320"/>
      <c r="O416" s="367"/>
      <c r="P416" s="318"/>
      <c r="Q416" s="318"/>
      <c r="R416" s="356"/>
      <c r="S416" s="318"/>
      <c r="T416" s="318"/>
      <c r="U416" s="318"/>
      <c r="V416" s="318"/>
      <c r="W416" s="318"/>
      <c r="X416" s="318"/>
      <c r="Y416" s="318"/>
      <c r="Z416" s="318"/>
      <c r="AA416" s="318"/>
      <c r="AB416" s="318"/>
      <c r="AC416" s="318"/>
      <c r="AD416" s="318"/>
      <c r="AE416" s="318"/>
      <c r="AF416" s="318"/>
      <c r="AG416" s="318"/>
      <c r="AH416" s="318"/>
      <c r="AI416" s="318"/>
      <c r="AJ416" s="318"/>
      <c r="AK416" s="318"/>
    </row>
    <row r="417" spans="1:37" ht="12" customHeight="1" x14ac:dyDescent="0.25">
      <c r="A417" s="318"/>
      <c r="B417" s="318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N417" s="320"/>
      <c r="O417" s="367"/>
      <c r="P417" s="318"/>
      <c r="Q417" s="318"/>
      <c r="R417" s="356"/>
      <c r="S417" s="318"/>
      <c r="T417" s="318"/>
      <c r="U417" s="318"/>
      <c r="V417" s="318"/>
      <c r="W417" s="318"/>
      <c r="X417" s="318"/>
      <c r="Y417" s="318"/>
      <c r="Z417" s="318"/>
      <c r="AA417" s="318"/>
      <c r="AB417" s="318"/>
      <c r="AC417" s="318"/>
      <c r="AD417" s="318"/>
      <c r="AE417" s="318"/>
      <c r="AF417" s="318"/>
      <c r="AG417" s="318"/>
      <c r="AH417" s="318"/>
      <c r="AI417" s="318"/>
      <c r="AJ417" s="318"/>
      <c r="AK417" s="318"/>
    </row>
    <row r="418" spans="1:37" ht="12" customHeight="1" x14ac:dyDescent="0.25">
      <c r="A418" s="318"/>
      <c r="B418" s="318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N418" s="320"/>
      <c r="O418" s="367"/>
      <c r="P418" s="318"/>
      <c r="Q418" s="318"/>
      <c r="R418" s="356"/>
      <c r="S418" s="318"/>
      <c r="T418" s="318"/>
      <c r="U418" s="318"/>
      <c r="V418" s="318"/>
      <c r="W418" s="318"/>
      <c r="X418" s="318"/>
      <c r="Y418" s="318"/>
      <c r="Z418" s="318"/>
      <c r="AA418" s="318"/>
      <c r="AB418" s="318"/>
      <c r="AC418" s="318"/>
      <c r="AD418" s="318"/>
      <c r="AE418" s="318"/>
      <c r="AF418" s="318"/>
      <c r="AG418" s="318"/>
      <c r="AH418" s="318"/>
      <c r="AI418" s="318"/>
      <c r="AJ418" s="318"/>
      <c r="AK418" s="318"/>
    </row>
    <row r="419" spans="1:37" ht="12" customHeight="1" x14ac:dyDescent="0.25">
      <c r="A419" s="318"/>
      <c r="B419" s="318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N419" s="320"/>
      <c r="O419" s="367"/>
      <c r="P419" s="318"/>
      <c r="Q419" s="318"/>
      <c r="R419" s="356"/>
      <c r="S419" s="318"/>
      <c r="T419" s="318"/>
      <c r="U419" s="318"/>
      <c r="V419" s="318"/>
      <c r="W419" s="318"/>
      <c r="X419" s="318"/>
      <c r="Y419" s="318"/>
      <c r="Z419" s="318"/>
      <c r="AA419" s="318"/>
      <c r="AB419" s="318"/>
      <c r="AC419" s="318"/>
      <c r="AD419" s="318"/>
      <c r="AE419" s="318"/>
      <c r="AF419" s="318"/>
      <c r="AG419" s="318"/>
      <c r="AH419" s="318"/>
      <c r="AI419" s="318"/>
      <c r="AJ419" s="318"/>
      <c r="AK419" s="318"/>
    </row>
    <row r="420" spans="1:37" ht="12" customHeight="1" x14ac:dyDescent="0.25">
      <c r="A420" s="318"/>
      <c r="B420" s="318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N420" s="320"/>
      <c r="O420" s="367"/>
      <c r="P420" s="318"/>
      <c r="Q420" s="318"/>
      <c r="R420" s="356"/>
      <c r="S420" s="318"/>
      <c r="T420" s="318"/>
      <c r="U420" s="318"/>
      <c r="V420" s="318"/>
      <c r="W420" s="318"/>
      <c r="X420" s="318"/>
      <c r="Y420" s="318"/>
      <c r="Z420" s="318"/>
      <c r="AA420" s="318"/>
      <c r="AB420" s="318"/>
      <c r="AC420" s="318"/>
      <c r="AD420" s="318"/>
      <c r="AE420" s="318"/>
      <c r="AF420" s="318"/>
      <c r="AG420" s="318"/>
      <c r="AH420" s="318"/>
      <c r="AI420" s="318"/>
      <c r="AJ420" s="318"/>
      <c r="AK420" s="318"/>
    </row>
    <row r="421" spans="1:37" ht="12" customHeight="1" x14ac:dyDescent="0.25">
      <c r="A421" s="318"/>
      <c r="B421" s="318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N421" s="320"/>
      <c r="O421" s="367"/>
      <c r="P421" s="318"/>
      <c r="Q421" s="318"/>
      <c r="R421" s="356"/>
      <c r="S421" s="318"/>
      <c r="T421" s="318"/>
      <c r="U421" s="318"/>
      <c r="V421" s="318"/>
      <c r="W421" s="318"/>
      <c r="X421" s="318"/>
      <c r="Y421" s="318"/>
      <c r="Z421" s="318"/>
      <c r="AA421" s="318"/>
      <c r="AB421" s="318"/>
      <c r="AC421" s="318"/>
      <c r="AD421" s="318"/>
      <c r="AE421" s="318"/>
      <c r="AF421" s="318"/>
      <c r="AG421" s="318"/>
      <c r="AH421" s="318"/>
      <c r="AI421" s="318"/>
      <c r="AJ421" s="318"/>
      <c r="AK421" s="318"/>
    </row>
    <row r="422" spans="1:37" ht="12" customHeight="1" x14ac:dyDescent="0.25">
      <c r="A422" s="318"/>
      <c r="B422" s="318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N422" s="320"/>
      <c r="O422" s="367"/>
      <c r="P422" s="318"/>
      <c r="Q422" s="318"/>
      <c r="R422" s="356"/>
      <c r="S422" s="318"/>
      <c r="T422" s="318"/>
      <c r="U422" s="318"/>
      <c r="V422" s="318"/>
      <c r="W422" s="318"/>
      <c r="X422" s="318"/>
      <c r="Y422" s="318"/>
      <c r="Z422" s="318"/>
      <c r="AA422" s="318"/>
      <c r="AB422" s="318"/>
      <c r="AC422" s="318"/>
      <c r="AD422" s="318"/>
      <c r="AE422" s="318"/>
      <c r="AF422" s="318"/>
      <c r="AG422" s="318"/>
      <c r="AH422" s="318"/>
      <c r="AI422" s="318"/>
      <c r="AJ422" s="318"/>
      <c r="AK422" s="318"/>
    </row>
    <row r="423" spans="1:37" ht="12" customHeight="1" x14ac:dyDescent="0.25">
      <c r="A423" s="318"/>
      <c r="B423" s="318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N423" s="320"/>
      <c r="O423" s="367"/>
      <c r="P423" s="318"/>
      <c r="Q423" s="318"/>
      <c r="R423" s="356"/>
      <c r="S423" s="318"/>
      <c r="T423" s="318"/>
      <c r="U423" s="318"/>
      <c r="V423" s="318"/>
      <c r="W423" s="318"/>
      <c r="X423" s="318"/>
      <c r="Y423" s="318"/>
      <c r="Z423" s="318"/>
      <c r="AA423" s="318"/>
      <c r="AB423" s="318"/>
      <c r="AC423" s="318"/>
      <c r="AD423" s="318"/>
      <c r="AE423" s="318"/>
      <c r="AF423" s="318"/>
      <c r="AG423" s="318"/>
      <c r="AH423" s="318"/>
      <c r="AI423" s="318"/>
      <c r="AJ423" s="318"/>
      <c r="AK423" s="318"/>
    </row>
    <row r="424" spans="1:37" ht="12" customHeight="1" x14ac:dyDescent="0.25">
      <c r="A424" s="318"/>
      <c r="B424" s="318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N424" s="320"/>
      <c r="O424" s="367"/>
      <c r="P424" s="318"/>
      <c r="Q424" s="318"/>
      <c r="R424" s="356"/>
      <c r="S424" s="318"/>
      <c r="T424" s="318"/>
      <c r="U424" s="318"/>
      <c r="V424" s="318"/>
      <c r="W424" s="318"/>
      <c r="X424" s="318"/>
      <c r="Y424" s="318"/>
      <c r="Z424" s="318"/>
      <c r="AA424" s="318"/>
      <c r="AB424" s="318"/>
      <c r="AC424" s="318"/>
      <c r="AD424" s="318"/>
      <c r="AE424" s="318"/>
      <c r="AF424" s="318"/>
      <c r="AG424" s="318"/>
      <c r="AH424" s="318"/>
      <c r="AI424" s="318"/>
      <c r="AJ424" s="318"/>
      <c r="AK424" s="318"/>
    </row>
    <row r="425" spans="1:37" ht="12" customHeight="1" x14ac:dyDescent="0.25">
      <c r="A425" s="318"/>
      <c r="B425" s="318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N425" s="320"/>
      <c r="O425" s="367"/>
      <c r="P425" s="318"/>
      <c r="Q425" s="318"/>
      <c r="R425" s="356"/>
      <c r="S425" s="318"/>
      <c r="T425" s="318"/>
      <c r="U425" s="318"/>
      <c r="V425" s="318"/>
      <c r="W425" s="318"/>
      <c r="X425" s="318"/>
      <c r="Y425" s="318"/>
      <c r="Z425" s="318"/>
      <c r="AA425" s="318"/>
      <c r="AB425" s="318"/>
      <c r="AC425" s="318"/>
      <c r="AD425" s="318"/>
      <c r="AE425" s="318"/>
      <c r="AF425" s="318"/>
      <c r="AG425" s="318"/>
      <c r="AH425" s="318"/>
      <c r="AI425" s="318"/>
      <c r="AJ425" s="318"/>
      <c r="AK425" s="318"/>
    </row>
    <row r="426" spans="1:37" ht="12" customHeight="1" x14ac:dyDescent="0.25">
      <c r="A426" s="318"/>
      <c r="B426" s="318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N426" s="320"/>
      <c r="O426" s="367"/>
      <c r="P426" s="318"/>
      <c r="Q426" s="318"/>
      <c r="R426" s="356"/>
      <c r="S426" s="318"/>
      <c r="T426" s="318"/>
      <c r="U426" s="318"/>
      <c r="V426" s="318"/>
      <c r="W426" s="318"/>
      <c r="X426" s="318"/>
      <c r="Y426" s="318"/>
      <c r="Z426" s="318"/>
      <c r="AA426" s="318"/>
      <c r="AB426" s="318"/>
      <c r="AC426" s="318"/>
      <c r="AD426" s="318"/>
      <c r="AE426" s="318"/>
      <c r="AF426" s="318"/>
      <c r="AG426" s="318"/>
      <c r="AH426" s="318"/>
      <c r="AI426" s="318"/>
      <c r="AJ426" s="318"/>
      <c r="AK426" s="318"/>
    </row>
    <row r="427" spans="1:37" ht="12" customHeight="1" x14ac:dyDescent="0.25">
      <c r="A427" s="318"/>
      <c r="B427" s="318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N427" s="320"/>
      <c r="O427" s="367"/>
      <c r="P427" s="318"/>
      <c r="Q427" s="318"/>
      <c r="R427" s="356"/>
      <c r="S427" s="318"/>
      <c r="T427" s="318"/>
      <c r="U427" s="318"/>
      <c r="V427" s="318"/>
      <c r="W427" s="318"/>
      <c r="X427" s="318"/>
      <c r="Y427" s="318"/>
      <c r="Z427" s="318"/>
      <c r="AA427" s="318"/>
      <c r="AB427" s="318"/>
      <c r="AC427" s="318"/>
      <c r="AD427" s="318"/>
      <c r="AE427" s="318"/>
      <c r="AF427" s="318"/>
      <c r="AG427" s="318"/>
      <c r="AH427" s="318"/>
      <c r="AI427" s="318"/>
      <c r="AJ427" s="318"/>
      <c r="AK427" s="318"/>
    </row>
    <row r="428" spans="1:37" ht="12" customHeight="1" x14ac:dyDescent="0.25">
      <c r="A428" s="318"/>
      <c r="B428" s="318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N428" s="320"/>
      <c r="O428" s="367"/>
      <c r="P428" s="318"/>
      <c r="Q428" s="318"/>
      <c r="R428" s="356"/>
      <c r="S428" s="318"/>
      <c r="T428" s="318"/>
      <c r="U428" s="318"/>
      <c r="V428" s="318"/>
      <c r="W428" s="318"/>
      <c r="X428" s="318"/>
      <c r="Y428" s="318"/>
      <c r="Z428" s="318"/>
      <c r="AA428" s="318"/>
      <c r="AB428" s="318"/>
      <c r="AC428" s="318"/>
      <c r="AD428" s="318"/>
      <c r="AE428" s="318"/>
      <c r="AF428" s="318"/>
      <c r="AG428" s="318"/>
      <c r="AH428" s="318"/>
      <c r="AI428" s="318"/>
      <c r="AJ428" s="318"/>
      <c r="AK428" s="318"/>
    </row>
    <row r="429" spans="1:37" ht="12" customHeight="1" x14ac:dyDescent="0.25">
      <c r="A429" s="318"/>
      <c r="B429" s="318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N429" s="320"/>
      <c r="O429" s="367"/>
      <c r="P429" s="318"/>
      <c r="Q429" s="318"/>
      <c r="R429" s="356"/>
      <c r="S429" s="318"/>
      <c r="T429" s="318"/>
      <c r="U429" s="318"/>
      <c r="V429" s="318"/>
      <c r="W429" s="318"/>
      <c r="X429" s="318"/>
      <c r="Y429" s="318"/>
      <c r="Z429" s="318"/>
      <c r="AA429" s="318"/>
      <c r="AB429" s="318"/>
      <c r="AC429" s="318"/>
      <c r="AD429" s="318"/>
      <c r="AE429" s="318"/>
      <c r="AF429" s="318"/>
      <c r="AG429" s="318"/>
      <c r="AH429" s="318"/>
      <c r="AI429" s="318"/>
      <c r="AJ429" s="318"/>
      <c r="AK429" s="318"/>
    </row>
    <row r="430" spans="1:37" ht="12" customHeight="1" x14ac:dyDescent="0.25">
      <c r="A430" s="318"/>
      <c r="B430" s="318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N430" s="320"/>
      <c r="O430" s="367"/>
      <c r="P430" s="318"/>
      <c r="Q430" s="318"/>
      <c r="R430" s="356"/>
      <c r="S430" s="318"/>
      <c r="T430" s="318"/>
      <c r="U430" s="318"/>
      <c r="V430" s="318"/>
      <c r="W430" s="318"/>
      <c r="X430" s="318"/>
      <c r="Y430" s="318"/>
      <c r="Z430" s="318"/>
      <c r="AA430" s="318"/>
      <c r="AB430" s="318"/>
      <c r="AC430" s="318"/>
      <c r="AD430" s="318"/>
      <c r="AE430" s="318"/>
      <c r="AF430" s="318"/>
      <c r="AG430" s="318"/>
      <c r="AH430" s="318"/>
      <c r="AI430" s="318"/>
      <c r="AJ430" s="318"/>
      <c r="AK430" s="318"/>
    </row>
    <row r="431" spans="1:37" ht="12" customHeight="1" x14ac:dyDescent="0.25">
      <c r="A431" s="318"/>
      <c r="B431" s="318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N431" s="320"/>
      <c r="O431" s="367"/>
      <c r="P431" s="318"/>
      <c r="Q431" s="318"/>
      <c r="R431" s="356"/>
      <c r="S431" s="318"/>
      <c r="T431" s="318"/>
      <c r="U431" s="318"/>
      <c r="V431" s="318"/>
      <c r="W431" s="318"/>
      <c r="X431" s="318"/>
      <c r="Y431" s="318"/>
      <c r="Z431" s="318"/>
      <c r="AA431" s="318"/>
      <c r="AB431" s="318"/>
      <c r="AC431" s="318"/>
      <c r="AD431" s="318"/>
      <c r="AE431" s="318"/>
      <c r="AF431" s="318"/>
      <c r="AG431" s="318"/>
      <c r="AH431" s="318"/>
      <c r="AI431" s="318"/>
      <c r="AJ431" s="318"/>
      <c r="AK431" s="318"/>
    </row>
    <row r="432" spans="1:37" ht="12" customHeight="1" x14ac:dyDescent="0.25">
      <c r="A432" s="318"/>
      <c r="B432" s="318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20"/>
      <c r="O432" s="367"/>
      <c r="P432" s="318"/>
      <c r="Q432" s="318"/>
      <c r="R432" s="356"/>
      <c r="S432" s="318"/>
      <c r="T432" s="318"/>
      <c r="U432" s="318"/>
      <c r="V432" s="318"/>
      <c r="W432" s="318"/>
      <c r="X432" s="318"/>
      <c r="Y432" s="318"/>
      <c r="Z432" s="318"/>
      <c r="AA432" s="318"/>
      <c r="AB432" s="318"/>
      <c r="AC432" s="318"/>
      <c r="AD432" s="318"/>
      <c r="AE432" s="318"/>
      <c r="AF432" s="318"/>
      <c r="AG432" s="318"/>
      <c r="AH432" s="318"/>
      <c r="AI432" s="318"/>
      <c r="AJ432" s="318"/>
      <c r="AK432" s="318"/>
    </row>
    <row r="433" spans="1:37" ht="12" customHeight="1" x14ac:dyDescent="0.25">
      <c r="A433" s="318"/>
      <c r="B433" s="318"/>
      <c r="C433" s="318"/>
      <c r="D433" s="318"/>
      <c r="E433" s="318"/>
      <c r="F433" s="318"/>
      <c r="G433" s="318"/>
      <c r="H433" s="318"/>
      <c r="I433" s="318"/>
      <c r="J433" s="318"/>
      <c r="K433" s="318"/>
      <c r="L433" s="318"/>
      <c r="M433" s="318"/>
      <c r="N433" s="320"/>
      <c r="O433" s="367"/>
      <c r="P433" s="318"/>
      <c r="Q433" s="318"/>
      <c r="R433" s="356"/>
      <c r="S433" s="318"/>
      <c r="T433" s="318"/>
      <c r="U433" s="318"/>
      <c r="V433" s="318"/>
      <c r="W433" s="318"/>
      <c r="X433" s="318"/>
      <c r="Y433" s="318"/>
      <c r="Z433" s="318"/>
      <c r="AA433" s="318"/>
      <c r="AB433" s="318"/>
      <c r="AC433" s="318"/>
      <c r="AD433" s="318"/>
      <c r="AE433" s="318"/>
      <c r="AF433" s="318"/>
      <c r="AG433" s="318"/>
      <c r="AH433" s="318"/>
      <c r="AI433" s="318"/>
      <c r="AJ433" s="318"/>
      <c r="AK433" s="318"/>
    </row>
    <row r="434" spans="1:37" ht="12" customHeight="1" x14ac:dyDescent="0.25">
      <c r="A434" s="318"/>
      <c r="B434" s="318"/>
      <c r="C434" s="318"/>
      <c r="D434" s="318"/>
      <c r="E434" s="318"/>
      <c r="F434" s="318"/>
      <c r="G434" s="318"/>
      <c r="H434" s="318"/>
      <c r="I434" s="318"/>
      <c r="J434" s="318"/>
      <c r="K434" s="318"/>
      <c r="L434" s="318"/>
      <c r="M434" s="318"/>
      <c r="N434" s="320"/>
      <c r="O434" s="367"/>
      <c r="P434" s="318"/>
      <c r="Q434" s="318"/>
      <c r="R434" s="356"/>
      <c r="S434" s="318"/>
      <c r="T434" s="318"/>
      <c r="U434" s="318"/>
      <c r="V434" s="318"/>
      <c r="W434" s="318"/>
      <c r="X434" s="318"/>
      <c r="Y434" s="318"/>
      <c r="Z434" s="318"/>
      <c r="AA434" s="318"/>
      <c r="AB434" s="318"/>
      <c r="AC434" s="318"/>
      <c r="AD434" s="318"/>
      <c r="AE434" s="318"/>
      <c r="AF434" s="318"/>
      <c r="AG434" s="318"/>
      <c r="AH434" s="318"/>
      <c r="AI434" s="318"/>
      <c r="AJ434" s="318"/>
      <c r="AK434" s="318"/>
    </row>
    <row r="435" spans="1:37" ht="12" customHeight="1" x14ac:dyDescent="0.25">
      <c r="A435" s="318"/>
      <c r="B435" s="318"/>
      <c r="C435" s="318"/>
      <c r="D435" s="318"/>
      <c r="E435" s="318"/>
      <c r="F435" s="318"/>
      <c r="G435" s="318"/>
      <c r="H435" s="318"/>
      <c r="I435" s="318"/>
      <c r="J435" s="318"/>
      <c r="K435" s="318"/>
      <c r="L435" s="318"/>
      <c r="M435" s="318"/>
      <c r="N435" s="320"/>
      <c r="O435" s="367"/>
      <c r="P435" s="318"/>
      <c r="Q435" s="318"/>
      <c r="R435" s="356"/>
      <c r="S435" s="318"/>
      <c r="T435" s="318"/>
      <c r="U435" s="318"/>
      <c r="V435" s="318"/>
      <c r="W435" s="318"/>
      <c r="X435" s="318"/>
      <c r="Y435" s="318"/>
      <c r="Z435" s="318"/>
      <c r="AA435" s="318"/>
      <c r="AB435" s="318"/>
      <c r="AC435" s="318"/>
      <c r="AD435" s="318"/>
      <c r="AE435" s="318"/>
      <c r="AF435" s="318"/>
      <c r="AG435" s="318"/>
      <c r="AH435" s="318"/>
      <c r="AI435" s="318"/>
      <c r="AJ435" s="318"/>
      <c r="AK435" s="318"/>
    </row>
    <row r="436" spans="1:37" ht="12" customHeight="1" x14ac:dyDescent="0.25">
      <c r="A436" s="318"/>
      <c r="B436" s="318"/>
      <c r="C436" s="318"/>
      <c r="D436" s="318"/>
      <c r="E436" s="318"/>
      <c r="F436" s="318"/>
      <c r="G436" s="318"/>
      <c r="H436" s="318"/>
      <c r="I436" s="318"/>
      <c r="J436" s="318"/>
      <c r="K436" s="318"/>
      <c r="L436" s="318"/>
      <c r="M436" s="318"/>
      <c r="N436" s="320"/>
      <c r="O436" s="367"/>
      <c r="P436" s="318"/>
      <c r="Q436" s="318"/>
      <c r="R436" s="356"/>
      <c r="S436" s="318"/>
      <c r="T436" s="318"/>
      <c r="U436" s="318"/>
      <c r="V436" s="318"/>
      <c r="W436" s="318"/>
      <c r="X436" s="318"/>
      <c r="Y436" s="318"/>
      <c r="Z436" s="318"/>
      <c r="AA436" s="318"/>
      <c r="AB436" s="318"/>
      <c r="AC436" s="318"/>
      <c r="AD436" s="318"/>
      <c r="AE436" s="318"/>
      <c r="AF436" s="318"/>
      <c r="AG436" s="318"/>
      <c r="AH436" s="318"/>
      <c r="AI436" s="318"/>
      <c r="AJ436" s="318"/>
      <c r="AK436" s="318"/>
    </row>
    <row r="437" spans="1:37" ht="12" customHeight="1" x14ac:dyDescent="0.25">
      <c r="A437" s="318"/>
      <c r="B437" s="318"/>
      <c r="C437" s="318"/>
      <c r="D437" s="318"/>
      <c r="E437" s="318"/>
      <c r="F437" s="318"/>
      <c r="G437" s="318"/>
      <c r="H437" s="318"/>
      <c r="I437" s="318"/>
      <c r="J437" s="318"/>
      <c r="K437" s="318"/>
      <c r="L437" s="318"/>
      <c r="M437" s="318"/>
      <c r="N437" s="320"/>
      <c r="O437" s="367"/>
      <c r="P437" s="318"/>
      <c r="Q437" s="318"/>
      <c r="R437" s="356"/>
      <c r="S437" s="318"/>
      <c r="T437" s="318"/>
      <c r="U437" s="318"/>
      <c r="V437" s="318"/>
      <c r="W437" s="318"/>
      <c r="X437" s="318"/>
      <c r="Y437" s="318"/>
      <c r="Z437" s="318"/>
      <c r="AA437" s="318"/>
      <c r="AB437" s="318"/>
      <c r="AC437" s="318"/>
      <c r="AD437" s="318"/>
      <c r="AE437" s="318"/>
      <c r="AF437" s="318"/>
      <c r="AG437" s="318"/>
      <c r="AH437" s="318"/>
      <c r="AI437" s="318"/>
      <c r="AJ437" s="318"/>
      <c r="AK437" s="318"/>
    </row>
    <row r="438" spans="1:37" ht="12" customHeight="1" x14ac:dyDescent="0.25">
      <c r="A438" s="318"/>
      <c r="B438" s="318"/>
      <c r="C438" s="318"/>
      <c r="D438" s="318"/>
      <c r="E438" s="318"/>
      <c r="F438" s="318"/>
      <c r="G438" s="318"/>
      <c r="H438" s="318"/>
      <c r="I438" s="318"/>
      <c r="J438" s="318"/>
      <c r="K438" s="318"/>
      <c r="L438" s="318"/>
      <c r="M438" s="318"/>
      <c r="N438" s="320"/>
      <c r="O438" s="367"/>
      <c r="P438" s="318"/>
      <c r="Q438" s="318"/>
      <c r="R438" s="356"/>
      <c r="S438" s="318"/>
      <c r="T438" s="318"/>
      <c r="U438" s="318"/>
      <c r="V438" s="318"/>
      <c r="W438" s="318"/>
      <c r="X438" s="318"/>
      <c r="Y438" s="318"/>
      <c r="Z438" s="318"/>
      <c r="AA438" s="318"/>
      <c r="AB438" s="318"/>
      <c r="AC438" s="318"/>
      <c r="AD438" s="318"/>
      <c r="AE438" s="318"/>
      <c r="AF438" s="318"/>
      <c r="AG438" s="318"/>
      <c r="AH438" s="318"/>
      <c r="AI438" s="318"/>
      <c r="AJ438" s="318"/>
      <c r="AK438" s="318"/>
    </row>
    <row r="439" spans="1:37" ht="12" customHeight="1" x14ac:dyDescent="0.25">
      <c r="A439" s="318"/>
      <c r="B439" s="318"/>
      <c r="C439" s="318"/>
      <c r="D439" s="318"/>
      <c r="E439" s="318"/>
      <c r="F439" s="318"/>
      <c r="G439" s="318"/>
      <c r="H439" s="318"/>
      <c r="I439" s="318"/>
      <c r="J439" s="318"/>
      <c r="K439" s="318"/>
      <c r="L439" s="318"/>
      <c r="M439" s="318"/>
      <c r="N439" s="320"/>
      <c r="O439" s="367"/>
      <c r="P439" s="318"/>
      <c r="Q439" s="318"/>
      <c r="R439" s="356"/>
      <c r="S439" s="318"/>
      <c r="T439" s="318"/>
      <c r="U439" s="318"/>
      <c r="V439" s="318"/>
      <c r="W439" s="318"/>
      <c r="X439" s="318"/>
      <c r="Y439" s="318"/>
      <c r="Z439" s="318"/>
      <c r="AA439" s="318"/>
      <c r="AB439" s="318"/>
      <c r="AC439" s="318"/>
      <c r="AD439" s="318"/>
      <c r="AE439" s="318"/>
      <c r="AF439" s="318"/>
      <c r="AG439" s="318"/>
      <c r="AH439" s="318"/>
      <c r="AI439" s="318"/>
      <c r="AJ439" s="318"/>
      <c r="AK439" s="318"/>
    </row>
    <row r="440" spans="1:37" ht="12" customHeight="1" x14ac:dyDescent="0.25">
      <c r="A440" s="318"/>
      <c r="B440" s="318"/>
      <c r="C440" s="318"/>
      <c r="D440" s="318"/>
      <c r="E440" s="318"/>
      <c r="F440" s="318"/>
      <c r="G440" s="318"/>
      <c r="H440" s="318"/>
      <c r="I440" s="318"/>
      <c r="J440" s="318"/>
      <c r="K440" s="318"/>
      <c r="L440" s="318"/>
      <c r="M440" s="318"/>
      <c r="N440" s="320"/>
      <c r="O440" s="367"/>
      <c r="P440" s="318"/>
      <c r="Q440" s="318"/>
      <c r="R440" s="356"/>
      <c r="S440" s="318"/>
      <c r="T440" s="318"/>
      <c r="U440" s="318"/>
      <c r="V440" s="318"/>
      <c r="W440" s="318"/>
      <c r="X440" s="318"/>
      <c r="Y440" s="318"/>
      <c r="Z440" s="318"/>
      <c r="AA440" s="318"/>
      <c r="AB440" s="318"/>
      <c r="AC440" s="318"/>
      <c r="AD440" s="318"/>
      <c r="AE440" s="318"/>
      <c r="AF440" s="318"/>
      <c r="AG440" s="318"/>
      <c r="AH440" s="318"/>
      <c r="AI440" s="318"/>
      <c r="AJ440" s="318"/>
      <c r="AK440" s="318"/>
    </row>
    <row r="441" spans="1:37" ht="12" customHeight="1" x14ac:dyDescent="0.25">
      <c r="A441" s="318"/>
      <c r="B441" s="318"/>
      <c r="C441" s="318"/>
      <c r="D441" s="318"/>
      <c r="E441" s="318"/>
      <c r="F441" s="318"/>
      <c r="G441" s="318"/>
      <c r="H441" s="318"/>
      <c r="I441" s="318"/>
      <c r="J441" s="318"/>
      <c r="K441" s="318"/>
      <c r="L441" s="318"/>
      <c r="M441" s="318"/>
      <c r="N441" s="320"/>
      <c r="O441" s="367"/>
      <c r="P441" s="318"/>
      <c r="Q441" s="318"/>
      <c r="R441" s="356"/>
      <c r="S441" s="318"/>
      <c r="T441" s="318"/>
      <c r="U441" s="318"/>
      <c r="V441" s="318"/>
      <c r="W441" s="318"/>
      <c r="X441" s="318"/>
      <c r="Y441" s="318"/>
      <c r="Z441" s="318"/>
      <c r="AA441" s="318"/>
      <c r="AB441" s="318"/>
      <c r="AC441" s="318"/>
      <c r="AD441" s="318"/>
      <c r="AE441" s="318"/>
      <c r="AF441" s="318"/>
      <c r="AG441" s="318"/>
      <c r="AH441" s="318"/>
      <c r="AI441" s="318"/>
      <c r="AJ441" s="318"/>
      <c r="AK441" s="318"/>
    </row>
    <row r="442" spans="1:37" ht="12" customHeight="1" x14ac:dyDescent="0.25">
      <c r="A442" s="318"/>
      <c r="B442" s="318"/>
      <c r="C442" s="318"/>
      <c r="D442" s="318"/>
      <c r="E442" s="318"/>
      <c r="F442" s="318"/>
      <c r="G442" s="318"/>
      <c r="H442" s="318"/>
      <c r="I442" s="318"/>
      <c r="J442" s="318"/>
      <c r="K442" s="318"/>
      <c r="L442" s="318"/>
      <c r="M442" s="318"/>
      <c r="N442" s="320"/>
      <c r="O442" s="367"/>
      <c r="P442" s="318"/>
      <c r="Q442" s="318"/>
      <c r="R442" s="356"/>
      <c r="S442" s="318"/>
      <c r="T442" s="318"/>
      <c r="U442" s="318"/>
      <c r="V442" s="318"/>
      <c r="W442" s="318"/>
      <c r="X442" s="318"/>
      <c r="Y442" s="318"/>
      <c r="Z442" s="318"/>
      <c r="AA442" s="318"/>
      <c r="AB442" s="318"/>
      <c r="AC442" s="318"/>
      <c r="AD442" s="318"/>
      <c r="AE442" s="318"/>
      <c r="AF442" s="318"/>
      <c r="AG442" s="318"/>
      <c r="AH442" s="318"/>
      <c r="AI442" s="318"/>
      <c r="AJ442" s="318"/>
      <c r="AK442" s="318"/>
    </row>
    <row r="443" spans="1:37" ht="12" customHeight="1" x14ac:dyDescent="0.25">
      <c r="A443" s="318"/>
      <c r="B443" s="318"/>
      <c r="C443" s="318"/>
      <c r="D443" s="318"/>
      <c r="E443" s="318"/>
      <c r="F443" s="318"/>
      <c r="G443" s="318"/>
      <c r="H443" s="318"/>
      <c r="I443" s="318"/>
      <c r="J443" s="318"/>
      <c r="K443" s="318"/>
      <c r="L443" s="318"/>
      <c r="M443" s="318"/>
      <c r="N443" s="320"/>
      <c r="O443" s="367"/>
      <c r="P443" s="318"/>
      <c r="Q443" s="318"/>
      <c r="R443" s="356"/>
      <c r="S443" s="318"/>
      <c r="T443" s="318"/>
      <c r="U443" s="318"/>
      <c r="V443" s="318"/>
      <c r="W443" s="318"/>
      <c r="X443" s="318"/>
      <c r="Y443" s="318"/>
      <c r="Z443" s="318"/>
      <c r="AA443" s="318"/>
      <c r="AB443" s="318"/>
      <c r="AC443" s="318"/>
      <c r="AD443" s="318"/>
      <c r="AE443" s="318"/>
      <c r="AF443" s="318"/>
      <c r="AG443" s="318"/>
      <c r="AH443" s="318"/>
      <c r="AI443" s="318"/>
      <c r="AJ443" s="318"/>
      <c r="AK443" s="318"/>
    </row>
    <row r="444" spans="1:37" ht="12" customHeight="1" x14ac:dyDescent="0.25">
      <c r="A444" s="318"/>
      <c r="B444" s="318"/>
      <c r="C444" s="318"/>
      <c r="D444" s="318"/>
      <c r="E444" s="318"/>
      <c r="F444" s="318"/>
      <c r="G444" s="318"/>
      <c r="H444" s="318"/>
      <c r="I444" s="318"/>
      <c r="J444" s="318"/>
      <c r="K444" s="318"/>
      <c r="L444" s="318"/>
      <c r="M444" s="318"/>
      <c r="N444" s="320"/>
      <c r="O444" s="367"/>
      <c r="P444" s="318"/>
      <c r="Q444" s="318"/>
      <c r="R444" s="356"/>
      <c r="S444" s="318"/>
      <c r="T444" s="318"/>
      <c r="U444" s="318"/>
      <c r="V444" s="318"/>
      <c r="W444" s="318"/>
      <c r="X444" s="318"/>
      <c r="Y444" s="318"/>
      <c r="Z444" s="318"/>
      <c r="AA444" s="318"/>
      <c r="AB444" s="318"/>
      <c r="AC444" s="318"/>
      <c r="AD444" s="318"/>
      <c r="AE444" s="318"/>
      <c r="AF444" s="318"/>
      <c r="AG444" s="318"/>
      <c r="AH444" s="318"/>
      <c r="AI444" s="318"/>
      <c r="AJ444" s="318"/>
      <c r="AK444" s="318"/>
    </row>
    <row r="445" spans="1:37" ht="12" customHeight="1" x14ac:dyDescent="0.25">
      <c r="A445" s="318"/>
      <c r="B445" s="318"/>
      <c r="C445" s="318"/>
      <c r="D445" s="318"/>
      <c r="E445" s="318"/>
      <c r="F445" s="318"/>
      <c r="G445" s="318"/>
      <c r="H445" s="318"/>
      <c r="I445" s="318"/>
      <c r="J445" s="318"/>
      <c r="K445" s="318"/>
      <c r="L445" s="318"/>
      <c r="M445" s="318"/>
      <c r="N445" s="320"/>
      <c r="O445" s="367"/>
      <c r="P445" s="318"/>
      <c r="Q445" s="318"/>
      <c r="R445" s="356"/>
      <c r="S445" s="318"/>
      <c r="T445" s="318"/>
      <c r="U445" s="318"/>
      <c r="V445" s="318"/>
      <c r="W445" s="318"/>
      <c r="X445" s="318"/>
      <c r="Y445" s="318"/>
      <c r="Z445" s="318"/>
      <c r="AA445" s="318"/>
      <c r="AB445" s="318"/>
      <c r="AC445" s="318"/>
      <c r="AD445" s="318"/>
      <c r="AE445" s="318"/>
      <c r="AF445" s="318"/>
      <c r="AG445" s="318"/>
      <c r="AH445" s="318"/>
      <c r="AI445" s="318"/>
      <c r="AJ445" s="318"/>
      <c r="AK445" s="318"/>
    </row>
    <row r="446" spans="1:37" ht="12" customHeight="1" x14ac:dyDescent="0.25">
      <c r="A446" s="318"/>
      <c r="B446" s="318"/>
      <c r="C446" s="318"/>
      <c r="D446" s="318"/>
      <c r="E446" s="318"/>
      <c r="F446" s="318"/>
      <c r="G446" s="318"/>
      <c r="H446" s="318"/>
      <c r="I446" s="318"/>
      <c r="J446" s="318"/>
      <c r="K446" s="318"/>
      <c r="L446" s="318"/>
      <c r="M446" s="318"/>
      <c r="N446" s="320"/>
      <c r="O446" s="367"/>
      <c r="P446" s="318"/>
      <c r="Q446" s="318"/>
      <c r="R446" s="356"/>
      <c r="S446" s="318"/>
      <c r="T446" s="318"/>
      <c r="U446" s="318"/>
      <c r="V446" s="318"/>
      <c r="W446" s="318"/>
      <c r="X446" s="318"/>
      <c r="Y446" s="318"/>
      <c r="Z446" s="318"/>
      <c r="AA446" s="318"/>
      <c r="AB446" s="318"/>
      <c r="AC446" s="318"/>
      <c r="AD446" s="318"/>
      <c r="AE446" s="318"/>
      <c r="AF446" s="318"/>
      <c r="AG446" s="318"/>
      <c r="AH446" s="318"/>
      <c r="AI446" s="318"/>
      <c r="AJ446" s="318"/>
      <c r="AK446" s="318"/>
    </row>
    <row r="447" spans="1:37" ht="12" customHeight="1" x14ac:dyDescent="0.25">
      <c r="A447" s="318"/>
      <c r="B447" s="318"/>
      <c r="C447" s="318"/>
      <c r="D447" s="318"/>
      <c r="E447" s="318"/>
      <c r="F447" s="318"/>
      <c r="G447" s="318"/>
      <c r="H447" s="318"/>
      <c r="I447" s="318"/>
      <c r="J447" s="318"/>
      <c r="K447" s="318"/>
      <c r="L447" s="318"/>
      <c r="M447" s="318"/>
      <c r="N447" s="320"/>
      <c r="O447" s="367"/>
      <c r="P447" s="318"/>
      <c r="Q447" s="318"/>
      <c r="R447" s="356"/>
      <c r="S447" s="318"/>
      <c r="T447" s="318"/>
      <c r="U447" s="318"/>
      <c r="V447" s="318"/>
      <c r="W447" s="318"/>
      <c r="X447" s="318"/>
      <c r="Y447" s="318"/>
      <c r="Z447" s="318"/>
      <c r="AA447" s="318"/>
      <c r="AB447" s="318"/>
      <c r="AC447" s="318"/>
      <c r="AD447" s="318"/>
      <c r="AE447" s="318"/>
      <c r="AF447" s="318"/>
      <c r="AG447" s="318"/>
      <c r="AH447" s="318"/>
      <c r="AI447" s="318"/>
      <c r="AJ447" s="318"/>
      <c r="AK447" s="318"/>
    </row>
    <row r="448" spans="1:37" ht="12" customHeight="1" x14ac:dyDescent="0.25">
      <c r="A448" s="318"/>
      <c r="B448" s="318"/>
      <c r="C448" s="318"/>
      <c r="D448" s="318"/>
      <c r="E448" s="318"/>
      <c r="F448" s="318"/>
      <c r="G448" s="318"/>
      <c r="H448" s="318"/>
      <c r="I448" s="318"/>
      <c r="J448" s="318"/>
      <c r="K448" s="318"/>
      <c r="L448" s="318"/>
      <c r="M448" s="318"/>
      <c r="N448" s="320"/>
      <c r="O448" s="367"/>
      <c r="P448" s="318"/>
      <c r="Q448" s="318"/>
      <c r="R448" s="356"/>
      <c r="S448" s="318"/>
      <c r="T448" s="318"/>
      <c r="U448" s="318"/>
      <c r="V448" s="318"/>
      <c r="W448" s="318"/>
      <c r="X448" s="318"/>
      <c r="Y448" s="318"/>
      <c r="Z448" s="318"/>
      <c r="AA448" s="318"/>
      <c r="AB448" s="318"/>
      <c r="AC448" s="318"/>
      <c r="AD448" s="318"/>
      <c r="AE448" s="318"/>
      <c r="AF448" s="318"/>
      <c r="AG448" s="318"/>
      <c r="AH448" s="318"/>
      <c r="AI448" s="318"/>
      <c r="AJ448" s="318"/>
      <c r="AK448" s="318"/>
    </row>
    <row r="449" spans="1:37" ht="12" customHeight="1" x14ac:dyDescent="0.25">
      <c r="A449" s="318"/>
      <c r="B449" s="318"/>
      <c r="C449" s="318"/>
      <c r="D449" s="318"/>
      <c r="E449" s="318"/>
      <c r="F449" s="318"/>
      <c r="G449" s="318"/>
      <c r="H449" s="318"/>
      <c r="I449" s="318"/>
      <c r="J449" s="318"/>
      <c r="K449" s="318"/>
      <c r="L449" s="318"/>
      <c r="M449" s="318"/>
      <c r="N449" s="320"/>
      <c r="O449" s="367"/>
      <c r="P449" s="318"/>
      <c r="Q449" s="318"/>
      <c r="R449" s="356"/>
      <c r="S449" s="318"/>
      <c r="T449" s="318"/>
      <c r="U449" s="318"/>
      <c r="V449" s="318"/>
      <c r="W449" s="318"/>
      <c r="X449" s="318"/>
      <c r="Y449" s="318"/>
      <c r="Z449" s="318"/>
      <c r="AA449" s="318"/>
      <c r="AB449" s="318"/>
      <c r="AC449" s="318"/>
      <c r="AD449" s="318"/>
      <c r="AE449" s="318"/>
      <c r="AF449" s="318"/>
      <c r="AG449" s="318"/>
      <c r="AH449" s="318"/>
      <c r="AI449" s="318"/>
      <c r="AJ449" s="318"/>
      <c r="AK449" s="318"/>
    </row>
    <row r="450" spans="1:37" ht="12" customHeight="1" x14ac:dyDescent="0.25">
      <c r="A450" s="318"/>
      <c r="B450" s="318"/>
      <c r="C450" s="318"/>
      <c r="D450" s="318"/>
      <c r="E450" s="318"/>
      <c r="F450" s="318"/>
      <c r="G450" s="318"/>
      <c r="H450" s="318"/>
      <c r="I450" s="318"/>
      <c r="J450" s="318"/>
      <c r="K450" s="318"/>
      <c r="L450" s="318"/>
      <c r="M450" s="318"/>
      <c r="N450" s="320"/>
      <c r="O450" s="367"/>
      <c r="P450" s="318"/>
      <c r="Q450" s="318"/>
      <c r="R450" s="356"/>
      <c r="S450" s="318"/>
      <c r="T450" s="318"/>
      <c r="U450" s="318"/>
      <c r="V450" s="318"/>
      <c r="W450" s="318"/>
      <c r="X450" s="318"/>
      <c r="Y450" s="318"/>
      <c r="Z450" s="318"/>
      <c r="AA450" s="318"/>
      <c r="AB450" s="318"/>
      <c r="AC450" s="318"/>
      <c r="AD450" s="318"/>
      <c r="AE450" s="318"/>
      <c r="AF450" s="318"/>
      <c r="AG450" s="318"/>
      <c r="AH450" s="318"/>
      <c r="AI450" s="318"/>
      <c r="AJ450" s="318"/>
      <c r="AK450" s="318"/>
    </row>
    <row r="451" spans="1:37" ht="12" customHeight="1" x14ac:dyDescent="0.25">
      <c r="A451" s="318"/>
      <c r="B451" s="318"/>
      <c r="C451" s="318"/>
      <c r="D451" s="318"/>
      <c r="E451" s="318"/>
      <c r="F451" s="318"/>
      <c r="G451" s="318"/>
      <c r="H451" s="318"/>
      <c r="I451" s="318"/>
      <c r="J451" s="318"/>
      <c r="K451" s="318"/>
      <c r="L451" s="318"/>
      <c r="M451" s="318"/>
      <c r="N451" s="320"/>
      <c r="O451" s="367"/>
      <c r="P451" s="318"/>
      <c r="Q451" s="318"/>
      <c r="R451" s="356"/>
      <c r="S451" s="318"/>
      <c r="T451" s="318"/>
      <c r="U451" s="318"/>
      <c r="V451" s="318"/>
      <c r="W451" s="318"/>
      <c r="X451" s="318"/>
      <c r="Y451" s="318"/>
      <c r="Z451" s="318"/>
      <c r="AA451" s="318"/>
      <c r="AB451" s="318"/>
      <c r="AC451" s="318"/>
      <c r="AD451" s="318"/>
      <c r="AE451" s="318"/>
      <c r="AF451" s="318"/>
      <c r="AG451" s="318"/>
      <c r="AH451" s="318"/>
      <c r="AI451" s="318"/>
      <c r="AJ451" s="318"/>
      <c r="AK451" s="318"/>
    </row>
    <row r="452" spans="1:37" ht="12" customHeight="1" x14ac:dyDescent="0.25">
      <c r="A452" s="318"/>
      <c r="B452" s="318"/>
      <c r="C452" s="318"/>
      <c r="D452" s="318"/>
      <c r="E452" s="318"/>
      <c r="F452" s="318"/>
      <c r="G452" s="318"/>
      <c r="H452" s="318"/>
      <c r="I452" s="318"/>
      <c r="J452" s="318"/>
      <c r="K452" s="318"/>
      <c r="L452" s="318"/>
      <c r="M452" s="318"/>
      <c r="N452" s="320"/>
      <c r="O452" s="367"/>
      <c r="P452" s="318"/>
      <c r="Q452" s="318"/>
      <c r="R452" s="356"/>
      <c r="S452" s="318"/>
      <c r="T452" s="318"/>
      <c r="U452" s="318"/>
      <c r="V452" s="318"/>
      <c r="W452" s="318"/>
      <c r="X452" s="318"/>
      <c r="Y452" s="318"/>
      <c r="Z452" s="318"/>
      <c r="AA452" s="318"/>
      <c r="AB452" s="318"/>
      <c r="AC452" s="318"/>
      <c r="AD452" s="318"/>
      <c r="AE452" s="318"/>
      <c r="AF452" s="318"/>
      <c r="AG452" s="318"/>
      <c r="AH452" s="318"/>
      <c r="AI452" s="318"/>
      <c r="AJ452" s="318"/>
      <c r="AK452" s="318"/>
    </row>
    <row r="453" spans="1:37" ht="12" customHeight="1" x14ac:dyDescent="0.25">
      <c r="A453" s="318"/>
      <c r="B453" s="318"/>
      <c r="C453" s="318"/>
      <c r="D453" s="318"/>
      <c r="E453" s="318"/>
      <c r="F453" s="318"/>
      <c r="G453" s="318"/>
      <c r="H453" s="318"/>
      <c r="I453" s="318"/>
      <c r="J453" s="318"/>
      <c r="K453" s="318"/>
      <c r="L453" s="318"/>
      <c r="M453" s="318"/>
      <c r="N453" s="320"/>
      <c r="O453" s="367"/>
      <c r="P453" s="318"/>
      <c r="Q453" s="318"/>
      <c r="R453" s="356"/>
      <c r="S453" s="318"/>
      <c r="T453" s="318"/>
      <c r="U453" s="318"/>
      <c r="V453" s="318"/>
      <c r="W453" s="318"/>
      <c r="X453" s="318"/>
      <c r="Y453" s="318"/>
      <c r="Z453" s="318"/>
      <c r="AA453" s="318"/>
      <c r="AB453" s="318"/>
      <c r="AC453" s="318"/>
      <c r="AD453" s="318"/>
      <c r="AE453" s="318"/>
      <c r="AF453" s="318"/>
      <c r="AG453" s="318"/>
      <c r="AH453" s="318"/>
      <c r="AI453" s="318"/>
      <c r="AJ453" s="318"/>
      <c r="AK453" s="318"/>
    </row>
    <row r="454" spans="1:37" ht="12" customHeight="1" x14ac:dyDescent="0.25">
      <c r="A454" s="318"/>
      <c r="B454" s="318"/>
      <c r="C454" s="318"/>
      <c r="D454" s="318"/>
      <c r="E454" s="318"/>
      <c r="F454" s="318"/>
      <c r="G454" s="318"/>
      <c r="H454" s="318"/>
      <c r="I454" s="318"/>
      <c r="J454" s="318"/>
      <c r="K454" s="318"/>
      <c r="L454" s="318"/>
      <c r="M454" s="318"/>
      <c r="N454" s="320"/>
      <c r="O454" s="367"/>
      <c r="P454" s="318"/>
      <c r="Q454" s="318"/>
      <c r="R454" s="356"/>
      <c r="S454" s="318"/>
      <c r="T454" s="318"/>
      <c r="U454" s="318"/>
      <c r="V454" s="318"/>
      <c r="W454" s="318"/>
      <c r="X454" s="318"/>
      <c r="Y454" s="318"/>
      <c r="Z454" s="318"/>
      <c r="AA454" s="318"/>
      <c r="AB454" s="318"/>
      <c r="AC454" s="318"/>
      <c r="AD454" s="318"/>
      <c r="AE454" s="318"/>
      <c r="AF454" s="318"/>
      <c r="AG454" s="318"/>
      <c r="AH454" s="318"/>
      <c r="AI454" s="318"/>
      <c r="AJ454" s="318"/>
      <c r="AK454" s="318"/>
    </row>
    <row r="455" spans="1:37" ht="12" customHeight="1" x14ac:dyDescent="0.25">
      <c r="A455" s="318"/>
      <c r="B455" s="318"/>
      <c r="C455" s="318"/>
      <c r="D455" s="318"/>
      <c r="E455" s="318"/>
      <c r="F455" s="318"/>
      <c r="G455" s="318"/>
      <c r="H455" s="318"/>
      <c r="I455" s="318"/>
      <c r="J455" s="318"/>
      <c r="K455" s="318"/>
      <c r="L455" s="318"/>
      <c r="M455" s="318"/>
      <c r="N455" s="320"/>
      <c r="O455" s="367"/>
      <c r="P455" s="318"/>
      <c r="Q455" s="318"/>
      <c r="R455" s="356"/>
      <c r="S455" s="318"/>
      <c r="T455" s="318"/>
      <c r="U455" s="318"/>
      <c r="V455" s="318"/>
      <c r="W455" s="318"/>
      <c r="X455" s="318"/>
      <c r="Y455" s="318"/>
      <c r="Z455" s="318"/>
      <c r="AA455" s="318"/>
      <c r="AB455" s="318"/>
      <c r="AC455" s="318"/>
      <c r="AD455" s="318"/>
      <c r="AE455" s="318"/>
      <c r="AF455" s="318"/>
      <c r="AG455" s="318"/>
      <c r="AH455" s="318"/>
      <c r="AI455" s="318"/>
      <c r="AJ455" s="318"/>
      <c r="AK455" s="318"/>
    </row>
    <row r="456" spans="1:37" ht="12" customHeight="1" x14ac:dyDescent="0.25">
      <c r="A456" s="318"/>
      <c r="B456" s="318"/>
      <c r="C456" s="318"/>
      <c r="D456" s="318"/>
      <c r="E456" s="318"/>
      <c r="F456" s="318"/>
      <c r="G456" s="318"/>
      <c r="H456" s="318"/>
      <c r="I456" s="318"/>
      <c r="J456" s="318"/>
      <c r="K456" s="318"/>
      <c r="L456" s="318"/>
      <c r="M456" s="318"/>
      <c r="N456" s="320"/>
      <c r="O456" s="367"/>
      <c r="P456" s="318"/>
      <c r="Q456" s="318"/>
      <c r="R456" s="356"/>
      <c r="S456" s="318"/>
      <c r="T456" s="318"/>
      <c r="U456" s="318"/>
      <c r="V456" s="318"/>
      <c r="W456" s="318"/>
      <c r="X456" s="318"/>
      <c r="Y456" s="318"/>
      <c r="Z456" s="318"/>
      <c r="AA456" s="318"/>
      <c r="AB456" s="318"/>
      <c r="AC456" s="318"/>
      <c r="AD456" s="318"/>
      <c r="AE456" s="318"/>
      <c r="AF456" s="318"/>
      <c r="AG456" s="318"/>
      <c r="AH456" s="318"/>
      <c r="AI456" s="318"/>
      <c r="AJ456" s="318"/>
      <c r="AK456" s="318"/>
    </row>
    <row r="457" spans="1:37" ht="12" customHeight="1" x14ac:dyDescent="0.25">
      <c r="A457" s="318"/>
      <c r="B457" s="318"/>
      <c r="C457" s="318"/>
      <c r="D457" s="318"/>
      <c r="E457" s="318"/>
      <c r="F457" s="318"/>
      <c r="G457" s="318"/>
      <c r="H457" s="318"/>
      <c r="I457" s="318"/>
      <c r="J457" s="318"/>
      <c r="K457" s="318"/>
      <c r="L457" s="318"/>
      <c r="M457" s="318"/>
      <c r="N457" s="320"/>
      <c r="O457" s="367"/>
      <c r="P457" s="318"/>
      <c r="Q457" s="318"/>
      <c r="R457" s="356"/>
      <c r="S457" s="318"/>
      <c r="T457" s="318"/>
      <c r="U457" s="318"/>
      <c r="V457" s="318"/>
      <c r="W457" s="318"/>
      <c r="X457" s="318"/>
      <c r="Y457" s="318"/>
      <c r="Z457" s="318"/>
      <c r="AA457" s="318"/>
      <c r="AB457" s="318"/>
      <c r="AC457" s="318"/>
      <c r="AD457" s="318"/>
      <c r="AE457" s="318"/>
      <c r="AF457" s="318"/>
      <c r="AG457" s="318"/>
      <c r="AH457" s="318"/>
      <c r="AI457" s="318"/>
      <c r="AJ457" s="318"/>
      <c r="AK457" s="318"/>
    </row>
    <row r="458" spans="1:37" ht="12" customHeight="1" x14ac:dyDescent="0.25">
      <c r="A458" s="318"/>
      <c r="B458" s="318"/>
      <c r="C458" s="318"/>
      <c r="D458" s="318"/>
      <c r="E458" s="318"/>
      <c r="F458" s="318"/>
      <c r="G458" s="318"/>
      <c r="H458" s="318"/>
      <c r="I458" s="318"/>
      <c r="J458" s="318"/>
      <c r="K458" s="318"/>
      <c r="L458" s="318"/>
      <c r="M458" s="318"/>
      <c r="N458" s="320"/>
      <c r="O458" s="367"/>
      <c r="P458" s="318"/>
      <c r="Q458" s="318"/>
      <c r="R458" s="356"/>
      <c r="S458" s="318"/>
      <c r="T458" s="318"/>
      <c r="U458" s="318"/>
      <c r="V458" s="318"/>
      <c r="W458" s="318"/>
      <c r="X458" s="318"/>
      <c r="Y458" s="318"/>
      <c r="Z458" s="318"/>
      <c r="AA458" s="318"/>
      <c r="AB458" s="318"/>
      <c r="AC458" s="318"/>
      <c r="AD458" s="318"/>
      <c r="AE458" s="318"/>
      <c r="AF458" s="318"/>
      <c r="AG458" s="318"/>
      <c r="AH458" s="318"/>
      <c r="AI458" s="318"/>
      <c r="AJ458" s="318"/>
      <c r="AK458" s="318"/>
    </row>
    <row r="459" spans="1:37" ht="12" customHeight="1" x14ac:dyDescent="0.25">
      <c r="A459" s="318"/>
      <c r="B459" s="318"/>
      <c r="C459" s="318"/>
      <c r="D459" s="318"/>
      <c r="E459" s="318"/>
      <c r="F459" s="318"/>
      <c r="G459" s="318"/>
      <c r="H459" s="318"/>
      <c r="I459" s="318"/>
      <c r="J459" s="318"/>
      <c r="K459" s="318"/>
      <c r="L459" s="318"/>
      <c r="M459" s="318"/>
      <c r="N459" s="320"/>
      <c r="O459" s="367"/>
      <c r="P459" s="318"/>
      <c r="Q459" s="318"/>
      <c r="R459" s="356"/>
      <c r="S459" s="318"/>
      <c r="T459" s="318"/>
      <c r="U459" s="318"/>
      <c r="V459" s="318"/>
      <c r="W459" s="318"/>
      <c r="X459" s="318"/>
      <c r="Y459" s="318"/>
      <c r="Z459" s="318"/>
      <c r="AA459" s="318"/>
      <c r="AB459" s="318"/>
      <c r="AC459" s="318"/>
      <c r="AD459" s="318"/>
      <c r="AE459" s="318"/>
      <c r="AF459" s="318"/>
      <c r="AG459" s="318"/>
      <c r="AH459" s="318"/>
      <c r="AI459" s="318"/>
      <c r="AJ459" s="318"/>
      <c r="AK459" s="318"/>
    </row>
    <row r="460" spans="1:37" ht="12" customHeight="1" x14ac:dyDescent="0.25">
      <c r="A460" s="318"/>
      <c r="B460" s="318"/>
      <c r="C460" s="318"/>
      <c r="D460" s="318"/>
      <c r="E460" s="318"/>
      <c r="F460" s="318"/>
      <c r="G460" s="318"/>
      <c r="H460" s="318"/>
      <c r="I460" s="318"/>
      <c r="J460" s="318"/>
      <c r="K460" s="318"/>
      <c r="L460" s="318"/>
      <c r="M460" s="318"/>
      <c r="N460" s="320"/>
      <c r="O460" s="367"/>
      <c r="P460" s="318"/>
      <c r="Q460" s="318"/>
      <c r="R460" s="356"/>
      <c r="S460" s="318"/>
      <c r="T460" s="318"/>
      <c r="U460" s="318"/>
      <c r="V460" s="318"/>
      <c r="W460" s="318"/>
      <c r="X460" s="318"/>
      <c r="Y460" s="318"/>
      <c r="Z460" s="318"/>
      <c r="AA460" s="318"/>
      <c r="AB460" s="318"/>
      <c r="AC460" s="318"/>
      <c r="AD460" s="318"/>
      <c r="AE460" s="318"/>
      <c r="AF460" s="318"/>
      <c r="AG460" s="318"/>
      <c r="AH460" s="318"/>
      <c r="AI460" s="318"/>
      <c r="AJ460" s="318"/>
      <c r="AK460" s="318"/>
    </row>
    <row r="461" spans="1:37" ht="12" customHeight="1" x14ac:dyDescent="0.25">
      <c r="A461" s="318"/>
      <c r="B461" s="318"/>
      <c r="C461" s="318"/>
      <c r="D461" s="318"/>
      <c r="E461" s="318"/>
      <c r="F461" s="318"/>
      <c r="G461" s="318"/>
      <c r="H461" s="318"/>
      <c r="I461" s="318"/>
      <c r="J461" s="318"/>
      <c r="K461" s="318"/>
      <c r="L461" s="318"/>
      <c r="M461" s="318"/>
      <c r="N461" s="320"/>
      <c r="O461" s="367"/>
      <c r="P461" s="318"/>
      <c r="Q461" s="318"/>
      <c r="R461" s="356"/>
      <c r="S461" s="318"/>
      <c r="T461" s="318"/>
      <c r="U461" s="318"/>
      <c r="V461" s="318"/>
      <c r="W461" s="318"/>
      <c r="X461" s="318"/>
      <c r="Y461" s="318"/>
      <c r="Z461" s="318"/>
      <c r="AA461" s="318"/>
      <c r="AB461" s="318"/>
      <c r="AC461" s="318"/>
      <c r="AD461" s="318"/>
      <c r="AE461" s="318"/>
      <c r="AF461" s="318"/>
      <c r="AG461" s="318"/>
      <c r="AH461" s="318"/>
      <c r="AI461" s="318"/>
      <c r="AJ461" s="318"/>
      <c r="AK461" s="318"/>
    </row>
    <row r="462" spans="1:37" ht="12" customHeight="1" x14ac:dyDescent="0.25">
      <c r="A462" s="318"/>
      <c r="B462" s="318"/>
      <c r="C462" s="318"/>
      <c r="D462" s="318"/>
      <c r="E462" s="318"/>
      <c r="F462" s="318"/>
      <c r="G462" s="318"/>
      <c r="H462" s="318"/>
      <c r="I462" s="318"/>
      <c r="J462" s="318"/>
      <c r="K462" s="318"/>
      <c r="L462" s="318"/>
      <c r="M462" s="318"/>
      <c r="N462" s="320"/>
      <c r="O462" s="367"/>
      <c r="P462" s="318"/>
      <c r="Q462" s="318"/>
      <c r="R462" s="356"/>
      <c r="S462" s="318"/>
      <c r="T462" s="318"/>
      <c r="U462" s="318"/>
      <c r="V462" s="318"/>
      <c r="W462" s="318"/>
      <c r="X462" s="318"/>
      <c r="Y462" s="318"/>
      <c r="Z462" s="318"/>
      <c r="AA462" s="318"/>
      <c r="AB462" s="318"/>
      <c r="AC462" s="318"/>
      <c r="AD462" s="318"/>
      <c r="AE462" s="318"/>
      <c r="AF462" s="318"/>
      <c r="AG462" s="318"/>
      <c r="AH462" s="318"/>
      <c r="AI462" s="318"/>
      <c r="AJ462" s="318"/>
      <c r="AK462" s="318"/>
    </row>
    <row r="463" spans="1:37" ht="12" customHeight="1" x14ac:dyDescent="0.25">
      <c r="A463" s="318"/>
      <c r="B463" s="318"/>
      <c r="C463" s="318"/>
      <c r="D463" s="318"/>
      <c r="E463" s="318"/>
      <c r="F463" s="318"/>
      <c r="G463" s="318"/>
      <c r="H463" s="318"/>
      <c r="I463" s="318"/>
      <c r="J463" s="318"/>
      <c r="K463" s="318"/>
      <c r="L463" s="318"/>
      <c r="M463" s="318"/>
      <c r="N463" s="320"/>
      <c r="O463" s="367"/>
      <c r="P463" s="318"/>
      <c r="Q463" s="318"/>
      <c r="R463" s="356"/>
      <c r="S463" s="318"/>
      <c r="T463" s="318"/>
      <c r="U463" s="318"/>
      <c r="V463" s="318"/>
      <c r="W463" s="318"/>
      <c r="X463" s="318"/>
      <c r="Y463" s="318"/>
      <c r="Z463" s="318"/>
      <c r="AA463" s="318"/>
      <c r="AB463" s="318"/>
      <c r="AC463" s="318"/>
      <c r="AD463" s="318"/>
      <c r="AE463" s="318"/>
      <c r="AF463" s="318"/>
      <c r="AG463" s="318"/>
      <c r="AH463" s="318"/>
      <c r="AI463" s="318"/>
      <c r="AJ463" s="318"/>
      <c r="AK463" s="318"/>
    </row>
    <row r="464" spans="1:37" ht="12" customHeight="1" x14ac:dyDescent="0.25">
      <c r="A464" s="318"/>
      <c r="B464" s="318"/>
      <c r="C464" s="318"/>
      <c r="D464" s="318"/>
      <c r="E464" s="318"/>
      <c r="F464" s="318"/>
      <c r="G464" s="318"/>
      <c r="H464" s="318"/>
      <c r="I464" s="318"/>
      <c r="J464" s="318"/>
      <c r="K464" s="318"/>
      <c r="L464" s="318"/>
      <c r="M464" s="318"/>
      <c r="N464" s="320"/>
      <c r="O464" s="367"/>
      <c r="P464" s="318"/>
      <c r="Q464" s="318"/>
      <c r="R464" s="356"/>
      <c r="S464" s="318"/>
      <c r="T464" s="318"/>
      <c r="U464" s="318"/>
      <c r="V464" s="318"/>
      <c r="W464" s="318"/>
      <c r="X464" s="318"/>
      <c r="Y464" s="318"/>
      <c r="Z464" s="318"/>
      <c r="AA464" s="318"/>
      <c r="AB464" s="318"/>
      <c r="AC464" s="318"/>
      <c r="AD464" s="318"/>
      <c r="AE464" s="318"/>
      <c r="AF464" s="318"/>
      <c r="AG464" s="318"/>
      <c r="AH464" s="318"/>
      <c r="AI464" s="318"/>
      <c r="AJ464" s="318"/>
      <c r="AK464" s="318"/>
    </row>
    <row r="465" spans="1:37" ht="12" customHeight="1" x14ac:dyDescent="0.25">
      <c r="A465" s="318"/>
      <c r="B465" s="318"/>
      <c r="C465" s="318"/>
      <c r="D465" s="318"/>
      <c r="E465" s="318"/>
      <c r="F465" s="318"/>
      <c r="G465" s="318"/>
      <c r="H465" s="318"/>
      <c r="I465" s="318"/>
      <c r="J465" s="318"/>
      <c r="K465" s="318"/>
      <c r="L465" s="318"/>
      <c r="M465" s="318"/>
      <c r="N465" s="320"/>
      <c r="O465" s="367"/>
      <c r="P465" s="318"/>
      <c r="Q465" s="318"/>
      <c r="R465" s="356"/>
      <c r="S465" s="318"/>
      <c r="T465" s="318"/>
      <c r="U465" s="318"/>
      <c r="V465" s="318"/>
      <c r="W465" s="318"/>
      <c r="X465" s="318"/>
      <c r="Y465" s="318"/>
      <c r="Z465" s="318"/>
      <c r="AA465" s="318"/>
      <c r="AB465" s="318"/>
      <c r="AC465" s="318"/>
      <c r="AD465" s="318"/>
      <c r="AE465" s="318"/>
      <c r="AF465" s="318"/>
      <c r="AG465" s="318"/>
      <c r="AH465" s="318"/>
      <c r="AI465" s="318"/>
      <c r="AJ465" s="318"/>
      <c r="AK465" s="318"/>
    </row>
    <row r="466" spans="1:37" ht="12" customHeight="1" x14ac:dyDescent="0.25">
      <c r="A466" s="318"/>
      <c r="B466" s="318"/>
      <c r="C466" s="318"/>
      <c r="D466" s="318"/>
      <c r="E466" s="318"/>
      <c r="F466" s="318"/>
      <c r="G466" s="318"/>
      <c r="H466" s="318"/>
      <c r="I466" s="318"/>
      <c r="J466" s="318"/>
      <c r="K466" s="318"/>
      <c r="L466" s="318"/>
      <c r="M466" s="318"/>
      <c r="N466" s="320"/>
      <c r="O466" s="367"/>
      <c r="P466" s="318"/>
      <c r="Q466" s="318"/>
      <c r="R466" s="356"/>
      <c r="S466" s="318"/>
      <c r="T466" s="318"/>
      <c r="U466" s="318"/>
      <c r="V466" s="318"/>
      <c r="W466" s="318"/>
      <c r="X466" s="318"/>
      <c r="Y466" s="318"/>
      <c r="Z466" s="318"/>
      <c r="AA466" s="318"/>
      <c r="AB466" s="318"/>
      <c r="AC466" s="318"/>
      <c r="AD466" s="318"/>
      <c r="AE466" s="318"/>
      <c r="AF466" s="318"/>
      <c r="AG466" s="318"/>
      <c r="AH466" s="318"/>
      <c r="AI466" s="318"/>
      <c r="AJ466" s="318"/>
      <c r="AK466" s="318"/>
    </row>
    <row r="467" spans="1:37" ht="12" customHeight="1" x14ac:dyDescent="0.25">
      <c r="A467" s="318"/>
      <c r="B467" s="318"/>
      <c r="C467" s="318"/>
      <c r="D467" s="318"/>
      <c r="E467" s="318"/>
      <c r="F467" s="318"/>
      <c r="G467" s="318"/>
      <c r="H467" s="318"/>
      <c r="I467" s="318"/>
      <c r="J467" s="318"/>
      <c r="K467" s="318"/>
      <c r="L467" s="318"/>
      <c r="M467" s="318"/>
      <c r="N467" s="320"/>
      <c r="O467" s="367"/>
      <c r="P467" s="318"/>
      <c r="Q467" s="318"/>
      <c r="R467" s="356"/>
      <c r="S467" s="318"/>
      <c r="T467" s="318"/>
      <c r="U467" s="318"/>
      <c r="V467" s="318"/>
      <c r="W467" s="318"/>
      <c r="X467" s="318"/>
      <c r="Y467" s="318"/>
      <c r="Z467" s="318"/>
      <c r="AA467" s="318"/>
      <c r="AB467" s="318"/>
      <c r="AC467" s="318"/>
      <c r="AD467" s="318"/>
      <c r="AE467" s="318"/>
      <c r="AF467" s="318"/>
      <c r="AG467" s="318"/>
      <c r="AH467" s="318"/>
      <c r="AI467" s="318"/>
      <c r="AJ467" s="318"/>
      <c r="AK467" s="318"/>
    </row>
    <row r="468" spans="1:37" ht="12" customHeight="1" x14ac:dyDescent="0.25">
      <c r="A468" s="318"/>
      <c r="B468" s="318"/>
      <c r="C468" s="318"/>
      <c r="D468" s="318"/>
      <c r="E468" s="318"/>
      <c r="F468" s="318"/>
      <c r="G468" s="318"/>
      <c r="H468" s="318"/>
      <c r="I468" s="318"/>
      <c r="J468" s="318"/>
      <c r="K468" s="318"/>
      <c r="L468" s="318"/>
      <c r="M468" s="318"/>
      <c r="N468" s="320"/>
      <c r="O468" s="367"/>
      <c r="P468" s="318"/>
      <c r="Q468" s="318"/>
      <c r="R468" s="356"/>
      <c r="S468" s="318"/>
      <c r="T468" s="318"/>
      <c r="U468" s="318"/>
      <c r="V468" s="318"/>
      <c r="W468" s="318"/>
      <c r="X468" s="318"/>
      <c r="Y468" s="318"/>
      <c r="Z468" s="318"/>
      <c r="AA468" s="318"/>
      <c r="AB468" s="318"/>
      <c r="AC468" s="318"/>
      <c r="AD468" s="318"/>
      <c r="AE468" s="318"/>
      <c r="AF468" s="318"/>
      <c r="AG468" s="318"/>
      <c r="AH468" s="318"/>
      <c r="AI468" s="318"/>
      <c r="AJ468" s="318"/>
      <c r="AK468" s="318"/>
    </row>
    <row r="469" spans="1:37" ht="12" customHeight="1" x14ac:dyDescent="0.25">
      <c r="A469" s="318"/>
      <c r="B469" s="318"/>
      <c r="C469" s="318"/>
      <c r="D469" s="318"/>
      <c r="E469" s="318"/>
      <c r="F469" s="318"/>
      <c r="G469" s="318"/>
      <c r="H469" s="318"/>
      <c r="I469" s="318"/>
      <c r="J469" s="318"/>
      <c r="K469" s="318"/>
      <c r="L469" s="318"/>
      <c r="M469" s="318"/>
      <c r="N469" s="320"/>
      <c r="O469" s="367"/>
      <c r="P469" s="318"/>
      <c r="Q469" s="318"/>
      <c r="R469" s="356"/>
      <c r="S469" s="318"/>
      <c r="T469" s="318"/>
      <c r="U469" s="318"/>
      <c r="V469" s="318"/>
      <c r="W469" s="318"/>
      <c r="X469" s="318"/>
      <c r="Y469" s="318"/>
      <c r="Z469" s="318"/>
      <c r="AA469" s="318"/>
      <c r="AB469" s="318"/>
      <c r="AC469" s="318"/>
      <c r="AD469" s="318"/>
      <c r="AE469" s="318"/>
      <c r="AF469" s="318"/>
      <c r="AG469" s="318"/>
      <c r="AH469" s="318"/>
      <c r="AI469" s="318"/>
      <c r="AJ469" s="318"/>
      <c r="AK469" s="318"/>
    </row>
    <row r="470" spans="1:37" ht="12" customHeight="1" x14ac:dyDescent="0.25">
      <c r="A470" s="318"/>
      <c r="B470" s="318"/>
      <c r="C470" s="318"/>
      <c r="D470" s="318"/>
      <c r="E470" s="318"/>
      <c r="F470" s="318"/>
      <c r="G470" s="318"/>
      <c r="H470" s="318"/>
      <c r="I470" s="318"/>
      <c r="J470" s="318"/>
      <c r="K470" s="318"/>
      <c r="L470" s="318"/>
      <c r="M470" s="318"/>
      <c r="N470" s="320"/>
      <c r="O470" s="367"/>
      <c r="P470" s="318"/>
      <c r="Q470" s="318"/>
      <c r="R470" s="356"/>
      <c r="S470" s="318"/>
      <c r="T470" s="318"/>
      <c r="U470" s="318"/>
      <c r="V470" s="318"/>
      <c r="W470" s="318"/>
      <c r="X470" s="318"/>
      <c r="Y470" s="318"/>
      <c r="Z470" s="318"/>
      <c r="AA470" s="318"/>
      <c r="AB470" s="318"/>
      <c r="AC470" s="318"/>
      <c r="AD470" s="318"/>
      <c r="AE470" s="318"/>
      <c r="AF470" s="318"/>
      <c r="AG470" s="318"/>
      <c r="AH470" s="318"/>
      <c r="AI470" s="318"/>
      <c r="AJ470" s="318"/>
      <c r="AK470" s="318"/>
    </row>
    <row r="471" spans="1:37" ht="12" customHeight="1" x14ac:dyDescent="0.25">
      <c r="A471" s="318"/>
      <c r="B471" s="318"/>
      <c r="C471" s="318"/>
      <c r="D471" s="318"/>
      <c r="E471" s="318"/>
      <c r="F471" s="318"/>
      <c r="G471" s="318"/>
      <c r="H471" s="318"/>
      <c r="I471" s="318"/>
      <c r="J471" s="318"/>
      <c r="K471" s="318"/>
      <c r="L471" s="318"/>
      <c r="M471" s="318"/>
      <c r="N471" s="320"/>
      <c r="O471" s="367"/>
      <c r="P471" s="318"/>
      <c r="Q471" s="318"/>
      <c r="R471" s="356"/>
      <c r="S471" s="318"/>
      <c r="T471" s="318"/>
      <c r="U471" s="318"/>
      <c r="V471" s="318"/>
      <c r="W471" s="318"/>
      <c r="X471" s="318"/>
      <c r="Y471" s="318"/>
      <c r="Z471" s="318"/>
      <c r="AA471" s="318"/>
      <c r="AB471" s="318"/>
      <c r="AC471" s="318"/>
      <c r="AD471" s="318"/>
      <c r="AE471" s="318"/>
      <c r="AF471" s="318"/>
      <c r="AG471" s="318"/>
      <c r="AH471" s="318"/>
      <c r="AI471" s="318"/>
      <c r="AJ471" s="318"/>
      <c r="AK471" s="318"/>
    </row>
    <row r="472" spans="1:37" ht="12" customHeight="1" x14ac:dyDescent="0.25">
      <c r="A472" s="318"/>
      <c r="B472" s="318"/>
      <c r="C472" s="318"/>
      <c r="D472" s="318"/>
      <c r="E472" s="318"/>
      <c r="F472" s="318"/>
      <c r="G472" s="318"/>
      <c r="H472" s="318"/>
      <c r="I472" s="318"/>
      <c r="J472" s="318"/>
      <c r="K472" s="318"/>
      <c r="L472" s="318"/>
      <c r="M472" s="318"/>
      <c r="N472" s="320"/>
      <c r="O472" s="367"/>
      <c r="P472" s="318"/>
      <c r="Q472" s="318"/>
      <c r="R472" s="356"/>
      <c r="S472" s="318"/>
      <c r="T472" s="318"/>
      <c r="U472" s="318"/>
      <c r="V472" s="318"/>
      <c r="W472" s="318"/>
      <c r="X472" s="318"/>
      <c r="Y472" s="318"/>
      <c r="Z472" s="318"/>
      <c r="AA472" s="318"/>
      <c r="AB472" s="318"/>
      <c r="AC472" s="318"/>
      <c r="AD472" s="318"/>
      <c r="AE472" s="318"/>
      <c r="AF472" s="318"/>
      <c r="AG472" s="318"/>
      <c r="AH472" s="318"/>
      <c r="AI472" s="318"/>
      <c r="AJ472" s="318"/>
      <c r="AK472" s="318"/>
    </row>
    <row r="473" spans="1:37" ht="12" customHeight="1" x14ac:dyDescent="0.25">
      <c r="A473" s="318"/>
      <c r="B473" s="318"/>
      <c r="C473" s="318"/>
      <c r="D473" s="318"/>
      <c r="E473" s="318"/>
      <c r="F473" s="318"/>
      <c r="G473" s="318"/>
      <c r="H473" s="318"/>
      <c r="I473" s="318"/>
      <c r="J473" s="318"/>
      <c r="K473" s="318"/>
      <c r="L473" s="318"/>
      <c r="M473" s="318"/>
      <c r="N473" s="320"/>
      <c r="O473" s="367"/>
      <c r="P473" s="318"/>
      <c r="Q473" s="318"/>
      <c r="R473" s="356"/>
      <c r="S473" s="318"/>
      <c r="T473" s="318"/>
      <c r="U473" s="318"/>
      <c r="V473" s="318"/>
      <c r="W473" s="318"/>
      <c r="X473" s="318"/>
      <c r="Y473" s="318"/>
      <c r="Z473" s="318"/>
      <c r="AA473" s="318"/>
      <c r="AB473" s="318"/>
      <c r="AC473" s="318"/>
      <c r="AD473" s="318"/>
      <c r="AE473" s="318"/>
      <c r="AF473" s="318"/>
      <c r="AG473" s="318"/>
      <c r="AH473" s="318"/>
      <c r="AI473" s="318"/>
      <c r="AJ473" s="318"/>
      <c r="AK473" s="318"/>
    </row>
    <row r="474" spans="1:37" ht="12" customHeight="1" x14ac:dyDescent="0.25">
      <c r="A474" s="318"/>
      <c r="B474" s="318"/>
      <c r="C474" s="318"/>
      <c r="D474" s="318"/>
      <c r="E474" s="318"/>
      <c r="F474" s="318"/>
      <c r="G474" s="318"/>
      <c r="H474" s="318"/>
      <c r="I474" s="318"/>
      <c r="J474" s="318"/>
      <c r="K474" s="318"/>
      <c r="L474" s="318"/>
      <c r="M474" s="318"/>
      <c r="N474" s="320"/>
      <c r="O474" s="367"/>
      <c r="P474" s="318"/>
      <c r="Q474" s="318"/>
      <c r="R474" s="356"/>
      <c r="S474" s="318"/>
      <c r="T474" s="318"/>
      <c r="U474" s="318"/>
      <c r="V474" s="318"/>
      <c r="W474" s="318"/>
      <c r="X474" s="318"/>
      <c r="Y474" s="318"/>
      <c r="Z474" s="318"/>
      <c r="AA474" s="318"/>
      <c r="AB474" s="318"/>
      <c r="AC474" s="318"/>
      <c r="AD474" s="318"/>
      <c r="AE474" s="318"/>
      <c r="AF474" s="318"/>
      <c r="AG474" s="318"/>
      <c r="AH474" s="318"/>
      <c r="AI474" s="318"/>
      <c r="AJ474" s="318"/>
      <c r="AK474" s="318"/>
    </row>
    <row r="475" spans="1:37" ht="12" customHeight="1" x14ac:dyDescent="0.25">
      <c r="A475" s="318"/>
      <c r="B475" s="318"/>
      <c r="C475" s="318"/>
      <c r="D475" s="318"/>
      <c r="E475" s="318"/>
      <c r="F475" s="318"/>
      <c r="G475" s="318"/>
      <c r="H475" s="318"/>
      <c r="I475" s="318"/>
      <c r="J475" s="318"/>
      <c r="K475" s="318"/>
      <c r="L475" s="318"/>
      <c r="M475" s="318"/>
      <c r="N475" s="320"/>
      <c r="O475" s="367"/>
      <c r="P475" s="318"/>
      <c r="Q475" s="318"/>
      <c r="R475" s="356"/>
      <c r="S475" s="318"/>
      <c r="T475" s="318"/>
      <c r="U475" s="318"/>
      <c r="V475" s="318"/>
      <c r="W475" s="318"/>
      <c r="X475" s="318"/>
      <c r="Y475" s="318"/>
      <c r="Z475" s="318"/>
      <c r="AA475" s="318"/>
      <c r="AB475" s="318"/>
      <c r="AC475" s="318"/>
      <c r="AD475" s="318"/>
      <c r="AE475" s="318"/>
      <c r="AF475" s="318"/>
      <c r="AG475" s="318"/>
      <c r="AH475" s="318"/>
      <c r="AI475" s="318"/>
      <c r="AJ475" s="318"/>
      <c r="AK475" s="318"/>
    </row>
    <row r="476" spans="1:37" ht="12" customHeight="1" x14ac:dyDescent="0.25">
      <c r="A476" s="318"/>
      <c r="B476" s="318"/>
      <c r="C476" s="318"/>
      <c r="D476" s="318"/>
      <c r="E476" s="318"/>
      <c r="F476" s="318"/>
      <c r="G476" s="318"/>
      <c r="H476" s="318"/>
      <c r="I476" s="318"/>
      <c r="J476" s="318"/>
      <c r="K476" s="318"/>
      <c r="L476" s="318"/>
      <c r="M476" s="318"/>
      <c r="N476" s="320"/>
      <c r="O476" s="367"/>
      <c r="P476" s="318"/>
      <c r="Q476" s="318"/>
      <c r="R476" s="356"/>
      <c r="S476" s="318"/>
      <c r="T476" s="318"/>
      <c r="U476" s="318"/>
      <c r="V476" s="318"/>
      <c r="W476" s="318"/>
      <c r="X476" s="318"/>
      <c r="Y476" s="318"/>
      <c r="Z476" s="318"/>
      <c r="AA476" s="318"/>
      <c r="AB476" s="318"/>
      <c r="AC476" s="318"/>
      <c r="AD476" s="318"/>
      <c r="AE476" s="318"/>
      <c r="AF476" s="318"/>
      <c r="AG476" s="318"/>
      <c r="AH476" s="318"/>
      <c r="AI476" s="318"/>
      <c r="AJ476" s="318"/>
      <c r="AK476" s="318"/>
    </row>
    <row r="477" spans="1:37" ht="12" customHeight="1" x14ac:dyDescent="0.25">
      <c r="A477" s="318"/>
      <c r="B477" s="318"/>
      <c r="C477" s="318"/>
      <c r="D477" s="318"/>
      <c r="E477" s="318"/>
      <c r="F477" s="318"/>
      <c r="G477" s="318"/>
      <c r="H477" s="318"/>
      <c r="I477" s="318"/>
      <c r="J477" s="318"/>
      <c r="K477" s="318"/>
      <c r="L477" s="318"/>
      <c r="M477" s="318"/>
      <c r="N477" s="320"/>
      <c r="O477" s="367"/>
      <c r="P477" s="318"/>
      <c r="Q477" s="318"/>
      <c r="R477" s="356"/>
      <c r="S477" s="318"/>
      <c r="T477" s="318"/>
      <c r="U477" s="318"/>
      <c r="V477" s="318"/>
      <c r="W477" s="318"/>
      <c r="X477" s="318"/>
      <c r="Y477" s="318"/>
      <c r="Z477" s="318"/>
      <c r="AA477" s="318"/>
      <c r="AB477" s="318"/>
      <c r="AC477" s="318"/>
      <c r="AD477" s="318"/>
      <c r="AE477" s="318"/>
      <c r="AF477" s="318"/>
      <c r="AG477" s="318"/>
      <c r="AH477" s="318"/>
      <c r="AI477" s="318"/>
      <c r="AJ477" s="318"/>
      <c r="AK477" s="318"/>
    </row>
    <row r="478" spans="1:37" ht="12" customHeight="1" x14ac:dyDescent="0.25">
      <c r="A478" s="318"/>
      <c r="B478" s="318"/>
      <c r="C478" s="318"/>
      <c r="D478" s="318"/>
      <c r="E478" s="318"/>
      <c r="F478" s="318"/>
      <c r="G478" s="318"/>
      <c r="H478" s="318"/>
      <c r="I478" s="318"/>
      <c r="J478" s="318"/>
      <c r="K478" s="318"/>
      <c r="L478" s="318"/>
      <c r="M478" s="318"/>
      <c r="N478" s="320"/>
      <c r="O478" s="367"/>
      <c r="P478" s="318"/>
      <c r="Q478" s="318"/>
      <c r="R478" s="356"/>
      <c r="S478" s="318"/>
      <c r="T478" s="318"/>
      <c r="U478" s="318"/>
      <c r="V478" s="318"/>
      <c r="W478" s="318"/>
      <c r="X478" s="318"/>
      <c r="Y478" s="318"/>
      <c r="Z478" s="318"/>
      <c r="AA478" s="318"/>
      <c r="AB478" s="318"/>
      <c r="AC478" s="318"/>
      <c r="AD478" s="318"/>
      <c r="AE478" s="318"/>
      <c r="AF478" s="318"/>
      <c r="AG478" s="318"/>
      <c r="AH478" s="318"/>
      <c r="AI478" s="318"/>
      <c r="AJ478" s="318"/>
      <c r="AK478" s="318"/>
    </row>
    <row r="479" spans="1:37" ht="12" customHeight="1" x14ac:dyDescent="0.25">
      <c r="A479" s="318"/>
      <c r="B479" s="318"/>
      <c r="C479" s="318"/>
      <c r="D479" s="318"/>
      <c r="E479" s="318"/>
      <c r="F479" s="318"/>
      <c r="G479" s="318"/>
      <c r="H479" s="318"/>
      <c r="I479" s="318"/>
      <c r="J479" s="318"/>
      <c r="K479" s="318"/>
      <c r="L479" s="318"/>
      <c r="M479" s="318"/>
      <c r="N479" s="320"/>
      <c r="O479" s="367"/>
      <c r="P479" s="318"/>
      <c r="Q479" s="318"/>
      <c r="R479" s="356"/>
      <c r="S479" s="318"/>
      <c r="T479" s="318"/>
      <c r="U479" s="318"/>
      <c r="V479" s="318"/>
      <c r="W479" s="318"/>
      <c r="X479" s="318"/>
      <c r="Y479" s="318"/>
      <c r="Z479" s="318"/>
      <c r="AA479" s="318"/>
      <c r="AB479" s="318"/>
      <c r="AC479" s="318"/>
      <c r="AD479" s="318"/>
      <c r="AE479" s="318"/>
      <c r="AF479" s="318"/>
      <c r="AG479" s="318"/>
      <c r="AH479" s="318"/>
      <c r="AI479" s="318"/>
      <c r="AJ479" s="318"/>
      <c r="AK479" s="318"/>
    </row>
    <row r="480" spans="1:37" ht="12" customHeight="1" x14ac:dyDescent="0.25">
      <c r="A480" s="318"/>
      <c r="B480" s="318"/>
      <c r="C480" s="318"/>
      <c r="D480" s="318"/>
      <c r="E480" s="318"/>
      <c r="F480" s="318"/>
      <c r="G480" s="318"/>
      <c r="H480" s="318"/>
      <c r="I480" s="318"/>
      <c r="J480" s="318"/>
      <c r="K480" s="318"/>
      <c r="L480" s="318"/>
      <c r="M480" s="318"/>
      <c r="N480" s="320"/>
      <c r="O480" s="367"/>
      <c r="P480" s="318"/>
      <c r="Q480" s="318"/>
      <c r="R480" s="356"/>
      <c r="S480" s="318"/>
      <c r="T480" s="318"/>
      <c r="U480" s="318"/>
      <c r="V480" s="318"/>
      <c r="W480" s="318"/>
      <c r="X480" s="318"/>
      <c r="Y480" s="318"/>
      <c r="Z480" s="318"/>
      <c r="AA480" s="318"/>
      <c r="AB480" s="318"/>
      <c r="AC480" s="318"/>
      <c r="AD480" s="318"/>
      <c r="AE480" s="318"/>
      <c r="AF480" s="318"/>
      <c r="AG480" s="318"/>
      <c r="AH480" s="318"/>
      <c r="AI480" s="318"/>
      <c r="AJ480" s="318"/>
      <c r="AK480" s="318"/>
    </row>
    <row r="481" spans="1:37" ht="12" customHeight="1" x14ac:dyDescent="0.25">
      <c r="A481" s="318"/>
      <c r="B481" s="318"/>
      <c r="C481" s="318"/>
      <c r="D481" s="318"/>
      <c r="E481" s="318"/>
      <c r="F481" s="318"/>
      <c r="G481" s="318"/>
      <c r="H481" s="318"/>
      <c r="I481" s="318"/>
      <c r="J481" s="318"/>
      <c r="K481" s="318"/>
      <c r="L481" s="318"/>
      <c r="M481" s="318"/>
      <c r="N481" s="320"/>
      <c r="O481" s="367"/>
      <c r="P481" s="318"/>
      <c r="Q481" s="318"/>
      <c r="R481" s="356"/>
      <c r="S481" s="318"/>
      <c r="T481" s="318"/>
      <c r="U481" s="318"/>
      <c r="V481" s="318"/>
      <c r="W481" s="318"/>
      <c r="X481" s="318"/>
      <c r="Y481" s="318"/>
      <c r="Z481" s="318"/>
      <c r="AA481" s="318"/>
      <c r="AB481" s="318"/>
      <c r="AC481" s="318"/>
      <c r="AD481" s="318"/>
      <c r="AE481" s="318"/>
      <c r="AF481" s="318"/>
      <c r="AG481" s="318"/>
      <c r="AH481" s="318"/>
      <c r="AI481" s="318"/>
      <c r="AJ481" s="318"/>
      <c r="AK481" s="318"/>
    </row>
    <row r="482" spans="1:37" ht="12" customHeight="1" x14ac:dyDescent="0.25">
      <c r="A482" s="318"/>
      <c r="B482" s="318"/>
      <c r="C482" s="318"/>
      <c r="D482" s="318"/>
      <c r="E482" s="318"/>
      <c r="F482" s="318"/>
      <c r="G482" s="318"/>
      <c r="H482" s="318"/>
      <c r="I482" s="318"/>
      <c r="J482" s="318"/>
      <c r="K482" s="318"/>
      <c r="L482" s="318"/>
      <c r="M482" s="318"/>
      <c r="N482" s="320"/>
      <c r="O482" s="367"/>
      <c r="P482" s="318"/>
      <c r="Q482" s="318"/>
      <c r="R482" s="356"/>
      <c r="S482" s="318"/>
      <c r="T482" s="318"/>
      <c r="U482" s="318"/>
      <c r="V482" s="318"/>
      <c r="W482" s="318"/>
      <c r="X482" s="318"/>
      <c r="Y482" s="318"/>
      <c r="Z482" s="318"/>
      <c r="AA482" s="318"/>
      <c r="AB482" s="318"/>
      <c r="AC482" s="318"/>
      <c r="AD482" s="318"/>
      <c r="AE482" s="318"/>
      <c r="AF482" s="318"/>
      <c r="AG482" s="318"/>
      <c r="AH482" s="318"/>
      <c r="AI482" s="318"/>
      <c r="AJ482" s="318"/>
      <c r="AK482" s="318"/>
    </row>
    <row r="483" spans="1:37" ht="12" customHeight="1" x14ac:dyDescent="0.25">
      <c r="A483" s="318"/>
      <c r="B483" s="318"/>
      <c r="C483" s="318"/>
      <c r="D483" s="318"/>
      <c r="E483" s="318"/>
      <c r="F483" s="318"/>
      <c r="G483" s="318"/>
      <c r="H483" s="318"/>
      <c r="I483" s="318"/>
      <c r="J483" s="318"/>
      <c r="K483" s="318"/>
      <c r="L483" s="318"/>
      <c r="M483" s="318"/>
      <c r="N483" s="320"/>
      <c r="O483" s="367"/>
      <c r="P483" s="318"/>
      <c r="Q483" s="318"/>
      <c r="R483" s="356"/>
      <c r="S483" s="318"/>
      <c r="T483" s="318"/>
      <c r="U483" s="318"/>
      <c r="V483" s="318"/>
      <c r="W483" s="318"/>
      <c r="X483" s="318"/>
      <c r="Y483" s="318"/>
      <c r="Z483" s="318"/>
      <c r="AA483" s="318"/>
      <c r="AB483" s="318"/>
      <c r="AC483" s="318"/>
      <c r="AD483" s="318"/>
      <c r="AE483" s="318"/>
      <c r="AF483" s="318"/>
      <c r="AG483" s="318"/>
      <c r="AH483" s="318"/>
      <c r="AI483" s="318"/>
      <c r="AJ483" s="318"/>
      <c r="AK483" s="318"/>
    </row>
    <row r="484" spans="1:37" ht="12" customHeight="1" x14ac:dyDescent="0.25">
      <c r="A484" s="318"/>
      <c r="B484" s="318"/>
      <c r="C484" s="318"/>
      <c r="D484" s="318"/>
      <c r="E484" s="318"/>
      <c r="F484" s="318"/>
      <c r="G484" s="318"/>
      <c r="H484" s="318"/>
      <c r="I484" s="318"/>
      <c r="J484" s="318"/>
      <c r="K484" s="318"/>
      <c r="L484" s="318"/>
      <c r="M484" s="318"/>
      <c r="N484" s="320"/>
      <c r="O484" s="367"/>
      <c r="P484" s="318"/>
      <c r="Q484" s="318"/>
      <c r="R484" s="356"/>
      <c r="S484" s="318"/>
      <c r="T484" s="318"/>
      <c r="U484" s="318"/>
      <c r="V484" s="318"/>
      <c r="W484" s="318"/>
      <c r="X484" s="318"/>
      <c r="Y484" s="318"/>
      <c r="Z484" s="318"/>
      <c r="AA484" s="318"/>
      <c r="AB484" s="318"/>
      <c r="AC484" s="318"/>
      <c r="AD484" s="318"/>
      <c r="AE484" s="318"/>
      <c r="AF484" s="318"/>
      <c r="AG484" s="318"/>
      <c r="AH484" s="318"/>
      <c r="AI484" s="318"/>
      <c r="AJ484" s="318"/>
      <c r="AK484" s="318"/>
    </row>
    <row r="485" spans="1:37" ht="12" customHeight="1" x14ac:dyDescent="0.25">
      <c r="A485" s="318"/>
      <c r="B485" s="318"/>
      <c r="C485" s="318"/>
      <c r="D485" s="318"/>
      <c r="E485" s="318"/>
      <c r="F485" s="318"/>
      <c r="G485" s="318"/>
      <c r="H485" s="318"/>
      <c r="I485" s="318"/>
      <c r="J485" s="318"/>
      <c r="K485" s="318"/>
      <c r="L485" s="318"/>
      <c r="M485" s="318"/>
      <c r="N485" s="320"/>
      <c r="O485" s="367"/>
      <c r="P485" s="318"/>
      <c r="Q485" s="318"/>
      <c r="R485" s="356"/>
      <c r="S485" s="318"/>
      <c r="T485" s="318"/>
      <c r="U485" s="318"/>
      <c r="V485" s="318"/>
      <c r="W485" s="318"/>
      <c r="X485" s="318"/>
      <c r="Y485" s="318"/>
      <c r="Z485" s="318"/>
      <c r="AA485" s="318"/>
      <c r="AB485" s="318"/>
      <c r="AC485" s="318"/>
      <c r="AD485" s="318"/>
      <c r="AE485" s="318"/>
      <c r="AF485" s="318"/>
      <c r="AG485" s="318"/>
      <c r="AH485" s="318"/>
      <c r="AI485" s="318"/>
      <c r="AJ485" s="318"/>
      <c r="AK485" s="318"/>
    </row>
    <row r="486" spans="1:37" ht="12" customHeight="1" x14ac:dyDescent="0.25">
      <c r="A486" s="318"/>
      <c r="B486" s="318"/>
      <c r="C486" s="318"/>
      <c r="D486" s="318"/>
      <c r="E486" s="318"/>
      <c r="F486" s="318"/>
      <c r="G486" s="318"/>
      <c r="H486" s="318"/>
      <c r="I486" s="318"/>
      <c r="J486" s="318"/>
      <c r="K486" s="318"/>
      <c r="L486" s="318"/>
      <c r="M486" s="318"/>
      <c r="N486" s="320"/>
      <c r="O486" s="367"/>
      <c r="P486" s="318"/>
      <c r="Q486" s="318"/>
      <c r="R486" s="356"/>
      <c r="S486" s="318"/>
      <c r="T486" s="318"/>
      <c r="U486" s="318"/>
      <c r="V486" s="318"/>
      <c r="W486" s="318"/>
      <c r="X486" s="318"/>
      <c r="Y486" s="318"/>
      <c r="Z486" s="318"/>
      <c r="AA486" s="318"/>
      <c r="AB486" s="318"/>
      <c r="AC486" s="318"/>
      <c r="AD486" s="318"/>
      <c r="AE486" s="318"/>
      <c r="AF486" s="318"/>
      <c r="AG486" s="318"/>
      <c r="AH486" s="318"/>
      <c r="AI486" s="318"/>
      <c r="AJ486" s="318"/>
      <c r="AK486" s="318"/>
    </row>
    <row r="487" spans="1:37" ht="12" customHeight="1" x14ac:dyDescent="0.25">
      <c r="A487" s="318"/>
      <c r="B487" s="318"/>
      <c r="C487" s="318"/>
      <c r="D487" s="318"/>
      <c r="E487" s="318"/>
      <c r="F487" s="318"/>
      <c r="G487" s="318"/>
      <c r="H487" s="318"/>
      <c r="I487" s="318"/>
      <c r="J487" s="318"/>
      <c r="K487" s="318"/>
      <c r="L487" s="318"/>
      <c r="M487" s="318"/>
      <c r="N487" s="320"/>
      <c r="O487" s="367"/>
      <c r="P487" s="318"/>
      <c r="Q487" s="318"/>
      <c r="R487" s="356"/>
      <c r="S487" s="318"/>
      <c r="T487" s="318"/>
      <c r="U487" s="318"/>
      <c r="V487" s="318"/>
      <c r="W487" s="318"/>
      <c r="X487" s="318"/>
      <c r="Y487" s="318"/>
      <c r="Z487" s="318"/>
      <c r="AA487" s="318"/>
      <c r="AB487" s="318"/>
      <c r="AC487" s="318"/>
      <c r="AD487" s="318"/>
      <c r="AE487" s="318"/>
      <c r="AF487" s="318"/>
      <c r="AG487" s="318"/>
      <c r="AH487" s="318"/>
      <c r="AI487" s="318"/>
      <c r="AJ487" s="318"/>
      <c r="AK487" s="318"/>
    </row>
    <row r="488" spans="1:37" ht="12" customHeight="1" x14ac:dyDescent="0.25">
      <c r="A488" s="318"/>
      <c r="B488" s="318"/>
      <c r="C488" s="318"/>
      <c r="D488" s="318"/>
      <c r="E488" s="318"/>
      <c r="F488" s="318"/>
      <c r="G488" s="318"/>
      <c r="H488" s="318"/>
      <c r="I488" s="318"/>
      <c r="J488" s="318"/>
      <c r="K488" s="318"/>
      <c r="L488" s="318"/>
      <c r="M488" s="318"/>
      <c r="N488" s="320"/>
      <c r="O488" s="367"/>
      <c r="P488" s="318"/>
      <c r="Q488" s="318"/>
      <c r="R488" s="356"/>
      <c r="S488" s="318"/>
      <c r="T488" s="318"/>
      <c r="U488" s="318"/>
      <c r="V488" s="318"/>
      <c r="W488" s="318"/>
      <c r="X488" s="318"/>
      <c r="Y488" s="318"/>
      <c r="Z488" s="318"/>
      <c r="AA488" s="318"/>
      <c r="AB488" s="318"/>
      <c r="AC488" s="318"/>
      <c r="AD488" s="318"/>
      <c r="AE488" s="318"/>
      <c r="AF488" s="318"/>
      <c r="AG488" s="318"/>
      <c r="AH488" s="318"/>
      <c r="AI488" s="318"/>
      <c r="AJ488" s="318"/>
      <c r="AK488" s="318"/>
    </row>
    <row r="489" spans="1:37" ht="12" customHeight="1" x14ac:dyDescent="0.25">
      <c r="A489" s="318"/>
      <c r="B489" s="318"/>
      <c r="C489" s="318"/>
      <c r="D489" s="318"/>
      <c r="E489" s="318"/>
      <c r="F489" s="318"/>
      <c r="G489" s="318"/>
      <c r="H489" s="318"/>
      <c r="I489" s="318"/>
      <c r="J489" s="318"/>
      <c r="K489" s="318"/>
      <c r="L489" s="318"/>
      <c r="M489" s="318"/>
      <c r="N489" s="320"/>
      <c r="O489" s="367"/>
      <c r="P489" s="318"/>
      <c r="Q489" s="318"/>
      <c r="R489" s="356"/>
      <c r="S489" s="318"/>
      <c r="T489" s="318"/>
      <c r="U489" s="318"/>
      <c r="V489" s="318"/>
      <c r="W489" s="318"/>
      <c r="X489" s="318"/>
      <c r="Y489" s="318"/>
      <c r="Z489" s="318"/>
      <c r="AA489" s="318"/>
      <c r="AB489" s="318"/>
      <c r="AC489" s="318"/>
      <c r="AD489" s="318"/>
      <c r="AE489" s="318"/>
      <c r="AF489" s="318"/>
      <c r="AG489" s="318"/>
      <c r="AH489" s="318"/>
      <c r="AI489" s="318"/>
      <c r="AJ489" s="318"/>
      <c r="AK489" s="318"/>
    </row>
    <row r="490" spans="1:37" ht="12" customHeight="1" x14ac:dyDescent="0.25">
      <c r="A490" s="318"/>
      <c r="B490" s="318"/>
      <c r="C490" s="318"/>
      <c r="D490" s="318"/>
      <c r="E490" s="318"/>
      <c r="F490" s="318"/>
      <c r="G490" s="318"/>
      <c r="H490" s="318"/>
      <c r="I490" s="318"/>
      <c r="J490" s="318"/>
      <c r="K490" s="318"/>
      <c r="L490" s="318"/>
      <c r="M490" s="318"/>
      <c r="N490" s="320"/>
      <c r="O490" s="367"/>
      <c r="P490" s="318"/>
      <c r="Q490" s="318"/>
      <c r="R490" s="356"/>
      <c r="S490" s="318"/>
      <c r="T490" s="318"/>
      <c r="U490" s="318"/>
      <c r="V490" s="318"/>
      <c r="W490" s="318"/>
      <c r="X490" s="318"/>
      <c r="Y490" s="318"/>
      <c r="Z490" s="318"/>
      <c r="AA490" s="318"/>
      <c r="AB490" s="318"/>
      <c r="AC490" s="318"/>
      <c r="AD490" s="318"/>
      <c r="AE490" s="318"/>
      <c r="AF490" s="318"/>
      <c r="AG490" s="318"/>
      <c r="AH490" s="318"/>
      <c r="AI490" s="318"/>
      <c r="AJ490" s="318"/>
      <c r="AK490" s="318"/>
    </row>
    <row r="491" spans="1:37" ht="12" customHeight="1" x14ac:dyDescent="0.25">
      <c r="A491" s="318"/>
      <c r="B491" s="318"/>
      <c r="C491" s="318"/>
      <c r="D491" s="318"/>
      <c r="E491" s="318"/>
      <c r="F491" s="318"/>
      <c r="G491" s="318"/>
      <c r="H491" s="318"/>
      <c r="I491" s="318"/>
      <c r="J491" s="318"/>
      <c r="K491" s="318"/>
      <c r="L491" s="318"/>
      <c r="M491" s="318"/>
      <c r="N491" s="320"/>
      <c r="O491" s="367"/>
      <c r="P491" s="318"/>
      <c r="Q491" s="318"/>
      <c r="R491" s="356"/>
      <c r="S491" s="318"/>
      <c r="T491" s="318"/>
      <c r="U491" s="318"/>
      <c r="V491" s="318"/>
      <c r="W491" s="318"/>
      <c r="X491" s="318"/>
      <c r="Y491" s="318"/>
      <c r="Z491" s="318"/>
      <c r="AA491" s="318"/>
      <c r="AB491" s="318"/>
      <c r="AC491" s="318"/>
      <c r="AD491" s="318"/>
      <c r="AE491" s="318"/>
      <c r="AF491" s="318"/>
      <c r="AG491" s="318"/>
      <c r="AH491" s="318"/>
      <c r="AI491" s="318"/>
      <c r="AJ491" s="318"/>
      <c r="AK491" s="318"/>
    </row>
    <row r="492" spans="1:37" ht="12" customHeight="1" x14ac:dyDescent="0.25">
      <c r="A492" s="318"/>
      <c r="B492" s="318"/>
      <c r="C492" s="318"/>
      <c r="D492" s="318"/>
      <c r="E492" s="318"/>
      <c r="F492" s="318"/>
      <c r="G492" s="318"/>
      <c r="H492" s="318"/>
      <c r="I492" s="318"/>
      <c r="J492" s="318"/>
      <c r="K492" s="318"/>
      <c r="L492" s="318"/>
      <c r="M492" s="318"/>
      <c r="N492" s="320"/>
      <c r="O492" s="367"/>
      <c r="P492" s="318"/>
      <c r="Q492" s="318"/>
      <c r="R492" s="356"/>
      <c r="S492" s="318"/>
      <c r="T492" s="318"/>
      <c r="U492" s="318"/>
      <c r="V492" s="318"/>
      <c r="W492" s="318"/>
      <c r="X492" s="318"/>
      <c r="Y492" s="318"/>
      <c r="Z492" s="318"/>
      <c r="AA492" s="318"/>
      <c r="AB492" s="318"/>
      <c r="AC492" s="318"/>
      <c r="AD492" s="318"/>
      <c r="AE492" s="318"/>
      <c r="AF492" s="318"/>
      <c r="AG492" s="318"/>
      <c r="AH492" s="318"/>
      <c r="AI492" s="318"/>
      <c r="AJ492" s="318"/>
      <c r="AK492" s="318"/>
    </row>
    <row r="493" spans="1:37" ht="12" customHeight="1" x14ac:dyDescent="0.25">
      <c r="A493" s="318"/>
      <c r="B493" s="318"/>
      <c r="C493" s="318"/>
      <c r="D493" s="318"/>
      <c r="E493" s="318"/>
      <c r="F493" s="318"/>
      <c r="G493" s="318"/>
      <c r="H493" s="318"/>
      <c r="I493" s="318"/>
      <c r="J493" s="318"/>
      <c r="K493" s="318"/>
      <c r="L493" s="318"/>
      <c r="M493" s="318"/>
      <c r="N493" s="320"/>
      <c r="O493" s="367"/>
      <c r="P493" s="318"/>
      <c r="Q493" s="318"/>
      <c r="R493" s="356"/>
      <c r="S493" s="318"/>
      <c r="T493" s="318"/>
      <c r="U493" s="318"/>
      <c r="V493" s="318"/>
      <c r="W493" s="318"/>
      <c r="X493" s="318"/>
      <c r="Y493" s="318"/>
      <c r="Z493" s="318"/>
      <c r="AA493" s="318"/>
      <c r="AB493" s="318"/>
      <c r="AC493" s="318"/>
      <c r="AD493" s="318"/>
      <c r="AE493" s="318"/>
      <c r="AF493" s="318"/>
      <c r="AG493" s="318"/>
      <c r="AH493" s="318"/>
      <c r="AI493" s="318"/>
      <c r="AJ493" s="318"/>
      <c r="AK493" s="318"/>
    </row>
    <row r="494" spans="1:37" ht="12" customHeight="1" x14ac:dyDescent="0.25">
      <c r="A494" s="318"/>
      <c r="B494" s="318"/>
      <c r="C494" s="318"/>
      <c r="D494" s="318"/>
      <c r="E494" s="318"/>
      <c r="F494" s="318"/>
      <c r="G494" s="318"/>
      <c r="H494" s="318"/>
      <c r="I494" s="318"/>
      <c r="J494" s="318"/>
      <c r="K494" s="318"/>
      <c r="L494" s="318"/>
      <c r="M494" s="318"/>
      <c r="N494" s="320"/>
      <c r="O494" s="367"/>
      <c r="P494" s="318"/>
      <c r="Q494" s="318"/>
      <c r="R494" s="356"/>
      <c r="S494" s="318"/>
      <c r="T494" s="318"/>
      <c r="U494" s="318"/>
      <c r="V494" s="318"/>
      <c r="W494" s="318"/>
      <c r="X494" s="318"/>
      <c r="Y494" s="318"/>
      <c r="Z494" s="318"/>
      <c r="AA494" s="318"/>
      <c r="AB494" s="318"/>
      <c r="AC494" s="318"/>
      <c r="AD494" s="318"/>
      <c r="AE494" s="318"/>
      <c r="AF494" s="318"/>
      <c r="AG494" s="318"/>
      <c r="AH494" s="318"/>
      <c r="AI494" s="318"/>
      <c r="AJ494" s="318"/>
      <c r="AK494" s="318"/>
    </row>
    <row r="495" spans="1:37" ht="12" customHeight="1" x14ac:dyDescent="0.25">
      <c r="A495" s="318"/>
      <c r="B495" s="318"/>
      <c r="C495" s="318"/>
      <c r="D495" s="318"/>
      <c r="E495" s="318"/>
      <c r="F495" s="318"/>
      <c r="G495" s="318"/>
      <c r="H495" s="318"/>
      <c r="I495" s="318"/>
      <c r="J495" s="318"/>
      <c r="K495" s="318"/>
      <c r="L495" s="318"/>
      <c r="M495" s="318"/>
      <c r="N495" s="320"/>
      <c r="O495" s="367"/>
      <c r="P495" s="318"/>
      <c r="Q495" s="318"/>
      <c r="R495" s="356"/>
      <c r="S495" s="318"/>
      <c r="T495" s="318"/>
      <c r="U495" s="318"/>
      <c r="V495" s="318"/>
      <c r="W495" s="318"/>
      <c r="X495" s="318"/>
      <c r="Y495" s="318"/>
      <c r="Z495" s="318"/>
      <c r="AA495" s="318"/>
      <c r="AB495" s="318"/>
      <c r="AC495" s="318"/>
      <c r="AD495" s="318"/>
      <c r="AE495" s="318"/>
      <c r="AF495" s="318"/>
      <c r="AG495" s="318"/>
      <c r="AH495" s="318"/>
      <c r="AI495" s="318"/>
      <c r="AJ495" s="318"/>
      <c r="AK495" s="318"/>
    </row>
    <row r="496" spans="1:37" ht="12" customHeight="1" x14ac:dyDescent="0.25">
      <c r="A496" s="318"/>
      <c r="B496" s="318"/>
      <c r="C496" s="318"/>
      <c r="D496" s="318"/>
      <c r="E496" s="318"/>
      <c r="F496" s="318"/>
      <c r="G496" s="318"/>
      <c r="H496" s="318"/>
      <c r="I496" s="318"/>
      <c r="J496" s="318"/>
      <c r="K496" s="318"/>
      <c r="L496" s="318"/>
      <c r="M496" s="318"/>
      <c r="N496" s="320"/>
      <c r="O496" s="367"/>
      <c r="P496" s="318"/>
      <c r="Q496" s="318"/>
      <c r="R496" s="356"/>
      <c r="S496" s="318"/>
      <c r="T496" s="318"/>
      <c r="U496" s="318"/>
      <c r="V496" s="318"/>
      <c r="W496" s="318"/>
      <c r="X496" s="318"/>
      <c r="Y496" s="318"/>
      <c r="Z496" s="318"/>
      <c r="AA496" s="318"/>
      <c r="AB496" s="318"/>
      <c r="AC496" s="318"/>
      <c r="AD496" s="318"/>
      <c r="AE496" s="318"/>
      <c r="AF496" s="318"/>
      <c r="AG496" s="318"/>
      <c r="AH496" s="318"/>
      <c r="AI496" s="318"/>
      <c r="AJ496" s="318"/>
      <c r="AK496" s="318"/>
    </row>
    <row r="497" spans="1:37" ht="12" customHeight="1" x14ac:dyDescent="0.25">
      <c r="A497" s="318"/>
      <c r="B497" s="318"/>
      <c r="C497" s="318"/>
      <c r="D497" s="318"/>
      <c r="E497" s="318"/>
      <c r="F497" s="318"/>
      <c r="G497" s="318"/>
      <c r="H497" s="318"/>
      <c r="I497" s="318"/>
      <c r="J497" s="318"/>
      <c r="K497" s="318"/>
      <c r="L497" s="318"/>
      <c r="M497" s="318"/>
      <c r="N497" s="320"/>
      <c r="O497" s="367"/>
      <c r="P497" s="318"/>
      <c r="Q497" s="318"/>
      <c r="R497" s="356"/>
      <c r="S497" s="318"/>
      <c r="T497" s="318"/>
      <c r="U497" s="318"/>
      <c r="V497" s="318"/>
      <c r="W497" s="318"/>
      <c r="X497" s="318"/>
      <c r="Y497" s="318"/>
      <c r="Z497" s="318"/>
      <c r="AA497" s="318"/>
      <c r="AB497" s="318"/>
      <c r="AC497" s="318"/>
      <c r="AD497" s="318"/>
      <c r="AE497" s="318"/>
      <c r="AF497" s="318"/>
      <c r="AG497" s="318"/>
      <c r="AH497" s="318"/>
      <c r="AI497" s="318"/>
      <c r="AJ497" s="318"/>
      <c r="AK497" s="318"/>
    </row>
    <row r="498" spans="1:37" ht="12" customHeight="1" x14ac:dyDescent="0.25">
      <c r="A498" s="318"/>
      <c r="B498" s="318"/>
      <c r="C498" s="318"/>
      <c r="D498" s="318"/>
      <c r="E498" s="318"/>
      <c r="F498" s="318"/>
      <c r="G498" s="318"/>
      <c r="H498" s="318"/>
      <c r="I498" s="318"/>
      <c r="J498" s="318"/>
      <c r="K498" s="318"/>
      <c r="L498" s="318"/>
      <c r="M498" s="318"/>
      <c r="N498" s="320"/>
      <c r="O498" s="367"/>
      <c r="P498" s="318"/>
      <c r="Q498" s="318"/>
      <c r="R498" s="356"/>
      <c r="S498" s="318"/>
      <c r="T498" s="318"/>
      <c r="U498" s="318"/>
      <c r="V498" s="318"/>
      <c r="W498" s="318"/>
      <c r="X498" s="318"/>
      <c r="Y498" s="318"/>
      <c r="Z498" s="318"/>
      <c r="AA498" s="318"/>
      <c r="AB498" s="318"/>
      <c r="AC498" s="318"/>
      <c r="AD498" s="318"/>
      <c r="AE498" s="318"/>
      <c r="AF498" s="318"/>
      <c r="AG498" s="318"/>
      <c r="AH498" s="318"/>
      <c r="AI498" s="318"/>
      <c r="AJ498" s="318"/>
      <c r="AK498" s="318"/>
    </row>
    <row r="499" spans="1:37" ht="12" customHeight="1" x14ac:dyDescent="0.25">
      <c r="A499" s="318"/>
      <c r="B499" s="318"/>
      <c r="C499" s="318"/>
      <c r="D499" s="318"/>
      <c r="E499" s="318"/>
      <c r="F499" s="318"/>
      <c r="G499" s="318"/>
      <c r="H499" s="318"/>
      <c r="I499" s="318"/>
      <c r="J499" s="318"/>
      <c r="K499" s="318"/>
      <c r="L499" s="318"/>
      <c r="M499" s="318"/>
      <c r="N499" s="320"/>
      <c r="O499" s="367"/>
      <c r="P499" s="318"/>
      <c r="Q499" s="318"/>
      <c r="R499" s="356"/>
      <c r="S499" s="318"/>
      <c r="T499" s="318"/>
      <c r="U499" s="318"/>
      <c r="V499" s="318"/>
      <c r="W499" s="318"/>
      <c r="X499" s="318"/>
      <c r="Y499" s="318"/>
      <c r="Z499" s="318"/>
      <c r="AA499" s="318"/>
      <c r="AB499" s="318"/>
      <c r="AC499" s="318"/>
      <c r="AD499" s="318"/>
      <c r="AE499" s="318"/>
      <c r="AF499" s="318"/>
      <c r="AG499" s="318"/>
      <c r="AH499" s="318"/>
      <c r="AI499" s="318"/>
      <c r="AJ499" s="318"/>
      <c r="AK499" s="318"/>
    </row>
    <row r="500" spans="1:37" ht="12" customHeight="1" x14ac:dyDescent="0.25">
      <c r="A500" s="318"/>
      <c r="B500" s="318"/>
      <c r="C500" s="318"/>
      <c r="D500" s="318"/>
      <c r="E500" s="318"/>
      <c r="F500" s="318"/>
      <c r="G500" s="318"/>
      <c r="H500" s="318"/>
      <c r="I500" s="318"/>
      <c r="J500" s="318"/>
      <c r="K500" s="318"/>
      <c r="L500" s="318"/>
      <c r="M500" s="318"/>
      <c r="N500" s="320"/>
      <c r="O500" s="367"/>
      <c r="P500" s="318"/>
      <c r="Q500" s="318"/>
      <c r="R500" s="356"/>
      <c r="S500" s="318"/>
      <c r="T500" s="318"/>
      <c r="U500" s="318"/>
      <c r="V500" s="318"/>
      <c r="W500" s="318"/>
      <c r="X500" s="318"/>
      <c r="Y500" s="318"/>
      <c r="Z500" s="318"/>
      <c r="AA500" s="318"/>
      <c r="AB500" s="318"/>
      <c r="AC500" s="318"/>
      <c r="AD500" s="318"/>
      <c r="AE500" s="318"/>
      <c r="AF500" s="318"/>
      <c r="AG500" s="318"/>
      <c r="AH500" s="318"/>
      <c r="AI500" s="318"/>
      <c r="AJ500" s="318"/>
      <c r="AK500" s="318"/>
    </row>
    <row r="501" spans="1:37" ht="12" customHeight="1" x14ac:dyDescent="0.25">
      <c r="A501" s="318"/>
      <c r="B501" s="318"/>
      <c r="C501" s="318"/>
      <c r="D501" s="318"/>
      <c r="E501" s="318"/>
      <c r="F501" s="318"/>
      <c r="G501" s="318"/>
      <c r="H501" s="318"/>
      <c r="I501" s="318"/>
      <c r="J501" s="318"/>
      <c r="K501" s="318"/>
      <c r="L501" s="318"/>
      <c r="M501" s="318"/>
      <c r="N501" s="320"/>
      <c r="O501" s="367"/>
      <c r="P501" s="318"/>
      <c r="Q501" s="318"/>
      <c r="R501" s="356"/>
      <c r="S501" s="318"/>
      <c r="T501" s="318"/>
      <c r="U501" s="318"/>
      <c r="V501" s="318"/>
      <c r="W501" s="318"/>
      <c r="X501" s="318"/>
      <c r="Y501" s="318"/>
      <c r="Z501" s="318"/>
      <c r="AA501" s="318"/>
      <c r="AB501" s="318"/>
      <c r="AC501" s="318"/>
      <c r="AD501" s="318"/>
      <c r="AE501" s="318"/>
      <c r="AF501" s="318"/>
      <c r="AG501" s="318"/>
      <c r="AH501" s="318"/>
      <c r="AI501" s="318"/>
      <c r="AJ501" s="318"/>
      <c r="AK501" s="318"/>
    </row>
    <row r="502" spans="1:37" ht="12" customHeight="1" x14ac:dyDescent="0.25">
      <c r="A502" s="318"/>
      <c r="B502" s="318"/>
      <c r="C502" s="318"/>
      <c r="D502" s="318"/>
      <c r="E502" s="318"/>
      <c r="F502" s="318"/>
      <c r="G502" s="318"/>
      <c r="H502" s="318"/>
      <c r="I502" s="318"/>
      <c r="J502" s="318"/>
      <c r="K502" s="318"/>
      <c r="L502" s="318"/>
      <c r="M502" s="318"/>
      <c r="N502" s="320"/>
      <c r="O502" s="367"/>
      <c r="P502" s="318"/>
      <c r="Q502" s="318"/>
      <c r="R502" s="356"/>
      <c r="S502" s="318"/>
      <c r="T502" s="318"/>
      <c r="U502" s="318"/>
      <c r="V502" s="318"/>
      <c r="W502" s="318"/>
      <c r="X502" s="318"/>
      <c r="Y502" s="318"/>
      <c r="Z502" s="318"/>
      <c r="AA502" s="318"/>
      <c r="AB502" s="318"/>
      <c r="AC502" s="318"/>
      <c r="AD502" s="318"/>
      <c r="AE502" s="318"/>
      <c r="AF502" s="318"/>
      <c r="AG502" s="318"/>
      <c r="AH502" s="318"/>
      <c r="AI502" s="318"/>
      <c r="AJ502" s="318"/>
      <c r="AK502" s="318"/>
    </row>
    <row r="503" spans="1:37" ht="12" customHeight="1" x14ac:dyDescent="0.25">
      <c r="A503" s="318"/>
      <c r="B503" s="318"/>
      <c r="C503" s="318"/>
      <c r="D503" s="318"/>
      <c r="E503" s="318"/>
      <c r="F503" s="318"/>
      <c r="G503" s="318"/>
      <c r="H503" s="318"/>
      <c r="I503" s="318"/>
      <c r="J503" s="318"/>
      <c r="K503" s="318"/>
      <c r="L503" s="318"/>
      <c r="M503" s="318"/>
      <c r="N503" s="320"/>
      <c r="O503" s="367"/>
      <c r="P503" s="318"/>
      <c r="Q503" s="318"/>
      <c r="R503" s="356"/>
      <c r="S503" s="318"/>
      <c r="T503" s="318"/>
      <c r="U503" s="318"/>
      <c r="V503" s="318"/>
      <c r="W503" s="318"/>
      <c r="X503" s="318"/>
      <c r="Y503" s="318"/>
      <c r="Z503" s="318"/>
      <c r="AA503" s="318"/>
      <c r="AB503" s="318"/>
      <c r="AC503" s="318"/>
      <c r="AD503" s="318"/>
      <c r="AE503" s="318"/>
      <c r="AF503" s="318"/>
      <c r="AG503" s="318"/>
      <c r="AH503" s="318"/>
      <c r="AI503" s="318"/>
      <c r="AJ503" s="318"/>
      <c r="AK503" s="318"/>
    </row>
    <row r="504" spans="1:37" ht="12" customHeight="1" x14ac:dyDescent="0.25">
      <c r="A504" s="318"/>
      <c r="B504" s="318"/>
      <c r="C504" s="318"/>
      <c r="D504" s="318"/>
      <c r="E504" s="318"/>
      <c r="F504" s="318"/>
      <c r="G504" s="318"/>
      <c r="H504" s="318"/>
      <c r="I504" s="318"/>
      <c r="J504" s="318"/>
      <c r="K504" s="318"/>
      <c r="L504" s="318"/>
      <c r="M504" s="318"/>
      <c r="N504" s="320"/>
      <c r="O504" s="367"/>
      <c r="P504" s="318"/>
      <c r="Q504" s="318"/>
      <c r="R504" s="356"/>
      <c r="S504" s="318"/>
      <c r="T504" s="318"/>
      <c r="U504" s="318"/>
      <c r="V504" s="318"/>
      <c r="W504" s="318"/>
      <c r="X504" s="318"/>
      <c r="Y504" s="318"/>
      <c r="Z504" s="318"/>
      <c r="AA504" s="318"/>
      <c r="AB504" s="318"/>
      <c r="AC504" s="318"/>
      <c r="AD504" s="318"/>
      <c r="AE504" s="318"/>
      <c r="AF504" s="318"/>
      <c r="AG504" s="318"/>
      <c r="AH504" s="318"/>
      <c r="AI504" s="318"/>
      <c r="AJ504" s="318"/>
      <c r="AK504" s="318"/>
    </row>
    <row r="505" spans="1:37" ht="12" customHeight="1" x14ac:dyDescent="0.25">
      <c r="A505" s="318"/>
      <c r="B505" s="318"/>
      <c r="C505" s="318"/>
      <c r="D505" s="318"/>
      <c r="E505" s="318"/>
      <c r="F505" s="318"/>
      <c r="G505" s="318"/>
      <c r="H505" s="318"/>
      <c r="I505" s="318"/>
      <c r="J505" s="318"/>
      <c r="K505" s="318"/>
      <c r="L505" s="318"/>
      <c r="M505" s="318"/>
      <c r="N505" s="320"/>
      <c r="O505" s="367"/>
      <c r="P505" s="318"/>
      <c r="Q505" s="318"/>
      <c r="R505" s="356"/>
      <c r="S505" s="318"/>
      <c r="T505" s="318"/>
      <c r="U505" s="318"/>
      <c r="V505" s="318"/>
      <c r="W505" s="318"/>
      <c r="X505" s="318"/>
      <c r="Y505" s="318"/>
      <c r="Z505" s="318"/>
      <c r="AA505" s="318"/>
      <c r="AB505" s="318"/>
      <c r="AC505" s="318"/>
      <c r="AD505" s="318"/>
      <c r="AE505" s="318"/>
      <c r="AF505" s="318"/>
      <c r="AG505" s="318"/>
      <c r="AH505" s="318"/>
      <c r="AI505" s="318"/>
      <c r="AJ505" s="318"/>
      <c r="AK505" s="318"/>
    </row>
    <row r="506" spans="1:37" ht="12" customHeight="1" x14ac:dyDescent="0.25">
      <c r="A506" s="318"/>
      <c r="B506" s="318"/>
      <c r="C506" s="318"/>
      <c r="D506" s="318"/>
      <c r="E506" s="318"/>
      <c r="F506" s="318"/>
      <c r="G506" s="318"/>
      <c r="H506" s="318"/>
      <c r="I506" s="318"/>
      <c r="J506" s="318"/>
      <c r="K506" s="318"/>
      <c r="L506" s="318"/>
      <c r="M506" s="318"/>
      <c r="N506" s="320"/>
      <c r="O506" s="367"/>
      <c r="P506" s="318"/>
      <c r="Q506" s="318"/>
      <c r="R506" s="356"/>
      <c r="S506" s="318"/>
      <c r="T506" s="318"/>
      <c r="U506" s="318"/>
      <c r="V506" s="318"/>
      <c r="W506" s="318"/>
      <c r="X506" s="318"/>
      <c r="Y506" s="318"/>
      <c r="Z506" s="318"/>
      <c r="AA506" s="318"/>
      <c r="AB506" s="318"/>
      <c r="AC506" s="318"/>
      <c r="AD506" s="318"/>
      <c r="AE506" s="318"/>
      <c r="AF506" s="318"/>
      <c r="AG506" s="318"/>
      <c r="AH506" s="318"/>
      <c r="AI506" s="318"/>
      <c r="AJ506" s="318"/>
      <c r="AK506" s="318"/>
    </row>
    <row r="507" spans="1:37" ht="12" customHeight="1" x14ac:dyDescent="0.25">
      <c r="A507" s="318"/>
      <c r="B507" s="318"/>
      <c r="C507" s="318"/>
      <c r="D507" s="318"/>
      <c r="E507" s="318"/>
      <c r="F507" s="318"/>
      <c r="G507" s="318"/>
      <c r="H507" s="318"/>
      <c r="I507" s="318"/>
      <c r="J507" s="318"/>
      <c r="K507" s="318"/>
      <c r="L507" s="318"/>
      <c r="M507" s="318"/>
      <c r="N507" s="320"/>
      <c r="O507" s="367"/>
      <c r="P507" s="318"/>
      <c r="Q507" s="318"/>
      <c r="R507" s="356"/>
      <c r="S507" s="318"/>
      <c r="T507" s="318"/>
      <c r="U507" s="318"/>
      <c r="V507" s="318"/>
      <c r="W507" s="318"/>
      <c r="X507" s="318"/>
      <c r="Y507" s="318"/>
      <c r="Z507" s="318"/>
      <c r="AA507" s="318"/>
      <c r="AB507" s="318"/>
      <c r="AC507" s="318"/>
      <c r="AD507" s="318"/>
      <c r="AE507" s="318"/>
      <c r="AF507" s="318"/>
      <c r="AG507" s="318"/>
      <c r="AH507" s="318"/>
      <c r="AI507" s="318"/>
      <c r="AJ507" s="318"/>
      <c r="AK507" s="318"/>
    </row>
    <row r="508" spans="1:37" ht="12" customHeight="1" x14ac:dyDescent="0.25">
      <c r="A508" s="318"/>
      <c r="B508" s="318"/>
      <c r="C508" s="318"/>
      <c r="D508" s="318"/>
      <c r="E508" s="318"/>
      <c r="F508" s="318"/>
      <c r="G508" s="318"/>
      <c r="H508" s="318"/>
      <c r="I508" s="318"/>
      <c r="J508" s="318"/>
      <c r="K508" s="318"/>
      <c r="L508" s="318"/>
      <c r="M508" s="318"/>
      <c r="N508" s="320"/>
      <c r="O508" s="367"/>
      <c r="P508" s="318"/>
      <c r="Q508" s="318"/>
      <c r="R508" s="356"/>
      <c r="S508" s="318"/>
      <c r="T508" s="318"/>
      <c r="U508" s="318"/>
      <c r="V508" s="318"/>
      <c r="W508" s="318"/>
      <c r="X508" s="318"/>
      <c r="Y508" s="318"/>
      <c r="Z508" s="318"/>
      <c r="AA508" s="318"/>
      <c r="AB508" s="318"/>
      <c r="AC508" s="318"/>
      <c r="AD508" s="318"/>
      <c r="AE508" s="318"/>
      <c r="AF508" s="318"/>
      <c r="AG508" s="318"/>
      <c r="AH508" s="318"/>
      <c r="AI508" s="318"/>
      <c r="AJ508" s="318"/>
      <c r="AK508" s="318"/>
    </row>
    <row r="509" spans="1:37" ht="12" customHeight="1" x14ac:dyDescent="0.25">
      <c r="A509" s="318"/>
      <c r="B509" s="318"/>
      <c r="C509" s="318"/>
      <c r="D509" s="318"/>
      <c r="E509" s="318"/>
      <c r="F509" s="318"/>
      <c r="G509" s="318"/>
      <c r="H509" s="318"/>
      <c r="I509" s="318"/>
      <c r="J509" s="318"/>
      <c r="K509" s="318"/>
      <c r="L509" s="318"/>
      <c r="M509" s="318"/>
      <c r="N509" s="320"/>
      <c r="O509" s="367"/>
      <c r="P509" s="318"/>
      <c r="Q509" s="318"/>
      <c r="R509" s="356"/>
      <c r="S509" s="318"/>
      <c r="T509" s="318"/>
      <c r="U509" s="318"/>
      <c r="V509" s="318"/>
      <c r="W509" s="318"/>
      <c r="X509" s="318"/>
      <c r="Y509" s="318"/>
      <c r="Z509" s="318"/>
      <c r="AA509" s="318"/>
      <c r="AB509" s="318"/>
      <c r="AC509" s="318"/>
      <c r="AD509" s="318"/>
      <c r="AE509" s="318"/>
      <c r="AF509" s="318"/>
      <c r="AG509" s="318"/>
      <c r="AH509" s="318"/>
      <c r="AI509" s="318"/>
      <c r="AJ509" s="318"/>
      <c r="AK509" s="318"/>
    </row>
    <row r="510" spans="1:37" ht="12" customHeight="1" x14ac:dyDescent="0.25">
      <c r="A510" s="318"/>
      <c r="B510" s="318"/>
      <c r="C510" s="318"/>
      <c r="D510" s="318"/>
      <c r="E510" s="318"/>
      <c r="F510" s="318"/>
      <c r="G510" s="318"/>
      <c r="H510" s="318"/>
      <c r="I510" s="318"/>
      <c r="J510" s="318"/>
      <c r="K510" s="318"/>
      <c r="L510" s="318"/>
      <c r="M510" s="318"/>
      <c r="N510" s="320"/>
      <c r="O510" s="367"/>
      <c r="P510" s="318"/>
      <c r="Q510" s="318"/>
      <c r="R510" s="356"/>
      <c r="S510" s="318"/>
      <c r="T510" s="318"/>
      <c r="U510" s="318"/>
      <c r="V510" s="318"/>
      <c r="W510" s="318"/>
      <c r="X510" s="318"/>
      <c r="Y510" s="318"/>
      <c r="Z510" s="318"/>
      <c r="AA510" s="318"/>
      <c r="AB510" s="318"/>
      <c r="AC510" s="318"/>
      <c r="AD510" s="318"/>
      <c r="AE510" s="318"/>
      <c r="AF510" s="318"/>
      <c r="AG510" s="318"/>
      <c r="AH510" s="318"/>
      <c r="AI510" s="318"/>
      <c r="AJ510" s="318"/>
      <c r="AK510" s="318"/>
    </row>
    <row r="511" spans="1:37" ht="12" customHeight="1" x14ac:dyDescent="0.25">
      <c r="A511" s="318"/>
      <c r="B511" s="318"/>
      <c r="C511" s="318"/>
      <c r="D511" s="318"/>
      <c r="E511" s="318"/>
      <c r="F511" s="318"/>
      <c r="G511" s="318"/>
      <c r="H511" s="318"/>
      <c r="I511" s="318"/>
      <c r="J511" s="318"/>
      <c r="K511" s="318"/>
      <c r="L511" s="318"/>
      <c r="M511" s="318"/>
      <c r="N511" s="320"/>
      <c r="O511" s="367"/>
      <c r="P511" s="318"/>
      <c r="Q511" s="318"/>
      <c r="R511" s="356"/>
      <c r="S511" s="318"/>
      <c r="T511" s="318"/>
      <c r="U511" s="318"/>
      <c r="V511" s="318"/>
      <c r="W511" s="318"/>
      <c r="X511" s="318"/>
      <c r="Y511" s="318"/>
      <c r="Z511" s="318"/>
      <c r="AA511" s="318"/>
      <c r="AB511" s="318"/>
      <c r="AC511" s="318"/>
      <c r="AD511" s="318"/>
      <c r="AE511" s="318"/>
      <c r="AF511" s="318"/>
      <c r="AG511" s="318"/>
      <c r="AH511" s="318"/>
      <c r="AI511" s="318"/>
      <c r="AJ511" s="318"/>
      <c r="AK511" s="318"/>
    </row>
    <row r="512" spans="1:37" ht="12" customHeight="1" x14ac:dyDescent="0.25">
      <c r="A512" s="318"/>
      <c r="B512" s="318"/>
      <c r="C512" s="318"/>
      <c r="D512" s="318"/>
      <c r="E512" s="318"/>
      <c r="F512" s="318"/>
      <c r="G512" s="318"/>
      <c r="H512" s="318"/>
      <c r="I512" s="318"/>
      <c r="J512" s="318"/>
      <c r="K512" s="318"/>
      <c r="L512" s="318"/>
      <c r="M512" s="318"/>
      <c r="N512" s="320"/>
      <c r="O512" s="367"/>
      <c r="P512" s="318"/>
      <c r="Q512" s="318"/>
      <c r="R512" s="356"/>
      <c r="S512" s="318"/>
      <c r="T512" s="318"/>
      <c r="U512" s="318"/>
      <c r="V512" s="318"/>
      <c r="W512" s="318"/>
      <c r="X512" s="318"/>
      <c r="Y512" s="318"/>
      <c r="Z512" s="318"/>
      <c r="AA512" s="318"/>
      <c r="AB512" s="318"/>
      <c r="AC512" s="318"/>
      <c r="AD512" s="318"/>
      <c r="AE512" s="318"/>
      <c r="AF512" s="318"/>
      <c r="AG512" s="318"/>
      <c r="AH512" s="318"/>
      <c r="AI512" s="318"/>
      <c r="AJ512" s="318"/>
      <c r="AK512" s="318"/>
    </row>
    <row r="513" spans="1:37" ht="12" customHeight="1" x14ac:dyDescent="0.25">
      <c r="A513" s="318"/>
      <c r="B513" s="318"/>
      <c r="C513" s="318"/>
      <c r="D513" s="318"/>
      <c r="E513" s="318"/>
      <c r="F513" s="318"/>
      <c r="G513" s="318"/>
      <c r="H513" s="318"/>
      <c r="I513" s="318"/>
      <c r="J513" s="318"/>
      <c r="K513" s="318"/>
      <c r="L513" s="318"/>
      <c r="M513" s="318"/>
      <c r="N513" s="320"/>
      <c r="O513" s="367"/>
      <c r="P513" s="318"/>
      <c r="Q513" s="318"/>
      <c r="R513" s="356"/>
      <c r="S513" s="318"/>
      <c r="T513" s="318"/>
      <c r="U513" s="318"/>
      <c r="V513" s="318"/>
      <c r="W513" s="318"/>
      <c r="X513" s="318"/>
      <c r="Y513" s="318"/>
      <c r="Z513" s="318"/>
      <c r="AA513" s="318"/>
      <c r="AB513" s="318"/>
      <c r="AC513" s="318"/>
      <c r="AD513" s="318"/>
      <c r="AE513" s="318"/>
      <c r="AF513" s="318"/>
      <c r="AG513" s="318"/>
      <c r="AH513" s="318"/>
      <c r="AI513" s="318"/>
      <c r="AJ513" s="318"/>
      <c r="AK513" s="318"/>
    </row>
    <row r="514" spans="1:37" ht="12" customHeight="1" x14ac:dyDescent="0.25">
      <c r="A514" s="318"/>
      <c r="B514" s="318"/>
      <c r="C514" s="318"/>
      <c r="D514" s="318"/>
      <c r="E514" s="318"/>
      <c r="F514" s="318"/>
      <c r="G514" s="318"/>
      <c r="H514" s="318"/>
      <c r="I514" s="318"/>
      <c r="J514" s="318"/>
      <c r="K514" s="318"/>
      <c r="L514" s="318"/>
      <c r="M514" s="318"/>
      <c r="N514" s="320"/>
      <c r="O514" s="367"/>
      <c r="P514" s="318"/>
      <c r="Q514" s="318"/>
      <c r="R514" s="356"/>
      <c r="S514" s="318"/>
      <c r="T514" s="318"/>
      <c r="U514" s="318"/>
      <c r="V514" s="318"/>
      <c r="W514" s="318"/>
      <c r="X514" s="318"/>
      <c r="Y514" s="318"/>
      <c r="Z514" s="318"/>
      <c r="AA514" s="318"/>
      <c r="AB514" s="318"/>
      <c r="AC514" s="318"/>
      <c r="AD514" s="318"/>
      <c r="AE514" s="318"/>
      <c r="AF514" s="318"/>
      <c r="AG514" s="318"/>
      <c r="AH514" s="318"/>
      <c r="AI514" s="318"/>
      <c r="AJ514" s="318"/>
      <c r="AK514" s="318"/>
    </row>
    <row r="515" spans="1:37" ht="12" customHeight="1" x14ac:dyDescent="0.25">
      <c r="A515" s="318"/>
      <c r="B515" s="318"/>
      <c r="C515" s="318"/>
      <c r="D515" s="318"/>
      <c r="E515" s="318"/>
      <c r="F515" s="318"/>
      <c r="G515" s="318"/>
      <c r="H515" s="318"/>
      <c r="I515" s="318"/>
      <c r="J515" s="318"/>
      <c r="K515" s="318"/>
      <c r="L515" s="318"/>
      <c r="M515" s="318"/>
      <c r="N515" s="320"/>
      <c r="O515" s="367"/>
      <c r="P515" s="318"/>
      <c r="Q515" s="318"/>
      <c r="R515" s="356"/>
      <c r="S515" s="318"/>
      <c r="T515" s="318"/>
      <c r="U515" s="318"/>
      <c r="V515" s="318"/>
      <c r="W515" s="318"/>
      <c r="X515" s="318"/>
      <c r="Y515" s="318"/>
      <c r="Z515" s="318"/>
      <c r="AA515" s="318"/>
      <c r="AB515" s="318"/>
      <c r="AC515" s="318"/>
      <c r="AD515" s="318"/>
      <c r="AE515" s="318"/>
      <c r="AF515" s="318"/>
      <c r="AG515" s="318"/>
      <c r="AH515" s="318"/>
      <c r="AI515" s="318"/>
      <c r="AJ515" s="318"/>
      <c r="AK515" s="318"/>
    </row>
    <row r="516" spans="1:37" ht="12" customHeight="1" x14ac:dyDescent="0.25">
      <c r="A516" s="318"/>
      <c r="B516" s="318"/>
      <c r="C516" s="318"/>
      <c r="D516" s="318"/>
      <c r="E516" s="318"/>
      <c r="F516" s="318"/>
      <c r="G516" s="318"/>
      <c r="H516" s="318"/>
      <c r="I516" s="318"/>
      <c r="J516" s="318"/>
      <c r="K516" s="318"/>
      <c r="L516" s="318"/>
      <c r="M516" s="318"/>
      <c r="N516" s="320"/>
      <c r="O516" s="367"/>
      <c r="P516" s="318"/>
      <c r="Q516" s="318"/>
      <c r="R516" s="356"/>
      <c r="S516" s="318"/>
      <c r="T516" s="318"/>
      <c r="U516" s="318"/>
      <c r="V516" s="318"/>
      <c r="W516" s="318"/>
      <c r="X516" s="318"/>
      <c r="Y516" s="318"/>
      <c r="Z516" s="318"/>
      <c r="AA516" s="318"/>
      <c r="AB516" s="318"/>
      <c r="AC516" s="318"/>
      <c r="AD516" s="318"/>
      <c r="AE516" s="318"/>
      <c r="AF516" s="318"/>
      <c r="AG516" s="318"/>
      <c r="AH516" s="318"/>
      <c r="AI516" s="318"/>
      <c r="AJ516" s="318"/>
      <c r="AK516" s="318"/>
    </row>
    <row r="517" spans="1:37" ht="12" customHeight="1" x14ac:dyDescent="0.25">
      <c r="A517" s="318"/>
      <c r="B517" s="318"/>
      <c r="C517" s="318"/>
      <c r="D517" s="318"/>
      <c r="E517" s="318"/>
      <c r="F517" s="318"/>
      <c r="G517" s="318"/>
      <c r="H517" s="318"/>
      <c r="I517" s="318"/>
      <c r="J517" s="318"/>
      <c r="K517" s="318"/>
      <c r="L517" s="318"/>
      <c r="M517" s="318"/>
      <c r="N517" s="320"/>
      <c r="O517" s="367"/>
      <c r="P517" s="318"/>
      <c r="Q517" s="318"/>
      <c r="R517" s="356"/>
      <c r="S517" s="318"/>
      <c r="T517" s="318"/>
      <c r="U517" s="318"/>
      <c r="V517" s="318"/>
      <c r="W517" s="318"/>
      <c r="X517" s="318"/>
      <c r="Y517" s="318"/>
      <c r="Z517" s="318"/>
      <c r="AA517" s="318"/>
      <c r="AB517" s="318"/>
      <c r="AC517" s="318"/>
      <c r="AD517" s="318"/>
      <c r="AE517" s="318"/>
      <c r="AF517" s="318"/>
      <c r="AG517" s="318"/>
      <c r="AH517" s="318"/>
      <c r="AI517" s="318"/>
      <c r="AJ517" s="318"/>
      <c r="AK517" s="318"/>
    </row>
    <row r="518" spans="1:37" ht="12" customHeight="1" x14ac:dyDescent="0.25">
      <c r="A518" s="318"/>
      <c r="B518" s="318"/>
      <c r="C518" s="318"/>
      <c r="D518" s="318"/>
      <c r="E518" s="318"/>
      <c r="F518" s="318"/>
      <c r="G518" s="318"/>
      <c r="H518" s="318"/>
      <c r="I518" s="318"/>
      <c r="J518" s="318"/>
      <c r="K518" s="318"/>
      <c r="L518" s="318"/>
      <c r="M518" s="318"/>
      <c r="N518" s="320"/>
      <c r="O518" s="367"/>
      <c r="P518" s="318"/>
      <c r="Q518" s="318"/>
      <c r="R518" s="356"/>
      <c r="S518" s="318"/>
      <c r="T518" s="318"/>
      <c r="U518" s="318"/>
      <c r="V518" s="318"/>
      <c r="W518" s="318"/>
      <c r="X518" s="318"/>
      <c r="Y518" s="318"/>
      <c r="Z518" s="318"/>
      <c r="AA518" s="318"/>
      <c r="AB518" s="318"/>
      <c r="AC518" s="318"/>
      <c r="AD518" s="318"/>
      <c r="AE518" s="318"/>
      <c r="AF518" s="318"/>
      <c r="AG518" s="318"/>
      <c r="AH518" s="318"/>
      <c r="AI518" s="318"/>
      <c r="AJ518" s="318"/>
      <c r="AK518" s="318"/>
    </row>
    <row r="519" spans="1:37" ht="12" customHeight="1" x14ac:dyDescent="0.25">
      <c r="A519" s="318"/>
      <c r="B519" s="318"/>
      <c r="C519" s="318"/>
      <c r="D519" s="318"/>
      <c r="E519" s="318"/>
      <c r="F519" s="318"/>
      <c r="G519" s="318"/>
      <c r="H519" s="318"/>
      <c r="I519" s="318"/>
      <c r="J519" s="318"/>
      <c r="K519" s="318"/>
      <c r="L519" s="318"/>
      <c r="M519" s="318"/>
      <c r="N519" s="320"/>
      <c r="O519" s="367"/>
      <c r="P519" s="318"/>
      <c r="Q519" s="318"/>
      <c r="R519" s="356"/>
      <c r="S519" s="318"/>
      <c r="T519" s="318"/>
      <c r="U519" s="318"/>
      <c r="V519" s="318"/>
      <c r="W519" s="318"/>
      <c r="X519" s="318"/>
      <c r="Y519" s="318"/>
      <c r="Z519" s="318"/>
      <c r="AA519" s="318"/>
      <c r="AB519" s="318"/>
      <c r="AC519" s="318"/>
      <c r="AD519" s="318"/>
      <c r="AE519" s="318"/>
      <c r="AF519" s="318"/>
      <c r="AG519" s="318"/>
      <c r="AH519" s="318"/>
      <c r="AI519" s="318"/>
      <c r="AJ519" s="318"/>
      <c r="AK519" s="318"/>
    </row>
    <row r="520" spans="1:37" ht="12" customHeight="1" x14ac:dyDescent="0.25">
      <c r="A520" s="318"/>
      <c r="B520" s="318"/>
      <c r="C520" s="318"/>
      <c r="D520" s="318"/>
      <c r="E520" s="318"/>
      <c r="F520" s="318"/>
      <c r="G520" s="318"/>
      <c r="H520" s="318"/>
      <c r="I520" s="318"/>
      <c r="J520" s="318"/>
      <c r="K520" s="318"/>
      <c r="L520" s="318"/>
      <c r="M520" s="318"/>
      <c r="N520" s="320"/>
      <c r="O520" s="367"/>
      <c r="P520" s="318"/>
      <c r="Q520" s="318"/>
      <c r="R520" s="356"/>
      <c r="S520" s="318"/>
      <c r="T520" s="318"/>
      <c r="U520" s="318"/>
      <c r="V520" s="318"/>
      <c r="W520" s="318"/>
      <c r="X520" s="318"/>
      <c r="Y520" s="318"/>
      <c r="Z520" s="318"/>
      <c r="AA520" s="318"/>
      <c r="AB520" s="318"/>
      <c r="AC520" s="318"/>
      <c r="AD520" s="318"/>
      <c r="AE520" s="318"/>
      <c r="AF520" s="318"/>
      <c r="AG520" s="318"/>
      <c r="AH520" s="318"/>
      <c r="AI520" s="318"/>
      <c r="AJ520" s="318"/>
      <c r="AK520" s="318"/>
    </row>
    <row r="521" spans="1:37" ht="12" customHeight="1" x14ac:dyDescent="0.25">
      <c r="A521" s="318"/>
      <c r="B521" s="318"/>
      <c r="C521" s="318"/>
      <c r="D521" s="318"/>
      <c r="E521" s="318"/>
      <c r="F521" s="318"/>
      <c r="G521" s="318"/>
      <c r="H521" s="318"/>
      <c r="I521" s="318"/>
      <c r="J521" s="318"/>
      <c r="K521" s="318"/>
      <c r="L521" s="318"/>
      <c r="M521" s="318"/>
      <c r="N521" s="320"/>
      <c r="O521" s="367"/>
      <c r="P521" s="318"/>
      <c r="Q521" s="318"/>
      <c r="R521" s="356"/>
      <c r="S521" s="318"/>
      <c r="T521" s="318"/>
      <c r="U521" s="318"/>
      <c r="V521" s="318"/>
      <c r="W521" s="318"/>
      <c r="X521" s="318"/>
      <c r="Y521" s="318"/>
      <c r="Z521" s="318"/>
      <c r="AA521" s="318"/>
      <c r="AB521" s="318"/>
      <c r="AC521" s="318"/>
      <c r="AD521" s="318"/>
      <c r="AE521" s="318"/>
      <c r="AF521" s="318"/>
      <c r="AG521" s="318"/>
      <c r="AH521" s="318"/>
      <c r="AI521" s="318"/>
      <c r="AJ521" s="318"/>
      <c r="AK521" s="318"/>
    </row>
    <row r="522" spans="1:37" ht="12" customHeight="1" x14ac:dyDescent="0.25">
      <c r="A522" s="318"/>
      <c r="B522" s="318"/>
      <c r="C522" s="318"/>
      <c r="D522" s="318"/>
      <c r="E522" s="318"/>
      <c r="F522" s="318"/>
      <c r="G522" s="318"/>
      <c r="H522" s="318"/>
      <c r="I522" s="318"/>
      <c r="J522" s="318"/>
      <c r="K522" s="318"/>
      <c r="L522" s="318"/>
      <c r="M522" s="318"/>
      <c r="N522" s="320"/>
      <c r="O522" s="367"/>
      <c r="P522" s="318"/>
      <c r="Q522" s="318"/>
      <c r="R522" s="356"/>
      <c r="S522" s="318"/>
      <c r="T522" s="318"/>
      <c r="U522" s="318"/>
      <c r="V522" s="318"/>
      <c r="W522" s="318"/>
      <c r="X522" s="318"/>
      <c r="Y522" s="318"/>
      <c r="Z522" s="318"/>
      <c r="AA522" s="318"/>
      <c r="AB522" s="318"/>
      <c r="AC522" s="318"/>
      <c r="AD522" s="318"/>
      <c r="AE522" s="318"/>
      <c r="AF522" s="318"/>
      <c r="AG522" s="318"/>
      <c r="AH522" s="318"/>
      <c r="AI522" s="318"/>
      <c r="AJ522" s="318"/>
      <c r="AK522" s="318"/>
    </row>
    <row r="523" spans="1:37" ht="12" customHeight="1" x14ac:dyDescent="0.25">
      <c r="A523" s="318"/>
      <c r="B523" s="318"/>
      <c r="C523" s="318"/>
      <c r="D523" s="318"/>
      <c r="E523" s="318"/>
      <c r="F523" s="318"/>
      <c r="G523" s="318"/>
      <c r="H523" s="318"/>
      <c r="I523" s="318"/>
      <c r="J523" s="318"/>
      <c r="K523" s="318"/>
      <c r="L523" s="318"/>
      <c r="M523" s="318"/>
      <c r="N523" s="320"/>
      <c r="O523" s="367"/>
      <c r="P523" s="318"/>
      <c r="Q523" s="318"/>
      <c r="R523" s="356"/>
      <c r="S523" s="318"/>
      <c r="T523" s="318"/>
      <c r="U523" s="318"/>
      <c r="V523" s="318"/>
      <c r="W523" s="318"/>
      <c r="X523" s="318"/>
      <c r="Y523" s="318"/>
      <c r="Z523" s="318"/>
      <c r="AA523" s="318"/>
      <c r="AB523" s="318"/>
      <c r="AC523" s="318"/>
      <c r="AD523" s="318"/>
      <c r="AE523" s="318"/>
      <c r="AF523" s="318"/>
      <c r="AG523" s="318"/>
      <c r="AH523" s="318"/>
      <c r="AI523" s="318"/>
      <c r="AJ523" s="318"/>
      <c r="AK523" s="318"/>
    </row>
    <row r="524" spans="1:37" ht="12" customHeight="1" x14ac:dyDescent="0.25">
      <c r="A524" s="318"/>
      <c r="B524" s="318"/>
      <c r="C524" s="318"/>
      <c r="D524" s="318"/>
      <c r="E524" s="318"/>
      <c r="F524" s="318"/>
      <c r="G524" s="318"/>
      <c r="H524" s="318"/>
      <c r="I524" s="318"/>
      <c r="J524" s="318"/>
      <c r="K524" s="318"/>
      <c r="L524" s="318"/>
      <c r="M524" s="318"/>
      <c r="N524" s="320"/>
      <c r="O524" s="367"/>
      <c r="P524" s="318"/>
      <c r="Q524" s="318"/>
      <c r="R524" s="356"/>
      <c r="S524" s="318"/>
      <c r="T524" s="318"/>
      <c r="U524" s="318"/>
      <c r="V524" s="318"/>
      <c r="W524" s="318"/>
      <c r="X524" s="318"/>
      <c r="Y524" s="318"/>
      <c r="Z524" s="318"/>
      <c r="AA524" s="318"/>
      <c r="AB524" s="318"/>
      <c r="AC524" s="318"/>
      <c r="AD524" s="318"/>
      <c r="AE524" s="318"/>
      <c r="AF524" s="318"/>
      <c r="AG524" s="318"/>
      <c r="AH524" s="318"/>
      <c r="AI524" s="318"/>
      <c r="AJ524" s="318"/>
      <c r="AK524" s="318"/>
    </row>
    <row r="525" spans="1:37" ht="12" customHeight="1" x14ac:dyDescent="0.25">
      <c r="A525" s="318"/>
      <c r="B525" s="318"/>
      <c r="C525" s="318"/>
      <c r="D525" s="318"/>
      <c r="E525" s="318"/>
      <c r="F525" s="318"/>
      <c r="G525" s="318"/>
      <c r="H525" s="318"/>
      <c r="I525" s="318"/>
      <c r="J525" s="318"/>
      <c r="K525" s="318"/>
      <c r="L525" s="318"/>
      <c r="M525" s="318"/>
      <c r="N525" s="320"/>
      <c r="O525" s="367"/>
      <c r="P525" s="318"/>
      <c r="Q525" s="318"/>
      <c r="R525" s="356"/>
      <c r="S525" s="318"/>
      <c r="T525" s="318"/>
      <c r="U525" s="318"/>
      <c r="V525" s="318"/>
      <c r="W525" s="318"/>
      <c r="X525" s="318"/>
      <c r="Y525" s="318"/>
      <c r="Z525" s="318"/>
      <c r="AA525" s="318"/>
      <c r="AB525" s="318"/>
      <c r="AC525" s="318"/>
      <c r="AD525" s="318"/>
      <c r="AE525" s="318"/>
      <c r="AF525" s="318"/>
      <c r="AG525" s="318"/>
      <c r="AH525" s="318"/>
      <c r="AI525" s="318"/>
      <c r="AJ525" s="318"/>
      <c r="AK525" s="318"/>
    </row>
    <row r="526" spans="1:37" ht="12" customHeight="1" x14ac:dyDescent="0.25">
      <c r="A526" s="318"/>
      <c r="B526" s="318"/>
      <c r="C526" s="318"/>
      <c r="D526" s="318"/>
      <c r="E526" s="318"/>
      <c r="F526" s="318"/>
      <c r="G526" s="318"/>
      <c r="H526" s="318"/>
      <c r="I526" s="318"/>
      <c r="J526" s="318"/>
      <c r="K526" s="318"/>
      <c r="L526" s="318"/>
      <c r="M526" s="318"/>
      <c r="N526" s="320"/>
      <c r="O526" s="367"/>
      <c r="P526" s="318"/>
      <c r="Q526" s="318"/>
      <c r="R526" s="356"/>
      <c r="S526" s="318"/>
      <c r="T526" s="318"/>
      <c r="U526" s="318"/>
      <c r="V526" s="318"/>
      <c r="W526" s="318"/>
      <c r="X526" s="318"/>
      <c r="Y526" s="318"/>
      <c r="Z526" s="318"/>
      <c r="AA526" s="318"/>
      <c r="AB526" s="318"/>
      <c r="AC526" s="318"/>
      <c r="AD526" s="318"/>
      <c r="AE526" s="318"/>
      <c r="AF526" s="318"/>
      <c r="AG526" s="318"/>
      <c r="AH526" s="318"/>
      <c r="AI526" s="318"/>
      <c r="AJ526" s="318"/>
      <c r="AK526" s="318"/>
    </row>
    <row r="527" spans="1:37" ht="12" customHeight="1" x14ac:dyDescent="0.25">
      <c r="A527" s="318"/>
      <c r="B527" s="318"/>
      <c r="C527" s="318"/>
      <c r="D527" s="318"/>
      <c r="E527" s="318"/>
      <c r="F527" s="318"/>
      <c r="G527" s="318"/>
      <c r="H527" s="318"/>
      <c r="I527" s="318"/>
      <c r="J527" s="318"/>
      <c r="K527" s="318"/>
      <c r="L527" s="318"/>
      <c r="M527" s="318"/>
      <c r="N527" s="320"/>
      <c r="O527" s="367"/>
      <c r="P527" s="318"/>
      <c r="Q527" s="318"/>
      <c r="R527" s="356"/>
      <c r="S527" s="318"/>
      <c r="T527" s="318"/>
      <c r="U527" s="318"/>
      <c r="V527" s="318"/>
      <c r="W527" s="318"/>
      <c r="X527" s="318"/>
      <c r="Y527" s="318"/>
      <c r="Z527" s="318"/>
      <c r="AA527" s="318"/>
      <c r="AB527" s="318"/>
      <c r="AC527" s="318"/>
      <c r="AD527" s="318"/>
      <c r="AE527" s="318"/>
      <c r="AF527" s="318"/>
      <c r="AG527" s="318"/>
      <c r="AH527" s="318"/>
      <c r="AI527" s="318"/>
      <c r="AJ527" s="318"/>
      <c r="AK527" s="318"/>
    </row>
    <row r="528" spans="1:37" ht="12" customHeight="1" x14ac:dyDescent="0.25">
      <c r="A528" s="318"/>
      <c r="B528" s="318"/>
      <c r="C528" s="318"/>
      <c r="D528" s="318"/>
      <c r="E528" s="318"/>
      <c r="F528" s="318"/>
      <c r="G528" s="318"/>
      <c r="H528" s="318"/>
      <c r="I528" s="318"/>
      <c r="J528" s="318"/>
      <c r="K528" s="318"/>
      <c r="L528" s="318"/>
      <c r="M528" s="318"/>
      <c r="N528" s="320"/>
      <c r="O528" s="367"/>
      <c r="P528" s="318"/>
      <c r="Q528" s="318"/>
      <c r="R528" s="356"/>
      <c r="S528" s="318"/>
      <c r="T528" s="318"/>
      <c r="U528" s="318"/>
      <c r="V528" s="318"/>
      <c r="W528" s="318"/>
      <c r="X528" s="318"/>
      <c r="Y528" s="318"/>
      <c r="Z528" s="318"/>
      <c r="AA528" s="318"/>
      <c r="AB528" s="318"/>
      <c r="AC528" s="318"/>
      <c r="AD528" s="318"/>
      <c r="AE528" s="318"/>
      <c r="AF528" s="318"/>
      <c r="AG528" s="318"/>
      <c r="AH528" s="318"/>
      <c r="AI528" s="318"/>
      <c r="AJ528" s="318"/>
      <c r="AK528" s="318"/>
    </row>
    <row r="529" spans="1:37" ht="12" customHeight="1" x14ac:dyDescent="0.25">
      <c r="A529" s="318"/>
      <c r="B529" s="318"/>
      <c r="C529" s="318"/>
      <c r="D529" s="318"/>
      <c r="E529" s="318"/>
      <c r="F529" s="318"/>
      <c r="G529" s="318"/>
      <c r="H529" s="318"/>
      <c r="I529" s="318"/>
      <c r="J529" s="318"/>
      <c r="K529" s="318"/>
      <c r="L529" s="318"/>
      <c r="M529" s="318"/>
      <c r="N529" s="320"/>
      <c r="O529" s="367"/>
      <c r="P529" s="318"/>
      <c r="Q529" s="318"/>
      <c r="R529" s="356"/>
      <c r="S529" s="318"/>
      <c r="T529" s="318"/>
      <c r="U529" s="318"/>
      <c r="V529" s="318"/>
      <c r="W529" s="318"/>
      <c r="X529" s="318"/>
      <c r="Y529" s="318"/>
      <c r="Z529" s="318"/>
      <c r="AA529" s="318"/>
      <c r="AB529" s="318"/>
      <c r="AC529" s="318"/>
      <c r="AD529" s="318"/>
      <c r="AE529" s="318"/>
      <c r="AF529" s="318"/>
      <c r="AG529" s="318"/>
      <c r="AH529" s="318"/>
      <c r="AI529" s="318"/>
      <c r="AJ529" s="318"/>
      <c r="AK529" s="318"/>
    </row>
    <row r="530" spans="1:37" ht="12" customHeight="1" x14ac:dyDescent="0.25">
      <c r="A530" s="318"/>
      <c r="B530" s="318"/>
      <c r="C530" s="318"/>
      <c r="D530" s="318"/>
      <c r="E530" s="318"/>
      <c r="F530" s="318"/>
      <c r="G530" s="318"/>
      <c r="H530" s="318"/>
      <c r="I530" s="318"/>
      <c r="J530" s="318"/>
      <c r="K530" s="318"/>
      <c r="L530" s="318"/>
      <c r="M530" s="318"/>
      <c r="N530" s="320"/>
      <c r="O530" s="367"/>
      <c r="P530" s="318"/>
      <c r="Q530" s="318"/>
      <c r="R530" s="356"/>
      <c r="S530" s="318"/>
      <c r="T530" s="318"/>
      <c r="U530" s="318"/>
      <c r="V530" s="318"/>
      <c r="W530" s="318"/>
      <c r="X530" s="318"/>
      <c r="Y530" s="318"/>
      <c r="Z530" s="318"/>
      <c r="AA530" s="318"/>
      <c r="AB530" s="318"/>
      <c r="AC530" s="318"/>
      <c r="AD530" s="318"/>
      <c r="AE530" s="318"/>
      <c r="AF530" s="318"/>
      <c r="AG530" s="318"/>
      <c r="AH530" s="318"/>
      <c r="AI530" s="318"/>
      <c r="AJ530" s="318"/>
      <c r="AK530" s="318"/>
    </row>
    <row r="531" spans="1:37" ht="12" customHeight="1" x14ac:dyDescent="0.25">
      <c r="A531" s="318"/>
      <c r="B531" s="318"/>
      <c r="C531" s="318"/>
      <c r="D531" s="318"/>
      <c r="E531" s="318"/>
      <c r="F531" s="318"/>
      <c r="G531" s="318"/>
      <c r="H531" s="318"/>
      <c r="I531" s="318"/>
      <c r="J531" s="318"/>
      <c r="K531" s="318"/>
      <c r="L531" s="318"/>
      <c r="M531" s="318"/>
      <c r="N531" s="320"/>
      <c r="O531" s="367"/>
      <c r="P531" s="318"/>
      <c r="Q531" s="318"/>
      <c r="R531" s="356"/>
      <c r="S531" s="318"/>
      <c r="T531" s="318"/>
      <c r="U531" s="318"/>
      <c r="V531" s="318"/>
      <c r="W531" s="318"/>
      <c r="X531" s="318"/>
      <c r="Y531" s="318"/>
      <c r="Z531" s="318"/>
      <c r="AA531" s="318"/>
      <c r="AB531" s="318"/>
      <c r="AC531" s="318"/>
      <c r="AD531" s="318"/>
      <c r="AE531" s="318"/>
      <c r="AF531" s="318"/>
      <c r="AG531" s="318"/>
      <c r="AH531" s="318"/>
      <c r="AI531" s="318"/>
      <c r="AJ531" s="318"/>
      <c r="AK531" s="318"/>
    </row>
    <row r="532" spans="1:37" ht="12" customHeight="1" x14ac:dyDescent="0.25">
      <c r="A532" s="318"/>
      <c r="B532" s="318"/>
      <c r="C532" s="318"/>
      <c r="D532" s="318"/>
      <c r="E532" s="318"/>
      <c r="F532" s="318"/>
      <c r="G532" s="318"/>
      <c r="H532" s="318"/>
      <c r="I532" s="318"/>
      <c r="J532" s="318"/>
      <c r="K532" s="318"/>
      <c r="L532" s="318"/>
      <c r="M532" s="318"/>
      <c r="N532" s="320"/>
      <c r="O532" s="367"/>
      <c r="P532" s="318"/>
      <c r="Q532" s="318"/>
      <c r="R532" s="356"/>
      <c r="S532" s="318"/>
      <c r="T532" s="318"/>
      <c r="U532" s="318"/>
      <c r="V532" s="318"/>
      <c r="W532" s="318"/>
      <c r="X532" s="318"/>
      <c r="Y532" s="318"/>
      <c r="Z532" s="318"/>
      <c r="AA532" s="318"/>
      <c r="AB532" s="318"/>
      <c r="AC532" s="318"/>
      <c r="AD532" s="318"/>
      <c r="AE532" s="318"/>
      <c r="AF532" s="318"/>
      <c r="AG532" s="318"/>
      <c r="AH532" s="318"/>
      <c r="AI532" s="318"/>
      <c r="AJ532" s="318"/>
      <c r="AK532" s="318"/>
    </row>
    <row r="533" spans="1:37" ht="12" customHeight="1" x14ac:dyDescent="0.25">
      <c r="A533" s="318"/>
      <c r="B533" s="318"/>
      <c r="C533" s="318"/>
      <c r="D533" s="318"/>
      <c r="E533" s="318"/>
      <c r="F533" s="318"/>
      <c r="G533" s="318"/>
      <c r="H533" s="318"/>
      <c r="I533" s="318"/>
      <c r="J533" s="318"/>
      <c r="K533" s="318"/>
      <c r="L533" s="318"/>
      <c r="M533" s="318"/>
      <c r="N533" s="320"/>
      <c r="O533" s="367"/>
      <c r="P533" s="318"/>
      <c r="Q533" s="318"/>
      <c r="R533" s="356"/>
      <c r="S533" s="318"/>
      <c r="T533" s="318"/>
      <c r="U533" s="318"/>
      <c r="V533" s="318"/>
      <c r="W533" s="318"/>
      <c r="X533" s="318"/>
      <c r="Y533" s="318"/>
      <c r="Z533" s="318"/>
      <c r="AA533" s="318"/>
      <c r="AB533" s="318"/>
      <c r="AC533" s="318"/>
      <c r="AD533" s="318"/>
      <c r="AE533" s="318"/>
      <c r="AF533" s="318"/>
      <c r="AG533" s="318"/>
      <c r="AH533" s="318"/>
      <c r="AI533" s="318"/>
      <c r="AJ533" s="318"/>
      <c r="AK533" s="318"/>
    </row>
    <row r="534" spans="1:37" ht="12" customHeight="1" x14ac:dyDescent="0.25">
      <c r="A534" s="318"/>
      <c r="B534" s="318"/>
      <c r="C534" s="318"/>
      <c r="D534" s="318"/>
      <c r="E534" s="318"/>
      <c r="F534" s="318"/>
      <c r="G534" s="318"/>
      <c r="H534" s="318"/>
      <c r="I534" s="318"/>
      <c r="J534" s="318"/>
      <c r="K534" s="318"/>
      <c r="L534" s="318"/>
      <c r="M534" s="318"/>
      <c r="N534" s="320"/>
      <c r="O534" s="367"/>
      <c r="P534" s="318"/>
      <c r="Q534" s="318"/>
      <c r="R534" s="356"/>
      <c r="S534" s="318"/>
      <c r="T534" s="318"/>
      <c r="U534" s="318"/>
      <c r="V534" s="318"/>
      <c r="W534" s="318"/>
      <c r="X534" s="318"/>
      <c r="Y534" s="318"/>
      <c r="Z534" s="318"/>
      <c r="AA534" s="318"/>
      <c r="AB534" s="318"/>
      <c r="AC534" s="318"/>
      <c r="AD534" s="318"/>
      <c r="AE534" s="318"/>
      <c r="AF534" s="318"/>
      <c r="AG534" s="318"/>
      <c r="AH534" s="318"/>
      <c r="AI534" s="318"/>
      <c r="AJ534" s="318"/>
      <c r="AK534" s="318"/>
    </row>
    <row r="535" spans="1:37" ht="12" customHeight="1" x14ac:dyDescent="0.25">
      <c r="A535" s="318"/>
      <c r="B535" s="318"/>
      <c r="C535" s="318"/>
      <c r="D535" s="318"/>
      <c r="E535" s="318"/>
      <c r="F535" s="318"/>
      <c r="G535" s="318"/>
      <c r="H535" s="318"/>
      <c r="I535" s="318"/>
      <c r="J535" s="318"/>
      <c r="K535" s="318"/>
      <c r="L535" s="318"/>
      <c r="M535" s="318"/>
      <c r="N535" s="320"/>
      <c r="O535" s="367"/>
      <c r="P535" s="318"/>
      <c r="Q535" s="318"/>
      <c r="R535" s="356"/>
      <c r="S535" s="318"/>
      <c r="T535" s="318"/>
      <c r="U535" s="318"/>
      <c r="V535" s="318"/>
      <c r="W535" s="318"/>
      <c r="X535" s="318"/>
      <c r="Y535" s="318"/>
      <c r="Z535" s="318"/>
      <c r="AA535" s="318"/>
      <c r="AB535" s="318"/>
      <c r="AC535" s="318"/>
      <c r="AD535" s="318"/>
      <c r="AE535" s="318"/>
      <c r="AF535" s="318"/>
      <c r="AG535" s="318"/>
      <c r="AH535" s="318"/>
      <c r="AI535" s="318"/>
      <c r="AJ535" s="318"/>
      <c r="AK535" s="318"/>
    </row>
    <row r="536" spans="1:37" ht="12" customHeight="1" x14ac:dyDescent="0.25">
      <c r="A536" s="318"/>
      <c r="B536" s="318"/>
      <c r="C536" s="318"/>
      <c r="D536" s="318"/>
      <c r="E536" s="318"/>
      <c r="F536" s="318"/>
      <c r="G536" s="318"/>
      <c r="H536" s="318"/>
      <c r="I536" s="318"/>
      <c r="J536" s="318"/>
      <c r="K536" s="318"/>
      <c r="L536" s="318"/>
      <c r="M536" s="318"/>
      <c r="N536" s="320"/>
      <c r="O536" s="367"/>
      <c r="P536" s="318"/>
      <c r="Q536" s="318"/>
      <c r="R536" s="356"/>
      <c r="S536" s="318"/>
      <c r="T536" s="318"/>
      <c r="U536" s="318"/>
      <c r="V536" s="318"/>
      <c r="W536" s="318"/>
      <c r="X536" s="318"/>
      <c r="Y536" s="318"/>
      <c r="Z536" s="318"/>
      <c r="AA536" s="318"/>
      <c r="AB536" s="318"/>
      <c r="AC536" s="318"/>
      <c r="AD536" s="318"/>
      <c r="AE536" s="318"/>
      <c r="AF536" s="318"/>
      <c r="AG536" s="318"/>
      <c r="AH536" s="318"/>
      <c r="AI536" s="318"/>
      <c r="AJ536" s="318"/>
      <c r="AK536" s="318"/>
    </row>
    <row r="537" spans="1:37" ht="12" customHeight="1" x14ac:dyDescent="0.25">
      <c r="A537" s="318"/>
      <c r="B537" s="318"/>
      <c r="C537" s="318"/>
      <c r="D537" s="318"/>
      <c r="E537" s="318"/>
      <c r="F537" s="318"/>
      <c r="G537" s="318"/>
      <c r="H537" s="318"/>
      <c r="I537" s="318"/>
      <c r="J537" s="318"/>
      <c r="K537" s="318"/>
      <c r="L537" s="318"/>
      <c r="M537" s="318"/>
      <c r="N537" s="320"/>
      <c r="O537" s="367"/>
      <c r="P537" s="318"/>
      <c r="Q537" s="318"/>
      <c r="R537" s="356"/>
      <c r="S537" s="318"/>
      <c r="T537" s="318"/>
      <c r="U537" s="318"/>
      <c r="V537" s="318"/>
      <c r="W537" s="318"/>
      <c r="X537" s="318"/>
      <c r="Y537" s="318"/>
      <c r="Z537" s="318"/>
      <c r="AA537" s="318"/>
      <c r="AB537" s="318"/>
      <c r="AC537" s="318"/>
      <c r="AD537" s="318"/>
      <c r="AE537" s="318"/>
      <c r="AF537" s="318"/>
      <c r="AG537" s="318"/>
      <c r="AH537" s="318"/>
      <c r="AI537" s="318"/>
      <c r="AJ537" s="318"/>
      <c r="AK537" s="318"/>
    </row>
    <row r="538" spans="1:37" ht="12" customHeight="1" x14ac:dyDescent="0.25">
      <c r="A538" s="318"/>
      <c r="B538" s="318"/>
      <c r="C538" s="318"/>
      <c r="D538" s="318"/>
      <c r="E538" s="318"/>
      <c r="F538" s="318"/>
      <c r="G538" s="318"/>
      <c r="H538" s="318"/>
      <c r="I538" s="318"/>
      <c r="J538" s="318"/>
      <c r="K538" s="318"/>
      <c r="L538" s="318"/>
      <c r="M538" s="318"/>
      <c r="N538" s="320"/>
      <c r="O538" s="367"/>
      <c r="P538" s="318"/>
      <c r="Q538" s="318"/>
      <c r="R538" s="356"/>
      <c r="S538" s="318"/>
      <c r="T538" s="318"/>
      <c r="U538" s="318"/>
      <c r="V538" s="318"/>
      <c r="W538" s="318"/>
      <c r="X538" s="318"/>
      <c r="Y538" s="318"/>
      <c r="Z538" s="318"/>
      <c r="AA538" s="318"/>
      <c r="AB538" s="318"/>
      <c r="AC538" s="318"/>
      <c r="AD538" s="318"/>
      <c r="AE538" s="318"/>
      <c r="AF538" s="318"/>
      <c r="AG538" s="318"/>
      <c r="AH538" s="318"/>
      <c r="AI538" s="318"/>
      <c r="AJ538" s="318"/>
      <c r="AK538" s="318"/>
    </row>
    <row r="539" spans="1:37" ht="12" customHeight="1" x14ac:dyDescent="0.25">
      <c r="A539" s="318"/>
      <c r="B539" s="318"/>
      <c r="C539" s="318"/>
      <c r="D539" s="318"/>
      <c r="E539" s="318"/>
      <c r="F539" s="318"/>
      <c r="G539" s="318"/>
      <c r="H539" s="318"/>
      <c r="I539" s="318"/>
      <c r="J539" s="318"/>
      <c r="K539" s="318"/>
      <c r="L539" s="318"/>
      <c r="M539" s="318"/>
      <c r="N539" s="320"/>
      <c r="O539" s="367"/>
      <c r="P539" s="318"/>
      <c r="Q539" s="318"/>
      <c r="R539" s="356"/>
      <c r="S539" s="318"/>
      <c r="T539" s="318"/>
      <c r="U539" s="318"/>
      <c r="V539" s="318"/>
      <c r="W539" s="318"/>
      <c r="X539" s="318"/>
      <c r="Y539" s="318"/>
      <c r="Z539" s="318"/>
      <c r="AA539" s="318"/>
      <c r="AB539" s="318"/>
      <c r="AC539" s="318"/>
      <c r="AD539" s="318"/>
      <c r="AE539" s="318"/>
      <c r="AF539" s="318"/>
      <c r="AG539" s="318"/>
      <c r="AH539" s="318"/>
      <c r="AI539" s="318"/>
      <c r="AJ539" s="318"/>
      <c r="AK539" s="318"/>
    </row>
    <row r="540" spans="1:37" ht="12" customHeight="1" x14ac:dyDescent="0.25">
      <c r="A540" s="318"/>
      <c r="B540" s="318"/>
      <c r="C540" s="318"/>
      <c r="D540" s="318"/>
      <c r="E540" s="318"/>
      <c r="F540" s="318"/>
      <c r="G540" s="318"/>
      <c r="H540" s="318"/>
      <c r="I540" s="318"/>
      <c r="J540" s="318"/>
      <c r="K540" s="318"/>
      <c r="L540" s="318"/>
      <c r="M540" s="318"/>
      <c r="N540" s="320"/>
      <c r="O540" s="367"/>
      <c r="P540" s="318"/>
      <c r="Q540" s="318"/>
      <c r="R540" s="356"/>
      <c r="S540" s="318"/>
      <c r="T540" s="318"/>
      <c r="U540" s="318"/>
      <c r="V540" s="318"/>
      <c r="W540" s="318"/>
      <c r="X540" s="318"/>
      <c r="Y540" s="318"/>
      <c r="Z540" s="318"/>
      <c r="AA540" s="318"/>
      <c r="AB540" s="318"/>
      <c r="AC540" s="318"/>
      <c r="AD540" s="318"/>
      <c r="AE540" s="318"/>
      <c r="AF540" s="318"/>
      <c r="AG540" s="318"/>
      <c r="AH540" s="318"/>
      <c r="AI540" s="318"/>
      <c r="AJ540" s="318"/>
      <c r="AK540" s="318"/>
    </row>
    <row r="541" spans="1:37" ht="12" customHeight="1" x14ac:dyDescent="0.25">
      <c r="A541" s="318"/>
      <c r="B541" s="318"/>
      <c r="C541" s="318"/>
      <c r="D541" s="318"/>
      <c r="E541" s="318"/>
      <c r="F541" s="318"/>
      <c r="G541" s="318"/>
      <c r="H541" s="318"/>
      <c r="I541" s="318"/>
      <c r="J541" s="318"/>
      <c r="K541" s="318"/>
      <c r="L541" s="318"/>
      <c r="M541" s="318"/>
      <c r="N541" s="320"/>
      <c r="O541" s="367"/>
      <c r="P541" s="318"/>
      <c r="Q541" s="318"/>
      <c r="R541" s="356"/>
      <c r="S541" s="318"/>
      <c r="T541" s="318"/>
      <c r="U541" s="318"/>
      <c r="V541" s="318"/>
      <c r="W541" s="318"/>
      <c r="X541" s="318"/>
      <c r="Y541" s="318"/>
      <c r="Z541" s="318"/>
      <c r="AA541" s="318"/>
      <c r="AB541" s="318"/>
      <c r="AC541" s="318"/>
      <c r="AD541" s="318"/>
      <c r="AE541" s="318"/>
      <c r="AF541" s="318"/>
      <c r="AG541" s="318"/>
      <c r="AH541" s="318"/>
      <c r="AI541" s="318"/>
      <c r="AJ541" s="318"/>
      <c r="AK541" s="318"/>
    </row>
    <row r="542" spans="1:37" ht="12" customHeight="1" x14ac:dyDescent="0.25">
      <c r="A542" s="318"/>
      <c r="B542" s="318"/>
      <c r="C542" s="318"/>
      <c r="D542" s="318"/>
      <c r="E542" s="318"/>
      <c r="F542" s="318"/>
      <c r="G542" s="318"/>
      <c r="H542" s="318"/>
      <c r="I542" s="318"/>
      <c r="J542" s="318"/>
      <c r="K542" s="318"/>
      <c r="L542" s="318"/>
      <c r="M542" s="318"/>
      <c r="N542" s="320"/>
      <c r="O542" s="367"/>
      <c r="P542" s="318"/>
      <c r="Q542" s="318"/>
      <c r="R542" s="356"/>
      <c r="S542" s="318"/>
      <c r="T542" s="318"/>
      <c r="U542" s="318"/>
      <c r="V542" s="318"/>
      <c r="W542" s="318"/>
      <c r="X542" s="318"/>
      <c r="Y542" s="318"/>
      <c r="Z542" s="318"/>
      <c r="AA542" s="318"/>
      <c r="AB542" s="318"/>
      <c r="AC542" s="318"/>
      <c r="AD542" s="318"/>
      <c r="AE542" s="318"/>
      <c r="AF542" s="318"/>
      <c r="AG542" s="318"/>
      <c r="AH542" s="318"/>
      <c r="AI542" s="318"/>
      <c r="AJ542" s="318"/>
      <c r="AK542" s="318"/>
    </row>
    <row r="543" spans="1:37" ht="12" customHeight="1" x14ac:dyDescent="0.25">
      <c r="A543" s="318"/>
      <c r="B543" s="318"/>
      <c r="C543" s="318"/>
      <c r="D543" s="318"/>
      <c r="E543" s="318"/>
      <c r="F543" s="318"/>
      <c r="G543" s="318"/>
      <c r="H543" s="318"/>
      <c r="I543" s="318"/>
      <c r="J543" s="318"/>
      <c r="K543" s="318"/>
      <c r="L543" s="318"/>
      <c r="M543" s="318"/>
      <c r="N543" s="320"/>
      <c r="O543" s="367"/>
      <c r="P543" s="318"/>
      <c r="Q543" s="318"/>
      <c r="R543" s="356"/>
      <c r="S543" s="318"/>
      <c r="T543" s="318"/>
      <c r="U543" s="318"/>
      <c r="V543" s="318"/>
      <c r="W543" s="318"/>
      <c r="X543" s="318"/>
      <c r="Y543" s="318"/>
      <c r="Z543" s="318"/>
      <c r="AA543" s="318"/>
      <c r="AB543" s="318"/>
      <c r="AC543" s="318"/>
      <c r="AD543" s="318"/>
      <c r="AE543" s="318"/>
      <c r="AF543" s="318"/>
      <c r="AG543" s="318"/>
      <c r="AH543" s="318"/>
      <c r="AI543" s="318"/>
      <c r="AJ543" s="318"/>
      <c r="AK543" s="318"/>
    </row>
    <row r="544" spans="1:37" ht="12" customHeight="1" x14ac:dyDescent="0.25">
      <c r="A544" s="318"/>
      <c r="B544" s="318"/>
      <c r="C544" s="318"/>
      <c r="D544" s="318"/>
      <c r="E544" s="318"/>
      <c r="F544" s="318"/>
      <c r="G544" s="318"/>
      <c r="H544" s="318"/>
      <c r="I544" s="318"/>
      <c r="J544" s="318"/>
      <c r="K544" s="318"/>
      <c r="L544" s="318"/>
      <c r="M544" s="318"/>
      <c r="N544" s="320"/>
      <c r="O544" s="367"/>
      <c r="P544" s="318"/>
      <c r="Q544" s="318"/>
      <c r="R544" s="356"/>
      <c r="S544" s="318"/>
      <c r="T544" s="318"/>
      <c r="U544" s="318"/>
      <c r="V544" s="318"/>
      <c r="W544" s="318"/>
      <c r="X544" s="318"/>
      <c r="Y544" s="318"/>
      <c r="Z544" s="318"/>
      <c r="AA544" s="318"/>
      <c r="AB544" s="318"/>
      <c r="AC544" s="318"/>
      <c r="AD544" s="318"/>
      <c r="AE544" s="318"/>
      <c r="AF544" s="318"/>
      <c r="AG544" s="318"/>
      <c r="AH544" s="318"/>
      <c r="AI544" s="318"/>
      <c r="AJ544" s="318"/>
      <c r="AK544" s="318"/>
    </row>
    <row r="545" spans="1:37" ht="12" customHeight="1" x14ac:dyDescent="0.25">
      <c r="A545" s="318"/>
      <c r="B545" s="318"/>
      <c r="C545" s="318"/>
      <c r="D545" s="318"/>
      <c r="E545" s="318"/>
      <c r="F545" s="318"/>
      <c r="G545" s="318"/>
      <c r="H545" s="318"/>
      <c r="I545" s="318"/>
      <c r="J545" s="318"/>
      <c r="K545" s="318"/>
      <c r="L545" s="318"/>
      <c r="M545" s="318"/>
      <c r="N545" s="320"/>
      <c r="O545" s="367"/>
      <c r="P545" s="318"/>
      <c r="Q545" s="318"/>
      <c r="R545" s="356"/>
      <c r="S545" s="318"/>
      <c r="T545" s="318"/>
      <c r="U545" s="318"/>
      <c r="V545" s="318"/>
      <c r="W545" s="318"/>
      <c r="X545" s="318"/>
      <c r="Y545" s="318"/>
      <c r="Z545" s="318"/>
      <c r="AA545" s="318"/>
      <c r="AB545" s="318"/>
      <c r="AC545" s="318"/>
      <c r="AD545" s="318"/>
      <c r="AE545" s="318"/>
      <c r="AF545" s="318"/>
      <c r="AG545" s="318"/>
      <c r="AH545" s="318"/>
      <c r="AI545" s="318"/>
      <c r="AJ545" s="318"/>
      <c r="AK545" s="318"/>
    </row>
    <row r="546" spans="1:37" ht="12" customHeight="1" x14ac:dyDescent="0.25">
      <c r="A546" s="318"/>
      <c r="B546" s="318"/>
      <c r="C546" s="318"/>
      <c r="D546" s="318"/>
      <c r="E546" s="318"/>
      <c r="F546" s="318"/>
      <c r="G546" s="318"/>
      <c r="H546" s="318"/>
      <c r="I546" s="318"/>
      <c r="J546" s="318"/>
      <c r="K546" s="318"/>
      <c r="L546" s="318"/>
      <c r="M546" s="318"/>
      <c r="N546" s="320"/>
      <c r="O546" s="367"/>
      <c r="P546" s="318"/>
      <c r="Q546" s="318"/>
      <c r="R546" s="356"/>
      <c r="S546" s="318"/>
      <c r="T546" s="318"/>
      <c r="U546" s="318"/>
      <c r="V546" s="318"/>
      <c r="W546" s="318"/>
      <c r="X546" s="318"/>
      <c r="Y546" s="318"/>
      <c r="Z546" s="318"/>
      <c r="AA546" s="318"/>
      <c r="AB546" s="318"/>
      <c r="AC546" s="318"/>
      <c r="AD546" s="318"/>
      <c r="AE546" s="318"/>
      <c r="AF546" s="318"/>
      <c r="AG546" s="318"/>
      <c r="AH546" s="318"/>
      <c r="AI546" s="318"/>
      <c r="AJ546" s="318"/>
      <c r="AK546" s="318"/>
    </row>
    <row r="547" spans="1:37" ht="12" customHeight="1" x14ac:dyDescent="0.25">
      <c r="A547" s="318"/>
      <c r="B547" s="318"/>
      <c r="C547" s="318"/>
      <c r="D547" s="318"/>
      <c r="E547" s="318"/>
      <c r="F547" s="318"/>
      <c r="G547" s="318"/>
      <c r="H547" s="318"/>
      <c r="I547" s="318"/>
      <c r="J547" s="318"/>
      <c r="K547" s="318"/>
      <c r="L547" s="318"/>
      <c r="M547" s="318"/>
      <c r="N547" s="320"/>
      <c r="O547" s="367"/>
      <c r="P547" s="318"/>
      <c r="Q547" s="318"/>
      <c r="R547" s="356"/>
      <c r="S547" s="318"/>
      <c r="T547" s="318"/>
      <c r="U547" s="318"/>
      <c r="V547" s="318"/>
      <c r="W547" s="318"/>
      <c r="X547" s="318"/>
      <c r="Y547" s="318"/>
      <c r="Z547" s="318"/>
      <c r="AA547" s="318"/>
      <c r="AB547" s="318"/>
      <c r="AC547" s="318"/>
      <c r="AD547" s="318"/>
      <c r="AE547" s="318"/>
      <c r="AF547" s="318"/>
      <c r="AG547" s="318"/>
      <c r="AH547" s="318"/>
      <c r="AI547" s="318"/>
      <c r="AJ547" s="318"/>
      <c r="AK547" s="318"/>
    </row>
    <row r="548" spans="1:37" ht="12" customHeight="1" x14ac:dyDescent="0.25">
      <c r="A548" s="318"/>
      <c r="B548" s="318"/>
      <c r="C548" s="318"/>
      <c r="D548" s="318"/>
      <c r="E548" s="318"/>
      <c r="F548" s="318"/>
      <c r="G548" s="318"/>
      <c r="H548" s="318"/>
      <c r="I548" s="318"/>
      <c r="J548" s="318"/>
      <c r="K548" s="318"/>
      <c r="L548" s="318"/>
      <c r="M548" s="318"/>
      <c r="N548" s="320"/>
      <c r="O548" s="367"/>
      <c r="P548" s="318"/>
      <c r="Q548" s="318"/>
      <c r="R548" s="356"/>
      <c r="S548" s="318"/>
      <c r="T548" s="318"/>
      <c r="U548" s="318"/>
      <c r="V548" s="318"/>
      <c r="W548" s="318"/>
      <c r="X548" s="318"/>
      <c r="Y548" s="318"/>
      <c r="Z548" s="318"/>
      <c r="AA548" s="318"/>
      <c r="AB548" s="318"/>
      <c r="AC548" s="318"/>
      <c r="AD548" s="318"/>
      <c r="AE548" s="318"/>
      <c r="AF548" s="318"/>
      <c r="AG548" s="318"/>
      <c r="AH548" s="318"/>
      <c r="AI548" s="318"/>
      <c r="AJ548" s="318"/>
      <c r="AK548" s="318"/>
    </row>
    <row r="549" spans="1:37" ht="12" customHeight="1" x14ac:dyDescent="0.25">
      <c r="A549" s="318"/>
      <c r="B549" s="318"/>
      <c r="C549" s="318"/>
      <c r="D549" s="318"/>
      <c r="E549" s="318"/>
      <c r="F549" s="318"/>
      <c r="G549" s="318"/>
      <c r="H549" s="318"/>
      <c r="I549" s="318"/>
      <c r="J549" s="318"/>
      <c r="K549" s="318"/>
      <c r="L549" s="318"/>
      <c r="M549" s="318"/>
      <c r="N549" s="320"/>
      <c r="O549" s="367"/>
      <c r="P549" s="318"/>
      <c r="Q549" s="318"/>
      <c r="R549" s="356"/>
      <c r="S549" s="318"/>
      <c r="T549" s="318"/>
      <c r="U549" s="318"/>
      <c r="V549" s="318"/>
      <c r="W549" s="318"/>
      <c r="X549" s="318"/>
      <c r="Y549" s="318"/>
      <c r="Z549" s="318"/>
      <c r="AA549" s="318"/>
      <c r="AB549" s="318"/>
      <c r="AC549" s="318"/>
      <c r="AD549" s="318"/>
      <c r="AE549" s="318"/>
      <c r="AF549" s="318"/>
      <c r="AG549" s="318"/>
      <c r="AH549" s="318"/>
      <c r="AI549" s="318"/>
      <c r="AJ549" s="318"/>
      <c r="AK549" s="318"/>
    </row>
    <row r="550" spans="1:37" ht="12" customHeight="1" x14ac:dyDescent="0.25">
      <c r="A550" s="318"/>
      <c r="B550" s="318"/>
      <c r="C550" s="318"/>
      <c r="D550" s="318"/>
      <c r="E550" s="318"/>
      <c r="F550" s="318"/>
      <c r="G550" s="318"/>
      <c r="H550" s="318"/>
      <c r="I550" s="318"/>
      <c r="J550" s="318"/>
      <c r="K550" s="318"/>
      <c r="L550" s="318"/>
      <c r="M550" s="318"/>
      <c r="N550" s="320"/>
      <c r="O550" s="367"/>
      <c r="P550" s="318"/>
      <c r="Q550" s="318"/>
      <c r="R550" s="356"/>
      <c r="S550" s="318"/>
      <c r="T550" s="318"/>
      <c r="U550" s="318"/>
      <c r="V550" s="318"/>
      <c r="W550" s="318"/>
      <c r="X550" s="318"/>
      <c r="Y550" s="318"/>
      <c r="Z550" s="318"/>
      <c r="AA550" s="318"/>
      <c r="AB550" s="318"/>
      <c r="AC550" s="318"/>
      <c r="AD550" s="318"/>
      <c r="AE550" s="318"/>
      <c r="AF550" s="318"/>
      <c r="AG550" s="318"/>
      <c r="AH550" s="318"/>
      <c r="AI550" s="318"/>
      <c r="AJ550" s="318"/>
      <c r="AK550" s="318"/>
    </row>
    <row r="551" spans="1:37" ht="12" customHeight="1" x14ac:dyDescent="0.25">
      <c r="A551" s="318"/>
      <c r="B551" s="318"/>
      <c r="C551" s="318"/>
      <c r="D551" s="318"/>
      <c r="E551" s="318"/>
      <c r="F551" s="318"/>
      <c r="G551" s="318"/>
      <c r="H551" s="318"/>
      <c r="I551" s="318"/>
      <c r="J551" s="318"/>
      <c r="K551" s="318"/>
      <c r="L551" s="318"/>
      <c r="M551" s="318"/>
      <c r="N551" s="320"/>
      <c r="O551" s="367"/>
      <c r="P551" s="318"/>
      <c r="Q551" s="318"/>
      <c r="R551" s="356"/>
      <c r="S551" s="318"/>
      <c r="T551" s="318"/>
      <c r="U551" s="318"/>
      <c r="V551" s="318"/>
      <c r="W551" s="318"/>
      <c r="X551" s="318"/>
      <c r="Y551" s="318"/>
      <c r="Z551" s="318"/>
      <c r="AA551" s="318"/>
      <c r="AB551" s="318"/>
      <c r="AC551" s="318"/>
      <c r="AD551" s="318"/>
      <c r="AE551" s="318"/>
      <c r="AF551" s="318"/>
      <c r="AG551" s="318"/>
      <c r="AH551" s="318"/>
      <c r="AI551" s="318"/>
      <c r="AJ551" s="318"/>
      <c r="AK551" s="318"/>
    </row>
    <row r="552" spans="1:37" ht="12" customHeight="1" x14ac:dyDescent="0.25">
      <c r="A552" s="318"/>
      <c r="B552" s="318"/>
      <c r="C552" s="318"/>
      <c r="D552" s="318"/>
      <c r="E552" s="318"/>
      <c r="F552" s="318"/>
      <c r="G552" s="318"/>
      <c r="H552" s="318"/>
      <c r="I552" s="318"/>
      <c r="J552" s="318"/>
      <c r="K552" s="318"/>
      <c r="L552" s="318"/>
      <c r="M552" s="318"/>
      <c r="N552" s="320"/>
      <c r="O552" s="367"/>
      <c r="P552" s="318"/>
      <c r="Q552" s="318"/>
      <c r="R552" s="356"/>
      <c r="S552" s="318"/>
      <c r="T552" s="318"/>
      <c r="U552" s="318"/>
      <c r="V552" s="318"/>
      <c r="W552" s="318"/>
      <c r="X552" s="318"/>
      <c r="Y552" s="318"/>
      <c r="Z552" s="318"/>
      <c r="AA552" s="318"/>
      <c r="AB552" s="318"/>
      <c r="AC552" s="318"/>
      <c r="AD552" s="318"/>
      <c r="AE552" s="318"/>
      <c r="AF552" s="318"/>
      <c r="AG552" s="318"/>
      <c r="AH552" s="318"/>
      <c r="AI552" s="318"/>
      <c r="AJ552" s="318"/>
      <c r="AK552" s="318"/>
    </row>
    <row r="553" spans="1:37" ht="12" customHeight="1" x14ac:dyDescent="0.25">
      <c r="A553" s="318"/>
      <c r="B553" s="318"/>
      <c r="C553" s="318"/>
      <c r="D553" s="318"/>
      <c r="E553" s="318"/>
      <c r="F553" s="318"/>
      <c r="G553" s="318"/>
      <c r="H553" s="318"/>
      <c r="I553" s="318"/>
      <c r="J553" s="318"/>
      <c r="K553" s="318"/>
      <c r="L553" s="318"/>
      <c r="M553" s="318"/>
      <c r="N553" s="320"/>
      <c r="O553" s="367"/>
      <c r="P553" s="318"/>
      <c r="Q553" s="318"/>
      <c r="R553" s="356"/>
      <c r="S553" s="318"/>
      <c r="T553" s="318"/>
      <c r="U553" s="318"/>
      <c r="V553" s="318"/>
      <c r="W553" s="318"/>
      <c r="X553" s="318"/>
      <c r="Y553" s="318"/>
      <c r="Z553" s="318"/>
      <c r="AA553" s="318"/>
      <c r="AB553" s="318"/>
      <c r="AC553" s="318"/>
      <c r="AD553" s="318"/>
      <c r="AE553" s="318"/>
      <c r="AF553" s="318"/>
      <c r="AG553" s="318"/>
      <c r="AH553" s="318"/>
      <c r="AI553" s="318"/>
      <c r="AJ553" s="318"/>
      <c r="AK553" s="318"/>
    </row>
    <row r="554" spans="1:37" ht="12" customHeight="1" x14ac:dyDescent="0.25">
      <c r="A554" s="318"/>
      <c r="B554" s="318"/>
      <c r="C554" s="318"/>
      <c r="D554" s="318"/>
      <c r="E554" s="318"/>
      <c r="F554" s="318"/>
      <c r="G554" s="318"/>
      <c r="H554" s="318"/>
      <c r="I554" s="318"/>
      <c r="J554" s="318"/>
      <c r="K554" s="318"/>
      <c r="L554" s="318"/>
      <c r="M554" s="318"/>
      <c r="N554" s="320"/>
      <c r="O554" s="367"/>
      <c r="P554" s="318"/>
      <c r="Q554" s="318"/>
      <c r="R554" s="356"/>
      <c r="S554" s="318"/>
      <c r="T554" s="318"/>
      <c r="U554" s="318"/>
      <c r="V554" s="318"/>
      <c r="W554" s="318"/>
      <c r="X554" s="318"/>
      <c r="Y554" s="318"/>
      <c r="Z554" s="318"/>
      <c r="AA554" s="318"/>
      <c r="AB554" s="318"/>
      <c r="AC554" s="318"/>
      <c r="AD554" s="318"/>
      <c r="AE554" s="318"/>
      <c r="AF554" s="318"/>
      <c r="AG554" s="318"/>
      <c r="AH554" s="318"/>
      <c r="AI554" s="318"/>
      <c r="AJ554" s="318"/>
      <c r="AK554" s="318"/>
    </row>
    <row r="555" spans="1:37" ht="12" customHeight="1" x14ac:dyDescent="0.25">
      <c r="A555" s="318"/>
      <c r="B555" s="318"/>
      <c r="C555" s="318"/>
      <c r="D555" s="318"/>
      <c r="E555" s="318"/>
      <c r="F555" s="318"/>
      <c r="G555" s="318"/>
      <c r="H555" s="318"/>
      <c r="I555" s="318"/>
      <c r="J555" s="318"/>
      <c r="K555" s="318"/>
      <c r="L555" s="318"/>
      <c r="M555" s="318"/>
      <c r="N555" s="320"/>
      <c r="O555" s="367"/>
      <c r="P555" s="318"/>
      <c r="Q555" s="318"/>
      <c r="R555" s="356"/>
      <c r="S555" s="318"/>
      <c r="T555" s="318"/>
      <c r="U555" s="318"/>
      <c r="V555" s="318"/>
      <c r="W555" s="318"/>
      <c r="X555" s="318"/>
      <c r="Y555" s="318"/>
      <c r="Z555" s="318"/>
      <c r="AA555" s="318"/>
      <c r="AB555" s="318"/>
      <c r="AC555" s="318"/>
      <c r="AD555" s="318"/>
      <c r="AE555" s="318"/>
      <c r="AF555" s="318"/>
      <c r="AG555" s="318"/>
      <c r="AH555" s="318"/>
      <c r="AI555" s="318"/>
      <c r="AJ555" s="318"/>
      <c r="AK555" s="318"/>
    </row>
    <row r="556" spans="1:37" ht="12" customHeight="1" x14ac:dyDescent="0.25">
      <c r="A556" s="318"/>
      <c r="B556" s="318"/>
      <c r="C556" s="318"/>
      <c r="D556" s="318"/>
      <c r="E556" s="318"/>
      <c r="F556" s="318"/>
      <c r="G556" s="318"/>
      <c r="H556" s="318"/>
      <c r="I556" s="318"/>
      <c r="J556" s="318"/>
      <c r="K556" s="318"/>
      <c r="L556" s="318"/>
      <c r="M556" s="318"/>
      <c r="N556" s="320"/>
      <c r="O556" s="367"/>
      <c r="P556" s="318"/>
      <c r="Q556" s="318"/>
      <c r="R556" s="356"/>
      <c r="S556" s="318"/>
      <c r="T556" s="318"/>
      <c r="U556" s="318"/>
      <c r="V556" s="318"/>
      <c r="W556" s="318"/>
      <c r="X556" s="318"/>
      <c r="Y556" s="318"/>
      <c r="Z556" s="318"/>
      <c r="AA556" s="318"/>
      <c r="AB556" s="318"/>
      <c r="AC556" s="318"/>
      <c r="AD556" s="318"/>
      <c r="AE556" s="318"/>
      <c r="AF556" s="318"/>
      <c r="AG556" s="318"/>
      <c r="AH556" s="318"/>
      <c r="AI556" s="318"/>
      <c r="AJ556" s="318"/>
      <c r="AK556" s="318"/>
    </row>
    <row r="557" spans="1:37" ht="12" customHeight="1" x14ac:dyDescent="0.25">
      <c r="A557" s="318"/>
      <c r="B557" s="318"/>
      <c r="C557" s="318"/>
      <c r="D557" s="318"/>
      <c r="E557" s="318"/>
      <c r="F557" s="318"/>
      <c r="G557" s="318"/>
      <c r="H557" s="318"/>
      <c r="I557" s="318"/>
      <c r="J557" s="318"/>
      <c r="K557" s="318"/>
      <c r="L557" s="318"/>
      <c r="M557" s="318"/>
      <c r="N557" s="320"/>
      <c r="O557" s="367"/>
      <c r="P557" s="318"/>
      <c r="Q557" s="318"/>
      <c r="R557" s="356"/>
      <c r="S557" s="318"/>
      <c r="T557" s="318"/>
      <c r="U557" s="318"/>
      <c r="V557" s="318"/>
      <c r="W557" s="318"/>
      <c r="X557" s="318"/>
      <c r="Y557" s="318"/>
      <c r="Z557" s="318"/>
      <c r="AA557" s="318"/>
      <c r="AB557" s="318"/>
      <c r="AC557" s="318"/>
      <c r="AD557" s="318"/>
      <c r="AE557" s="318"/>
      <c r="AF557" s="318"/>
      <c r="AG557" s="318"/>
      <c r="AH557" s="318"/>
      <c r="AI557" s="318"/>
      <c r="AJ557" s="318"/>
      <c r="AK557" s="318"/>
    </row>
    <row r="558" spans="1:37" ht="12" customHeight="1" x14ac:dyDescent="0.25">
      <c r="A558" s="318"/>
      <c r="B558" s="318"/>
      <c r="C558" s="318"/>
      <c r="D558" s="318"/>
      <c r="E558" s="318"/>
      <c r="F558" s="318"/>
      <c r="G558" s="318"/>
      <c r="H558" s="318"/>
      <c r="I558" s="318"/>
      <c r="J558" s="318"/>
      <c r="K558" s="318"/>
      <c r="L558" s="318"/>
      <c r="M558" s="318"/>
      <c r="N558" s="320"/>
      <c r="O558" s="367"/>
      <c r="P558" s="318"/>
      <c r="Q558" s="318"/>
      <c r="R558" s="356"/>
      <c r="S558" s="318"/>
      <c r="T558" s="318"/>
      <c r="U558" s="318"/>
      <c r="V558" s="318"/>
      <c r="W558" s="318"/>
      <c r="X558" s="318"/>
      <c r="Y558" s="318"/>
      <c r="Z558" s="318"/>
      <c r="AA558" s="318"/>
      <c r="AB558" s="318"/>
      <c r="AC558" s="318"/>
      <c r="AD558" s="318"/>
      <c r="AE558" s="318"/>
      <c r="AF558" s="318"/>
      <c r="AG558" s="318"/>
      <c r="AH558" s="318"/>
      <c r="AI558" s="318"/>
      <c r="AJ558" s="318"/>
      <c r="AK558" s="318"/>
    </row>
    <row r="559" spans="1:37" ht="12" customHeight="1" x14ac:dyDescent="0.25">
      <c r="A559" s="318"/>
      <c r="B559" s="318"/>
      <c r="C559" s="318"/>
      <c r="D559" s="318"/>
      <c r="E559" s="318"/>
      <c r="F559" s="318"/>
      <c r="G559" s="318"/>
      <c r="H559" s="318"/>
      <c r="I559" s="318"/>
      <c r="J559" s="318"/>
      <c r="K559" s="318"/>
      <c r="L559" s="318"/>
      <c r="M559" s="318"/>
      <c r="N559" s="320"/>
      <c r="O559" s="367"/>
      <c r="P559" s="318"/>
      <c r="Q559" s="318"/>
      <c r="R559" s="356"/>
      <c r="S559" s="318"/>
      <c r="T559" s="318"/>
      <c r="U559" s="318"/>
      <c r="V559" s="318"/>
      <c r="W559" s="318"/>
      <c r="X559" s="318"/>
      <c r="Y559" s="318"/>
      <c r="Z559" s="318"/>
      <c r="AA559" s="318"/>
      <c r="AB559" s="318"/>
      <c r="AC559" s="318"/>
      <c r="AD559" s="318"/>
      <c r="AE559" s="318"/>
      <c r="AF559" s="318"/>
      <c r="AG559" s="318"/>
      <c r="AH559" s="318"/>
      <c r="AI559" s="318"/>
      <c r="AJ559" s="318"/>
      <c r="AK559" s="318"/>
    </row>
    <row r="560" spans="1:37" ht="12" customHeight="1" x14ac:dyDescent="0.25">
      <c r="A560" s="318"/>
      <c r="B560" s="318"/>
      <c r="C560" s="318"/>
      <c r="D560" s="318"/>
      <c r="E560" s="318"/>
      <c r="F560" s="318"/>
      <c r="G560" s="318"/>
      <c r="H560" s="318"/>
      <c r="I560" s="318"/>
      <c r="J560" s="318"/>
      <c r="K560" s="318"/>
      <c r="L560" s="318"/>
      <c r="M560" s="318"/>
      <c r="N560" s="320"/>
      <c r="O560" s="367"/>
      <c r="P560" s="318"/>
      <c r="Q560" s="318"/>
      <c r="R560" s="356"/>
      <c r="S560" s="318"/>
      <c r="T560" s="318"/>
      <c r="U560" s="318"/>
      <c r="V560" s="318"/>
      <c r="W560" s="318"/>
      <c r="X560" s="318"/>
      <c r="Y560" s="318"/>
      <c r="Z560" s="318"/>
      <c r="AA560" s="318"/>
      <c r="AB560" s="318"/>
      <c r="AC560" s="318"/>
      <c r="AD560" s="318"/>
      <c r="AE560" s="318"/>
      <c r="AF560" s="318"/>
      <c r="AG560" s="318"/>
      <c r="AH560" s="318"/>
      <c r="AI560" s="318"/>
      <c r="AJ560" s="318"/>
      <c r="AK560" s="318"/>
    </row>
    <row r="561" spans="1:37" ht="12" customHeight="1" x14ac:dyDescent="0.25">
      <c r="A561" s="318"/>
      <c r="B561" s="318"/>
      <c r="C561" s="318"/>
      <c r="D561" s="318"/>
      <c r="E561" s="318"/>
      <c r="F561" s="318"/>
      <c r="G561" s="318"/>
      <c r="H561" s="318"/>
      <c r="I561" s="318"/>
      <c r="J561" s="318"/>
      <c r="K561" s="318"/>
      <c r="L561" s="318"/>
      <c r="M561" s="318"/>
      <c r="N561" s="320"/>
      <c r="O561" s="367"/>
      <c r="P561" s="318"/>
      <c r="Q561" s="318"/>
      <c r="R561" s="356"/>
      <c r="S561" s="318"/>
      <c r="T561" s="318"/>
      <c r="U561" s="318"/>
      <c r="V561" s="318"/>
      <c r="W561" s="318"/>
      <c r="X561" s="318"/>
      <c r="Y561" s="318"/>
      <c r="Z561" s="318"/>
      <c r="AA561" s="318"/>
      <c r="AB561" s="318"/>
      <c r="AC561" s="318"/>
      <c r="AD561" s="318"/>
      <c r="AE561" s="318"/>
      <c r="AF561" s="318"/>
      <c r="AG561" s="318"/>
      <c r="AH561" s="318"/>
      <c r="AI561" s="318"/>
      <c r="AJ561" s="318"/>
      <c r="AK561" s="318"/>
    </row>
    <row r="562" spans="1:37" ht="12" customHeight="1" x14ac:dyDescent="0.25">
      <c r="A562" s="318"/>
      <c r="B562" s="318"/>
      <c r="C562" s="318"/>
      <c r="D562" s="318"/>
      <c r="E562" s="318"/>
      <c r="F562" s="318"/>
      <c r="G562" s="318"/>
      <c r="H562" s="318"/>
      <c r="I562" s="318"/>
      <c r="J562" s="318"/>
      <c r="K562" s="318"/>
      <c r="L562" s="318"/>
      <c r="M562" s="318"/>
      <c r="N562" s="320"/>
      <c r="O562" s="367"/>
      <c r="P562" s="318"/>
      <c r="Q562" s="318"/>
      <c r="R562" s="356"/>
      <c r="S562" s="318"/>
      <c r="T562" s="318"/>
      <c r="U562" s="318"/>
      <c r="V562" s="318"/>
      <c r="W562" s="318"/>
      <c r="X562" s="318"/>
      <c r="Y562" s="318"/>
      <c r="Z562" s="318"/>
      <c r="AA562" s="318"/>
      <c r="AB562" s="318"/>
      <c r="AC562" s="318"/>
      <c r="AD562" s="318"/>
      <c r="AE562" s="318"/>
      <c r="AF562" s="318"/>
      <c r="AG562" s="318"/>
      <c r="AH562" s="318"/>
      <c r="AI562" s="318"/>
      <c r="AJ562" s="318"/>
      <c r="AK562" s="318"/>
    </row>
    <row r="563" spans="1:37" ht="12" customHeight="1" x14ac:dyDescent="0.25">
      <c r="A563" s="318"/>
      <c r="B563" s="318"/>
      <c r="C563" s="318"/>
      <c r="D563" s="318"/>
      <c r="E563" s="318"/>
      <c r="F563" s="318"/>
      <c r="G563" s="318"/>
      <c r="H563" s="318"/>
      <c r="I563" s="318"/>
      <c r="J563" s="318"/>
      <c r="K563" s="318"/>
      <c r="L563" s="318"/>
      <c r="M563" s="318"/>
      <c r="N563" s="320"/>
      <c r="O563" s="367"/>
      <c r="P563" s="318"/>
      <c r="Q563" s="318"/>
      <c r="R563" s="356"/>
      <c r="S563" s="318"/>
      <c r="T563" s="318"/>
      <c r="U563" s="318"/>
      <c r="V563" s="318"/>
      <c r="W563" s="318"/>
      <c r="X563" s="318"/>
      <c r="Y563" s="318"/>
      <c r="Z563" s="318"/>
      <c r="AA563" s="318"/>
      <c r="AB563" s="318"/>
      <c r="AC563" s="318"/>
      <c r="AD563" s="318"/>
      <c r="AE563" s="318"/>
      <c r="AF563" s="318"/>
      <c r="AG563" s="318"/>
      <c r="AH563" s="318"/>
      <c r="AI563" s="318"/>
      <c r="AJ563" s="318"/>
      <c r="AK563" s="318"/>
    </row>
    <row r="564" spans="1:37" ht="12" customHeight="1" x14ac:dyDescent="0.25">
      <c r="A564" s="318"/>
      <c r="B564" s="318"/>
      <c r="C564" s="318"/>
      <c r="D564" s="318"/>
      <c r="E564" s="318"/>
      <c r="F564" s="318"/>
      <c r="G564" s="318"/>
      <c r="H564" s="318"/>
      <c r="I564" s="318"/>
      <c r="J564" s="318"/>
      <c r="K564" s="318"/>
      <c r="L564" s="318"/>
      <c r="M564" s="318"/>
      <c r="N564" s="320"/>
      <c r="O564" s="367"/>
      <c r="P564" s="318"/>
      <c r="Q564" s="318"/>
      <c r="R564" s="356"/>
      <c r="S564" s="318"/>
      <c r="T564" s="318"/>
      <c r="U564" s="318"/>
      <c r="V564" s="318"/>
      <c r="W564" s="318"/>
      <c r="X564" s="318"/>
      <c r="Y564" s="318"/>
      <c r="Z564" s="318"/>
      <c r="AA564" s="318"/>
      <c r="AB564" s="318"/>
      <c r="AC564" s="318"/>
      <c r="AD564" s="318"/>
      <c r="AE564" s="318"/>
      <c r="AF564" s="318"/>
      <c r="AG564" s="318"/>
      <c r="AH564" s="318"/>
      <c r="AI564" s="318"/>
      <c r="AJ564" s="318"/>
      <c r="AK564" s="318"/>
    </row>
    <row r="565" spans="1:37" ht="12" customHeight="1" x14ac:dyDescent="0.25">
      <c r="A565" s="318"/>
      <c r="B565" s="318"/>
      <c r="C565" s="318"/>
      <c r="D565" s="318"/>
      <c r="E565" s="318"/>
      <c r="F565" s="318"/>
      <c r="G565" s="318"/>
      <c r="H565" s="318"/>
      <c r="I565" s="318"/>
      <c r="J565" s="318"/>
      <c r="K565" s="318"/>
      <c r="L565" s="318"/>
      <c r="M565" s="318"/>
      <c r="N565" s="320"/>
      <c r="O565" s="367"/>
      <c r="P565" s="318"/>
      <c r="Q565" s="318"/>
      <c r="R565" s="356"/>
      <c r="S565" s="318"/>
      <c r="T565" s="318"/>
      <c r="U565" s="318"/>
      <c r="V565" s="318"/>
      <c r="W565" s="318"/>
      <c r="X565" s="318"/>
      <c r="Y565" s="318"/>
      <c r="Z565" s="318"/>
      <c r="AA565" s="318"/>
      <c r="AB565" s="318"/>
      <c r="AC565" s="318"/>
      <c r="AD565" s="318"/>
      <c r="AE565" s="318"/>
      <c r="AF565" s="318"/>
      <c r="AG565" s="318"/>
      <c r="AH565" s="318"/>
      <c r="AI565" s="318"/>
      <c r="AJ565" s="318"/>
      <c r="AK565" s="318"/>
    </row>
    <row r="566" spans="1:37" ht="12" customHeight="1" x14ac:dyDescent="0.25">
      <c r="A566" s="318"/>
      <c r="B566" s="318"/>
      <c r="C566" s="318"/>
      <c r="D566" s="318"/>
      <c r="E566" s="318"/>
      <c r="F566" s="318"/>
      <c r="G566" s="318"/>
      <c r="H566" s="318"/>
      <c r="I566" s="318"/>
      <c r="J566" s="318"/>
      <c r="K566" s="318"/>
      <c r="L566" s="318"/>
      <c r="M566" s="318"/>
      <c r="N566" s="320"/>
      <c r="O566" s="367"/>
      <c r="P566" s="318"/>
      <c r="Q566" s="318"/>
      <c r="R566" s="356"/>
      <c r="S566" s="318"/>
      <c r="T566" s="318"/>
      <c r="U566" s="318"/>
      <c r="V566" s="318"/>
      <c r="W566" s="318"/>
      <c r="X566" s="318"/>
      <c r="Y566" s="318"/>
      <c r="Z566" s="318"/>
      <c r="AA566" s="318"/>
      <c r="AB566" s="318"/>
      <c r="AC566" s="318"/>
      <c r="AD566" s="318"/>
      <c r="AE566" s="318"/>
      <c r="AF566" s="318"/>
      <c r="AG566" s="318"/>
      <c r="AH566" s="318"/>
      <c r="AI566" s="318"/>
      <c r="AJ566" s="318"/>
      <c r="AK566" s="318"/>
    </row>
    <row r="567" spans="1:37" ht="12" customHeight="1" x14ac:dyDescent="0.25">
      <c r="A567" s="318"/>
      <c r="B567" s="318"/>
      <c r="C567" s="318"/>
      <c r="D567" s="318"/>
      <c r="E567" s="318"/>
      <c r="F567" s="318"/>
      <c r="G567" s="318"/>
      <c r="H567" s="318"/>
      <c r="I567" s="318"/>
      <c r="J567" s="318"/>
      <c r="K567" s="318"/>
      <c r="L567" s="318"/>
      <c r="M567" s="318"/>
      <c r="N567" s="320"/>
      <c r="O567" s="367"/>
      <c r="P567" s="318"/>
      <c r="Q567" s="318"/>
      <c r="R567" s="356"/>
      <c r="S567" s="318"/>
      <c r="T567" s="318"/>
      <c r="U567" s="318"/>
      <c r="V567" s="318"/>
      <c r="W567" s="318"/>
      <c r="X567" s="318"/>
      <c r="Y567" s="318"/>
      <c r="Z567" s="318"/>
      <c r="AA567" s="318"/>
      <c r="AB567" s="318"/>
      <c r="AC567" s="318"/>
      <c r="AD567" s="318"/>
      <c r="AE567" s="318"/>
      <c r="AF567" s="318"/>
      <c r="AG567" s="318"/>
      <c r="AH567" s="318"/>
      <c r="AI567" s="318"/>
      <c r="AJ567" s="318"/>
      <c r="AK567" s="318"/>
    </row>
    <row r="568" spans="1:37" ht="12" customHeight="1" x14ac:dyDescent="0.25">
      <c r="A568" s="318"/>
      <c r="B568" s="318"/>
      <c r="C568" s="318"/>
      <c r="D568" s="318"/>
      <c r="E568" s="318"/>
      <c r="F568" s="318"/>
      <c r="G568" s="318"/>
      <c r="H568" s="318"/>
      <c r="I568" s="318"/>
      <c r="J568" s="318"/>
      <c r="K568" s="318"/>
      <c r="L568" s="318"/>
      <c r="M568" s="318"/>
      <c r="N568" s="320"/>
      <c r="O568" s="367"/>
      <c r="P568" s="318"/>
      <c r="Q568" s="318"/>
      <c r="R568" s="356"/>
      <c r="S568" s="318"/>
      <c r="T568" s="318"/>
      <c r="U568" s="318"/>
      <c r="V568" s="318"/>
      <c r="W568" s="318"/>
      <c r="X568" s="318"/>
      <c r="Y568" s="318"/>
      <c r="Z568" s="318"/>
      <c r="AA568" s="318"/>
      <c r="AB568" s="318"/>
      <c r="AC568" s="318"/>
      <c r="AD568" s="318"/>
      <c r="AE568" s="318"/>
      <c r="AF568" s="318"/>
      <c r="AG568" s="318"/>
      <c r="AH568" s="318"/>
      <c r="AI568" s="318"/>
      <c r="AJ568" s="318"/>
      <c r="AK568" s="318"/>
    </row>
    <row r="569" spans="1:37" ht="12" customHeight="1" x14ac:dyDescent="0.25">
      <c r="A569" s="318"/>
      <c r="B569" s="318"/>
      <c r="C569" s="318"/>
      <c r="D569" s="318"/>
      <c r="E569" s="318"/>
      <c r="F569" s="318"/>
      <c r="G569" s="318"/>
      <c r="H569" s="318"/>
      <c r="I569" s="318"/>
      <c r="J569" s="318"/>
      <c r="K569" s="318"/>
      <c r="L569" s="318"/>
      <c r="M569" s="318"/>
      <c r="N569" s="320"/>
      <c r="O569" s="367"/>
      <c r="P569" s="318"/>
      <c r="Q569" s="318"/>
      <c r="R569" s="356"/>
      <c r="S569" s="318"/>
      <c r="T569" s="318"/>
      <c r="U569" s="318"/>
      <c r="V569" s="318"/>
      <c r="W569" s="318"/>
      <c r="X569" s="318"/>
      <c r="Y569" s="318"/>
      <c r="Z569" s="318"/>
      <c r="AA569" s="318"/>
      <c r="AB569" s="318"/>
      <c r="AC569" s="318"/>
      <c r="AD569" s="318"/>
      <c r="AE569" s="318"/>
      <c r="AF569" s="318"/>
      <c r="AG569" s="318"/>
      <c r="AH569" s="318"/>
      <c r="AI569" s="318"/>
      <c r="AJ569" s="318"/>
      <c r="AK569" s="318"/>
    </row>
    <row r="570" spans="1:37" ht="12" customHeight="1" x14ac:dyDescent="0.25">
      <c r="A570" s="318"/>
      <c r="B570" s="318"/>
      <c r="C570" s="318"/>
      <c r="D570" s="318"/>
      <c r="E570" s="318"/>
      <c r="F570" s="318"/>
      <c r="G570" s="318"/>
      <c r="H570" s="318"/>
      <c r="I570" s="318"/>
      <c r="J570" s="318"/>
      <c r="K570" s="318"/>
      <c r="L570" s="318"/>
      <c r="M570" s="318"/>
      <c r="N570" s="320"/>
      <c r="O570" s="367"/>
      <c r="P570" s="318"/>
      <c r="Q570" s="318"/>
      <c r="R570" s="356"/>
      <c r="S570" s="318"/>
      <c r="T570" s="318"/>
      <c r="U570" s="318"/>
      <c r="V570" s="318"/>
      <c r="W570" s="318"/>
      <c r="X570" s="318"/>
      <c r="Y570" s="318"/>
      <c r="Z570" s="318"/>
      <c r="AA570" s="318"/>
      <c r="AB570" s="318"/>
      <c r="AC570" s="318"/>
      <c r="AD570" s="318"/>
      <c r="AE570" s="318"/>
      <c r="AF570" s="318"/>
      <c r="AG570" s="318"/>
      <c r="AH570" s="318"/>
      <c r="AI570" s="318"/>
      <c r="AJ570" s="318"/>
      <c r="AK570" s="318"/>
    </row>
    <row r="571" spans="1:37" ht="12" customHeight="1" x14ac:dyDescent="0.25">
      <c r="A571" s="318"/>
      <c r="B571" s="318"/>
      <c r="C571" s="318"/>
      <c r="D571" s="318"/>
      <c r="E571" s="318"/>
      <c r="F571" s="318"/>
      <c r="G571" s="318"/>
      <c r="H571" s="318"/>
      <c r="I571" s="318"/>
      <c r="J571" s="318"/>
      <c r="K571" s="318"/>
      <c r="L571" s="318"/>
      <c r="M571" s="318"/>
      <c r="N571" s="320"/>
      <c r="O571" s="367"/>
      <c r="P571" s="318"/>
      <c r="Q571" s="318"/>
      <c r="R571" s="356"/>
      <c r="S571" s="318"/>
      <c r="T571" s="318"/>
      <c r="U571" s="318"/>
      <c r="V571" s="318"/>
      <c r="W571" s="318"/>
      <c r="X571" s="318"/>
      <c r="Y571" s="318"/>
      <c r="Z571" s="318"/>
      <c r="AA571" s="318"/>
      <c r="AB571" s="318"/>
      <c r="AC571" s="318"/>
      <c r="AD571" s="318"/>
      <c r="AE571" s="318"/>
      <c r="AF571" s="318"/>
      <c r="AG571" s="318"/>
      <c r="AH571" s="318"/>
      <c r="AI571" s="318"/>
      <c r="AJ571" s="318"/>
      <c r="AK571" s="318"/>
    </row>
    <row r="572" spans="1:37" ht="12" customHeight="1" x14ac:dyDescent="0.25">
      <c r="A572" s="318"/>
      <c r="B572" s="318"/>
      <c r="C572" s="318"/>
      <c r="D572" s="318"/>
      <c r="E572" s="318"/>
      <c r="F572" s="318"/>
      <c r="G572" s="318"/>
      <c r="H572" s="318"/>
      <c r="I572" s="318"/>
      <c r="J572" s="318"/>
      <c r="K572" s="318"/>
      <c r="L572" s="318"/>
      <c r="M572" s="318"/>
      <c r="N572" s="320"/>
      <c r="O572" s="367"/>
      <c r="P572" s="318"/>
      <c r="Q572" s="318"/>
      <c r="R572" s="356"/>
      <c r="S572" s="318"/>
      <c r="T572" s="318"/>
      <c r="U572" s="318"/>
      <c r="V572" s="318"/>
      <c r="W572" s="318"/>
      <c r="X572" s="318"/>
      <c r="Y572" s="318"/>
      <c r="Z572" s="318"/>
      <c r="AA572" s="318"/>
      <c r="AB572" s="318"/>
      <c r="AC572" s="318"/>
      <c r="AD572" s="318"/>
      <c r="AE572" s="318"/>
      <c r="AF572" s="318"/>
      <c r="AG572" s="318"/>
      <c r="AH572" s="318"/>
      <c r="AI572" s="318"/>
      <c r="AJ572" s="318"/>
      <c r="AK572" s="318"/>
    </row>
    <row r="573" spans="1:37" ht="12" customHeight="1" x14ac:dyDescent="0.25">
      <c r="A573" s="318"/>
      <c r="B573" s="318"/>
      <c r="C573" s="318"/>
      <c r="D573" s="318"/>
      <c r="E573" s="318"/>
      <c r="F573" s="318"/>
      <c r="G573" s="318"/>
      <c r="H573" s="318"/>
      <c r="I573" s="318"/>
      <c r="J573" s="318"/>
      <c r="K573" s="318"/>
      <c r="L573" s="318"/>
      <c r="M573" s="318"/>
      <c r="N573" s="320"/>
      <c r="O573" s="367"/>
      <c r="P573" s="318"/>
      <c r="Q573" s="318"/>
      <c r="R573" s="356"/>
      <c r="S573" s="318"/>
      <c r="T573" s="318"/>
      <c r="U573" s="318"/>
      <c r="V573" s="318"/>
      <c r="W573" s="318"/>
      <c r="X573" s="318"/>
      <c r="Y573" s="318"/>
      <c r="Z573" s="318"/>
      <c r="AA573" s="318"/>
      <c r="AB573" s="318"/>
      <c r="AC573" s="318"/>
      <c r="AD573" s="318"/>
      <c r="AE573" s="318"/>
      <c r="AF573" s="318"/>
      <c r="AG573" s="318"/>
      <c r="AH573" s="318"/>
      <c r="AI573" s="318"/>
      <c r="AJ573" s="318"/>
      <c r="AK573" s="318"/>
    </row>
    <row r="574" spans="1:37" ht="12" customHeight="1" x14ac:dyDescent="0.25">
      <c r="A574" s="318"/>
      <c r="B574" s="318"/>
      <c r="C574" s="318"/>
      <c r="D574" s="318"/>
      <c r="E574" s="318"/>
      <c r="F574" s="318"/>
      <c r="G574" s="318"/>
      <c r="H574" s="318"/>
      <c r="I574" s="318"/>
      <c r="J574" s="318"/>
      <c r="K574" s="318"/>
      <c r="L574" s="318"/>
      <c r="M574" s="318"/>
      <c r="N574" s="320"/>
      <c r="O574" s="367"/>
      <c r="P574" s="318"/>
      <c r="Q574" s="318"/>
      <c r="R574" s="356"/>
      <c r="S574" s="318"/>
      <c r="T574" s="318"/>
      <c r="U574" s="318"/>
      <c r="V574" s="318"/>
      <c r="W574" s="318"/>
      <c r="X574" s="318"/>
      <c r="Y574" s="318"/>
      <c r="Z574" s="318"/>
      <c r="AA574" s="318"/>
      <c r="AB574" s="318"/>
      <c r="AC574" s="318"/>
      <c r="AD574" s="318"/>
      <c r="AE574" s="318"/>
      <c r="AF574" s="318"/>
      <c r="AG574" s="318"/>
      <c r="AH574" s="318"/>
      <c r="AI574" s="318"/>
      <c r="AJ574" s="318"/>
      <c r="AK574" s="318"/>
    </row>
    <row r="575" spans="1:37" ht="12" customHeight="1" x14ac:dyDescent="0.25">
      <c r="A575" s="318"/>
      <c r="B575" s="318"/>
      <c r="C575" s="318"/>
      <c r="D575" s="318"/>
      <c r="E575" s="318"/>
      <c r="F575" s="318"/>
      <c r="G575" s="318"/>
      <c r="H575" s="318"/>
      <c r="I575" s="318"/>
      <c r="J575" s="318"/>
      <c r="K575" s="318"/>
      <c r="L575" s="318"/>
      <c r="M575" s="318"/>
      <c r="N575" s="320"/>
      <c r="O575" s="367"/>
      <c r="P575" s="318"/>
      <c r="Q575" s="318"/>
      <c r="R575" s="356"/>
      <c r="S575" s="318"/>
      <c r="T575" s="318"/>
      <c r="U575" s="318"/>
      <c r="V575" s="318"/>
      <c r="W575" s="318"/>
      <c r="X575" s="318"/>
      <c r="Y575" s="318"/>
      <c r="Z575" s="318"/>
      <c r="AA575" s="318"/>
      <c r="AB575" s="318"/>
      <c r="AC575" s="318"/>
      <c r="AD575" s="318"/>
      <c r="AE575" s="318"/>
      <c r="AF575" s="318"/>
      <c r="AG575" s="318"/>
      <c r="AH575" s="318"/>
      <c r="AI575" s="318"/>
      <c r="AJ575" s="318"/>
      <c r="AK575" s="318"/>
    </row>
    <row r="576" spans="1:37" ht="12" customHeight="1" x14ac:dyDescent="0.25">
      <c r="A576" s="318"/>
      <c r="B576" s="318"/>
      <c r="C576" s="318"/>
      <c r="D576" s="318"/>
      <c r="E576" s="318"/>
      <c r="F576" s="318"/>
      <c r="G576" s="318"/>
      <c r="H576" s="318"/>
      <c r="I576" s="318"/>
      <c r="J576" s="318"/>
      <c r="K576" s="318"/>
      <c r="L576" s="318"/>
      <c r="M576" s="318"/>
      <c r="N576" s="320"/>
      <c r="O576" s="367"/>
      <c r="P576" s="318"/>
      <c r="Q576" s="318"/>
      <c r="R576" s="356"/>
      <c r="S576" s="318"/>
      <c r="T576" s="318"/>
      <c r="U576" s="318"/>
      <c r="V576" s="318"/>
      <c r="W576" s="318"/>
      <c r="X576" s="318"/>
      <c r="Y576" s="318"/>
      <c r="Z576" s="318"/>
      <c r="AA576" s="318"/>
      <c r="AB576" s="318"/>
      <c r="AC576" s="318"/>
      <c r="AD576" s="318"/>
      <c r="AE576" s="318"/>
      <c r="AF576" s="318"/>
      <c r="AG576" s="318"/>
      <c r="AH576" s="318"/>
      <c r="AI576" s="318"/>
      <c r="AJ576" s="318"/>
      <c r="AK576" s="318"/>
    </row>
    <row r="577" spans="1:37" ht="12" customHeight="1" x14ac:dyDescent="0.25">
      <c r="A577" s="318"/>
      <c r="B577" s="318"/>
      <c r="C577" s="318"/>
      <c r="D577" s="318"/>
      <c r="E577" s="318"/>
      <c r="F577" s="318"/>
      <c r="G577" s="318"/>
      <c r="H577" s="318"/>
      <c r="I577" s="318"/>
      <c r="J577" s="318"/>
      <c r="K577" s="318"/>
      <c r="L577" s="318"/>
      <c r="M577" s="318"/>
      <c r="N577" s="320"/>
      <c r="O577" s="367"/>
      <c r="P577" s="318"/>
      <c r="Q577" s="318"/>
      <c r="R577" s="356"/>
      <c r="S577" s="318"/>
      <c r="T577" s="318"/>
      <c r="U577" s="318"/>
      <c r="V577" s="318"/>
      <c r="W577" s="318"/>
      <c r="X577" s="318"/>
      <c r="Y577" s="318"/>
      <c r="Z577" s="318"/>
      <c r="AA577" s="318"/>
      <c r="AB577" s="318"/>
      <c r="AC577" s="318"/>
      <c r="AD577" s="318"/>
      <c r="AE577" s="318"/>
      <c r="AF577" s="318"/>
      <c r="AG577" s="318"/>
      <c r="AH577" s="318"/>
      <c r="AI577" s="318"/>
      <c r="AJ577" s="318"/>
      <c r="AK577" s="318"/>
    </row>
    <row r="578" spans="1:37" ht="12" customHeight="1" x14ac:dyDescent="0.25">
      <c r="A578" s="318"/>
      <c r="B578" s="318"/>
      <c r="C578" s="318"/>
      <c r="D578" s="318"/>
      <c r="E578" s="318"/>
      <c r="F578" s="318"/>
      <c r="G578" s="318"/>
      <c r="H578" s="318"/>
      <c r="I578" s="318"/>
      <c r="J578" s="318"/>
      <c r="K578" s="318"/>
      <c r="L578" s="318"/>
      <c r="M578" s="318"/>
      <c r="N578" s="320"/>
      <c r="O578" s="367"/>
      <c r="P578" s="318"/>
      <c r="Q578" s="318"/>
      <c r="R578" s="356"/>
      <c r="S578" s="318"/>
      <c r="T578" s="318"/>
      <c r="U578" s="318"/>
      <c r="V578" s="318"/>
      <c r="W578" s="318"/>
      <c r="X578" s="318"/>
      <c r="Y578" s="318"/>
      <c r="Z578" s="318"/>
      <c r="AA578" s="318"/>
      <c r="AB578" s="318"/>
      <c r="AC578" s="318"/>
      <c r="AD578" s="318"/>
      <c r="AE578" s="318"/>
      <c r="AF578" s="318"/>
      <c r="AG578" s="318"/>
      <c r="AH578" s="318"/>
      <c r="AI578" s="318"/>
      <c r="AJ578" s="318"/>
      <c r="AK578" s="318"/>
    </row>
    <row r="579" spans="1:37" ht="12" customHeight="1" x14ac:dyDescent="0.25">
      <c r="A579" s="318"/>
      <c r="B579" s="318"/>
      <c r="C579" s="318"/>
      <c r="D579" s="318"/>
      <c r="E579" s="318"/>
      <c r="F579" s="318"/>
      <c r="G579" s="318"/>
      <c r="H579" s="318"/>
      <c r="I579" s="318"/>
      <c r="J579" s="318"/>
      <c r="K579" s="318"/>
      <c r="L579" s="318"/>
      <c r="M579" s="318"/>
      <c r="N579" s="320"/>
      <c r="O579" s="367"/>
      <c r="P579" s="318"/>
      <c r="Q579" s="318"/>
      <c r="R579" s="356"/>
      <c r="S579" s="318"/>
      <c r="T579" s="318"/>
      <c r="U579" s="318"/>
      <c r="V579" s="318"/>
      <c r="W579" s="318"/>
      <c r="X579" s="318"/>
      <c r="Y579" s="318"/>
      <c r="Z579" s="318"/>
      <c r="AA579" s="318"/>
      <c r="AB579" s="318"/>
      <c r="AC579" s="318"/>
      <c r="AD579" s="318"/>
      <c r="AE579" s="318"/>
      <c r="AF579" s="318"/>
      <c r="AG579" s="318"/>
      <c r="AH579" s="318"/>
      <c r="AI579" s="318"/>
      <c r="AJ579" s="318"/>
      <c r="AK579" s="318"/>
    </row>
    <row r="580" spans="1:37" ht="12" customHeight="1" x14ac:dyDescent="0.25">
      <c r="A580" s="318"/>
      <c r="B580" s="318"/>
      <c r="C580" s="318"/>
      <c r="D580" s="318"/>
      <c r="E580" s="318"/>
      <c r="F580" s="318"/>
      <c r="G580" s="318"/>
      <c r="H580" s="318"/>
      <c r="I580" s="318"/>
      <c r="J580" s="318"/>
      <c r="K580" s="318"/>
      <c r="L580" s="318"/>
      <c r="M580" s="318"/>
      <c r="N580" s="320"/>
      <c r="O580" s="367"/>
      <c r="P580" s="318"/>
      <c r="Q580" s="318"/>
      <c r="R580" s="356"/>
      <c r="S580" s="318"/>
      <c r="T580" s="318"/>
      <c r="U580" s="318"/>
      <c r="V580" s="318"/>
      <c r="W580" s="318"/>
      <c r="X580" s="318"/>
      <c r="Y580" s="318"/>
      <c r="Z580" s="318"/>
      <c r="AA580" s="318"/>
      <c r="AB580" s="318"/>
      <c r="AC580" s="318"/>
      <c r="AD580" s="318"/>
      <c r="AE580" s="318"/>
      <c r="AF580" s="318"/>
      <c r="AG580" s="318"/>
      <c r="AH580" s="318"/>
      <c r="AI580" s="318"/>
      <c r="AJ580" s="318"/>
      <c r="AK580" s="318"/>
    </row>
    <row r="581" spans="1:37" ht="12" customHeight="1" x14ac:dyDescent="0.25">
      <c r="A581" s="318"/>
      <c r="B581" s="318"/>
      <c r="C581" s="318"/>
      <c r="D581" s="318"/>
      <c r="E581" s="318"/>
      <c r="F581" s="318"/>
      <c r="G581" s="318"/>
      <c r="H581" s="318"/>
      <c r="I581" s="318"/>
      <c r="J581" s="318"/>
      <c r="K581" s="318"/>
      <c r="L581" s="318"/>
      <c r="M581" s="318"/>
      <c r="N581" s="320"/>
      <c r="O581" s="367"/>
      <c r="P581" s="318"/>
      <c r="Q581" s="318"/>
      <c r="R581" s="356"/>
      <c r="S581" s="318"/>
      <c r="T581" s="318"/>
      <c r="U581" s="318"/>
      <c r="V581" s="318"/>
      <c r="W581" s="318"/>
      <c r="X581" s="318"/>
      <c r="Y581" s="318"/>
      <c r="Z581" s="318"/>
      <c r="AA581" s="318"/>
      <c r="AB581" s="318"/>
      <c r="AC581" s="318"/>
      <c r="AD581" s="318"/>
      <c r="AE581" s="318"/>
      <c r="AF581" s="318"/>
      <c r="AG581" s="318"/>
      <c r="AH581" s="318"/>
      <c r="AI581" s="318"/>
      <c r="AJ581" s="318"/>
      <c r="AK581" s="318"/>
    </row>
    <row r="582" spans="1:37" ht="12" customHeight="1" x14ac:dyDescent="0.25">
      <c r="A582" s="318"/>
      <c r="B582" s="318"/>
      <c r="C582" s="318"/>
      <c r="D582" s="318"/>
      <c r="E582" s="318"/>
      <c r="F582" s="318"/>
      <c r="G582" s="318"/>
      <c r="H582" s="318"/>
      <c r="I582" s="318"/>
      <c r="J582" s="318"/>
      <c r="K582" s="318"/>
      <c r="L582" s="318"/>
      <c r="M582" s="318"/>
      <c r="N582" s="320"/>
      <c r="O582" s="367"/>
      <c r="P582" s="318"/>
      <c r="Q582" s="318"/>
      <c r="R582" s="356"/>
      <c r="S582" s="318"/>
      <c r="T582" s="318"/>
      <c r="U582" s="318"/>
      <c r="V582" s="318"/>
      <c r="W582" s="318"/>
      <c r="X582" s="318"/>
      <c r="Y582" s="318"/>
      <c r="Z582" s="318"/>
      <c r="AA582" s="318"/>
      <c r="AB582" s="318"/>
      <c r="AC582" s="318"/>
      <c r="AD582" s="318"/>
      <c r="AE582" s="318"/>
      <c r="AF582" s="318"/>
      <c r="AG582" s="318"/>
      <c r="AH582" s="318"/>
      <c r="AI582" s="318"/>
      <c r="AJ582" s="318"/>
      <c r="AK582" s="318"/>
    </row>
    <row r="583" spans="1:37" ht="12" customHeight="1" x14ac:dyDescent="0.25">
      <c r="A583" s="318"/>
      <c r="B583" s="318"/>
      <c r="C583" s="318"/>
      <c r="D583" s="318"/>
      <c r="E583" s="318"/>
      <c r="F583" s="318"/>
      <c r="G583" s="318"/>
      <c r="H583" s="318"/>
      <c r="I583" s="318"/>
      <c r="J583" s="318"/>
      <c r="K583" s="318"/>
      <c r="L583" s="318"/>
      <c r="M583" s="318"/>
      <c r="N583" s="320"/>
      <c r="O583" s="367"/>
      <c r="P583" s="318"/>
      <c r="Q583" s="318"/>
      <c r="R583" s="356"/>
      <c r="S583" s="318"/>
      <c r="T583" s="318"/>
      <c r="U583" s="318"/>
      <c r="V583" s="318"/>
      <c r="W583" s="318"/>
      <c r="X583" s="318"/>
      <c r="Y583" s="318"/>
      <c r="Z583" s="318"/>
      <c r="AA583" s="318"/>
      <c r="AB583" s="318"/>
      <c r="AC583" s="318"/>
      <c r="AD583" s="318"/>
      <c r="AE583" s="318"/>
      <c r="AF583" s="318"/>
      <c r="AG583" s="318"/>
      <c r="AH583" s="318"/>
      <c r="AI583" s="318"/>
      <c r="AJ583" s="318"/>
      <c r="AK583" s="318"/>
    </row>
    <row r="584" spans="1:37" ht="12" customHeight="1" x14ac:dyDescent="0.25">
      <c r="A584" s="318"/>
      <c r="B584" s="318"/>
      <c r="C584" s="318"/>
      <c r="D584" s="318"/>
      <c r="E584" s="318"/>
      <c r="F584" s="318"/>
      <c r="G584" s="318"/>
      <c r="H584" s="318"/>
      <c r="I584" s="318"/>
      <c r="J584" s="318"/>
      <c r="K584" s="318"/>
      <c r="L584" s="318"/>
      <c r="M584" s="318"/>
      <c r="N584" s="320"/>
      <c r="O584" s="367"/>
      <c r="P584" s="318"/>
      <c r="Q584" s="318"/>
      <c r="R584" s="356"/>
      <c r="S584" s="318"/>
      <c r="T584" s="318"/>
      <c r="U584" s="318"/>
      <c r="V584" s="318"/>
      <c r="W584" s="318"/>
      <c r="X584" s="318"/>
      <c r="Y584" s="318"/>
      <c r="Z584" s="318"/>
      <c r="AA584" s="318"/>
      <c r="AB584" s="318"/>
      <c r="AC584" s="318"/>
      <c r="AD584" s="318"/>
      <c r="AE584" s="318"/>
      <c r="AF584" s="318"/>
      <c r="AG584" s="318"/>
      <c r="AH584" s="318"/>
      <c r="AI584" s="318"/>
      <c r="AJ584" s="318"/>
      <c r="AK584" s="318"/>
    </row>
    <row r="585" spans="1:37" ht="12" customHeight="1" x14ac:dyDescent="0.25">
      <c r="A585" s="318"/>
      <c r="B585" s="318"/>
      <c r="C585" s="318"/>
      <c r="D585" s="318"/>
      <c r="E585" s="318"/>
      <c r="F585" s="318"/>
      <c r="G585" s="318"/>
      <c r="H585" s="318"/>
      <c r="I585" s="318"/>
      <c r="J585" s="318"/>
      <c r="K585" s="318"/>
      <c r="L585" s="318"/>
      <c r="M585" s="318"/>
      <c r="N585" s="320"/>
      <c r="O585" s="367"/>
      <c r="P585" s="318"/>
      <c r="Q585" s="318"/>
      <c r="R585" s="356"/>
      <c r="S585" s="318"/>
      <c r="T585" s="318"/>
      <c r="U585" s="318"/>
      <c r="V585" s="318"/>
      <c r="W585" s="318"/>
      <c r="X585" s="318"/>
      <c r="Y585" s="318"/>
      <c r="Z585" s="318"/>
      <c r="AA585" s="318"/>
      <c r="AB585" s="318"/>
      <c r="AC585" s="318"/>
      <c r="AD585" s="318"/>
      <c r="AE585" s="318"/>
      <c r="AF585" s="318"/>
      <c r="AG585" s="318"/>
      <c r="AH585" s="318"/>
      <c r="AI585" s="318"/>
      <c r="AJ585" s="318"/>
      <c r="AK585" s="318"/>
    </row>
    <row r="586" spans="1:37" ht="12" customHeight="1" x14ac:dyDescent="0.25">
      <c r="A586" s="318"/>
      <c r="B586" s="318"/>
      <c r="C586" s="318"/>
      <c r="D586" s="318"/>
      <c r="E586" s="318"/>
      <c r="F586" s="318"/>
      <c r="G586" s="318"/>
      <c r="H586" s="318"/>
      <c r="I586" s="318"/>
      <c r="J586" s="318"/>
      <c r="K586" s="318"/>
      <c r="L586" s="318"/>
      <c r="M586" s="318"/>
      <c r="N586" s="320"/>
      <c r="O586" s="367"/>
      <c r="P586" s="318"/>
      <c r="Q586" s="318"/>
      <c r="R586" s="356"/>
      <c r="S586" s="318"/>
      <c r="T586" s="318"/>
      <c r="U586" s="318"/>
      <c r="V586" s="318"/>
      <c r="W586" s="318"/>
      <c r="X586" s="318"/>
      <c r="Y586" s="318"/>
      <c r="Z586" s="318"/>
      <c r="AA586" s="318"/>
      <c r="AB586" s="318"/>
      <c r="AC586" s="318"/>
      <c r="AD586" s="318"/>
      <c r="AE586" s="318"/>
      <c r="AF586" s="318"/>
      <c r="AG586" s="318"/>
      <c r="AH586" s="318"/>
      <c r="AI586" s="318"/>
      <c r="AJ586" s="318"/>
      <c r="AK586" s="318"/>
    </row>
    <row r="587" spans="1:37" ht="12" customHeight="1" x14ac:dyDescent="0.25">
      <c r="A587" s="318"/>
      <c r="B587" s="318"/>
      <c r="C587" s="318"/>
      <c r="D587" s="318"/>
      <c r="E587" s="318"/>
      <c r="F587" s="318"/>
      <c r="G587" s="318"/>
      <c r="H587" s="318"/>
      <c r="I587" s="318"/>
      <c r="J587" s="318"/>
      <c r="K587" s="318"/>
      <c r="L587" s="318"/>
      <c r="M587" s="318"/>
      <c r="N587" s="320"/>
      <c r="O587" s="367"/>
      <c r="P587" s="318"/>
      <c r="Q587" s="318"/>
      <c r="R587" s="356"/>
      <c r="S587" s="318"/>
      <c r="T587" s="318"/>
      <c r="U587" s="318"/>
      <c r="V587" s="318"/>
      <c r="W587" s="318"/>
      <c r="X587" s="318"/>
      <c r="Y587" s="318"/>
      <c r="Z587" s="318"/>
      <c r="AA587" s="318"/>
      <c r="AB587" s="318"/>
      <c r="AC587" s="318"/>
      <c r="AD587" s="318"/>
      <c r="AE587" s="318"/>
      <c r="AF587" s="318"/>
      <c r="AG587" s="318"/>
      <c r="AH587" s="318"/>
      <c r="AI587" s="318"/>
      <c r="AJ587" s="318"/>
      <c r="AK587" s="318"/>
    </row>
    <row r="588" spans="1:37" ht="12" customHeight="1" x14ac:dyDescent="0.25">
      <c r="A588" s="318"/>
      <c r="B588" s="318"/>
      <c r="C588" s="318"/>
      <c r="D588" s="318"/>
      <c r="E588" s="318"/>
      <c r="F588" s="318"/>
      <c r="G588" s="318"/>
      <c r="H588" s="318"/>
      <c r="I588" s="318"/>
      <c r="J588" s="318"/>
      <c r="K588" s="318"/>
      <c r="L588" s="318"/>
      <c r="M588" s="318"/>
      <c r="N588" s="320"/>
      <c r="O588" s="367"/>
      <c r="P588" s="318"/>
      <c r="Q588" s="318"/>
      <c r="R588" s="356"/>
      <c r="S588" s="318"/>
      <c r="T588" s="318"/>
      <c r="U588" s="318"/>
      <c r="V588" s="318"/>
      <c r="W588" s="318"/>
      <c r="X588" s="318"/>
      <c r="Y588" s="318"/>
      <c r="Z588" s="318"/>
      <c r="AA588" s="318"/>
      <c r="AB588" s="318"/>
      <c r="AC588" s="318"/>
      <c r="AD588" s="318"/>
      <c r="AE588" s="318"/>
      <c r="AF588" s="318"/>
      <c r="AG588" s="318"/>
      <c r="AH588" s="318"/>
      <c r="AI588" s="318"/>
      <c r="AJ588" s="318"/>
      <c r="AK588" s="318"/>
    </row>
    <row r="589" spans="1:37" ht="12" customHeight="1" x14ac:dyDescent="0.25">
      <c r="A589" s="318"/>
      <c r="B589" s="318"/>
      <c r="C589" s="318"/>
      <c r="D589" s="318"/>
      <c r="E589" s="318"/>
      <c r="F589" s="318"/>
      <c r="G589" s="318"/>
      <c r="H589" s="318"/>
      <c r="I589" s="318"/>
      <c r="J589" s="318"/>
      <c r="K589" s="318"/>
      <c r="L589" s="318"/>
      <c r="M589" s="318"/>
      <c r="N589" s="320"/>
      <c r="O589" s="367"/>
      <c r="P589" s="318"/>
      <c r="Q589" s="318"/>
      <c r="R589" s="356"/>
      <c r="S589" s="318"/>
      <c r="T589" s="318"/>
      <c r="U589" s="318"/>
      <c r="V589" s="318"/>
      <c r="W589" s="318"/>
      <c r="X589" s="318"/>
      <c r="Y589" s="318"/>
      <c r="Z589" s="318"/>
      <c r="AA589" s="318"/>
      <c r="AB589" s="318"/>
      <c r="AC589" s="318"/>
      <c r="AD589" s="318"/>
      <c r="AE589" s="318"/>
      <c r="AF589" s="318"/>
      <c r="AG589" s="318"/>
      <c r="AH589" s="318"/>
      <c r="AI589" s="318"/>
      <c r="AJ589" s="318"/>
      <c r="AK589" s="318"/>
    </row>
    <row r="590" spans="1:37" ht="12" customHeight="1" x14ac:dyDescent="0.25">
      <c r="A590" s="318"/>
      <c r="B590" s="318"/>
      <c r="C590" s="318"/>
      <c r="D590" s="318"/>
      <c r="E590" s="318"/>
      <c r="F590" s="318"/>
      <c r="G590" s="318"/>
      <c r="H590" s="318"/>
      <c r="I590" s="318"/>
      <c r="J590" s="318"/>
      <c r="K590" s="318"/>
      <c r="L590" s="318"/>
      <c r="M590" s="318"/>
      <c r="N590" s="320"/>
      <c r="O590" s="367"/>
      <c r="P590" s="318"/>
      <c r="Q590" s="318"/>
      <c r="R590" s="356"/>
      <c r="S590" s="318"/>
      <c r="T590" s="318"/>
      <c r="U590" s="318"/>
      <c r="V590" s="318"/>
      <c r="W590" s="318"/>
      <c r="X590" s="318"/>
      <c r="Y590" s="318"/>
      <c r="Z590" s="318"/>
      <c r="AA590" s="318"/>
      <c r="AB590" s="318"/>
      <c r="AC590" s="318"/>
      <c r="AD590" s="318"/>
      <c r="AE590" s="318"/>
      <c r="AF590" s="318"/>
      <c r="AG590" s="318"/>
      <c r="AH590" s="318"/>
      <c r="AI590" s="318"/>
      <c r="AJ590" s="318"/>
      <c r="AK590" s="318"/>
    </row>
    <row r="591" spans="1:37" ht="12" customHeight="1" x14ac:dyDescent="0.25">
      <c r="A591" s="318"/>
      <c r="B591" s="318"/>
      <c r="C591" s="318"/>
      <c r="D591" s="318"/>
      <c r="E591" s="318"/>
      <c r="F591" s="318"/>
      <c r="G591" s="318"/>
      <c r="H591" s="318"/>
      <c r="I591" s="318"/>
      <c r="J591" s="318"/>
      <c r="K591" s="318"/>
      <c r="L591" s="318"/>
      <c r="M591" s="318"/>
      <c r="N591" s="320"/>
      <c r="O591" s="367"/>
      <c r="P591" s="318"/>
      <c r="Q591" s="318"/>
      <c r="R591" s="356"/>
      <c r="S591" s="318"/>
      <c r="T591" s="318"/>
      <c r="U591" s="318"/>
      <c r="V591" s="318"/>
      <c r="W591" s="318"/>
      <c r="X591" s="318"/>
      <c r="Y591" s="318"/>
      <c r="Z591" s="318"/>
      <c r="AA591" s="318"/>
      <c r="AB591" s="318"/>
      <c r="AC591" s="318"/>
      <c r="AD591" s="318"/>
      <c r="AE591" s="318"/>
      <c r="AF591" s="318"/>
      <c r="AG591" s="318"/>
      <c r="AH591" s="318"/>
      <c r="AI591" s="318"/>
      <c r="AJ591" s="318"/>
      <c r="AK591" s="318"/>
    </row>
    <row r="592" spans="1:37" ht="12" customHeight="1" x14ac:dyDescent="0.25">
      <c r="A592" s="318"/>
      <c r="B592" s="318"/>
      <c r="C592" s="318"/>
      <c r="D592" s="318"/>
      <c r="E592" s="318"/>
      <c r="F592" s="318"/>
      <c r="G592" s="318"/>
      <c r="H592" s="318"/>
      <c r="I592" s="318"/>
      <c r="J592" s="318"/>
      <c r="K592" s="318"/>
      <c r="L592" s="318"/>
      <c r="M592" s="318"/>
      <c r="N592" s="320"/>
      <c r="O592" s="367"/>
      <c r="P592" s="318"/>
      <c r="Q592" s="318"/>
      <c r="R592" s="356"/>
      <c r="S592" s="318"/>
      <c r="T592" s="318"/>
      <c r="U592" s="318"/>
      <c r="V592" s="318"/>
      <c r="W592" s="318"/>
      <c r="X592" s="318"/>
      <c r="Y592" s="318"/>
      <c r="Z592" s="318"/>
      <c r="AA592" s="318"/>
      <c r="AB592" s="318"/>
      <c r="AC592" s="318"/>
      <c r="AD592" s="318"/>
      <c r="AE592" s="318"/>
      <c r="AF592" s="318"/>
      <c r="AG592" s="318"/>
      <c r="AH592" s="318"/>
      <c r="AI592" s="318"/>
      <c r="AJ592" s="318"/>
      <c r="AK592" s="318"/>
    </row>
    <row r="593" spans="1:37" ht="12" customHeight="1" x14ac:dyDescent="0.25">
      <c r="A593" s="318"/>
      <c r="B593" s="318"/>
      <c r="C593" s="318"/>
      <c r="D593" s="318"/>
      <c r="E593" s="318"/>
      <c r="F593" s="318"/>
      <c r="G593" s="318"/>
      <c r="H593" s="318"/>
      <c r="I593" s="318"/>
      <c r="J593" s="318"/>
      <c r="K593" s="318"/>
      <c r="L593" s="318"/>
      <c r="M593" s="318"/>
      <c r="N593" s="320"/>
      <c r="O593" s="367"/>
      <c r="P593" s="318"/>
      <c r="Q593" s="318"/>
      <c r="R593" s="356"/>
      <c r="S593" s="318"/>
      <c r="T593" s="318"/>
      <c r="U593" s="318"/>
      <c r="V593" s="318"/>
      <c r="W593" s="318"/>
      <c r="X593" s="318"/>
      <c r="Y593" s="318"/>
      <c r="Z593" s="318"/>
      <c r="AA593" s="318"/>
      <c r="AB593" s="318"/>
      <c r="AC593" s="318"/>
      <c r="AD593" s="318"/>
      <c r="AE593" s="318"/>
      <c r="AF593" s="318"/>
      <c r="AG593" s="318"/>
      <c r="AH593" s="318"/>
      <c r="AI593" s="318"/>
      <c r="AJ593" s="318"/>
      <c r="AK593" s="318"/>
    </row>
    <row r="594" spans="1:37" ht="12" customHeight="1" x14ac:dyDescent="0.25">
      <c r="A594" s="318"/>
      <c r="B594" s="318"/>
      <c r="C594" s="318"/>
      <c r="D594" s="318"/>
      <c r="E594" s="318"/>
      <c r="F594" s="318"/>
      <c r="G594" s="318"/>
      <c r="H594" s="318"/>
      <c r="I594" s="318"/>
      <c r="J594" s="318"/>
      <c r="K594" s="318"/>
      <c r="L594" s="318"/>
      <c r="M594" s="318"/>
      <c r="N594" s="320"/>
      <c r="O594" s="367"/>
      <c r="P594" s="318"/>
      <c r="Q594" s="318"/>
      <c r="R594" s="356"/>
      <c r="S594" s="318"/>
      <c r="T594" s="318"/>
      <c r="U594" s="318"/>
      <c r="V594" s="318"/>
      <c r="W594" s="318"/>
      <c r="X594" s="318"/>
      <c r="Y594" s="318"/>
      <c r="Z594" s="318"/>
      <c r="AA594" s="318"/>
      <c r="AB594" s="318"/>
      <c r="AC594" s="318"/>
      <c r="AD594" s="318"/>
      <c r="AE594" s="318"/>
      <c r="AF594" s="318"/>
      <c r="AG594" s="318"/>
      <c r="AH594" s="318"/>
      <c r="AI594" s="318"/>
      <c r="AJ594" s="318"/>
      <c r="AK594" s="318"/>
    </row>
    <row r="595" spans="1:37" ht="12" customHeight="1" x14ac:dyDescent="0.25">
      <c r="A595" s="318"/>
      <c r="B595" s="318"/>
      <c r="C595" s="318"/>
      <c r="D595" s="318"/>
      <c r="E595" s="318"/>
      <c r="F595" s="318"/>
      <c r="G595" s="318"/>
      <c r="H595" s="318"/>
      <c r="I595" s="318"/>
      <c r="J595" s="318"/>
      <c r="K595" s="318"/>
      <c r="L595" s="318"/>
      <c r="M595" s="318"/>
      <c r="N595" s="320"/>
      <c r="O595" s="367"/>
      <c r="P595" s="318"/>
      <c r="Q595" s="318"/>
      <c r="R595" s="356"/>
      <c r="S595" s="318"/>
      <c r="T595" s="318"/>
      <c r="U595" s="318"/>
      <c r="V595" s="318"/>
      <c r="W595" s="318"/>
      <c r="X595" s="318"/>
      <c r="Y595" s="318"/>
      <c r="Z595" s="318"/>
      <c r="AA595" s="318"/>
      <c r="AB595" s="318"/>
      <c r="AC595" s="318"/>
      <c r="AD595" s="318"/>
      <c r="AE595" s="318"/>
      <c r="AF595" s="318"/>
      <c r="AG595" s="318"/>
      <c r="AH595" s="318"/>
      <c r="AI595" s="318"/>
      <c r="AJ595" s="318"/>
      <c r="AK595" s="318"/>
    </row>
    <row r="596" spans="1:37" ht="12" customHeight="1" x14ac:dyDescent="0.25">
      <c r="A596" s="318"/>
      <c r="B596" s="318"/>
      <c r="C596" s="318"/>
      <c r="D596" s="318"/>
      <c r="E596" s="318"/>
      <c r="F596" s="318"/>
      <c r="G596" s="318"/>
      <c r="H596" s="318"/>
      <c r="I596" s="318"/>
      <c r="J596" s="318"/>
      <c r="K596" s="318"/>
      <c r="L596" s="318"/>
      <c r="M596" s="318"/>
      <c r="N596" s="320"/>
      <c r="O596" s="367"/>
      <c r="P596" s="318"/>
      <c r="Q596" s="318"/>
      <c r="R596" s="356"/>
      <c r="S596" s="318"/>
      <c r="T596" s="318"/>
      <c r="U596" s="318"/>
      <c r="V596" s="318"/>
      <c r="W596" s="318"/>
      <c r="X596" s="318"/>
      <c r="Y596" s="318"/>
      <c r="Z596" s="318"/>
      <c r="AA596" s="318"/>
      <c r="AB596" s="318"/>
      <c r="AC596" s="318"/>
      <c r="AD596" s="318"/>
      <c r="AE596" s="318"/>
      <c r="AF596" s="318"/>
      <c r="AG596" s="318"/>
      <c r="AH596" s="318"/>
      <c r="AI596" s="318"/>
      <c r="AJ596" s="318"/>
      <c r="AK596" s="318"/>
    </row>
    <row r="597" spans="1:37" ht="12" customHeight="1" x14ac:dyDescent="0.25">
      <c r="A597" s="318"/>
      <c r="B597" s="318"/>
      <c r="C597" s="318"/>
      <c r="D597" s="318"/>
      <c r="E597" s="318"/>
      <c r="F597" s="318"/>
      <c r="G597" s="318"/>
      <c r="H597" s="318"/>
      <c r="I597" s="318"/>
      <c r="J597" s="318"/>
      <c r="K597" s="318"/>
      <c r="L597" s="318"/>
      <c r="M597" s="318"/>
      <c r="N597" s="320"/>
      <c r="O597" s="367"/>
      <c r="P597" s="318"/>
      <c r="Q597" s="318"/>
      <c r="R597" s="356"/>
      <c r="S597" s="318"/>
      <c r="T597" s="318"/>
      <c r="U597" s="318"/>
      <c r="V597" s="318"/>
      <c r="W597" s="318"/>
      <c r="X597" s="318"/>
      <c r="Y597" s="318"/>
      <c r="Z597" s="318"/>
      <c r="AA597" s="318"/>
      <c r="AB597" s="318"/>
      <c r="AC597" s="318"/>
      <c r="AD597" s="318"/>
      <c r="AE597" s="318"/>
      <c r="AF597" s="318"/>
      <c r="AG597" s="318"/>
      <c r="AH597" s="318"/>
      <c r="AI597" s="318"/>
      <c r="AJ597" s="318"/>
      <c r="AK597" s="318"/>
    </row>
    <row r="598" spans="1:37" ht="12" customHeight="1" x14ac:dyDescent="0.25">
      <c r="A598" s="318"/>
      <c r="B598" s="318"/>
      <c r="C598" s="318"/>
      <c r="D598" s="318"/>
      <c r="E598" s="318"/>
      <c r="F598" s="318"/>
      <c r="G598" s="318"/>
      <c r="H598" s="318"/>
      <c r="I598" s="318"/>
      <c r="J598" s="318"/>
      <c r="K598" s="318"/>
      <c r="L598" s="318"/>
      <c r="M598" s="318"/>
      <c r="N598" s="320"/>
      <c r="O598" s="367"/>
      <c r="P598" s="318"/>
      <c r="Q598" s="318"/>
      <c r="R598" s="356"/>
      <c r="S598" s="318"/>
      <c r="T598" s="318"/>
      <c r="U598" s="318"/>
      <c r="V598" s="318"/>
      <c r="W598" s="318"/>
      <c r="X598" s="318"/>
      <c r="Y598" s="318"/>
      <c r="Z598" s="318"/>
      <c r="AA598" s="318"/>
      <c r="AB598" s="318"/>
      <c r="AC598" s="318"/>
      <c r="AD598" s="318"/>
      <c r="AE598" s="318"/>
      <c r="AF598" s="318"/>
      <c r="AG598" s="318"/>
      <c r="AH598" s="318"/>
      <c r="AI598" s="318"/>
      <c r="AJ598" s="318"/>
      <c r="AK598" s="318"/>
    </row>
    <row r="599" spans="1:37" ht="12" customHeight="1" x14ac:dyDescent="0.25">
      <c r="A599" s="318"/>
      <c r="B599" s="318"/>
      <c r="C599" s="318"/>
      <c r="D599" s="318"/>
      <c r="E599" s="318"/>
      <c r="F599" s="318"/>
      <c r="G599" s="318"/>
      <c r="H599" s="318"/>
      <c r="I599" s="318"/>
      <c r="J599" s="318"/>
      <c r="K599" s="318"/>
      <c r="L599" s="318"/>
      <c r="M599" s="318"/>
      <c r="N599" s="320"/>
      <c r="O599" s="367"/>
      <c r="P599" s="318"/>
      <c r="Q599" s="318"/>
      <c r="R599" s="356"/>
      <c r="S599" s="318"/>
      <c r="T599" s="318"/>
      <c r="U599" s="318"/>
      <c r="V599" s="318"/>
      <c r="W599" s="318"/>
      <c r="X599" s="318"/>
      <c r="Y599" s="318"/>
      <c r="Z599" s="318"/>
      <c r="AA599" s="318"/>
      <c r="AB599" s="318"/>
      <c r="AC599" s="318"/>
      <c r="AD599" s="318"/>
      <c r="AE599" s="318"/>
      <c r="AF599" s="318"/>
      <c r="AG599" s="318"/>
      <c r="AH599" s="318"/>
      <c r="AI599" s="318"/>
      <c r="AJ599" s="318"/>
      <c r="AK599" s="318"/>
    </row>
    <row r="600" spans="1:37" ht="12" customHeight="1" x14ac:dyDescent="0.25">
      <c r="A600" s="318"/>
      <c r="B600" s="318"/>
      <c r="C600" s="318"/>
      <c r="D600" s="318"/>
      <c r="E600" s="318"/>
      <c r="F600" s="318"/>
      <c r="G600" s="318"/>
      <c r="H600" s="318"/>
      <c r="I600" s="318"/>
      <c r="J600" s="318"/>
      <c r="K600" s="318"/>
      <c r="L600" s="318"/>
      <c r="M600" s="318"/>
      <c r="N600" s="320"/>
      <c r="O600" s="367"/>
      <c r="P600" s="318"/>
      <c r="Q600" s="318"/>
      <c r="R600" s="356"/>
      <c r="S600" s="318"/>
      <c r="T600" s="318"/>
      <c r="U600" s="318"/>
      <c r="V600" s="318"/>
      <c r="W600" s="318"/>
      <c r="X600" s="318"/>
      <c r="Y600" s="318"/>
      <c r="Z600" s="318"/>
      <c r="AA600" s="318"/>
      <c r="AB600" s="318"/>
      <c r="AC600" s="318"/>
      <c r="AD600" s="318"/>
      <c r="AE600" s="318"/>
      <c r="AF600" s="318"/>
      <c r="AG600" s="318"/>
      <c r="AH600" s="318"/>
      <c r="AI600" s="318"/>
      <c r="AJ600" s="318"/>
      <c r="AK600" s="318"/>
    </row>
    <row r="601" spans="1:37" ht="12" customHeight="1" x14ac:dyDescent="0.25">
      <c r="A601" s="318"/>
      <c r="B601" s="318"/>
      <c r="C601" s="318"/>
      <c r="D601" s="318"/>
      <c r="E601" s="318"/>
      <c r="F601" s="318"/>
      <c r="G601" s="318"/>
      <c r="H601" s="318"/>
      <c r="I601" s="318"/>
      <c r="J601" s="318"/>
      <c r="K601" s="318"/>
      <c r="L601" s="318"/>
      <c r="M601" s="318"/>
      <c r="N601" s="320"/>
      <c r="O601" s="367"/>
      <c r="P601" s="318"/>
      <c r="Q601" s="318"/>
      <c r="R601" s="356"/>
      <c r="S601" s="318"/>
      <c r="T601" s="318"/>
      <c r="U601" s="318"/>
      <c r="V601" s="318"/>
      <c r="W601" s="318"/>
      <c r="X601" s="318"/>
      <c r="Y601" s="318"/>
      <c r="Z601" s="318"/>
      <c r="AA601" s="318"/>
      <c r="AB601" s="318"/>
      <c r="AC601" s="318"/>
      <c r="AD601" s="318"/>
      <c r="AE601" s="318"/>
      <c r="AF601" s="318"/>
      <c r="AG601" s="318"/>
      <c r="AH601" s="318"/>
      <c r="AI601" s="318"/>
      <c r="AJ601" s="318"/>
      <c r="AK601" s="318"/>
    </row>
    <row r="602" spans="1:37" ht="12" customHeight="1" x14ac:dyDescent="0.25">
      <c r="A602" s="318"/>
      <c r="B602" s="318"/>
      <c r="C602" s="318"/>
      <c r="D602" s="318"/>
      <c r="E602" s="318"/>
      <c r="F602" s="318"/>
      <c r="G602" s="318"/>
      <c r="H602" s="318"/>
      <c r="I602" s="318"/>
      <c r="J602" s="318"/>
      <c r="K602" s="318"/>
      <c r="L602" s="318"/>
      <c r="M602" s="318"/>
      <c r="N602" s="320"/>
      <c r="O602" s="367"/>
      <c r="P602" s="318"/>
      <c r="Q602" s="318"/>
      <c r="R602" s="356"/>
      <c r="S602" s="318"/>
      <c r="T602" s="318"/>
      <c r="U602" s="318"/>
      <c r="V602" s="318"/>
      <c r="W602" s="318"/>
      <c r="X602" s="318"/>
      <c r="Y602" s="318"/>
      <c r="Z602" s="318"/>
      <c r="AA602" s="318"/>
      <c r="AB602" s="318"/>
      <c r="AC602" s="318"/>
      <c r="AD602" s="318"/>
      <c r="AE602" s="318"/>
      <c r="AF602" s="318"/>
      <c r="AG602" s="318"/>
      <c r="AH602" s="318"/>
      <c r="AI602" s="318"/>
      <c r="AJ602" s="318"/>
      <c r="AK602" s="318"/>
    </row>
    <row r="603" spans="1:37" ht="12" customHeight="1" x14ac:dyDescent="0.25">
      <c r="A603" s="318"/>
      <c r="B603" s="318"/>
      <c r="C603" s="318"/>
      <c r="D603" s="318"/>
      <c r="E603" s="318"/>
      <c r="F603" s="318"/>
      <c r="G603" s="318"/>
      <c r="H603" s="318"/>
      <c r="I603" s="318"/>
      <c r="J603" s="318"/>
      <c r="K603" s="318"/>
      <c r="L603" s="318"/>
      <c r="M603" s="318"/>
      <c r="N603" s="320"/>
      <c r="O603" s="367"/>
      <c r="P603" s="318"/>
      <c r="Q603" s="318"/>
      <c r="R603" s="356"/>
      <c r="S603" s="318"/>
      <c r="T603" s="318"/>
      <c r="U603" s="318"/>
      <c r="V603" s="318"/>
      <c r="W603" s="318"/>
      <c r="X603" s="318"/>
      <c r="Y603" s="318"/>
      <c r="Z603" s="318"/>
      <c r="AA603" s="318"/>
      <c r="AB603" s="318"/>
      <c r="AC603" s="318"/>
      <c r="AD603" s="318"/>
      <c r="AE603" s="318"/>
      <c r="AF603" s="318"/>
      <c r="AG603" s="318"/>
      <c r="AH603" s="318"/>
      <c r="AI603" s="318"/>
      <c r="AJ603" s="318"/>
      <c r="AK603" s="318"/>
    </row>
    <row r="604" spans="1:37" ht="12" customHeight="1" x14ac:dyDescent="0.25">
      <c r="A604" s="318"/>
      <c r="B604" s="318"/>
      <c r="C604" s="318"/>
      <c r="D604" s="318"/>
      <c r="E604" s="318"/>
      <c r="F604" s="318"/>
      <c r="G604" s="318"/>
      <c r="H604" s="318"/>
      <c r="I604" s="318"/>
      <c r="J604" s="318"/>
      <c r="K604" s="318"/>
      <c r="L604" s="318"/>
      <c r="M604" s="318"/>
      <c r="N604" s="320"/>
      <c r="O604" s="367"/>
      <c r="P604" s="318"/>
      <c r="Q604" s="318"/>
      <c r="R604" s="356"/>
      <c r="S604" s="318"/>
      <c r="T604" s="318"/>
      <c r="U604" s="318"/>
      <c r="V604" s="318"/>
      <c r="W604" s="318"/>
      <c r="X604" s="318"/>
      <c r="Y604" s="318"/>
      <c r="Z604" s="318"/>
      <c r="AA604" s="318"/>
      <c r="AB604" s="318"/>
      <c r="AC604" s="318"/>
      <c r="AD604" s="318"/>
      <c r="AE604" s="318"/>
      <c r="AF604" s="318"/>
      <c r="AG604" s="318"/>
      <c r="AH604" s="318"/>
      <c r="AI604" s="318"/>
      <c r="AJ604" s="318"/>
      <c r="AK604" s="318"/>
    </row>
    <row r="605" spans="1:37" ht="12" customHeight="1" x14ac:dyDescent="0.25">
      <c r="A605" s="318"/>
      <c r="B605" s="318"/>
      <c r="C605" s="318"/>
      <c r="D605" s="318"/>
      <c r="E605" s="318"/>
      <c r="F605" s="318"/>
      <c r="G605" s="318"/>
      <c r="H605" s="318"/>
      <c r="I605" s="318"/>
      <c r="J605" s="318"/>
      <c r="K605" s="318"/>
      <c r="L605" s="318"/>
      <c r="M605" s="318"/>
      <c r="N605" s="320"/>
      <c r="O605" s="367"/>
      <c r="P605" s="318"/>
      <c r="Q605" s="318"/>
      <c r="R605" s="356"/>
      <c r="S605" s="318"/>
      <c r="T605" s="318"/>
      <c r="U605" s="318"/>
      <c r="V605" s="318"/>
      <c r="W605" s="318"/>
      <c r="X605" s="318"/>
      <c r="Y605" s="318"/>
      <c r="Z605" s="318"/>
      <c r="AA605" s="318"/>
      <c r="AB605" s="318"/>
      <c r="AC605" s="318"/>
      <c r="AD605" s="318"/>
      <c r="AE605" s="318"/>
      <c r="AF605" s="318"/>
      <c r="AG605" s="318"/>
      <c r="AH605" s="318"/>
      <c r="AI605" s="318"/>
      <c r="AJ605" s="318"/>
      <c r="AK605" s="318"/>
    </row>
    <row r="606" spans="1:37" ht="12" customHeight="1" x14ac:dyDescent="0.25">
      <c r="A606" s="318"/>
      <c r="B606" s="318"/>
      <c r="C606" s="318"/>
      <c r="D606" s="318"/>
      <c r="E606" s="318"/>
      <c r="F606" s="318"/>
      <c r="G606" s="318"/>
      <c r="H606" s="318"/>
      <c r="I606" s="318"/>
      <c r="J606" s="318"/>
      <c r="K606" s="318"/>
      <c r="L606" s="318"/>
      <c r="M606" s="318"/>
      <c r="N606" s="320"/>
      <c r="O606" s="367"/>
      <c r="P606" s="318"/>
      <c r="Q606" s="318"/>
      <c r="R606" s="356"/>
      <c r="S606" s="318"/>
      <c r="T606" s="318"/>
      <c r="U606" s="318"/>
      <c r="V606" s="318"/>
      <c r="W606" s="318"/>
      <c r="X606" s="318"/>
      <c r="Y606" s="318"/>
      <c r="Z606" s="318"/>
      <c r="AA606" s="318"/>
      <c r="AB606" s="318"/>
      <c r="AC606" s="318"/>
      <c r="AD606" s="318"/>
      <c r="AE606" s="318"/>
      <c r="AF606" s="318"/>
      <c r="AG606" s="318"/>
      <c r="AH606" s="318"/>
      <c r="AI606" s="318"/>
      <c r="AJ606" s="318"/>
      <c r="AK606" s="318"/>
    </row>
    <row r="607" spans="1:37" ht="12" customHeight="1" x14ac:dyDescent="0.25">
      <c r="A607" s="318"/>
      <c r="B607" s="318"/>
      <c r="C607" s="318"/>
      <c r="D607" s="318"/>
      <c r="E607" s="318"/>
      <c r="F607" s="318"/>
      <c r="G607" s="318"/>
      <c r="H607" s="318"/>
      <c r="I607" s="318"/>
      <c r="J607" s="318"/>
      <c r="K607" s="318"/>
      <c r="L607" s="318"/>
      <c r="M607" s="318"/>
      <c r="N607" s="320"/>
      <c r="O607" s="367"/>
      <c r="P607" s="318"/>
      <c r="Q607" s="318"/>
      <c r="R607" s="356"/>
      <c r="S607" s="318"/>
      <c r="T607" s="318"/>
      <c r="U607" s="318"/>
      <c r="V607" s="318"/>
      <c r="W607" s="318"/>
      <c r="X607" s="318"/>
      <c r="Y607" s="318"/>
      <c r="Z607" s="318"/>
      <c r="AA607" s="318"/>
      <c r="AB607" s="318"/>
      <c r="AC607" s="318"/>
      <c r="AD607" s="318"/>
      <c r="AE607" s="318"/>
      <c r="AF607" s="318"/>
      <c r="AG607" s="318"/>
      <c r="AH607" s="318"/>
      <c r="AI607" s="318"/>
      <c r="AJ607" s="318"/>
      <c r="AK607" s="318"/>
    </row>
    <row r="608" spans="1:37" ht="12" customHeight="1" x14ac:dyDescent="0.25">
      <c r="A608" s="318"/>
      <c r="B608" s="318"/>
      <c r="C608" s="318"/>
      <c r="D608" s="318"/>
      <c r="E608" s="318"/>
      <c r="F608" s="318"/>
      <c r="G608" s="318"/>
      <c r="H608" s="318"/>
      <c r="I608" s="318"/>
      <c r="J608" s="318"/>
      <c r="K608" s="318"/>
      <c r="L608" s="318"/>
      <c r="M608" s="318"/>
      <c r="N608" s="320"/>
      <c r="O608" s="367"/>
      <c r="P608" s="318"/>
      <c r="Q608" s="318"/>
      <c r="R608" s="356"/>
      <c r="S608" s="318"/>
      <c r="T608" s="318"/>
      <c r="U608" s="318"/>
      <c r="V608" s="318"/>
      <c r="W608" s="318"/>
      <c r="X608" s="318"/>
      <c r="Y608" s="318"/>
      <c r="Z608" s="318"/>
      <c r="AA608" s="318"/>
      <c r="AB608" s="318"/>
      <c r="AC608" s="318"/>
      <c r="AD608" s="318"/>
      <c r="AE608" s="318"/>
      <c r="AF608" s="318"/>
      <c r="AG608" s="318"/>
      <c r="AH608" s="318"/>
      <c r="AI608" s="318"/>
      <c r="AJ608" s="318"/>
      <c r="AK608" s="318"/>
    </row>
    <row r="609" spans="1:37" ht="12" customHeight="1" x14ac:dyDescent="0.25">
      <c r="A609" s="318"/>
      <c r="B609" s="318"/>
      <c r="C609" s="318"/>
      <c r="D609" s="318"/>
      <c r="E609" s="318"/>
      <c r="F609" s="318"/>
      <c r="G609" s="318"/>
      <c r="H609" s="318"/>
      <c r="I609" s="318"/>
      <c r="J609" s="318"/>
      <c r="K609" s="318"/>
      <c r="L609" s="318"/>
      <c r="M609" s="318"/>
      <c r="N609" s="320"/>
      <c r="O609" s="367"/>
      <c r="P609" s="318"/>
      <c r="Q609" s="318"/>
      <c r="R609" s="356"/>
      <c r="S609" s="318"/>
      <c r="T609" s="318"/>
      <c r="U609" s="318"/>
      <c r="V609" s="318"/>
      <c r="W609" s="318"/>
      <c r="X609" s="318"/>
      <c r="Y609" s="318"/>
      <c r="Z609" s="318"/>
      <c r="AA609" s="318"/>
      <c r="AB609" s="318"/>
      <c r="AC609" s="318"/>
      <c r="AD609" s="318"/>
      <c r="AE609" s="318"/>
      <c r="AF609" s="318"/>
      <c r="AG609" s="318"/>
      <c r="AH609" s="318"/>
      <c r="AI609" s="318"/>
      <c r="AJ609" s="318"/>
      <c r="AK609" s="318"/>
    </row>
    <row r="610" spans="1:37" ht="12" customHeight="1" x14ac:dyDescent="0.25">
      <c r="A610" s="318"/>
      <c r="B610" s="318"/>
      <c r="C610" s="318"/>
      <c r="D610" s="318"/>
      <c r="E610" s="318"/>
      <c r="F610" s="318"/>
      <c r="G610" s="318"/>
      <c r="H610" s="318"/>
      <c r="I610" s="318"/>
      <c r="J610" s="318"/>
      <c r="K610" s="318"/>
      <c r="L610" s="318"/>
      <c r="M610" s="318"/>
      <c r="N610" s="320"/>
      <c r="O610" s="367"/>
      <c r="P610" s="318"/>
      <c r="Q610" s="318"/>
      <c r="R610" s="356"/>
      <c r="S610" s="318"/>
      <c r="T610" s="318"/>
      <c r="U610" s="318"/>
      <c r="V610" s="318"/>
      <c r="W610" s="318"/>
      <c r="X610" s="318"/>
      <c r="Y610" s="318"/>
      <c r="Z610" s="318"/>
      <c r="AA610" s="318"/>
      <c r="AB610" s="318"/>
      <c r="AC610" s="318"/>
      <c r="AD610" s="318"/>
      <c r="AE610" s="318"/>
      <c r="AF610" s="318"/>
      <c r="AG610" s="318"/>
      <c r="AH610" s="318"/>
      <c r="AI610" s="318"/>
      <c r="AJ610" s="318"/>
      <c r="AK610" s="318"/>
    </row>
    <row r="611" spans="1:37" ht="12" customHeight="1" x14ac:dyDescent="0.25">
      <c r="A611" s="318"/>
      <c r="B611" s="318"/>
      <c r="C611" s="318"/>
      <c r="D611" s="318"/>
      <c r="E611" s="318"/>
      <c r="F611" s="318"/>
      <c r="G611" s="318"/>
      <c r="H611" s="318"/>
      <c r="I611" s="318"/>
      <c r="J611" s="318"/>
      <c r="K611" s="318"/>
      <c r="L611" s="318"/>
      <c r="M611" s="318"/>
      <c r="N611" s="320"/>
      <c r="O611" s="367"/>
      <c r="P611" s="318"/>
      <c r="Q611" s="318"/>
      <c r="R611" s="356"/>
      <c r="S611" s="318"/>
      <c r="T611" s="318"/>
      <c r="U611" s="318"/>
      <c r="V611" s="318"/>
      <c r="W611" s="318"/>
      <c r="X611" s="318"/>
      <c r="Y611" s="318"/>
      <c r="Z611" s="318"/>
      <c r="AA611" s="318"/>
      <c r="AB611" s="318"/>
      <c r="AC611" s="318"/>
      <c r="AD611" s="318"/>
      <c r="AE611" s="318"/>
      <c r="AF611" s="318"/>
      <c r="AG611" s="318"/>
      <c r="AH611" s="318"/>
      <c r="AI611" s="318"/>
      <c r="AJ611" s="318"/>
      <c r="AK611" s="318"/>
    </row>
    <row r="612" spans="1:37" ht="12" customHeight="1" x14ac:dyDescent="0.25">
      <c r="A612" s="318"/>
      <c r="B612" s="318"/>
      <c r="C612" s="318"/>
      <c r="D612" s="318"/>
      <c r="E612" s="318"/>
      <c r="F612" s="318"/>
      <c r="G612" s="318"/>
      <c r="H612" s="318"/>
      <c r="I612" s="318"/>
      <c r="J612" s="318"/>
      <c r="K612" s="318"/>
      <c r="L612" s="318"/>
      <c r="M612" s="318"/>
      <c r="N612" s="320"/>
      <c r="O612" s="367"/>
      <c r="P612" s="318"/>
      <c r="Q612" s="318"/>
      <c r="R612" s="356"/>
      <c r="S612" s="318"/>
      <c r="T612" s="318"/>
      <c r="U612" s="318"/>
      <c r="V612" s="318"/>
      <c r="W612" s="318"/>
      <c r="X612" s="318"/>
      <c r="Y612" s="318"/>
      <c r="Z612" s="318"/>
      <c r="AA612" s="318"/>
      <c r="AB612" s="318"/>
      <c r="AC612" s="318"/>
      <c r="AD612" s="318"/>
      <c r="AE612" s="318"/>
      <c r="AF612" s="318"/>
      <c r="AG612" s="318"/>
      <c r="AH612" s="318"/>
      <c r="AI612" s="318"/>
      <c r="AJ612" s="318"/>
      <c r="AK612" s="318"/>
    </row>
    <row r="613" spans="1:37" ht="12" customHeight="1" x14ac:dyDescent="0.25">
      <c r="A613" s="318"/>
      <c r="B613" s="318"/>
      <c r="C613" s="318"/>
      <c r="D613" s="318"/>
      <c r="E613" s="318"/>
      <c r="F613" s="318"/>
      <c r="G613" s="318"/>
      <c r="H613" s="318"/>
      <c r="I613" s="318"/>
      <c r="J613" s="318"/>
      <c r="K613" s="318"/>
      <c r="L613" s="318"/>
      <c r="M613" s="318"/>
      <c r="N613" s="320"/>
      <c r="O613" s="367"/>
      <c r="P613" s="318"/>
      <c r="Q613" s="318"/>
      <c r="R613" s="356"/>
      <c r="S613" s="318"/>
      <c r="T613" s="318"/>
      <c r="U613" s="318"/>
      <c r="V613" s="318"/>
      <c r="W613" s="318"/>
      <c r="X613" s="318"/>
      <c r="Y613" s="318"/>
      <c r="Z613" s="318"/>
      <c r="AA613" s="318"/>
      <c r="AB613" s="318"/>
      <c r="AC613" s="318"/>
      <c r="AD613" s="318"/>
      <c r="AE613" s="318"/>
      <c r="AF613" s="318"/>
      <c r="AG613" s="318"/>
      <c r="AH613" s="318"/>
      <c r="AI613" s="318"/>
      <c r="AJ613" s="318"/>
      <c r="AK613" s="318"/>
    </row>
    <row r="614" spans="1:37" ht="12" customHeight="1" x14ac:dyDescent="0.25">
      <c r="A614" s="318"/>
      <c r="B614" s="318"/>
      <c r="C614" s="318"/>
      <c r="D614" s="318"/>
      <c r="E614" s="318"/>
      <c r="F614" s="318"/>
      <c r="G614" s="318"/>
      <c r="H614" s="318"/>
      <c r="I614" s="318"/>
      <c r="J614" s="318"/>
      <c r="K614" s="318"/>
      <c r="L614" s="318"/>
      <c r="M614" s="318"/>
      <c r="N614" s="320"/>
      <c r="O614" s="367"/>
      <c r="P614" s="318"/>
      <c r="Q614" s="318"/>
      <c r="R614" s="356"/>
      <c r="S614" s="318"/>
      <c r="T614" s="318"/>
      <c r="U614" s="318"/>
      <c r="V614" s="318"/>
      <c r="W614" s="318"/>
      <c r="X614" s="318"/>
      <c r="Y614" s="318"/>
      <c r="Z614" s="318"/>
      <c r="AA614" s="318"/>
      <c r="AB614" s="318"/>
      <c r="AC614" s="318"/>
      <c r="AD614" s="318"/>
      <c r="AE614" s="318"/>
      <c r="AF614" s="318"/>
      <c r="AG614" s="318"/>
      <c r="AH614" s="318"/>
      <c r="AI614" s="318"/>
      <c r="AJ614" s="318"/>
      <c r="AK614" s="318"/>
    </row>
    <row r="615" spans="1:37" ht="12" customHeight="1" x14ac:dyDescent="0.25">
      <c r="A615" s="318"/>
      <c r="B615" s="318"/>
      <c r="C615" s="318"/>
      <c r="D615" s="318"/>
      <c r="E615" s="318"/>
      <c r="F615" s="318"/>
      <c r="G615" s="318"/>
      <c r="H615" s="318"/>
      <c r="I615" s="318"/>
      <c r="J615" s="318"/>
      <c r="K615" s="318"/>
      <c r="L615" s="318"/>
      <c r="M615" s="318"/>
      <c r="N615" s="320"/>
      <c r="O615" s="367"/>
      <c r="P615" s="318"/>
      <c r="Q615" s="318"/>
      <c r="R615" s="356"/>
      <c r="S615" s="318"/>
      <c r="T615" s="318"/>
      <c r="U615" s="318"/>
      <c r="V615" s="318"/>
      <c r="W615" s="318"/>
      <c r="X615" s="318"/>
      <c r="Y615" s="318"/>
      <c r="Z615" s="318"/>
      <c r="AA615" s="318"/>
      <c r="AB615" s="318"/>
      <c r="AC615" s="318"/>
      <c r="AD615" s="318"/>
      <c r="AE615" s="318"/>
      <c r="AF615" s="318"/>
      <c r="AG615" s="318"/>
      <c r="AH615" s="318"/>
      <c r="AI615" s="318"/>
      <c r="AJ615" s="318"/>
      <c r="AK615" s="318"/>
    </row>
    <row r="616" spans="1:37" ht="12" customHeight="1" x14ac:dyDescent="0.25">
      <c r="A616" s="318"/>
      <c r="B616" s="318"/>
      <c r="C616" s="318"/>
      <c r="D616" s="318"/>
      <c r="E616" s="318"/>
      <c r="F616" s="318"/>
      <c r="G616" s="318"/>
      <c r="H616" s="318"/>
      <c r="I616" s="318"/>
      <c r="J616" s="318"/>
      <c r="K616" s="318"/>
      <c r="L616" s="318"/>
      <c r="M616" s="318"/>
      <c r="N616" s="320"/>
      <c r="O616" s="367"/>
      <c r="P616" s="318"/>
      <c r="Q616" s="318"/>
      <c r="R616" s="356"/>
      <c r="S616" s="318"/>
      <c r="T616" s="318"/>
      <c r="U616" s="318"/>
      <c r="V616" s="318"/>
      <c r="W616" s="318"/>
      <c r="X616" s="318"/>
      <c r="Y616" s="318"/>
      <c r="Z616" s="318"/>
      <c r="AA616" s="318"/>
      <c r="AB616" s="318"/>
      <c r="AC616" s="318"/>
      <c r="AD616" s="318"/>
      <c r="AE616" s="318"/>
      <c r="AF616" s="318"/>
      <c r="AG616" s="318"/>
      <c r="AH616" s="318"/>
      <c r="AI616" s="318"/>
      <c r="AJ616" s="318"/>
      <c r="AK616" s="318"/>
    </row>
    <row r="617" spans="1:37" ht="12" customHeight="1" x14ac:dyDescent="0.25">
      <c r="A617" s="318"/>
      <c r="B617" s="318"/>
      <c r="C617" s="318"/>
      <c r="D617" s="318"/>
      <c r="E617" s="318"/>
      <c r="F617" s="318"/>
      <c r="G617" s="318"/>
      <c r="H617" s="318"/>
      <c r="I617" s="318"/>
      <c r="J617" s="318"/>
      <c r="K617" s="318"/>
      <c r="L617" s="318"/>
      <c r="M617" s="318"/>
      <c r="N617" s="320"/>
      <c r="O617" s="367"/>
      <c r="P617" s="318"/>
      <c r="Q617" s="318"/>
      <c r="R617" s="356"/>
      <c r="S617" s="318"/>
      <c r="T617" s="318"/>
      <c r="U617" s="318"/>
      <c r="V617" s="318"/>
      <c r="W617" s="318"/>
      <c r="X617" s="318"/>
      <c r="Y617" s="318"/>
      <c r="Z617" s="318"/>
      <c r="AA617" s="318"/>
      <c r="AB617" s="318"/>
      <c r="AC617" s="318"/>
      <c r="AD617" s="318"/>
      <c r="AE617" s="318"/>
      <c r="AF617" s="318"/>
      <c r="AG617" s="318"/>
      <c r="AH617" s="318"/>
      <c r="AI617" s="318"/>
      <c r="AJ617" s="318"/>
      <c r="AK617" s="318"/>
    </row>
    <row r="618" spans="1:37" ht="12" customHeight="1" x14ac:dyDescent="0.25">
      <c r="A618" s="318"/>
      <c r="B618" s="318"/>
      <c r="C618" s="318"/>
      <c r="D618" s="318"/>
      <c r="E618" s="318"/>
      <c r="F618" s="318"/>
      <c r="G618" s="318"/>
      <c r="H618" s="318"/>
      <c r="I618" s="318"/>
      <c r="J618" s="318"/>
      <c r="K618" s="318"/>
      <c r="L618" s="318"/>
      <c r="M618" s="318"/>
      <c r="N618" s="320"/>
      <c r="O618" s="367"/>
      <c r="P618" s="318"/>
      <c r="Q618" s="318"/>
      <c r="R618" s="356"/>
      <c r="S618" s="318"/>
      <c r="T618" s="318"/>
      <c r="U618" s="318"/>
      <c r="V618" s="318"/>
      <c r="W618" s="318"/>
      <c r="X618" s="318"/>
      <c r="Y618" s="318"/>
      <c r="Z618" s="318"/>
      <c r="AA618" s="318"/>
      <c r="AB618" s="318"/>
      <c r="AC618" s="318"/>
      <c r="AD618" s="318"/>
      <c r="AE618" s="318"/>
      <c r="AF618" s="318"/>
      <c r="AG618" s="318"/>
      <c r="AH618" s="318"/>
      <c r="AI618" s="318"/>
      <c r="AJ618" s="318"/>
      <c r="AK618" s="318"/>
    </row>
    <row r="619" spans="1:37" ht="12" customHeight="1" x14ac:dyDescent="0.25">
      <c r="A619" s="318"/>
      <c r="B619" s="318"/>
      <c r="C619" s="318"/>
      <c r="D619" s="318"/>
      <c r="E619" s="318"/>
      <c r="F619" s="318"/>
      <c r="G619" s="318"/>
      <c r="H619" s="318"/>
      <c r="I619" s="318"/>
      <c r="J619" s="318"/>
      <c r="K619" s="318"/>
      <c r="L619" s="318"/>
      <c r="M619" s="318"/>
      <c r="N619" s="320"/>
      <c r="O619" s="367"/>
      <c r="P619" s="318"/>
      <c r="Q619" s="318"/>
      <c r="R619" s="356"/>
      <c r="S619" s="318"/>
      <c r="T619" s="318"/>
      <c r="U619" s="318"/>
      <c r="V619" s="318"/>
      <c r="W619" s="318"/>
      <c r="X619" s="318"/>
      <c r="Y619" s="318"/>
      <c r="Z619" s="318"/>
      <c r="AA619" s="318"/>
      <c r="AB619" s="318"/>
      <c r="AC619" s="318"/>
      <c r="AD619" s="318"/>
      <c r="AE619" s="318"/>
      <c r="AF619" s="318"/>
      <c r="AG619" s="318"/>
      <c r="AH619" s="318"/>
      <c r="AI619" s="318"/>
      <c r="AJ619" s="318"/>
      <c r="AK619" s="318"/>
    </row>
    <row r="620" spans="1:37" ht="12" customHeight="1" x14ac:dyDescent="0.25">
      <c r="A620" s="318"/>
      <c r="B620" s="318"/>
      <c r="C620" s="318"/>
      <c r="D620" s="318"/>
      <c r="E620" s="318"/>
      <c r="F620" s="318"/>
      <c r="G620" s="318"/>
      <c r="H620" s="318"/>
      <c r="I620" s="318"/>
      <c r="J620" s="318"/>
      <c r="K620" s="318"/>
      <c r="L620" s="318"/>
      <c r="M620" s="318"/>
      <c r="N620" s="320"/>
      <c r="O620" s="367"/>
      <c r="P620" s="318"/>
      <c r="Q620" s="318"/>
      <c r="R620" s="356"/>
      <c r="S620" s="318"/>
      <c r="T620" s="318"/>
      <c r="U620" s="318"/>
      <c r="V620" s="318"/>
      <c r="W620" s="318"/>
      <c r="X620" s="318"/>
      <c r="Y620" s="318"/>
      <c r="Z620" s="318"/>
      <c r="AA620" s="318"/>
      <c r="AB620" s="318"/>
      <c r="AC620" s="318"/>
      <c r="AD620" s="318"/>
      <c r="AE620" s="318"/>
      <c r="AF620" s="318"/>
      <c r="AG620" s="318"/>
      <c r="AH620" s="318"/>
      <c r="AI620" s="318"/>
      <c r="AJ620" s="318"/>
      <c r="AK620" s="318"/>
    </row>
    <row r="621" spans="1:37" ht="12" customHeight="1" x14ac:dyDescent="0.25">
      <c r="A621" s="318"/>
      <c r="B621" s="318"/>
      <c r="C621" s="318"/>
      <c r="D621" s="318"/>
      <c r="E621" s="318"/>
      <c r="F621" s="318"/>
      <c r="G621" s="318"/>
      <c r="H621" s="318"/>
      <c r="I621" s="318"/>
      <c r="J621" s="318"/>
      <c r="K621" s="318"/>
      <c r="L621" s="318"/>
      <c r="M621" s="318"/>
      <c r="N621" s="320"/>
      <c r="O621" s="367"/>
      <c r="P621" s="318"/>
      <c r="Q621" s="318"/>
      <c r="R621" s="356"/>
      <c r="S621" s="318"/>
      <c r="T621" s="318"/>
      <c r="U621" s="318"/>
      <c r="V621" s="318"/>
      <c r="W621" s="318"/>
      <c r="X621" s="318"/>
      <c r="Y621" s="318"/>
      <c r="Z621" s="318"/>
      <c r="AA621" s="318"/>
      <c r="AB621" s="318"/>
      <c r="AC621" s="318"/>
      <c r="AD621" s="318"/>
      <c r="AE621" s="318"/>
      <c r="AF621" s="318"/>
      <c r="AG621" s="318"/>
      <c r="AH621" s="318"/>
      <c r="AI621" s="318"/>
      <c r="AJ621" s="318"/>
      <c r="AK621" s="318"/>
    </row>
    <row r="622" spans="1:37" ht="12" customHeight="1" x14ac:dyDescent="0.25">
      <c r="A622" s="318"/>
      <c r="B622" s="318"/>
      <c r="C622" s="318"/>
      <c r="D622" s="318"/>
      <c r="E622" s="318"/>
      <c r="F622" s="318"/>
      <c r="G622" s="318"/>
      <c r="H622" s="318"/>
      <c r="I622" s="318"/>
      <c r="J622" s="318"/>
      <c r="K622" s="318"/>
      <c r="L622" s="318"/>
      <c r="M622" s="318"/>
      <c r="N622" s="320"/>
      <c r="O622" s="367"/>
      <c r="P622" s="318"/>
      <c r="Q622" s="318"/>
      <c r="R622" s="356"/>
      <c r="S622" s="318"/>
      <c r="T622" s="318"/>
      <c r="U622" s="318"/>
      <c r="V622" s="318"/>
      <c r="W622" s="318"/>
      <c r="X622" s="318"/>
      <c r="Y622" s="318"/>
      <c r="Z622" s="318"/>
      <c r="AA622" s="318"/>
      <c r="AB622" s="318"/>
      <c r="AC622" s="318"/>
      <c r="AD622" s="318"/>
      <c r="AE622" s="318"/>
      <c r="AF622" s="318"/>
      <c r="AG622" s="318"/>
      <c r="AH622" s="318"/>
      <c r="AI622" s="318"/>
      <c r="AJ622" s="318"/>
      <c r="AK622" s="318"/>
    </row>
    <row r="623" spans="1:37" ht="12" customHeight="1" x14ac:dyDescent="0.25">
      <c r="A623" s="318"/>
      <c r="B623" s="318"/>
      <c r="C623" s="318"/>
      <c r="D623" s="318"/>
      <c r="E623" s="318"/>
      <c r="F623" s="318"/>
      <c r="G623" s="318"/>
      <c r="H623" s="318"/>
      <c r="I623" s="318"/>
      <c r="J623" s="318"/>
      <c r="K623" s="318"/>
      <c r="L623" s="318"/>
      <c r="M623" s="318"/>
      <c r="N623" s="320"/>
      <c r="O623" s="367"/>
      <c r="P623" s="318"/>
      <c r="Q623" s="318"/>
      <c r="R623" s="356"/>
      <c r="S623" s="318"/>
      <c r="T623" s="318"/>
      <c r="U623" s="318"/>
      <c r="V623" s="318"/>
      <c r="W623" s="318"/>
      <c r="X623" s="318"/>
      <c r="Y623" s="318"/>
      <c r="Z623" s="318"/>
      <c r="AA623" s="318"/>
      <c r="AB623" s="318"/>
      <c r="AC623" s="318"/>
      <c r="AD623" s="318"/>
      <c r="AE623" s="318"/>
      <c r="AF623" s="318"/>
      <c r="AG623" s="318"/>
      <c r="AH623" s="318"/>
      <c r="AI623" s="318"/>
      <c r="AJ623" s="318"/>
      <c r="AK623" s="318"/>
    </row>
    <row r="624" spans="1:37" ht="12" customHeight="1" x14ac:dyDescent="0.25">
      <c r="A624" s="318"/>
      <c r="B624" s="318"/>
      <c r="C624" s="318"/>
      <c r="D624" s="318"/>
      <c r="E624" s="318"/>
      <c r="F624" s="318"/>
      <c r="G624" s="318"/>
      <c r="H624" s="318"/>
      <c r="I624" s="318"/>
      <c r="J624" s="318"/>
      <c r="K624" s="318"/>
      <c r="L624" s="318"/>
      <c r="M624" s="318"/>
      <c r="N624" s="320"/>
      <c r="O624" s="367"/>
      <c r="P624" s="318"/>
      <c r="Q624" s="318"/>
      <c r="R624" s="356"/>
      <c r="S624" s="318"/>
      <c r="T624" s="318"/>
      <c r="U624" s="318"/>
      <c r="V624" s="318"/>
      <c r="W624" s="318"/>
      <c r="X624" s="318"/>
      <c r="Y624" s="318"/>
      <c r="Z624" s="318"/>
      <c r="AA624" s="318"/>
      <c r="AB624" s="318"/>
      <c r="AC624" s="318"/>
      <c r="AD624" s="318"/>
      <c r="AE624" s="318"/>
      <c r="AF624" s="318"/>
      <c r="AG624" s="318"/>
      <c r="AH624" s="318"/>
      <c r="AI624" s="318"/>
      <c r="AJ624" s="318"/>
      <c r="AK624" s="318"/>
    </row>
    <row r="625" spans="1:37" ht="12" customHeight="1" x14ac:dyDescent="0.25">
      <c r="A625" s="318"/>
      <c r="B625" s="318"/>
      <c r="C625" s="318"/>
      <c r="D625" s="318"/>
      <c r="E625" s="318"/>
      <c r="F625" s="318"/>
      <c r="G625" s="318"/>
      <c r="H625" s="318"/>
      <c r="I625" s="318"/>
      <c r="J625" s="318"/>
      <c r="K625" s="318"/>
      <c r="L625" s="318"/>
      <c r="M625" s="318"/>
      <c r="N625" s="320"/>
      <c r="O625" s="367"/>
      <c r="P625" s="318"/>
      <c r="Q625" s="318"/>
      <c r="R625" s="356"/>
      <c r="S625" s="318"/>
      <c r="T625" s="318"/>
      <c r="U625" s="318"/>
      <c r="V625" s="318"/>
      <c r="W625" s="318"/>
      <c r="X625" s="318"/>
      <c r="Y625" s="318"/>
      <c r="Z625" s="318"/>
      <c r="AA625" s="318"/>
      <c r="AB625" s="318"/>
      <c r="AC625" s="318"/>
      <c r="AD625" s="318"/>
      <c r="AE625" s="318"/>
      <c r="AF625" s="318"/>
      <c r="AG625" s="318"/>
      <c r="AH625" s="318"/>
      <c r="AI625" s="318"/>
      <c r="AJ625" s="318"/>
      <c r="AK625" s="318"/>
    </row>
    <row r="626" spans="1:37" ht="12" customHeight="1" x14ac:dyDescent="0.25">
      <c r="A626" s="318"/>
      <c r="B626" s="318"/>
      <c r="C626" s="318"/>
      <c r="D626" s="318"/>
      <c r="E626" s="318"/>
      <c r="F626" s="318"/>
      <c r="G626" s="318"/>
      <c r="H626" s="318"/>
      <c r="I626" s="318"/>
      <c r="J626" s="318"/>
      <c r="K626" s="318"/>
      <c r="L626" s="318"/>
      <c r="M626" s="318"/>
      <c r="N626" s="320"/>
      <c r="O626" s="367"/>
      <c r="P626" s="318"/>
      <c r="Q626" s="318"/>
      <c r="R626" s="356"/>
      <c r="S626" s="318"/>
      <c r="T626" s="318"/>
      <c r="U626" s="318"/>
      <c r="V626" s="318"/>
      <c r="W626" s="318"/>
      <c r="X626" s="318"/>
      <c r="Y626" s="318"/>
      <c r="Z626" s="318"/>
      <c r="AA626" s="318"/>
      <c r="AB626" s="318"/>
      <c r="AC626" s="318"/>
      <c r="AD626" s="318"/>
      <c r="AE626" s="318"/>
      <c r="AF626" s="318"/>
      <c r="AG626" s="318"/>
      <c r="AH626" s="318"/>
      <c r="AI626" s="318"/>
      <c r="AJ626" s="318"/>
      <c r="AK626" s="318"/>
    </row>
    <row r="627" spans="1:37" ht="12" customHeight="1" x14ac:dyDescent="0.25">
      <c r="A627" s="318"/>
      <c r="B627" s="318"/>
      <c r="C627" s="318"/>
      <c r="D627" s="318"/>
      <c r="E627" s="318"/>
      <c r="F627" s="318"/>
      <c r="G627" s="318"/>
      <c r="H627" s="318"/>
      <c r="I627" s="318"/>
      <c r="J627" s="318"/>
      <c r="K627" s="318"/>
      <c r="L627" s="318"/>
      <c r="M627" s="318"/>
      <c r="N627" s="320"/>
      <c r="O627" s="367"/>
      <c r="P627" s="318"/>
      <c r="Q627" s="318"/>
      <c r="R627" s="356"/>
      <c r="S627" s="318"/>
      <c r="T627" s="318"/>
      <c r="U627" s="318"/>
      <c r="V627" s="318"/>
      <c r="W627" s="318"/>
      <c r="X627" s="318"/>
      <c r="Y627" s="318"/>
      <c r="Z627" s="318"/>
      <c r="AA627" s="318"/>
      <c r="AB627" s="318"/>
      <c r="AC627" s="318"/>
      <c r="AD627" s="318"/>
      <c r="AE627" s="318"/>
      <c r="AF627" s="318"/>
      <c r="AG627" s="318"/>
      <c r="AH627" s="318"/>
      <c r="AI627" s="318"/>
      <c r="AJ627" s="318"/>
      <c r="AK627" s="318"/>
    </row>
    <row r="628" spans="1:37" ht="12" customHeight="1" x14ac:dyDescent="0.25">
      <c r="A628" s="318"/>
      <c r="B628" s="318"/>
      <c r="C628" s="318"/>
      <c r="D628" s="318"/>
      <c r="E628" s="318"/>
      <c r="F628" s="318"/>
      <c r="G628" s="318"/>
      <c r="H628" s="318"/>
      <c r="I628" s="318"/>
      <c r="J628" s="318"/>
      <c r="K628" s="318"/>
      <c r="L628" s="318"/>
      <c r="M628" s="318"/>
      <c r="N628" s="320"/>
      <c r="O628" s="367"/>
      <c r="P628" s="318"/>
      <c r="Q628" s="318"/>
      <c r="R628" s="356"/>
      <c r="S628" s="318"/>
      <c r="T628" s="318"/>
      <c r="U628" s="318"/>
      <c r="V628" s="318"/>
      <c r="W628" s="318"/>
      <c r="X628" s="318"/>
      <c r="Y628" s="318"/>
      <c r="Z628" s="318"/>
      <c r="AA628" s="318"/>
      <c r="AB628" s="318"/>
      <c r="AC628" s="318"/>
      <c r="AD628" s="318"/>
      <c r="AE628" s="318"/>
      <c r="AF628" s="318"/>
      <c r="AG628" s="318"/>
      <c r="AH628" s="318"/>
      <c r="AI628" s="318"/>
      <c r="AJ628" s="318"/>
      <c r="AK628" s="318"/>
    </row>
    <row r="629" spans="1:37" ht="12" customHeight="1" x14ac:dyDescent="0.25">
      <c r="A629" s="318"/>
      <c r="B629" s="318"/>
      <c r="C629" s="318"/>
      <c r="D629" s="318"/>
      <c r="E629" s="318"/>
      <c r="F629" s="318"/>
      <c r="G629" s="318"/>
      <c r="H629" s="318"/>
      <c r="I629" s="318"/>
      <c r="J629" s="318"/>
      <c r="K629" s="318"/>
      <c r="L629" s="318"/>
      <c r="M629" s="318"/>
      <c r="N629" s="320"/>
      <c r="O629" s="367"/>
      <c r="P629" s="318"/>
      <c r="Q629" s="318"/>
      <c r="R629" s="356"/>
      <c r="S629" s="318"/>
      <c r="T629" s="318"/>
      <c r="U629" s="318"/>
      <c r="V629" s="318"/>
      <c r="W629" s="318"/>
      <c r="X629" s="318"/>
      <c r="Y629" s="318"/>
      <c r="Z629" s="318"/>
      <c r="AA629" s="318"/>
      <c r="AB629" s="318"/>
      <c r="AC629" s="318"/>
      <c r="AD629" s="318"/>
      <c r="AE629" s="318"/>
      <c r="AF629" s="318"/>
      <c r="AG629" s="318"/>
      <c r="AH629" s="318"/>
      <c r="AI629" s="318"/>
      <c r="AJ629" s="318"/>
      <c r="AK629" s="318"/>
    </row>
    <row r="630" spans="1:37" ht="12" customHeight="1" x14ac:dyDescent="0.25">
      <c r="A630" s="318"/>
      <c r="B630" s="318"/>
      <c r="C630" s="318"/>
      <c r="D630" s="318"/>
      <c r="E630" s="318"/>
      <c r="F630" s="318"/>
      <c r="G630" s="318"/>
      <c r="H630" s="318"/>
      <c r="I630" s="318"/>
      <c r="J630" s="318"/>
      <c r="K630" s="318"/>
      <c r="L630" s="318"/>
      <c r="M630" s="318"/>
      <c r="N630" s="320"/>
      <c r="O630" s="367"/>
      <c r="P630" s="318"/>
      <c r="Q630" s="318"/>
      <c r="R630" s="356"/>
      <c r="S630" s="318"/>
      <c r="T630" s="318"/>
      <c r="U630" s="318"/>
      <c r="V630" s="318"/>
      <c r="W630" s="318"/>
      <c r="X630" s="318"/>
      <c r="Y630" s="318"/>
      <c r="Z630" s="318"/>
      <c r="AA630" s="318"/>
      <c r="AB630" s="318"/>
      <c r="AC630" s="318"/>
      <c r="AD630" s="318"/>
      <c r="AE630" s="318"/>
      <c r="AF630" s="318"/>
      <c r="AG630" s="318"/>
      <c r="AH630" s="318"/>
      <c r="AI630" s="318"/>
      <c r="AJ630" s="318"/>
      <c r="AK630" s="318"/>
    </row>
    <row r="631" spans="1:37" ht="12" customHeight="1" x14ac:dyDescent="0.25">
      <c r="A631" s="318"/>
      <c r="B631" s="318"/>
      <c r="C631" s="318"/>
      <c r="D631" s="318"/>
      <c r="E631" s="318"/>
      <c r="F631" s="318"/>
      <c r="G631" s="318"/>
      <c r="H631" s="318"/>
      <c r="I631" s="318"/>
      <c r="J631" s="318"/>
      <c r="K631" s="318"/>
      <c r="L631" s="318"/>
      <c r="M631" s="318"/>
      <c r="N631" s="320"/>
      <c r="O631" s="367"/>
      <c r="P631" s="318"/>
      <c r="Q631" s="318"/>
      <c r="R631" s="356"/>
      <c r="S631" s="318"/>
      <c r="T631" s="318"/>
      <c r="U631" s="318"/>
      <c r="V631" s="318"/>
      <c r="W631" s="318"/>
      <c r="X631" s="318"/>
      <c r="Y631" s="318"/>
      <c r="Z631" s="318"/>
      <c r="AA631" s="318"/>
      <c r="AB631" s="318"/>
      <c r="AC631" s="318"/>
      <c r="AD631" s="318"/>
      <c r="AE631" s="318"/>
      <c r="AF631" s="318"/>
      <c r="AG631" s="318"/>
      <c r="AH631" s="318"/>
      <c r="AI631" s="318"/>
      <c r="AJ631" s="318"/>
      <c r="AK631" s="318"/>
    </row>
    <row r="632" spans="1:37" ht="12" customHeight="1" x14ac:dyDescent="0.25">
      <c r="A632" s="318"/>
      <c r="B632" s="318"/>
      <c r="C632" s="318"/>
      <c r="D632" s="318"/>
      <c r="E632" s="318"/>
      <c r="F632" s="318"/>
      <c r="G632" s="318"/>
      <c r="H632" s="318"/>
      <c r="I632" s="318"/>
      <c r="J632" s="318"/>
      <c r="K632" s="318"/>
      <c r="L632" s="318"/>
      <c r="M632" s="318"/>
      <c r="N632" s="320"/>
      <c r="O632" s="367"/>
      <c r="P632" s="318"/>
      <c r="Q632" s="318"/>
      <c r="R632" s="356"/>
      <c r="S632" s="318"/>
      <c r="T632" s="318"/>
      <c r="U632" s="318"/>
      <c r="V632" s="318"/>
      <c r="W632" s="318"/>
      <c r="X632" s="318"/>
      <c r="Y632" s="318"/>
      <c r="Z632" s="318"/>
      <c r="AA632" s="318"/>
      <c r="AB632" s="318"/>
      <c r="AC632" s="318"/>
      <c r="AD632" s="318"/>
      <c r="AE632" s="318"/>
      <c r="AF632" s="318"/>
      <c r="AG632" s="318"/>
      <c r="AH632" s="318"/>
      <c r="AI632" s="318"/>
      <c r="AJ632" s="318"/>
      <c r="AK632" s="318"/>
    </row>
    <row r="633" spans="1:37" ht="12" customHeight="1" x14ac:dyDescent="0.25">
      <c r="A633" s="318"/>
      <c r="B633" s="318"/>
      <c r="C633" s="318"/>
      <c r="D633" s="318"/>
      <c r="E633" s="318"/>
      <c r="F633" s="318"/>
      <c r="G633" s="318"/>
      <c r="H633" s="318"/>
      <c r="I633" s="318"/>
      <c r="J633" s="318"/>
      <c r="K633" s="318"/>
      <c r="L633" s="318"/>
      <c r="M633" s="318"/>
      <c r="N633" s="320"/>
      <c r="O633" s="367"/>
      <c r="P633" s="318"/>
      <c r="Q633" s="318"/>
      <c r="R633" s="356"/>
      <c r="S633" s="318"/>
      <c r="T633" s="318"/>
      <c r="U633" s="318"/>
      <c r="V633" s="318"/>
      <c r="W633" s="318"/>
      <c r="X633" s="318"/>
      <c r="Y633" s="318"/>
      <c r="Z633" s="318"/>
      <c r="AA633" s="318"/>
      <c r="AB633" s="318"/>
      <c r="AC633" s="318"/>
      <c r="AD633" s="318"/>
      <c r="AE633" s="318"/>
      <c r="AF633" s="318"/>
      <c r="AG633" s="318"/>
      <c r="AH633" s="318"/>
      <c r="AI633" s="318"/>
      <c r="AJ633" s="318"/>
      <c r="AK633" s="318"/>
    </row>
    <row r="634" spans="1:37" ht="12" customHeight="1" x14ac:dyDescent="0.25">
      <c r="A634" s="318"/>
      <c r="B634" s="318"/>
      <c r="C634" s="318"/>
      <c r="D634" s="318"/>
      <c r="E634" s="318"/>
      <c r="F634" s="318"/>
      <c r="G634" s="318"/>
      <c r="H634" s="318"/>
      <c r="I634" s="318"/>
      <c r="J634" s="318"/>
      <c r="K634" s="318"/>
      <c r="L634" s="318"/>
      <c r="M634" s="318"/>
      <c r="N634" s="320"/>
      <c r="O634" s="367"/>
      <c r="P634" s="318"/>
      <c r="Q634" s="318"/>
      <c r="R634" s="356"/>
      <c r="S634" s="318"/>
      <c r="T634" s="318"/>
      <c r="U634" s="318"/>
      <c r="V634" s="318"/>
      <c r="W634" s="318"/>
      <c r="X634" s="318"/>
      <c r="Y634" s="318"/>
      <c r="Z634" s="318"/>
      <c r="AA634" s="318"/>
      <c r="AB634" s="318"/>
      <c r="AC634" s="318"/>
      <c r="AD634" s="318"/>
      <c r="AE634" s="318"/>
      <c r="AF634" s="318"/>
      <c r="AG634" s="318"/>
      <c r="AH634" s="318"/>
      <c r="AI634" s="318"/>
      <c r="AJ634" s="318"/>
      <c r="AK634" s="318"/>
    </row>
    <row r="635" spans="1:37" ht="12" customHeight="1" x14ac:dyDescent="0.25">
      <c r="A635" s="318"/>
      <c r="B635" s="318"/>
      <c r="C635" s="318"/>
      <c r="D635" s="318"/>
      <c r="E635" s="318"/>
      <c r="F635" s="318"/>
      <c r="G635" s="318"/>
      <c r="H635" s="318"/>
      <c r="I635" s="318"/>
      <c r="J635" s="318"/>
      <c r="K635" s="318"/>
      <c r="L635" s="318"/>
      <c r="M635" s="318"/>
      <c r="N635" s="320"/>
      <c r="O635" s="367"/>
      <c r="P635" s="318"/>
      <c r="Q635" s="318"/>
      <c r="R635" s="356"/>
      <c r="S635" s="318"/>
      <c r="T635" s="318"/>
      <c r="U635" s="318"/>
      <c r="V635" s="318"/>
      <c r="W635" s="318"/>
      <c r="X635" s="318"/>
      <c r="Y635" s="318"/>
      <c r="Z635" s="318"/>
      <c r="AA635" s="318"/>
      <c r="AB635" s="318"/>
      <c r="AC635" s="318"/>
      <c r="AD635" s="318"/>
      <c r="AE635" s="318"/>
      <c r="AF635" s="318"/>
      <c r="AG635" s="318"/>
      <c r="AH635" s="318"/>
      <c r="AI635" s="318"/>
      <c r="AJ635" s="318"/>
      <c r="AK635" s="318"/>
    </row>
    <row r="636" spans="1:37" ht="12" customHeight="1" x14ac:dyDescent="0.25">
      <c r="A636" s="318"/>
      <c r="B636" s="318"/>
      <c r="C636" s="318"/>
      <c r="D636" s="318"/>
      <c r="E636" s="318"/>
      <c r="F636" s="318"/>
      <c r="G636" s="318"/>
      <c r="H636" s="318"/>
      <c r="I636" s="318"/>
      <c r="J636" s="318"/>
      <c r="K636" s="318"/>
      <c r="L636" s="318"/>
      <c r="M636" s="318"/>
      <c r="N636" s="320"/>
      <c r="O636" s="367"/>
      <c r="P636" s="318"/>
      <c r="Q636" s="318"/>
      <c r="R636" s="356"/>
      <c r="S636" s="318"/>
      <c r="T636" s="318"/>
      <c r="U636" s="318"/>
      <c r="V636" s="318"/>
      <c r="W636" s="318"/>
      <c r="X636" s="318"/>
      <c r="Y636" s="318"/>
      <c r="Z636" s="318"/>
      <c r="AA636" s="318"/>
      <c r="AB636" s="318"/>
      <c r="AC636" s="318"/>
      <c r="AD636" s="318"/>
      <c r="AE636" s="318"/>
      <c r="AF636" s="318"/>
      <c r="AG636" s="318"/>
      <c r="AH636" s="318"/>
      <c r="AI636" s="318"/>
      <c r="AJ636" s="318"/>
      <c r="AK636" s="318"/>
    </row>
    <row r="637" spans="1:37" ht="12" customHeight="1" x14ac:dyDescent="0.25">
      <c r="A637" s="318"/>
      <c r="B637" s="318"/>
      <c r="C637" s="318"/>
      <c r="D637" s="318"/>
      <c r="E637" s="318"/>
      <c r="F637" s="318"/>
      <c r="G637" s="318"/>
      <c r="H637" s="318"/>
      <c r="I637" s="318"/>
      <c r="J637" s="318"/>
      <c r="K637" s="318"/>
      <c r="L637" s="318"/>
      <c r="M637" s="318"/>
      <c r="N637" s="320"/>
      <c r="O637" s="367"/>
      <c r="P637" s="318"/>
      <c r="Q637" s="318"/>
      <c r="R637" s="356"/>
      <c r="S637" s="318"/>
      <c r="T637" s="318"/>
      <c r="U637" s="318"/>
      <c r="V637" s="318"/>
      <c r="W637" s="318"/>
      <c r="X637" s="318"/>
      <c r="Y637" s="318"/>
      <c r="Z637" s="318"/>
      <c r="AA637" s="318"/>
      <c r="AB637" s="318"/>
      <c r="AC637" s="318"/>
      <c r="AD637" s="318"/>
      <c r="AE637" s="318"/>
      <c r="AF637" s="318"/>
      <c r="AG637" s="318"/>
      <c r="AH637" s="318"/>
      <c r="AI637" s="318"/>
      <c r="AJ637" s="318"/>
      <c r="AK637" s="318"/>
    </row>
    <row r="638" spans="1:37" ht="12" customHeight="1" x14ac:dyDescent="0.25">
      <c r="A638" s="318"/>
      <c r="B638" s="318"/>
      <c r="C638" s="318"/>
      <c r="D638" s="318"/>
      <c r="E638" s="318"/>
      <c r="F638" s="318"/>
      <c r="G638" s="318"/>
      <c r="H638" s="318"/>
      <c r="I638" s="318"/>
      <c r="J638" s="318"/>
      <c r="K638" s="318"/>
      <c r="L638" s="318"/>
      <c r="M638" s="318"/>
      <c r="N638" s="320"/>
      <c r="O638" s="367"/>
      <c r="P638" s="318"/>
      <c r="Q638" s="318"/>
      <c r="R638" s="356"/>
      <c r="S638" s="318"/>
      <c r="T638" s="318"/>
      <c r="U638" s="318"/>
      <c r="V638" s="318"/>
      <c r="W638" s="318"/>
      <c r="X638" s="318"/>
      <c r="Y638" s="318"/>
      <c r="Z638" s="318"/>
      <c r="AA638" s="318"/>
      <c r="AB638" s="318"/>
      <c r="AC638" s="318"/>
      <c r="AD638" s="318"/>
      <c r="AE638" s="318"/>
      <c r="AF638" s="318"/>
      <c r="AG638" s="318"/>
      <c r="AH638" s="318"/>
      <c r="AI638" s="318"/>
      <c r="AJ638" s="318"/>
      <c r="AK638" s="318"/>
    </row>
    <row r="639" spans="1:37" ht="12" customHeight="1" x14ac:dyDescent="0.25">
      <c r="A639" s="318"/>
      <c r="B639" s="318"/>
      <c r="C639" s="318"/>
      <c r="D639" s="318"/>
      <c r="E639" s="318"/>
      <c r="F639" s="318"/>
      <c r="G639" s="318"/>
      <c r="H639" s="318"/>
      <c r="I639" s="318"/>
      <c r="J639" s="318"/>
      <c r="K639" s="318"/>
      <c r="L639" s="318"/>
      <c r="M639" s="318"/>
      <c r="N639" s="320"/>
      <c r="O639" s="367"/>
      <c r="P639" s="318"/>
      <c r="Q639" s="318"/>
      <c r="R639" s="356"/>
      <c r="S639" s="318"/>
      <c r="T639" s="318"/>
      <c r="U639" s="318"/>
      <c r="V639" s="318"/>
      <c r="W639" s="318"/>
      <c r="X639" s="318"/>
      <c r="Y639" s="318"/>
      <c r="Z639" s="318"/>
      <c r="AA639" s="318"/>
      <c r="AB639" s="318"/>
      <c r="AC639" s="318"/>
      <c r="AD639" s="318"/>
      <c r="AE639" s="318"/>
      <c r="AF639" s="318"/>
      <c r="AG639" s="318"/>
      <c r="AH639" s="318"/>
      <c r="AI639" s="318"/>
      <c r="AJ639" s="318"/>
      <c r="AK639" s="318"/>
    </row>
    <row r="640" spans="1:37" ht="12" customHeight="1" x14ac:dyDescent="0.25">
      <c r="A640" s="318"/>
      <c r="B640" s="318"/>
      <c r="C640" s="318"/>
      <c r="D640" s="318"/>
      <c r="E640" s="318"/>
      <c r="F640" s="318"/>
      <c r="G640" s="318"/>
      <c r="H640" s="318"/>
      <c r="I640" s="318"/>
      <c r="J640" s="318"/>
      <c r="K640" s="318"/>
      <c r="L640" s="318"/>
      <c r="M640" s="318"/>
      <c r="N640" s="320"/>
      <c r="O640" s="367"/>
      <c r="P640" s="318"/>
      <c r="Q640" s="318"/>
      <c r="R640" s="356"/>
      <c r="S640" s="318"/>
      <c r="T640" s="318"/>
      <c r="U640" s="318"/>
      <c r="V640" s="318"/>
      <c r="W640" s="318"/>
      <c r="X640" s="318"/>
      <c r="Y640" s="318"/>
      <c r="Z640" s="318"/>
      <c r="AA640" s="318"/>
      <c r="AB640" s="318"/>
      <c r="AC640" s="318"/>
      <c r="AD640" s="318"/>
      <c r="AE640" s="318"/>
      <c r="AF640" s="318"/>
      <c r="AG640" s="318"/>
      <c r="AH640" s="318"/>
      <c r="AI640" s="318"/>
      <c r="AJ640" s="318"/>
      <c r="AK640" s="318"/>
    </row>
    <row r="641" spans="1:37" ht="12" customHeight="1" x14ac:dyDescent="0.25">
      <c r="A641" s="318"/>
      <c r="B641" s="318"/>
      <c r="C641" s="318"/>
      <c r="D641" s="318"/>
      <c r="E641" s="318"/>
      <c r="F641" s="318"/>
      <c r="G641" s="318"/>
      <c r="H641" s="318"/>
      <c r="I641" s="318"/>
      <c r="J641" s="318"/>
      <c r="K641" s="318"/>
      <c r="L641" s="318"/>
      <c r="M641" s="318"/>
      <c r="N641" s="320"/>
      <c r="O641" s="367"/>
      <c r="P641" s="318"/>
      <c r="Q641" s="318"/>
      <c r="R641" s="356"/>
      <c r="S641" s="318"/>
      <c r="T641" s="318"/>
      <c r="U641" s="318"/>
      <c r="V641" s="318"/>
      <c r="W641" s="318"/>
      <c r="X641" s="318"/>
      <c r="Y641" s="318"/>
      <c r="Z641" s="318"/>
      <c r="AA641" s="318"/>
      <c r="AB641" s="318"/>
      <c r="AC641" s="318"/>
      <c r="AD641" s="318"/>
      <c r="AE641" s="318"/>
      <c r="AF641" s="318"/>
      <c r="AG641" s="318"/>
      <c r="AH641" s="318"/>
      <c r="AI641" s="318"/>
      <c r="AJ641" s="318"/>
      <c r="AK641" s="318"/>
    </row>
    <row r="642" spans="1:37" ht="12" customHeight="1" x14ac:dyDescent="0.25">
      <c r="A642" s="318"/>
      <c r="B642" s="318"/>
      <c r="C642" s="318"/>
      <c r="D642" s="318"/>
      <c r="E642" s="318"/>
      <c r="F642" s="318"/>
      <c r="G642" s="318"/>
      <c r="H642" s="318"/>
      <c r="I642" s="318"/>
      <c r="J642" s="318"/>
      <c r="K642" s="318"/>
      <c r="L642" s="318"/>
      <c r="M642" s="318"/>
      <c r="N642" s="320"/>
      <c r="O642" s="367"/>
      <c r="P642" s="318"/>
      <c r="Q642" s="318"/>
      <c r="R642" s="356"/>
      <c r="S642" s="318"/>
      <c r="T642" s="318"/>
      <c r="U642" s="318"/>
      <c r="V642" s="318"/>
      <c r="W642" s="318"/>
      <c r="X642" s="318"/>
      <c r="Y642" s="318"/>
      <c r="Z642" s="318"/>
      <c r="AA642" s="318"/>
      <c r="AB642" s="318"/>
      <c r="AC642" s="318"/>
      <c r="AD642" s="318"/>
      <c r="AE642" s="318"/>
      <c r="AF642" s="318"/>
      <c r="AG642" s="318"/>
      <c r="AH642" s="318"/>
      <c r="AI642" s="318"/>
      <c r="AJ642" s="318"/>
      <c r="AK642" s="318"/>
    </row>
    <row r="643" spans="1:37" ht="12" customHeight="1" x14ac:dyDescent="0.25">
      <c r="A643" s="318"/>
      <c r="B643" s="318"/>
      <c r="C643" s="318"/>
      <c r="D643" s="318"/>
      <c r="E643" s="318"/>
      <c r="F643" s="318"/>
      <c r="G643" s="318"/>
      <c r="H643" s="318"/>
      <c r="I643" s="318"/>
      <c r="J643" s="318"/>
      <c r="K643" s="318"/>
      <c r="L643" s="318"/>
      <c r="M643" s="318"/>
      <c r="N643" s="320"/>
      <c r="O643" s="367"/>
      <c r="P643" s="318"/>
      <c r="Q643" s="318"/>
      <c r="R643" s="356"/>
      <c r="S643" s="318"/>
      <c r="T643" s="318"/>
      <c r="U643" s="318"/>
      <c r="V643" s="318"/>
      <c r="W643" s="318"/>
      <c r="X643" s="318"/>
      <c r="Y643" s="318"/>
      <c r="Z643" s="318"/>
      <c r="AA643" s="318"/>
      <c r="AB643" s="318"/>
      <c r="AC643" s="318"/>
      <c r="AD643" s="318"/>
      <c r="AE643" s="318"/>
      <c r="AF643" s="318"/>
      <c r="AG643" s="318"/>
      <c r="AH643" s="318"/>
      <c r="AI643" s="318"/>
      <c r="AJ643" s="318"/>
      <c r="AK643" s="318"/>
    </row>
    <row r="644" spans="1:37" ht="12" customHeight="1" x14ac:dyDescent="0.25">
      <c r="A644" s="318"/>
      <c r="B644" s="318"/>
      <c r="C644" s="318"/>
      <c r="D644" s="318"/>
      <c r="E644" s="318"/>
      <c r="F644" s="318"/>
      <c r="G644" s="318"/>
      <c r="H644" s="318"/>
      <c r="I644" s="318"/>
      <c r="J644" s="318"/>
      <c r="K644" s="318"/>
      <c r="L644" s="318"/>
      <c r="M644" s="318"/>
      <c r="N644" s="320"/>
      <c r="O644" s="367"/>
      <c r="P644" s="318"/>
      <c r="Q644" s="318"/>
      <c r="R644" s="356"/>
      <c r="S644" s="318"/>
      <c r="T644" s="318"/>
      <c r="U644" s="318"/>
      <c r="V644" s="318"/>
      <c r="W644" s="318"/>
      <c r="X644" s="318"/>
      <c r="Y644" s="318"/>
      <c r="Z644" s="318"/>
      <c r="AA644" s="318"/>
      <c r="AB644" s="318"/>
      <c r="AC644" s="318"/>
      <c r="AD644" s="318"/>
      <c r="AE644" s="318"/>
      <c r="AF644" s="318"/>
      <c r="AG644" s="318"/>
      <c r="AH644" s="318"/>
      <c r="AI644" s="318"/>
      <c r="AJ644" s="318"/>
      <c r="AK644" s="318"/>
    </row>
    <row r="645" spans="1:37" ht="12" customHeight="1" x14ac:dyDescent="0.25">
      <c r="A645" s="318"/>
      <c r="B645" s="318"/>
      <c r="C645" s="318"/>
      <c r="D645" s="318"/>
      <c r="E645" s="318"/>
      <c r="F645" s="318"/>
      <c r="G645" s="318"/>
      <c r="H645" s="318"/>
      <c r="I645" s="318"/>
      <c r="J645" s="318"/>
      <c r="K645" s="318"/>
      <c r="L645" s="318"/>
      <c r="M645" s="318"/>
      <c r="N645" s="320"/>
      <c r="O645" s="367"/>
      <c r="P645" s="318"/>
      <c r="Q645" s="318"/>
      <c r="R645" s="356"/>
      <c r="S645" s="318"/>
      <c r="T645" s="318"/>
      <c r="U645" s="318"/>
      <c r="V645" s="318"/>
      <c r="W645" s="318"/>
      <c r="X645" s="318"/>
      <c r="Y645" s="318"/>
      <c r="Z645" s="318"/>
      <c r="AA645" s="318"/>
      <c r="AB645" s="318"/>
      <c r="AC645" s="318"/>
      <c r="AD645" s="318"/>
      <c r="AE645" s="318"/>
      <c r="AF645" s="318"/>
      <c r="AG645" s="318"/>
      <c r="AH645" s="318"/>
      <c r="AI645" s="318"/>
      <c r="AJ645" s="318"/>
      <c r="AK645" s="318"/>
    </row>
    <row r="646" spans="1:37" ht="12" customHeight="1" x14ac:dyDescent="0.25">
      <c r="A646" s="318"/>
      <c r="B646" s="318"/>
      <c r="C646" s="318"/>
      <c r="D646" s="318"/>
      <c r="E646" s="318"/>
      <c r="F646" s="318"/>
      <c r="G646" s="318"/>
      <c r="H646" s="318"/>
      <c r="I646" s="318"/>
      <c r="J646" s="318"/>
      <c r="K646" s="318"/>
      <c r="L646" s="318"/>
      <c r="M646" s="318"/>
      <c r="N646" s="320"/>
      <c r="O646" s="367"/>
      <c r="P646" s="318"/>
      <c r="Q646" s="318"/>
      <c r="R646" s="356"/>
      <c r="S646" s="318"/>
      <c r="T646" s="318"/>
      <c r="U646" s="318"/>
      <c r="V646" s="318"/>
      <c r="W646" s="318"/>
      <c r="X646" s="318"/>
      <c r="Y646" s="318"/>
      <c r="Z646" s="318"/>
      <c r="AA646" s="318"/>
      <c r="AB646" s="318"/>
      <c r="AC646" s="318"/>
      <c r="AD646" s="318"/>
      <c r="AE646" s="318"/>
      <c r="AF646" s="318"/>
      <c r="AG646" s="318"/>
      <c r="AH646" s="318"/>
      <c r="AI646" s="318"/>
      <c r="AJ646" s="318"/>
      <c r="AK646" s="318"/>
    </row>
    <row r="647" spans="1:37" ht="12" customHeight="1" x14ac:dyDescent="0.25">
      <c r="A647" s="318"/>
      <c r="B647" s="318"/>
      <c r="C647" s="318"/>
      <c r="D647" s="318"/>
      <c r="E647" s="318"/>
      <c r="F647" s="318"/>
      <c r="G647" s="318"/>
      <c r="H647" s="318"/>
      <c r="I647" s="318"/>
      <c r="J647" s="318"/>
      <c r="K647" s="318"/>
      <c r="L647" s="318"/>
      <c r="M647" s="318"/>
      <c r="N647" s="320"/>
      <c r="O647" s="367"/>
      <c r="P647" s="318"/>
      <c r="Q647" s="318"/>
      <c r="R647" s="356"/>
      <c r="S647" s="318"/>
      <c r="T647" s="318"/>
      <c r="U647" s="318"/>
      <c r="V647" s="318"/>
      <c r="W647" s="318"/>
      <c r="X647" s="318"/>
      <c r="Y647" s="318"/>
      <c r="Z647" s="318"/>
      <c r="AA647" s="318"/>
      <c r="AB647" s="318"/>
      <c r="AC647" s="318"/>
      <c r="AD647" s="318"/>
      <c r="AE647" s="318"/>
      <c r="AF647" s="318"/>
      <c r="AG647" s="318"/>
      <c r="AH647" s="318"/>
      <c r="AI647" s="318"/>
      <c r="AJ647" s="318"/>
      <c r="AK647" s="318"/>
    </row>
    <row r="648" spans="1:37" ht="12" customHeight="1" x14ac:dyDescent="0.25">
      <c r="A648" s="318"/>
      <c r="B648" s="318"/>
      <c r="C648" s="318"/>
      <c r="D648" s="318"/>
      <c r="E648" s="318"/>
      <c r="F648" s="318"/>
      <c r="G648" s="318"/>
      <c r="H648" s="318"/>
      <c r="I648" s="318"/>
      <c r="J648" s="318"/>
      <c r="K648" s="318"/>
      <c r="L648" s="318"/>
      <c r="M648" s="318"/>
      <c r="N648" s="320"/>
      <c r="O648" s="367"/>
      <c r="P648" s="318"/>
      <c r="Q648" s="318"/>
      <c r="R648" s="356"/>
      <c r="S648" s="318"/>
      <c r="T648" s="318"/>
      <c r="U648" s="318"/>
      <c r="V648" s="318"/>
      <c r="W648" s="318"/>
      <c r="X648" s="318"/>
      <c r="Y648" s="318"/>
      <c r="Z648" s="318"/>
      <c r="AA648" s="318"/>
      <c r="AB648" s="318"/>
      <c r="AC648" s="318"/>
      <c r="AD648" s="318"/>
      <c r="AE648" s="318"/>
      <c r="AF648" s="318"/>
      <c r="AG648" s="318"/>
      <c r="AH648" s="318"/>
      <c r="AI648" s="318"/>
      <c r="AJ648" s="318"/>
      <c r="AK648" s="318"/>
    </row>
    <row r="649" spans="1:37" ht="12" customHeight="1" x14ac:dyDescent="0.25">
      <c r="A649" s="318"/>
      <c r="B649" s="318"/>
      <c r="C649" s="318"/>
      <c r="D649" s="318"/>
      <c r="E649" s="318"/>
      <c r="F649" s="318"/>
      <c r="G649" s="318"/>
      <c r="H649" s="318"/>
      <c r="I649" s="318"/>
      <c r="J649" s="318"/>
      <c r="K649" s="318"/>
      <c r="L649" s="318"/>
      <c r="M649" s="318"/>
      <c r="N649" s="320"/>
      <c r="O649" s="367"/>
      <c r="P649" s="318"/>
      <c r="Q649" s="318"/>
      <c r="R649" s="356"/>
      <c r="S649" s="318"/>
      <c r="T649" s="318"/>
      <c r="U649" s="318"/>
      <c r="V649" s="318"/>
      <c r="W649" s="318"/>
      <c r="X649" s="318"/>
      <c r="Y649" s="318"/>
      <c r="Z649" s="318"/>
      <c r="AA649" s="318"/>
      <c r="AB649" s="318"/>
      <c r="AC649" s="318"/>
      <c r="AD649" s="318"/>
      <c r="AE649" s="318"/>
      <c r="AF649" s="318"/>
      <c r="AG649" s="318"/>
      <c r="AH649" s="318"/>
      <c r="AI649" s="318"/>
      <c r="AJ649" s="318"/>
      <c r="AK649" s="318"/>
    </row>
    <row r="650" spans="1:37" ht="12" customHeight="1" x14ac:dyDescent="0.25">
      <c r="A650" s="318"/>
      <c r="B650" s="318"/>
      <c r="C650" s="318"/>
      <c r="D650" s="318"/>
      <c r="E650" s="318"/>
      <c r="F650" s="318"/>
      <c r="G650" s="318"/>
      <c r="H650" s="318"/>
      <c r="I650" s="318"/>
      <c r="J650" s="318"/>
      <c r="K650" s="318"/>
      <c r="L650" s="318"/>
      <c r="M650" s="318"/>
      <c r="N650" s="320"/>
      <c r="O650" s="367"/>
      <c r="P650" s="318"/>
      <c r="Q650" s="318"/>
      <c r="R650" s="356"/>
      <c r="S650" s="318"/>
      <c r="T650" s="318"/>
      <c r="U650" s="318"/>
      <c r="V650" s="318"/>
      <c r="W650" s="318"/>
      <c r="X650" s="318"/>
      <c r="Y650" s="318"/>
      <c r="Z650" s="318"/>
      <c r="AA650" s="318"/>
      <c r="AB650" s="318"/>
      <c r="AC650" s="318"/>
      <c r="AD650" s="318"/>
      <c r="AE650" s="318"/>
      <c r="AF650" s="318"/>
      <c r="AG650" s="318"/>
      <c r="AH650" s="318"/>
      <c r="AI650" s="318"/>
      <c r="AJ650" s="318"/>
      <c r="AK650" s="318"/>
    </row>
    <row r="651" spans="1:37" ht="12" customHeight="1" x14ac:dyDescent="0.25">
      <c r="A651" s="318"/>
      <c r="B651" s="318"/>
      <c r="C651" s="318"/>
      <c r="D651" s="318"/>
      <c r="E651" s="318"/>
      <c r="F651" s="318"/>
      <c r="G651" s="318"/>
      <c r="H651" s="318"/>
      <c r="I651" s="318"/>
      <c r="J651" s="318"/>
      <c r="K651" s="318"/>
      <c r="L651" s="318"/>
      <c r="M651" s="318"/>
      <c r="N651" s="320"/>
      <c r="O651" s="367"/>
      <c r="P651" s="318"/>
      <c r="Q651" s="318"/>
      <c r="R651" s="356"/>
      <c r="S651" s="318"/>
      <c r="T651" s="318"/>
      <c r="U651" s="318"/>
      <c r="V651" s="318"/>
      <c r="W651" s="318"/>
      <c r="X651" s="318"/>
      <c r="Y651" s="318"/>
      <c r="Z651" s="318"/>
      <c r="AA651" s="318"/>
      <c r="AB651" s="318"/>
      <c r="AC651" s="318"/>
      <c r="AD651" s="318"/>
      <c r="AE651" s="318"/>
      <c r="AF651" s="318"/>
      <c r="AG651" s="318"/>
      <c r="AH651" s="318"/>
      <c r="AI651" s="318"/>
      <c r="AJ651" s="318"/>
      <c r="AK651" s="318"/>
    </row>
    <row r="652" spans="1:37" ht="12" customHeight="1" x14ac:dyDescent="0.25">
      <c r="A652" s="318"/>
      <c r="B652" s="318"/>
      <c r="C652" s="318"/>
      <c r="D652" s="318"/>
      <c r="E652" s="318"/>
      <c r="F652" s="318"/>
      <c r="G652" s="318"/>
      <c r="H652" s="318"/>
      <c r="I652" s="318"/>
      <c r="J652" s="318"/>
      <c r="K652" s="318"/>
      <c r="L652" s="318"/>
      <c r="M652" s="318"/>
      <c r="N652" s="320"/>
      <c r="O652" s="367"/>
      <c r="P652" s="318"/>
      <c r="Q652" s="318"/>
      <c r="R652" s="356"/>
      <c r="S652" s="318"/>
      <c r="T652" s="318"/>
      <c r="U652" s="318"/>
      <c r="V652" s="318"/>
      <c r="W652" s="318"/>
      <c r="X652" s="318"/>
      <c r="Y652" s="318"/>
      <c r="Z652" s="318"/>
      <c r="AA652" s="318"/>
      <c r="AB652" s="318"/>
      <c r="AC652" s="318"/>
      <c r="AD652" s="318"/>
      <c r="AE652" s="318"/>
      <c r="AF652" s="318"/>
      <c r="AG652" s="318"/>
      <c r="AH652" s="318"/>
      <c r="AI652" s="318"/>
      <c r="AJ652" s="318"/>
      <c r="AK652" s="318"/>
    </row>
    <row r="653" spans="1:37" ht="12" customHeight="1" x14ac:dyDescent="0.25">
      <c r="A653" s="318"/>
      <c r="B653" s="318"/>
      <c r="C653" s="318"/>
      <c r="D653" s="318"/>
      <c r="E653" s="318"/>
      <c r="F653" s="318"/>
      <c r="G653" s="318"/>
      <c r="H653" s="318"/>
      <c r="I653" s="318"/>
      <c r="J653" s="318"/>
      <c r="K653" s="318"/>
      <c r="L653" s="318"/>
      <c r="M653" s="318"/>
      <c r="N653" s="320"/>
      <c r="O653" s="367"/>
      <c r="P653" s="318"/>
      <c r="Q653" s="318"/>
      <c r="R653" s="356"/>
      <c r="S653" s="318"/>
      <c r="T653" s="318"/>
      <c r="U653" s="318"/>
      <c r="V653" s="318"/>
      <c r="W653" s="318"/>
      <c r="X653" s="318"/>
      <c r="Y653" s="318"/>
      <c r="Z653" s="318"/>
      <c r="AA653" s="318"/>
      <c r="AB653" s="318"/>
      <c r="AC653" s="318"/>
      <c r="AD653" s="318"/>
      <c r="AE653" s="318"/>
      <c r="AF653" s="318"/>
      <c r="AG653" s="318"/>
      <c r="AH653" s="318"/>
      <c r="AI653" s="318"/>
      <c r="AJ653" s="318"/>
      <c r="AK653" s="318"/>
    </row>
    <row r="654" spans="1:37" ht="12" customHeight="1" x14ac:dyDescent="0.25">
      <c r="A654" s="318"/>
      <c r="B654" s="318"/>
      <c r="C654" s="318"/>
      <c r="D654" s="318"/>
      <c r="E654" s="318"/>
      <c r="F654" s="318"/>
      <c r="G654" s="318"/>
      <c r="H654" s="318"/>
      <c r="I654" s="318"/>
      <c r="J654" s="318"/>
      <c r="K654" s="318"/>
      <c r="L654" s="318"/>
      <c r="M654" s="318"/>
      <c r="N654" s="320"/>
      <c r="O654" s="367"/>
      <c r="P654" s="318"/>
      <c r="Q654" s="318"/>
      <c r="R654" s="356"/>
      <c r="S654" s="318"/>
      <c r="T654" s="318"/>
      <c r="U654" s="318"/>
      <c r="V654" s="318"/>
      <c r="W654" s="318"/>
      <c r="X654" s="318"/>
      <c r="Y654" s="318"/>
      <c r="Z654" s="318"/>
      <c r="AA654" s="318"/>
      <c r="AB654" s="318"/>
      <c r="AC654" s="318"/>
      <c r="AD654" s="318"/>
      <c r="AE654" s="318"/>
      <c r="AF654" s="318"/>
      <c r="AG654" s="318"/>
      <c r="AH654" s="318"/>
      <c r="AI654" s="318"/>
      <c r="AJ654" s="318"/>
      <c r="AK654" s="318"/>
    </row>
    <row r="655" spans="1:37" ht="12" customHeight="1" x14ac:dyDescent="0.25">
      <c r="A655" s="318"/>
      <c r="B655" s="318"/>
      <c r="C655" s="318"/>
      <c r="D655" s="318"/>
      <c r="E655" s="318"/>
      <c r="F655" s="318"/>
      <c r="G655" s="318"/>
      <c r="H655" s="318"/>
      <c r="I655" s="318"/>
      <c r="J655" s="318"/>
      <c r="K655" s="318"/>
      <c r="L655" s="318"/>
      <c r="M655" s="318"/>
      <c r="N655" s="320"/>
      <c r="O655" s="367"/>
      <c r="P655" s="318"/>
      <c r="Q655" s="318"/>
      <c r="R655" s="356"/>
      <c r="S655" s="318"/>
      <c r="T655" s="318"/>
      <c r="U655" s="318"/>
      <c r="V655" s="318"/>
      <c r="W655" s="318"/>
      <c r="X655" s="318"/>
      <c r="Y655" s="318"/>
      <c r="Z655" s="318"/>
      <c r="AA655" s="318"/>
      <c r="AB655" s="318"/>
      <c r="AC655" s="318"/>
      <c r="AD655" s="318"/>
      <c r="AE655" s="318"/>
      <c r="AF655" s="318"/>
      <c r="AG655" s="318"/>
      <c r="AH655" s="318"/>
      <c r="AI655" s="318"/>
      <c r="AJ655" s="318"/>
      <c r="AK655" s="318"/>
    </row>
    <row r="656" spans="1:37" ht="12" customHeight="1" x14ac:dyDescent="0.25">
      <c r="A656" s="318"/>
      <c r="B656" s="318"/>
      <c r="C656" s="318"/>
      <c r="D656" s="318"/>
      <c r="E656" s="318"/>
      <c r="F656" s="318"/>
      <c r="G656" s="318"/>
      <c r="H656" s="318"/>
      <c r="I656" s="318"/>
      <c r="J656" s="318"/>
      <c r="K656" s="318"/>
      <c r="L656" s="318"/>
      <c r="M656" s="318"/>
      <c r="N656" s="320"/>
      <c r="O656" s="367"/>
      <c r="P656" s="318"/>
      <c r="Q656" s="318"/>
      <c r="R656" s="356"/>
      <c r="S656" s="318"/>
      <c r="T656" s="318"/>
      <c r="U656" s="318"/>
      <c r="V656" s="318"/>
      <c r="W656" s="318"/>
      <c r="X656" s="318"/>
      <c r="Y656" s="318"/>
      <c r="Z656" s="318"/>
      <c r="AA656" s="318"/>
      <c r="AB656" s="318"/>
      <c r="AC656" s="318"/>
      <c r="AD656" s="318"/>
      <c r="AE656" s="318"/>
      <c r="AF656" s="318"/>
      <c r="AG656" s="318"/>
      <c r="AH656" s="318"/>
      <c r="AI656" s="318"/>
      <c r="AJ656" s="318"/>
      <c r="AK656" s="318"/>
    </row>
    <row r="657" spans="1:37" ht="12" customHeight="1" x14ac:dyDescent="0.25">
      <c r="A657" s="318"/>
      <c r="B657" s="318"/>
      <c r="C657" s="318"/>
      <c r="D657" s="318"/>
      <c r="E657" s="318"/>
      <c r="F657" s="318"/>
      <c r="G657" s="318"/>
      <c r="H657" s="318"/>
      <c r="I657" s="318"/>
      <c r="J657" s="318"/>
      <c r="K657" s="318"/>
      <c r="L657" s="318"/>
      <c r="M657" s="318"/>
      <c r="N657" s="320"/>
      <c r="O657" s="367"/>
      <c r="P657" s="318"/>
      <c r="Q657" s="318"/>
      <c r="R657" s="356"/>
      <c r="S657" s="318"/>
      <c r="T657" s="318"/>
      <c r="U657" s="318"/>
      <c r="V657" s="318"/>
      <c r="W657" s="318"/>
      <c r="X657" s="318"/>
      <c r="Y657" s="318"/>
      <c r="Z657" s="318"/>
      <c r="AA657" s="318"/>
      <c r="AB657" s="318"/>
      <c r="AC657" s="318"/>
      <c r="AD657" s="318"/>
      <c r="AE657" s="318"/>
      <c r="AF657" s="318"/>
      <c r="AG657" s="318"/>
      <c r="AH657" s="318"/>
      <c r="AI657" s="318"/>
      <c r="AJ657" s="318"/>
      <c r="AK657" s="318"/>
    </row>
    <row r="658" spans="1:37" ht="12" customHeight="1" x14ac:dyDescent="0.25">
      <c r="A658" s="318"/>
      <c r="B658" s="318"/>
      <c r="C658" s="318"/>
      <c r="D658" s="318"/>
      <c r="E658" s="318"/>
      <c r="F658" s="318"/>
      <c r="G658" s="318"/>
      <c r="H658" s="318"/>
      <c r="I658" s="318"/>
      <c r="J658" s="318"/>
      <c r="K658" s="318"/>
      <c r="L658" s="318"/>
      <c r="M658" s="318"/>
      <c r="N658" s="320"/>
      <c r="O658" s="367"/>
      <c r="P658" s="318"/>
      <c r="Q658" s="318"/>
      <c r="R658" s="356"/>
      <c r="S658" s="318"/>
      <c r="T658" s="318"/>
      <c r="U658" s="318"/>
      <c r="V658" s="318"/>
      <c r="W658" s="318"/>
      <c r="X658" s="318"/>
      <c r="Y658" s="318"/>
      <c r="Z658" s="318"/>
      <c r="AA658" s="318"/>
      <c r="AB658" s="318"/>
      <c r="AC658" s="318"/>
      <c r="AD658" s="318"/>
      <c r="AE658" s="318"/>
      <c r="AF658" s="318"/>
      <c r="AG658" s="318"/>
      <c r="AH658" s="318"/>
      <c r="AI658" s="318"/>
      <c r="AJ658" s="318"/>
      <c r="AK658" s="318"/>
    </row>
    <row r="659" spans="1:37" ht="12" customHeight="1" x14ac:dyDescent="0.25">
      <c r="A659" s="318"/>
      <c r="B659" s="318"/>
      <c r="C659" s="318"/>
      <c r="D659" s="318"/>
      <c r="E659" s="318"/>
      <c r="F659" s="318"/>
      <c r="G659" s="318"/>
      <c r="H659" s="318"/>
      <c r="I659" s="318"/>
      <c r="J659" s="318"/>
      <c r="K659" s="318"/>
      <c r="L659" s="318"/>
      <c r="M659" s="318"/>
      <c r="N659" s="320"/>
      <c r="O659" s="367"/>
      <c r="P659" s="318"/>
      <c r="Q659" s="318"/>
      <c r="R659" s="356"/>
      <c r="S659" s="318"/>
      <c r="T659" s="318"/>
      <c r="U659" s="318"/>
      <c r="V659" s="318"/>
      <c r="W659" s="318"/>
      <c r="X659" s="318"/>
      <c r="Y659" s="318"/>
      <c r="Z659" s="318"/>
      <c r="AA659" s="318"/>
      <c r="AB659" s="318"/>
      <c r="AC659" s="318"/>
      <c r="AD659" s="318"/>
      <c r="AE659" s="318"/>
      <c r="AF659" s="318"/>
      <c r="AG659" s="318"/>
      <c r="AH659" s="318"/>
      <c r="AI659" s="318"/>
      <c r="AJ659" s="318"/>
      <c r="AK659" s="318"/>
    </row>
    <row r="660" spans="1:37" ht="12" customHeight="1" x14ac:dyDescent="0.25">
      <c r="A660" s="318"/>
      <c r="B660" s="318"/>
      <c r="C660" s="318"/>
      <c r="D660" s="318"/>
      <c r="E660" s="318"/>
      <c r="F660" s="318"/>
      <c r="G660" s="318"/>
      <c r="H660" s="318"/>
      <c r="I660" s="318"/>
      <c r="J660" s="318"/>
      <c r="K660" s="318"/>
      <c r="L660" s="318"/>
      <c r="M660" s="318"/>
      <c r="N660" s="320"/>
      <c r="O660" s="367"/>
      <c r="P660" s="318"/>
      <c r="Q660" s="318"/>
      <c r="R660" s="356"/>
      <c r="S660" s="318"/>
      <c r="T660" s="318"/>
      <c r="U660" s="318"/>
      <c r="V660" s="318"/>
      <c r="W660" s="318"/>
      <c r="X660" s="318"/>
      <c r="Y660" s="318"/>
      <c r="Z660" s="318"/>
      <c r="AA660" s="318"/>
      <c r="AB660" s="318"/>
      <c r="AC660" s="318"/>
      <c r="AD660" s="318"/>
      <c r="AE660" s="318"/>
      <c r="AF660" s="318"/>
      <c r="AG660" s="318"/>
      <c r="AH660" s="318"/>
      <c r="AI660" s="318"/>
      <c r="AJ660" s="318"/>
      <c r="AK660" s="318"/>
    </row>
    <row r="661" spans="1:37" ht="12" customHeight="1" x14ac:dyDescent="0.25">
      <c r="A661" s="318"/>
      <c r="B661" s="318"/>
      <c r="C661" s="318"/>
      <c r="D661" s="318"/>
      <c r="E661" s="318"/>
      <c r="F661" s="318"/>
      <c r="G661" s="318"/>
      <c r="H661" s="318"/>
      <c r="I661" s="318"/>
      <c r="J661" s="318"/>
      <c r="K661" s="318"/>
      <c r="L661" s="318"/>
      <c r="M661" s="318"/>
      <c r="N661" s="320"/>
      <c r="O661" s="367"/>
      <c r="P661" s="318"/>
      <c r="Q661" s="318"/>
      <c r="R661" s="356"/>
      <c r="S661" s="318"/>
      <c r="T661" s="318"/>
      <c r="U661" s="318"/>
      <c r="V661" s="318"/>
      <c r="W661" s="318"/>
      <c r="X661" s="318"/>
      <c r="Y661" s="318"/>
      <c r="Z661" s="318"/>
      <c r="AA661" s="318"/>
      <c r="AB661" s="318"/>
      <c r="AC661" s="318"/>
      <c r="AD661" s="318"/>
      <c r="AE661" s="318"/>
      <c r="AF661" s="318"/>
      <c r="AG661" s="318"/>
      <c r="AH661" s="318"/>
      <c r="AI661" s="318"/>
      <c r="AJ661" s="318"/>
      <c r="AK661" s="318"/>
    </row>
    <row r="662" spans="1:37" ht="12" customHeight="1" x14ac:dyDescent="0.25">
      <c r="A662" s="318"/>
      <c r="B662" s="318"/>
      <c r="C662" s="318"/>
      <c r="D662" s="318"/>
      <c r="E662" s="318"/>
      <c r="F662" s="318"/>
      <c r="G662" s="318"/>
      <c r="H662" s="318"/>
      <c r="I662" s="318"/>
      <c r="J662" s="318"/>
      <c r="K662" s="318"/>
      <c r="L662" s="318"/>
      <c r="M662" s="318"/>
      <c r="N662" s="320"/>
      <c r="O662" s="367"/>
      <c r="P662" s="318"/>
      <c r="Q662" s="318"/>
      <c r="R662" s="356"/>
      <c r="S662" s="318"/>
      <c r="T662" s="318"/>
      <c r="U662" s="318"/>
      <c r="V662" s="318"/>
      <c r="W662" s="318"/>
      <c r="X662" s="318"/>
      <c r="Y662" s="318"/>
      <c r="Z662" s="318"/>
      <c r="AA662" s="318"/>
      <c r="AB662" s="318"/>
      <c r="AC662" s="318"/>
      <c r="AD662" s="318"/>
      <c r="AE662" s="318"/>
      <c r="AF662" s="318"/>
      <c r="AG662" s="318"/>
      <c r="AH662" s="318"/>
      <c r="AI662" s="318"/>
      <c r="AJ662" s="318"/>
      <c r="AK662" s="318"/>
    </row>
    <row r="663" spans="1:37" ht="12" customHeight="1" x14ac:dyDescent="0.25">
      <c r="A663" s="318"/>
      <c r="B663" s="318"/>
      <c r="C663" s="318"/>
      <c r="D663" s="318"/>
      <c r="E663" s="318"/>
      <c r="F663" s="318"/>
      <c r="G663" s="318"/>
      <c r="H663" s="318"/>
      <c r="I663" s="318"/>
      <c r="J663" s="318"/>
      <c r="K663" s="318"/>
      <c r="L663" s="318"/>
      <c r="M663" s="318"/>
      <c r="N663" s="320"/>
      <c r="O663" s="367"/>
      <c r="P663" s="318"/>
      <c r="Q663" s="318"/>
      <c r="R663" s="356"/>
      <c r="S663" s="318"/>
      <c r="T663" s="318"/>
      <c r="U663" s="318"/>
      <c r="V663" s="318"/>
      <c r="W663" s="318"/>
      <c r="X663" s="318"/>
      <c r="Y663" s="318"/>
      <c r="Z663" s="318"/>
      <c r="AA663" s="318"/>
      <c r="AB663" s="318"/>
      <c r="AC663" s="318"/>
      <c r="AD663" s="318"/>
      <c r="AE663" s="318"/>
      <c r="AF663" s="318"/>
      <c r="AG663" s="318"/>
      <c r="AH663" s="318"/>
      <c r="AI663" s="318"/>
      <c r="AJ663" s="318"/>
      <c r="AK663" s="318"/>
    </row>
    <row r="664" spans="1:37" ht="12" customHeight="1" x14ac:dyDescent="0.25">
      <c r="A664" s="318"/>
      <c r="B664" s="318"/>
      <c r="C664" s="318"/>
      <c r="D664" s="318"/>
      <c r="E664" s="318"/>
      <c r="F664" s="318"/>
      <c r="G664" s="318"/>
      <c r="H664" s="318"/>
      <c r="I664" s="318"/>
      <c r="J664" s="318"/>
      <c r="K664" s="318"/>
      <c r="L664" s="318"/>
      <c r="M664" s="318"/>
      <c r="N664" s="320"/>
      <c r="O664" s="367"/>
      <c r="P664" s="318"/>
      <c r="Q664" s="318"/>
      <c r="R664" s="356"/>
      <c r="S664" s="318"/>
      <c r="T664" s="318"/>
      <c r="U664" s="318"/>
      <c r="V664" s="318"/>
      <c r="W664" s="318"/>
      <c r="X664" s="318"/>
      <c r="Y664" s="318"/>
      <c r="Z664" s="318"/>
      <c r="AA664" s="318"/>
      <c r="AB664" s="318"/>
      <c r="AC664" s="318"/>
      <c r="AD664" s="318"/>
      <c r="AE664" s="318"/>
      <c r="AF664" s="318"/>
      <c r="AG664" s="318"/>
      <c r="AH664" s="318"/>
      <c r="AI664" s="318"/>
      <c r="AJ664" s="318"/>
      <c r="AK664" s="318"/>
    </row>
    <row r="665" spans="1:37" ht="12" customHeight="1" x14ac:dyDescent="0.25">
      <c r="A665" s="318"/>
      <c r="B665" s="318"/>
      <c r="C665" s="318"/>
      <c r="D665" s="318"/>
      <c r="E665" s="318"/>
      <c r="F665" s="318"/>
      <c r="G665" s="318"/>
      <c r="H665" s="318"/>
      <c r="I665" s="318"/>
      <c r="J665" s="318"/>
      <c r="K665" s="318"/>
      <c r="L665" s="318"/>
      <c r="M665" s="318"/>
      <c r="N665" s="320"/>
      <c r="O665" s="367"/>
      <c r="P665" s="318"/>
      <c r="Q665" s="318"/>
      <c r="R665" s="356"/>
      <c r="S665" s="318"/>
      <c r="T665" s="318"/>
      <c r="U665" s="318"/>
      <c r="V665" s="318"/>
      <c r="W665" s="318"/>
      <c r="X665" s="318"/>
      <c r="Y665" s="318"/>
      <c r="Z665" s="318"/>
      <c r="AA665" s="318"/>
      <c r="AB665" s="318"/>
      <c r="AC665" s="318"/>
      <c r="AD665" s="318"/>
      <c r="AE665" s="318"/>
      <c r="AF665" s="318"/>
      <c r="AG665" s="318"/>
      <c r="AH665" s="318"/>
      <c r="AI665" s="318"/>
      <c r="AJ665" s="318"/>
      <c r="AK665" s="318"/>
    </row>
    <row r="666" spans="1:37" ht="12" customHeight="1" x14ac:dyDescent="0.25">
      <c r="A666" s="318"/>
      <c r="B666" s="318"/>
      <c r="C666" s="318"/>
      <c r="D666" s="318"/>
      <c r="E666" s="318"/>
      <c r="F666" s="318"/>
      <c r="G666" s="318"/>
      <c r="H666" s="318"/>
      <c r="I666" s="318"/>
      <c r="J666" s="318"/>
      <c r="K666" s="318"/>
      <c r="L666" s="318"/>
      <c r="M666" s="318"/>
      <c r="N666" s="320"/>
      <c r="O666" s="367"/>
      <c r="P666" s="318"/>
      <c r="Q666" s="318"/>
      <c r="R666" s="356"/>
      <c r="S666" s="318"/>
      <c r="T666" s="318"/>
      <c r="U666" s="318"/>
      <c r="V666" s="318"/>
      <c r="W666" s="318"/>
      <c r="X666" s="318"/>
      <c r="Y666" s="318"/>
      <c r="Z666" s="318"/>
      <c r="AA666" s="318"/>
      <c r="AB666" s="318"/>
      <c r="AC666" s="318"/>
      <c r="AD666" s="318"/>
      <c r="AE666" s="318"/>
      <c r="AF666" s="318"/>
      <c r="AG666" s="318"/>
      <c r="AH666" s="318"/>
      <c r="AI666" s="318"/>
      <c r="AJ666" s="318"/>
      <c r="AK666" s="318"/>
    </row>
    <row r="667" spans="1:37" ht="12" customHeight="1" x14ac:dyDescent="0.25">
      <c r="A667" s="318"/>
      <c r="B667" s="318"/>
      <c r="C667" s="318"/>
      <c r="D667" s="318"/>
      <c r="E667" s="318"/>
      <c r="F667" s="318"/>
      <c r="G667" s="318"/>
      <c r="H667" s="318"/>
      <c r="I667" s="318"/>
      <c r="J667" s="318"/>
      <c r="K667" s="318"/>
      <c r="L667" s="318"/>
      <c r="M667" s="318"/>
      <c r="N667" s="320"/>
      <c r="O667" s="367"/>
      <c r="P667" s="318"/>
      <c r="Q667" s="318"/>
      <c r="R667" s="356"/>
      <c r="S667" s="318"/>
      <c r="T667" s="318"/>
      <c r="U667" s="318"/>
      <c r="V667" s="318"/>
      <c r="W667" s="318"/>
      <c r="X667" s="318"/>
      <c r="Y667" s="318"/>
      <c r="Z667" s="318"/>
      <c r="AA667" s="318"/>
      <c r="AB667" s="318"/>
      <c r="AC667" s="318"/>
      <c r="AD667" s="318"/>
      <c r="AE667" s="318"/>
      <c r="AF667" s="318"/>
      <c r="AG667" s="318"/>
      <c r="AH667" s="318"/>
      <c r="AI667" s="318"/>
      <c r="AJ667" s="318"/>
      <c r="AK667" s="318"/>
    </row>
    <row r="668" spans="1:37" ht="12" customHeight="1" x14ac:dyDescent="0.25">
      <c r="A668" s="318"/>
      <c r="B668" s="318"/>
      <c r="C668" s="318"/>
      <c r="D668" s="318"/>
      <c r="E668" s="318"/>
      <c r="F668" s="318"/>
      <c r="G668" s="318"/>
      <c r="H668" s="318"/>
      <c r="I668" s="318"/>
      <c r="J668" s="318"/>
      <c r="K668" s="318"/>
      <c r="L668" s="318"/>
      <c r="M668" s="318"/>
      <c r="N668" s="320"/>
      <c r="O668" s="367"/>
      <c r="P668" s="318"/>
      <c r="Q668" s="318"/>
      <c r="R668" s="356"/>
      <c r="S668" s="318"/>
      <c r="T668" s="318"/>
      <c r="U668" s="318"/>
      <c r="V668" s="318"/>
      <c r="W668" s="318"/>
      <c r="X668" s="318"/>
      <c r="Y668" s="318"/>
      <c r="Z668" s="318"/>
      <c r="AA668" s="318"/>
      <c r="AB668" s="318"/>
      <c r="AC668" s="318"/>
      <c r="AD668" s="318"/>
      <c r="AE668" s="318"/>
      <c r="AF668" s="318"/>
      <c r="AG668" s="318"/>
      <c r="AH668" s="318"/>
      <c r="AI668" s="318"/>
      <c r="AJ668" s="318"/>
      <c r="AK668" s="318"/>
    </row>
    <row r="669" spans="1:37" ht="12" customHeight="1" x14ac:dyDescent="0.25">
      <c r="A669" s="318"/>
      <c r="B669" s="318"/>
      <c r="C669" s="318"/>
      <c r="D669" s="318"/>
      <c r="E669" s="318"/>
      <c r="F669" s="318"/>
      <c r="G669" s="318"/>
      <c r="H669" s="318"/>
      <c r="I669" s="318"/>
      <c r="J669" s="318"/>
      <c r="K669" s="318"/>
      <c r="L669" s="318"/>
      <c r="M669" s="318"/>
      <c r="N669" s="320"/>
      <c r="O669" s="367"/>
      <c r="P669" s="318"/>
      <c r="Q669" s="318"/>
      <c r="R669" s="356"/>
      <c r="S669" s="318"/>
      <c r="T669" s="318"/>
      <c r="U669" s="318"/>
      <c r="V669" s="318"/>
      <c r="W669" s="318"/>
      <c r="X669" s="318"/>
      <c r="Y669" s="318"/>
      <c r="Z669" s="318"/>
      <c r="AA669" s="318"/>
      <c r="AB669" s="318"/>
      <c r="AC669" s="318"/>
      <c r="AD669" s="318"/>
      <c r="AE669" s="318"/>
      <c r="AF669" s="318"/>
      <c r="AG669" s="318"/>
      <c r="AH669" s="318"/>
      <c r="AI669" s="318"/>
      <c r="AJ669" s="318"/>
      <c r="AK669" s="318"/>
    </row>
    <row r="670" spans="1:37" ht="12" customHeight="1" x14ac:dyDescent="0.25">
      <c r="A670" s="318"/>
      <c r="B670" s="318"/>
      <c r="C670" s="318"/>
      <c r="D670" s="318"/>
      <c r="E670" s="318"/>
      <c r="F670" s="318"/>
      <c r="G670" s="318"/>
      <c r="H670" s="318"/>
      <c r="I670" s="318"/>
      <c r="J670" s="318"/>
      <c r="K670" s="318"/>
      <c r="L670" s="318"/>
      <c r="M670" s="318"/>
      <c r="N670" s="320"/>
      <c r="O670" s="367"/>
      <c r="P670" s="318"/>
      <c r="Q670" s="318"/>
      <c r="R670" s="356"/>
      <c r="S670" s="318"/>
      <c r="T670" s="318"/>
      <c r="U670" s="318"/>
      <c r="V670" s="318"/>
      <c r="W670" s="318"/>
      <c r="X670" s="318"/>
      <c r="Y670" s="318"/>
      <c r="Z670" s="318"/>
      <c r="AA670" s="318"/>
      <c r="AB670" s="318"/>
      <c r="AC670" s="318"/>
      <c r="AD670" s="318"/>
      <c r="AE670" s="318"/>
      <c r="AF670" s="318"/>
      <c r="AG670" s="318"/>
      <c r="AH670" s="318"/>
      <c r="AI670" s="318"/>
      <c r="AJ670" s="318"/>
      <c r="AK670" s="318"/>
    </row>
    <row r="671" spans="1:37" ht="12" customHeight="1" x14ac:dyDescent="0.25">
      <c r="A671" s="318"/>
      <c r="B671" s="318"/>
      <c r="C671" s="318"/>
      <c r="D671" s="318"/>
      <c r="E671" s="318"/>
      <c r="F671" s="318"/>
      <c r="G671" s="318"/>
      <c r="H671" s="318"/>
      <c r="I671" s="318"/>
      <c r="J671" s="318"/>
      <c r="K671" s="318"/>
      <c r="L671" s="318"/>
      <c r="M671" s="318"/>
      <c r="N671" s="320"/>
      <c r="O671" s="367"/>
      <c r="P671" s="318"/>
      <c r="Q671" s="318"/>
      <c r="R671" s="356"/>
      <c r="S671" s="318"/>
      <c r="T671" s="318"/>
      <c r="U671" s="318"/>
      <c r="V671" s="318"/>
      <c r="W671" s="318"/>
      <c r="X671" s="318"/>
      <c r="Y671" s="318"/>
      <c r="Z671" s="318"/>
      <c r="AA671" s="318"/>
      <c r="AB671" s="318"/>
      <c r="AC671" s="318"/>
      <c r="AD671" s="318"/>
      <c r="AE671" s="318"/>
      <c r="AF671" s="318"/>
      <c r="AG671" s="318"/>
      <c r="AH671" s="318"/>
      <c r="AI671" s="318"/>
      <c r="AJ671" s="318"/>
      <c r="AK671" s="318"/>
    </row>
    <row r="672" spans="1:37" ht="12" customHeight="1" x14ac:dyDescent="0.25">
      <c r="A672" s="318"/>
      <c r="B672" s="318"/>
      <c r="C672" s="318"/>
      <c r="D672" s="318"/>
      <c r="E672" s="318"/>
      <c r="F672" s="318"/>
      <c r="G672" s="318"/>
      <c r="H672" s="318"/>
      <c r="I672" s="318"/>
      <c r="J672" s="318"/>
      <c r="K672" s="318"/>
      <c r="L672" s="318"/>
      <c r="M672" s="318"/>
      <c r="N672" s="320"/>
      <c r="O672" s="367"/>
      <c r="P672" s="318"/>
      <c r="Q672" s="318"/>
      <c r="R672" s="356"/>
      <c r="S672" s="318"/>
      <c r="T672" s="318"/>
      <c r="U672" s="318"/>
      <c r="V672" s="318"/>
      <c r="W672" s="318"/>
      <c r="X672" s="318"/>
      <c r="Y672" s="318"/>
      <c r="Z672" s="318"/>
      <c r="AA672" s="318"/>
      <c r="AB672" s="318"/>
      <c r="AC672" s="318"/>
      <c r="AD672" s="318"/>
      <c r="AE672" s="318"/>
      <c r="AF672" s="318"/>
      <c r="AG672" s="318"/>
      <c r="AH672" s="318"/>
      <c r="AI672" s="318"/>
      <c r="AJ672" s="318"/>
      <c r="AK672" s="318"/>
    </row>
    <row r="673" spans="1:37" ht="12" customHeight="1" x14ac:dyDescent="0.25">
      <c r="A673" s="318"/>
      <c r="B673" s="318"/>
      <c r="C673" s="318"/>
      <c r="D673" s="318"/>
      <c r="E673" s="318"/>
      <c r="F673" s="318"/>
      <c r="G673" s="318"/>
      <c r="H673" s="318"/>
      <c r="I673" s="318"/>
      <c r="J673" s="318"/>
      <c r="K673" s="318"/>
      <c r="L673" s="318"/>
      <c r="M673" s="318"/>
      <c r="N673" s="320"/>
      <c r="O673" s="367"/>
      <c r="P673" s="318"/>
      <c r="Q673" s="318"/>
      <c r="R673" s="356"/>
      <c r="S673" s="318"/>
      <c r="T673" s="318"/>
      <c r="U673" s="318"/>
      <c r="V673" s="318"/>
      <c r="W673" s="318"/>
      <c r="X673" s="318"/>
      <c r="Y673" s="318"/>
      <c r="Z673" s="318"/>
      <c r="AA673" s="318"/>
      <c r="AB673" s="318"/>
      <c r="AC673" s="318"/>
      <c r="AD673" s="318"/>
      <c r="AE673" s="318"/>
      <c r="AF673" s="318"/>
      <c r="AG673" s="318"/>
      <c r="AH673" s="318"/>
      <c r="AI673" s="318"/>
      <c r="AJ673" s="318"/>
      <c r="AK673" s="318"/>
    </row>
    <row r="674" spans="1:37" ht="12" customHeight="1" x14ac:dyDescent="0.25">
      <c r="A674" s="318"/>
      <c r="B674" s="318"/>
      <c r="C674" s="318"/>
      <c r="D674" s="318"/>
      <c r="E674" s="318"/>
      <c r="F674" s="318"/>
      <c r="G674" s="318"/>
      <c r="H674" s="318"/>
      <c r="I674" s="318"/>
      <c r="J674" s="318"/>
      <c r="K674" s="318"/>
      <c r="L674" s="318"/>
      <c r="M674" s="318"/>
      <c r="N674" s="320"/>
      <c r="O674" s="367"/>
      <c r="P674" s="318"/>
      <c r="Q674" s="318"/>
      <c r="R674" s="356"/>
      <c r="S674" s="318"/>
      <c r="T674" s="318"/>
      <c r="U674" s="318"/>
      <c r="V674" s="318"/>
      <c r="W674" s="318"/>
      <c r="X674" s="318"/>
      <c r="Y674" s="318"/>
      <c r="Z674" s="318"/>
      <c r="AA674" s="318"/>
      <c r="AB674" s="318"/>
      <c r="AC674" s="318"/>
      <c r="AD674" s="318"/>
      <c r="AE674" s="318"/>
      <c r="AF674" s="318"/>
      <c r="AG674" s="318"/>
      <c r="AH674" s="318"/>
      <c r="AI674" s="318"/>
      <c r="AJ674" s="318"/>
      <c r="AK674" s="318"/>
    </row>
    <row r="675" spans="1:37" ht="12" customHeight="1" x14ac:dyDescent="0.25">
      <c r="A675" s="318"/>
      <c r="B675" s="318"/>
      <c r="C675" s="318"/>
      <c r="D675" s="318"/>
      <c r="E675" s="318"/>
      <c r="F675" s="318"/>
      <c r="G675" s="318"/>
      <c r="H675" s="318"/>
      <c r="I675" s="318"/>
      <c r="J675" s="318"/>
      <c r="K675" s="318"/>
      <c r="L675" s="318"/>
      <c r="M675" s="318"/>
      <c r="N675" s="320"/>
      <c r="O675" s="367"/>
      <c r="P675" s="318"/>
      <c r="Q675" s="318"/>
      <c r="R675" s="356"/>
      <c r="S675" s="318"/>
      <c r="T675" s="318"/>
      <c r="U675" s="318"/>
      <c r="V675" s="318"/>
      <c r="W675" s="318"/>
      <c r="X675" s="318"/>
      <c r="Y675" s="318"/>
      <c r="Z675" s="318"/>
      <c r="AA675" s="318"/>
      <c r="AB675" s="318"/>
      <c r="AC675" s="318"/>
      <c r="AD675" s="318"/>
      <c r="AE675" s="318"/>
      <c r="AF675" s="318"/>
      <c r="AG675" s="318"/>
      <c r="AH675" s="318"/>
      <c r="AI675" s="318"/>
      <c r="AJ675" s="318"/>
      <c r="AK675" s="318"/>
    </row>
    <row r="676" spans="1:37" ht="12" customHeight="1" x14ac:dyDescent="0.25">
      <c r="A676" s="318"/>
      <c r="B676" s="318"/>
      <c r="C676" s="318"/>
      <c r="D676" s="318"/>
      <c r="E676" s="318"/>
      <c r="F676" s="318"/>
      <c r="G676" s="318"/>
      <c r="H676" s="318"/>
      <c r="I676" s="318"/>
      <c r="J676" s="318"/>
      <c r="K676" s="318"/>
      <c r="L676" s="318"/>
      <c r="M676" s="318"/>
      <c r="N676" s="320"/>
      <c r="O676" s="367"/>
      <c r="P676" s="318"/>
      <c r="Q676" s="318"/>
      <c r="R676" s="356"/>
      <c r="S676" s="318"/>
      <c r="T676" s="318"/>
      <c r="U676" s="318"/>
      <c r="V676" s="318"/>
      <c r="W676" s="318"/>
      <c r="X676" s="318"/>
      <c r="Y676" s="318"/>
      <c r="Z676" s="318"/>
      <c r="AA676" s="318"/>
      <c r="AB676" s="318"/>
      <c r="AC676" s="318"/>
      <c r="AD676" s="318"/>
      <c r="AE676" s="318"/>
      <c r="AF676" s="318"/>
      <c r="AG676" s="318"/>
      <c r="AH676" s="318"/>
      <c r="AI676" s="318"/>
      <c r="AJ676" s="318"/>
      <c r="AK676" s="318"/>
    </row>
    <row r="677" spans="1:37" ht="12" customHeight="1" x14ac:dyDescent="0.25">
      <c r="A677" s="318"/>
      <c r="B677" s="318"/>
      <c r="C677" s="318"/>
      <c r="D677" s="318"/>
      <c r="E677" s="318"/>
      <c r="F677" s="318"/>
      <c r="G677" s="318"/>
      <c r="H677" s="318"/>
      <c r="I677" s="318"/>
      <c r="J677" s="318"/>
      <c r="K677" s="318"/>
      <c r="L677" s="318"/>
      <c r="M677" s="318"/>
      <c r="N677" s="320"/>
      <c r="O677" s="367"/>
      <c r="P677" s="318"/>
      <c r="Q677" s="318"/>
      <c r="R677" s="356"/>
      <c r="S677" s="318"/>
      <c r="T677" s="318"/>
      <c r="U677" s="318"/>
      <c r="V677" s="318"/>
      <c r="W677" s="318"/>
      <c r="X677" s="318"/>
      <c r="Y677" s="318"/>
      <c r="Z677" s="318"/>
      <c r="AA677" s="318"/>
      <c r="AB677" s="318"/>
      <c r="AC677" s="318"/>
      <c r="AD677" s="318"/>
      <c r="AE677" s="318"/>
      <c r="AF677" s="318"/>
      <c r="AG677" s="318"/>
      <c r="AH677" s="318"/>
      <c r="AI677" s="318"/>
      <c r="AJ677" s="318"/>
      <c r="AK677" s="318"/>
    </row>
    <row r="678" spans="1:37" ht="12" customHeight="1" x14ac:dyDescent="0.25">
      <c r="A678" s="318"/>
      <c r="B678" s="318"/>
      <c r="C678" s="318"/>
      <c r="D678" s="318"/>
      <c r="E678" s="318"/>
      <c r="F678" s="318"/>
      <c r="G678" s="318"/>
      <c r="H678" s="318"/>
      <c r="I678" s="318"/>
      <c r="J678" s="318"/>
      <c r="K678" s="318"/>
      <c r="L678" s="318"/>
      <c r="M678" s="318"/>
      <c r="N678" s="320"/>
      <c r="O678" s="367"/>
      <c r="P678" s="318"/>
      <c r="Q678" s="318"/>
      <c r="R678" s="356"/>
      <c r="S678" s="318"/>
      <c r="T678" s="318"/>
      <c r="U678" s="318"/>
      <c r="V678" s="318"/>
      <c r="W678" s="318"/>
      <c r="X678" s="318"/>
      <c r="Y678" s="318"/>
      <c r="Z678" s="318"/>
      <c r="AA678" s="318"/>
      <c r="AB678" s="318"/>
      <c r="AC678" s="318"/>
      <c r="AD678" s="318"/>
      <c r="AE678" s="318"/>
      <c r="AF678" s="318"/>
      <c r="AG678" s="318"/>
      <c r="AH678" s="318"/>
      <c r="AI678" s="318"/>
      <c r="AJ678" s="318"/>
      <c r="AK678" s="318"/>
    </row>
    <row r="679" spans="1:37" ht="12" customHeight="1" x14ac:dyDescent="0.25">
      <c r="A679" s="318"/>
      <c r="B679" s="318"/>
      <c r="C679" s="318"/>
      <c r="D679" s="318"/>
      <c r="E679" s="318"/>
      <c r="F679" s="318"/>
      <c r="G679" s="318"/>
      <c r="H679" s="318"/>
      <c r="I679" s="318"/>
      <c r="J679" s="318"/>
      <c r="K679" s="318"/>
      <c r="L679" s="318"/>
      <c r="M679" s="318"/>
      <c r="N679" s="320"/>
      <c r="O679" s="367"/>
      <c r="P679" s="318"/>
      <c r="Q679" s="318"/>
      <c r="R679" s="356"/>
      <c r="S679" s="318"/>
      <c r="T679" s="318"/>
      <c r="U679" s="318"/>
      <c r="V679" s="318"/>
      <c r="W679" s="318"/>
      <c r="X679" s="318"/>
      <c r="Y679" s="318"/>
      <c r="Z679" s="318"/>
      <c r="AA679" s="318"/>
      <c r="AB679" s="318"/>
      <c r="AC679" s="318"/>
      <c r="AD679" s="318"/>
      <c r="AE679" s="318"/>
      <c r="AF679" s="318"/>
      <c r="AG679" s="318"/>
      <c r="AH679" s="318"/>
      <c r="AI679" s="318"/>
      <c r="AJ679" s="318"/>
      <c r="AK679" s="318"/>
    </row>
    <row r="680" spans="1:37" ht="12" customHeight="1" x14ac:dyDescent="0.25">
      <c r="A680" s="318"/>
      <c r="B680" s="318"/>
      <c r="C680" s="318"/>
      <c r="D680" s="318"/>
      <c r="E680" s="318"/>
      <c r="F680" s="318"/>
      <c r="G680" s="318"/>
      <c r="H680" s="318"/>
      <c r="I680" s="318"/>
      <c r="J680" s="318"/>
      <c r="K680" s="318"/>
      <c r="L680" s="318"/>
      <c r="M680" s="318"/>
      <c r="N680" s="320"/>
      <c r="O680" s="367"/>
      <c r="P680" s="318"/>
      <c r="Q680" s="318"/>
      <c r="R680" s="356"/>
      <c r="S680" s="318"/>
      <c r="T680" s="318"/>
      <c r="U680" s="318"/>
      <c r="V680" s="318"/>
      <c r="W680" s="318"/>
      <c r="X680" s="318"/>
      <c r="Y680" s="318"/>
      <c r="Z680" s="318"/>
      <c r="AA680" s="318"/>
      <c r="AB680" s="318"/>
      <c r="AC680" s="318"/>
      <c r="AD680" s="318"/>
      <c r="AE680" s="318"/>
      <c r="AF680" s="318"/>
      <c r="AG680" s="318"/>
      <c r="AH680" s="318"/>
      <c r="AI680" s="318"/>
      <c r="AJ680" s="318"/>
      <c r="AK680" s="318"/>
    </row>
    <row r="681" spans="1:37" ht="12" customHeight="1" x14ac:dyDescent="0.25">
      <c r="A681" s="318"/>
      <c r="B681" s="318"/>
      <c r="C681" s="318"/>
      <c r="D681" s="318"/>
      <c r="E681" s="318"/>
      <c r="F681" s="318"/>
      <c r="G681" s="318"/>
      <c r="H681" s="318"/>
      <c r="I681" s="318"/>
      <c r="J681" s="318"/>
      <c r="K681" s="318"/>
      <c r="L681" s="318"/>
      <c r="M681" s="318"/>
      <c r="N681" s="320"/>
      <c r="O681" s="367"/>
      <c r="P681" s="318"/>
      <c r="Q681" s="318"/>
      <c r="R681" s="356"/>
      <c r="S681" s="318"/>
      <c r="T681" s="318"/>
      <c r="U681" s="318"/>
      <c r="V681" s="318"/>
      <c r="W681" s="318"/>
      <c r="X681" s="318"/>
      <c r="Y681" s="318"/>
      <c r="Z681" s="318"/>
      <c r="AA681" s="318"/>
      <c r="AB681" s="318"/>
      <c r="AC681" s="318"/>
      <c r="AD681" s="318"/>
      <c r="AE681" s="318"/>
      <c r="AF681" s="318"/>
      <c r="AG681" s="318"/>
      <c r="AH681" s="318"/>
      <c r="AI681" s="318"/>
      <c r="AJ681" s="318"/>
      <c r="AK681" s="318"/>
    </row>
    <row r="682" spans="1:37" ht="12" customHeight="1" x14ac:dyDescent="0.25">
      <c r="A682" s="318"/>
      <c r="B682" s="318"/>
      <c r="C682" s="318"/>
      <c r="D682" s="318"/>
      <c r="E682" s="318"/>
      <c r="F682" s="318"/>
      <c r="G682" s="318"/>
      <c r="H682" s="318"/>
      <c r="I682" s="318"/>
      <c r="J682" s="318"/>
      <c r="K682" s="318"/>
      <c r="L682" s="318"/>
      <c r="M682" s="318"/>
      <c r="N682" s="320"/>
      <c r="O682" s="367"/>
      <c r="P682" s="318"/>
      <c r="Q682" s="318"/>
      <c r="R682" s="356"/>
      <c r="S682" s="318"/>
      <c r="T682" s="318"/>
      <c r="U682" s="318"/>
      <c r="V682" s="318"/>
      <c r="W682" s="318"/>
      <c r="X682" s="318"/>
      <c r="Y682" s="318"/>
      <c r="Z682" s="318"/>
      <c r="AA682" s="318"/>
      <c r="AB682" s="318"/>
      <c r="AC682" s="318"/>
      <c r="AD682" s="318"/>
      <c r="AE682" s="318"/>
      <c r="AF682" s="318"/>
      <c r="AG682" s="318"/>
      <c r="AH682" s="318"/>
      <c r="AI682" s="318"/>
      <c r="AJ682" s="318"/>
      <c r="AK682" s="318"/>
    </row>
    <row r="683" spans="1:37" ht="12" customHeight="1" x14ac:dyDescent="0.25">
      <c r="A683" s="318"/>
      <c r="B683" s="318"/>
      <c r="C683" s="318"/>
      <c r="D683" s="318"/>
      <c r="E683" s="318"/>
      <c r="F683" s="318"/>
      <c r="G683" s="318"/>
      <c r="H683" s="318"/>
      <c r="I683" s="318"/>
      <c r="J683" s="318"/>
      <c r="K683" s="318"/>
      <c r="L683" s="318"/>
      <c r="M683" s="318"/>
      <c r="N683" s="320"/>
      <c r="O683" s="367"/>
      <c r="P683" s="318"/>
      <c r="Q683" s="318"/>
      <c r="R683" s="356"/>
      <c r="S683" s="318"/>
      <c r="T683" s="318"/>
      <c r="U683" s="318"/>
      <c r="V683" s="318"/>
      <c r="W683" s="318"/>
      <c r="X683" s="318"/>
      <c r="Y683" s="318"/>
      <c r="Z683" s="318"/>
      <c r="AA683" s="318"/>
      <c r="AB683" s="318"/>
      <c r="AC683" s="318"/>
      <c r="AD683" s="318"/>
      <c r="AE683" s="318"/>
      <c r="AF683" s="318"/>
      <c r="AG683" s="318"/>
      <c r="AH683" s="318"/>
      <c r="AI683" s="318"/>
      <c r="AJ683" s="318"/>
      <c r="AK683" s="318"/>
    </row>
    <row r="684" spans="1:37" ht="12" customHeight="1" x14ac:dyDescent="0.25">
      <c r="A684" s="318"/>
      <c r="B684" s="318"/>
      <c r="C684" s="318"/>
      <c r="D684" s="318"/>
      <c r="E684" s="318"/>
      <c r="F684" s="318"/>
      <c r="G684" s="318"/>
      <c r="H684" s="318"/>
      <c r="I684" s="318"/>
      <c r="J684" s="318"/>
      <c r="K684" s="318"/>
      <c r="L684" s="318"/>
      <c r="M684" s="318"/>
      <c r="N684" s="320"/>
      <c r="O684" s="367"/>
      <c r="P684" s="318"/>
      <c r="Q684" s="318"/>
      <c r="R684" s="356"/>
      <c r="S684" s="318"/>
      <c r="T684" s="318"/>
      <c r="U684" s="318"/>
      <c r="V684" s="318"/>
      <c r="W684" s="318"/>
      <c r="X684" s="318"/>
      <c r="Y684" s="318"/>
      <c r="Z684" s="318"/>
      <c r="AA684" s="318"/>
      <c r="AB684" s="318"/>
      <c r="AC684" s="318"/>
      <c r="AD684" s="318"/>
      <c r="AE684" s="318"/>
      <c r="AF684" s="318"/>
      <c r="AG684" s="318"/>
      <c r="AH684" s="318"/>
      <c r="AI684" s="318"/>
      <c r="AJ684" s="318"/>
      <c r="AK684" s="318"/>
    </row>
    <row r="685" spans="1:37" ht="12" customHeight="1" x14ac:dyDescent="0.25">
      <c r="A685" s="318"/>
      <c r="B685" s="318"/>
      <c r="C685" s="318"/>
      <c r="D685" s="318"/>
      <c r="E685" s="318"/>
      <c r="F685" s="318"/>
      <c r="G685" s="318"/>
      <c r="H685" s="318"/>
      <c r="I685" s="318"/>
      <c r="J685" s="318"/>
      <c r="K685" s="318"/>
      <c r="L685" s="318"/>
      <c r="M685" s="318"/>
      <c r="N685" s="320"/>
      <c r="O685" s="367"/>
      <c r="P685" s="318"/>
      <c r="Q685" s="318"/>
      <c r="R685" s="356"/>
      <c r="S685" s="318"/>
      <c r="T685" s="318"/>
      <c r="U685" s="318"/>
      <c r="V685" s="318"/>
      <c r="W685" s="318"/>
      <c r="X685" s="318"/>
      <c r="Y685" s="318"/>
      <c r="Z685" s="318"/>
      <c r="AA685" s="318"/>
      <c r="AB685" s="318"/>
      <c r="AC685" s="318"/>
      <c r="AD685" s="318"/>
      <c r="AE685" s="318"/>
      <c r="AF685" s="318"/>
      <c r="AG685" s="318"/>
      <c r="AH685" s="318"/>
      <c r="AI685" s="318"/>
      <c r="AJ685" s="318"/>
      <c r="AK685" s="318"/>
    </row>
    <row r="686" spans="1:37" ht="12" customHeight="1" x14ac:dyDescent="0.25">
      <c r="A686" s="318"/>
      <c r="B686" s="318"/>
      <c r="C686" s="318"/>
      <c r="D686" s="318"/>
      <c r="E686" s="318"/>
      <c r="F686" s="318"/>
      <c r="G686" s="318"/>
      <c r="H686" s="318"/>
      <c r="I686" s="318"/>
      <c r="J686" s="318"/>
      <c r="K686" s="318"/>
      <c r="L686" s="318"/>
      <c r="M686" s="318"/>
      <c r="N686" s="320"/>
      <c r="O686" s="367"/>
      <c r="P686" s="318"/>
      <c r="Q686" s="318"/>
      <c r="R686" s="356"/>
      <c r="S686" s="318"/>
      <c r="T686" s="318"/>
      <c r="U686" s="318"/>
      <c r="V686" s="318"/>
      <c r="W686" s="318"/>
      <c r="X686" s="318"/>
      <c r="Y686" s="318"/>
      <c r="Z686" s="318"/>
      <c r="AA686" s="318"/>
      <c r="AB686" s="318"/>
      <c r="AC686" s="318"/>
      <c r="AD686" s="318"/>
      <c r="AE686" s="318"/>
      <c r="AF686" s="318"/>
      <c r="AG686" s="318"/>
      <c r="AH686" s="318"/>
      <c r="AI686" s="318"/>
      <c r="AJ686" s="318"/>
      <c r="AK686" s="318"/>
    </row>
    <row r="687" spans="1:37" ht="12" customHeight="1" x14ac:dyDescent="0.25">
      <c r="A687" s="318"/>
      <c r="B687" s="318"/>
      <c r="C687" s="318"/>
      <c r="D687" s="318"/>
      <c r="E687" s="318"/>
      <c r="F687" s="318"/>
      <c r="G687" s="318"/>
      <c r="H687" s="318"/>
      <c r="I687" s="318"/>
      <c r="J687" s="318"/>
      <c r="K687" s="318"/>
      <c r="L687" s="318"/>
      <c r="M687" s="318"/>
      <c r="N687" s="320"/>
      <c r="O687" s="367"/>
      <c r="P687" s="318"/>
      <c r="Q687" s="318"/>
      <c r="R687" s="356"/>
      <c r="S687" s="318"/>
      <c r="T687" s="318"/>
      <c r="U687" s="318"/>
      <c r="V687" s="318"/>
      <c r="W687" s="318"/>
      <c r="X687" s="318"/>
      <c r="Y687" s="318"/>
      <c r="Z687" s="318"/>
      <c r="AA687" s="318"/>
      <c r="AB687" s="318"/>
      <c r="AC687" s="318"/>
      <c r="AD687" s="318"/>
      <c r="AE687" s="318"/>
      <c r="AF687" s="318"/>
      <c r="AG687" s="318"/>
      <c r="AH687" s="318"/>
      <c r="AI687" s="318"/>
      <c r="AJ687" s="318"/>
      <c r="AK687" s="318"/>
    </row>
    <row r="688" spans="1:37" ht="12" customHeight="1" x14ac:dyDescent="0.25">
      <c r="A688" s="318"/>
      <c r="B688" s="318"/>
      <c r="C688" s="318"/>
      <c r="D688" s="318"/>
      <c r="E688" s="318"/>
      <c r="F688" s="318"/>
      <c r="G688" s="318"/>
      <c r="H688" s="318"/>
      <c r="I688" s="318"/>
      <c r="J688" s="318"/>
      <c r="K688" s="318"/>
      <c r="L688" s="318"/>
      <c r="M688" s="318"/>
      <c r="N688" s="320"/>
      <c r="O688" s="367"/>
      <c r="P688" s="318"/>
      <c r="Q688" s="318"/>
      <c r="R688" s="356"/>
      <c r="S688" s="318"/>
      <c r="T688" s="318"/>
      <c r="U688" s="318"/>
      <c r="V688" s="318"/>
      <c r="W688" s="318"/>
      <c r="X688" s="318"/>
      <c r="Y688" s="318"/>
      <c r="Z688" s="318"/>
      <c r="AA688" s="318"/>
      <c r="AB688" s="318"/>
      <c r="AC688" s="318"/>
      <c r="AD688" s="318"/>
      <c r="AE688" s="318"/>
      <c r="AF688" s="318"/>
      <c r="AG688" s="318"/>
      <c r="AH688" s="318"/>
      <c r="AI688" s="318"/>
      <c r="AJ688" s="318"/>
      <c r="AK688" s="318"/>
    </row>
    <row r="689" spans="1:37" ht="12" customHeight="1" x14ac:dyDescent="0.25">
      <c r="A689" s="318"/>
      <c r="B689" s="318"/>
      <c r="C689" s="318"/>
      <c r="D689" s="318"/>
      <c r="E689" s="318"/>
      <c r="F689" s="318"/>
      <c r="G689" s="318"/>
      <c r="H689" s="318"/>
      <c r="I689" s="318"/>
      <c r="J689" s="318"/>
      <c r="K689" s="318"/>
      <c r="L689" s="318"/>
      <c r="M689" s="318"/>
      <c r="N689" s="320"/>
      <c r="O689" s="367"/>
      <c r="P689" s="318"/>
      <c r="Q689" s="318"/>
      <c r="R689" s="356"/>
      <c r="S689" s="318"/>
      <c r="T689" s="318"/>
      <c r="U689" s="318"/>
      <c r="V689" s="318"/>
      <c r="W689" s="318"/>
      <c r="X689" s="318"/>
      <c r="Y689" s="318"/>
      <c r="Z689" s="318"/>
      <c r="AA689" s="318"/>
      <c r="AB689" s="318"/>
      <c r="AC689" s="318"/>
      <c r="AD689" s="318"/>
      <c r="AE689" s="318"/>
      <c r="AF689" s="318"/>
      <c r="AG689" s="318"/>
      <c r="AH689" s="318"/>
      <c r="AI689" s="318"/>
      <c r="AJ689" s="318"/>
      <c r="AK689" s="318"/>
    </row>
    <row r="690" spans="1:37" ht="12" customHeight="1" x14ac:dyDescent="0.25">
      <c r="A690" s="318"/>
      <c r="B690" s="318"/>
      <c r="C690" s="318"/>
      <c r="D690" s="318"/>
      <c r="E690" s="318"/>
      <c r="F690" s="318"/>
      <c r="G690" s="318"/>
      <c r="H690" s="318"/>
      <c r="I690" s="318"/>
      <c r="J690" s="318"/>
      <c r="K690" s="318"/>
      <c r="L690" s="318"/>
      <c r="M690" s="318"/>
      <c r="N690" s="320"/>
      <c r="O690" s="367"/>
      <c r="P690" s="318"/>
      <c r="Q690" s="318"/>
      <c r="R690" s="356"/>
      <c r="S690" s="318"/>
      <c r="T690" s="318"/>
      <c r="U690" s="318"/>
      <c r="V690" s="318"/>
      <c r="W690" s="318"/>
      <c r="X690" s="318"/>
      <c r="Y690" s="318"/>
      <c r="Z690" s="318"/>
      <c r="AA690" s="318"/>
      <c r="AB690" s="318"/>
      <c r="AC690" s="318"/>
      <c r="AD690" s="318"/>
      <c r="AE690" s="318"/>
      <c r="AF690" s="318"/>
      <c r="AG690" s="318"/>
      <c r="AH690" s="318"/>
      <c r="AI690" s="318"/>
      <c r="AJ690" s="318"/>
      <c r="AK690" s="318"/>
    </row>
    <row r="691" spans="1:37" ht="12" customHeight="1" x14ac:dyDescent="0.25">
      <c r="A691" s="318"/>
      <c r="B691" s="318"/>
      <c r="C691" s="318"/>
      <c r="D691" s="318"/>
      <c r="E691" s="318"/>
      <c r="F691" s="318"/>
      <c r="G691" s="318"/>
      <c r="H691" s="318"/>
      <c r="I691" s="318"/>
      <c r="J691" s="318"/>
      <c r="K691" s="318"/>
      <c r="L691" s="318"/>
      <c r="M691" s="318"/>
      <c r="N691" s="320"/>
      <c r="O691" s="367"/>
      <c r="P691" s="318"/>
      <c r="Q691" s="318"/>
      <c r="R691" s="356"/>
      <c r="S691" s="318"/>
      <c r="T691" s="318"/>
      <c r="U691" s="318"/>
      <c r="V691" s="318"/>
      <c r="W691" s="318"/>
      <c r="X691" s="318"/>
      <c r="Y691" s="318"/>
      <c r="Z691" s="318"/>
      <c r="AA691" s="318"/>
      <c r="AB691" s="318"/>
      <c r="AC691" s="318"/>
      <c r="AD691" s="318"/>
      <c r="AE691" s="318"/>
      <c r="AF691" s="318"/>
      <c r="AG691" s="318"/>
      <c r="AH691" s="318"/>
      <c r="AI691" s="318"/>
      <c r="AJ691" s="318"/>
      <c r="AK691" s="318"/>
    </row>
    <row r="692" spans="1:37" ht="12" customHeight="1" x14ac:dyDescent="0.25">
      <c r="A692" s="318"/>
      <c r="B692" s="318"/>
      <c r="C692" s="318"/>
      <c r="D692" s="318"/>
      <c r="E692" s="318"/>
      <c r="F692" s="318"/>
      <c r="G692" s="318"/>
      <c r="H692" s="318"/>
      <c r="I692" s="318"/>
      <c r="J692" s="318"/>
      <c r="K692" s="318"/>
      <c r="L692" s="318"/>
      <c r="M692" s="318"/>
      <c r="N692" s="320"/>
      <c r="O692" s="367"/>
      <c r="P692" s="318"/>
      <c r="Q692" s="318"/>
      <c r="R692" s="356"/>
      <c r="S692" s="318"/>
      <c r="T692" s="318"/>
      <c r="U692" s="318"/>
      <c r="V692" s="318"/>
      <c r="W692" s="318"/>
      <c r="X692" s="318"/>
      <c r="Y692" s="318"/>
      <c r="Z692" s="318"/>
      <c r="AA692" s="318"/>
      <c r="AB692" s="318"/>
      <c r="AC692" s="318"/>
      <c r="AD692" s="318"/>
      <c r="AE692" s="318"/>
      <c r="AF692" s="318"/>
      <c r="AG692" s="318"/>
      <c r="AH692" s="318"/>
      <c r="AI692" s="318"/>
      <c r="AJ692" s="318"/>
      <c r="AK692" s="318"/>
    </row>
    <row r="693" spans="1:37" ht="12" customHeight="1" x14ac:dyDescent="0.25">
      <c r="A693" s="318"/>
      <c r="B693" s="318"/>
      <c r="C693" s="318"/>
      <c r="D693" s="318"/>
      <c r="E693" s="318"/>
      <c r="F693" s="318"/>
      <c r="G693" s="318"/>
      <c r="H693" s="318"/>
      <c r="I693" s="318"/>
      <c r="J693" s="318"/>
      <c r="K693" s="318"/>
      <c r="L693" s="318"/>
      <c r="M693" s="318"/>
      <c r="N693" s="320"/>
      <c r="O693" s="367"/>
      <c r="P693" s="318"/>
      <c r="Q693" s="318"/>
      <c r="R693" s="356"/>
      <c r="S693" s="318"/>
      <c r="T693" s="318"/>
      <c r="U693" s="318"/>
      <c r="V693" s="318"/>
      <c r="W693" s="318"/>
      <c r="X693" s="318"/>
      <c r="Y693" s="318"/>
      <c r="Z693" s="318"/>
      <c r="AA693" s="318"/>
      <c r="AB693" s="318"/>
      <c r="AC693" s="318"/>
      <c r="AD693" s="318"/>
      <c r="AE693" s="318"/>
      <c r="AF693" s="318"/>
      <c r="AG693" s="318"/>
      <c r="AH693" s="318"/>
      <c r="AI693" s="318"/>
      <c r="AJ693" s="318"/>
      <c r="AK693" s="318"/>
    </row>
    <row r="694" spans="1:37" ht="12" customHeight="1" x14ac:dyDescent="0.25">
      <c r="A694" s="318"/>
      <c r="B694" s="318"/>
      <c r="C694" s="318"/>
      <c r="D694" s="318"/>
      <c r="E694" s="318"/>
      <c r="F694" s="318"/>
      <c r="G694" s="318"/>
      <c r="H694" s="318"/>
      <c r="I694" s="318"/>
      <c r="J694" s="318"/>
      <c r="K694" s="318"/>
      <c r="L694" s="318"/>
      <c r="M694" s="318"/>
      <c r="N694" s="320"/>
      <c r="O694" s="367"/>
      <c r="P694" s="318"/>
      <c r="Q694" s="318"/>
      <c r="R694" s="356"/>
      <c r="S694" s="318"/>
      <c r="T694" s="318"/>
      <c r="U694" s="318"/>
      <c r="V694" s="318"/>
      <c r="W694" s="318"/>
      <c r="X694" s="318"/>
      <c r="Y694" s="318"/>
      <c r="Z694" s="318"/>
      <c r="AA694" s="318"/>
      <c r="AB694" s="318"/>
      <c r="AC694" s="318"/>
      <c r="AD694" s="318"/>
      <c r="AE694" s="318"/>
      <c r="AF694" s="318"/>
      <c r="AG694" s="318"/>
      <c r="AH694" s="318"/>
      <c r="AI694" s="318"/>
      <c r="AJ694" s="318"/>
      <c r="AK694" s="318"/>
    </row>
    <row r="695" spans="1:37" ht="12" customHeight="1" x14ac:dyDescent="0.25">
      <c r="A695" s="318"/>
      <c r="B695" s="318"/>
      <c r="C695" s="318"/>
      <c r="D695" s="318"/>
      <c r="E695" s="318"/>
      <c r="F695" s="318"/>
      <c r="G695" s="318"/>
      <c r="H695" s="318"/>
      <c r="I695" s="318"/>
      <c r="J695" s="318"/>
      <c r="K695" s="318"/>
      <c r="L695" s="318"/>
      <c r="M695" s="318"/>
      <c r="N695" s="320"/>
      <c r="O695" s="367"/>
      <c r="P695" s="318"/>
      <c r="Q695" s="318"/>
      <c r="R695" s="356"/>
      <c r="S695" s="318"/>
      <c r="T695" s="318"/>
      <c r="U695" s="318"/>
      <c r="V695" s="318"/>
      <c r="W695" s="318"/>
      <c r="X695" s="318"/>
      <c r="Y695" s="318"/>
      <c r="Z695" s="318"/>
      <c r="AA695" s="318"/>
      <c r="AB695" s="318"/>
      <c r="AC695" s="318"/>
      <c r="AD695" s="318"/>
      <c r="AE695" s="318"/>
      <c r="AF695" s="318"/>
      <c r="AG695" s="318"/>
      <c r="AH695" s="318"/>
      <c r="AI695" s="318"/>
      <c r="AJ695" s="318"/>
      <c r="AK695" s="318"/>
    </row>
    <row r="696" spans="1:37" ht="12" customHeight="1" x14ac:dyDescent="0.25">
      <c r="A696" s="318"/>
      <c r="B696" s="318"/>
      <c r="C696" s="318"/>
      <c r="D696" s="318"/>
      <c r="E696" s="318"/>
      <c r="F696" s="318"/>
      <c r="G696" s="318"/>
      <c r="H696" s="318"/>
      <c r="I696" s="318"/>
      <c r="J696" s="318"/>
      <c r="K696" s="318"/>
      <c r="L696" s="318"/>
      <c r="M696" s="318"/>
      <c r="N696" s="320"/>
      <c r="O696" s="367"/>
      <c r="P696" s="318"/>
      <c r="Q696" s="318"/>
      <c r="R696" s="356"/>
      <c r="S696" s="318"/>
      <c r="T696" s="318"/>
      <c r="U696" s="318"/>
      <c r="V696" s="318"/>
      <c r="W696" s="318"/>
      <c r="X696" s="318"/>
      <c r="Y696" s="318"/>
      <c r="Z696" s="318"/>
      <c r="AA696" s="318"/>
      <c r="AB696" s="318"/>
      <c r="AC696" s="318"/>
      <c r="AD696" s="318"/>
      <c r="AE696" s="318"/>
      <c r="AF696" s="318"/>
      <c r="AG696" s="318"/>
      <c r="AH696" s="318"/>
      <c r="AI696" s="318"/>
      <c r="AJ696" s="318"/>
      <c r="AK696" s="318"/>
    </row>
    <row r="697" spans="1:37" ht="12" customHeight="1" x14ac:dyDescent="0.25">
      <c r="A697" s="318"/>
      <c r="B697" s="318"/>
      <c r="C697" s="318"/>
      <c r="D697" s="318"/>
      <c r="E697" s="318"/>
      <c r="F697" s="318"/>
      <c r="G697" s="318"/>
      <c r="H697" s="318"/>
      <c r="I697" s="318"/>
      <c r="J697" s="318"/>
      <c r="K697" s="318"/>
      <c r="L697" s="318"/>
      <c r="M697" s="318"/>
      <c r="N697" s="320"/>
      <c r="O697" s="367"/>
      <c r="P697" s="318"/>
      <c r="Q697" s="318"/>
      <c r="R697" s="356"/>
      <c r="S697" s="318"/>
      <c r="T697" s="318"/>
      <c r="U697" s="318"/>
      <c r="V697" s="318"/>
      <c r="W697" s="318"/>
      <c r="X697" s="318"/>
      <c r="Y697" s="318"/>
      <c r="Z697" s="318"/>
      <c r="AA697" s="318"/>
      <c r="AB697" s="318"/>
      <c r="AC697" s="318"/>
      <c r="AD697" s="318"/>
      <c r="AE697" s="318"/>
      <c r="AF697" s="318"/>
      <c r="AG697" s="318"/>
      <c r="AH697" s="318"/>
      <c r="AI697" s="318"/>
      <c r="AJ697" s="318"/>
      <c r="AK697" s="318"/>
    </row>
    <row r="698" spans="1:37" ht="12" customHeight="1" x14ac:dyDescent="0.25">
      <c r="A698" s="318"/>
      <c r="B698" s="318"/>
      <c r="C698" s="318"/>
      <c r="D698" s="318"/>
      <c r="E698" s="318"/>
      <c r="F698" s="318"/>
      <c r="G698" s="318"/>
      <c r="H698" s="318"/>
      <c r="I698" s="318"/>
      <c r="J698" s="318"/>
      <c r="K698" s="318"/>
      <c r="L698" s="318"/>
      <c r="M698" s="318"/>
      <c r="N698" s="320"/>
      <c r="O698" s="367"/>
      <c r="P698" s="318"/>
      <c r="Q698" s="318"/>
      <c r="R698" s="356"/>
      <c r="S698" s="318"/>
      <c r="T698" s="318"/>
      <c r="U698" s="318"/>
      <c r="V698" s="318"/>
      <c r="W698" s="318"/>
      <c r="X698" s="318"/>
      <c r="Y698" s="318"/>
      <c r="Z698" s="318"/>
      <c r="AA698" s="318"/>
      <c r="AB698" s="318"/>
      <c r="AC698" s="318"/>
      <c r="AD698" s="318"/>
      <c r="AE698" s="318"/>
      <c r="AF698" s="318"/>
      <c r="AG698" s="318"/>
      <c r="AH698" s="318"/>
      <c r="AI698" s="318"/>
      <c r="AJ698" s="318"/>
      <c r="AK698" s="318"/>
    </row>
    <row r="699" spans="1:37" ht="12" customHeight="1" x14ac:dyDescent="0.25">
      <c r="A699" s="318"/>
      <c r="B699" s="318"/>
      <c r="C699" s="318"/>
      <c r="D699" s="318"/>
      <c r="E699" s="318"/>
      <c r="F699" s="318"/>
      <c r="G699" s="318"/>
      <c r="H699" s="318"/>
      <c r="I699" s="318"/>
      <c r="J699" s="318"/>
      <c r="K699" s="318"/>
      <c r="L699" s="318"/>
      <c r="M699" s="318"/>
      <c r="N699" s="320"/>
      <c r="O699" s="367"/>
      <c r="P699" s="318"/>
      <c r="Q699" s="318"/>
      <c r="R699" s="356"/>
      <c r="S699" s="318"/>
      <c r="T699" s="318"/>
      <c r="U699" s="318"/>
      <c r="V699" s="318"/>
      <c r="W699" s="318"/>
      <c r="X699" s="318"/>
      <c r="Y699" s="318"/>
      <c r="Z699" s="318"/>
      <c r="AA699" s="318"/>
      <c r="AB699" s="318"/>
      <c r="AC699" s="318"/>
      <c r="AD699" s="318"/>
      <c r="AE699" s="318"/>
      <c r="AF699" s="318"/>
      <c r="AG699" s="318"/>
      <c r="AH699" s="318"/>
      <c r="AI699" s="318"/>
      <c r="AJ699" s="318"/>
      <c r="AK699" s="318"/>
    </row>
    <row r="700" spans="1:37" ht="12" customHeight="1" x14ac:dyDescent="0.25">
      <c r="A700" s="318"/>
      <c r="B700" s="318"/>
      <c r="C700" s="318"/>
      <c r="D700" s="318"/>
      <c r="E700" s="318"/>
      <c r="F700" s="318"/>
      <c r="G700" s="318"/>
      <c r="H700" s="318"/>
      <c r="I700" s="318"/>
      <c r="J700" s="318"/>
      <c r="K700" s="318"/>
      <c r="L700" s="318"/>
      <c r="M700" s="318"/>
      <c r="N700" s="320"/>
      <c r="O700" s="367"/>
      <c r="P700" s="318"/>
      <c r="Q700" s="318"/>
      <c r="R700" s="356"/>
      <c r="S700" s="318"/>
      <c r="T700" s="318"/>
      <c r="U700" s="318"/>
      <c r="V700" s="318"/>
      <c r="W700" s="318"/>
      <c r="X700" s="318"/>
      <c r="Y700" s="318"/>
      <c r="Z700" s="318"/>
      <c r="AA700" s="318"/>
      <c r="AB700" s="318"/>
      <c r="AC700" s="318"/>
      <c r="AD700" s="318"/>
      <c r="AE700" s="318"/>
      <c r="AF700" s="318"/>
      <c r="AG700" s="318"/>
      <c r="AH700" s="318"/>
      <c r="AI700" s="318"/>
      <c r="AJ700" s="318"/>
      <c r="AK700" s="318"/>
    </row>
    <row r="701" spans="1:37" ht="12" customHeight="1" x14ac:dyDescent="0.25">
      <c r="A701" s="318"/>
      <c r="B701" s="318"/>
      <c r="C701" s="318"/>
      <c r="D701" s="318"/>
      <c r="E701" s="318"/>
      <c r="F701" s="318"/>
      <c r="G701" s="318"/>
      <c r="H701" s="318"/>
      <c r="I701" s="318"/>
      <c r="J701" s="318"/>
      <c r="K701" s="318"/>
      <c r="L701" s="318"/>
      <c r="M701" s="318"/>
      <c r="N701" s="320"/>
      <c r="O701" s="367"/>
      <c r="P701" s="318"/>
      <c r="Q701" s="318"/>
      <c r="R701" s="356"/>
      <c r="S701" s="318"/>
      <c r="T701" s="318"/>
      <c r="U701" s="318"/>
      <c r="V701" s="318"/>
      <c r="W701" s="318"/>
      <c r="X701" s="318"/>
      <c r="Y701" s="318"/>
      <c r="Z701" s="318"/>
      <c r="AA701" s="318"/>
      <c r="AB701" s="318"/>
      <c r="AC701" s="318"/>
      <c r="AD701" s="318"/>
      <c r="AE701" s="318"/>
      <c r="AF701" s="318"/>
      <c r="AG701" s="318"/>
      <c r="AH701" s="318"/>
      <c r="AI701" s="318"/>
      <c r="AJ701" s="318"/>
      <c r="AK701" s="318"/>
    </row>
    <row r="702" spans="1:37" ht="12" customHeight="1" x14ac:dyDescent="0.25">
      <c r="A702" s="318"/>
      <c r="B702" s="318"/>
      <c r="C702" s="318"/>
      <c r="D702" s="318"/>
      <c r="E702" s="318"/>
      <c r="F702" s="318"/>
      <c r="G702" s="318"/>
      <c r="H702" s="318"/>
      <c r="I702" s="318"/>
      <c r="J702" s="318"/>
      <c r="K702" s="318"/>
      <c r="L702" s="318"/>
      <c r="M702" s="318"/>
      <c r="N702" s="320"/>
      <c r="O702" s="367"/>
      <c r="P702" s="318"/>
      <c r="Q702" s="318"/>
      <c r="R702" s="356"/>
      <c r="S702" s="318"/>
      <c r="T702" s="318"/>
      <c r="U702" s="318"/>
      <c r="V702" s="318"/>
      <c r="W702" s="318"/>
      <c r="X702" s="318"/>
      <c r="Y702" s="318"/>
      <c r="Z702" s="318"/>
      <c r="AA702" s="318"/>
      <c r="AB702" s="318"/>
      <c r="AC702" s="318"/>
      <c r="AD702" s="318"/>
      <c r="AE702" s="318"/>
      <c r="AF702" s="318"/>
      <c r="AG702" s="318"/>
      <c r="AH702" s="318"/>
      <c r="AI702" s="318"/>
      <c r="AJ702" s="318"/>
      <c r="AK702" s="318"/>
    </row>
    <row r="703" spans="1:37" ht="12" customHeight="1" x14ac:dyDescent="0.25">
      <c r="A703" s="318"/>
      <c r="B703" s="318"/>
      <c r="C703" s="318"/>
      <c r="D703" s="318"/>
      <c r="E703" s="318"/>
      <c r="F703" s="318"/>
      <c r="G703" s="318"/>
      <c r="H703" s="318"/>
      <c r="I703" s="318"/>
      <c r="J703" s="318"/>
      <c r="K703" s="318"/>
      <c r="L703" s="318"/>
      <c r="M703" s="318"/>
      <c r="N703" s="320"/>
      <c r="O703" s="367"/>
      <c r="P703" s="318"/>
      <c r="Q703" s="318"/>
      <c r="R703" s="356"/>
      <c r="S703" s="318"/>
      <c r="T703" s="318"/>
      <c r="U703" s="318"/>
      <c r="V703" s="318"/>
      <c r="W703" s="318"/>
      <c r="X703" s="318"/>
      <c r="Y703" s="318"/>
      <c r="Z703" s="318"/>
      <c r="AA703" s="318"/>
      <c r="AB703" s="318"/>
      <c r="AC703" s="318"/>
      <c r="AD703" s="318"/>
      <c r="AE703" s="318"/>
      <c r="AF703" s="318"/>
      <c r="AG703" s="318"/>
      <c r="AH703" s="318"/>
      <c r="AI703" s="318"/>
      <c r="AJ703" s="318"/>
      <c r="AK703" s="318"/>
    </row>
    <row r="704" spans="1:37" ht="12" customHeight="1" x14ac:dyDescent="0.25">
      <c r="A704" s="318"/>
      <c r="B704" s="318"/>
      <c r="C704" s="318"/>
      <c r="D704" s="318"/>
      <c r="E704" s="318"/>
      <c r="F704" s="318"/>
      <c r="G704" s="318"/>
      <c r="H704" s="318"/>
      <c r="I704" s="318"/>
      <c r="J704" s="318"/>
      <c r="K704" s="318"/>
      <c r="L704" s="318"/>
      <c r="M704" s="318"/>
      <c r="N704" s="320"/>
      <c r="O704" s="367"/>
      <c r="P704" s="318"/>
      <c r="Q704" s="318"/>
      <c r="R704" s="356"/>
      <c r="S704" s="318"/>
      <c r="T704" s="318"/>
      <c r="U704" s="318"/>
      <c r="V704" s="318"/>
      <c r="W704" s="318"/>
      <c r="X704" s="318"/>
      <c r="Y704" s="318"/>
      <c r="Z704" s="318"/>
      <c r="AA704" s="318"/>
      <c r="AB704" s="318"/>
      <c r="AC704" s="318"/>
      <c r="AD704" s="318"/>
      <c r="AE704" s="318"/>
      <c r="AF704" s="318"/>
      <c r="AG704" s="318"/>
      <c r="AH704" s="318"/>
      <c r="AI704" s="318"/>
      <c r="AJ704" s="318"/>
      <c r="AK704" s="318"/>
    </row>
    <row r="705" spans="1:37" ht="12" customHeight="1" x14ac:dyDescent="0.25">
      <c r="A705" s="318"/>
      <c r="B705" s="318"/>
      <c r="C705" s="318"/>
      <c r="D705" s="318"/>
      <c r="E705" s="318"/>
      <c r="F705" s="318"/>
      <c r="G705" s="318"/>
      <c r="H705" s="318"/>
      <c r="I705" s="318"/>
      <c r="J705" s="318"/>
      <c r="K705" s="318"/>
      <c r="L705" s="318"/>
      <c r="M705" s="318"/>
      <c r="N705" s="320"/>
      <c r="O705" s="367"/>
      <c r="P705" s="318"/>
      <c r="Q705" s="318"/>
      <c r="R705" s="356"/>
      <c r="S705" s="318"/>
      <c r="T705" s="318"/>
      <c r="U705" s="318"/>
      <c r="V705" s="318"/>
      <c r="W705" s="318"/>
      <c r="X705" s="318"/>
      <c r="Y705" s="318"/>
      <c r="Z705" s="318"/>
      <c r="AA705" s="318"/>
      <c r="AB705" s="318"/>
      <c r="AC705" s="318"/>
      <c r="AD705" s="318"/>
      <c r="AE705" s="318"/>
      <c r="AF705" s="318"/>
      <c r="AG705" s="318"/>
      <c r="AH705" s="318"/>
      <c r="AI705" s="318"/>
      <c r="AJ705" s="318"/>
      <c r="AK705" s="318"/>
    </row>
    <row r="706" spans="1:37" ht="12" customHeight="1" x14ac:dyDescent="0.25">
      <c r="A706" s="318"/>
      <c r="B706" s="318"/>
      <c r="C706" s="318"/>
      <c r="D706" s="318"/>
      <c r="E706" s="318"/>
      <c r="F706" s="318"/>
      <c r="G706" s="318"/>
      <c r="H706" s="318"/>
      <c r="I706" s="318"/>
      <c r="J706" s="318"/>
      <c r="K706" s="318"/>
      <c r="L706" s="318"/>
      <c r="M706" s="318"/>
      <c r="N706" s="320"/>
      <c r="O706" s="367"/>
      <c r="P706" s="318"/>
      <c r="Q706" s="318"/>
      <c r="R706" s="356"/>
      <c r="S706" s="318"/>
      <c r="T706" s="318"/>
      <c r="U706" s="318"/>
      <c r="V706" s="318"/>
      <c r="W706" s="318"/>
      <c r="X706" s="318"/>
      <c r="Y706" s="318"/>
      <c r="Z706" s="318"/>
      <c r="AA706" s="318"/>
      <c r="AB706" s="318"/>
      <c r="AC706" s="318"/>
      <c r="AD706" s="318"/>
      <c r="AE706" s="318"/>
      <c r="AF706" s="318"/>
      <c r="AG706" s="318"/>
      <c r="AH706" s="318"/>
      <c r="AI706" s="318"/>
      <c r="AJ706" s="318"/>
      <c r="AK706" s="318"/>
    </row>
    <row r="707" spans="1:37" ht="12" customHeight="1" x14ac:dyDescent="0.25">
      <c r="A707" s="318"/>
      <c r="B707" s="318"/>
      <c r="C707" s="318"/>
      <c r="D707" s="318"/>
      <c r="E707" s="318"/>
      <c r="F707" s="318"/>
      <c r="G707" s="318"/>
      <c r="H707" s="318"/>
      <c r="I707" s="318"/>
      <c r="J707" s="318"/>
      <c r="K707" s="318"/>
      <c r="L707" s="318"/>
      <c r="M707" s="318"/>
      <c r="N707" s="320"/>
      <c r="O707" s="367"/>
      <c r="P707" s="318"/>
      <c r="Q707" s="318"/>
      <c r="R707" s="356"/>
      <c r="S707" s="318"/>
      <c r="T707" s="318"/>
      <c r="U707" s="318"/>
      <c r="V707" s="318"/>
      <c r="W707" s="318"/>
      <c r="X707" s="318"/>
      <c r="Y707" s="318"/>
      <c r="Z707" s="318"/>
      <c r="AA707" s="318"/>
      <c r="AB707" s="318"/>
      <c r="AC707" s="318"/>
      <c r="AD707" s="318"/>
      <c r="AE707" s="318"/>
      <c r="AF707" s="318"/>
      <c r="AG707" s="318"/>
      <c r="AH707" s="318"/>
      <c r="AI707" s="318"/>
      <c r="AJ707" s="318"/>
      <c r="AK707" s="318"/>
    </row>
    <row r="708" spans="1:37" ht="12" customHeight="1" x14ac:dyDescent="0.25">
      <c r="A708" s="318"/>
      <c r="B708" s="318"/>
      <c r="C708" s="318"/>
      <c r="D708" s="318"/>
      <c r="E708" s="318"/>
      <c r="F708" s="318"/>
      <c r="G708" s="318"/>
      <c r="H708" s="318"/>
      <c r="I708" s="318"/>
      <c r="J708" s="318"/>
      <c r="K708" s="318"/>
      <c r="L708" s="318"/>
      <c r="M708" s="318"/>
      <c r="N708" s="320"/>
      <c r="O708" s="367"/>
      <c r="P708" s="318"/>
      <c r="Q708" s="318"/>
      <c r="R708" s="356"/>
      <c r="S708" s="318"/>
      <c r="T708" s="318"/>
      <c r="U708" s="318"/>
      <c r="V708" s="318"/>
      <c r="W708" s="318"/>
      <c r="X708" s="318"/>
      <c r="Y708" s="318"/>
      <c r="Z708" s="318"/>
      <c r="AA708" s="318"/>
      <c r="AB708" s="318"/>
      <c r="AC708" s="318"/>
      <c r="AD708" s="318"/>
      <c r="AE708" s="318"/>
      <c r="AF708" s="318"/>
      <c r="AG708" s="318"/>
      <c r="AH708" s="318"/>
      <c r="AI708" s="318"/>
      <c r="AJ708" s="318"/>
      <c r="AK708" s="318"/>
    </row>
    <row r="709" spans="1:37" ht="12" customHeight="1" x14ac:dyDescent="0.25">
      <c r="A709" s="318"/>
      <c r="B709" s="318"/>
      <c r="C709" s="318"/>
      <c r="D709" s="318"/>
      <c r="E709" s="318"/>
      <c r="F709" s="318"/>
      <c r="G709" s="318"/>
      <c r="H709" s="318"/>
      <c r="I709" s="318"/>
      <c r="J709" s="318"/>
      <c r="K709" s="318"/>
      <c r="L709" s="318"/>
      <c r="M709" s="318"/>
      <c r="N709" s="320"/>
      <c r="O709" s="367"/>
      <c r="P709" s="318"/>
      <c r="Q709" s="318"/>
      <c r="R709" s="356"/>
      <c r="S709" s="318"/>
      <c r="T709" s="318"/>
      <c r="U709" s="318"/>
      <c r="V709" s="318"/>
      <c r="W709" s="318"/>
      <c r="X709" s="318"/>
      <c r="Y709" s="318"/>
      <c r="Z709" s="318"/>
      <c r="AA709" s="318"/>
      <c r="AB709" s="318"/>
      <c r="AC709" s="318"/>
      <c r="AD709" s="318"/>
      <c r="AE709" s="318"/>
      <c r="AF709" s="318"/>
      <c r="AG709" s="318"/>
      <c r="AH709" s="318"/>
      <c r="AI709" s="318"/>
      <c r="AJ709" s="318"/>
      <c r="AK709" s="318"/>
    </row>
    <row r="710" spans="1:37" ht="12" customHeight="1" x14ac:dyDescent="0.25">
      <c r="A710" s="318"/>
      <c r="B710" s="318"/>
      <c r="C710" s="318"/>
      <c r="D710" s="318"/>
      <c r="E710" s="318"/>
      <c r="F710" s="318"/>
      <c r="G710" s="318"/>
      <c r="H710" s="318"/>
      <c r="I710" s="318"/>
      <c r="J710" s="318"/>
      <c r="K710" s="318"/>
      <c r="L710" s="318"/>
      <c r="M710" s="318"/>
      <c r="N710" s="320"/>
      <c r="O710" s="367"/>
      <c r="P710" s="318"/>
      <c r="Q710" s="318"/>
      <c r="R710" s="356"/>
      <c r="S710" s="318"/>
      <c r="T710" s="318"/>
      <c r="U710" s="318"/>
      <c r="V710" s="318"/>
      <c r="W710" s="318"/>
      <c r="X710" s="318"/>
      <c r="Y710" s="318"/>
      <c r="Z710" s="318"/>
      <c r="AA710" s="318"/>
      <c r="AB710" s="318"/>
      <c r="AC710" s="318"/>
      <c r="AD710" s="318"/>
      <c r="AE710" s="318"/>
      <c r="AF710" s="318"/>
      <c r="AG710" s="318"/>
      <c r="AH710" s="318"/>
      <c r="AI710" s="318"/>
      <c r="AJ710" s="318"/>
      <c r="AK710" s="318"/>
    </row>
    <row r="711" spans="1:37" ht="12" customHeight="1" x14ac:dyDescent="0.25">
      <c r="A711" s="318"/>
      <c r="B711" s="318"/>
      <c r="C711" s="318"/>
      <c r="D711" s="318"/>
      <c r="E711" s="318"/>
      <c r="F711" s="318"/>
      <c r="G711" s="318"/>
      <c r="H711" s="318"/>
      <c r="I711" s="318"/>
      <c r="J711" s="318"/>
      <c r="K711" s="318"/>
      <c r="L711" s="318"/>
      <c r="M711" s="318"/>
      <c r="N711" s="320"/>
      <c r="O711" s="367"/>
      <c r="P711" s="318"/>
      <c r="Q711" s="318"/>
      <c r="R711" s="356"/>
      <c r="S711" s="318"/>
      <c r="T711" s="318"/>
      <c r="U711" s="318"/>
      <c r="V711" s="318"/>
      <c r="W711" s="318"/>
      <c r="X711" s="318"/>
      <c r="Y711" s="318"/>
      <c r="Z711" s="318"/>
      <c r="AA711" s="318"/>
      <c r="AB711" s="318"/>
      <c r="AC711" s="318"/>
      <c r="AD711" s="318"/>
      <c r="AE711" s="318"/>
      <c r="AF711" s="318"/>
      <c r="AG711" s="318"/>
      <c r="AH711" s="318"/>
      <c r="AI711" s="318"/>
      <c r="AJ711" s="318"/>
      <c r="AK711" s="318"/>
    </row>
    <row r="712" spans="1:37" ht="12" customHeight="1" x14ac:dyDescent="0.25">
      <c r="A712" s="318"/>
      <c r="B712" s="318"/>
      <c r="C712" s="318"/>
      <c r="D712" s="318"/>
      <c r="E712" s="318"/>
      <c r="F712" s="318"/>
      <c r="G712" s="318"/>
      <c r="H712" s="318"/>
      <c r="I712" s="318"/>
      <c r="J712" s="318"/>
      <c r="K712" s="318"/>
      <c r="L712" s="318"/>
      <c r="M712" s="318"/>
      <c r="N712" s="320"/>
      <c r="O712" s="367"/>
      <c r="P712" s="318"/>
      <c r="Q712" s="318"/>
      <c r="R712" s="356"/>
      <c r="S712" s="318"/>
      <c r="T712" s="318"/>
      <c r="U712" s="318"/>
      <c r="V712" s="318"/>
      <c r="W712" s="318"/>
      <c r="X712" s="318"/>
      <c r="Y712" s="318"/>
      <c r="Z712" s="318"/>
      <c r="AA712" s="318"/>
      <c r="AB712" s="318"/>
      <c r="AC712" s="318"/>
      <c r="AD712" s="318"/>
      <c r="AE712" s="318"/>
      <c r="AF712" s="318"/>
      <c r="AG712" s="318"/>
      <c r="AH712" s="318"/>
      <c r="AI712" s="318"/>
      <c r="AJ712" s="318"/>
      <c r="AK712" s="318"/>
    </row>
    <row r="713" spans="1:37" ht="12" customHeight="1" x14ac:dyDescent="0.25">
      <c r="A713" s="318"/>
      <c r="B713" s="318"/>
      <c r="C713" s="318"/>
      <c r="D713" s="318"/>
      <c r="E713" s="318"/>
      <c r="F713" s="318"/>
      <c r="G713" s="318"/>
      <c r="H713" s="318"/>
      <c r="I713" s="318"/>
      <c r="J713" s="318"/>
      <c r="K713" s="318"/>
      <c r="L713" s="318"/>
      <c r="M713" s="318"/>
      <c r="N713" s="320"/>
      <c r="O713" s="367"/>
      <c r="P713" s="318"/>
      <c r="Q713" s="318"/>
      <c r="R713" s="356"/>
      <c r="S713" s="318"/>
      <c r="T713" s="318"/>
      <c r="U713" s="318"/>
      <c r="V713" s="318"/>
      <c r="W713" s="318"/>
      <c r="X713" s="318"/>
      <c r="Y713" s="318"/>
      <c r="Z713" s="318"/>
      <c r="AA713" s="318"/>
      <c r="AB713" s="318"/>
      <c r="AC713" s="318"/>
      <c r="AD713" s="318"/>
      <c r="AE713" s="318"/>
      <c r="AF713" s="318"/>
      <c r="AG713" s="318"/>
      <c r="AH713" s="318"/>
      <c r="AI713" s="318"/>
      <c r="AJ713" s="318"/>
      <c r="AK713" s="318"/>
    </row>
    <row r="714" spans="1:37" ht="12" customHeight="1" x14ac:dyDescent="0.25">
      <c r="A714" s="318"/>
      <c r="B714" s="318"/>
      <c r="C714" s="318"/>
      <c r="D714" s="318"/>
      <c r="E714" s="318"/>
      <c r="F714" s="318"/>
      <c r="G714" s="318"/>
      <c r="H714" s="318"/>
      <c r="I714" s="318"/>
      <c r="J714" s="318"/>
      <c r="K714" s="318"/>
      <c r="L714" s="318"/>
      <c r="M714" s="318"/>
      <c r="N714" s="320"/>
      <c r="O714" s="367"/>
      <c r="P714" s="318"/>
      <c r="Q714" s="318"/>
      <c r="R714" s="356"/>
      <c r="S714" s="318"/>
      <c r="T714" s="318"/>
      <c r="U714" s="318"/>
      <c r="V714" s="318"/>
      <c r="W714" s="318"/>
      <c r="X714" s="318"/>
      <c r="Y714" s="318"/>
      <c r="Z714" s="318"/>
      <c r="AA714" s="318"/>
      <c r="AB714" s="318"/>
      <c r="AC714" s="318"/>
      <c r="AD714" s="318"/>
      <c r="AE714" s="318"/>
      <c r="AF714" s="318"/>
      <c r="AG714" s="318"/>
      <c r="AH714" s="318"/>
      <c r="AI714" s="318"/>
      <c r="AJ714" s="318"/>
      <c r="AK714" s="318"/>
    </row>
    <row r="715" spans="1:37" ht="12" customHeight="1" x14ac:dyDescent="0.25">
      <c r="A715" s="318"/>
      <c r="B715" s="318"/>
      <c r="C715" s="318"/>
      <c r="D715" s="318"/>
      <c r="E715" s="318"/>
      <c r="F715" s="318"/>
      <c r="G715" s="318"/>
      <c r="H715" s="318"/>
      <c r="I715" s="318"/>
      <c r="J715" s="318"/>
      <c r="K715" s="318"/>
      <c r="L715" s="318"/>
      <c r="M715" s="318"/>
      <c r="N715" s="320"/>
      <c r="O715" s="367"/>
      <c r="P715" s="318"/>
      <c r="Q715" s="318"/>
      <c r="R715" s="356"/>
      <c r="S715" s="318"/>
      <c r="T715" s="318"/>
      <c r="U715" s="318"/>
      <c r="V715" s="318"/>
      <c r="W715" s="318"/>
      <c r="X715" s="318"/>
      <c r="Y715" s="318"/>
      <c r="Z715" s="318"/>
      <c r="AA715" s="318"/>
      <c r="AB715" s="318"/>
      <c r="AC715" s="318"/>
      <c r="AD715" s="318"/>
      <c r="AE715" s="318"/>
      <c r="AF715" s="318"/>
      <c r="AG715" s="318"/>
      <c r="AH715" s="318"/>
      <c r="AI715" s="318"/>
      <c r="AJ715" s="318"/>
      <c r="AK715" s="318"/>
    </row>
    <row r="716" spans="1:37" ht="12" customHeight="1" x14ac:dyDescent="0.25">
      <c r="A716" s="318"/>
      <c r="B716" s="318"/>
      <c r="C716" s="318"/>
      <c r="D716" s="318"/>
      <c r="E716" s="318"/>
      <c r="F716" s="318"/>
      <c r="G716" s="318"/>
      <c r="H716" s="318"/>
      <c r="I716" s="318"/>
      <c r="J716" s="318"/>
      <c r="K716" s="318"/>
      <c r="L716" s="318"/>
      <c r="M716" s="318"/>
      <c r="N716" s="320"/>
      <c r="O716" s="367"/>
      <c r="P716" s="318"/>
      <c r="Q716" s="318"/>
      <c r="R716" s="356"/>
      <c r="S716" s="318"/>
      <c r="T716" s="318"/>
      <c r="U716" s="318"/>
      <c r="V716" s="318"/>
      <c r="W716" s="318"/>
      <c r="X716" s="318"/>
      <c r="Y716" s="318"/>
      <c r="Z716" s="318"/>
      <c r="AA716" s="318"/>
      <c r="AB716" s="318"/>
      <c r="AC716" s="318"/>
      <c r="AD716" s="318"/>
      <c r="AE716" s="318"/>
      <c r="AF716" s="318"/>
      <c r="AG716" s="318"/>
      <c r="AH716" s="318"/>
      <c r="AI716" s="318"/>
      <c r="AJ716" s="318"/>
      <c r="AK716" s="318"/>
    </row>
    <row r="717" spans="1:37" ht="12" customHeight="1" x14ac:dyDescent="0.25">
      <c r="A717" s="318"/>
      <c r="B717" s="318"/>
      <c r="C717" s="318"/>
      <c r="D717" s="318"/>
      <c r="E717" s="318"/>
      <c r="F717" s="318"/>
      <c r="G717" s="318"/>
      <c r="H717" s="318"/>
      <c r="I717" s="318"/>
      <c r="J717" s="318"/>
      <c r="K717" s="318"/>
      <c r="L717" s="318"/>
      <c r="M717" s="318"/>
      <c r="N717" s="320"/>
      <c r="O717" s="367"/>
      <c r="P717" s="318"/>
      <c r="Q717" s="318"/>
      <c r="R717" s="356"/>
      <c r="S717" s="318"/>
      <c r="T717" s="318"/>
      <c r="U717" s="318"/>
      <c r="V717" s="318"/>
      <c r="W717" s="318"/>
      <c r="X717" s="318"/>
      <c r="Y717" s="318"/>
      <c r="Z717" s="318"/>
      <c r="AA717" s="318"/>
      <c r="AB717" s="318"/>
      <c r="AC717" s="318"/>
      <c r="AD717" s="318"/>
      <c r="AE717" s="318"/>
      <c r="AF717" s="318"/>
      <c r="AG717" s="318"/>
      <c r="AH717" s="318"/>
      <c r="AI717" s="318"/>
      <c r="AJ717" s="318"/>
      <c r="AK717" s="318"/>
    </row>
    <row r="718" spans="1:37" ht="12" customHeight="1" x14ac:dyDescent="0.25">
      <c r="A718" s="318"/>
      <c r="B718" s="318"/>
      <c r="C718" s="318"/>
      <c r="D718" s="318"/>
      <c r="E718" s="318"/>
      <c r="F718" s="318"/>
      <c r="G718" s="318"/>
      <c r="H718" s="318"/>
      <c r="I718" s="318"/>
      <c r="J718" s="318"/>
      <c r="K718" s="318"/>
      <c r="L718" s="318"/>
      <c r="M718" s="318"/>
      <c r="N718" s="320"/>
      <c r="O718" s="367"/>
      <c r="P718" s="318"/>
      <c r="Q718" s="318"/>
      <c r="R718" s="356"/>
      <c r="S718" s="318"/>
      <c r="T718" s="318"/>
      <c r="U718" s="318"/>
      <c r="V718" s="318"/>
      <c r="W718" s="318"/>
      <c r="X718" s="318"/>
      <c r="Y718" s="318"/>
      <c r="Z718" s="318"/>
      <c r="AA718" s="318"/>
      <c r="AB718" s="318"/>
      <c r="AC718" s="318"/>
      <c r="AD718" s="318"/>
      <c r="AE718" s="318"/>
      <c r="AF718" s="318"/>
      <c r="AG718" s="318"/>
      <c r="AH718" s="318"/>
      <c r="AI718" s="318"/>
      <c r="AJ718" s="318"/>
      <c r="AK718" s="318"/>
    </row>
    <row r="719" spans="1:37" ht="12" customHeight="1" x14ac:dyDescent="0.25">
      <c r="A719" s="318"/>
      <c r="B719" s="318"/>
      <c r="C719" s="318"/>
      <c r="D719" s="318"/>
      <c r="E719" s="318"/>
      <c r="F719" s="318"/>
      <c r="G719" s="318"/>
      <c r="H719" s="318"/>
      <c r="I719" s="318"/>
      <c r="J719" s="318"/>
      <c r="K719" s="318"/>
      <c r="L719" s="318"/>
      <c r="M719" s="318"/>
      <c r="N719" s="320"/>
      <c r="O719" s="367"/>
      <c r="P719" s="318"/>
      <c r="Q719" s="318"/>
      <c r="R719" s="356"/>
      <c r="S719" s="318"/>
      <c r="T719" s="318"/>
      <c r="U719" s="318"/>
      <c r="V719" s="318"/>
      <c r="W719" s="318"/>
      <c r="X719" s="318"/>
      <c r="Y719" s="318"/>
      <c r="Z719" s="318"/>
      <c r="AA719" s="318"/>
      <c r="AB719" s="318"/>
      <c r="AC719" s="318"/>
      <c r="AD719" s="318"/>
      <c r="AE719" s="318"/>
      <c r="AF719" s="318"/>
      <c r="AG719" s="318"/>
      <c r="AH719" s="318"/>
      <c r="AI719" s="318"/>
      <c r="AJ719" s="318"/>
      <c r="AK719" s="318"/>
    </row>
    <row r="720" spans="1:37" ht="12" customHeight="1" x14ac:dyDescent="0.25">
      <c r="A720" s="318"/>
      <c r="B720" s="318"/>
      <c r="C720" s="318"/>
      <c r="D720" s="318"/>
      <c r="E720" s="318"/>
      <c r="F720" s="318"/>
      <c r="G720" s="318"/>
      <c r="H720" s="318"/>
      <c r="I720" s="318"/>
      <c r="J720" s="318"/>
      <c r="K720" s="318"/>
      <c r="L720" s="318"/>
      <c r="M720" s="318"/>
      <c r="N720" s="320"/>
      <c r="O720" s="367"/>
      <c r="P720" s="318"/>
      <c r="Q720" s="318"/>
      <c r="R720" s="356"/>
      <c r="S720" s="318"/>
      <c r="T720" s="318"/>
      <c r="U720" s="318"/>
      <c r="V720" s="318"/>
      <c r="W720" s="318"/>
      <c r="X720" s="318"/>
      <c r="Y720" s="318"/>
      <c r="Z720" s="318"/>
      <c r="AA720" s="318"/>
      <c r="AB720" s="318"/>
      <c r="AC720" s="318"/>
      <c r="AD720" s="318"/>
      <c r="AE720" s="318"/>
      <c r="AF720" s="318"/>
      <c r="AG720" s="318"/>
      <c r="AH720" s="318"/>
      <c r="AI720" s="318"/>
      <c r="AJ720" s="318"/>
      <c r="AK720" s="318"/>
    </row>
    <row r="721" spans="1:37" ht="12" customHeight="1" x14ac:dyDescent="0.25">
      <c r="A721" s="318"/>
      <c r="B721" s="318"/>
      <c r="C721" s="318"/>
      <c r="D721" s="318"/>
      <c r="E721" s="318"/>
      <c r="F721" s="318"/>
      <c r="G721" s="318"/>
      <c r="H721" s="318"/>
      <c r="I721" s="318"/>
      <c r="J721" s="318"/>
      <c r="K721" s="318"/>
      <c r="L721" s="318"/>
      <c r="M721" s="318"/>
      <c r="N721" s="320"/>
      <c r="O721" s="367"/>
      <c r="P721" s="318"/>
      <c r="Q721" s="318"/>
      <c r="R721" s="356"/>
      <c r="S721" s="318"/>
      <c r="T721" s="318"/>
      <c r="U721" s="318"/>
      <c r="V721" s="318"/>
      <c r="W721" s="318"/>
      <c r="X721" s="318"/>
      <c r="Y721" s="318"/>
      <c r="Z721" s="318"/>
      <c r="AA721" s="318"/>
      <c r="AB721" s="318"/>
      <c r="AC721" s="318"/>
      <c r="AD721" s="318"/>
      <c r="AE721" s="318"/>
      <c r="AF721" s="318"/>
      <c r="AG721" s="318"/>
      <c r="AH721" s="318"/>
      <c r="AI721" s="318"/>
      <c r="AJ721" s="318"/>
      <c r="AK721" s="318"/>
    </row>
    <row r="722" spans="1:37" ht="12" customHeight="1" x14ac:dyDescent="0.25">
      <c r="A722" s="318"/>
      <c r="B722" s="318"/>
      <c r="C722" s="318"/>
      <c r="D722" s="318"/>
      <c r="E722" s="318"/>
      <c r="F722" s="318"/>
      <c r="G722" s="318"/>
      <c r="H722" s="318"/>
      <c r="I722" s="318"/>
      <c r="J722" s="318"/>
      <c r="K722" s="318"/>
      <c r="L722" s="318"/>
      <c r="M722" s="318"/>
      <c r="N722" s="320"/>
      <c r="O722" s="367"/>
      <c r="P722" s="318"/>
      <c r="Q722" s="318"/>
      <c r="R722" s="356"/>
      <c r="S722" s="318"/>
      <c r="T722" s="318"/>
      <c r="U722" s="318"/>
      <c r="V722" s="318"/>
      <c r="W722" s="318"/>
      <c r="X722" s="318"/>
      <c r="Y722" s="318"/>
      <c r="Z722" s="318"/>
      <c r="AA722" s="318"/>
      <c r="AB722" s="318"/>
      <c r="AC722" s="318"/>
      <c r="AD722" s="318"/>
      <c r="AE722" s="318"/>
      <c r="AF722" s="318"/>
      <c r="AG722" s="318"/>
      <c r="AH722" s="318"/>
      <c r="AI722" s="318"/>
      <c r="AJ722" s="318"/>
      <c r="AK722" s="318"/>
    </row>
    <row r="723" spans="1:37" ht="12" customHeight="1" x14ac:dyDescent="0.25">
      <c r="A723" s="318"/>
      <c r="B723" s="318"/>
      <c r="C723" s="318"/>
      <c r="D723" s="318"/>
      <c r="E723" s="318"/>
      <c r="F723" s="318"/>
      <c r="G723" s="318"/>
      <c r="H723" s="318"/>
      <c r="I723" s="318"/>
      <c r="J723" s="318"/>
      <c r="K723" s="318"/>
      <c r="L723" s="318"/>
      <c r="M723" s="318"/>
      <c r="N723" s="320"/>
      <c r="O723" s="367"/>
      <c r="P723" s="318"/>
      <c r="Q723" s="318"/>
      <c r="R723" s="356"/>
      <c r="S723" s="318"/>
      <c r="T723" s="318"/>
      <c r="U723" s="318"/>
      <c r="V723" s="318"/>
      <c r="W723" s="318"/>
      <c r="X723" s="318"/>
      <c r="Y723" s="318"/>
      <c r="Z723" s="318"/>
      <c r="AA723" s="318"/>
      <c r="AB723" s="318"/>
      <c r="AC723" s="318"/>
      <c r="AD723" s="318"/>
      <c r="AE723" s="318"/>
      <c r="AF723" s="318"/>
      <c r="AG723" s="318"/>
      <c r="AH723" s="318"/>
      <c r="AI723" s="318"/>
      <c r="AJ723" s="318"/>
      <c r="AK723" s="318"/>
    </row>
    <row r="724" spans="1:37" ht="12" customHeight="1" x14ac:dyDescent="0.25">
      <c r="A724" s="318"/>
      <c r="B724" s="318"/>
      <c r="C724" s="318"/>
      <c r="D724" s="318"/>
      <c r="E724" s="318"/>
      <c r="F724" s="318"/>
      <c r="G724" s="318"/>
      <c r="H724" s="318"/>
      <c r="I724" s="318"/>
      <c r="J724" s="318"/>
      <c r="K724" s="318"/>
      <c r="L724" s="318"/>
      <c r="M724" s="318"/>
      <c r="N724" s="320"/>
      <c r="O724" s="367"/>
      <c r="P724" s="318"/>
      <c r="Q724" s="318"/>
      <c r="R724" s="356"/>
      <c r="S724" s="318"/>
      <c r="T724" s="318"/>
      <c r="U724" s="318"/>
      <c r="V724" s="318"/>
      <c r="W724" s="318"/>
      <c r="X724" s="318"/>
      <c r="Y724" s="318"/>
      <c r="Z724" s="318"/>
      <c r="AA724" s="318"/>
      <c r="AB724" s="318"/>
      <c r="AC724" s="318"/>
      <c r="AD724" s="318"/>
      <c r="AE724" s="318"/>
      <c r="AF724" s="318"/>
      <c r="AG724" s="318"/>
      <c r="AH724" s="318"/>
      <c r="AI724" s="318"/>
      <c r="AJ724" s="318"/>
      <c r="AK724" s="318"/>
    </row>
    <row r="725" spans="1:37" ht="12" customHeight="1" x14ac:dyDescent="0.25">
      <c r="A725" s="318"/>
      <c r="B725" s="318"/>
      <c r="C725" s="318"/>
      <c r="D725" s="318"/>
      <c r="E725" s="318"/>
      <c r="F725" s="318"/>
      <c r="G725" s="318"/>
      <c r="H725" s="318"/>
      <c r="I725" s="318"/>
      <c r="J725" s="318"/>
      <c r="K725" s="318"/>
      <c r="L725" s="318"/>
      <c r="M725" s="318"/>
      <c r="N725" s="320"/>
      <c r="O725" s="367"/>
      <c r="P725" s="318"/>
      <c r="Q725" s="318"/>
      <c r="R725" s="356"/>
      <c r="S725" s="318"/>
      <c r="T725" s="318"/>
      <c r="U725" s="318"/>
      <c r="V725" s="318"/>
      <c r="W725" s="318"/>
      <c r="X725" s="318"/>
      <c r="Y725" s="318"/>
      <c r="Z725" s="318"/>
      <c r="AA725" s="318"/>
      <c r="AB725" s="318"/>
      <c r="AC725" s="318"/>
      <c r="AD725" s="318"/>
      <c r="AE725" s="318"/>
      <c r="AF725" s="318"/>
      <c r="AG725" s="318"/>
      <c r="AH725" s="318"/>
      <c r="AI725" s="318"/>
      <c r="AJ725" s="318"/>
      <c r="AK725" s="318"/>
    </row>
    <row r="726" spans="1:37" ht="12" customHeight="1" x14ac:dyDescent="0.25">
      <c r="A726" s="318"/>
      <c r="B726" s="318"/>
      <c r="C726" s="318"/>
      <c r="D726" s="318"/>
      <c r="E726" s="318"/>
      <c r="F726" s="318"/>
      <c r="G726" s="318"/>
      <c r="H726" s="318"/>
      <c r="I726" s="318"/>
      <c r="J726" s="318"/>
      <c r="K726" s="318"/>
      <c r="L726" s="318"/>
      <c r="M726" s="318"/>
      <c r="N726" s="320"/>
      <c r="O726" s="367"/>
      <c r="P726" s="318"/>
      <c r="Q726" s="318"/>
      <c r="R726" s="356"/>
      <c r="S726" s="318"/>
      <c r="T726" s="318"/>
      <c r="U726" s="318"/>
      <c r="V726" s="318"/>
      <c r="W726" s="318"/>
      <c r="X726" s="318"/>
      <c r="Y726" s="318"/>
      <c r="Z726" s="318"/>
      <c r="AA726" s="318"/>
      <c r="AB726" s="318"/>
      <c r="AC726" s="318"/>
      <c r="AD726" s="318"/>
      <c r="AE726" s="318"/>
      <c r="AF726" s="318"/>
      <c r="AG726" s="318"/>
      <c r="AH726" s="318"/>
      <c r="AI726" s="318"/>
      <c r="AJ726" s="318"/>
      <c r="AK726" s="318"/>
    </row>
    <row r="727" spans="1:37" ht="12" customHeight="1" x14ac:dyDescent="0.25">
      <c r="A727" s="318"/>
      <c r="B727" s="318"/>
      <c r="C727" s="318"/>
      <c r="D727" s="318"/>
      <c r="E727" s="318"/>
      <c r="F727" s="318"/>
      <c r="G727" s="318"/>
      <c r="H727" s="318"/>
      <c r="I727" s="318"/>
      <c r="J727" s="318"/>
      <c r="K727" s="318"/>
      <c r="L727" s="318"/>
      <c r="M727" s="318"/>
      <c r="N727" s="320"/>
      <c r="O727" s="367"/>
      <c r="P727" s="318"/>
      <c r="Q727" s="318"/>
      <c r="R727" s="356"/>
      <c r="S727" s="318"/>
      <c r="T727" s="318"/>
      <c r="U727" s="318"/>
      <c r="V727" s="318"/>
      <c r="W727" s="318"/>
      <c r="X727" s="318"/>
      <c r="Y727" s="318"/>
      <c r="Z727" s="318"/>
      <c r="AA727" s="318"/>
      <c r="AB727" s="318"/>
      <c r="AC727" s="318"/>
      <c r="AD727" s="318"/>
      <c r="AE727" s="318"/>
      <c r="AF727" s="318"/>
      <c r="AG727" s="318"/>
      <c r="AH727" s="318"/>
      <c r="AI727" s="318"/>
      <c r="AJ727" s="318"/>
      <c r="AK727" s="318"/>
    </row>
    <row r="728" spans="1:37" ht="12" customHeight="1" x14ac:dyDescent="0.25">
      <c r="A728" s="318"/>
      <c r="B728" s="318"/>
      <c r="C728" s="318"/>
      <c r="D728" s="318"/>
      <c r="E728" s="318"/>
      <c r="F728" s="318"/>
      <c r="G728" s="318"/>
      <c r="H728" s="318"/>
      <c r="I728" s="318"/>
      <c r="J728" s="318"/>
      <c r="K728" s="318"/>
      <c r="L728" s="318"/>
      <c r="M728" s="318"/>
      <c r="N728" s="320"/>
      <c r="O728" s="367"/>
      <c r="P728" s="318"/>
      <c r="Q728" s="318"/>
      <c r="R728" s="356"/>
      <c r="S728" s="318"/>
      <c r="T728" s="318"/>
      <c r="U728" s="318"/>
      <c r="V728" s="318"/>
      <c r="W728" s="318"/>
      <c r="X728" s="318"/>
      <c r="Y728" s="318"/>
      <c r="Z728" s="318"/>
      <c r="AA728" s="318"/>
      <c r="AB728" s="318"/>
      <c r="AC728" s="318"/>
      <c r="AD728" s="318"/>
      <c r="AE728" s="318"/>
      <c r="AF728" s="318"/>
      <c r="AG728" s="318"/>
      <c r="AH728" s="318"/>
      <c r="AI728" s="318"/>
      <c r="AJ728" s="318"/>
      <c r="AK728" s="318"/>
    </row>
    <row r="729" spans="1:37" ht="12" customHeight="1" x14ac:dyDescent="0.25">
      <c r="A729" s="318"/>
      <c r="B729" s="318"/>
      <c r="C729" s="318"/>
      <c r="D729" s="318"/>
      <c r="E729" s="318"/>
      <c r="F729" s="318"/>
      <c r="G729" s="318"/>
      <c r="H729" s="318"/>
      <c r="I729" s="318"/>
      <c r="J729" s="318"/>
      <c r="K729" s="318"/>
      <c r="L729" s="318"/>
      <c r="M729" s="318"/>
      <c r="N729" s="320"/>
      <c r="O729" s="367"/>
      <c r="P729" s="318"/>
      <c r="Q729" s="318"/>
      <c r="R729" s="356"/>
      <c r="S729" s="318"/>
      <c r="T729" s="318"/>
      <c r="U729" s="318"/>
      <c r="V729" s="318"/>
      <c r="W729" s="318"/>
      <c r="X729" s="318"/>
      <c r="Y729" s="318"/>
      <c r="Z729" s="318"/>
      <c r="AA729" s="318"/>
      <c r="AB729" s="318"/>
      <c r="AC729" s="318"/>
      <c r="AD729" s="318"/>
      <c r="AE729" s="318"/>
      <c r="AF729" s="318"/>
      <c r="AG729" s="318"/>
      <c r="AH729" s="318"/>
      <c r="AI729" s="318"/>
      <c r="AJ729" s="318"/>
      <c r="AK729" s="318"/>
    </row>
    <row r="730" spans="1:37" ht="12" customHeight="1" x14ac:dyDescent="0.25">
      <c r="A730" s="318"/>
      <c r="B730" s="318"/>
      <c r="C730" s="318"/>
      <c r="D730" s="318"/>
      <c r="E730" s="318"/>
      <c r="F730" s="318"/>
      <c r="G730" s="318"/>
      <c r="H730" s="318"/>
      <c r="I730" s="318"/>
      <c r="J730" s="318"/>
      <c r="K730" s="318"/>
      <c r="L730" s="318"/>
      <c r="M730" s="318"/>
      <c r="N730" s="320"/>
      <c r="O730" s="367"/>
      <c r="P730" s="318"/>
      <c r="Q730" s="318"/>
      <c r="R730" s="356"/>
      <c r="S730" s="318"/>
      <c r="T730" s="318"/>
      <c r="U730" s="318"/>
      <c r="V730" s="318"/>
      <c r="W730" s="318"/>
      <c r="X730" s="318"/>
      <c r="Y730" s="318"/>
      <c r="Z730" s="318"/>
      <c r="AA730" s="318"/>
      <c r="AB730" s="318"/>
      <c r="AC730" s="318"/>
      <c r="AD730" s="318"/>
      <c r="AE730" s="318"/>
      <c r="AF730" s="318"/>
      <c r="AG730" s="318"/>
      <c r="AH730" s="318"/>
      <c r="AI730" s="318"/>
      <c r="AJ730" s="318"/>
      <c r="AK730" s="318"/>
    </row>
    <row r="731" spans="1:37" ht="12" customHeight="1" x14ac:dyDescent="0.25">
      <c r="A731" s="318"/>
      <c r="B731" s="318"/>
      <c r="C731" s="318"/>
      <c r="D731" s="318"/>
      <c r="E731" s="318"/>
      <c r="F731" s="318"/>
      <c r="G731" s="318"/>
      <c r="H731" s="318"/>
      <c r="I731" s="318"/>
      <c r="J731" s="318"/>
      <c r="K731" s="318"/>
      <c r="L731" s="318"/>
      <c r="M731" s="318"/>
      <c r="N731" s="320"/>
      <c r="O731" s="367"/>
      <c r="P731" s="318"/>
      <c r="Q731" s="318"/>
      <c r="R731" s="356"/>
      <c r="S731" s="318"/>
      <c r="T731" s="318"/>
      <c r="U731" s="318"/>
      <c r="V731" s="318"/>
      <c r="W731" s="318"/>
      <c r="X731" s="318"/>
      <c r="Y731" s="318"/>
      <c r="Z731" s="318"/>
      <c r="AA731" s="318"/>
      <c r="AB731" s="318"/>
      <c r="AC731" s="318"/>
      <c r="AD731" s="318"/>
      <c r="AE731" s="318"/>
      <c r="AF731" s="318"/>
      <c r="AG731" s="318"/>
      <c r="AH731" s="318"/>
      <c r="AI731" s="318"/>
      <c r="AJ731" s="318"/>
      <c r="AK731" s="318"/>
    </row>
    <row r="732" spans="1:37" ht="12" customHeight="1" x14ac:dyDescent="0.25">
      <c r="A732" s="318"/>
      <c r="B732" s="318"/>
      <c r="C732" s="318"/>
      <c r="D732" s="318"/>
      <c r="E732" s="318"/>
      <c r="F732" s="318"/>
      <c r="G732" s="318"/>
      <c r="H732" s="318"/>
      <c r="I732" s="318"/>
      <c r="J732" s="318"/>
      <c r="K732" s="318"/>
      <c r="L732" s="318"/>
      <c r="M732" s="318"/>
      <c r="N732" s="320"/>
      <c r="O732" s="367"/>
      <c r="P732" s="318"/>
      <c r="Q732" s="318"/>
      <c r="R732" s="356"/>
      <c r="S732" s="318"/>
      <c r="T732" s="318"/>
      <c r="U732" s="318"/>
      <c r="V732" s="318"/>
      <c r="W732" s="318"/>
      <c r="X732" s="318"/>
      <c r="Y732" s="318"/>
      <c r="Z732" s="318"/>
      <c r="AA732" s="318"/>
      <c r="AB732" s="318"/>
      <c r="AC732" s="318"/>
      <c r="AD732" s="318"/>
      <c r="AE732" s="318"/>
      <c r="AF732" s="318"/>
      <c r="AG732" s="318"/>
      <c r="AH732" s="318"/>
      <c r="AI732" s="318"/>
      <c r="AJ732" s="318"/>
      <c r="AK732" s="318"/>
    </row>
    <row r="733" spans="1:37" ht="12" customHeight="1" x14ac:dyDescent="0.25">
      <c r="A733" s="318"/>
      <c r="B733" s="318"/>
      <c r="C733" s="318"/>
      <c r="D733" s="318"/>
      <c r="E733" s="318"/>
      <c r="F733" s="318"/>
      <c r="G733" s="318"/>
      <c r="H733" s="318"/>
      <c r="I733" s="318"/>
      <c r="J733" s="318"/>
      <c r="K733" s="318"/>
      <c r="L733" s="318"/>
      <c r="M733" s="318"/>
      <c r="N733" s="320"/>
      <c r="O733" s="367"/>
      <c r="P733" s="318"/>
      <c r="Q733" s="318"/>
      <c r="R733" s="356"/>
      <c r="S733" s="318"/>
      <c r="T733" s="318"/>
      <c r="U733" s="318"/>
      <c r="V733" s="318"/>
      <c r="W733" s="318"/>
      <c r="X733" s="318"/>
      <c r="Y733" s="318"/>
      <c r="Z733" s="318"/>
      <c r="AA733" s="318"/>
      <c r="AB733" s="318"/>
      <c r="AC733" s="318"/>
      <c r="AD733" s="318"/>
      <c r="AE733" s="318"/>
      <c r="AF733" s="318"/>
      <c r="AG733" s="318"/>
      <c r="AH733" s="318"/>
      <c r="AI733" s="318"/>
      <c r="AJ733" s="318"/>
      <c r="AK733" s="318"/>
    </row>
    <row r="734" spans="1:37" ht="12" customHeight="1" x14ac:dyDescent="0.25">
      <c r="A734" s="318"/>
      <c r="B734" s="318"/>
      <c r="C734" s="318"/>
      <c r="D734" s="318"/>
      <c r="E734" s="318"/>
      <c r="F734" s="318"/>
      <c r="G734" s="318"/>
      <c r="H734" s="318"/>
      <c r="I734" s="318"/>
      <c r="J734" s="318"/>
      <c r="K734" s="318"/>
      <c r="L734" s="318"/>
      <c r="M734" s="318"/>
      <c r="N734" s="320"/>
      <c r="O734" s="367"/>
      <c r="P734" s="318"/>
      <c r="Q734" s="318"/>
      <c r="R734" s="356"/>
      <c r="S734" s="318"/>
      <c r="T734" s="318"/>
      <c r="U734" s="318"/>
      <c r="V734" s="318"/>
      <c r="W734" s="318"/>
      <c r="X734" s="318"/>
      <c r="Y734" s="318"/>
      <c r="Z734" s="318"/>
      <c r="AA734" s="318"/>
      <c r="AB734" s="318"/>
      <c r="AC734" s="318"/>
      <c r="AD734" s="318"/>
      <c r="AE734" s="318"/>
      <c r="AF734" s="318"/>
      <c r="AG734" s="318"/>
      <c r="AH734" s="318"/>
      <c r="AI734" s="318"/>
      <c r="AJ734" s="318"/>
      <c r="AK734" s="318"/>
    </row>
    <row r="735" spans="1:37" ht="12" customHeight="1" x14ac:dyDescent="0.25">
      <c r="A735" s="318"/>
      <c r="B735" s="318"/>
      <c r="C735" s="318"/>
      <c r="D735" s="318"/>
      <c r="E735" s="318"/>
      <c r="F735" s="318"/>
      <c r="G735" s="318"/>
      <c r="H735" s="318"/>
      <c r="I735" s="318"/>
      <c r="J735" s="318"/>
      <c r="K735" s="318"/>
      <c r="L735" s="318"/>
      <c r="M735" s="318"/>
      <c r="N735" s="320"/>
      <c r="O735" s="367"/>
      <c r="P735" s="318"/>
      <c r="Q735" s="318"/>
      <c r="R735" s="356"/>
      <c r="S735" s="318"/>
      <c r="T735" s="318"/>
      <c r="U735" s="318"/>
      <c r="V735" s="318"/>
      <c r="W735" s="318"/>
      <c r="X735" s="318"/>
      <c r="Y735" s="318"/>
      <c r="Z735" s="318"/>
      <c r="AA735" s="318"/>
      <c r="AB735" s="318"/>
      <c r="AC735" s="318"/>
      <c r="AD735" s="318"/>
      <c r="AE735" s="318"/>
      <c r="AF735" s="318"/>
      <c r="AG735" s="318"/>
      <c r="AH735" s="318"/>
      <c r="AI735" s="318"/>
      <c r="AJ735" s="318"/>
      <c r="AK735" s="318"/>
    </row>
    <row r="736" spans="1:37" ht="12" customHeight="1" x14ac:dyDescent="0.25">
      <c r="A736" s="318"/>
      <c r="B736" s="318"/>
      <c r="C736" s="318"/>
      <c r="D736" s="318"/>
      <c r="E736" s="318"/>
      <c r="F736" s="318"/>
      <c r="G736" s="318"/>
      <c r="H736" s="318"/>
      <c r="I736" s="318"/>
      <c r="J736" s="318"/>
      <c r="K736" s="318"/>
      <c r="L736" s="318"/>
      <c r="M736" s="318"/>
      <c r="N736" s="320"/>
      <c r="O736" s="367"/>
      <c r="P736" s="318"/>
      <c r="Q736" s="318"/>
      <c r="R736" s="356"/>
      <c r="S736" s="318"/>
      <c r="T736" s="318"/>
      <c r="U736" s="318"/>
      <c r="V736" s="318"/>
      <c r="W736" s="318"/>
      <c r="X736" s="318"/>
      <c r="Y736" s="318"/>
      <c r="Z736" s="318"/>
      <c r="AA736" s="318"/>
      <c r="AB736" s="318"/>
      <c r="AC736" s="318"/>
      <c r="AD736" s="318"/>
      <c r="AE736" s="318"/>
      <c r="AF736" s="318"/>
      <c r="AG736" s="318"/>
      <c r="AH736" s="318"/>
      <c r="AI736" s="318"/>
      <c r="AJ736" s="318"/>
      <c r="AK736" s="318"/>
    </row>
    <row r="737" spans="1:37" ht="12" customHeight="1" x14ac:dyDescent="0.25">
      <c r="A737" s="318"/>
      <c r="B737" s="318"/>
      <c r="C737" s="318"/>
      <c r="D737" s="318"/>
      <c r="E737" s="318"/>
      <c r="F737" s="318"/>
      <c r="G737" s="318"/>
      <c r="H737" s="318"/>
      <c r="I737" s="318"/>
      <c r="J737" s="318"/>
      <c r="K737" s="318"/>
      <c r="L737" s="318"/>
      <c r="M737" s="318"/>
      <c r="N737" s="320"/>
      <c r="O737" s="367"/>
      <c r="P737" s="318"/>
      <c r="Q737" s="318"/>
      <c r="R737" s="356"/>
      <c r="S737" s="318"/>
      <c r="T737" s="318"/>
      <c r="U737" s="318"/>
      <c r="V737" s="318"/>
      <c r="W737" s="318"/>
      <c r="X737" s="318"/>
      <c r="Y737" s="318"/>
      <c r="Z737" s="318"/>
      <c r="AA737" s="318"/>
      <c r="AB737" s="318"/>
      <c r="AC737" s="318"/>
      <c r="AD737" s="318"/>
      <c r="AE737" s="318"/>
      <c r="AF737" s="318"/>
      <c r="AG737" s="318"/>
      <c r="AH737" s="318"/>
      <c r="AI737" s="318"/>
      <c r="AJ737" s="318"/>
      <c r="AK737" s="318"/>
    </row>
    <row r="738" spans="1:37" ht="12" customHeight="1" x14ac:dyDescent="0.25">
      <c r="A738" s="318"/>
      <c r="B738" s="318"/>
      <c r="C738" s="318"/>
      <c r="D738" s="318"/>
      <c r="E738" s="318"/>
      <c r="F738" s="318"/>
      <c r="G738" s="318"/>
      <c r="H738" s="318"/>
      <c r="I738" s="318"/>
      <c r="J738" s="318"/>
      <c r="K738" s="318"/>
      <c r="L738" s="318"/>
      <c r="M738" s="318"/>
      <c r="N738" s="320"/>
      <c r="O738" s="367"/>
      <c r="P738" s="318"/>
      <c r="Q738" s="318"/>
      <c r="R738" s="356"/>
      <c r="S738" s="318"/>
      <c r="T738" s="318"/>
      <c r="U738" s="318"/>
      <c r="V738" s="318"/>
      <c r="W738" s="318"/>
      <c r="X738" s="318"/>
      <c r="Y738" s="318"/>
      <c r="Z738" s="318"/>
      <c r="AA738" s="318"/>
      <c r="AB738" s="318"/>
      <c r="AC738" s="318"/>
      <c r="AD738" s="318"/>
      <c r="AE738" s="318"/>
      <c r="AF738" s="318"/>
      <c r="AG738" s="318"/>
      <c r="AH738" s="318"/>
      <c r="AI738" s="318"/>
      <c r="AJ738" s="318"/>
      <c r="AK738" s="318"/>
    </row>
    <row r="739" spans="1:37" ht="12" customHeight="1" x14ac:dyDescent="0.25">
      <c r="A739" s="318"/>
      <c r="B739" s="318"/>
      <c r="C739" s="318"/>
      <c r="D739" s="318"/>
      <c r="E739" s="318"/>
      <c r="F739" s="318"/>
      <c r="G739" s="318"/>
      <c r="H739" s="318"/>
      <c r="I739" s="318"/>
      <c r="J739" s="318"/>
      <c r="K739" s="318"/>
      <c r="L739" s="318"/>
      <c r="M739" s="318"/>
      <c r="N739" s="320"/>
      <c r="O739" s="367"/>
      <c r="P739" s="318"/>
      <c r="Q739" s="318"/>
      <c r="R739" s="356"/>
      <c r="S739" s="318"/>
      <c r="T739" s="318"/>
      <c r="U739" s="318"/>
      <c r="V739" s="318"/>
      <c r="W739" s="318"/>
      <c r="X739" s="318"/>
      <c r="Y739" s="318"/>
      <c r="Z739" s="318"/>
      <c r="AA739" s="318"/>
      <c r="AB739" s="318"/>
      <c r="AC739" s="318"/>
      <c r="AD739" s="318"/>
      <c r="AE739" s="318"/>
      <c r="AF739" s="318"/>
      <c r="AG739" s="318"/>
      <c r="AH739" s="318"/>
      <c r="AI739" s="318"/>
      <c r="AJ739" s="318"/>
      <c r="AK739" s="318"/>
    </row>
    <row r="740" spans="1:37" ht="12" customHeight="1" x14ac:dyDescent="0.25">
      <c r="A740" s="318"/>
      <c r="B740" s="318"/>
      <c r="C740" s="318"/>
      <c r="D740" s="318"/>
      <c r="E740" s="318"/>
      <c r="F740" s="318"/>
      <c r="G740" s="318"/>
      <c r="H740" s="318"/>
      <c r="I740" s="318"/>
      <c r="J740" s="318"/>
      <c r="K740" s="318"/>
      <c r="L740" s="318"/>
      <c r="M740" s="318"/>
      <c r="N740" s="320"/>
      <c r="O740" s="367"/>
      <c r="P740" s="318"/>
      <c r="Q740" s="318"/>
      <c r="R740" s="356"/>
      <c r="S740" s="318"/>
      <c r="T740" s="318"/>
      <c r="U740" s="318"/>
      <c r="V740" s="318"/>
      <c r="W740" s="318"/>
      <c r="X740" s="318"/>
      <c r="Y740" s="318"/>
      <c r="Z740" s="318"/>
      <c r="AA740" s="318"/>
      <c r="AB740" s="318"/>
      <c r="AC740" s="318"/>
      <c r="AD740" s="318"/>
      <c r="AE740" s="318"/>
      <c r="AF740" s="318"/>
      <c r="AG740" s="318"/>
      <c r="AH740" s="318"/>
      <c r="AI740" s="318"/>
      <c r="AJ740" s="318"/>
      <c r="AK740" s="318"/>
    </row>
    <row r="741" spans="1:37" ht="12" customHeight="1" x14ac:dyDescent="0.25">
      <c r="A741" s="318"/>
      <c r="B741" s="318"/>
      <c r="C741" s="318"/>
      <c r="D741" s="318"/>
      <c r="E741" s="318"/>
      <c r="F741" s="318"/>
      <c r="G741" s="318"/>
      <c r="H741" s="318"/>
      <c r="I741" s="318"/>
      <c r="J741" s="318"/>
      <c r="K741" s="318"/>
      <c r="L741" s="318"/>
      <c r="M741" s="318"/>
      <c r="N741" s="320"/>
      <c r="O741" s="367"/>
      <c r="P741" s="318"/>
      <c r="Q741" s="318"/>
      <c r="R741" s="356"/>
      <c r="S741" s="318"/>
      <c r="T741" s="318"/>
      <c r="U741" s="318"/>
      <c r="V741" s="318"/>
      <c r="W741" s="318"/>
      <c r="X741" s="318"/>
      <c r="Y741" s="318"/>
      <c r="Z741" s="318"/>
      <c r="AA741" s="318"/>
      <c r="AB741" s="318"/>
      <c r="AC741" s="318"/>
      <c r="AD741" s="318"/>
      <c r="AE741" s="318"/>
      <c r="AF741" s="318"/>
      <c r="AG741" s="318"/>
      <c r="AH741" s="318"/>
      <c r="AI741" s="318"/>
      <c r="AJ741" s="318"/>
      <c r="AK741" s="318"/>
    </row>
    <row r="742" spans="1:37" ht="12" customHeight="1" x14ac:dyDescent="0.25">
      <c r="A742" s="318"/>
      <c r="B742" s="318"/>
      <c r="C742" s="318"/>
      <c r="D742" s="318"/>
      <c r="E742" s="318"/>
      <c r="F742" s="318"/>
      <c r="G742" s="318"/>
      <c r="H742" s="318"/>
      <c r="I742" s="318"/>
      <c r="J742" s="318"/>
      <c r="K742" s="318"/>
      <c r="L742" s="318"/>
      <c r="M742" s="318"/>
      <c r="N742" s="320"/>
      <c r="O742" s="367"/>
      <c r="P742" s="318"/>
      <c r="Q742" s="318"/>
      <c r="R742" s="356"/>
      <c r="S742" s="318"/>
      <c r="T742" s="318"/>
      <c r="U742" s="318"/>
      <c r="V742" s="318"/>
      <c r="W742" s="318"/>
      <c r="X742" s="318"/>
      <c r="Y742" s="318"/>
      <c r="Z742" s="318"/>
      <c r="AA742" s="318"/>
      <c r="AB742" s="318"/>
      <c r="AC742" s="318"/>
      <c r="AD742" s="318"/>
      <c r="AE742" s="318"/>
      <c r="AF742" s="318"/>
      <c r="AG742" s="318"/>
      <c r="AH742" s="318"/>
      <c r="AI742" s="318"/>
      <c r="AJ742" s="318"/>
      <c r="AK742" s="318"/>
    </row>
    <row r="743" spans="1:37" ht="12" customHeight="1" x14ac:dyDescent="0.25">
      <c r="A743" s="318"/>
      <c r="B743" s="318"/>
      <c r="C743" s="318"/>
      <c r="D743" s="318"/>
      <c r="E743" s="318"/>
      <c r="F743" s="318"/>
      <c r="G743" s="318"/>
      <c r="H743" s="318"/>
      <c r="I743" s="318"/>
      <c r="J743" s="318"/>
      <c r="K743" s="318"/>
      <c r="L743" s="318"/>
      <c r="M743" s="318"/>
      <c r="N743" s="320"/>
      <c r="O743" s="367"/>
      <c r="P743" s="318"/>
      <c r="Q743" s="318"/>
      <c r="R743" s="356"/>
      <c r="S743" s="318"/>
      <c r="T743" s="318"/>
      <c r="U743" s="318"/>
      <c r="V743" s="318"/>
      <c r="W743" s="318"/>
      <c r="X743" s="318"/>
      <c r="Y743" s="318"/>
      <c r="Z743" s="318"/>
      <c r="AA743" s="318"/>
      <c r="AB743" s="318"/>
      <c r="AC743" s="318"/>
      <c r="AD743" s="318"/>
      <c r="AE743" s="318"/>
      <c r="AF743" s="318"/>
      <c r="AG743" s="318"/>
      <c r="AH743" s="318"/>
      <c r="AI743" s="318"/>
      <c r="AJ743" s="318"/>
      <c r="AK743" s="318"/>
    </row>
    <row r="744" spans="1:37" ht="12" customHeight="1" x14ac:dyDescent="0.25">
      <c r="A744" s="318"/>
      <c r="B744" s="318"/>
      <c r="C744" s="318"/>
      <c r="D744" s="318"/>
      <c r="E744" s="318"/>
      <c r="F744" s="318"/>
      <c r="G744" s="318"/>
      <c r="H744" s="318"/>
      <c r="I744" s="318"/>
      <c r="J744" s="318"/>
      <c r="K744" s="318"/>
      <c r="L744" s="318"/>
      <c r="M744" s="318"/>
      <c r="N744" s="320"/>
      <c r="O744" s="367"/>
      <c r="P744" s="318"/>
      <c r="Q744" s="318"/>
      <c r="R744" s="356"/>
      <c r="S744" s="318"/>
      <c r="T744" s="318"/>
      <c r="U744" s="318"/>
      <c r="V744" s="318"/>
      <c r="W744" s="318"/>
      <c r="X744" s="318"/>
      <c r="Y744" s="318"/>
      <c r="Z744" s="318"/>
      <c r="AA744" s="318"/>
      <c r="AB744" s="318"/>
      <c r="AC744" s="318"/>
      <c r="AD744" s="318"/>
      <c r="AE744" s="318"/>
      <c r="AF744" s="318"/>
      <c r="AG744" s="318"/>
      <c r="AH744" s="318"/>
      <c r="AI744" s="318"/>
      <c r="AJ744" s="318"/>
      <c r="AK744" s="318"/>
    </row>
    <row r="745" spans="1:37" ht="12" customHeight="1" x14ac:dyDescent="0.25">
      <c r="A745" s="318"/>
      <c r="B745" s="318"/>
      <c r="C745" s="318"/>
      <c r="D745" s="318"/>
      <c r="E745" s="318"/>
      <c r="F745" s="318"/>
      <c r="G745" s="318"/>
      <c r="H745" s="318"/>
      <c r="I745" s="318"/>
      <c r="J745" s="318"/>
      <c r="K745" s="318"/>
      <c r="L745" s="318"/>
      <c r="M745" s="318"/>
      <c r="N745" s="320"/>
      <c r="O745" s="367"/>
      <c r="P745" s="318"/>
      <c r="Q745" s="318"/>
      <c r="R745" s="356"/>
      <c r="S745" s="318"/>
      <c r="T745" s="318"/>
      <c r="U745" s="318"/>
      <c r="V745" s="318"/>
      <c r="W745" s="318"/>
      <c r="X745" s="318"/>
      <c r="Y745" s="318"/>
      <c r="Z745" s="318"/>
      <c r="AA745" s="318"/>
      <c r="AB745" s="318"/>
      <c r="AC745" s="318"/>
      <c r="AD745" s="318"/>
      <c r="AE745" s="318"/>
      <c r="AF745" s="318"/>
      <c r="AG745" s="318"/>
      <c r="AH745" s="318"/>
      <c r="AI745" s="318"/>
      <c r="AJ745" s="318"/>
      <c r="AK745" s="318"/>
    </row>
    <row r="746" spans="1:37" ht="12" customHeight="1" x14ac:dyDescent="0.25">
      <c r="A746" s="318"/>
      <c r="B746" s="318"/>
      <c r="C746" s="318"/>
      <c r="D746" s="318"/>
      <c r="E746" s="318"/>
      <c r="F746" s="318"/>
      <c r="G746" s="318"/>
      <c r="H746" s="318"/>
      <c r="I746" s="318"/>
      <c r="J746" s="318"/>
      <c r="K746" s="318"/>
      <c r="L746" s="318"/>
      <c r="M746" s="318"/>
      <c r="N746" s="320"/>
      <c r="O746" s="367"/>
      <c r="P746" s="318"/>
      <c r="Q746" s="318"/>
      <c r="R746" s="356"/>
      <c r="S746" s="318"/>
      <c r="T746" s="318"/>
      <c r="U746" s="318"/>
      <c r="V746" s="318"/>
      <c r="W746" s="318"/>
      <c r="X746" s="318"/>
      <c r="Y746" s="318"/>
      <c r="Z746" s="318"/>
      <c r="AA746" s="318"/>
      <c r="AB746" s="318"/>
      <c r="AC746" s="318"/>
      <c r="AD746" s="318"/>
      <c r="AE746" s="318"/>
      <c r="AF746" s="318"/>
      <c r="AG746" s="318"/>
      <c r="AH746" s="318"/>
      <c r="AI746" s="318"/>
      <c r="AJ746" s="318"/>
      <c r="AK746" s="318"/>
    </row>
    <row r="747" spans="1:37" ht="12" customHeight="1" x14ac:dyDescent="0.25">
      <c r="A747" s="318"/>
      <c r="B747" s="318"/>
      <c r="C747" s="318"/>
      <c r="D747" s="318"/>
      <c r="E747" s="318"/>
      <c r="F747" s="318"/>
      <c r="G747" s="318"/>
      <c r="H747" s="318"/>
      <c r="I747" s="318"/>
      <c r="J747" s="318"/>
      <c r="K747" s="318"/>
      <c r="L747" s="318"/>
      <c r="M747" s="318"/>
      <c r="N747" s="320"/>
      <c r="O747" s="367"/>
      <c r="P747" s="318"/>
      <c r="Q747" s="318"/>
      <c r="R747" s="356"/>
      <c r="S747" s="318"/>
      <c r="T747" s="318"/>
      <c r="U747" s="318"/>
      <c r="V747" s="318"/>
      <c r="W747" s="318"/>
      <c r="X747" s="318"/>
      <c r="Y747" s="318"/>
      <c r="Z747" s="318"/>
      <c r="AA747" s="318"/>
      <c r="AB747" s="318"/>
      <c r="AC747" s="318"/>
      <c r="AD747" s="318"/>
      <c r="AE747" s="318"/>
      <c r="AF747" s="318"/>
      <c r="AG747" s="318"/>
      <c r="AH747" s="318"/>
      <c r="AI747" s="318"/>
      <c r="AJ747" s="318"/>
      <c r="AK747" s="318"/>
    </row>
    <row r="748" spans="1:37" ht="12" customHeight="1" x14ac:dyDescent="0.25">
      <c r="A748" s="318"/>
      <c r="B748" s="318"/>
      <c r="C748" s="318"/>
      <c r="D748" s="318"/>
      <c r="E748" s="318"/>
      <c r="F748" s="318"/>
      <c r="G748" s="318"/>
      <c r="H748" s="318"/>
      <c r="I748" s="318"/>
      <c r="J748" s="318"/>
      <c r="K748" s="318"/>
      <c r="L748" s="318"/>
      <c r="M748" s="318"/>
      <c r="N748" s="320"/>
      <c r="O748" s="367"/>
      <c r="P748" s="318"/>
      <c r="Q748" s="318"/>
      <c r="R748" s="356"/>
      <c r="S748" s="318"/>
      <c r="T748" s="318"/>
      <c r="U748" s="318"/>
      <c r="V748" s="318"/>
      <c r="W748" s="318"/>
      <c r="X748" s="318"/>
      <c r="Y748" s="318"/>
      <c r="Z748" s="318"/>
      <c r="AA748" s="318"/>
      <c r="AB748" s="318"/>
      <c r="AC748" s="318"/>
      <c r="AD748" s="318"/>
      <c r="AE748" s="318"/>
      <c r="AF748" s="318"/>
      <c r="AG748" s="318"/>
      <c r="AH748" s="318"/>
      <c r="AI748" s="318"/>
      <c r="AJ748" s="318"/>
      <c r="AK748" s="318"/>
    </row>
    <row r="749" spans="1:37" ht="12" customHeight="1" x14ac:dyDescent="0.25">
      <c r="A749" s="318"/>
      <c r="B749" s="318"/>
      <c r="C749" s="318"/>
      <c r="D749" s="318"/>
      <c r="E749" s="318"/>
      <c r="F749" s="318"/>
      <c r="G749" s="318"/>
      <c r="H749" s="318"/>
      <c r="I749" s="318"/>
      <c r="J749" s="318"/>
      <c r="K749" s="318"/>
      <c r="L749" s="318"/>
      <c r="M749" s="318"/>
      <c r="N749" s="320"/>
      <c r="O749" s="367"/>
      <c r="P749" s="318"/>
      <c r="Q749" s="318"/>
      <c r="R749" s="356"/>
      <c r="S749" s="318"/>
      <c r="T749" s="318"/>
      <c r="U749" s="318"/>
      <c r="V749" s="318"/>
      <c r="W749" s="318"/>
      <c r="X749" s="318"/>
      <c r="Y749" s="318"/>
      <c r="Z749" s="318"/>
      <c r="AA749" s="318"/>
      <c r="AB749" s="318"/>
      <c r="AC749" s="318"/>
      <c r="AD749" s="318"/>
      <c r="AE749" s="318"/>
      <c r="AF749" s="318"/>
      <c r="AG749" s="318"/>
      <c r="AH749" s="318"/>
      <c r="AI749" s="318"/>
      <c r="AJ749" s="318"/>
      <c r="AK749" s="318"/>
    </row>
    <row r="750" spans="1:37" ht="12" customHeight="1" x14ac:dyDescent="0.25">
      <c r="A750" s="318"/>
      <c r="B750" s="318"/>
      <c r="C750" s="318"/>
      <c r="D750" s="318"/>
      <c r="E750" s="318"/>
      <c r="F750" s="318"/>
      <c r="G750" s="318"/>
      <c r="H750" s="318"/>
      <c r="I750" s="318"/>
      <c r="J750" s="318"/>
      <c r="K750" s="318"/>
      <c r="L750" s="318"/>
      <c r="M750" s="318"/>
      <c r="N750" s="320"/>
      <c r="O750" s="367"/>
      <c r="P750" s="318"/>
      <c r="Q750" s="318"/>
      <c r="R750" s="356"/>
      <c r="S750" s="318"/>
      <c r="T750" s="318"/>
      <c r="U750" s="318"/>
      <c r="V750" s="318"/>
      <c r="W750" s="318"/>
      <c r="X750" s="318"/>
      <c r="Y750" s="318"/>
      <c r="Z750" s="318"/>
      <c r="AA750" s="318"/>
      <c r="AB750" s="318"/>
      <c r="AC750" s="318"/>
      <c r="AD750" s="318"/>
      <c r="AE750" s="318"/>
      <c r="AF750" s="318"/>
      <c r="AG750" s="318"/>
      <c r="AH750" s="318"/>
      <c r="AI750" s="318"/>
      <c r="AJ750" s="318"/>
      <c r="AK750" s="318"/>
    </row>
    <row r="751" spans="1:37" ht="12" customHeight="1" x14ac:dyDescent="0.25">
      <c r="A751" s="318"/>
      <c r="B751" s="318"/>
      <c r="C751" s="318"/>
      <c r="D751" s="318"/>
      <c r="E751" s="318"/>
      <c r="F751" s="318"/>
      <c r="G751" s="318"/>
      <c r="H751" s="318"/>
      <c r="I751" s="318"/>
      <c r="J751" s="318"/>
      <c r="K751" s="318"/>
      <c r="L751" s="318"/>
      <c r="M751" s="318"/>
      <c r="N751" s="320"/>
      <c r="O751" s="367"/>
      <c r="P751" s="318"/>
      <c r="Q751" s="318"/>
      <c r="R751" s="356"/>
      <c r="S751" s="318"/>
      <c r="T751" s="318"/>
      <c r="U751" s="318"/>
      <c r="V751" s="318"/>
      <c r="W751" s="318"/>
      <c r="X751" s="318"/>
      <c r="Y751" s="318"/>
      <c r="Z751" s="318"/>
      <c r="AA751" s="318"/>
      <c r="AB751" s="318"/>
      <c r="AC751" s="318"/>
      <c r="AD751" s="318"/>
      <c r="AE751" s="318"/>
      <c r="AF751" s="318"/>
      <c r="AG751" s="318"/>
      <c r="AH751" s="318"/>
      <c r="AI751" s="318"/>
      <c r="AJ751" s="318"/>
      <c r="AK751" s="318"/>
    </row>
    <row r="752" spans="1:37" ht="12" customHeight="1" x14ac:dyDescent="0.25">
      <c r="A752" s="318"/>
      <c r="B752" s="318"/>
      <c r="C752" s="318"/>
      <c r="D752" s="318"/>
      <c r="E752" s="318"/>
      <c r="F752" s="318"/>
      <c r="G752" s="318"/>
      <c r="H752" s="318"/>
      <c r="I752" s="318"/>
      <c r="J752" s="318"/>
      <c r="K752" s="318"/>
      <c r="L752" s="318"/>
      <c r="M752" s="318"/>
      <c r="N752" s="320"/>
      <c r="O752" s="367"/>
      <c r="P752" s="318"/>
      <c r="Q752" s="318"/>
      <c r="R752" s="356"/>
      <c r="S752" s="318"/>
      <c r="T752" s="318"/>
      <c r="U752" s="318"/>
      <c r="V752" s="318"/>
      <c r="W752" s="318"/>
      <c r="X752" s="318"/>
      <c r="Y752" s="318"/>
      <c r="Z752" s="318"/>
      <c r="AA752" s="318"/>
      <c r="AB752" s="318"/>
      <c r="AC752" s="318"/>
      <c r="AD752" s="318"/>
      <c r="AE752" s="318"/>
      <c r="AF752" s="318"/>
      <c r="AG752" s="318"/>
      <c r="AH752" s="318"/>
      <c r="AI752" s="318"/>
      <c r="AJ752" s="318"/>
      <c r="AK752" s="318"/>
    </row>
    <row r="753" spans="1:37" ht="12" customHeight="1" x14ac:dyDescent="0.25">
      <c r="A753" s="318"/>
      <c r="B753" s="318"/>
      <c r="C753" s="318"/>
      <c r="D753" s="318"/>
      <c r="E753" s="318"/>
      <c r="F753" s="318"/>
      <c r="G753" s="318"/>
      <c r="H753" s="318"/>
      <c r="I753" s="318"/>
      <c r="J753" s="318"/>
      <c r="K753" s="318"/>
      <c r="L753" s="318"/>
      <c r="M753" s="318"/>
      <c r="N753" s="320"/>
      <c r="O753" s="367"/>
      <c r="P753" s="318"/>
      <c r="Q753" s="318"/>
      <c r="R753" s="356"/>
      <c r="S753" s="318"/>
      <c r="T753" s="318"/>
      <c r="U753" s="318"/>
      <c r="V753" s="318"/>
      <c r="W753" s="318"/>
      <c r="X753" s="318"/>
      <c r="Y753" s="318"/>
      <c r="Z753" s="318"/>
      <c r="AA753" s="318"/>
      <c r="AB753" s="318"/>
      <c r="AC753" s="318"/>
      <c r="AD753" s="318"/>
      <c r="AE753" s="318"/>
      <c r="AF753" s="318"/>
      <c r="AG753" s="318"/>
      <c r="AH753" s="318"/>
      <c r="AI753" s="318"/>
      <c r="AJ753" s="318"/>
      <c r="AK753" s="318"/>
    </row>
    <row r="754" spans="1:37" ht="12" customHeight="1" x14ac:dyDescent="0.25">
      <c r="A754" s="318"/>
      <c r="B754" s="318"/>
      <c r="C754" s="318"/>
      <c r="D754" s="318"/>
      <c r="E754" s="318"/>
      <c r="F754" s="318"/>
      <c r="G754" s="318"/>
      <c r="H754" s="318"/>
      <c r="I754" s="318"/>
      <c r="J754" s="318"/>
      <c r="K754" s="318"/>
      <c r="L754" s="318"/>
      <c r="M754" s="318"/>
      <c r="N754" s="320"/>
      <c r="O754" s="367"/>
      <c r="P754" s="318"/>
      <c r="Q754" s="318"/>
      <c r="R754" s="356"/>
      <c r="S754" s="318"/>
      <c r="T754" s="318"/>
      <c r="U754" s="318"/>
      <c r="V754" s="318"/>
      <c r="W754" s="318"/>
      <c r="X754" s="318"/>
      <c r="Y754" s="318"/>
      <c r="Z754" s="318"/>
      <c r="AA754" s="318"/>
      <c r="AB754" s="318"/>
      <c r="AC754" s="318"/>
      <c r="AD754" s="318"/>
      <c r="AE754" s="318"/>
      <c r="AF754" s="318"/>
      <c r="AG754" s="318"/>
      <c r="AH754" s="318"/>
      <c r="AI754" s="318"/>
      <c r="AJ754" s="318"/>
      <c r="AK754" s="318"/>
    </row>
    <row r="755" spans="1:37" ht="12" customHeight="1" x14ac:dyDescent="0.25">
      <c r="A755" s="318"/>
      <c r="B755" s="318"/>
      <c r="C755" s="318"/>
      <c r="D755" s="318"/>
      <c r="E755" s="318"/>
      <c r="F755" s="318"/>
      <c r="G755" s="318"/>
      <c r="H755" s="318"/>
      <c r="I755" s="318"/>
      <c r="J755" s="318"/>
      <c r="K755" s="318"/>
      <c r="L755" s="318"/>
      <c r="M755" s="318"/>
      <c r="N755" s="320"/>
      <c r="O755" s="367"/>
      <c r="P755" s="318"/>
      <c r="Q755" s="318"/>
      <c r="R755" s="356"/>
      <c r="S755" s="318"/>
      <c r="T755" s="318"/>
      <c r="U755" s="318"/>
      <c r="V755" s="318"/>
      <c r="W755" s="318"/>
      <c r="X755" s="318"/>
      <c r="Y755" s="318"/>
      <c r="Z755" s="318"/>
      <c r="AA755" s="318"/>
      <c r="AB755" s="318"/>
      <c r="AC755" s="318"/>
      <c r="AD755" s="318"/>
      <c r="AE755" s="318"/>
      <c r="AF755" s="318"/>
      <c r="AG755" s="318"/>
      <c r="AH755" s="318"/>
      <c r="AI755" s="318"/>
      <c r="AJ755" s="318"/>
      <c r="AK755" s="318"/>
    </row>
    <row r="756" spans="1:37" ht="12" customHeight="1" x14ac:dyDescent="0.25">
      <c r="A756" s="318"/>
      <c r="B756" s="318"/>
      <c r="C756" s="318"/>
      <c r="D756" s="318"/>
      <c r="E756" s="318"/>
      <c r="F756" s="318"/>
      <c r="G756" s="318"/>
      <c r="H756" s="318"/>
      <c r="I756" s="318"/>
      <c r="J756" s="318"/>
      <c r="K756" s="318"/>
      <c r="L756" s="318"/>
      <c r="M756" s="318"/>
      <c r="N756" s="320"/>
      <c r="O756" s="367"/>
      <c r="P756" s="318"/>
      <c r="Q756" s="318"/>
      <c r="R756" s="356"/>
      <c r="S756" s="318"/>
      <c r="T756" s="318"/>
      <c r="U756" s="318"/>
      <c r="V756" s="318"/>
      <c r="W756" s="318"/>
      <c r="X756" s="318"/>
      <c r="Y756" s="318"/>
      <c r="Z756" s="318"/>
      <c r="AA756" s="318"/>
      <c r="AB756" s="318"/>
      <c r="AC756" s="318"/>
      <c r="AD756" s="318"/>
      <c r="AE756" s="318"/>
      <c r="AF756" s="318"/>
      <c r="AG756" s="318"/>
      <c r="AH756" s="318"/>
      <c r="AI756" s="318"/>
      <c r="AJ756" s="318"/>
      <c r="AK756" s="318"/>
    </row>
    <row r="757" spans="1:37" ht="12" customHeight="1" x14ac:dyDescent="0.25">
      <c r="A757" s="318"/>
      <c r="B757" s="318"/>
      <c r="C757" s="318"/>
      <c r="D757" s="318"/>
      <c r="E757" s="318"/>
      <c r="F757" s="318"/>
      <c r="G757" s="318"/>
      <c r="H757" s="318"/>
      <c r="I757" s="318"/>
      <c r="J757" s="318"/>
      <c r="K757" s="318"/>
      <c r="L757" s="318"/>
      <c r="M757" s="318"/>
      <c r="N757" s="320"/>
      <c r="O757" s="367"/>
      <c r="P757" s="318"/>
      <c r="Q757" s="318"/>
      <c r="R757" s="356"/>
      <c r="S757" s="318"/>
      <c r="T757" s="318"/>
      <c r="U757" s="318"/>
      <c r="V757" s="318"/>
      <c r="W757" s="318"/>
      <c r="X757" s="318"/>
      <c r="Y757" s="318"/>
      <c r="Z757" s="318"/>
      <c r="AA757" s="318"/>
      <c r="AB757" s="318"/>
      <c r="AC757" s="318"/>
      <c r="AD757" s="318"/>
      <c r="AE757" s="318"/>
      <c r="AF757" s="318"/>
      <c r="AG757" s="318"/>
      <c r="AH757" s="318"/>
      <c r="AI757" s="318"/>
      <c r="AJ757" s="318"/>
      <c r="AK757" s="318"/>
    </row>
    <row r="758" spans="1:37" ht="12" customHeight="1" x14ac:dyDescent="0.25">
      <c r="A758" s="318"/>
      <c r="B758" s="318"/>
      <c r="C758" s="318"/>
      <c r="D758" s="318"/>
      <c r="E758" s="318"/>
      <c r="F758" s="318"/>
      <c r="G758" s="318"/>
      <c r="H758" s="318"/>
      <c r="I758" s="318"/>
      <c r="J758" s="318"/>
      <c r="K758" s="318"/>
      <c r="L758" s="318"/>
      <c r="M758" s="318"/>
      <c r="N758" s="320"/>
      <c r="O758" s="367"/>
      <c r="P758" s="318"/>
      <c r="Q758" s="318"/>
      <c r="R758" s="356"/>
      <c r="S758" s="318"/>
      <c r="T758" s="318"/>
      <c r="U758" s="318"/>
      <c r="V758" s="318"/>
      <c r="W758" s="318"/>
      <c r="X758" s="318"/>
      <c r="Y758" s="318"/>
      <c r="Z758" s="318"/>
      <c r="AA758" s="318"/>
      <c r="AB758" s="318"/>
      <c r="AC758" s="318"/>
      <c r="AD758" s="318"/>
      <c r="AE758" s="318"/>
      <c r="AF758" s="318"/>
      <c r="AG758" s="318"/>
      <c r="AH758" s="318"/>
      <c r="AI758" s="318"/>
      <c r="AJ758" s="318"/>
      <c r="AK758" s="318"/>
    </row>
    <row r="759" spans="1:37" ht="12" customHeight="1" x14ac:dyDescent="0.25">
      <c r="A759" s="318"/>
      <c r="B759" s="318"/>
      <c r="C759" s="318"/>
      <c r="D759" s="318"/>
      <c r="E759" s="318"/>
      <c r="F759" s="318"/>
      <c r="G759" s="318"/>
      <c r="H759" s="318"/>
      <c r="I759" s="318"/>
      <c r="J759" s="318"/>
      <c r="K759" s="318"/>
      <c r="L759" s="318"/>
      <c r="M759" s="318"/>
      <c r="N759" s="320"/>
      <c r="O759" s="367"/>
      <c r="P759" s="318"/>
      <c r="Q759" s="318"/>
      <c r="R759" s="356"/>
      <c r="S759" s="318"/>
      <c r="T759" s="318"/>
      <c r="U759" s="318"/>
      <c r="V759" s="318"/>
      <c r="W759" s="318"/>
      <c r="X759" s="318"/>
      <c r="Y759" s="318"/>
      <c r="Z759" s="318"/>
      <c r="AA759" s="318"/>
      <c r="AB759" s="318"/>
      <c r="AC759" s="318"/>
      <c r="AD759" s="318"/>
      <c r="AE759" s="318"/>
      <c r="AF759" s="318"/>
      <c r="AG759" s="318"/>
      <c r="AH759" s="318"/>
      <c r="AI759" s="318"/>
      <c r="AJ759" s="318"/>
      <c r="AK759" s="318"/>
    </row>
    <row r="760" spans="1:37" ht="12" customHeight="1" x14ac:dyDescent="0.25">
      <c r="A760" s="318"/>
      <c r="B760" s="318"/>
      <c r="C760" s="318"/>
      <c r="D760" s="318"/>
      <c r="E760" s="318"/>
      <c r="F760" s="318"/>
      <c r="G760" s="318"/>
      <c r="H760" s="318"/>
      <c r="I760" s="318"/>
      <c r="J760" s="318"/>
      <c r="K760" s="318"/>
      <c r="L760" s="318"/>
      <c r="M760" s="318"/>
      <c r="N760" s="320"/>
      <c r="O760" s="367"/>
      <c r="P760" s="318"/>
      <c r="Q760" s="318"/>
      <c r="R760" s="356"/>
      <c r="S760" s="318"/>
      <c r="T760" s="318"/>
      <c r="U760" s="318"/>
      <c r="V760" s="318"/>
      <c r="W760" s="318"/>
      <c r="X760" s="318"/>
      <c r="Y760" s="318"/>
      <c r="Z760" s="318"/>
      <c r="AA760" s="318"/>
      <c r="AB760" s="318"/>
      <c r="AC760" s="318"/>
      <c r="AD760" s="318"/>
      <c r="AE760" s="318"/>
      <c r="AF760" s="318"/>
      <c r="AG760" s="318"/>
      <c r="AH760" s="318"/>
      <c r="AI760" s="318"/>
      <c r="AJ760" s="318"/>
      <c r="AK760" s="318"/>
    </row>
    <row r="761" spans="1:37" ht="12" customHeight="1" x14ac:dyDescent="0.25">
      <c r="A761" s="318"/>
      <c r="B761" s="318"/>
      <c r="C761" s="318"/>
      <c r="D761" s="318"/>
      <c r="E761" s="318"/>
      <c r="F761" s="318"/>
      <c r="G761" s="318"/>
      <c r="H761" s="318"/>
      <c r="I761" s="318"/>
      <c r="J761" s="318"/>
      <c r="K761" s="318"/>
      <c r="L761" s="318"/>
      <c r="M761" s="318"/>
      <c r="N761" s="320"/>
      <c r="O761" s="367"/>
      <c r="P761" s="318"/>
      <c r="Q761" s="318"/>
      <c r="R761" s="356"/>
      <c r="S761" s="318"/>
      <c r="T761" s="318"/>
      <c r="U761" s="318"/>
      <c r="V761" s="318"/>
      <c r="W761" s="318"/>
      <c r="X761" s="318"/>
      <c r="Y761" s="318"/>
      <c r="Z761" s="318"/>
      <c r="AA761" s="318"/>
      <c r="AB761" s="318"/>
      <c r="AC761" s="318"/>
      <c r="AD761" s="318"/>
      <c r="AE761" s="318"/>
      <c r="AF761" s="318"/>
      <c r="AG761" s="318"/>
      <c r="AH761" s="318"/>
      <c r="AI761" s="318"/>
      <c r="AJ761" s="318"/>
      <c r="AK761" s="318"/>
    </row>
    <row r="762" spans="1:37" ht="12" customHeight="1" x14ac:dyDescent="0.25">
      <c r="A762" s="318"/>
      <c r="B762" s="318"/>
      <c r="C762" s="318"/>
      <c r="D762" s="318"/>
      <c r="E762" s="318"/>
      <c r="F762" s="318"/>
      <c r="G762" s="318"/>
      <c r="H762" s="318"/>
      <c r="I762" s="318"/>
      <c r="J762" s="318"/>
      <c r="K762" s="318"/>
      <c r="L762" s="318"/>
      <c r="M762" s="318"/>
      <c r="N762" s="320"/>
      <c r="O762" s="367"/>
      <c r="P762" s="318"/>
      <c r="Q762" s="318"/>
      <c r="R762" s="356"/>
      <c r="S762" s="318"/>
      <c r="T762" s="318"/>
      <c r="U762" s="318"/>
      <c r="V762" s="318"/>
      <c r="W762" s="318"/>
      <c r="X762" s="318"/>
      <c r="Y762" s="318"/>
      <c r="Z762" s="318"/>
      <c r="AA762" s="318"/>
      <c r="AB762" s="318"/>
      <c r="AC762" s="318"/>
      <c r="AD762" s="318"/>
      <c r="AE762" s="318"/>
      <c r="AF762" s="318"/>
      <c r="AG762" s="318"/>
      <c r="AH762" s="318"/>
      <c r="AI762" s="318"/>
      <c r="AJ762" s="318"/>
      <c r="AK762" s="318"/>
    </row>
    <row r="763" spans="1:37" ht="12" customHeight="1" x14ac:dyDescent="0.25">
      <c r="A763" s="318"/>
      <c r="B763" s="318"/>
      <c r="C763" s="318"/>
      <c r="D763" s="318"/>
      <c r="E763" s="318"/>
      <c r="F763" s="318"/>
      <c r="G763" s="318"/>
      <c r="H763" s="318"/>
      <c r="I763" s="318"/>
      <c r="J763" s="318"/>
      <c r="K763" s="318"/>
      <c r="L763" s="318"/>
      <c r="M763" s="318"/>
      <c r="N763" s="320"/>
      <c r="O763" s="367"/>
      <c r="P763" s="318"/>
      <c r="Q763" s="318"/>
      <c r="R763" s="356"/>
      <c r="S763" s="318"/>
      <c r="T763" s="318"/>
      <c r="U763" s="318"/>
      <c r="V763" s="318"/>
      <c r="W763" s="318"/>
      <c r="X763" s="318"/>
      <c r="Y763" s="318"/>
      <c r="Z763" s="318"/>
      <c r="AA763" s="318"/>
      <c r="AB763" s="318"/>
      <c r="AC763" s="318"/>
      <c r="AD763" s="318"/>
      <c r="AE763" s="318"/>
      <c r="AF763" s="318"/>
      <c r="AG763" s="318"/>
      <c r="AH763" s="318"/>
      <c r="AI763" s="318"/>
      <c r="AJ763" s="318"/>
      <c r="AK763" s="318"/>
    </row>
    <row r="764" spans="1:37" ht="12" customHeight="1" x14ac:dyDescent="0.25">
      <c r="A764" s="318"/>
      <c r="B764" s="318"/>
      <c r="C764" s="318"/>
      <c r="D764" s="318"/>
      <c r="E764" s="318"/>
      <c r="F764" s="318"/>
      <c r="G764" s="318"/>
      <c r="H764" s="318"/>
      <c r="I764" s="318"/>
      <c r="J764" s="318"/>
      <c r="K764" s="318"/>
      <c r="L764" s="318"/>
      <c r="M764" s="318"/>
      <c r="N764" s="320"/>
      <c r="O764" s="367"/>
      <c r="P764" s="318"/>
      <c r="Q764" s="318"/>
      <c r="R764" s="356"/>
      <c r="S764" s="318"/>
      <c r="T764" s="318"/>
      <c r="U764" s="318"/>
      <c r="V764" s="318"/>
      <c r="W764" s="318"/>
      <c r="X764" s="318"/>
      <c r="Y764" s="318"/>
      <c r="Z764" s="318"/>
      <c r="AA764" s="318"/>
      <c r="AB764" s="318"/>
      <c r="AC764" s="318"/>
      <c r="AD764" s="318"/>
      <c r="AE764" s="318"/>
      <c r="AF764" s="318"/>
      <c r="AG764" s="318"/>
      <c r="AH764" s="318"/>
      <c r="AI764" s="318"/>
      <c r="AJ764" s="318"/>
      <c r="AK764" s="318"/>
    </row>
    <row r="765" spans="1:37" ht="12" customHeight="1" x14ac:dyDescent="0.25">
      <c r="A765" s="318"/>
      <c r="B765" s="318"/>
      <c r="C765" s="318"/>
      <c r="D765" s="318"/>
      <c r="E765" s="318"/>
      <c r="F765" s="318"/>
      <c r="G765" s="318"/>
      <c r="H765" s="318"/>
      <c r="I765" s="318"/>
      <c r="J765" s="318"/>
      <c r="K765" s="318"/>
      <c r="L765" s="318"/>
      <c r="M765" s="318"/>
      <c r="N765" s="320"/>
      <c r="O765" s="367"/>
      <c r="P765" s="318"/>
      <c r="Q765" s="318"/>
      <c r="R765" s="356"/>
      <c r="S765" s="318"/>
      <c r="T765" s="318"/>
      <c r="U765" s="318"/>
      <c r="V765" s="318"/>
      <c r="W765" s="318"/>
      <c r="X765" s="318"/>
      <c r="Y765" s="318"/>
      <c r="Z765" s="318"/>
      <c r="AA765" s="318"/>
      <c r="AB765" s="318"/>
      <c r="AC765" s="318"/>
      <c r="AD765" s="318"/>
      <c r="AE765" s="318"/>
      <c r="AF765" s="318"/>
      <c r="AG765" s="318"/>
      <c r="AH765" s="318"/>
      <c r="AI765" s="318"/>
      <c r="AJ765" s="318"/>
      <c r="AK765" s="318"/>
    </row>
    <row r="766" spans="1:37" ht="12" customHeight="1" x14ac:dyDescent="0.25">
      <c r="A766" s="318"/>
      <c r="B766" s="318"/>
      <c r="C766" s="318"/>
      <c r="D766" s="318"/>
      <c r="E766" s="318"/>
      <c r="F766" s="318"/>
      <c r="G766" s="318"/>
      <c r="H766" s="318"/>
      <c r="I766" s="318"/>
      <c r="J766" s="318"/>
      <c r="K766" s="318"/>
      <c r="L766" s="318"/>
      <c r="M766" s="318"/>
      <c r="N766" s="320"/>
      <c r="O766" s="367"/>
      <c r="P766" s="318"/>
      <c r="Q766" s="318"/>
      <c r="R766" s="356"/>
      <c r="S766" s="318"/>
      <c r="T766" s="318"/>
      <c r="U766" s="318"/>
      <c r="V766" s="318"/>
      <c r="W766" s="318"/>
      <c r="X766" s="318"/>
      <c r="Y766" s="318"/>
      <c r="Z766" s="318"/>
      <c r="AA766" s="318"/>
      <c r="AB766" s="318"/>
      <c r="AC766" s="318"/>
      <c r="AD766" s="318"/>
      <c r="AE766" s="318"/>
      <c r="AF766" s="318"/>
      <c r="AG766" s="318"/>
      <c r="AH766" s="318"/>
      <c r="AI766" s="318"/>
      <c r="AJ766" s="318"/>
      <c r="AK766" s="318"/>
    </row>
    <row r="767" spans="1:37" ht="12" customHeight="1" x14ac:dyDescent="0.25">
      <c r="A767" s="318"/>
      <c r="B767" s="318"/>
      <c r="C767" s="318"/>
      <c r="D767" s="318"/>
      <c r="E767" s="318"/>
      <c r="F767" s="318"/>
      <c r="G767" s="318"/>
      <c r="H767" s="318"/>
      <c r="I767" s="318"/>
      <c r="J767" s="318"/>
      <c r="K767" s="318"/>
      <c r="L767" s="318"/>
      <c r="M767" s="318"/>
      <c r="N767" s="320"/>
      <c r="O767" s="367"/>
      <c r="P767" s="318"/>
      <c r="Q767" s="318"/>
      <c r="R767" s="356"/>
      <c r="S767" s="318"/>
      <c r="T767" s="318"/>
      <c r="U767" s="318"/>
      <c r="V767" s="318"/>
      <c r="W767" s="318"/>
      <c r="X767" s="318"/>
      <c r="Y767" s="318"/>
      <c r="Z767" s="318"/>
      <c r="AA767" s="318"/>
      <c r="AB767" s="318"/>
      <c r="AC767" s="318"/>
      <c r="AD767" s="318"/>
      <c r="AE767" s="318"/>
      <c r="AF767" s="318"/>
      <c r="AG767" s="318"/>
      <c r="AH767" s="318"/>
      <c r="AI767" s="318"/>
      <c r="AJ767" s="318"/>
      <c r="AK767" s="318"/>
    </row>
    <row r="768" spans="1:37" ht="12" customHeight="1" x14ac:dyDescent="0.25">
      <c r="A768" s="318"/>
      <c r="B768" s="318"/>
      <c r="C768" s="318"/>
      <c r="D768" s="318"/>
      <c r="E768" s="318"/>
      <c r="F768" s="318"/>
      <c r="G768" s="318"/>
      <c r="H768" s="318"/>
      <c r="I768" s="318"/>
      <c r="J768" s="318"/>
      <c r="K768" s="318"/>
      <c r="L768" s="318"/>
      <c r="M768" s="318"/>
      <c r="N768" s="320"/>
      <c r="O768" s="367"/>
      <c r="P768" s="318"/>
      <c r="Q768" s="318"/>
      <c r="R768" s="356"/>
      <c r="S768" s="318"/>
      <c r="T768" s="318"/>
      <c r="U768" s="318"/>
      <c r="V768" s="318"/>
      <c r="W768" s="318"/>
      <c r="X768" s="318"/>
      <c r="Y768" s="318"/>
      <c r="Z768" s="318"/>
      <c r="AA768" s="318"/>
      <c r="AB768" s="318"/>
      <c r="AC768" s="318"/>
      <c r="AD768" s="318"/>
      <c r="AE768" s="318"/>
      <c r="AF768" s="318"/>
      <c r="AG768" s="318"/>
      <c r="AH768" s="318"/>
      <c r="AI768" s="318"/>
      <c r="AJ768" s="318"/>
      <c r="AK768" s="318"/>
    </row>
    <row r="769" spans="1:37" ht="12" customHeight="1" x14ac:dyDescent="0.25">
      <c r="A769" s="318"/>
      <c r="B769" s="318"/>
      <c r="C769" s="318"/>
      <c r="D769" s="318"/>
      <c r="E769" s="318"/>
      <c r="F769" s="318"/>
      <c r="G769" s="318"/>
      <c r="H769" s="318"/>
      <c r="I769" s="318"/>
      <c r="J769" s="318"/>
      <c r="K769" s="318"/>
      <c r="L769" s="318"/>
      <c r="M769" s="318"/>
      <c r="N769" s="320"/>
      <c r="O769" s="367"/>
      <c r="P769" s="318"/>
      <c r="Q769" s="318"/>
      <c r="R769" s="356"/>
      <c r="S769" s="318"/>
      <c r="T769" s="318"/>
      <c r="U769" s="318"/>
      <c r="V769" s="318"/>
      <c r="W769" s="318"/>
      <c r="X769" s="318"/>
      <c r="Y769" s="318"/>
      <c r="Z769" s="318"/>
      <c r="AA769" s="318"/>
      <c r="AB769" s="318"/>
      <c r="AC769" s="318"/>
      <c r="AD769" s="318"/>
      <c r="AE769" s="318"/>
      <c r="AF769" s="318"/>
      <c r="AG769" s="318"/>
      <c r="AH769" s="318"/>
      <c r="AI769" s="318"/>
      <c r="AJ769" s="318"/>
      <c r="AK769" s="318"/>
    </row>
    <row r="770" spans="1:37" ht="12" customHeight="1" x14ac:dyDescent="0.25">
      <c r="A770" s="318"/>
      <c r="B770" s="318"/>
      <c r="C770" s="318"/>
      <c r="D770" s="318"/>
      <c r="E770" s="318"/>
      <c r="F770" s="318"/>
      <c r="G770" s="318"/>
      <c r="H770" s="318"/>
      <c r="I770" s="318"/>
      <c r="J770" s="318"/>
      <c r="K770" s="318"/>
      <c r="L770" s="318"/>
      <c r="M770" s="318"/>
      <c r="N770" s="320"/>
      <c r="O770" s="367"/>
      <c r="P770" s="318"/>
      <c r="Q770" s="318"/>
      <c r="R770" s="356"/>
      <c r="S770" s="318"/>
      <c r="T770" s="318"/>
      <c r="U770" s="318"/>
      <c r="V770" s="318"/>
      <c r="W770" s="318"/>
      <c r="X770" s="318"/>
      <c r="Y770" s="318"/>
      <c r="Z770" s="318"/>
      <c r="AA770" s="318"/>
      <c r="AB770" s="318"/>
      <c r="AC770" s="318"/>
      <c r="AD770" s="318"/>
      <c r="AE770" s="318"/>
      <c r="AF770" s="318"/>
      <c r="AG770" s="318"/>
      <c r="AH770" s="318"/>
      <c r="AI770" s="318"/>
      <c r="AJ770" s="318"/>
      <c r="AK770" s="318"/>
    </row>
    <row r="771" spans="1:37" ht="12" customHeight="1" x14ac:dyDescent="0.25">
      <c r="A771" s="318"/>
      <c r="B771" s="318"/>
      <c r="C771" s="318"/>
      <c r="D771" s="318"/>
      <c r="E771" s="318"/>
      <c r="F771" s="318"/>
      <c r="G771" s="318"/>
      <c r="H771" s="318"/>
      <c r="I771" s="318"/>
      <c r="J771" s="318"/>
      <c r="K771" s="318"/>
      <c r="L771" s="318"/>
      <c r="M771" s="318"/>
      <c r="N771" s="320"/>
      <c r="O771" s="367"/>
      <c r="P771" s="318"/>
      <c r="Q771" s="318"/>
      <c r="R771" s="356"/>
      <c r="S771" s="318"/>
      <c r="T771" s="318"/>
      <c r="U771" s="318"/>
      <c r="V771" s="318"/>
      <c r="W771" s="318"/>
      <c r="X771" s="318"/>
      <c r="Y771" s="318"/>
      <c r="Z771" s="318"/>
      <c r="AA771" s="318"/>
      <c r="AB771" s="318"/>
      <c r="AC771" s="318"/>
      <c r="AD771" s="318"/>
      <c r="AE771" s="318"/>
      <c r="AF771" s="318"/>
      <c r="AG771" s="318"/>
      <c r="AH771" s="318"/>
      <c r="AI771" s="318"/>
      <c r="AJ771" s="318"/>
      <c r="AK771" s="318"/>
    </row>
    <row r="772" spans="1:37" ht="12" customHeight="1" x14ac:dyDescent="0.25">
      <c r="A772" s="318"/>
      <c r="B772" s="318"/>
      <c r="C772" s="318"/>
      <c r="D772" s="318"/>
      <c r="E772" s="318"/>
      <c r="F772" s="318"/>
      <c r="G772" s="318"/>
      <c r="H772" s="318"/>
      <c r="I772" s="318"/>
      <c r="J772" s="318"/>
      <c r="K772" s="318"/>
      <c r="L772" s="318"/>
      <c r="M772" s="318"/>
      <c r="N772" s="320"/>
      <c r="O772" s="367"/>
      <c r="P772" s="318"/>
      <c r="Q772" s="318"/>
      <c r="R772" s="356"/>
      <c r="S772" s="318"/>
      <c r="T772" s="318"/>
      <c r="U772" s="318"/>
      <c r="V772" s="318"/>
      <c r="W772" s="318"/>
      <c r="X772" s="318"/>
      <c r="Y772" s="318"/>
      <c r="Z772" s="318"/>
      <c r="AA772" s="318"/>
      <c r="AB772" s="318"/>
      <c r="AC772" s="318"/>
      <c r="AD772" s="318"/>
      <c r="AE772" s="318"/>
      <c r="AF772" s="318"/>
      <c r="AG772" s="318"/>
      <c r="AH772" s="318"/>
      <c r="AI772" s="318"/>
      <c r="AJ772" s="318"/>
      <c r="AK772" s="318"/>
    </row>
    <row r="773" spans="1:37" ht="12" customHeight="1" x14ac:dyDescent="0.25">
      <c r="A773" s="318"/>
      <c r="B773" s="318"/>
      <c r="C773" s="318"/>
      <c r="D773" s="318"/>
      <c r="E773" s="318"/>
      <c r="F773" s="318"/>
      <c r="G773" s="318"/>
      <c r="H773" s="318"/>
      <c r="I773" s="318"/>
      <c r="J773" s="318"/>
      <c r="K773" s="318"/>
      <c r="L773" s="318"/>
      <c r="M773" s="318"/>
      <c r="N773" s="320"/>
      <c r="O773" s="367"/>
      <c r="P773" s="318"/>
      <c r="Q773" s="318"/>
      <c r="R773" s="356"/>
      <c r="S773" s="318"/>
      <c r="T773" s="318"/>
      <c r="U773" s="318"/>
      <c r="V773" s="318"/>
      <c r="W773" s="318"/>
      <c r="X773" s="318"/>
      <c r="Y773" s="318"/>
      <c r="Z773" s="318"/>
      <c r="AA773" s="318"/>
      <c r="AB773" s="318"/>
      <c r="AC773" s="318"/>
      <c r="AD773" s="318"/>
      <c r="AE773" s="318"/>
      <c r="AF773" s="318"/>
      <c r="AG773" s="318"/>
      <c r="AH773" s="318"/>
      <c r="AI773" s="318"/>
      <c r="AJ773" s="318"/>
      <c r="AK773" s="318"/>
    </row>
    <row r="774" spans="1:37" ht="12" customHeight="1" x14ac:dyDescent="0.25">
      <c r="A774" s="318"/>
      <c r="B774" s="318"/>
      <c r="C774" s="318"/>
      <c r="D774" s="318"/>
      <c r="E774" s="318"/>
      <c r="F774" s="318"/>
      <c r="G774" s="318"/>
      <c r="H774" s="318"/>
      <c r="I774" s="318"/>
      <c r="J774" s="318"/>
      <c r="K774" s="318"/>
      <c r="L774" s="318"/>
      <c r="M774" s="318"/>
      <c r="N774" s="320"/>
      <c r="O774" s="367"/>
      <c r="P774" s="318"/>
      <c r="Q774" s="318"/>
      <c r="R774" s="356"/>
      <c r="S774" s="318"/>
      <c r="T774" s="318"/>
      <c r="U774" s="318"/>
      <c r="V774" s="318"/>
      <c r="W774" s="318"/>
      <c r="X774" s="318"/>
      <c r="Y774" s="318"/>
      <c r="Z774" s="318"/>
      <c r="AA774" s="318"/>
      <c r="AB774" s="318"/>
      <c r="AC774" s="318"/>
      <c r="AD774" s="318"/>
      <c r="AE774" s="318"/>
      <c r="AF774" s="318"/>
      <c r="AG774" s="318"/>
      <c r="AH774" s="318"/>
      <c r="AI774" s="318"/>
      <c r="AJ774" s="318"/>
      <c r="AK774" s="318"/>
    </row>
    <row r="775" spans="1:37" ht="12" customHeight="1" x14ac:dyDescent="0.25">
      <c r="A775" s="318"/>
      <c r="B775" s="318"/>
      <c r="C775" s="318"/>
      <c r="D775" s="318"/>
      <c r="E775" s="318"/>
      <c r="F775" s="318"/>
      <c r="G775" s="318"/>
      <c r="H775" s="318"/>
      <c r="I775" s="318"/>
      <c r="J775" s="318"/>
      <c r="K775" s="318"/>
      <c r="L775" s="318"/>
      <c r="M775" s="318"/>
      <c r="N775" s="320"/>
      <c r="O775" s="367"/>
      <c r="P775" s="318"/>
      <c r="Q775" s="318"/>
      <c r="R775" s="356"/>
      <c r="S775" s="318"/>
      <c r="T775" s="318"/>
      <c r="U775" s="318"/>
      <c r="V775" s="318"/>
      <c r="W775" s="318"/>
      <c r="X775" s="318"/>
      <c r="Y775" s="318"/>
      <c r="Z775" s="318"/>
      <c r="AA775" s="318"/>
      <c r="AB775" s="318"/>
      <c r="AC775" s="318"/>
      <c r="AD775" s="318"/>
      <c r="AE775" s="318"/>
      <c r="AF775" s="318"/>
      <c r="AG775" s="318"/>
      <c r="AH775" s="318"/>
      <c r="AI775" s="318"/>
      <c r="AJ775" s="318"/>
      <c r="AK775" s="318"/>
    </row>
    <row r="776" spans="1:37" ht="12" customHeight="1" x14ac:dyDescent="0.25">
      <c r="A776" s="318"/>
      <c r="B776" s="318"/>
      <c r="C776" s="318"/>
      <c r="D776" s="318"/>
      <c r="E776" s="318"/>
      <c r="F776" s="318"/>
      <c r="G776" s="318"/>
      <c r="H776" s="318"/>
      <c r="I776" s="318"/>
      <c r="J776" s="318"/>
      <c r="K776" s="318"/>
      <c r="L776" s="318"/>
      <c r="M776" s="318"/>
      <c r="N776" s="320"/>
      <c r="O776" s="367"/>
      <c r="P776" s="318"/>
      <c r="Q776" s="318"/>
      <c r="R776" s="356"/>
      <c r="S776" s="318"/>
      <c r="T776" s="318"/>
      <c r="U776" s="318"/>
      <c r="V776" s="318"/>
      <c r="W776" s="318"/>
      <c r="X776" s="318"/>
      <c r="Y776" s="318"/>
      <c r="Z776" s="318"/>
      <c r="AA776" s="318"/>
      <c r="AB776" s="318"/>
      <c r="AC776" s="318"/>
      <c r="AD776" s="318"/>
      <c r="AE776" s="318"/>
      <c r="AF776" s="318"/>
      <c r="AG776" s="318"/>
      <c r="AH776" s="318"/>
      <c r="AI776" s="318"/>
      <c r="AJ776" s="318"/>
      <c r="AK776" s="318"/>
    </row>
    <row r="777" spans="1:37" ht="12" customHeight="1" x14ac:dyDescent="0.25">
      <c r="A777" s="318"/>
      <c r="B777" s="318"/>
      <c r="C777" s="318"/>
      <c r="D777" s="318"/>
      <c r="E777" s="318"/>
      <c r="F777" s="318"/>
      <c r="G777" s="318"/>
      <c r="H777" s="318"/>
      <c r="I777" s="318"/>
      <c r="J777" s="318"/>
      <c r="K777" s="318"/>
      <c r="L777" s="318"/>
      <c r="M777" s="318"/>
      <c r="N777" s="320"/>
      <c r="O777" s="367"/>
      <c r="P777" s="318"/>
      <c r="Q777" s="318"/>
      <c r="R777" s="356"/>
      <c r="S777" s="318"/>
      <c r="T777" s="318"/>
      <c r="U777" s="318"/>
      <c r="V777" s="318"/>
      <c r="W777" s="318"/>
      <c r="X777" s="318"/>
      <c r="Y777" s="318"/>
      <c r="Z777" s="318"/>
      <c r="AA777" s="318"/>
      <c r="AB777" s="318"/>
      <c r="AC777" s="318"/>
      <c r="AD777" s="318"/>
      <c r="AE777" s="318"/>
      <c r="AF777" s="318"/>
      <c r="AG777" s="318"/>
      <c r="AH777" s="318"/>
      <c r="AI777" s="318"/>
      <c r="AJ777" s="318"/>
      <c r="AK777" s="318"/>
    </row>
    <row r="778" spans="1:37" ht="12" customHeight="1" x14ac:dyDescent="0.25">
      <c r="A778" s="318"/>
      <c r="B778" s="318"/>
      <c r="C778" s="318"/>
      <c r="D778" s="318"/>
      <c r="E778" s="318"/>
      <c r="F778" s="318"/>
      <c r="G778" s="318"/>
      <c r="H778" s="318"/>
      <c r="I778" s="318"/>
      <c r="J778" s="318"/>
      <c r="K778" s="318"/>
      <c r="L778" s="318"/>
      <c r="M778" s="318"/>
      <c r="N778" s="320"/>
      <c r="O778" s="367"/>
      <c r="P778" s="318"/>
      <c r="Q778" s="318"/>
      <c r="R778" s="356"/>
      <c r="S778" s="318"/>
      <c r="T778" s="318"/>
      <c r="U778" s="318"/>
      <c r="V778" s="318"/>
      <c r="W778" s="318"/>
      <c r="X778" s="318"/>
      <c r="Y778" s="318"/>
      <c r="Z778" s="318"/>
      <c r="AA778" s="318"/>
      <c r="AB778" s="318"/>
      <c r="AC778" s="318"/>
      <c r="AD778" s="318"/>
      <c r="AE778" s="318"/>
      <c r="AF778" s="318"/>
      <c r="AG778" s="318"/>
      <c r="AH778" s="318"/>
      <c r="AI778" s="318"/>
      <c r="AJ778" s="318"/>
      <c r="AK778" s="318"/>
    </row>
    <row r="779" spans="1:37" ht="12" customHeight="1" x14ac:dyDescent="0.25">
      <c r="A779" s="318"/>
      <c r="B779" s="318"/>
      <c r="C779" s="318"/>
      <c r="D779" s="318"/>
      <c r="E779" s="318"/>
      <c r="F779" s="318"/>
      <c r="G779" s="318"/>
      <c r="H779" s="318"/>
      <c r="I779" s="318"/>
      <c r="J779" s="318"/>
      <c r="K779" s="318"/>
      <c r="L779" s="318"/>
      <c r="M779" s="318"/>
      <c r="N779" s="320"/>
      <c r="O779" s="367"/>
      <c r="P779" s="318"/>
      <c r="Q779" s="318"/>
      <c r="R779" s="356"/>
      <c r="S779" s="318"/>
      <c r="T779" s="318"/>
      <c r="U779" s="318"/>
      <c r="V779" s="318"/>
      <c r="W779" s="318"/>
      <c r="X779" s="318"/>
      <c r="Y779" s="318"/>
      <c r="Z779" s="318"/>
      <c r="AA779" s="318"/>
      <c r="AB779" s="318"/>
      <c r="AC779" s="318"/>
      <c r="AD779" s="318"/>
      <c r="AE779" s="318"/>
      <c r="AF779" s="318"/>
      <c r="AG779" s="318"/>
      <c r="AH779" s="318"/>
      <c r="AI779" s="318"/>
      <c r="AJ779" s="318"/>
      <c r="AK779" s="318"/>
    </row>
    <row r="780" spans="1:37" ht="12" customHeight="1" x14ac:dyDescent="0.25">
      <c r="A780" s="318"/>
      <c r="B780" s="318"/>
      <c r="C780" s="318"/>
      <c r="D780" s="318"/>
      <c r="E780" s="318"/>
      <c r="F780" s="318"/>
      <c r="G780" s="318"/>
      <c r="H780" s="318"/>
      <c r="I780" s="318"/>
      <c r="J780" s="318"/>
      <c r="K780" s="318"/>
      <c r="L780" s="318"/>
      <c r="M780" s="318"/>
      <c r="N780" s="320"/>
      <c r="O780" s="367"/>
      <c r="P780" s="318"/>
      <c r="Q780" s="318"/>
      <c r="R780" s="356"/>
      <c r="S780" s="318"/>
      <c r="T780" s="318"/>
      <c r="U780" s="318"/>
      <c r="V780" s="318"/>
      <c r="W780" s="318"/>
      <c r="X780" s="318"/>
      <c r="Y780" s="318"/>
      <c r="Z780" s="318"/>
      <c r="AA780" s="318"/>
      <c r="AB780" s="318"/>
      <c r="AC780" s="318"/>
      <c r="AD780" s="318"/>
      <c r="AE780" s="318"/>
      <c r="AF780" s="318"/>
      <c r="AG780" s="318"/>
      <c r="AH780" s="318"/>
      <c r="AI780" s="318"/>
      <c r="AJ780" s="318"/>
      <c r="AK780" s="318"/>
    </row>
    <row r="781" spans="1:37" ht="12" customHeight="1" x14ac:dyDescent="0.25">
      <c r="A781" s="318"/>
      <c r="B781" s="318"/>
      <c r="C781" s="318"/>
      <c r="D781" s="318"/>
      <c r="E781" s="318"/>
      <c r="F781" s="318"/>
      <c r="G781" s="318"/>
      <c r="H781" s="318"/>
      <c r="I781" s="318"/>
      <c r="J781" s="318"/>
      <c r="K781" s="318"/>
      <c r="L781" s="318"/>
      <c r="M781" s="318"/>
      <c r="N781" s="320"/>
      <c r="O781" s="367"/>
      <c r="P781" s="318"/>
      <c r="Q781" s="318"/>
      <c r="R781" s="356"/>
      <c r="S781" s="318"/>
      <c r="T781" s="318"/>
      <c r="U781" s="318"/>
      <c r="V781" s="318"/>
      <c r="W781" s="318"/>
      <c r="X781" s="318"/>
      <c r="Y781" s="318"/>
      <c r="Z781" s="318"/>
      <c r="AA781" s="318"/>
      <c r="AB781" s="318"/>
      <c r="AC781" s="318"/>
      <c r="AD781" s="318"/>
      <c r="AE781" s="318"/>
      <c r="AF781" s="318"/>
      <c r="AG781" s="318"/>
      <c r="AH781" s="318"/>
      <c r="AI781" s="318"/>
      <c r="AJ781" s="318"/>
      <c r="AK781" s="318"/>
    </row>
    <row r="782" spans="1:37" ht="12" customHeight="1" x14ac:dyDescent="0.25">
      <c r="A782" s="318"/>
      <c r="B782" s="318"/>
      <c r="C782" s="318"/>
      <c r="D782" s="318"/>
      <c r="E782" s="318"/>
      <c r="F782" s="318"/>
      <c r="G782" s="318"/>
      <c r="H782" s="318"/>
      <c r="I782" s="318"/>
      <c r="J782" s="318"/>
      <c r="K782" s="318"/>
      <c r="L782" s="318"/>
      <c r="M782" s="318"/>
      <c r="N782" s="320"/>
      <c r="O782" s="367"/>
      <c r="P782" s="318"/>
      <c r="Q782" s="318"/>
      <c r="R782" s="356"/>
      <c r="S782" s="318"/>
      <c r="T782" s="318"/>
      <c r="U782" s="318"/>
      <c r="V782" s="318"/>
      <c r="W782" s="318"/>
      <c r="X782" s="318"/>
      <c r="Y782" s="318"/>
      <c r="Z782" s="318"/>
      <c r="AA782" s="318"/>
      <c r="AB782" s="318"/>
      <c r="AC782" s="318"/>
      <c r="AD782" s="318"/>
      <c r="AE782" s="318"/>
      <c r="AF782" s="318"/>
      <c r="AG782" s="318"/>
      <c r="AH782" s="318"/>
      <c r="AI782" s="318"/>
      <c r="AJ782" s="318"/>
      <c r="AK782" s="318"/>
    </row>
    <row r="783" spans="1:37" ht="12" customHeight="1" x14ac:dyDescent="0.25">
      <c r="A783" s="318"/>
      <c r="B783" s="318"/>
      <c r="C783" s="318"/>
      <c r="D783" s="318"/>
      <c r="E783" s="318"/>
      <c r="F783" s="318"/>
      <c r="G783" s="318"/>
      <c r="H783" s="318"/>
      <c r="I783" s="318"/>
      <c r="J783" s="318"/>
      <c r="K783" s="318"/>
      <c r="L783" s="318"/>
      <c r="M783" s="318"/>
      <c r="N783" s="320"/>
      <c r="O783" s="367"/>
      <c r="P783" s="318"/>
      <c r="Q783" s="318"/>
      <c r="R783" s="356"/>
      <c r="S783" s="318"/>
      <c r="T783" s="318"/>
      <c r="U783" s="318"/>
      <c r="V783" s="318"/>
      <c r="W783" s="318"/>
      <c r="X783" s="318"/>
      <c r="Y783" s="318"/>
      <c r="Z783" s="318"/>
      <c r="AA783" s="318"/>
      <c r="AB783" s="318"/>
      <c r="AC783" s="318"/>
      <c r="AD783" s="318"/>
      <c r="AE783" s="318"/>
      <c r="AF783" s="318"/>
      <c r="AG783" s="318"/>
      <c r="AH783" s="318"/>
      <c r="AI783" s="318"/>
      <c r="AJ783" s="318"/>
      <c r="AK783" s="318"/>
    </row>
    <row r="784" spans="1:37" ht="12" customHeight="1" x14ac:dyDescent="0.25">
      <c r="A784" s="318"/>
      <c r="B784" s="318"/>
      <c r="C784" s="318"/>
      <c r="D784" s="318"/>
      <c r="E784" s="318"/>
      <c r="F784" s="318"/>
      <c r="G784" s="318"/>
      <c r="H784" s="318"/>
      <c r="I784" s="318"/>
      <c r="J784" s="318"/>
      <c r="K784" s="318"/>
      <c r="L784" s="318"/>
      <c r="M784" s="318"/>
      <c r="N784" s="320"/>
      <c r="O784" s="367"/>
      <c r="P784" s="318"/>
      <c r="Q784" s="318"/>
      <c r="R784" s="356"/>
      <c r="S784" s="318"/>
      <c r="T784" s="318"/>
      <c r="U784" s="318"/>
      <c r="V784" s="318"/>
      <c r="W784" s="318"/>
      <c r="X784" s="318"/>
      <c r="Y784" s="318"/>
      <c r="Z784" s="318"/>
      <c r="AA784" s="318"/>
      <c r="AB784" s="318"/>
      <c r="AC784" s="318"/>
      <c r="AD784" s="318"/>
      <c r="AE784" s="318"/>
      <c r="AF784" s="318"/>
      <c r="AG784" s="318"/>
      <c r="AH784" s="318"/>
      <c r="AI784" s="318"/>
      <c r="AJ784" s="318"/>
      <c r="AK784" s="318"/>
    </row>
    <row r="785" spans="1:37" ht="12" customHeight="1" x14ac:dyDescent="0.25">
      <c r="A785" s="318"/>
      <c r="B785" s="318"/>
      <c r="C785" s="318"/>
      <c r="D785" s="318"/>
      <c r="E785" s="318"/>
      <c r="F785" s="318"/>
      <c r="G785" s="318"/>
      <c r="H785" s="318"/>
      <c r="I785" s="318"/>
      <c r="J785" s="318"/>
      <c r="K785" s="318"/>
      <c r="L785" s="318"/>
      <c r="M785" s="318"/>
      <c r="N785" s="320"/>
      <c r="O785" s="367"/>
      <c r="P785" s="318"/>
      <c r="Q785" s="318"/>
      <c r="R785" s="356"/>
      <c r="S785" s="318"/>
      <c r="T785" s="318"/>
      <c r="U785" s="318"/>
      <c r="V785" s="318"/>
      <c r="W785" s="318"/>
      <c r="X785" s="318"/>
      <c r="Y785" s="318"/>
      <c r="Z785" s="318"/>
      <c r="AA785" s="318"/>
      <c r="AB785" s="318"/>
      <c r="AC785" s="318"/>
      <c r="AD785" s="318"/>
      <c r="AE785" s="318"/>
      <c r="AF785" s="318"/>
      <c r="AG785" s="318"/>
      <c r="AH785" s="318"/>
      <c r="AI785" s="318"/>
      <c r="AJ785" s="318"/>
      <c r="AK785" s="318"/>
    </row>
    <row r="786" spans="1:37" ht="12" customHeight="1" x14ac:dyDescent="0.25">
      <c r="A786" s="318"/>
      <c r="B786" s="318"/>
      <c r="C786" s="318"/>
      <c r="D786" s="318"/>
      <c r="E786" s="318"/>
      <c r="F786" s="318"/>
      <c r="G786" s="318"/>
      <c r="H786" s="318"/>
      <c r="I786" s="318"/>
      <c r="J786" s="318"/>
      <c r="K786" s="318"/>
      <c r="L786" s="318"/>
      <c r="M786" s="318"/>
      <c r="N786" s="320"/>
      <c r="O786" s="367"/>
      <c r="P786" s="318"/>
      <c r="Q786" s="318"/>
      <c r="R786" s="356"/>
      <c r="S786" s="318"/>
      <c r="T786" s="318"/>
      <c r="U786" s="318"/>
      <c r="V786" s="318"/>
      <c r="W786" s="318"/>
      <c r="X786" s="318"/>
      <c r="Y786" s="318"/>
      <c r="Z786" s="318"/>
      <c r="AA786" s="318"/>
      <c r="AB786" s="318"/>
      <c r="AC786" s="318"/>
      <c r="AD786" s="318"/>
      <c r="AE786" s="318"/>
      <c r="AF786" s="318"/>
      <c r="AG786" s="318"/>
      <c r="AH786" s="318"/>
      <c r="AI786" s="318"/>
      <c r="AJ786" s="318"/>
      <c r="AK786" s="318"/>
    </row>
    <row r="787" spans="1:37" ht="12" customHeight="1" x14ac:dyDescent="0.25">
      <c r="A787" s="318"/>
      <c r="B787" s="318"/>
      <c r="C787" s="318"/>
      <c r="D787" s="318"/>
      <c r="E787" s="318"/>
      <c r="F787" s="318"/>
      <c r="G787" s="318"/>
      <c r="H787" s="318"/>
      <c r="I787" s="318"/>
      <c r="J787" s="318"/>
      <c r="K787" s="318"/>
      <c r="L787" s="318"/>
      <c r="M787" s="318"/>
      <c r="N787" s="320"/>
      <c r="O787" s="367"/>
      <c r="P787" s="318"/>
      <c r="Q787" s="318"/>
      <c r="R787" s="356"/>
      <c r="S787" s="318"/>
      <c r="T787" s="318"/>
      <c r="U787" s="318"/>
      <c r="V787" s="318"/>
      <c r="W787" s="318"/>
      <c r="X787" s="318"/>
      <c r="Y787" s="318"/>
      <c r="Z787" s="318"/>
      <c r="AA787" s="318"/>
      <c r="AB787" s="318"/>
      <c r="AC787" s="318"/>
      <c r="AD787" s="318"/>
      <c r="AE787" s="318"/>
      <c r="AF787" s="318"/>
      <c r="AG787" s="318"/>
      <c r="AH787" s="318"/>
      <c r="AI787" s="318"/>
      <c r="AJ787" s="318"/>
      <c r="AK787" s="318"/>
    </row>
    <row r="788" spans="1:37" ht="12" customHeight="1" x14ac:dyDescent="0.25">
      <c r="A788" s="318"/>
      <c r="B788" s="318"/>
      <c r="C788" s="318"/>
      <c r="D788" s="318"/>
      <c r="E788" s="318"/>
      <c r="F788" s="318"/>
      <c r="G788" s="318"/>
      <c r="H788" s="318"/>
      <c r="I788" s="318"/>
      <c r="J788" s="318"/>
      <c r="K788" s="318"/>
      <c r="L788" s="318"/>
      <c r="M788" s="318"/>
      <c r="N788" s="320"/>
      <c r="O788" s="367"/>
      <c r="P788" s="318"/>
      <c r="Q788" s="318"/>
      <c r="R788" s="356"/>
      <c r="S788" s="318"/>
      <c r="T788" s="318"/>
      <c r="U788" s="318"/>
      <c r="V788" s="318"/>
      <c r="W788" s="318"/>
      <c r="X788" s="318"/>
      <c r="Y788" s="318"/>
      <c r="Z788" s="318"/>
      <c r="AA788" s="318"/>
      <c r="AB788" s="318"/>
      <c r="AC788" s="318"/>
      <c r="AD788" s="318"/>
      <c r="AE788" s="318"/>
      <c r="AF788" s="318"/>
      <c r="AG788" s="318"/>
      <c r="AH788" s="318"/>
      <c r="AI788" s="318"/>
      <c r="AJ788" s="318"/>
      <c r="AK788" s="318"/>
    </row>
    <row r="789" spans="1:37" ht="12" customHeight="1" x14ac:dyDescent="0.25">
      <c r="A789" s="318"/>
      <c r="B789" s="318"/>
      <c r="C789" s="318"/>
      <c r="D789" s="318"/>
      <c r="E789" s="318"/>
      <c r="F789" s="318"/>
      <c r="G789" s="318"/>
      <c r="H789" s="318"/>
      <c r="I789" s="318"/>
      <c r="J789" s="318"/>
      <c r="K789" s="318"/>
      <c r="L789" s="318"/>
      <c r="M789" s="318"/>
      <c r="N789" s="320"/>
      <c r="O789" s="367"/>
      <c r="P789" s="318"/>
      <c r="Q789" s="318"/>
      <c r="R789" s="356"/>
      <c r="S789" s="318"/>
      <c r="T789" s="318"/>
      <c r="U789" s="318"/>
      <c r="V789" s="318"/>
      <c r="W789" s="318"/>
      <c r="X789" s="318"/>
      <c r="Y789" s="318"/>
      <c r="Z789" s="318"/>
      <c r="AA789" s="318"/>
      <c r="AB789" s="318"/>
      <c r="AC789" s="318"/>
      <c r="AD789" s="318"/>
      <c r="AE789" s="318"/>
      <c r="AF789" s="318"/>
      <c r="AG789" s="318"/>
      <c r="AH789" s="318"/>
      <c r="AI789" s="318"/>
      <c r="AJ789" s="318"/>
      <c r="AK789" s="318"/>
    </row>
    <row r="790" spans="1:37" ht="12" customHeight="1" x14ac:dyDescent="0.25">
      <c r="A790" s="318"/>
      <c r="B790" s="318"/>
      <c r="C790" s="318"/>
      <c r="D790" s="318"/>
      <c r="E790" s="318"/>
      <c r="F790" s="318"/>
      <c r="G790" s="318"/>
      <c r="H790" s="318"/>
      <c r="I790" s="318"/>
      <c r="J790" s="318"/>
      <c r="K790" s="318"/>
      <c r="L790" s="318"/>
      <c r="M790" s="318"/>
      <c r="N790" s="320"/>
      <c r="O790" s="367"/>
      <c r="P790" s="318"/>
      <c r="Q790" s="318"/>
      <c r="R790" s="356"/>
      <c r="S790" s="318"/>
      <c r="T790" s="318"/>
      <c r="U790" s="318"/>
      <c r="V790" s="318"/>
      <c r="W790" s="318"/>
      <c r="X790" s="318"/>
      <c r="Y790" s="318"/>
      <c r="Z790" s="318"/>
      <c r="AA790" s="318"/>
      <c r="AB790" s="318"/>
      <c r="AC790" s="318"/>
      <c r="AD790" s="318"/>
      <c r="AE790" s="318"/>
      <c r="AF790" s="318"/>
      <c r="AG790" s="318"/>
      <c r="AH790" s="318"/>
      <c r="AI790" s="318"/>
      <c r="AJ790" s="318"/>
      <c r="AK790" s="318"/>
    </row>
    <row r="791" spans="1:37" ht="12" customHeight="1" x14ac:dyDescent="0.25">
      <c r="A791" s="318"/>
      <c r="B791" s="318"/>
      <c r="C791" s="318"/>
      <c r="D791" s="318"/>
      <c r="E791" s="318"/>
      <c r="F791" s="318"/>
      <c r="G791" s="318"/>
      <c r="H791" s="318"/>
      <c r="I791" s="318"/>
      <c r="J791" s="318"/>
      <c r="K791" s="318"/>
      <c r="L791" s="318"/>
      <c r="M791" s="318"/>
      <c r="N791" s="320"/>
      <c r="O791" s="367"/>
      <c r="P791" s="318"/>
      <c r="Q791" s="318"/>
      <c r="R791" s="356"/>
      <c r="S791" s="318"/>
      <c r="T791" s="318"/>
      <c r="U791" s="318"/>
      <c r="V791" s="318"/>
      <c r="W791" s="318"/>
      <c r="X791" s="318"/>
      <c r="Y791" s="318"/>
      <c r="Z791" s="318"/>
      <c r="AA791" s="318"/>
      <c r="AB791" s="318"/>
      <c r="AC791" s="318"/>
      <c r="AD791" s="318"/>
      <c r="AE791" s="318"/>
      <c r="AF791" s="318"/>
      <c r="AG791" s="318"/>
      <c r="AH791" s="318"/>
      <c r="AI791" s="318"/>
      <c r="AJ791" s="318"/>
      <c r="AK791" s="318"/>
    </row>
    <row r="792" spans="1:37" ht="12" customHeight="1" x14ac:dyDescent="0.25">
      <c r="A792" s="318"/>
      <c r="B792" s="318"/>
      <c r="C792" s="318"/>
      <c r="D792" s="318"/>
      <c r="E792" s="318"/>
      <c r="F792" s="318"/>
      <c r="G792" s="318"/>
      <c r="H792" s="318"/>
      <c r="I792" s="318"/>
      <c r="J792" s="318"/>
      <c r="K792" s="318"/>
      <c r="L792" s="318"/>
      <c r="M792" s="318"/>
      <c r="N792" s="320"/>
      <c r="O792" s="367"/>
      <c r="P792" s="318"/>
      <c r="Q792" s="318"/>
      <c r="R792" s="356"/>
      <c r="S792" s="318"/>
      <c r="T792" s="318"/>
      <c r="U792" s="318"/>
      <c r="V792" s="318"/>
      <c r="W792" s="318"/>
      <c r="X792" s="318"/>
      <c r="Y792" s="318"/>
      <c r="Z792" s="318"/>
      <c r="AA792" s="318"/>
      <c r="AB792" s="318"/>
      <c r="AC792" s="318"/>
      <c r="AD792" s="318"/>
      <c r="AE792" s="318"/>
      <c r="AF792" s="318"/>
      <c r="AG792" s="318"/>
      <c r="AH792" s="318"/>
      <c r="AI792" s="318"/>
      <c r="AJ792" s="318"/>
      <c r="AK792" s="318"/>
    </row>
    <row r="793" spans="1:37" ht="12" customHeight="1" x14ac:dyDescent="0.25">
      <c r="A793" s="318"/>
      <c r="B793" s="318"/>
      <c r="C793" s="318"/>
      <c r="D793" s="318"/>
      <c r="E793" s="318"/>
      <c r="F793" s="318"/>
      <c r="G793" s="318"/>
      <c r="H793" s="318"/>
      <c r="I793" s="318"/>
      <c r="J793" s="318"/>
      <c r="K793" s="318"/>
      <c r="L793" s="318"/>
      <c r="M793" s="318"/>
      <c r="N793" s="320"/>
      <c r="O793" s="367"/>
      <c r="P793" s="318"/>
      <c r="Q793" s="318"/>
      <c r="R793" s="356"/>
      <c r="S793" s="318"/>
      <c r="T793" s="318"/>
      <c r="U793" s="318"/>
      <c r="V793" s="318"/>
      <c r="W793" s="318"/>
      <c r="X793" s="318"/>
      <c r="Y793" s="318"/>
      <c r="Z793" s="318"/>
      <c r="AA793" s="318"/>
      <c r="AB793" s="318"/>
      <c r="AC793" s="318"/>
      <c r="AD793" s="318"/>
      <c r="AE793" s="318"/>
      <c r="AF793" s="318"/>
      <c r="AG793" s="318"/>
      <c r="AH793" s="318"/>
      <c r="AI793" s="318"/>
      <c r="AJ793" s="318"/>
      <c r="AK793" s="318"/>
    </row>
    <row r="794" spans="1:37" ht="12" customHeight="1" x14ac:dyDescent="0.25">
      <c r="A794" s="318"/>
      <c r="B794" s="318"/>
      <c r="C794" s="318"/>
      <c r="D794" s="318"/>
      <c r="E794" s="318"/>
      <c r="F794" s="318"/>
      <c r="G794" s="318"/>
      <c r="H794" s="318"/>
      <c r="I794" s="318"/>
      <c r="J794" s="318"/>
      <c r="K794" s="318"/>
      <c r="L794" s="318"/>
      <c r="M794" s="318"/>
      <c r="N794" s="320"/>
      <c r="O794" s="367"/>
      <c r="P794" s="318"/>
      <c r="Q794" s="318"/>
      <c r="R794" s="356"/>
      <c r="S794" s="318"/>
      <c r="T794" s="318"/>
      <c r="U794" s="318"/>
      <c r="V794" s="318"/>
      <c r="W794" s="318"/>
      <c r="X794" s="318"/>
      <c r="Y794" s="318"/>
      <c r="Z794" s="318"/>
      <c r="AA794" s="318"/>
      <c r="AB794" s="318"/>
      <c r="AC794" s="318"/>
      <c r="AD794" s="318"/>
      <c r="AE794" s="318"/>
      <c r="AF794" s="318"/>
      <c r="AG794" s="318"/>
      <c r="AH794" s="318"/>
      <c r="AI794" s="318"/>
      <c r="AJ794" s="318"/>
      <c r="AK794" s="318"/>
    </row>
    <row r="795" spans="1:37" ht="12" customHeight="1" x14ac:dyDescent="0.25">
      <c r="A795" s="318"/>
      <c r="B795" s="318"/>
      <c r="C795" s="318"/>
      <c r="D795" s="318"/>
      <c r="E795" s="318"/>
      <c r="F795" s="318"/>
      <c r="G795" s="318"/>
      <c r="H795" s="318"/>
      <c r="I795" s="318"/>
      <c r="J795" s="318"/>
      <c r="K795" s="318"/>
      <c r="L795" s="318"/>
      <c r="M795" s="318"/>
      <c r="N795" s="320"/>
      <c r="O795" s="367"/>
      <c r="P795" s="318"/>
      <c r="Q795" s="318"/>
      <c r="R795" s="356"/>
      <c r="S795" s="318"/>
      <c r="T795" s="318"/>
      <c r="U795" s="318"/>
      <c r="V795" s="318"/>
      <c r="W795" s="318"/>
      <c r="X795" s="318"/>
      <c r="Y795" s="318"/>
      <c r="Z795" s="318"/>
      <c r="AA795" s="318"/>
      <c r="AB795" s="318"/>
      <c r="AC795" s="318"/>
      <c r="AD795" s="318"/>
      <c r="AE795" s="318"/>
      <c r="AF795" s="318"/>
      <c r="AG795" s="318"/>
      <c r="AH795" s="318"/>
      <c r="AI795" s="318"/>
      <c r="AJ795" s="318"/>
      <c r="AK795" s="318"/>
    </row>
    <row r="796" spans="1:37" ht="12" customHeight="1" x14ac:dyDescent="0.25">
      <c r="A796" s="318"/>
      <c r="B796" s="318"/>
      <c r="C796" s="318"/>
      <c r="D796" s="318"/>
      <c r="E796" s="318"/>
      <c r="F796" s="318"/>
      <c r="G796" s="318"/>
      <c r="H796" s="318"/>
      <c r="I796" s="318"/>
      <c r="J796" s="318"/>
      <c r="K796" s="318"/>
      <c r="L796" s="318"/>
      <c r="M796" s="318"/>
      <c r="N796" s="320"/>
      <c r="O796" s="367"/>
      <c r="P796" s="318"/>
      <c r="Q796" s="318"/>
      <c r="R796" s="356"/>
      <c r="S796" s="318"/>
      <c r="T796" s="318"/>
      <c r="U796" s="318"/>
      <c r="V796" s="318"/>
      <c r="W796" s="318"/>
      <c r="X796" s="318"/>
      <c r="Y796" s="318"/>
      <c r="Z796" s="318"/>
      <c r="AA796" s="318"/>
      <c r="AB796" s="318"/>
      <c r="AC796" s="318"/>
      <c r="AD796" s="318"/>
      <c r="AE796" s="318"/>
      <c r="AF796" s="318"/>
      <c r="AG796" s="318"/>
      <c r="AH796" s="318"/>
      <c r="AI796" s="318"/>
      <c r="AJ796" s="318"/>
      <c r="AK796" s="318"/>
    </row>
    <row r="797" spans="1:37" ht="12" customHeight="1" x14ac:dyDescent="0.25">
      <c r="A797" s="318"/>
      <c r="B797" s="318"/>
      <c r="C797" s="318"/>
      <c r="D797" s="318"/>
      <c r="E797" s="318"/>
      <c r="F797" s="318"/>
      <c r="G797" s="318"/>
      <c r="H797" s="318"/>
      <c r="I797" s="318"/>
      <c r="J797" s="318"/>
      <c r="K797" s="318"/>
      <c r="L797" s="318"/>
      <c r="M797" s="318"/>
      <c r="N797" s="320"/>
      <c r="O797" s="367"/>
      <c r="P797" s="318"/>
      <c r="Q797" s="318"/>
      <c r="R797" s="356"/>
      <c r="S797" s="318"/>
      <c r="T797" s="318"/>
      <c r="U797" s="318"/>
      <c r="V797" s="318"/>
      <c r="W797" s="318"/>
      <c r="X797" s="318"/>
      <c r="Y797" s="318"/>
      <c r="Z797" s="318"/>
      <c r="AA797" s="318"/>
      <c r="AB797" s="318"/>
      <c r="AC797" s="318"/>
      <c r="AD797" s="318"/>
      <c r="AE797" s="318"/>
      <c r="AF797" s="318"/>
      <c r="AG797" s="318"/>
      <c r="AH797" s="318"/>
      <c r="AI797" s="318"/>
      <c r="AJ797" s="318"/>
      <c r="AK797" s="318"/>
    </row>
    <row r="798" spans="1:37" ht="12" customHeight="1" x14ac:dyDescent="0.25">
      <c r="A798" s="318"/>
      <c r="B798" s="318"/>
      <c r="C798" s="318"/>
      <c r="D798" s="318"/>
      <c r="E798" s="318"/>
      <c r="F798" s="318"/>
      <c r="G798" s="318"/>
      <c r="H798" s="318"/>
      <c r="I798" s="318"/>
      <c r="J798" s="318"/>
      <c r="K798" s="318"/>
      <c r="L798" s="318"/>
      <c r="M798" s="318"/>
      <c r="N798" s="320"/>
      <c r="O798" s="367"/>
      <c r="P798" s="318"/>
      <c r="Q798" s="318"/>
      <c r="R798" s="356"/>
      <c r="S798" s="318"/>
      <c r="T798" s="318"/>
      <c r="U798" s="318"/>
      <c r="V798" s="318"/>
      <c r="W798" s="318"/>
      <c r="X798" s="318"/>
      <c r="Y798" s="318"/>
      <c r="Z798" s="318"/>
      <c r="AA798" s="318"/>
      <c r="AB798" s="318"/>
      <c r="AC798" s="318"/>
      <c r="AD798" s="318"/>
      <c r="AE798" s="318"/>
      <c r="AF798" s="318"/>
      <c r="AG798" s="318"/>
      <c r="AH798" s="318"/>
      <c r="AI798" s="318"/>
      <c r="AJ798" s="318"/>
      <c r="AK798" s="318"/>
    </row>
    <row r="799" spans="1:37" ht="12" customHeight="1" x14ac:dyDescent="0.25">
      <c r="A799" s="318"/>
      <c r="B799" s="318"/>
      <c r="C799" s="318"/>
      <c r="D799" s="318"/>
      <c r="E799" s="318"/>
      <c r="F799" s="318"/>
      <c r="G799" s="318"/>
      <c r="H799" s="318"/>
      <c r="I799" s="318"/>
      <c r="J799" s="318"/>
      <c r="K799" s="318"/>
      <c r="L799" s="318"/>
      <c r="M799" s="318"/>
      <c r="N799" s="320"/>
      <c r="O799" s="367"/>
      <c r="P799" s="318"/>
      <c r="Q799" s="318"/>
      <c r="R799" s="356"/>
      <c r="S799" s="318"/>
      <c r="T799" s="318"/>
      <c r="U799" s="318"/>
      <c r="V799" s="318"/>
      <c r="W799" s="318"/>
      <c r="X799" s="318"/>
      <c r="Y799" s="318"/>
      <c r="Z799" s="318"/>
      <c r="AA799" s="318"/>
      <c r="AB799" s="318"/>
      <c r="AC799" s="318"/>
      <c r="AD799" s="318"/>
      <c r="AE799" s="318"/>
      <c r="AF799" s="318"/>
      <c r="AG799" s="318"/>
      <c r="AH799" s="318"/>
      <c r="AI799" s="318"/>
      <c r="AJ799" s="318"/>
      <c r="AK799" s="318"/>
    </row>
    <row r="800" spans="1:37" ht="12" customHeight="1" x14ac:dyDescent="0.25">
      <c r="A800" s="318"/>
      <c r="B800" s="318"/>
      <c r="C800" s="318"/>
      <c r="D800" s="318"/>
      <c r="E800" s="318"/>
      <c r="F800" s="318"/>
      <c r="G800" s="318"/>
      <c r="H800" s="318"/>
      <c r="I800" s="318"/>
      <c r="J800" s="318"/>
      <c r="K800" s="318"/>
      <c r="L800" s="318"/>
      <c r="M800" s="318"/>
      <c r="N800" s="320"/>
      <c r="O800" s="367"/>
      <c r="P800" s="318"/>
      <c r="Q800" s="318"/>
      <c r="R800" s="356"/>
      <c r="S800" s="318"/>
      <c r="T800" s="318"/>
      <c r="U800" s="318"/>
      <c r="V800" s="318"/>
      <c r="W800" s="318"/>
      <c r="X800" s="318"/>
      <c r="Y800" s="318"/>
      <c r="Z800" s="318"/>
      <c r="AA800" s="318"/>
      <c r="AB800" s="318"/>
      <c r="AC800" s="318"/>
      <c r="AD800" s="318"/>
      <c r="AE800" s="318"/>
      <c r="AF800" s="318"/>
      <c r="AG800" s="318"/>
      <c r="AH800" s="318"/>
      <c r="AI800" s="318"/>
      <c r="AJ800" s="318"/>
      <c r="AK800" s="318"/>
    </row>
    <row r="801" spans="1:37" ht="12" customHeight="1" x14ac:dyDescent="0.25">
      <c r="A801" s="318"/>
      <c r="B801" s="318"/>
      <c r="C801" s="318"/>
      <c r="D801" s="318"/>
      <c r="E801" s="318"/>
      <c r="F801" s="318"/>
      <c r="G801" s="318"/>
      <c r="H801" s="318"/>
      <c r="I801" s="318"/>
      <c r="J801" s="318"/>
      <c r="K801" s="318"/>
      <c r="L801" s="318"/>
      <c r="M801" s="318"/>
      <c r="N801" s="320"/>
      <c r="O801" s="367"/>
      <c r="P801" s="318"/>
      <c r="Q801" s="318"/>
      <c r="R801" s="356"/>
      <c r="S801" s="318"/>
      <c r="T801" s="318"/>
      <c r="U801" s="318"/>
      <c r="V801" s="318"/>
      <c r="W801" s="318"/>
      <c r="X801" s="318"/>
      <c r="Y801" s="318"/>
      <c r="Z801" s="318"/>
      <c r="AA801" s="318"/>
      <c r="AB801" s="318"/>
      <c r="AC801" s="318"/>
      <c r="AD801" s="318"/>
      <c r="AE801" s="318"/>
      <c r="AF801" s="318"/>
      <c r="AG801" s="318"/>
      <c r="AH801" s="318"/>
      <c r="AI801" s="318"/>
      <c r="AJ801" s="318"/>
      <c r="AK801" s="318"/>
    </row>
    <row r="802" spans="1:37" ht="12" customHeight="1" x14ac:dyDescent="0.25">
      <c r="A802" s="318"/>
      <c r="B802" s="318"/>
      <c r="C802" s="318"/>
      <c r="D802" s="318"/>
      <c r="E802" s="318"/>
      <c r="F802" s="318"/>
      <c r="G802" s="318"/>
      <c r="H802" s="318"/>
      <c r="I802" s="318"/>
      <c r="J802" s="318"/>
      <c r="K802" s="318"/>
      <c r="L802" s="318"/>
      <c r="M802" s="318"/>
      <c r="N802" s="320"/>
      <c r="O802" s="367"/>
      <c r="P802" s="318"/>
      <c r="Q802" s="318"/>
      <c r="R802" s="356"/>
      <c r="S802" s="318"/>
      <c r="T802" s="318"/>
      <c r="U802" s="318"/>
      <c r="V802" s="318"/>
      <c r="W802" s="318"/>
      <c r="X802" s="318"/>
      <c r="Y802" s="318"/>
      <c r="Z802" s="318"/>
      <c r="AA802" s="318"/>
      <c r="AB802" s="318"/>
      <c r="AC802" s="318"/>
      <c r="AD802" s="318"/>
      <c r="AE802" s="318"/>
      <c r="AF802" s="318"/>
      <c r="AG802" s="318"/>
      <c r="AH802" s="318"/>
      <c r="AI802" s="318"/>
      <c r="AJ802" s="318"/>
      <c r="AK802" s="318"/>
    </row>
    <row r="803" spans="1:37" ht="12" customHeight="1" x14ac:dyDescent="0.25">
      <c r="A803" s="318"/>
      <c r="B803" s="318"/>
      <c r="C803" s="318"/>
      <c r="D803" s="318"/>
      <c r="E803" s="318"/>
      <c r="F803" s="318"/>
      <c r="G803" s="318"/>
      <c r="H803" s="318"/>
      <c r="I803" s="318"/>
      <c r="J803" s="318"/>
      <c r="K803" s="318"/>
      <c r="L803" s="318"/>
      <c r="M803" s="318"/>
      <c r="N803" s="320"/>
      <c r="O803" s="367"/>
      <c r="P803" s="318"/>
      <c r="Q803" s="318"/>
      <c r="R803" s="356"/>
      <c r="S803" s="318"/>
      <c r="T803" s="318"/>
      <c r="U803" s="318"/>
      <c r="V803" s="318"/>
      <c r="W803" s="318"/>
      <c r="X803" s="318"/>
      <c r="Y803" s="318"/>
      <c r="Z803" s="318"/>
      <c r="AA803" s="318"/>
      <c r="AB803" s="318"/>
      <c r="AC803" s="318"/>
      <c r="AD803" s="318"/>
      <c r="AE803" s="318"/>
      <c r="AF803" s="318"/>
      <c r="AG803" s="318"/>
      <c r="AH803" s="318"/>
      <c r="AI803" s="318"/>
      <c r="AJ803" s="318"/>
      <c r="AK803" s="318"/>
    </row>
    <row r="804" spans="1:37" ht="12" customHeight="1" x14ac:dyDescent="0.25">
      <c r="A804" s="318"/>
      <c r="B804" s="318"/>
      <c r="C804" s="318"/>
      <c r="D804" s="318"/>
      <c r="E804" s="318"/>
      <c r="F804" s="318"/>
      <c r="G804" s="318"/>
      <c r="H804" s="318"/>
      <c r="I804" s="318"/>
      <c r="J804" s="318"/>
      <c r="K804" s="318"/>
      <c r="L804" s="318"/>
      <c r="M804" s="318"/>
      <c r="N804" s="320"/>
      <c r="O804" s="367"/>
      <c r="P804" s="318"/>
      <c r="Q804" s="318"/>
      <c r="R804" s="356"/>
      <c r="S804" s="318"/>
      <c r="T804" s="318"/>
      <c r="U804" s="318"/>
      <c r="V804" s="318"/>
      <c r="W804" s="318"/>
      <c r="X804" s="318"/>
      <c r="Y804" s="318"/>
      <c r="Z804" s="318"/>
      <c r="AA804" s="318"/>
      <c r="AB804" s="318"/>
      <c r="AC804" s="318"/>
      <c r="AD804" s="318"/>
      <c r="AE804" s="318"/>
      <c r="AF804" s="318"/>
      <c r="AG804" s="318"/>
      <c r="AH804" s="318"/>
      <c r="AI804" s="318"/>
      <c r="AJ804" s="318"/>
      <c r="AK804" s="318"/>
    </row>
    <row r="805" spans="1:37" ht="12" customHeight="1" x14ac:dyDescent="0.25">
      <c r="A805" s="318"/>
      <c r="B805" s="318"/>
      <c r="C805" s="318"/>
      <c r="D805" s="318"/>
      <c r="E805" s="318"/>
      <c r="F805" s="318"/>
      <c r="G805" s="318"/>
      <c r="H805" s="318"/>
      <c r="I805" s="318"/>
      <c r="J805" s="318"/>
      <c r="K805" s="318"/>
      <c r="L805" s="318"/>
      <c r="M805" s="318"/>
      <c r="N805" s="320"/>
      <c r="O805" s="367"/>
      <c r="P805" s="318"/>
      <c r="Q805" s="318"/>
      <c r="R805" s="356"/>
      <c r="S805" s="318"/>
      <c r="T805" s="318"/>
      <c r="U805" s="318"/>
      <c r="V805" s="318"/>
      <c r="W805" s="318"/>
      <c r="X805" s="318"/>
      <c r="Y805" s="318"/>
      <c r="Z805" s="318"/>
      <c r="AA805" s="318"/>
      <c r="AB805" s="318"/>
      <c r="AC805" s="318"/>
      <c r="AD805" s="318"/>
      <c r="AE805" s="318"/>
      <c r="AF805" s="318"/>
      <c r="AG805" s="318"/>
      <c r="AH805" s="318"/>
      <c r="AI805" s="318"/>
      <c r="AJ805" s="318"/>
      <c r="AK805" s="318"/>
    </row>
    <row r="806" spans="1:37" ht="12" customHeight="1" x14ac:dyDescent="0.25">
      <c r="A806" s="318"/>
      <c r="B806" s="318"/>
      <c r="C806" s="318"/>
      <c r="D806" s="318"/>
      <c r="E806" s="318"/>
      <c r="F806" s="318"/>
      <c r="G806" s="318"/>
      <c r="H806" s="318"/>
      <c r="I806" s="318"/>
      <c r="J806" s="318"/>
      <c r="K806" s="318"/>
      <c r="L806" s="318"/>
      <c r="M806" s="318"/>
      <c r="N806" s="320"/>
      <c r="O806" s="367"/>
      <c r="P806" s="318"/>
      <c r="Q806" s="318"/>
      <c r="R806" s="356"/>
      <c r="S806" s="318"/>
      <c r="T806" s="318"/>
      <c r="U806" s="318"/>
      <c r="V806" s="318"/>
      <c r="W806" s="318"/>
      <c r="X806" s="318"/>
      <c r="Y806" s="318"/>
      <c r="Z806" s="318"/>
      <c r="AA806" s="318"/>
      <c r="AB806" s="318"/>
      <c r="AC806" s="318"/>
      <c r="AD806" s="318"/>
      <c r="AE806" s="318"/>
      <c r="AF806" s="318"/>
      <c r="AG806" s="318"/>
      <c r="AH806" s="318"/>
      <c r="AI806" s="318"/>
      <c r="AJ806" s="318"/>
      <c r="AK806" s="318"/>
    </row>
    <row r="807" spans="1:37" ht="12" customHeight="1" x14ac:dyDescent="0.25">
      <c r="A807" s="318"/>
      <c r="B807" s="318"/>
      <c r="C807" s="318"/>
      <c r="D807" s="318"/>
      <c r="E807" s="318"/>
      <c r="F807" s="318"/>
      <c r="G807" s="318"/>
      <c r="H807" s="318"/>
      <c r="I807" s="318"/>
      <c r="J807" s="318"/>
      <c r="K807" s="318"/>
      <c r="L807" s="318"/>
      <c r="M807" s="318"/>
      <c r="N807" s="320"/>
      <c r="O807" s="367"/>
      <c r="P807" s="318"/>
      <c r="Q807" s="318"/>
      <c r="R807" s="356"/>
      <c r="S807" s="318"/>
      <c r="T807" s="318"/>
      <c r="U807" s="318"/>
      <c r="V807" s="318"/>
      <c r="W807" s="318"/>
      <c r="X807" s="318"/>
      <c r="Y807" s="318"/>
      <c r="Z807" s="318"/>
      <c r="AA807" s="318"/>
      <c r="AB807" s="318"/>
      <c r="AC807" s="318"/>
      <c r="AD807" s="318"/>
      <c r="AE807" s="318"/>
      <c r="AF807" s="318"/>
      <c r="AG807" s="318"/>
      <c r="AH807" s="318"/>
      <c r="AI807" s="318"/>
      <c r="AJ807" s="318"/>
      <c r="AK807" s="318"/>
    </row>
    <row r="808" spans="1:37" ht="12" customHeight="1" x14ac:dyDescent="0.25">
      <c r="A808" s="318"/>
      <c r="B808" s="318"/>
      <c r="C808" s="318"/>
      <c r="D808" s="318"/>
      <c r="E808" s="318"/>
      <c r="F808" s="318"/>
      <c r="G808" s="318"/>
      <c r="H808" s="318"/>
      <c r="I808" s="318"/>
      <c r="J808" s="318"/>
      <c r="K808" s="318"/>
      <c r="L808" s="318"/>
      <c r="M808" s="318"/>
      <c r="N808" s="320"/>
      <c r="O808" s="367"/>
      <c r="P808" s="318"/>
      <c r="Q808" s="318"/>
      <c r="R808" s="356"/>
      <c r="S808" s="318"/>
      <c r="T808" s="318"/>
      <c r="U808" s="318"/>
      <c r="V808" s="318"/>
      <c r="W808" s="318"/>
      <c r="X808" s="318"/>
      <c r="Y808" s="318"/>
      <c r="Z808" s="318"/>
      <c r="AA808" s="318"/>
      <c r="AB808" s="318"/>
      <c r="AC808" s="318"/>
      <c r="AD808" s="318"/>
      <c r="AE808" s="318"/>
      <c r="AF808" s="318"/>
      <c r="AG808" s="318"/>
      <c r="AH808" s="318"/>
      <c r="AI808" s="318"/>
      <c r="AJ808" s="318"/>
      <c r="AK808" s="318"/>
    </row>
    <row r="809" spans="1:37" ht="12" customHeight="1" x14ac:dyDescent="0.25">
      <c r="A809" s="318"/>
      <c r="B809" s="318"/>
      <c r="C809" s="318"/>
      <c r="D809" s="318"/>
      <c r="E809" s="318"/>
      <c r="F809" s="318"/>
      <c r="G809" s="318"/>
      <c r="H809" s="318"/>
      <c r="I809" s="318"/>
      <c r="J809" s="318"/>
      <c r="K809" s="318"/>
      <c r="L809" s="318"/>
      <c r="M809" s="318"/>
      <c r="N809" s="320"/>
      <c r="O809" s="367"/>
      <c r="P809" s="318"/>
      <c r="Q809" s="318"/>
      <c r="R809" s="356"/>
      <c r="S809" s="318"/>
      <c r="T809" s="318"/>
      <c r="U809" s="318"/>
      <c r="V809" s="318"/>
      <c r="W809" s="318"/>
      <c r="X809" s="318"/>
      <c r="Y809" s="318"/>
      <c r="Z809" s="318"/>
      <c r="AA809" s="318"/>
      <c r="AB809" s="318"/>
      <c r="AC809" s="318"/>
      <c r="AD809" s="318"/>
      <c r="AE809" s="318"/>
      <c r="AF809" s="318"/>
      <c r="AG809" s="318"/>
      <c r="AH809" s="318"/>
      <c r="AI809" s="318"/>
      <c r="AJ809" s="318"/>
      <c r="AK809" s="318"/>
    </row>
    <row r="810" spans="1:37" ht="12" customHeight="1" x14ac:dyDescent="0.25">
      <c r="A810" s="318"/>
      <c r="B810" s="318"/>
      <c r="C810" s="318"/>
      <c r="D810" s="318"/>
      <c r="E810" s="318"/>
      <c r="F810" s="318"/>
      <c r="G810" s="318"/>
      <c r="H810" s="318"/>
      <c r="I810" s="318"/>
      <c r="J810" s="318"/>
      <c r="K810" s="318"/>
      <c r="L810" s="318"/>
      <c r="M810" s="318"/>
      <c r="N810" s="320"/>
      <c r="O810" s="367"/>
      <c r="P810" s="318"/>
      <c r="Q810" s="318"/>
      <c r="R810" s="356"/>
      <c r="S810" s="318"/>
      <c r="T810" s="318"/>
      <c r="U810" s="318"/>
      <c r="V810" s="318"/>
      <c r="W810" s="318"/>
      <c r="X810" s="318"/>
      <c r="Y810" s="318"/>
      <c r="Z810" s="318"/>
      <c r="AA810" s="318"/>
      <c r="AB810" s="318"/>
      <c r="AC810" s="318"/>
      <c r="AD810" s="318"/>
      <c r="AE810" s="318"/>
      <c r="AF810" s="318"/>
      <c r="AG810" s="318"/>
      <c r="AH810" s="318"/>
      <c r="AI810" s="318"/>
      <c r="AJ810" s="318"/>
      <c r="AK810" s="318"/>
    </row>
    <row r="811" spans="1:37" ht="12" customHeight="1" x14ac:dyDescent="0.25">
      <c r="A811" s="318"/>
      <c r="B811" s="318"/>
      <c r="C811" s="318"/>
      <c r="D811" s="318"/>
      <c r="E811" s="318"/>
      <c r="F811" s="318"/>
      <c r="G811" s="318"/>
      <c r="H811" s="318"/>
      <c r="I811" s="318"/>
      <c r="J811" s="318"/>
      <c r="K811" s="318"/>
      <c r="L811" s="318"/>
      <c r="M811" s="318"/>
      <c r="N811" s="320"/>
      <c r="O811" s="367"/>
      <c r="P811" s="318"/>
      <c r="Q811" s="318"/>
      <c r="R811" s="356"/>
      <c r="S811" s="318"/>
      <c r="T811" s="318"/>
      <c r="U811" s="318"/>
      <c r="V811" s="318"/>
      <c r="W811" s="318"/>
      <c r="X811" s="318"/>
      <c r="Y811" s="318"/>
      <c r="Z811" s="318"/>
      <c r="AA811" s="318"/>
      <c r="AB811" s="318"/>
      <c r="AC811" s="318"/>
      <c r="AD811" s="318"/>
      <c r="AE811" s="318"/>
      <c r="AF811" s="318"/>
      <c r="AG811" s="318"/>
      <c r="AH811" s="318"/>
      <c r="AI811" s="318"/>
      <c r="AJ811" s="318"/>
      <c r="AK811" s="318"/>
    </row>
    <row r="812" spans="1:37" ht="12" customHeight="1" x14ac:dyDescent="0.25">
      <c r="A812" s="318"/>
      <c r="B812" s="318"/>
      <c r="C812" s="318"/>
      <c r="D812" s="318"/>
      <c r="E812" s="318"/>
      <c r="F812" s="318"/>
      <c r="G812" s="318"/>
      <c r="H812" s="318"/>
      <c r="I812" s="318"/>
      <c r="J812" s="318"/>
      <c r="K812" s="318"/>
      <c r="L812" s="318"/>
      <c r="M812" s="318"/>
      <c r="N812" s="320"/>
      <c r="O812" s="367"/>
      <c r="P812" s="318"/>
      <c r="Q812" s="318"/>
      <c r="R812" s="356"/>
      <c r="S812" s="318"/>
      <c r="T812" s="318"/>
      <c r="U812" s="318"/>
      <c r="V812" s="318"/>
      <c r="W812" s="318"/>
      <c r="X812" s="318"/>
      <c r="Y812" s="318"/>
      <c r="Z812" s="318"/>
      <c r="AA812" s="318"/>
      <c r="AB812" s="318"/>
      <c r="AC812" s="318"/>
      <c r="AD812" s="318"/>
      <c r="AE812" s="318"/>
      <c r="AF812" s="318"/>
      <c r="AG812" s="318"/>
      <c r="AH812" s="318"/>
      <c r="AI812" s="318"/>
      <c r="AJ812" s="318"/>
      <c r="AK812" s="318"/>
    </row>
    <row r="813" spans="1:37" ht="12" customHeight="1" x14ac:dyDescent="0.25">
      <c r="A813" s="318"/>
      <c r="B813" s="318"/>
      <c r="C813" s="318"/>
      <c r="D813" s="318"/>
      <c r="E813" s="318"/>
      <c r="F813" s="318"/>
      <c r="G813" s="318"/>
      <c r="H813" s="318"/>
      <c r="I813" s="318"/>
      <c r="J813" s="318"/>
      <c r="K813" s="318"/>
      <c r="L813" s="318"/>
      <c r="M813" s="318"/>
      <c r="N813" s="320"/>
      <c r="O813" s="367"/>
      <c r="P813" s="318"/>
      <c r="Q813" s="318"/>
      <c r="R813" s="356"/>
      <c r="S813" s="318"/>
      <c r="T813" s="318"/>
      <c r="U813" s="318"/>
      <c r="V813" s="318"/>
      <c r="W813" s="318"/>
      <c r="X813" s="318"/>
      <c r="Y813" s="318"/>
      <c r="Z813" s="318"/>
      <c r="AA813" s="318"/>
      <c r="AB813" s="318"/>
      <c r="AC813" s="318"/>
      <c r="AD813" s="318"/>
      <c r="AE813" s="318"/>
      <c r="AF813" s="318"/>
      <c r="AG813" s="318"/>
      <c r="AH813" s="318"/>
      <c r="AI813" s="318"/>
      <c r="AJ813" s="318"/>
      <c r="AK813" s="318"/>
    </row>
    <row r="814" spans="1:37" ht="12" customHeight="1" x14ac:dyDescent="0.25">
      <c r="A814" s="318"/>
      <c r="B814" s="318"/>
      <c r="C814" s="318"/>
      <c r="D814" s="318"/>
      <c r="E814" s="318"/>
      <c r="F814" s="318"/>
      <c r="G814" s="318"/>
      <c r="H814" s="318"/>
      <c r="I814" s="318"/>
      <c r="J814" s="318"/>
      <c r="K814" s="318"/>
      <c r="L814" s="318"/>
      <c r="M814" s="318"/>
      <c r="N814" s="320"/>
      <c r="O814" s="367"/>
      <c r="P814" s="318"/>
      <c r="Q814" s="318"/>
      <c r="R814" s="356"/>
      <c r="S814" s="318"/>
      <c r="T814" s="318"/>
      <c r="U814" s="318"/>
      <c r="V814" s="318"/>
      <c r="W814" s="318"/>
      <c r="X814" s="318"/>
      <c r="Y814" s="318"/>
      <c r="Z814" s="318"/>
      <c r="AA814" s="318"/>
      <c r="AB814" s="318"/>
      <c r="AC814" s="318"/>
      <c r="AD814" s="318"/>
      <c r="AE814" s="318"/>
      <c r="AF814" s="318"/>
      <c r="AG814" s="318"/>
      <c r="AH814" s="318"/>
      <c r="AI814" s="318"/>
      <c r="AJ814" s="318"/>
      <c r="AK814" s="318"/>
    </row>
    <row r="815" spans="1:37" ht="12" customHeight="1" x14ac:dyDescent="0.25">
      <c r="A815" s="318"/>
      <c r="B815" s="318"/>
      <c r="C815" s="318"/>
      <c r="D815" s="318"/>
      <c r="E815" s="318"/>
      <c r="F815" s="318"/>
      <c r="G815" s="318"/>
      <c r="H815" s="318"/>
      <c r="I815" s="318"/>
      <c r="J815" s="318"/>
      <c r="K815" s="318"/>
      <c r="L815" s="318"/>
      <c r="M815" s="318"/>
      <c r="N815" s="320"/>
      <c r="O815" s="367"/>
      <c r="P815" s="318"/>
      <c r="Q815" s="318"/>
      <c r="R815" s="356"/>
      <c r="S815" s="318"/>
      <c r="T815" s="318"/>
      <c r="U815" s="318"/>
      <c r="V815" s="318"/>
      <c r="W815" s="318"/>
      <c r="X815" s="318"/>
      <c r="Y815" s="318"/>
      <c r="Z815" s="318"/>
      <c r="AA815" s="318"/>
      <c r="AB815" s="318"/>
      <c r="AC815" s="318"/>
      <c r="AD815" s="318"/>
      <c r="AE815" s="318"/>
      <c r="AF815" s="318"/>
      <c r="AG815" s="318"/>
      <c r="AH815" s="318"/>
      <c r="AI815" s="318"/>
      <c r="AJ815" s="318"/>
      <c r="AK815" s="318"/>
    </row>
    <row r="816" spans="1:37" ht="12" customHeight="1" x14ac:dyDescent="0.25">
      <c r="A816" s="318"/>
      <c r="B816" s="318"/>
      <c r="C816" s="318"/>
      <c r="D816" s="318"/>
      <c r="E816" s="318"/>
      <c r="F816" s="318"/>
      <c r="G816" s="318"/>
      <c r="H816" s="318"/>
      <c r="I816" s="318"/>
      <c r="J816" s="318"/>
      <c r="K816" s="318"/>
      <c r="L816" s="318"/>
      <c r="M816" s="318"/>
      <c r="N816" s="320"/>
      <c r="O816" s="367"/>
      <c r="P816" s="318"/>
      <c r="Q816" s="318"/>
      <c r="R816" s="356"/>
      <c r="S816" s="318"/>
      <c r="T816" s="318"/>
      <c r="U816" s="318"/>
      <c r="V816" s="318"/>
      <c r="W816" s="318"/>
      <c r="X816" s="318"/>
      <c r="Y816" s="318"/>
      <c r="Z816" s="318"/>
      <c r="AA816" s="318"/>
      <c r="AB816" s="318"/>
      <c r="AC816" s="318"/>
      <c r="AD816" s="318"/>
      <c r="AE816" s="318"/>
      <c r="AF816" s="318"/>
      <c r="AG816" s="318"/>
      <c r="AH816" s="318"/>
      <c r="AI816" s="318"/>
      <c r="AJ816" s="318"/>
      <c r="AK816" s="318"/>
    </row>
    <row r="817" spans="1:37" ht="12" customHeight="1" x14ac:dyDescent="0.25">
      <c r="A817" s="318"/>
      <c r="B817" s="318"/>
      <c r="C817" s="318"/>
      <c r="D817" s="318"/>
      <c r="E817" s="318"/>
      <c r="F817" s="318"/>
      <c r="G817" s="318"/>
      <c r="H817" s="318"/>
      <c r="I817" s="318"/>
      <c r="J817" s="318"/>
      <c r="K817" s="318"/>
      <c r="L817" s="318"/>
      <c r="M817" s="318"/>
      <c r="N817" s="320"/>
      <c r="O817" s="367"/>
      <c r="P817" s="318"/>
      <c r="Q817" s="318"/>
      <c r="R817" s="356"/>
      <c r="S817" s="318"/>
      <c r="T817" s="318"/>
      <c r="U817" s="318"/>
      <c r="V817" s="318"/>
      <c r="W817" s="318"/>
      <c r="X817" s="318"/>
      <c r="Y817" s="318"/>
      <c r="Z817" s="318"/>
      <c r="AA817" s="318"/>
      <c r="AB817" s="318"/>
      <c r="AC817" s="318"/>
      <c r="AD817" s="318"/>
      <c r="AE817" s="318"/>
      <c r="AF817" s="318"/>
      <c r="AG817" s="318"/>
      <c r="AH817" s="318"/>
      <c r="AI817" s="318"/>
      <c r="AJ817" s="318"/>
      <c r="AK817" s="318"/>
    </row>
    <row r="818" spans="1:37" ht="12" customHeight="1" x14ac:dyDescent="0.25">
      <c r="A818" s="318"/>
      <c r="B818" s="318"/>
      <c r="C818" s="318"/>
      <c r="D818" s="318"/>
      <c r="E818" s="318"/>
      <c r="F818" s="318"/>
      <c r="G818" s="318"/>
      <c r="H818" s="318"/>
      <c r="I818" s="318"/>
      <c r="J818" s="318"/>
      <c r="K818" s="318"/>
      <c r="L818" s="318"/>
      <c r="M818" s="318"/>
      <c r="N818" s="320"/>
      <c r="O818" s="367"/>
      <c r="P818" s="318"/>
      <c r="Q818" s="318"/>
      <c r="R818" s="356"/>
      <c r="S818" s="318"/>
      <c r="T818" s="318"/>
      <c r="U818" s="318"/>
      <c r="V818" s="318"/>
      <c r="W818" s="318"/>
      <c r="X818" s="318"/>
      <c r="Y818" s="318"/>
      <c r="Z818" s="318"/>
      <c r="AA818" s="318"/>
      <c r="AB818" s="318"/>
      <c r="AC818" s="318"/>
      <c r="AD818" s="318"/>
      <c r="AE818" s="318"/>
      <c r="AF818" s="318"/>
      <c r="AG818" s="318"/>
      <c r="AH818" s="318"/>
      <c r="AI818" s="318"/>
      <c r="AJ818" s="318"/>
      <c r="AK818" s="318"/>
    </row>
    <row r="819" spans="1:37" ht="12" customHeight="1" x14ac:dyDescent="0.25">
      <c r="A819" s="318"/>
      <c r="B819" s="318"/>
      <c r="C819" s="318"/>
      <c r="D819" s="318"/>
      <c r="E819" s="318"/>
      <c r="F819" s="318"/>
      <c r="G819" s="318"/>
      <c r="H819" s="318"/>
      <c r="I819" s="318"/>
      <c r="J819" s="318"/>
      <c r="K819" s="318"/>
      <c r="L819" s="318"/>
      <c r="M819" s="318"/>
      <c r="N819" s="320"/>
      <c r="O819" s="367"/>
      <c r="P819" s="318"/>
      <c r="Q819" s="318"/>
      <c r="R819" s="356"/>
      <c r="S819" s="318"/>
      <c r="T819" s="318"/>
      <c r="U819" s="318"/>
      <c r="V819" s="318"/>
      <c r="W819" s="318"/>
      <c r="X819" s="318"/>
      <c r="Y819" s="318"/>
      <c r="Z819" s="318"/>
      <c r="AA819" s="318"/>
      <c r="AB819" s="318"/>
      <c r="AC819" s="318"/>
      <c r="AD819" s="318"/>
      <c r="AE819" s="318"/>
      <c r="AF819" s="318"/>
      <c r="AG819" s="318"/>
      <c r="AH819" s="318"/>
      <c r="AI819" s="318"/>
      <c r="AJ819" s="318"/>
      <c r="AK819" s="318"/>
    </row>
    <row r="820" spans="1:37" ht="12" customHeight="1" x14ac:dyDescent="0.25">
      <c r="A820" s="318"/>
      <c r="B820" s="318"/>
      <c r="C820" s="318"/>
      <c r="D820" s="318"/>
      <c r="E820" s="318"/>
      <c r="F820" s="318"/>
      <c r="G820" s="318"/>
      <c r="H820" s="318"/>
      <c r="I820" s="318"/>
      <c r="J820" s="318"/>
      <c r="K820" s="318"/>
      <c r="L820" s="318"/>
      <c r="M820" s="318"/>
      <c r="N820" s="320"/>
      <c r="O820" s="367"/>
      <c r="P820" s="318"/>
      <c r="Q820" s="318"/>
      <c r="R820" s="356"/>
      <c r="S820" s="318"/>
      <c r="T820" s="318"/>
      <c r="U820" s="318"/>
      <c r="V820" s="318"/>
      <c r="W820" s="318"/>
      <c r="X820" s="318"/>
      <c r="Y820" s="318"/>
      <c r="Z820" s="318"/>
      <c r="AA820" s="318"/>
      <c r="AB820" s="318"/>
      <c r="AC820" s="318"/>
      <c r="AD820" s="318"/>
      <c r="AE820" s="318"/>
      <c r="AF820" s="318"/>
      <c r="AG820" s="318"/>
      <c r="AH820" s="318"/>
      <c r="AI820" s="318"/>
      <c r="AJ820" s="318"/>
      <c r="AK820" s="318"/>
    </row>
    <row r="821" spans="1:37" ht="12" customHeight="1" x14ac:dyDescent="0.25">
      <c r="A821" s="318"/>
      <c r="B821" s="318"/>
      <c r="C821" s="318"/>
      <c r="D821" s="318"/>
      <c r="E821" s="318"/>
      <c r="F821" s="318"/>
      <c r="G821" s="318"/>
      <c r="H821" s="318"/>
      <c r="I821" s="318"/>
      <c r="J821" s="318"/>
      <c r="K821" s="318"/>
      <c r="L821" s="318"/>
      <c r="M821" s="318"/>
      <c r="N821" s="320"/>
      <c r="O821" s="367"/>
      <c r="P821" s="318"/>
      <c r="Q821" s="318"/>
      <c r="R821" s="356"/>
      <c r="S821" s="318"/>
      <c r="T821" s="318"/>
      <c r="U821" s="318"/>
      <c r="V821" s="318"/>
      <c r="W821" s="318"/>
      <c r="X821" s="318"/>
      <c r="Y821" s="318"/>
      <c r="Z821" s="318"/>
      <c r="AA821" s="318"/>
      <c r="AB821" s="318"/>
      <c r="AC821" s="318"/>
      <c r="AD821" s="318"/>
      <c r="AE821" s="318"/>
      <c r="AF821" s="318"/>
      <c r="AG821" s="318"/>
      <c r="AH821" s="318"/>
      <c r="AI821" s="318"/>
      <c r="AJ821" s="318"/>
      <c r="AK821" s="318"/>
    </row>
    <row r="822" spans="1:37" ht="12" customHeight="1" x14ac:dyDescent="0.25">
      <c r="A822" s="318"/>
      <c r="B822" s="318"/>
      <c r="C822" s="318"/>
      <c r="D822" s="318"/>
      <c r="E822" s="318"/>
      <c r="F822" s="318"/>
      <c r="G822" s="318"/>
      <c r="H822" s="318"/>
      <c r="I822" s="318"/>
      <c r="J822" s="318"/>
      <c r="K822" s="318"/>
      <c r="L822" s="318"/>
      <c r="M822" s="318"/>
      <c r="N822" s="320"/>
      <c r="O822" s="367"/>
      <c r="P822" s="318"/>
      <c r="Q822" s="318"/>
      <c r="R822" s="356"/>
      <c r="S822" s="318"/>
      <c r="T822" s="318"/>
      <c r="U822" s="318"/>
      <c r="V822" s="318"/>
      <c r="W822" s="318"/>
      <c r="X822" s="318"/>
      <c r="Y822" s="318"/>
      <c r="Z822" s="318"/>
      <c r="AA822" s="318"/>
      <c r="AB822" s="318"/>
      <c r="AC822" s="318"/>
      <c r="AD822" s="318"/>
      <c r="AE822" s="318"/>
      <c r="AF822" s="318"/>
      <c r="AG822" s="318"/>
      <c r="AH822" s="318"/>
      <c r="AI822" s="318"/>
      <c r="AJ822" s="318"/>
      <c r="AK822" s="318"/>
    </row>
    <row r="823" spans="1:37" ht="12" customHeight="1" x14ac:dyDescent="0.25">
      <c r="A823" s="318"/>
      <c r="B823" s="318"/>
      <c r="C823" s="318"/>
      <c r="D823" s="318"/>
      <c r="E823" s="318"/>
      <c r="F823" s="318"/>
      <c r="G823" s="318"/>
      <c r="H823" s="318"/>
      <c r="I823" s="318"/>
      <c r="J823" s="318"/>
      <c r="K823" s="318"/>
      <c r="L823" s="318"/>
      <c r="M823" s="318"/>
      <c r="N823" s="320"/>
      <c r="O823" s="367"/>
      <c r="P823" s="318"/>
      <c r="Q823" s="318"/>
      <c r="R823" s="356"/>
      <c r="S823" s="318"/>
      <c r="T823" s="318"/>
      <c r="U823" s="318"/>
      <c r="V823" s="318"/>
      <c r="W823" s="318"/>
      <c r="X823" s="318"/>
      <c r="Y823" s="318"/>
      <c r="Z823" s="318"/>
      <c r="AA823" s="318"/>
      <c r="AB823" s="318"/>
      <c r="AC823" s="318"/>
      <c r="AD823" s="318"/>
      <c r="AE823" s="318"/>
      <c r="AF823" s="318"/>
      <c r="AG823" s="318"/>
      <c r="AH823" s="318"/>
      <c r="AI823" s="318"/>
      <c r="AJ823" s="318"/>
      <c r="AK823" s="318"/>
    </row>
    <row r="824" spans="1:37" ht="12" customHeight="1" x14ac:dyDescent="0.25">
      <c r="A824" s="318"/>
      <c r="B824" s="318"/>
      <c r="C824" s="318"/>
      <c r="D824" s="318"/>
      <c r="E824" s="318"/>
      <c r="F824" s="318"/>
      <c r="G824" s="318"/>
      <c r="H824" s="318"/>
      <c r="I824" s="318"/>
      <c r="J824" s="318"/>
      <c r="K824" s="318"/>
      <c r="L824" s="318"/>
      <c r="M824" s="318"/>
      <c r="N824" s="320"/>
      <c r="O824" s="367"/>
      <c r="P824" s="318"/>
      <c r="Q824" s="318"/>
      <c r="R824" s="356"/>
      <c r="S824" s="318"/>
      <c r="T824" s="318"/>
      <c r="U824" s="318"/>
      <c r="V824" s="318"/>
      <c r="W824" s="318"/>
      <c r="X824" s="318"/>
      <c r="Y824" s="318"/>
      <c r="Z824" s="318"/>
      <c r="AA824" s="318"/>
      <c r="AB824" s="318"/>
      <c r="AC824" s="318"/>
      <c r="AD824" s="318"/>
      <c r="AE824" s="318"/>
      <c r="AF824" s="318"/>
      <c r="AG824" s="318"/>
      <c r="AH824" s="318"/>
      <c r="AI824" s="318"/>
      <c r="AJ824" s="318"/>
      <c r="AK824" s="318"/>
    </row>
    <row r="825" spans="1:37" ht="12" customHeight="1" x14ac:dyDescent="0.25">
      <c r="A825" s="318"/>
      <c r="B825" s="318"/>
      <c r="C825" s="318"/>
      <c r="D825" s="318"/>
      <c r="E825" s="318"/>
      <c r="F825" s="318"/>
      <c r="G825" s="318"/>
      <c r="H825" s="318"/>
      <c r="I825" s="318"/>
      <c r="J825" s="318"/>
      <c r="K825" s="318"/>
      <c r="L825" s="318"/>
      <c r="M825" s="318"/>
      <c r="N825" s="320"/>
      <c r="O825" s="367"/>
      <c r="P825" s="318"/>
      <c r="Q825" s="318"/>
      <c r="R825" s="356"/>
      <c r="S825" s="318"/>
      <c r="T825" s="318"/>
      <c r="U825" s="318"/>
      <c r="V825" s="318"/>
      <c r="W825" s="318"/>
      <c r="X825" s="318"/>
      <c r="Y825" s="318"/>
      <c r="Z825" s="318"/>
      <c r="AA825" s="318"/>
      <c r="AB825" s="318"/>
      <c r="AC825" s="318"/>
      <c r="AD825" s="318"/>
      <c r="AE825" s="318"/>
      <c r="AF825" s="318"/>
      <c r="AG825" s="318"/>
      <c r="AH825" s="318"/>
      <c r="AI825" s="318"/>
      <c r="AJ825" s="318"/>
      <c r="AK825" s="318"/>
    </row>
    <row r="826" spans="1:37" ht="12" customHeight="1" x14ac:dyDescent="0.25">
      <c r="A826" s="318"/>
      <c r="B826" s="318"/>
      <c r="C826" s="318"/>
      <c r="D826" s="318"/>
      <c r="E826" s="318"/>
      <c r="F826" s="318"/>
      <c r="G826" s="318"/>
      <c r="H826" s="318"/>
      <c r="I826" s="318"/>
      <c r="J826" s="318"/>
      <c r="K826" s="318"/>
      <c r="L826" s="318"/>
      <c r="M826" s="318"/>
      <c r="N826" s="320"/>
      <c r="O826" s="367"/>
      <c r="P826" s="318"/>
      <c r="Q826" s="318"/>
      <c r="R826" s="356"/>
      <c r="S826" s="318"/>
      <c r="T826" s="318"/>
      <c r="U826" s="318"/>
      <c r="V826" s="318"/>
      <c r="W826" s="318"/>
      <c r="X826" s="318"/>
      <c r="Y826" s="318"/>
      <c r="Z826" s="318"/>
      <c r="AA826" s="318"/>
      <c r="AB826" s="318"/>
      <c r="AC826" s="318"/>
      <c r="AD826" s="318"/>
      <c r="AE826" s="318"/>
      <c r="AF826" s="318"/>
      <c r="AG826" s="318"/>
      <c r="AH826" s="318"/>
      <c r="AI826" s="318"/>
      <c r="AJ826" s="318"/>
      <c r="AK826" s="318"/>
    </row>
    <row r="827" spans="1:37" ht="12" customHeight="1" x14ac:dyDescent="0.25">
      <c r="A827" s="318"/>
      <c r="B827" s="318"/>
      <c r="C827" s="318"/>
      <c r="D827" s="318"/>
      <c r="E827" s="318"/>
      <c r="F827" s="318"/>
      <c r="G827" s="318"/>
      <c r="H827" s="318"/>
      <c r="I827" s="318"/>
      <c r="J827" s="318"/>
      <c r="K827" s="318"/>
      <c r="L827" s="318"/>
      <c r="M827" s="318"/>
      <c r="N827" s="320"/>
      <c r="O827" s="367"/>
      <c r="P827" s="318"/>
      <c r="Q827" s="318"/>
      <c r="R827" s="356"/>
      <c r="S827" s="318"/>
      <c r="T827" s="318"/>
      <c r="U827" s="318"/>
      <c r="V827" s="318"/>
      <c r="W827" s="318"/>
      <c r="X827" s="318"/>
      <c r="Y827" s="318"/>
      <c r="Z827" s="318"/>
      <c r="AA827" s="318"/>
      <c r="AB827" s="318"/>
      <c r="AC827" s="318"/>
      <c r="AD827" s="318"/>
      <c r="AE827" s="318"/>
      <c r="AF827" s="318"/>
      <c r="AG827" s="318"/>
      <c r="AH827" s="318"/>
      <c r="AI827" s="318"/>
      <c r="AJ827" s="318"/>
      <c r="AK827" s="318"/>
    </row>
    <row r="828" spans="1:37" ht="12" customHeight="1" x14ac:dyDescent="0.25">
      <c r="A828" s="318"/>
      <c r="B828" s="318"/>
      <c r="C828" s="318"/>
      <c r="D828" s="318"/>
      <c r="E828" s="318"/>
      <c r="F828" s="318"/>
      <c r="G828" s="318"/>
      <c r="H828" s="318"/>
      <c r="I828" s="318"/>
      <c r="J828" s="318"/>
      <c r="K828" s="318"/>
      <c r="L828" s="318"/>
      <c r="M828" s="318"/>
      <c r="N828" s="320"/>
      <c r="O828" s="367"/>
      <c r="P828" s="318"/>
      <c r="Q828" s="318"/>
      <c r="R828" s="356"/>
      <c r="S828" s="318"/>
      <c r="T828" s="318"/>
      <c r="U828" s="318"/>
      <c r="V828" s="318"/>
      <c r="W828" s="318"/>
      <c r="X828" s="318"/>
      <c r="Y828" s="318"/>
      <c r="Z828" s="318"/>
      <c r="AA828" s="318"/>
      <c r="AB828" s="318"/>
      <c r="AC828" s="318"/>
      <c r="AD828" s="318"/>
      <c r="AE828" s="318"/>
      <c r="AF828" s="318"/>
      <c r="AG828" s="318"/>
      <c r="AH828" s="318"/>
      <c r="AI828" s="318"/>
      <c r="AJ828" s="318"/>
      <c r="AK828" s="318"/>
    </row>
    <row r="829" spans="1:37" ht="12" customHeight="1" x14ac:dyDescent="0.25">
      <c r="A829" s="318"/>
      <c r="B829" s="318"/>
      <c r="C829" s="318"/>
      <c r="D829" s="318"/>
      <c r="E829" s="318"/>
      <c r="F829" s="318"/>
      <c r="G829" s="318"/>
      <c r="H829" s="318"/>
      <c r="I829" s="318"/>
      <c r="J829" s="318"/>
      <c r="K829" s="318"/>
      <c r="L829" s="318"/>
      <c r="M829" s="318"/>
      <c r="N829" s="320"/>
      <c r="O829" s="367"/>
      <c r="P829" s="318"/>
      <c r="Q829" s="318"/>
      <c r="R829" s="356"/>
      <c r="S829" s="318"/>
      <c r="T829" s="318"/>
      <c r="U829" s="318"/>
      <c r="V829" s="318"/>
      <c r="W829" s="318"/>
      <c r="X829" s="318"/>
      <c r="Y829" s="318"/>
      <c r="Z829" s="318"/>
      <c r="AA829" s="318"/>
      <c r="AB829" s="318"/>
      <c r="AC829" s="318"/>
      <c r="AD829" s="318"/>
      <c r="AE829" s="318"/>
      <c r="AF829" s="318"/>
      <c r="AG829" s="318"/>
      <c r="AH829" s="318"/>
      <c r="AI829" s="318"/>
      <c r="AJ829" s="318"/>
      <c r="AK829" s="318"/>
    </row>
    <row r="830" spans="1:37" ht="12" customHeight="1" x14ac:dyDescent="0.25">
      <c r="A830" s="318"/>
      <c r="B830" s="318"/>
      <c r="C830" s="318"/>
      <c r="D830" s="318"/>
      <c r="E830" s="318"/>
      <c r="F830" s="318"/>
      <c r="G830" s="318"/>
      <c r="H830" s="318"/>
      <c r="I830" s="318"/>
      <c r="J830" s="318"/>
      <c r="K830" s="318"/>
      <c r="L830" s="318"/>
      <c r="M830" s="318"/>
      <c r="N830" s="320"/>
      <c r="O830" s="367"/>
      <c r="P830" s="318"/>
      <c r="Q830" s="318"/>
      <c r="R830" s="356"/>
      <c r="S830" s="318"/>
      <c r="T830" s="318"/>
      <c r="U830" s="318"/>
      <c r="V830" s="318"/>
      <c r="W830" s="318"/>
      <c r="X830" s="318"/>
      <c r="Y830" s="318"/>
      <c r="Z830" s="318"/>
      <c r="AA830" s="318"/>
      <c r="AB830" s="318"/>
      <c r="AC830" s="318"/>
      <c r="AD830" s="318"/>
      <c r="AE830" s="318"/>
      <c r="AF830" s="318"/>
      <c r="AG830" s="318"/>
      <c r="AH830" s="318"/>
      <c r="AI830" s="318"/>
      <c r="AJ830" s="318"/>
      <c r="AK830" s="318"/>
    </row>
    <row r="831" spans="1:37" ht="12" customHeight="1" x14ac:dyDescent="0.25">
      <c r="A831" s="318"/>
      <c r="B831" s="318"/>
      <c r="C831" s="318"/>
      <c r="D831" s="318"/>
      <c r="E831" s="318"/>
      <c r="F831" s="318"/>
      <c r="G831" s="318"/>
      <c r="H831" s="318"/>
      <c r="I831" s="318"/>
      <c r="J831" s="318"/>
      <c r="K831" s="318"/>
      <c r="L831" s="318"/>
      <c r="M831" s="318"/>
      <c r="N831" s="320"/>
      <c r="O831" s="367"/>
      <c r="P831" s="318"/>
      <c r="Q831" s="318"/>
      <c r="R831" s="356"/>
      <c r="S831" s="318"/>
      <c r="T831" s="318"/>
      <c r="U831" s="318"/>
      <c r="V831" s="318"/>
      <c r="W831" s="318"/>
      <c r="X831" s="318"/>
      <c r="Y831" s="318"/>
      <c r="Z831" s="318"/>
      <c r="AA831" s="318"/>
      <c r="AB831" s="318"/>
      <c r="AC831" s="318"/>
      <c r="AD831" s="318"/>
      <c r="AE831" s="318"/>
      <c r="AF831" s="318"/>
      <c r="AG831" s="318"/>
      <c r="AH831" s="318"/>
      <c r="AI831" s="318"/>
      <c r="AJ831" s="318"/>
      <c r="AK831" s="318"/>
    </row>
    <row r="832" spans="1:37" ht="12" customHeight="1" x14ac:dyDescent="0.25">
      <c r="A832" s="318"/>
      <c r="B832" s="318"/>
      <c r="C832" s="318"/>
      <c r="D832" s="318"/>
      <c r="E832" s="318"/>
      <c r="F832" s="318"/>
      <c r="G832" s="318"/>
      <c r="H832" s="318"/>
      <c r="I832" s="318"/>
      <c r="J832" s="318"/>
      <c r="K832" s="318"/>
      <c r="L832" s="318"/>
      <c r="M832" s="318"/>
      <c r="N832" s="320"/>
      <c r="O832" s="367"/>
      <c r="P832" s="318"/>
      <c r="Q832" s="318"/>
      <c r="R832" s="356"/>
      <c r="S832" s="318"/>
      <c r="T832" s="318"/>
      <c r="U832" s="318"/>
      <c r="V832" s="318"/>
      <c r="W832" s="318"/>
      <c r="X832" s="318"/>
      <c r="Y832" s="318"/>
      <c r="Z832" s="318"/>
      <c r="AA832" s="318"/>
      <c r="AB832" s="318"/>
      <c r="AC832" s="318"/>
      <c r="AD832" s="318"/>
      <c r="AE832" s="318"/>
      <c r="AF832" s="318"/>
      <c r="AG832" s="318"/>
      <c r="AH832" s="318"/>
      <c r="AI832" s="318"/>
      <c r="AJ832" s="318"/>
      <c r="AK832" s="318"/>
    </row>
    <row r="833" spans="1:37" ht="12" customHeight="1" x14ac:dyDescent="0.25">
      <c r="A833" s="318"/>
      <c r="B833" s="318"/>
      <c r="C833" s="318"/>
      <c r="D833" s="318"/>
      <c r="E833" s="318"/>
      <c r="F833" s="318"/>
      <c r="G833" s="318"/>
      <c r="H833" s="318"/>
      <c r="I833" s="318"/>
      <c r="J833" s="318"/>
      <c r="K833" s="318"/>
      <c r="L833" s="318"/>
      <c r="M833" s="318"/>
      <c r="N833" s="320"/>
      <c r="O833" s="367"/>
      <c r="P833" s="318"/>
      <c r="Q833" s="318"/>
      <c r="R833" s="356"/>
      <c r="S833" s="318"/>
      <c r="T833" s="318"/>
      <c r="U833" s="318"/>
      <c r="V833" s="318"/>
      <c r="W833" s="318"/>
      <c r="X833" s="318"/>
      <c r="Y833" s="318"/>
      <c r="Z833" s="318"/>
      <c r="AA833" s="318"/>
      <c r="AB833" s="318"/>
      <c r="AC833" s="318"/>
      <c r="AD833" s="318"/>
      <c r="AE833" s="318"/>
      <c r="AF833" s="318"/>
      <c r="AG833" s="318"/>
      <c r="AH833" s="318"/>
      <c r="AI833" s="318"/>
      <c r="AJ833" s="318"/>
      <c r="AK833" s="318"/>
    </row>
    <row r="834" spans="1:37" ht="12" customHeight="1" x14ac:dyDescent="0.25">
      <c r="A834" s="318"/>
      <c r="B834" s="318"/>
      <c r="C834" s="318"/>
      <c r="D834" s="318"/>
      <c r="E834" s="318"/>
      <c r="F834" s="318"/>
      <c r="G834" s="318"/>
      <c r="H834" s="318"/>
      <c r="I834" s="318"/>
      <c r="J834" s="318"/>
      <c r="K834" s="318"/>
      <c r="L834" s="318"/>
      <c r="M834" s="318"/>
      <c r="N834" s="320"/>
      <c r="O834" s="367"/>
      <c r="P834" s="318"/>
      <c r="Q834" s="318"/>
      <c r="R834" s="356"/>
      <c r="S834" s="318"/>
      <c r="T834" s="318"/>
      <c r="U834" s="318"/>
      <c r="V834" s="318"/>
      <c r="W834" s="318"/>
      <c r="X834" s="318"/>
      <c r="Y834" s="318"/>
      <c r="Z834" s="318"/>
      <c r="AA834" s="318"/>
      <c r="AB834" s="318"/>
      <c r="AC834" s="318"/>
      <c r="AD834" s="318"/>
      <c r="AE834" s="318"/>
      <c r="AF834" s="318"/>
      <c r="AG834" s="318"/>
      <c r="AH834" s="318"/>
      <c r="AI834" s="318"/>
      <c r="AJ834" s="318"/>
      <c r="AK834" s="318"/>
    </row>
    <row r="835" spans="1:37" ht="12" customHeight="1" x14ac:dyDescent="0.25">
      <c r="A835" s="318"/>
      <c r="B835" s="318"/>
      <c r="C835" s="318"/>
      <c r="D835" s="318"/>
      <c r="E835" s="318"/>
      <c r="F835" s="318"/>
      <c r="G835" s="318"/>
      <c r="H835" s="318"/>
      <c r="I835" s="318"/>
      <c r="J835" s="318"/>
      <c r="K835" s="318"/>
      <c r="L835" s="318"/>
      <c r="M835" s="318"/>
      <c r="N835" s="320"/>
      <c r="O835" s="367"/>
      <c r="P835" s="318"/>
      <c r="Q835" s="318"/>
      <c r="R835" s="356"/>
      <c r="S835" s="318"/>
      <c r="T835" s="318"/>
      <c r="U835" s="318"/>
      <c r="V835" s="318"/>
      <c r="W835" s="318"/>
      <c r="X835" s="318"/>
      <c r="Y835" s="318"/>
      <c r="Z835" s="318"/>
      <c r="AA835" s="318"/>
      <c r="AB835" s="318"/>
      <c r="AC835" s="318"/>
      <c r="AD835" s="318"/>
      <c r="AE835" s="318"/>
      <c r="AF835" s="318"/>
      <c r="AG835" s="318"/>
      <c r="AH835" s="318"/>
      <c r="AI835" s="318"/>
      <c r="AJ835" s="318"/>
      <c r="AK835" s="318"/>
    </row>
    <row r="836" spans="1:37" ht="12" customHeight="1" x14ac:dyDescent="0.25">
      <c r="A836" s="318"/>
      <c r="B836" s="318"/>
      <c r="C836" s="318"/>
      <c r="D836" s="318"/>
      <c r="E836" s="318"/>
      <c r="F836" s="318"/>
      <c r="G836" s="318"/>
      <c r="H836" s="318"/>
      <c r="I836" s="318"/>
      <c r="J836" s="318"/>
      <c r="K836" s="318"/>
      <c r="L836" s="318"/>
      <c r="M836" s="318"/>
      <c r="N836" s="320"/>
      <c r="O836" s="367"/>
      <c r="P836" s="318"/>
      <c r="Q836" s="318"/>
      <c r="R836" s="356"/>
      <c r="S836" s="318"/>
      <c r="T836" s="318"/>
      <c r="U836" s="318"/>
      <c r="V836" s="318"/>
      <c r="W836" s="318"/>
      <c r="X836" s="318"/>
      <c r="Y836" s="318"/>
      <c r="Z836" s="318"/>
      <c r="AA836" s="318"/>
      <c r="AB836" s="318"/>
      <c r="AC836" s="318"/>
      <c r="AD836" s="318"/>
      <c r="AE836" s="318"/>
      <c r="AF836" s="318"/>
      <c r="AG836" s="318"/>
      <c r="AH836" s="318"/>
      <c r="AI836" s="318"/>
      <c r="AJ836" s="318"/>
      <c r="AK836" s="318"/>
    </row>
    <row r="837" spans="1:37" ht="12" customHeight="1" x14ac:dyDescent="0.25">
      <c r="A837" s="318"/>
      <c r="B837" s="318"/>
      <c r="C837" s="318"/>
      <c r="D837" s="318"/>
      <c r="E837" s="318"/>
      <c r="F837" s="318"/>
      <c r="G837" s="318"/>
      <c r="H837" s="318"/>
      <c r="I837" s="318"/>
      <c r="J837" s="318"/>
      <c r="K837" s="318"/>
      <c r="L837" s="318"/>
      <c r="M837" s="318"/>
      <c r="N837" s="320"/>
      <c r="O837" s="367"/>
      <c r="P837" s="318"/>
      <c r="Q837" s="318"/>
      <c r="R837" s="356"/>
      <c r="S837" s="318"/>
      <c r="T837" s="318"/>
      <c r="U837" s="318"/>
      <c r="V837" s="318"/>
      <c r="W837" s="318"/>
      <c r="X837" s="318"/>
      <c r="Y837" s="318"/>
      <c r="Z837" s="318"/>
      <c r="AA837" s="318"/>
      <c r="AB837" s="318"/>
      <c r="AC837" s="318"/>
      <c r="AD837" s="318"/>
      <c r="AE837" s="318"/>
      <c r="AF837" s="318"/>
      <c r="AG837" s="318"/>
      <c r="AH837" s="318"/>
      <c r="AI837" s="318"/>
      <c r="AJ837" s="318"/>
      <c r="AK837" s="318"/>
    </row>
    <row r="838" spans="1:37" ht="12" customHeight="1" x14ac:dyDescent="0.25">
      <c r="A838" s="318"/>
      <c r="B838" s="318"/>
      <c r="C838" s="318"/>
      <c r="D838" s="318"/>
      <c r="E838" s="318"/>
      <c r="F838" s="318"/>
      <c r="G838" s="318"/>
      <c r="H838" s="318"/>
      <c r="I838" s="318"/>
      <c r="J838" s="318"/>
      <c r="K838" s="318"/>
      <c r="L838" s="318"/>
      <c r="M838" s="318"/>
      <c r="N838" s="320"/>
      <c r="O838" s="367"/>
      <c r="P838" s="318"/>
      <c r="Q838" s="318"/>
      <c r="R838" s="356"/>
      <c r="S838" s="318"/>
      <c r="T838" s="318"/>
      <c r="U838" s="318"/>
      <c r="V838" s="318"/>
      <c r="W838" s="318"/>
      <c r="X838" s="318"/>
      <c r="Y838" s="318"/>
      <c r="Z838" s="318"/>
      <c r="AA838" s="318"/>
      <c r="AB838" s="318"/>
      <c r="AC838" s="318"/>
      <c r="AD838" s="318"/>
      <c r="AE838" s="318"/>
      <c r="AF838" s="318"/>
      <c r="AG838" s="318"/>
      <c r="AH838" s="318"/>
      <c r="AI838" s="318"/>
      <c r="AJ838" s="318"/>
      <c r="AK838" s="318"/>
    </row>
    <row r="839" spans="1:37" ht="12" customHeight="1" x14ac:dyDescent="0.25">
      <c r="A839" s="318"/>
      <c r="B839" s="318"/>
      <c r="C839" s="318"/>
      <c r="D839" s="318"/>
      <c r="E839" s="318"/>
      <c r="F839" s="318"/>
      <c r="G839" s="318"/>
      <c r="H839" s="318"/>
      <c r="I839" s="318"/>
      <c r="J839" s="318"/>
      <c r="K839" s="318"/>
      <c r="L839" s="318"/>
      <c r="M839" s="318"/>
      <c r="N839" s="320"/>
      <c r="O839" s="367"/>
      <c r="P839" s="318"/>
      <c r="Q839" s="318"/>
      <c r="R839" s="356"/>
      <c r="S839" s="318"/>
      <c r="T839" s="318"/>
      <c r="U839" s="318"/>
      <c r="V839" s="318"/>
      <c r="W839" s="318"/>
      <c r="X839" s="318"/>
      <c r="Y839" s="318"/>
      <c r="Z839" s="318"/>
      <c r="AA839" s="318"/>
      <c r="AB839" s="318"/>
      <c r="AC839" s="318"/>
      <c r="AD839" s="318"/>
      <c r="AE839" s="318"/>
      <c r="AF839" s="318"/>
      <c r="AG839" s="318"/>
      <c r="AH839" s="318"/>
      <c r="AI839" s="318"/>
      <c r="AJ839" s="318"/>
      <c r="AK839" s="318"/>
    </row>
    <row r="840" spans="1:37" ht="12" customHeight="1" x14ac:dyDescent="0.25">
      <c r="A840" s="318"/>
      <c r="B840" s="318"/>
      <c r="C840" s="318"/>
      <c r="D840" s="318"/>
      <c r="E840" s="318"/>
      <c r="F840" s="318"/>
      <c r="G840" s="318"/>
      <c r="H840" s="318"/>
      <c r="I840" s="318"/>
      <c r="J840" s="318"/>
      <c r="K840" s="318"/>
      <c r="L840" s="318"/>
      <c r="M840" s="318"/>
      <c r="N840" s="320"/>
      <c r="O840" s="367"/>
      <c r="P840" s="318"/>
      <c r="Q840" s="318"/>
      <c r="R840" s="356"/>
      <c r="S840" s="318"/>
      <c r="T840" s="318"/>
      <c r="U840" s="318"/>
      <c r="V840" s="318"/>
      <c r="W840" s="318"/>
      <c r="X840" s="318"/>
      <c r="Y840" s="318"/>
      <c r="Z840" s="318"/>
      <c r="AA840" s="318"/>
      <c r="AB840" s="318"/>
      <c r="AC840" s="318"/>
      <c r="AD840" s="318"/>
      <c r="AE840" s="318"/>
      <c r="AF840" s="318"/>
      <c r="AG840" s="318"/>
      <c r="AH840" s="318"/>
      <c r="AI840" s="318"/>
      <c r="AJ840" s="318"/>
      <c r="AK840" s="318"/>
    </row>
    <row r="841" spans="1:37" ht="12" customHeight="1" x14ac:dyDescent="0.25">
      <c r="A841" s="318"/>
      <c r="B841" s="318"/>
      <c r="C841" s="318"/>
      <c r="D841" s="318"/>
      <c r="E841" s="318"/>
      <c r="F841" s="318"/>
      <c r="G841" s="318"/>
      <c r="H841" s="318"/>
      <c r="I841" s="318"/>
      <c r="J841" s="318"/>
      <c r="K841" s="318"/>
      <c r="L841" s="318"/>
      <c r="M841" s="318"/>
      <c r="N841" s="320"/>
      <c r="O841" s="367"/>
      <c r="P841" s="318"/>
      <c r="Q841" s="318"/>
      <c r="R841" s="356"/>
      <c r="S841" s="318"/>
      <c r="T841" s="318"/>
      <c r="U841" s="318"/>
      <c r="V841" s="318"/>
      <c r="W841" s="318"/>
      <c r="X841" s="318"/>
      <c r="Y841" s="318"/>
      <c r="Z841" s="318"/>
      <c r="AA841" s="318"/>
      <c r="AB841" s="318"/>
      <c r="AC841" s="318"/>
      <c r="AD841" s="318"/>
      <c r="AE841" s="318"/>
      <c r="AF841" s="318"/>
      <c r="AG841" s="318"/>
      <c r="AH841" s="318"/>
      <c r="AI841" s="318"/>
      <c r="AJ841" s="318"/>
      <c r="AK841" s="318"/>
    </row>
    <row r="842" spans="1:37" ht="12" customHeight="1" x14ac:dyDescent="0.25">
      <c r="A842" s="318"/>
      <c r="B842" s="318"/>
      <c r="C842" s="318"/>
      <c r="D842" s="318"/>
      <c r="E842" s="318"/>
      <c r="F842" s="318"/>
      <c r="G842" s="318"/>
      <c r="H842" s="318"/>
      <c r="I842" s="318"/>
      <c r="J842" s="318"/>
      <c r="K842" s="318"/>
      <c r="L842" s="318"/>
      <c r="M842" s="318"/>
      <c r="N842" s="320"/>
      <c r="O842" s="367"/>
      <c r="P842" s="318"/>
      <c r="Q842" s="318"/>
      <c r="R842" s="356"/>
      <c r="S842" s="318"/>
      <c r="T842" s="318"/>
      <c r="U842" s="318"/>
      <c r="V842" s="318"/>
      <c r="W842" s="318"/>
      <c r="X842" s="318"/>
      <c r="Y842" s="318"/>
      <c r="Z842" s="318"/>
      <c r="AA842" s="318"/>
      <c r="AB842" s="318"/>
      <c r="AC842" s="318"/>
      <c r="AD842" s="318"/>
      <c r="AE842" s="318"/>
      <c r="AF842" s="318"/>
      <c r="AG842" s="318"/>
      <c r="AH842" s="318"/>
      <c r="AI842" s="318"/>
      <c r="AJ842" s="318"/>
      <c r="AK842" s="318"/>
    </row>
    <row r="843" spans="1:37" ht="12" customHeight="1" x14ac:dyDescent="0.25">
      <c r="A843" s="318"/>
      <c r="B843" s="318"/>
      <c r="C843" s="318"/>
      <c r="D843" s="318"/>
      <c r="E843" s="318"/>
      <c r="F843" s="318"/>
      <c r="G843" s="318"/>
      <c r="H843" s="318"/>
      <c r="I843" s="318"/>
      <c r="J843" s="318"/>
      <c r="K843" s="318"/>
      <c r="L843" s="318"/>
      <c r="M843" s="318"/>
      <c r="N843" s="320"/>
      <c r="O843" s="367"/>
      <c r="P843" s="318"/>
      <c r="Q843" s="318"/>
      <c r="R843" s="356"/>
      <c r="S843" s="318"/>
      <c r="T843" s="318"/>
      <c r="U843" s="318"/>
      <c r="V843" s="318"/>
      <c r="W843" s="318"/>
      <c r="X843" s="318"/>
      <c r="Y843" s="318"/>
      <c r="Z843" s="318"/>
      <c r="AA843" s="318"/>
      <c r="AB843" s="318"/>
      <c r="AC843" s="318"/>
      <c r="AD843" s="318"/>
      <c r="AE843" s="318"/>
      <c r="AF843" s="318"/>
      <c r="AG843" s="318"/>
      <c r="AH843" s="318"/>
      <c r="AI843" s="318"/>
      <c r="AJ843" s="318"/>
      <c r="AK843" s="318"/>
    </row>
    <row r="844" spans="1:37" ht="12" customHeight="1" x14ac:dyDescent="0.25">
      <c r="A844" s="318"/>
      <c r="B844" s="318"/>
      <c r="C844" s="318"/>
      <c r="D844" s="318"/>
      <c r="E844" s="318"/>
      <c r="F844" s="318"/>
      <c r="G844" s="318"/>
      <c r="H844" s="318"/>
      <c r="I844" s="318"/>
      <c r="J844" s="318"/>
      <c r="K844" s="318"/>
      <c r="L844" s="318"/>
      <c r="M844" s="318"/>
      <c r="N844" s="320"/>
      <c r="O844" s="367"/>
      <c r="P844" s="318"/>
      <c r="Q844" s="318"/>
      <c r="R844" s="356"/>
      <c r="S844" s="318"/>
      <c r="T844" s="318"/>
      <c r="U844" s="318"/>
      <c r="V844" s="318"/>
      <c r="W844" s="318"/>
      <c r="X844" s="318"/>
      <c r="Y844" s="318"/>
      <c r="Z844" s="318"/>
      <c r="AA844" s="318"/>
      <c r="AB844" s="318"/>
      <c r="AC844" s="318"/>
      <c r="AD844" s="318"/>
      <c r="AE844" s="318"/>
      <c r="AF844" s="318"/>
      <c r="AG844" s="318"/>
      <c r="AH844" s="318"/>
      <c r="AI844" s="318"/>
      <c r="AJ844" s="318"/>
      <c r="AK844" s="318"/>
    </row>
    <row r="845" spans="1:37" ht="12" customHeight="1" x14ac:dyDescent="0.25">
      <c r="A845" s="318"/>
      <c r="B845" s="318"/>
      <c r="C845" s="318"/>
      <c r="D845" s="318"/>
      <c r="E845" s="318"/>
      <c r="F845" s="318"/>
      <c r="G845" s="318"/>
      <c r="H845" s="318"/>
      <c r="I845" s="318"/>
      <c r="J845" s="318"/>
      <c r="K845" s="318"/>
      <c r="L845" s="318"/>
      <c r="M845" s="318"/>
      <c r="N845" s="320"/>
      <c r="O845" s="367"/>
      <c r="P845" s="318"/>
      <c r="Q845" s="318"/>
      <c r="R845" s="356"/>
      <c r="S845" s="318"/>
      <c r="T845" s="318"/>
      <c r="U845" s="318"/>
      <c r="V845" s="318"/>
      <c r="W845" s="318"/>
      <c r="X845" s="318"/>
      <c r="Y845" s="318"/>
      <c r="Z845" s="318"/>
      <c r="AA845" s="318"/>
      <c r="AB845" s="318"/>
      <c r="AC845" s="318"/>
      <c r="AD845" s="318"/>
      <c r="AE845" s="318"/>
      <c r="AF845" s="318"/>
      <c r="AG845" s="318"/>
      <c r="AH845" s="318"/>
      <c r="AI845" s="318"/>
      <c r="AJ845" s="318"/>
      <c r="AK845" s="318"/>
    </row>
    <row r="846" spans="1:37" ht="12" customHeight="1" x14ac:dyDescent="0.25">
      <c r="A846" s="318"/>
      <c r="B846" s="318"/>
      <c r="C846" s="318"/>
      <c r="D846" s="318"/>
      <c r="E846" s="318"/>
      <c r="F846" s="318"/>
      <c r="G846" s="318"/>
      <c r="H846" s="318"/>
      <c r="I846" s="318"/>
      <c r="J846" s="318"/>
      <c r="K846" s="318"/>
      <c r="L846" s="318"/>
      <c r="M846" s="318"/>
      <c r="N846" s="320"/>
      <c r="O846" s="367"/>
      <c r="P846" s="318"/>
      <c r="Q846" s="318"/>
      <c r="R846" s="356"/>
      <c r="S846" s="318"/>
      <c r="T846" s="318"/>
      <c r="U846" s="318"/>
      <c r="V846" s="318"/>
      <c r="W846" s="318"/>
      <c r="X846" s="318"/>
      <c r="Y846" s="318"/>
      <c r="Z846" s="318"/>
      <c r="AA846" s="318"/>
      <c r="AB846" s="318"/>
      <c r="AC846" s="318"/>
      <c r="AD846" s="318"/>
      <c r="AE846" s="318"/>
      <c r="AF846" s="318"/>
      <c r="AG846" s="318"/>
      <c r="AH846" s="318"/>
      <c r="AI846" s="318"/>
      <c r="AJ846" s="318"/>
      <c r="AK846" s="318"/>
    </row>
    <row r="847" spans="1:37" ht="12" customHeight="1" x14ac:dyDescent="0.25">
      <c r="A847" s="318"/>
      <c r="B847" s="318"/>
      <c r="C847" s="318"/>
      <c r="D847" s="318"/>
      <c r="E847" s="318"/>
      <c r="F847" s="318"/>
      <c r="G847" s="318"/>
      <c r="H847" s="318"/>
      <c r="I847" s="318"/>
      <c r="J847" s="318"/>
      <c r="K847" s="318"/>
      <c r="L847" s="318"/>
      <c r="M847" s="318"/>
      <c r="N847" s="320"/>
      <c r="O847" s="367"/>
      <c r="P847" s="318"/>
      <c r="Q847" s="318"/>
      <c r="R847" s="356"/>
      <c r="S847" s="318"/>
      <c r="T847" s="318"/>
      <c r="U847" s="318"/>
      <c r="V847" s="318"/>
      <c r="W847" s="318"/>
      <c r="X847" s="318"/>
      <c r="Y847" s="318"/>
      <c r="Z847" s="318"/>
      <c r="AA847" s="318"/>
      <c r="AB847" s="318"/>
      <c r="AC847" s="318"/>
      <c r="AD847" s="318"/>
      <c r="AE847" s="318"/>
      <c r="AF847" s="318"/>
      <c r="AG847" s="318"/>
      <c r="AH847" s="318"/>
      <c r="AI847" s="318"/>
      <c r="AJ847" s="318"/>
      <c r="AK847" s="318"/>
    </row>
    <row r="848" spans="1:37" ht="12" customHeight="1" x14ac:dyDescent="0.25">
      <c r="A848" s="318"/>
      <c r="B848" s="318"/>
      <c r="C848" s="318"/>
      <c r="D848" s="318"/>
      <c r="E848" s="318"/>
      <c r="F848" s="318"/>
      <c r="G848" s="318"/>
      <c r="H848" s="318"/>
      <c r="I848" s="318"/>
      <c r="J848" s="318"/>
      <c r="K848" s="318"/>
      <c r="L848" s="318"/>
      <c r="M848" s="318"/>
      <c r="N848" s="320"/>
      <c r="O848" s="367"/>
      <c r="P848" s="318"/>
      <c r="Q848" s="318"/>
      <c r="R848" s="356"/>
      <c r="S848" s="318"/>
      <c r="T848" s="318"/>
      <c r="U848" s="318"/>
      <c r="V848" s="318"/>
      <c r="W848" s="318"/>
      <c r="X848" s="318"/>
      <c r="Y848" s="318"/>
      <c r="Z848" s="318"/>
      <c r="AA848" s="318"/>
      <c r="AB848" s="318"/>
      <c r="AC848" s="318"/>
      <c r="AD848" s="318"/>
      <c r="AE848" s="318"/>
      <c r="AF848" s="318"/>
      <c r="AG848" s="318"/>
      <c r="AH848" s="318"/>
      <c r="AI848" s="318"/>
      <c r="AJ848" s="318"/>
      <c r="AK848" s="318"/>
    </row>
    <row r="849" spans="1:37" ht="12" customHeight="1" x14ac:dyDescent="0.25">
      <c r="A849" s="318"/>
      <c r="B849" s="318"/>
      <c r="C849" s="318"/>
      <c r="D849" s="318"/>
      <c r="E849" s="318"/>
      <c r="F849" s="318"/>
      <c r="G849" s="318"/>
      <c r="H849" s="318"/>
      <c r="I849" s="318"/>
      <c r="J849" s="318"/>
      <c r="K849" s="318"/>
      <c r="L849" s="318"/>
      <c r="M849" s="318"/>
      <c r="N849" s="320"/>
      <c r="O849" s="367"/>
      <c r="P849" s="318"/>
      <c r="Q849" s="318"/>
      <c r="R849" s="356"/>
      <c r="S849" s="318"/>
      <c r="T849" s="318"/>
      <c r="U849" s="318"/>
      <c r="V849" s="318"/>
      <c r="W849" s="318"/>
      <c r="X849" s="318"/>
      <c r="Y849" s="318"/>
      <c r="Z849" s="318"/>
      <c r="AA849" s="318"/>
      <c r="AB849" s="318"/>
      <c r="AC849" s="318"/>
      <c r="AD849" s="318"/>
      <c r="AE849" s="318"/>
      <c r="AF849" s="318"/>
      <c r="AG849" s="318"/>
      <c r="AH849" s="318"/>
      <c r="AI849" s="318"/>
      <c r="AJ849" s="318"/>
      <c r="AK849" s="318"/>
    </row>
    <row r="850" spans="1:37" ht="12" customHeight="1" x14ac:dyDescent="0.25">
      <c r="A850" s="318"/>
      <c r="B850" s="318"/>
      <c r="C850" s="318"/>
      <c r="D850" s="318"/>
      <c r="E850" s="318"/>
      <c r="F850" s="318"/>
      <c r="G850" s="318"/>
      <c r="H850" s="318"/>
      <c r="I850" s="318"/>
      <c r="J850" s="318"/>
      <c r="K850" s="318"/>
      <c r="L850" s="318"/>
      <c r="M850" s="318"/>
      <c r="N850" s="320"/>
      <c r="O850" s="367"/>
      <c r="P850" s="318"/>
      <c r="Q850" s="318"/>
      <c r="R850" s="356"/>
      <c r="S850" s="318"/>
      <c r="T850" s="318"/>
      <c r="U850" s="318"/>
      <c r="V850" s="318"/>
      <c r="W850" s="318"/>
      <c r="X850" s="318"/>
      <c r="Y850" s="318"/>
      <c r="Z850" s="318"/>
      <c r="AA850" s="318"/>
      <c r="AB850" s="318"/>
      <c r="AC850" s="318"/>
      <c r="AD850" s="318"/>
      <c r="AE850" s="318"/>
      <c r="AF850" s="318"/>
      <c r="AG850" s="318"/>
      <c r="AH850" s="318"/>
      <c r="AI850" s="318"/>
      <c r="AJ850" s="318"/>
      <c r="AK850" s="318"/>
    </row>
    <row r="851" spans="1:37" ht="12" customHeight="1" x14ac:dyDescent="0.25">
      <c r="A851" s="318"/>
      <c r="B851" s="318"/>
      <c r="C851" s="318"/>
      <c r="D851" s="318"/>
      <c r="E851" s="318"/>
      <c r="F851" s="318"/>
      <c r="G851" s="318"/>
      <c r="H851" s="318"/>
      <c r="I851" s="318"/>
      <c r="J851" s="318"/>
      <c r="K851" s="318"/>
      <c r="L851" s="318"/>
      <c r="M851" s="318"/>
      <c r="N851" s="320"/>
      <c r="O851" s="367"/>
      <c r="P851" s="318"/>
      <c r="Q851" s="318"/>
      <c r="R851" s="356"/>
      <c r="S851" s="318"/>
      <c r="T851" s="318"/>
      <c r="U851" s="318"/>
      <c r="V851" s="318"/>
      <c r="W851" s="318"/>
      <c r="X851" s="318"/>
      <c r="Y851" s="318"/>
      <c r="Z851" s="318"/>
      <c r="AA851" s="318"/>
      <c r="AB851" s="318"/>
      <c r="AC851" s="318"/>
      <c r="AD851" s="318"/>
      <c r="AE851" s="318"/>
      <c r="AF851" s="318"/>
      <c r="AG851" s="318"/>
      <c r="AH851" s="318"/>
      <c r="AI851" s="318"/>
      <c r="AJ851" s="318"/>
      <c r="AK851" s="318"/>
    </row>
    <row r="852" spans="1:37" ht="12" customHeight="1" x14ac:dyDescent="0.25">
      <c r="A852" s="318"/>
      <c r="B852" s="318"/>
      <c r="C852" s="318"/>
      <c r="D852" s="318"/>
      <c r="E852" s="318"/>
      <c r="F852" s="318"/>
      <c r="G852" s="318"/>
      <c r="H852" s="318"/>
      <c r="I852" s="318"/>
      <c r="J852" s="318"/>
      <c r="K852" s="318"/>
      <c r="L852" s="318"/>
      <c r="M852" s="318"/>
      <c r="N852" s="320"/>
      <c r="O852" s="367"/>
      <c r="P852" s="318"/>
      <c r="Q852" s="318"/>
      <c r="R852" s="356"/>
      <c r="S852" s="318"/>
      <c r="T852" s="318"/>
      <c r="U852" s="318"/>
      <c r="V852" s="318"/>
      <c r="W852" s="318"/>
      <c r="X852" s="318"/>
      <c r="Y852" s="318"/>
      <c r="Z852" s="318"/>
      <c r="AA852" s="318"/>
      <c r="AB852" s="318"/>
      <c r="AC852" s="318"/>
      <c r="AD852" s="318"/>
      <c r="AE852" s="318"/>
      <c r="AF852" s="318"/>
      <c r="AG852" s="318"/>
      <c r="AH852" s="318"/>
      <c r="AI852" s="318"/>
      <c r="AJ852" s="318"/>
      <c r="AK852" s="318"/>
    </row>
    <row r="853" spans="1:37" ht="12" customHeight="1" x14ac:dyDescent="0.25">
      <c r="A853" s="318"/>
      <c r="B853" s="318"/>
      <c r="C853" s="318"/>
      <c r="D853" s="318"/>
      <c r="E853" s="318"/>
      <c r="F853" s="318"/>
      <c r="G853" s="318"/>
      <c r="H853" s="318"/>
      <c r="I853" s="318"/>
      <c r="J853" s="318"/>
      <c r="K853" s="318"/>
      <c r="L853" s="318"/>
      <c r="M853" s="318"/>
      <c r="N853" s="320"/>
      <c r="O853" s="367"/>
      <c r="P853" s="318"/>
      <c r="Q853" s="318"/>
      <c r="R853" s="356"/>
      <c r="S853" s="318"/>
      <c r="T853" s="318"/>
      <c r="U853" s="318"/>
      <c r="V853" s="318"/>
      <c r="W853" s="318"/>
      <c r="X853" s="318"/>
      <c r="Y853" s="318"/>
      <c r="Z853" s="318"/>
      <c r="AA853" s="318"/>
      <c r="AB853" s="318"/>
      <c r="AC853" s="318"/>
      <c r="AD853" s="318"/>
      <c r="AE853" s="318"/>
      <c r="AF853" s="318"/>
      <c r="AG853" s="318"/>
      <c r="AH853" s="318"/>
      <c r="AI853" s="318"/>
      <c r="AJ853" s="318"/>
      <c r="AK853" s="318"/>
    </row>
    <row r="854" spans="1:37" ht="12" customHeight="1" x14ac:dyDescent="0.25">
      <c r="A854" s="318"/>
      <c r="B854" s="318"/>
      <c r="C854" s="318"/>
      <c r="D854" s="318"/>
      <c r="E854" s="318"/>
      <c r="F854" s="318"/>
      <c r="G854" s="318"/>
      <c r="H854" s="318"/>
      <c r="I854" s="318"/>
      <c r="J854" s="318"/>
      <c r="K854" s="318"/>
      <c r="L854" s="318"/>
      <c r="M854" s="318"/>
      <c r="N854" s="320"/>
      <c r="O854" s="367"/>
      <c r="P854" s="318"/>
      <c r="Q854" s="318"/>
      <c r="R854" s="356"/>
      <c r="S854" s="318"/>
      <c r="T854" s="318"/>
      <c r="U854" s="318"/>
      <c r="V854" s="318"/>
      <c r="W854" s="318"/>
      <c r="X854" s="318"/>
      <c r="Y854" s="318"/>
      <c r="Z854" s="318"/>
      <c r="AA854" s="318"/>
      <c r="AB854" s="318"/>
      <c r="AC854" s="318"/>
      <c r="AD854" s="318"/>
      <c r="AE854" s="318"/>
      <c r="AF854" s="318"/>
      <c r="AG854" s="318"/>
      <c r="AH854" s="318"/>
      <c r="AI854" s="318"/>
      <c r="AJ854" s="318"/>
      <c r="AK854" s="318"/>
    </row>
    <row r="855" spans="1:37" ht="12" customHeight="1" x14ac:dyDescent="0.25">
      <c r="A855" s="318"/>
      <c r="B855" s="318"/>
      <c r="C855" s="318"/>
      <c r="D855" s="318"/>
      <c r="E855" s="318"/>
      <c r="F855" s="318"/>
      <c r="G855" s="318"/>
      <c r="H855" s="318"/>
      <c r="I855" s="318"/>
      <c r="J855" s="318"/>
      <c r="K855" s="318"/>
      <c r="L855" s="318"/>
      <c r="M855" s="318"/>
      <c r="N855" s="320"/>
      <c r="O855" s="367"/>
      <c r="P855" s="318"/>
      <c r="Q855" s="318"/>
      <c r="R855" s="356"/>
      <c r="S855" s="318"/>
      <c r="T855" s="318"/>
      <c r="U855" s="318"/>
      <c r="V855" s="318"/>
      <c r="W855" s="318"/>
      <c r="X855" s="318"/>
      <c r="Y855" s="318"/>
      <c r="Z855" s="318"/>
      <c r="AA855" s="318"/>
      <c r="AB855" s="318"/>
      <c r="AC855" s="318"/>
      <c r="AD855" s="318"/>
      <c r="AE855" s="318"/>
      <c r="AF855" s="318"/>
      <c r="AG855" s="318"/>
      <c r="AH855" s="318"/>
      <c r="AI855" s="318"/>
      <c r="AJ855" s="318"/>
      <c r="AK855" s="318"/>
    </row>
    <row r="856" spans="1:37" ht="12" customHeight="1" x14ac:dyDescent="0.25">
      <c r="A856" s="318"/>
      <c r="B856" s="318"/>
      <c r="C856" s="318"/>
      <c r="D856" s="318"/>
      <c r="E856" s="318"/>
      <c r="F856" s="318"/>
      <c r="G856" s="318"/>
      <c r="H856" s="318"/>
      <c r="I856" s="318"/>
      <c r="J856" s="318"/>
      <c r="K856" s="318"/>
      <c r="L856" s="318"/>
      <c r="M856" s="318"/>
      <c r="N856" s="320"/>
      <c r="O856" s="367"/>
      <c r="P856" s="318"/>
      <c r="Q856" s="318"/>
      <c r="R856" s="356"/>
      <c r="S856" s="318"/>
      <c r="T856" s="318"/>
      <c r="U856" s="318"/>
      <c r="V856" s="318"/>
      <c r="W856" s="318"/>
      <c r="X856" s="318"/>
      <c r="Y856" s="318"/>
      <c r="Z856" s="318"/>
      <c r="AA856" s="318"/>
      <c r="AB856" s="318"/>
      <c r="AC856" s="318"/>
      <c r="AD856" s="318"/>
      <c r="AE856" s="318"/>
      <c r="AF856" s="318"/>
      <c r="AG856" s="318"/>
      <c r="AH856" s="318"/>
      <c r="AI856" s="318"/>
      <c r="AJ856" s="318"/>
      <c r="AK856" s="318"/>
    </row>
    <row r="857" spans="1:37" ht="12" customHeight="1" x14ac:dyDescent="0.25">
      <c r="A857" s="318"/>
      <c r="B857" s="318"/>
      <c r="C857" s="318"/>
      <c r="D857" s="318"/>
      <c r="E857" s="318"/>
      <c r="F857" s="318"/>
      <c r="G857" s="318"/>
      <c r="H857" s="318"/>
      <c r="I857" s="318"/>
      <c r="J857" s="318"/>
      <c r="K857" s="318"/>
      <c r="L857" s="318"/>
      <c r="M857" s="318"/>
      <c r="N857" s="320"/>
      <c r="O857" s="367"/>
      <c r="P857" s="318"/>
      <c r="Q857" s="318"/>
      <c r="R857" s="356"/>
      <c r="S857" s="318"/>
      <c r="T857" s="318"/>
      <c r="U857" s="318"/>
      <c r="V857" s="318"/>
      <c r="W857" s="318"/>
      <c r="X857" s="318"/>
      <c r="Y857" s="318"/>
      <c r="Z857" s="318"/>
      <c r="AA857" s="318"/>
      <c r="AB857" s="318"/>
      <c r="AC857" s="318"/>
      <c r="AD857" s="318"/>
      <c r="AE857" s="318"/>
      <c r="AF857" s="318"/>
      <c r="AG857" s="318"/>
      <c r="AH857" s="318"/>
      <c r="AI857" s="318"/>
      <c r="AJ857" s="318"/>
      <c r="AK857" s="318"/>
    </row>
    <row r="858" spans="1:37" ht="12" customHeight="1" x14ac:dyDescent="0.25">
      <c r="A858" s="318"/>
      <c r="B858" s="318"/>
      <c r="C858" s="318"/>
      <c r="D858" s="318"/>
      <c r="E858" s="318"/>
      <c r="F858" s="318"/>
      <c r="G858" s="318"/>
      <c r="H858" s="318"/>
      <c r="I858" s="318"/>
      <c r="J858" s="318"/>
      <c r="K858" s="318"/>
      <c r="L858" s="318"/>
      <c r="M858" s="318"/>
      <c r="N858" s="320"/>
      <c r="O858" s="367"/>
      <c r="P858" s="318"/>
      <c r="Q858" s="318"/>
      <c r="R858" s="356"/>
      <c r="S858" s="318"/>
      <c r="T858" s="318"/>
      <c r="U858" s="318"/>
      <c r="V858" s="318"/>
      <c r="W858" s="318"/>
      <c r="X858" s="318"/>
      <c r="Y858" s="318"/>
      <c r="Z858" s="318"/>
      <c r="AA858" s="318"/>
      <c r="AB858" s="318"/>
      <c r="AC858" s="318"/>
      <c r="AD858" s="318"/>
      <c r="AE858" s="318"/>
      <c r="AF858" s="318"/>
      <c r="AG858" s="318"/>
      <c r="AH858" s="318"/>
      <c r="AI858" s="318"/>
      <c r="AJ858" s="318"/>
      <c r="AK858" s="318"/>
    </row>
    <row r="859" spans="1:37" ht="12" customHeight="1" x14ac:dyDescent="0.25">
      <c r="A859" s="318"/>
      <c r="B859" s="318"/>
      <c r="C859" s="318"/>
      <c r="D859" s="318"/>
      <c r="E859" s="318"/>
      <c r="F859" s="318"/>
      <c r="G859" s="318"/>
      <c r="H859" s="318"/>
      <c r="I859" s="318"/>
      <c r="J859" s="318"/>
      <c r="K859" s="318"/>
      <c r="L859" s="318"/>
      <c r="M859" s="318"/>
      <c r="N859" s="320"/>
      <c r="O859" s="367"/>
      <c r="P859" s="318"/>
      <c r="Q859" s="318"/>
      <c r="R859" s="356"/>
      <c r="S859" s="318"/>
      <c r="T859" s="318"/>
      <c r="U859" s="318"/>
      <c r="V859" s="318"/>
      <c r="W859" s="318"/>
      <c r="X859" s="318"/>
      <c r="Y859" s="318"/>
      <c r="Z859" s="318"/>
      <c r="AA859" s="318"/>
      <c r="AB859" s="318"/>
      <c r="AC859" s="318"/>
      <c r="AD859" s="318"/>
      <c r="AE859" s="318"/>
      <c r="AF859" s="318"/>
      <c r="AG859" s="318"/>
      <c r="AH859" s="318"/>
      <c r="AI859" s="318"/>
      <c r="AJ859" s="318"/>
      <c r="AK859" s="318"/>
    </row>
    <row r="860" spans="1:37" ht="12" customHeight="1" x14ac:dyDescent="0.25">
      <c r="A860" s="318"/>
      <c r="B860" s="318"/>
      <c r="C860" s="318"/>
      <c r="D860" s="318"/>
      <c r="E860" s="318"/>
      <c r="F860" s="318"/>
      <c r="G860" s="318"/>
      <c r="H860" s="318"/>
      <c r="I860" s="318"/>
      <c r="J860" s="318"/>
      <c r="K860" s="318"/>
      <c r="L860" s="318"/>
      <c r="M860" s="318"/>
      <c r="N860" s="320"/>
      <c r="O860" s="367"/>
      <c r="P860" s="318"/>
      <c r="Q860" s="318"/>
      <c r="R860" s="356"/>
      <c r="S860" s="318"/>
      <c r="T860" s="318"/>
      <c r="U860" s="318"/>
      <c r="V860" s="318"/>
      <c r="W860" s="318"/>
      <c r="X860" s="318"/>
      <c r="Y860" s="318"/>
      <c r="Z860" s="318"/>
      <c r="AA860" s="318"/>
      <c r="AB860" s="318"/>
      <c r="AC860" s="318"/>
      <c r="AD860" s="318"/>
      <c r="AE860" s="318"/>
      <c r="AF860" s="318"/>
      <c r="AG860" s="318"/>
      <c r="AH860" s="318"/>
      <c r="AI860" s="318"/>
      <c r="AJ860" s="318"/>
      <c r="AK860" s="318"/>
    </row>
    <row r="861" spans="1:37" ht="12" customHeight="1" x14ac:dyDescent="0.25">
      <c r="A861" s="318"/>
      <c r="B861" s="318"/>
      <c r="C861" s="318"/>
      <c r="D861" s="318"/>
      <c r="E861" s="318"/>
      <c r="F861" s="318"/>
      <c r="G861" s="318"/>
      <c r="H861" s="318"/>
      <c r="I861" s="318"/>
      <c r="J861" s="318"/>
      <c r="K861" s="318"/>
      <c r="L861" s="318"/>
      <c r="M861" s="318"/>
      <c r="N861" s="320"/>
      <c r="O861" s="367"/>
      <c r="P861" s="318"/>
      <c r="Q861" s="318"/>
      <c r="R861" s="356"/>
      <c r="S861" s="318"/>
      <c r="T861" s="318"/>
      <c r="U861" s="318"/>
      <c r="V861" s="318"/>
      <c r="W861" s="318"/>
      <c r="X861" s="318"/>
      <c r="Y861" s="318"/>
      <c r="Z861" s="318"/>
      <c r="AA861" s="318"/>
      <c r="AB861" s="318"/>
      <c r="AC861" s="318"/>
      <c r="AD861" s="318"/>
      <c r="AE861" s="318"/>
      <c r="AF861" s="318"/>
      <c r="AG861" s="318"/>
      <c r="AH861" s="318"/>
      <c r="AI861" s="318"/>
      <c r="AJ861" s="318"/>
      <c r="AK861" s="318"/>
    </row>
    <row r="862" spans="1:37" ht="12" customHeight="1" x14ac:dyDescent="0.25">
      <c r="A862" s="318"/>
      <c r="B862" s="318"/>
      <c r="C862" s="318"/>
      <c r="D862" s="318"/>
      <c r="E862" s="318"/>
      <c r="F862" s="318"/>
      <c r="G862" s="318"/>
      <c r="H862" s="318"/>
      <c r="I862" s="318"/>
      <c r="J862" s="318"/>
      <c r="K862" s="318"/>
      <c r="L862" s="318"/>
      <c r="M862" s="318"/>
      <c r="N862" s="320"/>
      <c r="O862" s="367"/>
      <c r="P862" s="318"/>
      <c r="Q862" s="318"/>
      <c r="R862" s="356"/>
      <c r="S862" s="318"/>
      <c r="T862" s="318"/>
      <c r="U862" s="318"/>
      <c r="V862" s="318"/>
      <c r="W862" s="318"/>
      <c r="X862" s="318"/>
      <c r="Y862" s="318"/>
      <c r="Z862" s="318"/>
      <c r="AA862" s="318"/>
      <c r="AB862" s="318"/>
      <c r="AC862" s="318"/>
      <c r="AD862" s="318"/>
      <c r="AE862" s="318"/>
      <c r="AF862" s="318"/>
      <c r="AG862" s="318"/>
      <c r="AH862" s="318"/>
      <c r="AI862" s="318"/>
      <c r="AJ862" s="318"/>
      <c r="AK862" s="318"/>
    </row>
    <row r="863" spans="1:37" ht="12" customHeight="1" x14ac:dyDescent="0.25">
      <c r="A863" s="318"/>
      <c r="B863" s="318"/>
      <c r="C863" s="318"/>
      <c r="D863" s="318"/>
      <c r="E863" s="318"/>
      <c r="F863" s="318"/>
      <c r="G863" s="318"/>
      <c r="H863" s="318"/>
      <c r="I863" s="318"/>
      <c r="J863" s="318"/>
      <c r="K863" s="318"/>
      <c r="L863" s="318"/>
      <c r="M863" s="318"/>
      <c r="N863" s="320"/>
      <c r="O863" s="367"/>
      <c r="P863" s="318"/>
      <c r="Q863" s="318"/>
      <c r="R863" s="356"/>
      <c r="S863" s="318"/>
      <c r="T863" s="318"/>
      <c r="U863" s="318"/>
      <c r="V863" s="318"/>
      <c r="W863" s="318"/>
      <c r="X863" s="318"/>
      <c r="Y863" s="318"/>
      <c r="Z863" s="318"/>
      <c r="AA863" s="318"/>
      <c r="AB863" s="318"/>
      <c r="AC863" s="318"/>
      <c r="AD863" s="318"/>
      <c r="AE863" s="318"/>
      <c r="AF863" s="318"/>
      <c r="AG863" s="318"/>
      <c r="AH863" s="318"/>
      <c r="AI863" s="318"/>
      <c r="AJ863" s="318"/>
      <c r="AK863" s="318"/>
    </row>
    <row r="864" spans="1:37" ht="12" customHeight="1" x14ac:dyDescent="0.25">
      <c r="A864" s="318"/>
      <c r="B864" s="318"/>
      <c r="C864" s="318"/>
      <c r="D864" s="318"/>
      <c r="E864" s="318"/>
      <c r="F864" s="318"/>
      <c r="G864" s="318"/>
      <c r="H864" s="318"/>
      <c r="I864" s="318"/>
      <c r="J864" s="318"/>
      <c r="K864" s="318"/>
      <c r="L864" s="318"/>
      <c r="M864" s="318"/>
      <c r="N864" s="320"/>
      <c r="O864" s="367"/>
      <c r="P864" s="318"/>
      <c r="Q864" s="318"/>
      <c r="R864" s="356"/>
      <c r="S864" s="318"/>
      <c r="T864" s="318"/>
      <c r="U864" s="318"/>
      <c r="V864" s="318"/>
      <c r="W864" s="318"/>
      <c r="X864" s="318"/>
      <c r="Y864" s="318"/>
      <c r="Z864" s="318"/>
      <c r="AA864" s="318"/>
      <c r="AB864" s="318"/>
      <c r="AC864" s="318"/>
      <c r="AD864" s="318"/>
      <c r="AE864" s="318"/>
      <c r="AF864" s="318"/>
      <c r="AG864" s="318"/>
      <c r="AH864" s="318"/>
      <c r="AI864" s="318"/>
      <c r="AJ864" s="318"/>
      <c r="AK864" s="318"/>
    </row>
    <row r="865" spans="1:37" ht="12" customHeight="1" x14ac:dyDescent="0.25">
      <c r="A865" s="318"/>
      <c r="B865" s="318"/>
      <c r="C865" s="318"/>
      <c r="D865" s="318"/>
      <c r="E865" s="318"/>
      <c r="F865" s="318"/>
      <c r="G865" s="318"/>
      <c r="H865" s="318"/>
      <c r="I865" s="318"/>
      <c r="J865" s="318"/>
      <c r="K865" s="318"/>
      <c r="L865" s="318"/>
      <c r="M865" s="318"/>
      <c r="N865" s="320"/>
      <c r="O865" s="367"/>
      <c r="P865" s="318"/>
      <c r="Q865" s="318"/>
      <c r="R865" s="356"/>
      <c r="S865" s="318"/>
      <c r="T865" s="318"/>
      <c r="U865" s="318"/>
      <c r="V865" s="318"/>
      <c r="W865" s="318"/>
      <c r="X865" s="318"/>
      <c r="Y865" s="318"/>
      <c r="Z865" s="318"/>
      <c r="AA865" s="318"/>
      <c r="AB865" s="318"/>
      <c r="AC865" s="318"/>
      <c r="AD865" s="318"/>
      <c r="AE865" s="318"/>
      <c r="AF865" s="318"/>
      <c r="AG865" s="318"/>
      <c r="AH865" s="318"/>
      <c r="AI865" s="318"/>
      <c r="AJ865" s="318"/>
      <c r="AK865" s="318"/>
    </row>
    <row r="866" spans="1:37" ht="12" customHeight="1" x14ac:dyDescent="0.25">
      <c r="A866" s="318"/>
      <c r="B866" s="318"/>
      <c r="C866" s="318"/>
      <c r="D866" s="318"/>
      <c r="E866" s="318"/>
      <c r="F866" s="318"/>
      <c r="G866" s="318"/>
      <c r="H866" s="318"/>
      <c r="I866" s="318"/>
      <c r="J866" s="318"/>
      <c r="K866" s="318"/>
      <c r="L866" s="318"/>
      <c r="M866" s="318"/>
      <c r="N866" s="320"/>
      <c r="O866" s="367"/>
      <c r="P866" s="318"/>
      <c r="Q866" s="318"/>
      <c r="R866" s="356"/>
      <c r="S866" s="318"/>
      <c r="T866" s="318"/>
      <c r="U866" s="318"/>
      <c r="V866" s="318"/>
      <c r="W866" s="318"/>
      <c r="X866" s="318"/>
      <c r="Y866" s="318"/>
      <c r="Z866" s="318"/>
      <c r="AA866" s="318"/>
      <c r="AB866" s="318"/>
      <c r="AC866" s="318"/>
      <c r="AD866" s="318"/>
      <c r="AE866" s="318"/>
      <c r="AF866" s="318"/>
      <c r="AG866" s="318"/>
      <c r="AH866" s="318"/>
      <c r="AI866" s="318"/>
      <c r="AJ866" s="318"/>
      <c r="AK866" s="318"/>
    </row>
    <row r="867" spans="1:37" ht="12" customHeight="1" x14ac:dyDescent="0.25">
      <c r="A867" s="318"/>
      <c r="B867" s="318"/>
      <c r="C867" s="318"/>
      <c r="D867" s="318"/>
      <c r="E867" s="318"/>
      <c r="F867" s="318"/>
      <c r="G867" s="318"/>
      <c r="H867" s="318"/>
      <c r="I867" s="318"/>
      <c r="J867" s="318"/>
      <c r="K867" s="318"/>
      <c r="L867" s="318"/>
      <c r="M867" s="318"/>
      <c r="N867" s="320"/>
      <c r="O867" s="367"/>
      <c r="P867" s="318"/>
      <c r="Q867" s="318"/>
      <c r="R867" s="356"/>
      <c r="S867" s="318"/>
      <c r="T867" s="318"/>
      <c r="U867" s="318"/>
      <c r="V867" s="318"/>
      <c r="W867" s="318"/>
      <c r="X867" s="318"/>
      <c r="Y867" s="318"/>
      <c r="Z867" s="318"/>
      <c r="AA867" s="318"/>
      <c r="AB867" s="318"/>
      <c r="AC867" s="318"/>
      <c r="AD867" s="318"/>
      <c r="AE867" s="318"/>
      <c r="AF867" s="318"/>
      <c r="AG867" s="318"/>
      <c r="AH867" s="318"/>
      <c r="AI867" s="318"/>
      <c r="AJ867" s="318"/>
      <c r="AK867" s="318"/>
    </row>
    <row r="868" spans="1:37" ht="12" customHeight="1" x14ac:dyDescent="0.25">
      <c r="A868" s="318"/>
      <c r="B868" s="318"/>
      <c r="C868" s="318"/>
      <c r="D868" s="318"/>
      <c r="E868" s="318"/>
      <c r="F868" s="318"/>
      <c r="G868" s="318"/>
      <c r="H868" s="318"/>
      <c r="I868" s="318"/>
      <c r="J868" s="318"/>
      <c r="K868" s="318"/>
      <c r="L868" s="318"/>
      <c r="M868" s="318"/>
      <c r="N868" s="320"/>
      <c r="O868" s="367"/>
      <c r="P868" s="318"/>
      <c r="Q868" s="318"/>
      <c r="R868" s="356"/>
      <c r="S868" s="318"/>
      <c r="T868" s="318"/>
      <c r="U868" s="318"/>
      <c r="V868" s="318"/>
      <c r="W868" s="318"/>
      <c r="X868" s="318"/>
      <c r="Y868" s="318"/>
      <c r="Z868" s="318"/>
      <c r="AA868" s="318"/>
      <c r="AB868" s="318"/>
      <c r="AC868" s="318"/>
      <c r="AD868" s="318"/>
      <c r="AE868" s="318"/>
      <c r="AF868" s="318"/>
      <c r="AG868" s="318"/>
      <c r="AH868" s="318"/>
      <c r="AI868" s="318"/>
      <c r="AJ868" s="318"/>
      <c r="AK868" s="318"/>
    </row>
    <row r="869" spans="1:37" ht="12" customHeight="1" x14ac:dyDescent="0.25">
      <c r="A869" s="318"/>
      <c r="B869" s="318"/>
      <c r="C869" s="318"/>
      <c r="D869" s="318"/>
      <c r="E869" s="318"/>
      <c r="F869" s="318"/>
      <c r="G869" s="318"/>
      <c r="H869" s="318"/>
      <c r="I869" s="318"/>
      <c r="J869" s="318"/>
      <c r="K869" s="318"/>
      <c r="L869" s="318"/>
      <c r="M869" s="318"/>
      <c r="N869" s="320"/>
      <c r="O869" s="367"/>
      <c r="P869" s="318"/>
      <c r="Q869" s="318"/>
      <c r="R869" s="356"/>
      <c r="S869" s="318"/>
      <c r="T869" s="318"/>
      <c r="U869" s="318"/>
      <c r="V869" s="318"/>
      <c r="W869" s="318"/>
      <c r="X869" s="318"/>
      <c r="Y869" s="318"/>
      <c r="Z869" s="318"/>
      <c r="AA869" s="318"/>
      <c r="AB869" s="318"/>
      <c r="AC869" s="318"/>
      <c r="AD869" s="318"/>
      <c r="AE869" s="318"/>
      <c r="AF869" s="318"/>
      <c r="AG869" s="318"/>
      <c r="AH869" s="318"/>
      <c r="AI869" s="318"/>
      <c r="AJ869" s="318"/>
      <c r="AK869" s="318"/>
    </row>
    <row r="870" spans="1:37" ht="12" customHeight="1" x14ac:dyDescent="0.25">
      <c r="A870" s="318"/>
      <c r="B870" s="318"/>
      <c r="C870" s="318"/>
      <c r="D870" s="318"/>
      <c r="E870" s="318"/>
      <c r="F870" s="318"/>
      <c r="G870" s="318"/>
      <c r="H870" s="318"/>
      <c r="I870" s="318"/>
      <c r="J870" s="318"/>
      <c r="K870" s="318"/>
      <c r="L870" s="318"/>
      <c r="M870" s="318"/>
      <c r="N870" s="320"/>
      <c r="O870" s="367"/>
      <c r="P870" s="318"/>
      <c r="Q870" s="318"/>
      <c r="R870" s="356"/>
      <c r="S870" s="318"/>
      <c r="T870" s="318"/>
      <c r="U870" s="318"/>
      <c r="V870" s="318"/>
      <c r="W870" s="318"/>
      <c r="X870" s="318"/>
      <c r="Y870" s="318"/>
      <c r="Z870" s="318"/>
      <c r="AA870" s="318"/>
      <c r="AB870" s="318"/>
      <c r="AC870" s="318"/>
      <c r="AD870" s="318"/>
      <c r="AE870" s="318"/>
      <c r="AF870" s="318"/>
      <c r="AG870" s="318"/>
      <c r="AH870" s="318"/>
      <c r="AI870" s="318"/>
      <c r="AJ870" s="318"/>
      <c r="AK870" s="318"/>
    </row>
    <row r="871" spans="1:37" ht="12" customHeight="1" x14ac:dyDescent="0.25">
      <c r="A871" s="318"/>
      <c r="B871" s="318"/>
      <c r="C871" s="318"/>
      <c r="D871" s="318"/>
      <c r="E871" s="318"/>
      <c r="F871" s="318"/>
      <c r="G871" s="318"/>
      <c r="H871" s="318"/>
      <c r="I871" s="318"/>
      <c r="J871" s="318"/>
      <c r="K871" s="318"/>
      <c r="L871" s="318"/>
      <c r="M871" s="318"/>
      <c r="N871" s="320"/>
      <c r="O871" s="367"/>
      <c r="P871" s="318"/>
      <c r="Q871" s="318"/>
      <c r="R871" s="356"/>
      <c r="S871" s="318"/>
      <c r="T871" s="318"/>
      <c r="U871" s="318"/>
      <c r="V871" s="318"/>
      <c r="W871" s="318"/>
      <c r="X871" s="318"/>
      <c r="Y871" s="318"/>
      <c r="Z871" s="318"/>
      <c r="AA871" s="318"/>
      <c r="AB871" s="318"/>
      <c r="AC871" s="318"/>
      <c r="AD871" s="318"/>
      <c r="AE871" s="318"/>
      <c r="AF871" s="318"/>
      <c r="AG871" s="318"/>
      <c r="AH871" s="318"/>
      <c r="AI871" s="318"/>
      <c r="AJ871" s="318"/>
      <c r="AK871" s="318"/>
    </row>
    <row r="872" spans="1:37" ht="12" customHeight="1" x14ac:dyDescent="0.25">
      <c r="A872" s="318"/>
      <c r="B872" s="318"/>
      <c r="C872" s="318"/>
      <c r="D872" s="318"/>
      <c r="E872" s="318"/>
      <c r="F872" s="318"/>
      <c r="G872" s="318"/>
      <c r="H872" s="318"/>
      <c r="I872" s="318"/>
      <c r="J872" s="318"/>
      <c r="K872" s="318"/>
      <c r="L872" s="318"/>
      <c r="M872" s="318"/>
      <c r="N872" s="320"/>
      <c r="O872" s="367"/>
      <c r="P872" s="318"/>
      <c r="Q872" s="318"/>
      <c r="R872" s="356"/>
      <c r="S872" s="318"/>
      <c r="T872" s="318"/>
      <c r="U872" s="318"/>
      <c r="V872" s="318"/>
      <c r="W872" s="318"/>
      <c r="X872" s="318"/>
      <c r="Y872" s="318"/>
      <c r="Z872" s="318"/>
      <c r="AA872" s="318"/>
      <c r="AB872" s="318"/>
      <c r="AC872" s="318"/>
      <c r="AD872" s="318"/>
      <c r="AE872" s="318"/>
      <c r="AF872" s="318"/>
      <c r="AG872" s="318"/>
      <c r="AH872" s="318"/>
      <c r="AI872" s="318"/>
      <c r="AJ872" s="318"/>
      <c r="AK872" s="318"/>
    </row>
    <row r="873" spans="1:37" ht="12" customHeight="1" x14ac:dyDescent="0.25">
      <c r="A873" s="318"/>
      <c r="B873" s="318"/>
      <c r="C873" s="318"/>
      <c r="D873" s="318"/>
      <c r="E873" s="318"/>
      <c r="F873" s="318"/>
      <c r="G873" s="318"/>
      <c r="H873" s="318"/>
      <c r="I873" s="318"/>
      <c r="J873" s="318"/>
      <c r="K873" s="318"/>
      <c r="L873" s="318"/>
      <c r="M873" s="318"/>
      <c r="N873" s="320"/>
      <c r="O873" s="367"/>
      <c r="P873" s="318"/>
      <c r="Q873" s="318"/>
      <c r="R873" s="356"/>
      <c r="S873" s="318"/>
      <c r="T873" s="318"/>
      <c r="U873" s="318"/>
      <c r="V873" s="318"/>
      <c r="W873" s="318"/>
      <c r="X873" s="318"/>
      <c r="Y873" s="318"/>
      <c r="Z873" s="318"/>
      <c r="AA873" s="318"/>
      <c r="AB873" s="318"/>
      <c r="AC873" s="318"/>
      <c r="AD873" s="318"/>
      <c r="AE873" s="318"/>
      <c r="AF873" s="318"/>
      <c r="AG873" s="318"/>
      <c r="AH873" s="318"/>
      <c r="AI873" s="318"/>
      <c r="AJ873" s="318"/>
      <c r="AK873" s="318"/>
    </row>
    <row r="874" spans="1:37" ht="12" customHeight="1" x14ac:dyDescent="0.25">
      <c r="A874" s="318"/>
      <c r="B874" s="318"/>
      <c r="C874" s="318"/>
      <c r="D874" s="318"/>
      <c r="E874" s="318"/>
      <c r="F874" s="318"/>
      <c r="G874" s="318"/>
      <c r="H874" s="318"/>
      <c r="I874" s="318"/>
      <c r="J874" s="318"/>
      <c r="K874" s="318"/>
      <c r="L874" s="318"/>
      <c r="M874" s="318"/>
      <c r="N874" s="320"/>
      <c r="O874" s="367"/>
      <c r="P874" s="318"/>
      <c r="Q874" s="318"/>
      <c r="R874" s="356"/>
      <c r="S874" s="318"/>
      <c r="T874" s="318"/>
      <c r="U874" s="318"/>
      <c r="V874" s="318"/>
      <c r="W874" s="318"/>
      <c r="X874" s="318"/>
      <c r="Y874" s="318"/>
      <c r="Z874" s="318"/>
      <c r="AA874" s="318"/>
      <c r="AB874" s="318"/>
      <c r="AC874" s="318"/>
      <c r="AD874" s="318"/>
      <c r="AE874" s="318"/>
      <c r="AF874" s="318"/>
      <c r="AG874" s="318"/>
      <c r="AH874" s="318"/>
      <c r="AI874" s="318"/>
      <c r="AJ874" s="318"/>
      <c r="AK874" s="318"/>
    </row>
    <row r="875" spans="1:37" ht="12" customHeight="1" x14ac:dyDescent="0.25">
      <c r="A875" s="318"/>
      <c r="B875" s="318"/>
      <c r="C875" s="318"/>
      <c r="D875" s="318"/>
      <c r="E875" s="318"/>
      <c r="F875" s="318"/>
      <c r="G875" s="318"/>
      <c r="H875" s="318"/>
      <c r="I875" s="318"/>
      <c r="J875" s="318"/>
      <c r="K875" s="318"/>
      <c r="L875" s="318"/>
      <c r="M875" s="318"/>
      <c r="N875" s="320"/>
      <c r="O875" s="367"/>
      <c r="P875" s="318"/>
      <c r="Q875" s="318"/>
      <c r="R875" s="356"/>
      <c r="S875" s="318"/>
      <c r="T875" s="318"/>
      <c r="U875" s="318"/>
      <c r="V875" s="318"/>
      <c r="W875" s="318"/>
      <c r="X875" s="318"/>
      <c r="Y875" s="318"/>
      <c r="Z875" s="318"/>
      <c r="AA875" s="318"/>
      <c r="AB875" s="318"/>
      <c r="AC875" s="318"/>
      <c r="AD875" s="318"/>
      <c r="AE875" s="318"/>
      <c r="AF875" s="318"/>
      <c r="AG875" s="318"/>
      <c r="AH875" s="318"/>
      <c r="AI875" s="318"/>
      <c r="AJ875" s="318"/>
      <c r="AK875" s="318"/>
    </row>
    <row r="876" spans="1:37" ht="12" customHeight="1" x14ac:dyDescent="0.25">
      <c r="A876" s="318"/>
      <c r="B876" s="318"/>
      <c r="C876" s="318"/>
      <c r="D876" s="318"/>
      <c r="E876" s="318"/>
      <c r="F876" s="318"/>
      <c r="G876" s="318"/>
      <c r="H876" s="318"/>
      <c r="I876" s="318"/>
      <c r="J876" s="318"/>
      <c r="K876" s="318"/>
      <c r="L876" s="318"/>
      <c r="M876" s="318"/>
      <c r="N876" s="320"/>
      <c r="O876" s="367"/>
      <c r="P876" s="318"/>
      <c r="Q876" s="318"/>
      <c r="R876" s="356"/>
      <c r="S876" s="318"/>
      <c r="T876" s="318"/>
      <c r="U876" s="318"/>
      <c r="V876" s="318"/>
      <c r="W876" s="318"/>
      <c r="X876" s="318"/>
      <c r="Y876" s="318"/>
      <c r="Z876" s="318"/>
      <c r="AA876" s="318"/>
      <c r="AB876" s="318"/>
      <c r="AC876" s="318"/>
      <c r="AD876" s="318"/>
      <c r="AE876" s="318"/>
      <c r="AF876" s="318"/>
      <c r="AG876" s="318"/>
      <c r="AH876" s="318"/>
      <c r="AI876" s="318"/>
      <c r="AJ876" s="318"/>
      <c r="AK876" s="318"/>
    </row>
    <row r="877" spans="1:37" ht="12" customHeight="1" x14ac:dyDescent="0.25">
      <c r="A877" s="318"/>
      <c r="B877" s="318"/>
      <c r="C877" s="318"/>
      <c r="D877" s="318"/>
      <c r="E877" s="318"/>
      <c r="F877" s="318"/>
      <c r="G877" s="318"/>
      <c r="H877" s="318"/>
      <c r="I877" s="318"/>
      <c r="J877" s="318"/>
      <c r="K877" s="318"/>
      <c r="L877" s="318"/>
      <c r="M877" s="318"/>
      <c r="N877" s="320"/>
      <c r="O877" s="367"/>
      <c r="P877" s="318"/>
      <c r="Q877" s="318"/>
      <c r="R877" s="356"/>
      <c r="S877" s="318"/>
      <c r="T877" s="318"/>
      <c r="U877" s="318"/>
      <c r="V877" s="318"/>
      <c r="W877" s="318"/>
      <c r="X877" s="318"/>
      <c r="Y877" s="318"/>
      <c r="Z877" s="318"/>
      <c r="AA877" s="318"/>
      <c r="AB877" s="318"/>
      <c r="AC877" s="318"/>
      <c r="AD877" s="318"/>
      <c r="AE877" s="318"/>
      <c r="AF877" s="318"/>
      <c r="AG877" s="318"/>
      <c r="AH877" s="318"/>
      <c r="AI877" s="318"/>
      <c r="AJ877" s="318"/>
      <c r="AK877" s="318"/>
    </row>
    <row r="878" spans="1:37" ht="12" customHeight="1" x14ac:dyDescent="0.25">
      <c r="A878" s="318"/>
      <c r="B878" s="318"/>
      <c r="C878" s="318"/>
      <c r="D878" s="318"/>
      <c r="E878" s="318"/>
      <c r="F878" s="318"/>
      <c r="G878" s="318"/>
      <c r="H878" s="318"/>
      <c r="I878" s="318"/>
      <c r="J878" s="318"/>
      <c r="K878" s="318"/>
      <c r="L878" s="318"/>
      <c r="M878" s="318"/>
      <c r="N878" s="320"/>
      <c r="O878" s="367"/>
      <c r="P878" s="318"/>
      <c r="Q878" s="318"/>
      <c r="R878" s="356"/>
      <c r="S878" s="318"/>
      <c r="T878" s="318"/>
      <c r="U878" s="318"/>
      <c r="V878" s="318"/>
      <c r="W878" s="318"/>
      <c r="X878" s="318"/>
      <c r="Y878" s="318"/>
      <c r="Z878" s="318"/>
      <c r="AA878" s="318"/>
      <c r="AB878" s="318"/>
      <c r="AC878" s="318"/>
      <c r="AD878" s="318"/>
      <c r="AE878" s="318"/>
      <c r="AF878" s="318"/>
      <c r="AG878" s="318"/>
      <c r="AH878" s="318"/>
      <c r="AI878" s="318"/>
      <c r="AJ878" s="318"/>
      <c r="AK878" s="318"/>
    </row>
    <row r="879" spans="1:37" ht="12" customHeight="1" x14ac:dyDescent="0.25">
      <c r="A879" s="318"/>
      <c r="B879" s="318"/>
      <c r="C879" s="318"/>
      <c r="D879" s="318"/>
      <c r="E879" s="318"/>
      <c r="F879" s="318"/>
      <c r="G879" s="318"/>
      <c r="H879" s="318"/>
      <c r="I879" s="318"/>
      <c r="J879" s="318"/>
      <c r="K879" s="318"/>
      <c r="L879" s="318"/>
      <c r="M879" s="318"/>
      <c r="N879" s="320"/>
      <c r="O879" s="367"/>
      <c r="P879" s="318"/>
      <c r="Q879" s="318"/>
      <c r="R879" s="356"/>
      <c r="S879" s="318"/>
      <c r="T879" s="318"/>
      <c r="U879" s="318"/>
      <c r="V879" s="318"/>
      <c r="W879" s="318"/>
      <c r="X879" s="318"/>
      <c r="Y879" s="318"/>
      <c r="Z879" s="318"/>
      <c r="AA879" s="318"/>
      <c r="AB879" s="318"/>
      <c r="AC879" s="318"/>
      <c r="AD879" s="318"/>
      <c r="AE879" s="318"/>
      <c r="AF879" s="318"/>
      <c r="AG879" s="318"/>
      <c r="AH879" s="318"/>
      <c r="AI879" s="318"/>
      <c r="AJ879" s="318"/>
      <c r="AK879" s="318"/>
    </row>
    <row r="880" spans="1:37" ht="12" customHeight="1" x14ac:dyDescent="0.25">
      <c r="A880" s="318"/>
      <c r="B880" s="318"/>
      <c r="C880" s="318"/>
      <c r="D880" s="318"/>
      <c r="E880" s="318"/>
      <c r="F880" s="318"/>
      <c r="G880" s="318"/>
      <c r="H880" s="318"/>
      <c r="I880" s="318"/>
      <c r="J880" s="318"/>
      <c r="K880" s="318"/>
      <c r="L880" s="318"/>
      <c r="M880" s="318"/>
      <c r="N880" s="320"/>
      <c r="O880" s="367"/>
      <c r="P880" s="318"/>
      <c r="Q880" s="318"/>
      <c r="R880" s="356"/>
      <c r="S880" s="318"/>
      <c r="T880" s="318"/>
      <c r="U880" s="318"/>
      <c r="V880" s="318"/>
      <c r="W880" s="318"/>
      <c r="X880" s="318"/>
      <c r="Y880" s="318"/>
      <c r="Z880" s="318"/>
      <c r="AA880" s="318"/>
      <c r="AB880" s="318"/>
      <c r="AC880" s="318"/>
      <c r="AD880" s="318"/>
      <c r="AE880" s="318"/>
      <c r="AF880" s="318"/>
      <c r="AG880" s="318"/>
      <c r="AH880" s="318"/>
      <c r="AI880" s="318"/>
      <c r="AJ880" s="318"/>
      <c r="AK880" s="318"/>
    </row>
    <row r="881" spans="1:37" ht="12" customHeight="1" x14ac:dyDescent="0.25">
      <c r="A881" s="318"/>
      <c r="B881" s="318"/>
      <c r="C881" s="318"/>
      <c r="D881" s="318"/>
      <c r="E881" s="318"/>
      <c r="F881" s="318"/>
      <c r="G881" s="318"/>
      <c r="H881" s="318"/>
      <c r="I881" s="318"/>
      <c r="J881" s="318"/>
      <c r="K881" s="318"/>
      <c r="L881" s="318"/>
      <c r="M881" s="318"/>
      <c r="N881" s="320"/>
      <c r="O881" s="367"/>
      <c r="P881" s="318"/>
      <c r="Q881" s="318"/>
      <c r="R881" s="356"/>
      <c r="S881" s="318"/>
      <c r="T881" s="318"/>
      <c r="U881" s="318"/>
      <c r="V881" s="318"/>
      <c r="W881" s="318"/>
      <c r="X881" s="318"/>
      <c r="Y881" s="318"/>
      <c r="Z881" s="318"/>
      <c r="AA881" s="318"/>
      <c r="AB881" s="318"/>
      <c r="AC881" s="318"/>
      <c r="AD881" s="318"/>
      <c r="AE881" s="318"/>
      <c r="AF881" s="318"/>
      <c r="AG881" s="318"/>
      <c r="AH881" s="318"/>
      <c r="AI881" s="318"/>
      <c r="AJ881" s="318"/>
      <c r="AK881" s="318"/>
    </row>
    <row r="882" spans="1:37" ht="12" customHeight="1" x14ac:dyDescent="0.25">
      <c r="A882" s="318"/>
      <c r="B882" s="318"/>
      <c r="C882" s="318"/>
      <c r="D882" s="318"/>
      <c r="E882" s="318"/>
      <c r="F882" s="318"/>
      <c r="G882" s="318"/>
      <c r="H882" s="318"/>
      <c r="I882" s="318"/>
      <c r="J882" s="318"/>
      <c r="K882" s="318"/>
      <c r="L882" s="318"/>
      <c r="M882" s="318"/>
      <c r="N882" s="320"/>
      <c r="O882" s="367"/>
      <c r="P882" s="318"/>
      <c r="Q882" s="318"/>
      <c r="R882" s="356"/>
      <c r="S882" s="318"/>
      <c r="T882" s="318"/>
      <c r="U882" s="318"/>
      <c r="V882" s="318"/>
      <c r="W882" s="318"/>
      <c r="X882" s="318"/>
      <c r="Y882" s="318"/>
      <c r="Z882" s="318"/>
      <c r="AA882" s="318"/>
      <c r="AB882" s="318"/>
      <c r="AC882" s="318"/>
      <c r="AD882" s="318"/>
      <c r="AE882" s="318"/>
      <c r="AF882" s="318"/>
      <c r="AG882" s="318"/>
      <c r="AH882" s="318"/>
      <c r="AI882" s="318"/>
      <c r="AJ882" s="318"/>
      <c r="AK882" s="318"/>
    </row>
    <row r="883" spans="1:37" ht="12" customHeight="1" x14ac:dyDescent="0.25">
      <c r="A883" s="318"/>
      <c r="B883" s="318"/>
      <c r="C883" s="318"/>
      <c r="D883" s="318"/>
      <c r="E883" s="318"/>
      <c r="F883" s="318"/>
      <c r="G883" s="318"/>
      <c r="H883" s="318"/>
      <c r="I883" s="318"/>
      <c r="J883" s="318"/>
      <c r="K883" s="318"/>
      <c r="L883" s="318"/>
      <c r="M883" s="318"/>
      <c r="N883" s="320"/>
      <c r="O883" s="367"/>
      <c r="P883" s="318"/>
      <c r="Q883" s="318"/>
      <c r="R883" s="356"/>
      <c r="S883" s="318"/>
      <c r="T883" s="318"/>
      <c r="U883" s="318"/>
      <c r="V883" s="318"/>
      <c r="W883" s="318"/>
      <c r="X883" s="318"/>
      <c r="Y883" s="318"/>
      <c r="Z883" s="318"/>
      <c r="AA883" s="318"/>
      <c r="AB883" s="318"/>
      <c r="AC883" s="318"/>
      <c r="AD883" s="318"/>
      <c r="AE883" s="318"/>
      <c r="AF883" s="318"/>
      <c r="AG883" s="318"/>
      <c r="AH883" s="318"/>
      <c r="AI883" s="318"/>
      <c r="AJ883" s="318"/>
      <c r="AK883" s="318"/>
    </row>
    <row r="884" spans="1:37" ht="12" customHeight="1" x14ac:dyDescent="0.25">
      <c r="A884" s="318"/>
      <c r="B884" s="318"/>
      <c r="C884" s="318"/>
      <c r="D884" s="318"/>
      <c r="E884" s="318"/>
      <c r="F884" s="318"/>
      <c r="G884" s="318"/>
      <c r="H884" s="318"/>
      <c r="I884" s="318"/>
      <c r="J884" s="318"/>
      <c r="K884" s="318"/>
      <c r="L884" s="318"/>
      <c r="M884" s="318"/>
      <c r="N884" s="320"/>
      <c r="O884" s="367"/>
      <c r="P884" s="318"/>
      <c r="Q884" s="318"/>
      <c r="R884" s="356"/>
      <c r="S884" s="318"/>
      <c r="T884" s="318"/>
      <c r="U884" s="318"/>
      <c r="V884" s="318"/>
      <c r="W884" s="318"/>
      <c r="X884" s="318"/>
      <c r="Y884" s="318"/>
      <c r="Z884" s="318"/>
      <c r="AA884" s="318"/>
      <c r="AB884" s="318"/>
      <c r="AC884" s="318"/>
      <c r="AD884" s="318"/>
      <c r="AE884" s="318"/>
      <c r="AF884" s="318"/>
      <c r="AG884" s="318"/>
      <c r="AH884" s="318"/>
      <c r="AI884" s="318"/>
      <c r="AJ884" s="318"/>
      <c r="AK884" s="318"/>
    </row>
    <row r="885" spans="1:37" ht="12" customHeight="1" x14ac:dyDescent="0.25">
      <c r="A885" s="318"/>
      <c r="B885" s="318"/>
      <c r="C885" s="318"/>
      <c r="D885" s="318"/>
      <c r="E885" s="318"/>
      <c r="F885" s="318"/>
      <c r="G885" s="318"/>
      <c r="H885" s="318"/>
      <c r="I885" s="318"/>
      <c r="J885" s="318"/>
      <c r="K885" s="318"/>
      <c r="L885" s="318"/>
      <c r="M885" s="318"/>
      <c r="N885" s="320"/>
      <c r="O885" s="367"/>
      <c r="P885" s="318"/>
      <c r="Q885" s="318"/>
      <c r="R885" s="356"/>
      <c r="S885" s="318"/>
      <c r="T885" s="318"/>
      <c r="U885" s="318"/>
      <c r="V885" s="318"/>
      <c r="W885" s="318"/>
      <c r="X885" s="318"/>
      <c r="Y885" s="318"/>
      <c r="Z885" s="318"/>
      <c r="AA885" s="318"/>
      <c r="AB885" s="318"/>
      <c r="AC885" s="318"/>
      <c r="AD885" s="318"/>
      <c r="AE885" s="318"/>
      <c r="AF885" s="318"/>
      <c r="AG885" s="318"/>
      <c r="AH885" s="318"/>
      <c r="AI885" s="318"/>
      <c r="AJ885" s="318"/>
      <c r="AK885" s="318"/>
    </row>
    <row r="886" spans="1:37" ht="12" customHeight="1" x14ac:dyDescent="0.25">
      <c r="A886" s="318"/>
      <c r="B886" s="318"/>
      <c r="C886" s="318"/>
      <c r="D886" s="318"/>
      <c r="E886" s="318"/>
      <c r="F886" s="318"/>
      <c r="G886" s="318"/>
      <c r="H886" s="318"/>
      <c r="I886" s="318"/>
      <c r="J886" s="318"/>
      <c r="K886" s="318"/>
      <c r="L886" s="318"/>
      <c r="M886" s="318"/>
      <c r="N886" s="320"/>
      <c r="O886" s="367"/>
      <c r="P886" s="318"/>
      <c r="Q886" s="318"/>
      <c r="R886" s="356"/>
      <c r="S886" s="318"/>
      <c r="T886" s="318"/>
      <c r="U886" s="318"/>
      <c r="V886" s="318"/>
      <c r="W886" s="318"/>
      <c r="X886" s="318"/>
      <c r="Y886" s="318"/>
      <c r="Z886" s="318"/>
      <c r="AA886" s="318"/>
      <c r="AB886" s="318"/>
      <c r="AC886" s="318"/>
      <c r="AD886" s="318"/>
      <c r="AE886" s="318"/>
      <c r="AF886" s="318"/>
      <c r="AG886" s="318"/>
      <c r="AH886" s="318"/>
      <c r="AI886" s="318"/>
      <c r="AJ886" s="318"/>
      <c r="AK886" s="318"/>
    </row>
    <row r="887" spans="1:37" ht="12" customHeight="1" x14ac:dyDescent="0.25">
      <c r="A887" s="318"/>
      <c r="B887" s="318"/>
      <c r="C887" s="318"/>
      <c r="D887" s="318"/>
      <c r="E887" s="318"/>
      <c r="F887" s="318"/>
      <c r="G887" s="318"/>
      <c r="H887" s="318"/>
      <c r="I887" s="318"/>
      <c r="J887" s="318"/>
      <c r="K887" s="318"/>
      <c r="L887" s="318"/>
      <c r="M887" s="318"/>
      <c r="N887" s="320"/>
      <c r="O887" s="367"/>
      <c r="P887" s="318"/>
      <c r="Q887" s="318"/>
      <c r="R887" s="356"/>
      <c r="S887" s="318"/>
      <c r="T887" s="318"/>
      <c r="U887" s="318"/>
      <c r="V887" s="318"/>
      <c r="W887" s="318"/>
      <c r="X887" s="318"/>
      <c r="Y887" s="318"/>
      <c r="Z887" s="318"/>
      <c r="AA887" s="318"/>
      <c r="AB887" s="318"/>
      <c r="AC887" s="318"/>
      <c r="AD887" s="318"/>
      <c r="AE887" s="318"/>
      <c r="AF887" s="318"/>
      <c r="AG887" s="318"/>
      <c r="AH887" s="318"/>
      <c r="AI887" s="318"/>
      <c r="AJ887" s="318"/>
      <c r="AK887" s="318"/>
    </row>
    <row r="888" spans="1:37" ht="12" customHeight="1" x14ac:dyDescent="0.25">
      <c r="A888" s="318"/>
      <c r="B888" s="318"/>
      <c r="C888" s="318"/>
      <c r="D888" s="318"/>
      <c r="E888" s="318"/>
      <c r="F888" s="318"/>
      <c r="G888" s="318"/>
      <c r="H888" s="318"/>
      <c r="I888" s="318"/>
      <c r="J888" s="318"/>
      <c r="K888" s="318"/>
      <c r="L888" s="318"/>
      <c r="M888" s="318"/>
      <c r="N888" s="320"/>
      <c r="O888" s="367"/>
      <c r="P888" s="318"/>
      <c r="Q888" s="318"/>
      <c r="R888" s="356"/>
      <c r="S888" s="318"/>
      <c r="T888" s="318"/>
      <c r="U888" s="318"/>
      <c r="V888" s="318"/>
      <c r="W888" s="318"/>
      <c r="X888" s="318"/>
      <c r="Y888" s="318"/>
      <c r="Z888" s="318"/>
      <c r="AA888" s="318"/>
      <c r="AB888" s="318"/>
      <c r="AC888" s="318"/>
      <c r="AD888" s="318"/>
      <c r="AE888" s="318"/>
      <c r="AF888" s="318"/>
      <c r="AG888" s="318"/>
      <c r="AH888" s="318"/>
      <c r="AI888" s="318"/>
      <c r="AJ888" s="318"/>
      <c r="AK888" s="318"/>
    </row>
    <row r="889" spans="1:37" ht="12" customHeight="1" x14ac:dyDescent="0.25">
      <c r="A889" s="318"/>
      <c r="B889" s="318"/>
      <c r="C889" s="318"/>
      <c r="D889" s="318"/>
      <c r="E889" s="318"/>
      <c r="F889" s="318"/>
      <c r="G889" s="318"/>
      <c r="H889" s="318"/>
      <c r="I889" s="318"/>
      <c r="J889" s="318"/>
      <c r="K889" s="318"/>
      <c r="L889" s="318"/>
      <c r="M889" s="318"/>
      <c r="N889" s="320"/>
      <c r="O889" s="367"/>
      <c r="P889" s="318"/>
      <c r="Q889" s="318"/>
      <c r="R889" s="356"/>
      <c r="S889" s="318"/>
      <c r="T889" s="318"/>
      <c r="U889" s="318"/>
      <c r="V889" s="318"/>
      <c r="W889" s="318"/>
      <c r="X889" s="318"/>
      <c r="Y889" s="318"/>
      <c r="Z889" s="318"/>
      <c r="AA889" s="318"/>
      <c r="AB889" s="318"/>
      <c r="AC889" s="318"/>
      <c r="AD889" s="318"/>
      <c r="AE889" s="318"/>
      <c r="AF889" s="318"/>
      <c r="AG889" s="318"/>
      <c r="AH889" s="318"/>
      <c r="AI889" s="318"/>
      <c r="AJ889" s="318"/>
      <c r="AK889" s="318"/>
    </row>
    <row r="890" spans="1:37" ht="12" customHeight="1" x14ac:dyDescent="0.25">
      <c r="A890" s="318"/>
      <c r="B890" s="318"/>
      <c r="C890" s="318"/>
      <c r="D890" s="318"/>
      <c r="E890" s="318"/>
      <c r="F890" s="318"/>
      <c r="G890" s="318"/>
      <c r="H890" s="318"/>
      <c r="I890" s="318"/>
      <c r="J890" s="318"/>
      <c r="K890" s="318"/>
      <c r="L890" s="318"/>
      <c r="M890" s="318"/>
      <c r="N890" s="320"/>
      <c r="O890" s="367"/>
      <c r="P890" s="318"/>
      <c r="Q890" s="318"/>
      <c r="R890" s="356"/>
      <c r="S890" s="318"/>
      <c r="T890" s="318"/>
      <c r="U890" s="318"/>
      <c r="V890" s="318"/>
      <c r="W890" s="318"/>
      <c r="X890" s="318"/>
      <c r="Y890" s="318"/>
      <c r="Z890" s="318"/>
      <c r="AA890" s="318"/>
      <c r="AB890" s="318"/>
      <c r="AC890" s="318"/>
      <c r="AD890" s="318"/>
      <c r="AE890" s="318"/>
      <c r="AF890" s="318"/>
      <c r="AG890" s="318"/>
      <c r="AH890" s="318"/>
      <c r="AI890" s="318"/>
      <c r="AJ890" s="318"/>
      <c r="AK890" s="318"/>
    </row>
    <row r="891" spans="1:37" ht="12" customHeight="1" x14ac:dyDescent="0.25">
      <c r="A891" s="318"/>
      <c r="B891" s="318"/>
      <c r="C891" s="318"/>
      <c r="D891" s="318"/>
      <c r="E891" s="318"/>
      <c r="F891" s="318"/>
      <c r="G891" s="318"/>
      <c r="H891" s="318"/>
      <c r="I891" s="318"/>
      <c r="J891" s="318"/>
      <c r="K891" s="318"/>
      <c r="L891" s="318"/>
      <c r="M891" s="318"/>
      <c r="N891" s="320"/>
      <c r="O891" s="367"/>
      <c r="P891" s="318"/>
      <c r="Q891" s="318"/>
      <c r="R891" s="356"/>
      <c r="S891" s="318"/>
      <c r="T891" s="318"/>
      <c r="U891" s="318"/>
      <c r="V891" s="318"/>
      <c r="W891" s="318"/>
      <c r="X891" s="318"/>
      <c r="Y891" s="318"/>
      <c r="Z891" s="318"/>
      <c r="AA891" s="318"/>
      <c r="AB891" s="318"/>
      <c r="AC891" s="318"/>
      <c r="AD891" s="318"/>
      <c r="AE891" s="318"/>
      <c r="AF891" s="318"/>
      <c r="AG891" s="318"/>
      <c r="AH891" s="318"/>
      <c r="AI891" s="318"/>
      <c r="AJ891" s="318"/>
      <c r="AK891" s="318"/>
    </row>
    <row r="892" spans="1:37" ht="12" customHeight="1" x14ac:dyDescent="0.25">
      <c r="A892" s="318"/>
      <c r="B892" s="318"/>
      <c r="C892" s="318"/>
      <c r="D892" s="318"/>
      <c r="E892" s="318"/>
      <c r="F892" s="318"/>
      <c r="G892" s="318"/>
      <c r="H892" s="318"/>
      <c r="I892" s="318"/>
      <c r="J892" s="318"/>
      <c r="K892" s="318"/>
      <c r="L892" s="318"/>
      <c r="M892" s="318"/>
      <c r="N892" s="320"/>
      <c r="O892" s="367"/>
      <c r="P892" s="318"/>
      <c r="Q892" s="318"/>
      <c r="R892" s="356"/>
      <c r="S892" s="318"/>
      <c r="T892" s="318"/>
      <c r="U892" s="318"/>
      <c r="V892" s="318"/>
      <c r="W892" s="318"/>
      <c r="X892" s="318"/>
      <c r="Y892" s="318"/>
      <c r="Z892" s="318"/>
      <c r="AA892" s="318"/>
      <c r="AB892" s="318"/>
      <c r="AC892" s="318"/>
      <c r="AD892" s="318"/>
      <c r="AE892" s="318"/>
      <c r="AF892" s="318"/>
      <c r="AG892" s="318"/>
      <c r="AH892" s="318"/>
      <c r="AI892" s="318"/>
      <c r="AJ892" s="318"/>
      <c r="AK892" s="318"/>
    </row>
    <row r="893" spans="1:37" ht="12" customHeight="1" x14ac:dyDescent="0.25">
      <c r="A893" s="318"/>
      <c r="B893" s="318"/>
      <c r="C893" s="318"/>
      <c r="D893" s="318"/>
      <c r="E893" s="318"/>
      <c r="F893" s="318"/>
      <c r="G893" s="318"/>
      <c r="H893" s="318"/>
      <c r="I893" s="318"/>
      <c r="J893" s="318"/>
      <c r="K893" s="318"/>
      <c r="L893" s="318"/>
      <c r="M893" s="318"/>
      <c r="N893" s="320"/>
      <c r="O893" s="367"/>
      <c r="P893" s="318"/>
      <c r="Q893" s="318"/>
      <c r="R893" s="356"/>
      <c r="S893" s="318"/>
      <c r="T893" s="318"/>
      <c r="U893" s="318"/>
      <c r="V893" s="318"/>
      <c r="W893" s="318"/>
      <c r="X893" s="318"/>
      <c r="Y893" s="318"/>
      <c r="Z893" s="318"/>
      <c r="AA893" s="318"/>
      <c r="AB893" s="318"/>
      <c r="AC893" s="318"/>
      <c r="AD893" s="318"/>
      <c r="AE893" s="318"/>
      <c r="AF893" s="318"/>
      <c r="AG893" s="318"/>
      <c r="AH893" s="318"/>
      <c r="AI893" s="318"/>
      <c r="AJ893" s="318"/>
      <c r="AK893" s="318"/>
    </row>
    <row r="894" spans="1:37" ht="12" customHeight="1" x14ac:dyDescent="0.25">
      <c r="A894" s="318"/>
      <c r="B894" s="318"/>
      <c r="C894" s="318"/>
      <c r="D894" s="318"/>
      <c r="E894" s="318"/>
      <c r="F894" s="318"/>
      <c r="G894" s="318"/>
      <c r="H894" s="318"/>
      <c r="I894" s="318"/>
      <c r="J894" s="318"/>
      <c r="K894" s="318"/>
      <c r="L894" s="318"/>
      <c r="M894" s="318"/>
      <c r="N894" s="320"/>
      <c r="O894" s="367"/>
      <c r="P894" s="318"/>
      <c r="Q894" s="318"/>
      <c r="R894" s="356"/>
      <c r="S894" s="318"/>
      <c r="T894" s="318"/>
      <c r="U894" s="318"/>
      <c r="V894" s="318"/>
      <c r="W894" s="318"/>
      <c r="X894" s="318"/>
      <c r="Y894" s="318"/>
      <c r="Z894" s="318"/>
      <c r="AA894" s="318"/>
      <c r="AB894" s="318"/>
      <c r="AC894" s="318"/>
      <c r="AD894" s="318"/>
      <c r="AE894" s="318"/>
      <c r="AF894" s="318"/>
      <c r="AG894" s="318"/>
      <c r="AH894" s="318"/>
      <c r="AI894" s="318"/>
      <c r="AJ894" s="318"/>
      <c r="AK894" s="318"/>
    </row>
    <row r="895" spans="1:37" ht="12" customHeight="1" x14ac:dyDescent="0.25">
      <c r="A895" s="318"/>
      <c r="B895" s="318"/>
      <c r="C895" s="318"/>
      <c r="D895" s="318"/>
      <c r="E895" s="318"/>
      <c r="F895" s="318"/>
      <c r="G895" s="318"/>
      <c r="H895" s="318"/>
      <c r="I895" s="318"/>
      <c r="J895" s="318"/>
      <c r="K895" s="318"/>
      <c r="L895" s="318"/>
      <c r="M895" s="318"/>
      <c r="N895" s="320"/>
      <c r="O895" s="367"/>
      <c r="P895" s="318"/>
      <c r="Q895" s="318"/>
      <c r="R895" s="356"/>
      <c r="S895" s="318"/>
      <c r="T895" s="318"/>
      <c r="U895" s="318"/>
      <c r="V895" s="318"/>
      <c r="W895" s="318"/>
      <c r="X895" s="318"/>
      <c r="Y895" s="318"/>
      <c r="Z895" s="318"/>
      <c r="AA895" s="318"/>
      <c r="AB895" s="318"/>
      <c r="AC895" s="318"/>
      <c r="AD895" s="318"/>
      <c r="AE895" s="318"/>
      <c r="AF895" s="318"/>
      <c r="AG895" s="318"/>
      <c r="AH895" s="318"/>
      <c r="AI895" s="318"/>
      <c r="AJ895" s="318"/>
      <c r="AK895" s="318"/>
    </row>
    <row r="896" spans="1:37" ht="12" customHeight="1" x14ac:dyDescent="0.25">
      <c r="A896" s="318"/>
      <c r="B896" s="318"/>
      <c r="C896" s="318"/>
      <c r="D896" s="318"/>
      <c r="E896" s="318"/>
      <c r="F896" s="318"/>
      <c r="G896" s="318"/>
      <c r="H896" s="318"/>
      <c r="I896" s="318"/>
      <c r="J896" s="318"/>
      <c r="K896" s="318"/>
      <c r="L896" s="318"/>
      <c r="M896" s="318"/>
      <c r="N896" s="320"/>
      <c r="O896" s="367"/>
      <c r="P896" s="318"/>
      <c r="Q896" s="318"/>
      <c r="R896" s="356"/>
      <c r="S896" s="318"/>
      <c r="T896" s="318"/>
      <c r="U896" s="318"/>
      <c r="V896" s="318"/>
      <c r="W896" s="318"/>
      <c r="X896" s="318"/>
      <c r="Y896" s="318"/>
      <c r="Z896" s="318"/>
      <c r="AA896" s="318"/>
      <c r="AB896" s="318"/>
      <c r="AC896" s="318"/>
      <c r="AD896" s="318"/>
      <c r="AE896" s="318"/>
      <c r="AF896" s="318"/>
      <c r="AG896" s="318"/>
      <c r="AH896" s="318"/>
      <c r="AI896" s="318"/>
      <c r="AJ896" s="318"/>
      <c r="AK896" s="318"/>
    </row>
    <row r="897" spans="1:37" ht="12" customHeight="1" x14ac:dyDescent="0.25">
      <c r="A897" s="318"/>
      <c r="B897" s="318"/>
      <c r="C897" s="318"/>
      <c r="D897" s="318"/>
      <c r="E897" s="318"/>
      <c r="F897" s="318"/>
      <c r="G897" s="318"/>
      <c r="H897" s="318"/>
      <c r="I897" s="318"/>
      <c r="J897" s="318"/>
      <c r="K897" s="318"/>
      <c r="L897" s="318"/>
      <c r="M897" s="318"/>
      <c r="N897" s="320"/>
      <c r="O897" s="367"/>
      <c r="P897" s="318"/>
      <c r="Q897" s="318"/>
      <c r="R897" s="356"/>
      <c r="S897" s="318"/>
      <c r="T897" s="318"/>
      <c r="U897" s="318"/>
      <c r="V897" s="318"/>
      <c r="W897" s="318"/>
      <c r="X897" s="318"/>
      <c r="Y897" s="318"/>
      <c r="Z897" s="318"/>
      <c r="AA897" s="318"/>
      <c r="AB897" s="318"/>
      <c r="AC897" s="318"/>
      <c r="AD897" s="318"/>
      <c r="AE897" s="318"/>
      <c r="AF897" s="318"/>
      <c r="AG897" s="318"/>
      <c r="AH897" s="318"/>
      <c r="AI897" s="318"/>
      <c r="AJ897" s="318"/>
      <c r="AK897" s="318"/>
    </row>
    <row r="898" spans="1:37" ht="12" customHeight="1" x14ac:dyDescent="0.25">
      <c r="A898" s="318"/>
      <c r="B898" s="318"/>
      <c r="C898" s="318"/>
      <c r="D898" s="318"/>
      <c r="E898" s="318"/>
      <c r="F898" s="318"/>
      <c r="G898" s="318"/>
      <c r="H898" s="318"/>
      <c r="I898" s="318"/>
      <c r="J898" s="318"/>
      <c r="K898" s="318"/>
      <c r="L898" s="318"/>
      <c r="M898" s="318"/>
      <c r="N898" s="320"/>
      <c r="O898" s="367"/>
      <c r="P898" s="318"/>
      <c r="Q898" s="318"/>
      <c r="R898" s="356"/>
      <c r="S898" s="318"/>
      <c r="T898" s="318"/>
      <c r="U898" s="318"/>
      <c r="V898" s="318"/>
      <c r="W898" s="318"/>
      <c r="X898" s="318"/>
      <c r="Y898" s="318"/>
      <c r="Z898" s="318"/>
      <c r="AA898" s="318"/>
      <c r="AB898" s="318"/>
      <c r="AC898" s="318"/>
      <c r="AD898" s="318"/>
      <c r="AE898" s="318"/>
      <c r="AF898" s="318"/>
      <c r="AG898" s="318"/>
      <c r="AH898" s="318"/>
      <c r="AI898" s="318"/>
      <c r="AJ898" s="318"/>
      <c r="AK898" s="318"/>
    </row>
    <row r="899" spans="1:37" ht="12" customHeight="1" x14ac:dyDescent="0.25">
      <c r="A899" s="318"/>
      <c r="B899" s="318"/>
      <c r="C899" s="318"/>
      <c r="D899" s="318"/>
      <c r="E899" s="318"/>
      <c r="F899" s="318"/>
      <c r="G899" s="318"/>
      <c r="H899" s="318"/>
      <c r="I899" s="318"/>
      <c r="J899" s="318"/>
      <c r="K899" s="318"/>
      <c r="L899" s="318"/>
      <c r="M899" s="318"/>
      <c r="N899" s="320"/>
      <c r="O899" s="367"/>
      <c r="P899" s="318"/>
      <c r="Q899" s="318"/>
      <c r="R899" s="356"/>
      <c r="S899" s="318"/>
      <c r="T899" s="318"/>
      <c r="U899" s="318"/>
      <c r="V899" s="318"/>
      <c r="W899" s="318"/>
      <c r="X899" s="318"/>
      <c r="Y899" s="318"/>
      <c r="Z899" s="318"/>
      <c r="AA899" s="318"/>
      <c r="AB899" s="318"/>
      <c r="AC899" s="318"/>
      <c r="AD899" s="318"/>
      <c r="AE899" s="318"/>
      <c r="AF899" s="318"/>
      <c r="AG899" s="318"/>
      <c r="AH899" s="318"/>
      <c r="AI899" s="318"/>
      <c r="AJ899" s="318"/>
      <c r="AK899" s="318"/>
    </row>
    <row r="900" spans="1:37" ht="12" customHeight="1" x14ac:dyDescent="0.25">
      <c r="A900" s="318"/>
      <c r="B900" s="318"/>
      <c r="C900" s="318"/>
      <c r="D900" s="318"/>
      <c r="E900" s="318"/>
      <c r="F900" s="318"/>
      <c r="G900" s="318"/>
      <c r="H900" s="318"/>
      <c r="I900" s="318"/>
      <c r="J900" s="318"/>
      <c r="K900" s="318"/>
      <c r="L900" s="318"/>
      <c r="M900" s="318"/>
      <c r="N900" s="320"/>
      <c r="O900" s="367"/>
      <c r="P900" s="318"/>
      <c r="Q900" s="318"/>
      <c r="R900" s="356"/>
      <c r="S900" s="318"/>
      <c r="T900" s="318"/>
      <c r="U900" s="318"/>
      <c r="V900" s="318"/>
      <c r="W900" s="318"/>
      <c r="X900" s="318"/>
      <c r="Y900" s="318"/>
      <c r="Z900" s="318"/>
      <c r="AA900" s="318"/>
      <c r="AB900" s="318"/>
      <c r="AC900" s="318"/>
      <c r="AD900" s="318"/>
      <c r="AE900" s="318"/>
      <c r="AF900" s="318"/>
      <c r="AG900" s="318"/>
      <c r="AH900" s="318"/>
      <c r="AI900" s="318"/>
      <c r="AJ900" s="318"/>
      <c r="AK900" s="318"/>
    </row>
    <row r="901" spans="1:37" ht="12" customHeight="1" x14ac:dyDescent="0.25">
      <c r="A901" s="318"/>
      <c r="B901" s="318"/>
      <c r="C901" s="318"/>
      <c r="D901" s="318"/>
      <c r="E901" s="318"/>
      <c r="F901" s="318"/>
      <c r="G901" s="318"/>
      <c r="H901" s="318"/>
      <c r="I901" s="318"/>
      <c r="J901" s="318"/>
      <c r="K901" s="318"/>
      <c r="L901" s="318"/>
      <c r="M901" s="318"/>
      <c r="N901" s="320"/>
      <c r="O901" s="367"/>
      <c r="P901" s="318"/>
      <c r="Q901" s="318"/>
      <c r="R901" s="356"/>
      <c r="S901" s="318"/>
      <c r="T901" s="318"/>
      <c r="U901" s="318"/>
      <c r="V901" s="318"/>
      <c r="W901" s="318"/>
      <c r="X901" s="318"/>
      <c r="Y901" s="318"/>
      <c r="Z901" s="318"/>
      <c r="AA901" s="318"/>
      <c r="AB901" s="318"/>
      <c r="AC901" s="318"/>
      <c r="AD901" s="318"/>
      <c r="AE901" s="318"/>
      <c r="AF901" s="318"/>
      <c r="AG901" s="318"/>
      <c r="AH901" s="318"/>
      <c r="AI901" s="318"/>
      <c r="AJ901" s="318"/>
      <c r="AK901" s="318"/>
    </row>
    <row r="902" spans="1:37" ht="12" customHeight="1" x14ac:dyDescent="0.25">
      <c r="A902" s="318"/>
      <c r="B902" s="318"/>
      <c r="C902" s="318"/>
      <c r="D902" s="318"/>
      <c r="E902" s="318"/>
      <c r="F902" s="318"/>
      <c r="G902" s="318"/>
      <c r="H902" s="318"/>
      <c r="I902" s="318"/>
      <c r="J902" s="318"/>
      <c r="K902" s="318"/>
      <c r="L902" s="318"/>
      <c r="M902" s="318"/>
      <c r="N902" s="320"/>
      <c r="O902" s="367"/>
      <c r="P902" s="318"/>
      <c r="Q902" s="318"/>
      <c r="R902" s="356"/>
      <c r="S902" s="318"/>
      <c r="T902" s="318"/>
      <c r="U902" s="318"/>
      <c r="V902" s="318"/>
      <c r="W902" s="318"/>
      <c r="X902" s="318"/>
      <c r="Y902" s="318"/>
      <c r="Z902" s="318"/>
      <c r="AA902" s="318"/>
      <c r="AB902" s="318"/>
      <c r="AC902" s="318"/>
      <c r="AD902" s="318"/>
      <c r="AE902" s="318"/>
      <c r="AF902" s="318"/>
      <c r="AG902" s="318"/>
      <c r="AH902" s="318"/>
      <c r="AI902" s="318"/>
      <c r="AJ902" s="318"/>
      <c r="AK902" s="318"/>
    </row>
    <row r="903" spans="1:37" ht="12" customHeight="1" x14ac:dyDescent="0.25">
      <c r="A903" s="318"/>
      <c r="B903" s="318"/>
      <c r="C903" s="318"/>
      <c r="D903" s="318"/>
      <c r="E903" s="318"/>
      <c r="F903" s="318"/>
      <c r="G903" s="318"/>
      <c r="H903" s="318"/>
      <c r="I903" s="318"/>
      <c r="J903" s="318"/>
      <c r="K903" s="318"/>
      <c r="L903" s="318"/>
      <c r="M903" s="318"/>
      <c r="N903" s="320"/>
      <c r="O903" s="367"/>
      <c r="P903" s="318"/>
      <c r="Q903" s="318"/>
      <c r="R903" s="356"/>
      <c r="S903" s="318"/>
      <c r="T903" s="318"/>
      <c r="U903" s="318"/>
      <c r="V903" s="318"/>
      <c r="W903" s="318"/>
      <c r="X903" s="318"/>
      <c r="Y903" s="318"/>
      <c r="Z903" s="318"/>
      <c r="AA903" s="318"/>
      <c r="AB903" s="318"/>
      <c r="AC903" s="318"/>
      <c r="AD903" s="318"/>
      <c r="AE903" s="318"/>
      <c r="AF903" s="318"/>
      <c r="AG903" s="318"/>
      <c r="AH903" s="318"/>
      <c r="AI903" s="318"/>
      <c r="AJ903" s="318"/>
      <c r="AK903" s="318"/>
    </row>
    <row r="904" spans="1:37" ht="12" customHeight="1" x14ac:dyDescent="0.25">
      <c r="A904" s="318"/>
      <c r="B904" s="318"/>
      <c r="C904" s="318"/>
      <c r="D904" s="318"/>
      <c r="E904" s="318"/>
      <c r="F904" s="318"/>
      <c r="G904" s="318"/>
      <c r="H904" s="318"/>
      <c r="I904" s="318"/>
      <c r="J904" s="318"/>
      <c r="K904" s="318"/>
      <c r="L904" s="318"/>
      <c r="M904" s="318"/>
      <c r="N904" s="320"/>
      <c r="O904" s="367"/>
      <c r="P904" s="318"/>
      <c r="Q904" s="318"/>
      <c r="R904" s="356"/>
      <c r="S904" s="318"/>
      <c r="T904" s="318"/>
      <c r="U904" s="318"/>
      <c r="V904" s="318"/>
      <c r="W904" s="318"/>
      <c r="X904" s="318"/>
      <c r="Y904" s="318"/>
      <c r="Z904" s="318"/>
      <c r="AA904" s="318"/>
      <c r="AB904" s="318"/>
      <c r="AC904" s="318"/>
      <c r="AD904" s="318"/>
      <c r="AE904" s="318"/>
      <c r="AF904" s="318"/>
      <c r="AG904" s="318"/>
      <c r="AH904" s="318"/>
      <c r="AI904" s="318"/>
      <c r="AJ904" s="318"/>
      <c r="AK904" s="318"/>
    </row>
    <row r="905" spans="1:37" ht="12" customHeight="1" x14ac:dyDescent="0.25">
      <c r="A905" s="318"/>
      <c r="B905" s="318"/>
      <c r="C905" s="318"/>
      <c r="D905" s="318"/>
      <c r="E905" s="318"/>
      <c r="F905" s="318"/>
      <c r="G905" s="318"/>
      <c r="H905" s="318"/>
      <c r="I905" s="318"/>
      <c r="J905" s="318"/>
      <c r="K905" s="318"/>
      <c r="L905" s="318"/>
      <c r="M905" s="318"/>
      <c r="N905" s="320"/>
      <c r="O905" s="367"/>
      <c r="P905" s="318"/>
      <c r="Q905" s="318"/>
      <c r="R905" s="356"/>
      <c r="S905" s="318"/>
      <c r="T905" s="318"/>
      <c r="U905" s="318"/>
      <c r="V905" s="318"/>
      <c r="W905" s="318"/>
      <c r="X905" s="318"/>
      <c r="Y905" s="318"/>
      <c r="Z905" s="318"/>
      <c r="AA905" s="318"/>
      <c r="AB905" s="318"/>
      <c r="AC905" s="318"/>
      <c r="AD905" s="318"/>
      <c r="AE905" s="318"/>
      <c r="AF905" s="318"/>
      <c r="AG905" s="318"/>
      <c r="AH905" s="318"/>
      <c r="AI905" s="318"/>
      <c r="AJ905" s="318"/>
      <c r="AK905" s="318"/>
    </row>
    <row r="906" spans="1:37" ht="12" customHeight="1" x14ac:dyDescent="0.25">
      <c r="A906" s="318"/>
      <c r="B906" s="318"/>
      <c r="C906" s="318"/>
      <c r="D906" s="318"/>
      <c r="E906" s="318"/>
      <c r="F906" s="318"/>
      <c r="G906" s="318"/>
      <c r="H906" s="318"/>
      <c r="I906" s="318"/>
      <c r="J906" s="318"/>
      <c r="K906" s="318"/>
      <c r="L906" s="318"/>
      <c r="M906" s="318"/>
      <c r="N906" s="320"/>
      <c r="O906" s="367"/>
      <c r="P906" s="318"/>
      <c r="Q906" s="318"/>
      <c r="R906" s="356"/>
      <c r="S906" s="318"/>
      <c r="T906" s="318"/>
      <c r="U906" s="318"/>
      <c r="V906" s="318"/>
      <c r="W906" s="318"/>
      <c r="X906" s="318"/>
      <c r="Y906" s="318"/>
      <c r="Z906" s="318"/>
      <c r="AA906" s="318"/>
      <c r="AB906" s="318"/>
      <c r="AC906" s="318"/>
      <c r="AD906" s="318"/>
      <c r="AE906" s="318"/>
      <c r="AF906" s="318"/>
      <c r="AG906" s="318"/>
      <c r="AH906" s="318"/>
      <c r="AI906" s="318"/>
      <c r="AJ906" s="318"/>
      <c r="AK906" s="318"/>
    </row>
    <row r="907" spans="1:37" ht="12" customHeight="1" x14ac:dyDescent="0.25">
      <c r="A907" s="318"/>
      <c r="B907" s="318"/>
      <c r="C907" s="318"/>
      <c r="D907" s="318"/>
      <c r="E907" s="318"/>
      <c r="F907" s="318"/>
      <c r="G907" s="318"/>
      <c r="H907" s="318"/>
      <c r="I907" s="318"/>
      <c r="J907" s="318"/>
      <c r="K907" s="318"/>
      <c r="L907" s="318"/>
      <c r="M907" s="318"/>
      <c r="N907" s="320"/>
      <c r="O907" s="367"/>
      <c r="P907" s="318"/>
      <c r="Q907" s="318"/>
      <c r="R907" s="356"/>
      <c r="S907" s="318"/>
      <c r="T907" s="318"/>
      <c r="U907" s="318"/>
      <c r="V907" s="318"/>
      <c r="W907" s="318"/>
      <c r="X907" s="318"/>
      <c r="Y907" s="318"/>
      <c r="Z907" s="318"/>
      <c r="AA907" s="318"/>
      <c r="AB907" s="318"/>
      <c r="AC907" s="318"/>
      <c r="AD907" s="318"/>
      <c r="AE907" s="318"/>
      <c r="AF907" s="318"/>
      <c r="AG907" s="318"/>
      <c r="AH907" s="318"/>
      <c r="AI907" s="318"/>
      <c r="AJ907" s="318"/>
      <c r="AK907" s="318"/>
    </row>
    <row r="908" spans="1:37" ht="12" customHeight="1" x14ac:dyDescent="0.25">
      <c r="A908" s="318"/>
      <c r="B908" s="318"/>
      <c r="C908" s="318"/>
      <c r="D908" s="318"/>
      <c r="E908" s="318"/>
      <c r="F908" s="318"/>
      <c r="G908" s="318"/>
      <c r="H908" s="318"/>
      <c r="I908" s="318"/>
      <c r="J908" s="318"/>
      <c r="K908" s="318"/>
      <c r="L908" s="318"/>
      <c r="M908" s="318"/>
      <c r="N908" s="320"/>
      <c r="O908" s="367"/>
      <c r="P908" s="318"/>
      <c r="Q908" s="318"/>
      <c r="R908" s="356"/>
      <c r="S908" s="318"/>
      <c r="T908" s="318"/>
      <c r="U908" s="318"/>
      <c r="V908" s="318"/>
      <c r="W908" s="318"/>
      <c r="X908" s="318"/>
      <c r="Y908" s="318"/>
      <c r="Z908" s="318"/>
      <c r="AA908" s="318"/>
      <c r="AB908" s="318"/>
      <c r="AC908" s="318"/>
      <c r="AD908" s="318"/>
      <c r="AE908" s="318"/>
      <c r="AF908" s="318"/>
      <c r="AG908" s="318"/>
      <c r="AH908" s="318"/>
      <c r="AI908" s="318"/>
      <c r="AJ908" s="318"/>
      <c r="AK908" s="318"/>
    </row>
    <row r="909" spans="1:37" ht="12" customHeight="1" x14ac:dyDescent="0.25">
      <c r="A909" s="318"/>
      <c r="B909" s="318"/>
      <c r="C909" s="318"/>
      <c r="D909" s="318"/>
      <c r="E909" s="318"/>
      <c r="F909" s="318"/>
      <c r="G909" s="318"/>
      <c r="H909" s="318"/>
      <c r="I909" s="318"/>
      <c r="J909" s="318"/>
      <c r="K909" s="318"/>
      <c r="L909" s="318"/>
      <c r="M909" s="318"/>
      <c r="N909" s="320"/>
      <c r="O909" s="367"/>
      <c r="P909" s="318"/>
      <c r="Q909" s="318"/>
      <c r="R909" s="356"/>
      <c r="S909" s="318"/>
      <c r="T909" s="318"/>
      <c r="U909" s="318"/>
      <c r="V909" s="318"/>
      <c r="W909" s="318"/>
      <c r="X909" s="318"/>
      <c r="Y909" s="318"/>
      <c r="Z909" s="318"/>
      <c r="AA909" s="318"/>
      <c r="AB909" s="318"/>
      <c r="AC909" s="318"/>
      <c r="AD909" s="318"/>
      <c r="AE909" s="318"/>
      <c r="AF909" s="318"/>
      <c r="AG909" s="318"/>
      <c r="AH909" s="318"/>
      <c r="AI909" s="318"/>
      <c r="AJ909" s="318"/>
      <c r="AK909" s="318"/>
    </row>
    <row r="910" spans="1:37" ht="12" customHeight="1" x14ac:dyDescent="0.25">
      <c r="A910" s="318"/>
      <c r="B910" s="318"/>
      <c r="C910" s="318"/>
      <c r="D910" s="318"/>
      <c r="E910" s="318"/>
      <c r="F910" s="318"/>
      <c r="G910" s="318"/>
      <c r="H910" s="318"/>
      <c r="I910" s="318"/>
      <c r="J910" s="318"/>
      <c r="K910" s="318"/>
      <c r="L910" s="318"/>
      <c r="M910" s="318"/>
      <c r="N910" s="320"/>
      <c r="O910" s="367"/>
      <c r="P910" s="318"/>
      <c r="Q910" s="318"/>
      <c r="R910" s="356"/>
      <c r="S910" s="318"/>
      <c r="T910" s="318"/>
      <c r="U910" s="318"/>
      <c r="V910" s="318"/>
      <c r="W910" s="318"/>
      <c r="X910" s="318"/>
      <c r="Y910" s="318"/>
      <c r="Z910" s="318"/>
      <c r="AA910" s="318"/>
      <c r="AB910" s="318"/>
      <c r="AC910" s="318"/>
      <c r="AD910" s="318"/>
      <c r="AE910" s="318"/>
      <c r="AF910" s="318"/>
      <c r="AG910" s="318"/>
      <c r="AH910" s="318"/>
      <c r="AI910" s="318"/>
      <c r="AJ910" s="318"/>
      <c r="AK910" s="318"/>
    </row>
    <row r="911" spans="1:37" ht="12" customHeight="1" x14ac:dyDescent="0.25">
      <c r="A911" s="318"/>
      <c r="B911" s="318"/>
      <c r="C911" s="318"/>
      <c r="D911" s="318"/>
      <c r="E911" s="318"/>
      <c r="F911" s="318"/>
      <c r="G911" s="318"/>
      <c r="H911" s="318"/>
      <c r="I911" s="318"/>
      <c r="J911" s="318"/>
      <c r="K911" s="318"/>
      <c r="L911" s="318"/>
      <c r="M911" s="318"/>
      <c r="N911" s="320"/>
      <c r="O911" s="367"/>
      <c r="P911" s="318"/>
      <c r="Q911" s="318"/>
      <c r="R911" s="356"/>
      <c r="S911" s="318"/>
      <c r="T911" s="318"/>
      <c r="U911" s="318"/>
      <c r="V911" s="318"/>
      <c r="W911" s="318"/>
      <c r="X911" s="318"/>
      <c r="Y911" s="318"/>
      <c r="Z911" s="318"/>
      <c r="AA911" s="318"/>
      <c r="AB911" s="318"/>
      <c r="AC911" s="318"/>
      <c r="AD911" s="318"/>
      <c r="AE911" s="318"/>
      <c r="AF911" s="318"/>
      <c r="AG911" s="318"/>
      <c r="AH911" s="318"/>
      <c r="AI911" s="318"/>
      <c r="AJ911" s="318"/>
      <c r="AK911" s="318"/>
    </row>
    <row r="912" spans="1:37" ht="12" customHeight="1" x14ac:dyDescent="0.25">
      <c r="A912" s="318"/>
      <c r="B912" s="318"/>
      <c r="C912" s="318"/>
      <c r="D912" s="318"/>
      <c r="E912" s="318"/>
      <c r="F912" s="318"/>
      <c r="G912" s="318"/>
      <c r="H912" s="318"/>
      <c r="I912" s="318"/>
      <c r="J912" s="318"/>
      <c r="K912" s="318"/>
      <c r="L912" s="318"/>
      <c r="M912" s="318"/>
      <c r="N912" s="320"/>
      <c r="O912" s="367"/>
      <c r="P912" s="318"/>
      <c r="Q912" s="318"/>
      <c r="R912" s="356"/>
      <c r="S912" s="318"/>
      <c r="T912" s="318"/>
      <c r="U912" s="318"/>
      <c r="V912" s="318"/>
      <c r="W912" s="318"/>
      <c r="X912" s="318"/>
      <c r="Y912" s="318"/>
      <c r="Z912" s="318"/>
      <c r="AA912" s="318"/>
      <c r="AB912" s="318"/>
      <c r="AC912" s="318"/>
      <c r="AD912" s="318"/>
      <c r="AE912" s="318"/>
      <c r="AF912" s="318"/>
      <c r="AG912" s="318"/>
      <c r="AH912" s="318"/>
      <c r="AI912" s="318"/>
      <c r="AJ912" s="318"/>
      <c r="AK912" s="318"/>
    </row>
    <row r="913" spans="1:37" ht="12" customHeight="1" x14ac:dyDescent="0.25">
      <c r="A913" s="318"/>
      <c r="B913" s="318"/>
      <c r="C913" s="318"/>
      <c r="D913" s="318"/>
      <c r="E913" s="318"/>
      <c r="F913" s="318"/>
      <c r="G913" s="318"/>
      <c r="H913" s="318"/>
      <c r="I913" s="318"/>
      <c r="J913" s="318"/>
      <c r="K913" s="318"/>
      <c r="L913" s="318"/>
      <c r="M913" s="318"/>
      <c r="N913" s="320"/>
      <c r="O913" s="367"/>
      <c r="P913" s="318"/>
      <c r="Q913" s="318"/>
      <c r="R913" s="356"/>
      <c r="S913" s="318"/>
      <c r="T913" s="318"/>
      <c r="U913" s="318"/>
      <c r="V913" s="318"/>
      <c r="W913" s="318"/>
      <c r="X913" s="318"/>
      <c r="Y913" s="318"/>
      <c r="Z913" s="318"/>
      <c r="AA913" s="318"/>
      <c r="AB913" s="318"/>
      <c r="AC913" s="318"/>
      <c r="AD913" s="318"/>
      <c r="AE913" s="318"/>
      <c r="AF913" s="318"/>
      <c r="AG913" s="318"/>
      <c r="AH913" s="318"/>
      <c r="AI913" s="318"/>
      <c r="AJ913" s="318"/>
      <c r="AK913" s="318"/>
    </row>
    <row r="914" spans="1:37" ht="12" customHeight="1" x14ac:dyDescent="0.25">
      <c r="A914" s="318"/>
      <c r="B914" s="318"/>
      <c r="C914" s="318"/>
      <c r="D914" s="318"/>
      <c r="E914" s="318"/>
      <c r="F914" s="318"/>
      <c r="G914" s="318"/>
      <c r="H914" s="318"/>
      <c r="I914" s="318"/>
      <c r="J914" s="318"/>
      <c r="K914" s="318"/>
      <c r="L914" s="318"/>
      <c r="M914" s="318"/>
      <c r="N914" s="320"/>
      <c r="O914" s="367"/>
      <c r="P914" s="318"/>
      <c r="Q914" s="318"/>
      <c r="R914" s="356"/>
      <c r="S914" s="318"/>
      <c r="T914" s="318"/>
      <c r="U914" s="318"/>
      <c r="V914" s="318"/>
      <c r="W914" s="318"/>
      <c r="X914" s="318"/>
      <c r="Y914" s="318"/>
      <c r="Z914" s="318"/>
      <c r="AA914" s="318"/>
      <c r="AB914" s="318"/>
      <c r="AC914" s="318"/>
      <c r="AD914" s="318"/>
      <c r="AE914" s="318"/>
      <c r="AF914" s="318"/>
      <c r="AG914" s="318"/>
      <c r="AH914" s="318"/>
      <c r="AI914" s="318"/>
      <c r="AJ914" s="318"/>
      <c r="AK914" s="318"/>
    </row>
    <row r="915" spans="1:37" ht="12" customHeight="1" x14ac:dyDescent="0.25">
      <c r="A915" s="318"/>
      <c r="B915" s="318"/>
      <c r="C915" s="318"/>
      <c r="D915" s="318"/>
      <c r="E915" s="318"/>
      <c r="F915" s="318"/>
      <c r="G915" s="318"/>
      <c r="H915" s="318"/>
      <c r="I915" s="318"/>
      <c r="J915" s="318"/>
      <c r="K915" s="318"/>
      <c r="L915" s="318"/>
      <c r="M915" s="318"/>
      <c r="N915" s="320"/>
      <c r="O915" s="367"/>
      <c r="P915" s="318"/>
      <c r="Q915" s="318"/>
      <c r="R915" s="356"/>
      <c r="S915" s="318"/>
      <c r="T915" s="318"/>
      <c r="U915" s="318"/>
      <c r="V915" s="318"/>
      <c r="W915" s="318"/>
      <c r="X915" s="318"/>
      <c r="Y915" s="318"/>
      <c r="Z915" s="318"/>
      <c r="AA915" s="318"/>
      <c r="AB915" s="318"/>
      <c r="AC915" s="318"/>
      <c r="AD915" s="318"/>
      <c r="AE915" s="318"/>
      <c r="AF915" s="318"/>
      <c r="AG915" s="318"/>
      <c r="AH915" s="318"/>
      <c r="AI915" s="318"/>
      <c r="AJ915" s="318"/>
      <c r="AK915" s="318"/>
    </row>
    <row r="916" spans="1:37" ht="12" customHeight="1" x14ac:dyDescent="0.25">
      <c r="A916" s="318"/>
      <c r="B916" s="318"/>
      <c r="C916" s="318"/>
      <c r="D916" s="318"/>
      <c r="E916" s="318"/>
      <c r="F916" s="318"/>
      <c r="G916" s="318"/>
      <c r="H916" s="318"/>
      <c r="I916" s="318"/>
      <c r="J916" s="318"/>
      <c r="K916" s="318"/>
      <c r="L916" s="318"/>
      <c r="M916" s="318"/>
      <c r="N916" s="320"/>
      <c r="O916" s="367"/>
      <c r="P916" s="318"/>
      <c r="Q916" s="318"/>
      <c r="R916" s="356"/>
      <c r="S916" s="318"/>
      <c r="T916" s="318"/>
      <c r="U916" s="318"/>
      <c r="V916" s="318"/>
      <c r="W916" s="318"/>
      <c r="X916" s="318"/>
      <c r="Y916" s="318"/>
      <c r="Z916" s="318"/>
      <c r="AA916" s="318"/>
      <c r="AB916" s="318"/>
      <c r="AC916" s="318"/>
      <c r="AD916" s="318"/>
      <c r="AE916" s="318"/>
      <c r="AF916" s="318"/>
      <c r="AG916" s="318"/>
      <c r="AH916" s="318"/>
      <c r="AI916" s="318"/>
      <c r="AJ916" s="318"/>
      <c r="AK916" s="318"/>
    </row>
    <row r="917" spans="1:37" ht="12" customHeight="1" x14ac:dyDescent="0.25">
      <c r="A917" s="318"/>
      <c r="B917" s="318"/>
      <c r="C917" s="318"/>
      <c r="D917" s="318"/>
      <c r="E917" s="318"/>
      <c r="F917" s="318"/>
      <c r="G917" s="318"/>
      <c r="H917" s="318"/>
      <c r="I917" s="318"/>
      <c r="J917" s="318"/>
      <c r="K917" s="318"/>
      <c r="L917" s="318"/>
      <c r="M917" s="318"/>
      <c r="N917" s="320"/>
      <c r="O917" s="367"/>
      <c r="P917" s="318"/>
      <c r="Q917" s="318"/>
      <c r="R917" s="356"/>
      <c r="S917" s="318"/>
      <c r="T917" s="318"/>
      <c r="U917" s="318"/>
      <c r="V917" s="318"/>
      <c r="W917" s="318"/>
      <c r="X917" s="318"/>
      <c r="Y917" s="318"/>
      <c r="Z917" s="318"/>
      <c r="AA917" s="318"/>
      <c r="AB917" s="318"/>
      <c r="AC917" s="318"/>
      <c r="AD917" s="318"/>
      <c r="AE917" s="318"/>
      <c r="AF917" s="318"/>
      <c r="AG917" s="318"/>
      <c r="AH917" s="318"/>
      <c r="AI917" s="318"/>
      <c r="AJ917" s="318"/>
      <c r="AK917" s="318"/>
    </row>
    <row r="918" spans="1:37" ht="12" customHeight="1" x14ac:dyDescent="0.25">
      <c r="A918" s="318"/>
      <c r="B918" s="318"/>
      <c r="C918" s="318"/>
      <c r="D918" s="318"/>
      <c r="E918" s="318"/>
      <c r="F918" s="318"/>
      <c r="G918" s="318"/>
      <c r="H918" s="318"/>
      <c r="I918" s="318"/>
      <c r="J918" s="318"/>
      <c r="K918" s="318"/>
      <c r="L918" s="318"/>
      <c r="M918" s="318"/>
      <c r="N918" s="320"/>
      <c r="O918" s="367"/>
      <c r="P918" s="318"/>
      <c r="Q918" s="318"/>
      <c r="R918" s="356"/>
      <c r="S918" s="318"/>
      <c r="T918" s="318"/>
      <c r="U918" s="318"/>
      <c r="V918" s="318"/>
      <c r="W918" s="318"/>
      <c r="X918" s="318"/>
      <c r="Y918" s="318"/>
      <c r="Z918" s="318"/>
      <c r="AA918" s="318"/>
      <c r="AB918" s="318"/>
      <c r="AC918" s="318"/>
      <c r="AD918" s="318"/>
      <c r="AE918" s="318"/>
      <c r="AF918" s="318"/>
      <c r="AG918" s="318"/>
      <c r="AH918" s="318"/>
      <c r="AI918" s="318"/>
      <c r="AJ918" s="318"/>
      <c r="AK918" s="318"/>
    </row>
    <row r="919" spans="1:37" ht="12" customHeight="1" x14ac:dyDescent="0.25">
      <c r="A919" s="318"/>
      <c r="B919" s="318"/>
      <c r="C919" s="318"/>
      <c r="D919" s="318"/>
      <c r="E919" s="318"/>
      <c r="F919" s="318"/>
      <c r="G919" s="318"/>
      <c r="H919" s="318"/>
      <c r="I919" s="318"/>
      <c r="J919" s="318"/>
      <c r="K919" s="318"/>
      <c r="L919" s="318"/>
      <c r="M919" s="318"/>
      <c r="N919" s="320"/>
      <c r="O919" s="367"/>
      <c r="P919" s="318"/>
      <c r="Q919" s="318"/>
      <c r="R919" s="356"/>
      <c r="S919" s="318"/>
      <c r="T919" s="318"/>
      <c r="U919" s="318"/>
      <c r="V919" s="318"/>
      <c r="W919" s="318"/>
      <c r="X919" s="318"/>
      <c r="Y919" s="318"/>
      <c r="Z919" s="318"/>
      <c r="AA919" s="318"/>
      <c r="AB919" s="318"/>
      <c r="AC919" s="318"/>
      <c r="AD919" s="318"/>
      <c r="AE919" s="318"/>
      <c r="AF919" s="318"/>
      <c r="AG919" s="318"/>
      <c r="AH919" s="318"/>
      <c r="AI919" s="318"/>
      <c r="AJ919" s="318"/>
      <c r="AK919" s="318"/>
    </row>
    <row r="920" spans="1:37" ht="12" customHeight="1" x14ac:dyDescent="0.25">
      <c r="A920" s="318"/>
      <c r="B920" s="318"/>
      <c r="C920" s="318"/>
      <c r="D920" s="318"/>
      <c r="E920" s="318"/>
      <c r="F920" s="318"/>
      <c r="G920" s="318"/>
      <c r="H920" s="318"/>
      <c r="I920" s="318"/>
      <c r="J920" s="318"/>
      <c r="K920" s="318"/>
      <c r="L920" s="318"/>
      <c r="M920" s="318"/>
      <c r="N920" s="320"/>
      <c r="O920" s="367"/>
      <c r="P920" s="318"/>
      <c r="Q920" s="318"/>
      <c r="R920" s="356"/>
      <c r="S920" s="318"/>
      <c r="T920" s="318"/>
      <c r="U920" s="318"/>
      <c r="V920" s="318"/>
      <c r="W920" s="318"/>
      <c r="X920" s="318"/>
      <c r="Y920" s="318"/>
      <c r="Z920" s="318"/>
      <c r="AA920" s="318"/>
      <c r="AB920" s="318"/>
      <c r="AC920" s="318"/>
      <c r="AD920" s="318"/>
      <c r="AE920" s="318"/>
      <c r="AF920" s="318"/>
      <c r="AG920" s="318"/>
      <c r="AH920" s="318"/>
      <c r="AI920" s="318"/>
      <c r="AJ920" s="318"/>
      <c r="AK920" s="318"/>
    </row>
    <row r="921" spans="1:37" ht="12" customHeight="1" x14ac:dyDescent="0.25">
      <c r="A921" s="318"/>
      <c r="B921" s="318"/>
      <c r="C921" s="318"/>
      <c r="D921" s="318"/>
      <c r="E921" s="318"/>
      <c r="F921" s="318"/>
      <c r="G921" s="318"/>
      <c r="H921" s="318"/>
      <c r="I921" s="318"/>
      <c r="J921" s="318"/>
      <c r="K921" s="318"/>
      <c r="L921" s="318"/>
      <c r="M921" s="318"/>
      <c r="N921" s="320"/>
      <c r="O921" s="367"/>
      <c r="P921" s="318"/>
      <c r="Q921" s="318"/>
      <c r="R921" s="356"/>
      <c r="S921" s="318"/>
      <c r="T921" s="318"/>
      <c r="U921" s="318"/>
      <c r="V921" s="318"/>
      <c r="W921" s="318"/>
      <c r="X921" s="318"/>
      <c r="Y921" s="318"/>
      <c r="Z921" s="318"/>
      <c r="AA921" s="318"/>
      <c r="AB921" s="318"/>
      <c r="AC921" s="318"/>
      <c r="AD921" s="318"/>
      <c r="AE921" s="318"/>
      <c r="AF921" s="318"/>
      <c r="AG921" s="318"/>
      <c r="AH921" s="318"/>
      <c r="AI921" s="318"/>
      <c r="AJ921" s="318"/>
      <c r="AK921" s="318"/>
    </row>
    <row r="922" spans="1:37" ht="12" customHeight="1" x14ac:dyDescent="0.25">
      <c r="A922" s="318"/>
      <c r="B922" s="318"/>
      <c r="C922" s="318"/>
      <c r="D922" s="318"/>
      <c r="E922" s="318"/>
      <c r="F922" s="318"/>
      <c r="G922" s="318"/>
      <c r="H922" s="318"/>
      <c r="I922" s="318"/>
      <c r="J922" s="318"/>
      <c r="K922" s="318"/>
      <c r="L922" s="318"/>
      <c r="M922" s="318"/>
      <c r="N922" s="320"/>
      <c r="O922" s="367"/>
      <c r="P922" s="318"/>
      <c r="Q922" s="318"/>
      <c r="R922" s="356"/>
      <c r="S922" s="318"/>
      <c r="T922" s="318"/>
      <c r="U922" s="318"/>
      <c r="V922" s="318"/>
      <c r="W922" s="318"/>
      <c r="X922" s="318"/>
      <c r="Y922" s="318"/>
      <c r="Z922" s="318"/>
      <c r="AA922" s="318"/>
      <c r="AB922" s="318"/>
      <c r="AC922" s="318"/>
      <c r="AD922" s="318"/>
      <c r="AE922" s="318"/>
      <c r="AF922" s="318"/>
      <c r="AG922" s="318"/>
      <c r="AH922" s="318"/>
      <c r="AI922" s="318"/>
      <c r="AJ922" s="318"/>
      <c r="AK922" s="318"/>
    </row>
    <row r="923" spans="1:37" ht="12" customHeight="1" x14ac:dyDescent="0.25">
      <c r="A923" s="318"/>
      <c r="B923" s="318"/>
      <c r="C923" s="318"/>
      <c r="D923" s="318"/>
      <c r="E923" s="318"/>
      <c r="F923" s="318"/>
      <c r="G923" s="318"/>
      <c r="H923" s="318"/>
      <c r="I923" s="318"/>
      <c r="J923" s="318"/>
      <c r="K923" s="318"/>
      <c r="L923" s="318"/>
      <c r="M923" s="318"/>
      <c r="N923" s="320"/>
      <c r="O923" s="367"/>
      <c r="P923" s="318"/>
      <c r="Q923" s="318"/>
      <c r="R923" s="356"/>
      <c r="S923" s="318"/>
      <c r="T923" s="318"/>
      <c r="U923" s="318"/>
      <c r="V923" s="318"/>
      <c r="W923" s="318"/>
      <c r="X923" s="318"/>
      <c r="Y923" s="318"/>
      <c r="Z923" s="318"/>
      <c r="AA923" s="318"/>
      <c r="AB923" s="318"/>
      <c r="AC923" s="318"/>
      <c r="AD923" s="318"/>
      <c r="AE923" s="318"/>
      <c r="AF923" s="318"/>
      <c r="AG923" s="318"/>
      <c r="AH923" s="318"/>
      <c r="AI923" s="318"/>
      <c r="AJ923" s="318"/>
      <c r="AK923" s="318"/>
    </row>
    <row r="924" spans="1:37" ht="12" customHeight="1" x14ac:dyDescent="0.25">
      <c r="A924" s="318"/>
      <c r="B924" s="318"/>
      <c r="C924" s="318"/>
      <c r="D924" s="318"/>
      <c r="E924" s="318"/>
      <c r="F924" s="318"/>
      <c r="G924" s="318"/>
      <c r="H924" s="318"/>
      <c r="I924" s="318"/>
      <c r="J924" s="318"/>
      <c r="K924" s="318"/>
      <c r="L924" s="318"/>
      <c r="M924" s="318"/>
      <c r="N924" s="320"/>
      <c r="O924" s="367"/>
      <c r="P924" s="318"/>
      <c r="Q924" s="318"/>
      <c r="R924" s="356"/>
      <c r="S924" s="318"/>
      <c r="T924" s="318"/>
      <c r="U924" s="318"/>
      <c r="V924" s="318"/>
      <c r="W924" s="318"/>
      <c r="X924" s="318"/>
      <c r="Y924" s="318"/>
      <c r="Z924" s="318"/>
      <c r="AA924" s="318"/>
      <c r="AB924" s="318"/>
      <c r="AC924" s="318"/>
      <c r="AD924" s="318"/>
      <c r="AE924" s="318"/>
      <c r="AF924" s="318"/>
      <c r="AG924" s="318"/>
      <c r="AH924" s="318"/>
      <c r="AI924" s="318"/>
      <c r="AJ924" s="318"/>
      <c r="AK924" s="318"/>
    </row>
    <row r="925" spans="1:37" ht="12" customHeight="1" x14ac:dyDescent="0.25">
      <c r="A925" s="318"/>
      <c r="B925" s="318"/>
      <c r="C925" s="318"/>
      <c r="D925" s="318"/>
      <c r="E925" s="318"/>
      <c r="F925" s="318"/>
      <c r="G925" s="318"/>
      <c r="H925" s="318"/>
      <c r="I925" s="318"/>
      <c r="J925" s="318"/>
      <c r="K925" s="318"/>
      <c r="L925" s="318"/>
      <c r="M925" s="318"/>
      <c r="N925" s="320"/>
      <c r="O925" s="367"/>
      <c r="P925" s="318"/>
      <c r="Q925" s="318"/>
      <c r="R925" s="356"/>
      <c r="S925" s="318"/>
      <c r="T925" s="318"/>
      <c r="U925" s="318"/>
      <c r="V925" s="318"/>
      <c r="W925" s="318"/>
      <c r="X925" s="318"/>
      <c r="Y925" s="318"/>
      <c r="Z925" s="318"/>
      <c r="AA925" s="318"/>
      <c r="AB925" s="318"/>
      <c r="AC925" s="318"/>
      <c r="AD925" s="318"/>
      <c r="AE925" s="318"/>
      <c r="AF925" s="318"/>
      <c r="AG925" s="318"/>
      <c r="AH925" s="318"/>
      <c r="AI925" s="318"/>
      <c r="AJ925" s="318"/>
      <c r="AK925" s="318"/>
    </row>
    <row r="926" spans="1:37" ht="12" customHeight="1" x14ac:dyDescent="0.25">
      <c r="A926" s="318"/>
      <c r="B926" s="318"/>
      <c r="C926" s="318"/>
      <c r="D926" s="318"/>
      <c r="E926" s="318"/>
      <c r="F926" s="318"/>
      <c r="G926" s="318"/>
      <c r="H926" s="318"/>
      <c r="I926" s="318"/>
      <c r="J926" s="318"/>
      <c r="K926" s="318"/>
      <c r="L926" s="318"/>
      <c r="M926" s="318"/>
      <c r="N926" s="320"/>
      <c r="O926" s="367"/>
      <c r="P926" s="318"/>
      <c r="Q926" s="318"/>
      <c r="R926" s="356"/>
      <c r="S926" s="318"/>
      <c r="T926" s="318"/>
      <c r="U926" s="318"/>
      <c r="V926" s="318"/>
      <c r="W926" s="318"/>
      <c r="X926" s="318"/>
      <c r="Y926" s="318"/>
      <c r="Z926" s="318"/>
      <c r="AA926" s="318"/>
      <c r="AB926" s="318"/>
      <c r="AC926" s="318"/>
      <c r="AD926" s="318"/>
      <c r="AE926" s="318"/>
      <c r="AF926" s="318"/>
      <c r="AG926" s="318"/>
      <c r="AH926" s="318"/>
      <c r="AI926" s="318"/>
      <c r="AJ926" s="318"/>
      <c r="AK926" s="318"/>
    </row>
    <row r="927" spans="1:37" ht="12" customHeight="1" x14ac:dyDescent="0.25">
      <c r="A927" s="318"/>
      <c r="B927" s="318"/>
      <c r="C927" s="318"/>
      <c r="D927" s="318"/>
      <c r="E927" s="318"/>
      <c r="F927" s="318"/>
      <c r="G927" s="318"/>
      <c r="H927" s="318"/>
      <c r="I927" s="318"/>
      <c r="J927" s="318"/>
      <c r="K927" s="318"/>
      <c r="L927" s="318"/>
      <c r="M927" s="318"/>
      <c r="N927" s="320"/>
      <c r="O927" s="367"/>
      <c r="P927" s="318"/>
      <c r="Q927" s="318"/>
      <c r="R927" s="356"/>
      <c r="S927" s="318"/>
      <c r="T927" s="318"/>
      <c r="U927" s="318"/>
      <c r="V927" s="318"/>
      <c r="W927" s="318"/>
      <c r="X927" s="318"/>
      <c r="Y927" s="318"/>
      <c r="Z927" s="318"/>
      <c r="AA927" s="318"/>
      <c r="AB927" s="318"/>
      <c r="AC927" s="318"/>
      <c r="AD927" s="318"/>
      <c r="AE927" s="318"/>
      <c r="AF927" s="318"/>
      <c r="AG927" s="318"/>
      <c r="AH927" s="318"/>
      <c r="AI927" s="318"/>
      <c r="AJ927" s="318"/>
      <c r="AK927" s="318"/>
    </row>
    <row r="928" spans="1:37" ht="12" customHeight="1" x14ac:dyDescent="0.25">
      <c r="A928" s="318"/>
      <c r="B928" s="318"/>
      <c r="C928" s="318"/>
      <c r="D928" s="318"/>
      <c r="E928" s="318"/>
      <c r="F928" s="318"/>
      <c r="G928" s="318"/>
      <c r="H928" s="318"/>
      <c r="I928" s="318"/>
      <c r="J928" s="318"/>
      <c r="K928" s="318"/>
      <c r="L928" s="318"/>
      <c r="M928" s="318"/>
      <c r="N928" s="320"/>
      <c r="O928" s="367"/>
      <c r="P928" s="318"/>
      <c r="Q928" s="318"/>
      <c r="R928" s="356"/>
      <c r="S928" s="318"/>
      <c r="T928" s="318"/>
      <c r="U928" s="318"/>
      <c r="V928" s="318"/>
      <c r="W928" s="318"/>
      <c r="X928" s="318"/>
      <c r="Y928" s="318"/>
      <c r="Z928" s="318"/>
      <c r="AA928" s="318"/>
      <c r="AB928" s="318"/>
      <c r="AC928" s="318"/>
      <c r="AD928" s="318"/>
      <c r="AE928" s="318"/>
      <c r="AF928" s="318"/>
      <c r="AG928" s="318"/>
      <c r="AH928" s="318"/>
      <c r="AI928" s="318"/>
      <c r="AJ928" s="318"/>
      <c r="AK928" s="318"/>
    </row>
    <row r="929" spans="1:37" ht="12" customHeight="1" x14ac:dyDescent="0.25">
      <c r="A929" s="318"/>
      <c r="B929" s="318"/>
      <c r="C929" s="318"/>
      <c r="D929" s="318"/>
      <c r="E929" s="318"/>
      <c r="F929" s="318"/>
      <c r="G929" s="318"/>
      <c r="H929" s="318"/>
      <c r="I929" s="318"/>
      <c r="J929" s="318"/>
      <c r="K929" s="318"/>
      <c r="L929" s="318"/>
      <c r="M929" s="318"/>
      <c r="N929" s="320"/>
      <c r="O929" s="367"/>
      <c r="P929" s="318"/>
      <c r="Q929" s="318"/>
      <c r="R929" s="356"/>
      <c r="S929" s="318"/>
      <c r="T929" s="318"/>
      <c r="U929" s="318"/>
      <c r="V929" s="318"/>
      <c r="W929" s="318"/>
      <c r="X929" s="318"/>
      <c r="Y929" s="318"/>
      <c r="Z929" s="318"/>
      <c r="AA929" s="318"/>
      <c r="AB929" s="318"/>
      <c r="AC929" s="318"/>
      <c r="AD929" s="318"/>
      <c r="AE929" s="318"/>
      <c r="AF929" s="318"/>
      <c r="AG929" s="318"/>
      <c r="AH929" s="318"/>
      <c r="AI929" s="318"/>
      <c r="AJ929" s="318"/>
      <c r="AK929" s="318"/>
    </row>
    <row r="930" spans="1:37" ht="12" customHeight="1" x14ac:dyDescent="0.25">
      <c r="A930" s="318"/>
      <c r="B930" s="318"/>
      <c r="C930" s="318"/>
      <c r="D930" s="318"/>
      <c r="E930" s="318"/>
      <c r="F930" s="318"/>
      <c r="G930" s="318"/>
      <c r="H930" s="318"/>
      <c r="I930" s="318"/>
      <c r="J930" s="318"/>
      <c r="K930" s="318"/>
      <c r="L930" s="318"/>
      <c r="M930" s="318"/>
      <c r="N930" s="320"/>
      <c r="O930" s="367"/>
      <c r="P930" s="318"/>
      <c r="Q930" s="318"/>
      <c r="R930" s="356"/>
      <c r="S930" s="318"/>
      <c r="T930" s="318"/>
      <c r="U930" s="318"/>
      <c r="V930" s="318"/>
      <c r="W930" s="318"/>
      <c r="X930" s="318"/>
      <c r="Y930" s="318"/>
      <c r="Z930" s="318"/>
      <c r="AA930" s="318"/>
      <c r="AB930" s="318"/>
      <c r="AC930" s="318"/>
      <c r="AD930" s="318"/>
      <c r="AE930" s="318"/>
      <c r="AF930" s="318"/>
      <c r="AG930" s="318"/>
      <c r="AH930" s="318"/>
      <c r="AI930" s="318"/>
      <c r="AJ930" s="318"/>
      <c r="AK930" s="318"/>
    </row>
    <row r="931" spans="1:37" ht="12" customHeight="1" x14ac:dyDescent="0.25">
      <c r="A931" s="318"/>
      <c r="B931" s="318"/>
      <c r="C931" s="318"/>
      <c r="D931" s="318"/>
      <c r="E931" s="318"/>
      <c r="F931" s="318"/>
      <c r="G931" s="318"/>
      <c r="H931" s="318"/>
      <c r="I931" s="318"/>
      <c r="J931" s="318"/>
      <c r="K931" s="318"/>
      <c r="L931" s="318"/>
      <c r="M931" s="318"/>
      <c r="N931" s="320"/>
      <c r="O931" s="367"/>
      <c r="P931" s="318"/>
      <c r="Q931" s="318"/>
      <c r="R931" s="356"/>
      <c r="S931" s="318"/>
      <c r="T931" s="318"/>
      <c r="U931" s="318"/>
      <c r="V931" s="318"/>
      <c r="W931" s="318"/>
      <c r="X931" s="318"/>
      <c r="Y931" s="318"/>
      <c r="Z931" s="318"/>
      <c r="AA931" s="318"/>
      <c r="AB931" s="318"/>
      <c r="AC931" s="318"/>
      <c r="AD931" s="318"/>
      <c r="AE931" s="318"/>
      <c r="AF931" s="318"/>
      <c r="AG931" s="318"/>
      <c r="AH931" s="318"/>
      <c r="AI931" s="318"/>
      <c r="AJ931" s="318"/>
      <c r="AK931" s="318"/>
    </row>
    <row r="932" spans="1:37" ht="12" customHeight="1" x14ac:dyDescent="0.25">
      <c r="A932" s="318"/>
      <c r="B932" s="318"/>
      <c r="C932" s="318"/>
      <c r="D932" s="318"/>
      <c r="E932" s="318"/>
      <c r="F932" s="318"/>
      <c r="G932" s="318"/>
      <c r="H932" s="318"/>
      <c r="I932" s="318"/>
      <c r="J932" s="318"/>
      <c r="K932" s="318"/>
      <c r="L932" s="318"/>
      <c r="M932" s="318"/>
      <c r="N932" s="320"/>
      <c r="O932" s="367"/>
      <c r="P932" s="318"/>
      <c r="Q932" s="318"/>
      <c r="R932" s="356"/>
      <c r="S932" s="318"/>
      <c r="T932" s="318"/>
      <c r="U932" s="318"/>
      <c r="V932" s="318"/>
      <c r="W932" s="318"/>
      <c r="X932" s="318"/>
      <c r="Y932" s="318"/>
      <c r="Z932" s="318"/>
      <c r="AA932" s="318"/>
      <c r="AB932" s="318"/>
      <c r="AC932" s="318"/>
      <c r="AD932" s="318"/>
      <c r="AE932" s="318"/>
      <c r="AF932" s="318"/>
      <c r="AG932" s="318"/>
      <c r="AH932" s="318"/>
      <c r="AI932" s="318"/>
      <c r="AJ932" s="318"/>
      <c r="AK932" s="318"/>
    </row>
    <row r="933" spans="1:37" ht="12" customHeight="1" x14ac:dyDescent="0.25">
      <c r="A933" s="318"/>
      <c r="B933" s="318"/>
      <c r="C933" s="318"/>
      <c r="D933" s="318"/>
      <c r="E933" s="318"/>
      <c r="F933" s="318"/>
      <c r="G933" s="318"/>
      <c r="H933" s="318"/>
      <c r="I933" s="318"/>
      <c r="J933" s="318"/>
      <c r="K933" s="318"/>
      <c r="L933" s="318"/>
      <c r="M933" s="318"/>
      <c r="N933" s="320"/>
      <c r="O933" s="367"/>
      <c r="P933" s="318"/>
      <c r="Q933" s="318"/>
      <c r="R933" s="356"/>
      <c r="S933" s="318"/>
      <c r="T933" s="318"/>
      <c r="U933" s="318"/>
      <c r="V933" s="318"/>
      <c r="W933" s="318"/>
      <c r="X933" s="318"/>
      <c r="Y933" s="318"/>
      <c r="Z933" s="318"/>
      <c r="AA933" s="318"/>
      <c r="AB933" s="318"/>
      <c r="AC933" s="318"/>
      <c r="AD933" s="318"/>
      <c r="AE933" s="318"/>
      <c r="AF933" s="318"/>
      <c r="AG933" s="318"/>
      <c r="AH933" s="318"/>
      <c r="AI933" s="318"/>
      <c r="AJ933" s="318"/>
      <c r="AK933" s="318"/>
    </row>
    <row r="934" spans="1:37" ht="12" customHeight="1" x14ac:dyDescent="0.25">
      <c r="A934" s="318"/>
      <c r="B934" s="318"/>
      <c r="C934" s="318"/>
      <c r="D934" s="318"/>
      <c r="E934" s="318"/>
      <c r="F934" s="318"/>
      <c r="G934" s="318"/>
      <c r="H934" s="318"/>
      <c r="I934" s="318"/>
      <c r="J934" s="318"/>
      <c r="K934" s="318"/>
      <c r="L934" s="318"/>
      <c r="M934" s="318"/>
      <c r="N934" s="320"/>
      <c r="O934" s="367"/>
      <c r="P934" s="318"/>
      <c r="Q934" s="318"/>
      <c r="R934" s="356"/>
      <c r="S934" s="318"/>
      <c r="T934" s="318"/>
      <c r="U934" s="318"/>
      <c r="V934" s="318"/>
      <c r="W934" s="318"/>
      <c r="X934" s="318"/>
      <c r="Y934" s="318"/>
      <c r="Z934" s="318"/>
      <c r="AA934" s="318"/>
      <c r="AB934" s="318"/>
      <c r="AC934" s="318"/>
      <c r="AD934" s="318"/>
      <c r="AE934" s="318"/>
      <c r="AF934" s="318"/>
      <c r="AG934" s="318"/>
      <c r="AH934" s="318"/>
      <c r="AI934" s="318"/>
      <c r="AJ934" s="318"/>
      <c r="AK934" s="318"/>
    </row>
    <row r="935" spans="1:37" ht="12" customHeight="1" x14ac:dyDescent="0.25">
      <c r="A935" s="318"/>
      <c r="B935" s="318"/>
      <c r="C935" s="318"/>
      <c r="D935" s="318"/>
      <c r="E935" s="318"/>
      <c r="F935" s="318"/>
      <c r="G935" s="318"/>
      <c r="H935" s="318"/>
      <c r="I935" s="318"/>
      <c r="J935" s="318"/>
      <c r="K935" s="318"/>
      <c r="L935" s="318"/>
      <c r="M935" s="318"/>
      <c r="N935" s="320"/>
      <c r="O935" s="367"/>
      <c r="P935" s="318"/>
      <c r="Q935" s="318"/>
      <c r="R935" s="356"/>
      <c r="S935" s="318"/>
      <c r="T935" s="318"/>
      <c r="U935" s="318"/>
      <c r="V935" s="318"/>
      <c r="W935" s="318"/>
      <c r="X935" s="318"/>
      <c r="Y935" s="318"/>
      <c r="Z935" s="318"/>
      <c r="AA935" s="318"/>
      <c r="AB935" s="318"/>
      <c r="AC935" s="318"/>
      <c r="AD935" s="318"/>
      <c r="AE935" s="318"/>
      <c r="AF935" s="318"/>
      <c r="AG935" s="318"/>
      <c r="AH935" s="318"/>
      <c r="AI935" s="318"/>
      <c r="AJ935" s="318"/>
      <c r="AK935" s="318"/>
    </row>
    <row r="936" spans="1:37" ht="12" customHeight="1" x14ac:dyDescent="0.25">
      <c r="A936" s="318"/>
      <c r="B936" s="318"/>
      <c r="C936" s="318"/>
      <c r="D936" s="318"/>
      <c r="E936" s="318"/>
      <c r="F936" s="318"/>
      <c r="G936" s="318"/>
      <c r="H936" s="318"/>
      <c r="I936" s="318"/>
      <c r="J936" s="318"/>
      <c r="K936" s="318"/>
      <c r="L936" s="318"/>
      <c r="M936" s="318"/>
      <c r="N936" s="320"/>
      <c r="O936" s="367"/>
      <c r="P936" s="318"/>
      <c r="Q936" s="318"/>
      <c r="R936" s="356"/>
      <c r="S936" s="318"/>
      <c r="T936" s="318"/>
      <c r="U936" s="318"/>
      <c r="V936" s="318"/>
      <c r="W936" s="318"/>
      <c r="X936" s="318"/>
      <c r="Y936" s="318"/>
      <c r="Z936" s="318"/>
      <c r="AA936" s="318"/>
      <c r="AB936" s="318"/>
      <c r="AC936" s="318"/>
      <c r="AD936" s="318"/>
      <c r="AE936" s="318"/>
      <c r="AF936" s="318"/>
      <c r="AG936" s="318"/>
      <c r="AH936" s="318"/>
      <c r="AI936" s="318"/>
      <c r="AJ936" s="318"/>
      <c r="AK936" s="318"/>
    </row>
    <row r="937" spans="1:37" ht="12" customHeight="1" x14ac:dyDescent="0.25">
      <c r="A937" s="318"/>
      <c r="B937" s="318"/>
      <c r="C937" s="318"/>
      <c r="D937" s="318"/>
      <c r="E937" s="318"/>
      <c r="F937" s="318"/>
      <c r="G937" s="318"/>
      <c r="H937" s="318"/>
      <c r="I937" s="318"/>
      <c r="J937" s="318"/>
      <c r="K937" s="318"/>
      <c r="L937" s="318"/>
      <c r="M937" s="318"/>
      <c r="N937" s="320"/>
      <c r="O937" s="367"/>
      <c r="P937" s="318"/>
      <c r="Q937" s="318"/>
      <c r="R937" s="356"/>
      <c r="S937" s="318"/>
      <c r="T937" s="318"/>
      <c r="U937" s="318"/>
      <c r="V937" s="318"/>
      <c r="W937" s="318"/>
      <c r="X937" s="318"/>
      <c r="Y937" s="318"/>
      <c r="Z937" s="318"/>
      <c r="AA937" s="318"/>
      <c r="AB937" s="318"/>
      <c r="AC937" s="318"/>
      <c r="AD937" s="318"/>
      <c r="AE937" s="318"/>
      <c r="AF937" s="318"/>
      <c r="AG937" s="318"/>
      <c r="AH937" s="318"/>
      <c r="AI937" s="318"/>
      <c r="AJ937" s="318"/>
      <c r="AK937" s="318"/>
    </row>
    <row r="938" spans="1:37" ht="12" customHeight="1" x14ac:dyDescent="0.25">
      <c r="A938" s="318"/>
      <c r="B938" s="318"/>
      <c r="C938" s="318"/>
      <c r="D938" s="318"/>
      <c r="E938" s="318"/>
      <c r="F938" s="318"/>
      <c r="G938" s="318"/>
      <c r="H938" s="318"/>
      <c r="I938" s="318"/>
      <c r="J938" s="318"/>
      <c r="K938" s="318"/>
      <c r="L938" s="318"/>
      <c r="M938" s="318"/>
      <c r="N938" s="320"/>
      <c r="O938" s="367"/>
      <c r="P938" s="318"/>
      <c r="Q938" s="318"/>
      <c r="R938" s="356"/>
      <c r="S938" s="318"/>
      <c r="T938" s="318"/>
      <c r="U938" s="318"/>
      <c r="V938" s="318"/>
      <c r="W938" s="318"/>
      <c r="X938" s="318"/>
      <c r="Y938" s="318"/>
      <c r="Z938" s="318"/>
      <c r="AA938" s="318"/>
      <c r="AB938" s="318"/>
      <c r="AC938" s="318"/>
      <c r="AD938" s="318"/>
      <c r="AE938" s="318"/>
      <c r="AF938" s="318"/>
      <c r="AG938" s="318"/>
      <c r="AH938" s="318"/>
      <c r="AI938" s="318"/>
      <c r="AJ938" s="318"/>
      <c r="AK938" s="318"/>
    </row>
    <row r="939" spans="1:37" ht="12" customHeight="1" x14ac:dyDescent="0.25">
      <c r="A939" s="318"/>
      <c r="B939" s="318"/>
      <c r="C939" s="318"/>
      <c r="D939" s="318"/>
      <c r="E939" s="318"/>
      <c r="F939" s="318"/>
      <c r="G939" s="318"/>
      <c r="H939" s="318"/>
      <c r="I939" s="318"/>
      <c r="J939" s="318"/>
      <c r="K939" s="318"/>
      <c r="L939" s="318"/>
      <c r="M939" s="318"/>
      <c r="N939" s="320"/>
      <c r="O939" s="367"/>
      <c r="P939" s="318"/>
      <c r="Q939" s="318"/>
      <c r="R939" s="356"/>
      <c r="S939" s="318"/>
      <c r="T939" s="318"/>
      <c r="U939" s="318"/>
      <c r="V939" s="318"/>
      <c r="W939" s="318"/>
      <c r="X939" s="318"/>
      <c r="Y939" s="318"/>
      <c r="Z939" s="318"/>
      <c r="AA939" s="318"/>
      <c r="AB939" s="318"/>
      <c r="AC939" s="318"/>
      <c r="AD939" s="318"/>
      <c r="AE939" s="318"/>
      <c r="AF939" s="318"/>
      <c r="AG939" s="318"/>
      <c r="AH939" s="318"/>
      <c r="AI939" s="318"/>
      <c r="AJ939" s="318"/>
      <c r="AK939" s="318"/>
    </row>
    <row r="940" spans="1:37" ht="12" customHeight="1" x14ac:dyDescent="0.25">
      <c r="A940" s="318"/>
      <c r="B940" s="318"/>
      <c r="C940" s="318"/>
      <c r="D940" s="318"/>
      <c r="E940" s="318"/>
      <c r="F940" s="318"/>
      <c r="G940" s="318"/>
      <c r="H940" s="318"/>
      <c r="I940" s="318"/>
      <c r="J940" s="318"/>
      <c r="K940" s="318"/>
      <c r="L940" s="318"/>
      <c r="M940" s="318"/>
      <c r="N940" s="320"/>
      <c r="O940" s="367"/>
      <c r="P940" s="318"/>
      <c r="Q940" s="318"/>
      <c r="R940" s="356"/>
      <c r="S940" s="318"/>
      <c r="T940" s="318"/>
      <c r="U940" s="318"/>
      <c r="V940" s="318"/>
      <c r="W940" s="318"/>
      <c r="X940" s="318"/>
      <c r="Y940" s="318"/>
      <c r="Z940" s="318"/>
      <c r="AA940" s="318"/>
      <c r="AB940" s="318"/>
      <c r="AC940" s="318"/>
      <c r="AD940" s="318"/>
      <c r="AE940" s="318"/>
      <c r="AF940" s="318"/>
      <c r="AG940" s="318"/>
      <c r="AH940" s="318"/>
      <c r="AI940" s="318"/>
      <c r="AJ940" s="318"/>
      <c r="AK940" s="318"/>
    </row>
    <row r="941" spans="1:37" ht="12" customHeight="1" x14ac:dyDescent="0.25">
      <c r="A941" s="318"/>
      <c r="B941" s="318"/>
      <c r="C941" s="318"/>
      <c r="D941" s="318"/>
      <c r="E941" s="318"/>
      <c r="F941" s="318"/>
      <c r="G941" s="318"/>
      <c r="H941" s="318"/>
      <c r="I941" s="318"/>
      <c r="J941" s="318"/>
      <c r="K941" s="318"/>
      <c r="L941" s="318"/>
      <c r="M941" s="318"/>
      <c r="N941" s="320"/>
      <c r="O941" s="367"/>
      <c r="P941" s="318"/>
      <c r="Q941" s="318"/>
      <c r="R941" s="356"/>
      <c r="S941" s="318"/>
      <c r="T941" s="318"/>
      <c r="U941" s="318"/>
      <c r="V941" s="318"/>
      <c r="W941" s="318"/>
      <c r="X941" s="318"/>
      <c r="Y941" s="318"/>
      <c r="Z941" s="318"/>
      <c r="AA941" s="318"/>
      <c r="AB941" s="318"/>
      <c r="AC941" s="318"/>
      <c r="AD941" s="318"/>
      <c r="AE941" s="318"/>
      <c r="AF941" s="318"/>
      <c r="AG941" s="318"/>
      <c r="AH941" s="318"/>
      <c r="AI941" s="318"/>
      <c r="AJ941" s="318"/>
      <c r="AK941" s="318"/>
    </row>
    <row r="942" spans="1:37" ht="12" customHeight="1" x14ac:dyDescent="0.25">
      <c r="A942" s="318"/>
      <c r="B942" s="318"/>
      <c r="C942" s="318"/>
      <c r="D942" s="318"/>
      <c r="E942" s="318"/>
      <c r="F942" s="318"/>
      <c r="G942" s="318"/>
      <c r="H942" s="318"/>
      <c r="I942" s="318"/>
      <c r="J942" s="318"/>
      <c r="K942" s="318"/>
      <c r="L942" s="318"/>
      <c r="M942" s="318"/>
      <c r="N942" s="320"/>
      <c r="O942" s="367"/>
      <c r="P942" s="318"/>
      <c r="Q942" s="318"/>
      <c r="R942" s="356"/>
      <c r="S942" s="318"/>
      <c r="T942" s="318"/>
      <c r="U942" s="318"/>
      <c r="V942" s="318"/>
      <c r="W942" s="318"/>
      <c r="X942" s="318"/>
      <c r="Y942" s="318"/>
      <c r="Z942" s="318"/>
      <c r="AA942" s="318"/>
      <c r="AB942" s="318"/>
      <c r="AC942" s="318"/>
      <c r="AD942" s="318"/>
      <c r="AE942" s="318"/>
      <c r="AF942" s="318"/>
      <c r="AG942" s="318"/>
      <c r="AH942" s="318"/>
      <c r="AI942" s="318"/>
      <c r="AJ942" s="318"/>
      <c r="AK942" s="318"/>
    </row>
    <row r="943" spans="1:37" ht="12" customHeight="1" x14ac:dyDescent="0.25">
      <c r="A943" s="318"/>
      <c r="B943" s="318"/>
      <c r="C943" s="318"/>
      <c r="D943" s="318"/>
      <c r="E943" s="318"/>
      <c r="F943" s="318"/>
      <c r="G943" s="318"/>
      <c r="H943" s="318"/>
      <c r="I943" s="318"/>
      <c r="J943" s="318"/>
      <c r="K943" s="318"/>
      <c r="L943" s="318"/>
      <c r="M943" s="318"/>
      <c r="N943" s="320"/>
      <c r="O943" s="367"/>
      <c r="P943" s="318"/>
      <c r="Q943" s="318"/>
      <c r="R943" s="356"/>
      <c r="S943" s="318"/>
      <c r="T943" s="318"/>
      <c r="U943" s="318"/>
      <c r="V943" s="318"/>
      <c r="W943" s="318"/>
      <c r="X943" s="318"/>
      <c r="Y943" s="318"/>
      <c r="Z943" s="318"/>
      <c r="AA943" s="318"/>
      <c r="AB943" s="318"/>
      <c r="AC943" s="318"/>
      <c r="AD943" s="318"/>
      <c r="AE943" s="318"/>
      <c r="AF943" s="318"/>
      <c r="AG943" s="318"/>
      <c r="AH943" s="318"/>
      <c r="AI943" s="318"/>
      <c r="AJ943" s="318"/>
      <c r="AK943" s="318"/>
    </row>
    <row r="944" spans="1:37" ht="12" customHeight="1" x14ac:dyDescent="0.25">
      <c r="A944" s="318"/>
      <c r="B944" s="318"/>
      <c r="C944" s="318"/>
      <c r="D944" s="318"/>
      <c r="E944" s="318"/>
      <c r="F944" s="318"/>
      <c r="G944" s="318"/>
      <c r="H944" s="318"/>
      <c r="I944" s="318"/>
      <c r="J944" s="318"/>
      <c r="K944" s="318"/>
      <c r="L944" s="318"/>
      <c r="M944" s="318"/>
      <c r="N944" s="320"/>
      <c r="O944" s="367"/>
      <c r="P944" s="318"/>
      <c r="Q944" s="318"/>
      <c r="R944" s="356"/>
      <c r="S944" s="318"/>
      <c r="T944" s="318"/>
      <c r="U944" s="318"/>
      <c r="V944" s="318"/>
      <c r="W944" s="318"/>
      <c r="X944" s="318"/>
      <c r="Y944" s="318"/>
      <c r="Z944" s="318"/>
      <c r="AA944" s="318"/>
      <c r="AB944" s="318"/>
      <c r="AC944" s="318"/>
      <c r="AD944" s="318"/>
      <c r="AE944" s="318"/>
      <c r="AF944" s="318"/>
      <c r="AG944" s="318"/>
      <c r="AH944" s="318"/>
      <c r="AI944" s="318"/>
      <c r="AJ944" s="318"/>
      <c r="AK944" s="318"/>
    </row>
    <row r="945" spans="1:37" ht="12" customHeight="1" x14ac:dyDescent="0.25">
      <c r="A945" s="318"/>
      <c r="B945" s="318"/>
      <c r="C945" s="318"/>
      <c r="D945" s="318"/>
      <c r="E945" s="318"/>
      <c r="F945" s="318"/>
      <c r="G945" s="318"/>
      <c r="H945" s="318"/>
      <c r="I945" s="318"/>
      <c r="J945" s="318"/>
      <c r="K945" s="318"/>
      <c r="L945" s="318"/>
      <c r="M945" s="318"/>
      <c r="N945" s="320"/>
      <c r="O945" s="367"/>
      <c r="P945" s="318"/>
      <c r="Q945" s="318"/>
      <c r="R945" s="356"/>
      <c r="S945" s="318"/>
      <c r="T945" s="318"/>
      <c r="U945" s="318"/>
      <c r="V945" s="318"/>
      <c r="W945" s="318"/>
      <c r="X945" s="318"/>
      <c r="Y945" s="318"/>
      <c r="Z945" s="318"/>
      <c r="AA945" s="318"/>
      <c r="AB945" s="318"/>
      <c r="AC945" s="318"/>
      <c r="AD945" s="318"/>
      <c r="AE945" s="318"/>
      <c r="AF945" s="318"/>
      <c r="AG945" s="318"/>
      <c r="AH945" s="318"/>
      <c r="AI945" s="318"/>
      <c r="AJ945" s="318"/>
      <c r="AK945" s="318"/>
    </row>
    <row r="946" spans="1:37" ht="12" customHeight="1" x14ac:dyDescent="0.25">
      <c r="A946" s="318"/>
      <c r="B946" s="318"/>
      <c r="C946" s="318"/>
      <c r="D946" s="318"/>
      <c r="E946" s="318"/>
      <c r="F946" s="318"/>
      <c r="G946" s="318"/>
      <c r="H946" s="318"/>
      <c r="I946" s="318"/>
      <c r="J946" s="318"/>
      <c r="K946" s="318"/>
      <c r="L946" s="318"/>
      <c r="M946" s="318"/>
      <c r="N946" s="320"/>
      <c r="O946" s="367"/>
      <c r="P946" s="318"/>
      <c r="Q946" s="318"/>
      <c r="R946" s="356"/>
      <c r="S946" s="318"/>
      <c r="T946" s="318"/>
      <c r="U946" s="318"/>
      <c r="V946" s="318"/>
      <c r="W946" s="318"/>
      <c r="X946" s="318"/>
      <c r="Y946" s="318"/>
      <c r="Z946" s="318"/>
      <c r="AA946" s="318"/>
      <c r="AB946" s="318"/>
      <c r="AC946" s="318"/>
      <c r="AD946" s="318"/>
      <c r="AE946" s="318"/>
      <c r="AF946" s="318"/>
      <c r="AG946" s="318"/>
      <c r="AH946" s="318"/>
      <c r="AI946" s="318"/>
      <c r="AJ946" s="318"/>
      <c r="AK946" s="318"/>
    </row>
    <row r="947" spans="1:37" ht="12" customHeight="1" x14ac:dyDescent="0.25">
      <c r="A947" s="318"/>
      <c r="B947" s="318"/>
      <c r="C947" s="318"/>
      <c r="D947" s="318"/>
      <c r="E947" s="318"/>
      <c r="F947" s="318"/>
      <c r="G947" s="318"/>
      <c r="H947" s="318"/>
      <c r="I947" s="318"/>
      <c r="J947" s="318"/>
      <c r="K947" s="318"/>
      <c r="L947" s="318"/>
      <c r="M947" s="318"/>
      <c r="N947" s="320"/>
      <c r="O947" s="367"/>
      <c r="P947" s="318"/>
      <c r="Q947" s="318"/>
      <c r="R947" s="356"/>
      <c r="S947" s="318"/>
      <c r="T947" s="318"/>
      <c r="U947" s="318"/>
      <c r="V947" s="318"/>
      <c r="W947" s="318"/>
      <c r="X947" s="318"/>
      <c r="Y947" s="318"/>
      <c r="Z947" s="318"/>
      <c r="AA947" s="318"/>
      <c r="AB947" s="318"/>
      <c r="AC947" s="318"/>
      <c r="AD947" s="318"/>
      <c r="AE947" s="318"/>
      <c r="AF947" s="318"/>
      <c r="AG947" s="318"/>
      <c r="AH947" s="318"/>
      <c r="AI947" s="318"/>
      <c r="AJ947" s="318"/>
      <c r="AK947" s="318"/>
    </row>
    <row r="948" spans="1:37" ht="12" customHeight="1" x14ac:dyDescent="0.25">
      <c r="A948" s="318"/>
      <c r="B948" s="318"/>
      <c r="C948" s="318"/>
      <c r="D948" s="318"/>
      <c r="E948" s="318"/>
      <c r="F948" s="318"/>
      <c r="G948" s="318"/>
      <c r="H948" s="318"/>
      <c r="I948" s="318"/>
      <c r="J948" s="318"/>
      <c r="K948" s="318"/>
      <c r="L948" s="318"/>
      <c r="M948" s="318"/>
      <c r="N948" s="320"/>
      <c r="O948" s="367"/>
      <c r="P948" s="318"/>
      <c r="Q948" s="318"/>
      <c r="R948" s="356"/>
      <c r="S948" s="318"/>
      <c r="T948" s="318"/>
      <c r="U948" s="318"/>
      <c r="V948" s="318"/>
      <c r="W948" s="318"/>
      <c r="X948" s="318"/>
      <c r="Y948" s="318"/>
      <c r="Z948" s="318"/>
      <c r="AA948" s="318"/>
      <c r="AB948" s="318"/>
      <c r="AC948" s="318"/>
      <c r="AD948" s="318"/>
      <c r="AE948" s="318"/>
      <c r="AF948" s="318"/>
      <c r="AG948" s="318"/>
      <c r="AH948" s="318"/>
      <c r="AI948" s="318"/>
      <c r="AJ948" s="318"/>
      <c r="AK948" s="318"/>
    </row>
    <row r="949" spans="1:37" ht="12" customHeight="1" x14ac:dyDescent="0.25">
      <c r="A949" s="318"/>
      <c r="B949" s="318"/>
      <c r="C949" s="318"/>
      <c r="D949" s="318"/>
      <c r="E949" s="318"/>
      <c r="F949" s="318"/>
      <c r="G949" s="318"/>
      <c r="H949" s="318"/>
      <c r="I949" s="318"/>
      <c r="J949" s="318"/>
      <c r="K949" s="318"/>
      <c r="L949" s="318"/>
      <c r="M949" s="318"/>
      <c r="N949" s="320"/>
      <c r="O949" s="367"/>
      <c r="P949" s="318"/>
      <c r="Q949" s="318"/>
      <c r="R949" s="356"/>
      <c r="S949" s="318"/>
      <c r="T949" s="318"/>
      <c r="U949" s="318"/>
      <c r="V949" s="318"/>
      <c r="W949" s="318"/>
      <c r="X949" s="318"/>
      <c r="Y949" s="318"/>
      <c r="Z949" s="318"/>
      <c r="AA949" s="318"/>
      <c r="AB949" s="318"/>
      <c r="AC949" s="318"/>
      <c r="AD949" s="318"/>
      <c r="AE949" s="318"/>
      <c r="AF949" s="318"/>
      <c r="AG949" s="318"/>
      <c r="AH949" s="318"/>
      <c r="AI949" s="318"/>
      <c r="AJ949" s="318"/>
      <c r="AK949" s="318"/>
    </row>
    <row r="950" spans="1:37" ht="12" customHeight="1" x14ac:dyDescent="0.25">
      <c r="A950" s="318"/>
      <c r="B950" s="318"/>
      <c r="C950" s="318"/>
      <c r="D950" s="318"/>
      <c r="E950" s="318"/>
      <c r="F950" s="318"/>
      <c r="G950" s="318"/>
      <c r="H950" s="318"/>
      <c r="I950" s="318"/>
      <c r="J950" s="318"/>
      <c r="K950" s="318"/>
      <c r="L950" s="318"/>
      <c r="M950" s="318"/>
      <c r="N950" s="320"/>
      <c r="O950" s="367"/>
      <c r="P950" s="318"/>
      <c r="Q950" s="318"/>
      <c r="R950" s="356"/>
      <c r="S950" s="318"/>
      <c r="T950" s="318"/>
      <c r="U950" s="318"/>
      <c r="V950" s="318"/>
      <c r="W950" s="318"/>
      <c r="X950" s="318"/>
      <c r="Y950" s="318"/>
      <c r="Z950" s="318"/>
      <c r="AA950" s="318"/>
      <c r="AB950" s="318"/>
      <c r="AC950" s="318"/>
      <c r="AD950" s="318"/>
      <c r="AE950" s="318"/>
      <c r="AF950" s="318"/>
      <c r="AG950" s="318"/>
      <c r="AH950" s="318"/>
      <c r="AI950" s="318"/>
      <c r="AJ950" s="318"/>
      <c r="AK950" s="318"/>
    </row>
    <row r="951" spans="1:37" ht="12" customHeight="1" x14ac:dyDescent="0.25">
      <c r="A951" s="318"/>
      <c r="B951" s="318"/>
      <c r="C951" s="318"/>
      <c r="D951" s="318"/>
      <c r="E951" s="318"/>
      <c r="F951" s="318"/>
      <c r="G951" s="318"/>
      <c r="H951" s="318"/>
      <c r="I951" s="318"/>
      <c r="J951" s="318"/>
      <c r="K951" s="318"/>
      <c r="L951" s="318"/>
      <c r="M951" s="318"/>
      <c r="N951" s="320"/>
      <c r="O951" s="367"/>
      <c r="P951" s="318"/>
      <c r="Q951" s="318"/>
      <c r="R951" s="356"/>
      <c r="S951" s="318"/>
      <c r="T951" s="318"/>
      <c r="U951" s="318"/>
      <c r="V951" s="318"/>
      <c r="W951" s="318"/>
      <c r="X951" s="318"/>
      <c r="Y951" s="318"/>
      <c r="Z951" s="318"/>
      <c r="AA951" s="318"/>
      <c r="AB951" s="318"/>
      <c r="AC951" s="318"/>
      <c r="AD951" s="318"/>
      <c r="AE951" s="318"/>
      <c r="AF951" s="318"/>
      <c r="AG951" s="318"/>
      <c r="AH951" s="318"/>
      <c r="AI951" s="318"/>
      <c r="AJ951" s="318"/>
      <c r="AK951" s="318"/>
    </row>
    <row r="952" spans="1:37" ht="12" customHeight="1" x14ac:dyDescent="0.25">
      <c r="A952" s="318"/>
      <c r="B952" s="318"/>
      <c r="C952" s="318"/>
      <c r="D952" s="318"/>
      <c r="E952" s="318"/>
      <c r="F952" s="318"/>
      <c r="G952" s="318"/>
      <c r="H952" s="318"/>
      <c r="I952" s="318"/>
      <c r="J952" s="318"/>
      <c r="K952" s="318"/>
      <c r="L952" s="318"/>
      <c r="M952" s="318"/>
      <c r="N952" s="320"/>
      <c r="O952" s="367"/>
      <c r="P952" s="318"/>
      <c r="Q952" s="318"/>
      <c r="R952" s="356"/>
      <c r="S952" s="318"/>
      <c r="T952" s="318"/>
      <c r="U952" s="318"/>
      <c r="V952" s="318"/>
      <c r="W952" s="318"/>
      <c r="X952" s="318"/>
      <c r="Y952" s="318"/>
      <c r="Z952" s="318"/>
      <c r="AA952" s="318"/>
      <c r="AB952" s="318"/>
      <c r="AC952" s="318"/>
      <c r="AD952" s="318"/>
      <c r="AE952" s="318"/>
      <c r="AF952" s="318"/>
      <c r="AG952" s="318"/>
      <c r="AH952" s="318"/>
      <c r="AI952" s="318"/>
      <c r="AJ952" s="318"/>
      <c r="AK952" s="318"/>
    </row>
    <row r="953" spans="1:37" ht="12" customHeight="1" x14ac:dyDescent="0.25">
      <c r="A953" s="318"/>
      <c r="B953" s="318"/>
      <c r="C953" s="318"/>
      <c r="D953" s="318"/>
      <c r="E953" s="318"/>
      <c r="F953" s="318"/>
      <c r="G953" s="318"/>
      <c r="H953" s="318"/>
      <c r="I953" s="318"/>
      <c r="J953" s="318"/>
      <c r="K953" s="318"/>
      <c r="L953" s="318"/>
      <c r="M953" s="318"/>
      <c r="N953" s="320"/>
      <c r="O953" s="367"/>
      <c r="P953" s="318"/>
      <c r="Q953" s="318"/>
      <c r="R953" s="356"/>
      <c r="S953" s="318"/>
      <c r="T953" s="318"/>
      <c r="U953" s="318"/>
      <c r="V953" s="318"/>
      <c r="W953" s="318"/>
      <c r="X953" s="318"/>
      <c r="Y953" s="318"/>
      <c r="Z953" s="318"/>
      <c r="AA953" s="318"/>
      <c r="AB953" s="318"/>
      <c r="AC953" s="318"/>
      <c r="AD953" s="318"/>
      <c r="AE953" s="318"/>
      <c r="AF953" s="318"/>
      <c r="AG953" s="318"/>
      <c r="AH953" s="318"/>
      <c r="AI953" s="318"/>
      <c r="AJ953" s="318"/>
      <c r="AK953" s="318"/>
    </row>
    <row r="954" spans="1:37" ht="12" customHeight="1" x14ac:dyDescent="0.25">
      <c r="A954" s="318"/>
      <c r="B954" s="318"/>
      <c r="C954" s="318"/>
      <c r="D954" s="318"/>
      <c r="E954" s="318"/>
      <c r="F954" s="318"/>
      <c r="G954" s="318"/>
      <c r="H954" s="318"/>
      <c r="I954" s="318"/>
      <c r="J954" s="318"/>
      <c r="K954" s="318"/>
      <c r="L954" s="318"/>
      <c r="M954" s="318"/>
      <c r="N954" s="320"/>
      <c r="O954" s="367"/>
      <c r="P954" s="318"/>
      <c r="Q954" s="318"/>
      <c r="R954" s="356"/>
      <c r="S954" s="318"/>
      <c r="T954" s="318"/>
      <c r="U954" s="318"/>
      <c r="V954" s="318"/>
      <c r="W954" s="318"/>
      <c r="X954" s="318"/>
      <c r="Y954" s="318"/>
      <c r="Z954" s="318"/>
      <c r="AA954" s="318"/>
      <c r="AB954" s="318"/>
      <c r="AC954" s="318"/>
      <c r="AD954" s="318"/>
      <c r="AE954" s="318"/>
      <c r="AF954" s="318"/>
      <c r="AG954" s="318"/>
      <c r="AH954" s="318"/>
      <c r="AI954" s="318"/>
      <c r="AJ954" s="318"/>
      <c r="AK954" s="318"/>
    </row>
    <row r="955" spans="1:37" ht="12" customHeight="1" x14ac:dyDescent="0.25">
      <c r="A955" s="318"/>
      <c r="B955" s="318"/>
      <c r="C955" s="318"/>
      <c r="D955" s="318"/>
      <c r="E955" s="318"/>
      <c r="F955" s="318"/>
      <c r="G955" s="318"/>
      <c r="H955" s="318"/>
      <c r="I955" s="318"/>
      <c r="J955" s="318"/>
      <c r="K955" s="318"/>
      <c r="L955" s="318"/>
      <c r="M955" s="318"/>
      <c r="N955" s="320"/>
      <c r="O955" s="367"/>
      <c r="P955" s="318"/>
      <c r="Q955" s="318"/>
      <c r="R955" s="356"/>
      <c r="S955" s="318"/>
      <c r="T955" s="318"/>
      <c r="U955" s="318"/>
      <c r="V955" s="318"/>
      <c r="W955" s="318"/>
      <c r="X955" s="318"/>
      <c r="Y955" s="318"/>
      <c r="Z955" s="318"/>
      <c r="AA955" s="318"/>
      <c r="AB955" s="318"/>
      <c r="AC955" s="318"/>
      <c r="AD955" s="318"/>
      <c r="AE955" s="318"/>
      <c r="AF955" s="318"/>
      <c r="AG955" s="318"/>
      <c r="AH955" s="318"/>
      <c r="AI955" s="318"/>
      <c r="AJ955" s="318"/>
      <c r="AK955" s="318"/>
    </row>
    <row r="956" spans="1:37" ht="12" customHeight="1" x14ac:dyDescent="0.25">
      <c r="A956" s="318"/>
      <c r="B956" s="318"/>
      <c r="C956" s="318"/>
      <c r="D956" s="318"/>
      <c r="E956" s="318"/>
      <c r="F956" s="318"/>
      <c r="G956" s="318"/>
      <c r="H956" s="318"/>
      <c r="I956" s="318"/>
      <c r="J956" s="318"/>
      <c r="K956" s="318"/>
      <c r="L956" s="318"/>
      <c r="M956" s="318"/>
      <c r="N956" s="320"/>
      <c r="O956" s="367"/>
      <c r="P956" s="318"/>
      <c r="Q956" s="318"/>
      <c r="R956" s="356"/>
      <c r="S956" s="318"/>
      <c r="T956" s="318"/>
      <c r="U956" s="318"/>
      <c r="V956" s="318"/>
      <c r="W956" s="318"/>
      <c r="X956" s="318"/>
      <c r="Y956" s="318"/>
      <c r="Z956" s="318"/>
      <c r="AA956" s="318"/>
      <c r="AB956" s="318"/>
      <c r="AC956" s="318"/>
      <c r="AD956" s="318"/>
      <c r="AE956" s="318"/>
      <c r="AF956" s="318"/>
      <c r="AG956" s="318"/>
      <c r="AH956" s="318"/>
      <c r="AI956" s="318"/>
      <c r="AJ956" s="318"/>
      <c r="AK956" s="318"/>
    </row>
    <row r="957" spans="1:37" ht="12" customHeight="1" x14ac:dyDescent="0.25">
      <c r="A957" s="318"/>
      <c r="B957" s="318"/>
      <c r="C957" s="318"/>
      <c r="D957" s="318"/>
      <c r="E957" s="318"/>
      <c r="F957" s="318"/>
      <c r="G957" s="318"/>
      <c r="H957" s="318"/>
      <c r="I957" s="318"/>
      <c r="J957" s="318"/>
      <c r="K957" s="318"/>
      <c r="L957" s="318"/>
      <c r="M957" s="318"/>
      <c r="N957" s="320"/>
      <c r="O957" s="367"/>
      <c r="P957" s="318"/>
      <c r="Q957" s="318"/>
      <c r="R957" s="356"/>
      <c r="S957" s="318"/>
      <c r="T957" s="318"/>
      <c r="U957" s="318"/>
      <c r="V957" s="318"/>
      <c r="W957" s="318"/>
      <c r="X957" s="318"/>
      <c r="Y957" s="318"/>
      <c r="Z957" s="318"/>
      <c r="AA957" s="318"/>
      <c r="AB957" s="318"/>
      <c r="AC957" s="318"/>
      <c r="AD957" s="318"/>
      <c r="AE957" s="318"/>
      <c r="AF957" s="318"/>
      <c r="AG957" s="318"/>
      <c r="AH957" s="318"/>
      <c r="AI957" s="318"/>
      <c r="AJ957" s="318"/>
      <c r="AK957" s="318"/>
    </row>
    <row r="958" spans="1:37" ht="12" customHeight="1" x14ac:dyDescent="0.25">
      <c r="A958" s="318"/>
      <c r="B958" s="318"/>
      <c r="C958" s="318"/>
      <c r="D958" s="318"/>
      <c r="E958" s="318"/>
      <c r="F958" s="318"/>
      <c r="G958" s="318"/>
      <c r="H958" s="318"/>
      <c r="I958" s="318"/>
      <c r="J958" s="318"/>
      <c r="K958" s="318"/>
      <c r="L958" s="318"/>
      <c r="M958" s="318"/>
      <c r="N958" s="320"/>
      <c r="O958" s="367"/>
      <c r="P958" s="318"/>
      <c r="Q958" s="318"/>
      <c r="R958" s="356"/>
      <c r="S958" s="318"/>
      <c r="T958" s="318"/>
      <c r="U958" s="318"/>
      <c r="V958" s="318"/>
      <c r="W958" s="318"/>
      <c r="X958" s="318"/>
      <c r="Y958" s="318"/>
      <c r="Z958" s="318"/>
      <c r="AA958" s="318"/>
      <c r="AB958" s="318"/>
      <c r="AC958" s="318"/>
      <c r="AD958" s="318"/>
      <c r="AE958" s="318"/>
      <c r="AF958" s="318"/>
      <c r="AG958" s="318"/>
      <c r="AH958" s="318"/>
      <c r="AI958" s="318"/>
      <c r="AJ958" s="318"/>
      <c r="AK958" s="318"/>
    </row>
    <row r="959" spans="1:37" ht="12" customHeight="1" x14ac:dyDescent="0.25">
      <c r="A959" s="318"/>
      <c r="B959" s="318"/>
      <c r="C959" s="318"/>
      <c r="D959" s="318"/>
      <c r="E959" s="318"/>
      <c r="F959" s="318"/>
      <c r="G959" s="318"/>
      <c r="H959" s="318"/>
      <c r="I959" s="318"/>
      <c r="J959" s="318"/>
      <c r="K959" s="318"/>
      <c r="L959" s="318"/>
      <c r="M959" s="318"/>
      <c r="N959" s="320"/>
      <c r="O959" s="367"/>
      <c r="P959" s="318"/>
      <c r="Q959" s="318"/>
      <c r="R959" s="356"/>
      <c r="S959" s="318"/>
      <c r="T959" s="318"/>
      <c r="U959" s="318"/>
      <c r="V959" s="318"/>
      <c r="W959" s="318"/>
      <c r="X959" s="318"/>
      <c r="Y959" s="318"/>
      <c r="Z959" s="318"/>
      <c r="AA959" s="318"/>
      <c r="AB959" s="318"/>
      <c r="AC959" s="318"/>
      <c r="AD959" s="318"/>
      <c r="AE959" s="318"/>
      <c r="AF959" s="318"/>
      <c r="AG959" s="318"/>
      <c r="AH959" s="318"/>
      <c r="AI959" s="318"/>
      <c r="AJ959" s="318"/>
      <c r="AK959" s="318"/>
    </row>
    <row r="960" spans="1:37" ht="12" customHeight="1" x14ac:dyDescent="0.25">
      <c r="A960" s="318"/>
      <c r="B960" s="318"/>
      <c r="C960" s="318"/>
      <c r="D960" s="318"/>
      <c r="E960" s="318"/>
      <c r="F960" s="318"/>
      <c r="G960" s="318"/>
      <c r="H960" s="318"/>
      <c r="I960" s="318"/>
      <c r="J960" s="318"/>
      <c r="K960" s="318"/>
      <c r="L960" s="318"/>
      <c r="M960" s="318"/>
      <c r="N960" s="320"/>
      <c r="O960" s="367"/>
      <c r="P960" s="318"/>
      <c r="Q960" s="318"/>
      <c r="R960" s="356"/>
      <c r="S960" s="318"/>
      <c r="T960" s="318"/>
      <c r="U960" s="318"/>
      <c r="V960" s="318"/>
      <c r="W960" s="318"/>
      <c r="X960" s="318"/>
      <c r="Y960" s="318"/>
      <c r="Z960" s="318"/>
      <c r="AA960" s="318"/>
      <c r="AB960" s="318"/>
      <c r="AC960" s="318"/>
      <c r="AD960" s="318"/>
      <c r="AE960" s="318"/>
      <c r="AF960" s="318"/>
      <c r="AG960" s="318"/>
      <c r="AH960" s="318"/>
      <c r="AI960" s="318"/>
      <c r="AJ960" s="318"/>
      <c r="AK960" s="318"/>
    </row>
    <row r="961" spans="1:37" ht="12" customHeight="1" x14ac:dyDescent="0.25">
      <c r="A961" s="318"/>
      <c r="B961" s="318"/>
      <c r="C961" s="318"/>
      <c r="D961" s="318"/>
      <c r="E961" s="318"/>
      <c r="F961" s="318"/>
      <c r="G961" s="318"/>
      <c r="H961" s="318"/>
      <c r="I961" s="318"/>
      <c r="J961" s="318"/>
      <c r="K961" s="318"/>
      <c r="L961" s="318"/>
      <c r="M961" s="318"/>
      <c r="N961" s="320"/>
      <c r="O961" s="367"/>
      <c r="P961" s="318"/>
      <c r="Q961" s="318"/>
      <c r="R961" s="356"/>
      <c r="S961" s="318"/>
      <c r="T961" s="318"/>
      <c r="U961" s="318"/>
      <c r="V961" s="318"/>
      <c r="W961" s="318"/>
      <c r="X961" s="318"/>
      <c r="Y961" s="318"/>
      <c r="Z961" s="318"/>
      <c r="AA961" s="318"/>
      <c r="AB961" s="318"/>
      <c r="AC961" s="318"/>
      <c r="AD961" s="318"/>
      <c r="AE961" s="318"/>
      <c r="AF961" s="318"/>
      <c r="AG961" s="318"/>
      <c r="AH961" s="318"/>
      <c r="AI961" s="318"/>
      <c r="AJ961" s="318"/>
      <c r="AK961" s="318"/>
    </row>
    <row r="962" spans="1:37" ht="12" customHeight="1" x14ac:dyDescent="0.25">
      <c r="A962" s="318"/>
      <c r="B962" s="318"/>
      <c r="C962" s="318"/>
      <c r="D962" s="318"/>
      <c r="E962" s="318"/>
      <c r="F962" s="318"/>
      <c r="G962" s="318"/>
      <c r="H962" s="318"/>
      <c r="I962" s="318"/>
      <c r="J962" s="318"/>
      <c r="K962" s="318"/>
      <c r="L962" s="318"/>
      <c r="M962" s="318"/>
      <c r="N962" s="320"/>
      <c r="O962" s="367"/>
      <c r="P962" s="318"/>
      <c r="Q962" s="318"/>
      <c r="R962" s="356"/>
      <c r="S962" s="318"/>
      <c r="T962" s="318"/>
      <c r="U962" s="318"/>
      <c r="V962" s="318"/>
      <c r="W962" s="318"/>
      <c r="X962" s="318"/>
      <c r="Y962" s="318"/>
      <c r="Z962" s="318"/>
      <c r="AA962" s="318"/>
      <c r="AB962" s="318"/>
      <c r="AC962" s="318"/>
      <c r="AD962" s="318"/>
      <c r="AE962" s="318"/>
      <c r="AF962" s="318"/>
      <c r="AG962" s="318"/>
      <c r="AH962" s="318"/>
      <c r="AI962" s="318"/>
      <c r="AJ962" s="318"/>
      <c r="AK962" s="318"/>
    </row>
    <row r="963" spans="1:37" ht="12" customHeight="1" x14ac:dyDescent="0.25">
      <c r="A963" s="318"/>
      <c r="B963" s="318"/>
      <c r="C963" s="318"/>
      <c r="D963" s="318"/>
      <c r="E963" s="318"/>
      <c r="F963" s="318"/>
      <c r="G963" s="318"/>
      <c r="H963" s="318"/>
      <c r="I963" s="318"/>
      <c r="J963" s="318"/>
      <c r="K963" s="318"/>
      <c r="L963" s="318"/>
      <c r="M963" s="318"/>
      <c r="N963" s="320"/>
      <c r="O963" s="367"/>
      <c r="P963" s="318"/>
      <c r="Q963" s="318"/>
      <c r="R963" s="356"/>
      <c r="S963" s="318"/>
      <c r="T963" s="318"/>
      <c r="U963" s="318"/>
      <c r="V963" s="318"/>
      <c r="W963" s="318"/>
      <c r="X963" s="318"/>
      <c r="Y963" s="318"/>
      <c r="Z963" s="318"/>
      <c r="AA963" s="318"/>
      <c r="AB963" s="318"/>
      <c r="AC963" s="318"/>
      <c r="AD963" s="318"/>
      <c r="AE963" s="318"/>
      <c r="AF963" s="318"/>
      <c r="AG963" s="318"/>
      <c r="AH963" s="318"/>
      <c r="AI963" s="318"/>
      <c r="AJ963" s="318"/>
      <c r="AK963" s="318"/>
    </row>
    <row r="964" spans="1:37" ht="12" customHeight="1" x14ac:dyDescent="0.25">
      <c r="A964" s="318"/>
      <c r="B964" s="318"/>
      <c r="C964" s="318"/>
      <c r="D964" s="318"/>
      <c r="E964" s="318"/>
      <c r="F964" s="318"/>
      <c r="G964" s="318"/>
      <c r="H964" s="318"/>
      <c r="I964" s="318"/>
      <c r="J964" s="318"/>
      <c r="K964" s="318"/>
      <c r="L964" s="318"/>
      <c r="M964" s="318"/>
      <c r="N964" s="320"/>
      <c r="O964" s="367"/>
      <c r="P964" s="318"/>
      <c r="Q964" s="318"/>
      <c r="R964" s="356"/>
      <c r="S964" s="318"/>
      <c r="T964" s="318"/>
      <c r="U964" s="318"/>
      <c r="V964" s="318"/>
      <c r="W964" s="318"/>
      <c r="X964" s="318"/>
      <c r="Y964" s="318"/>
      <c r="Z964" s="318"/>
      <c r="AA964" s="318"/>
      <c r="AB964" s="318"/>
      <c r="AC964" s="318"/>
      <c r="AD964" s="318"/>
      <c r="AE964" s="318"/>
      <c r="AF964" s="318"/>
      <c r="AG964" s="318"/>
      <c r="AH964" s="318"/>
      <c r="AI964" s="318"/>
      <c r="AJ964" s="318"/>
      <c r="AK964" s="318"/>
    </row>
    <row r="965" spans="1:37" ht="12" customHeight="1" x14ac:dyDescent="0.25">
      <c r="A965" s="318"/>
      <c r="B965" s="318"/>
      <c r="C965" s="318"/>
      <c r="D965" s="318"/>
      <c r="E965" s="318"/>
      <c r="F965" s="318"/>
      <c r="G965" s="318"/>
      <c r="H965" s="318"/>
      <c r="I965" s="318"/>
      <c r="J965" s="318"/>
      <c r="K965" s="318"/>
      <c r="L965" s="318"/>
      <c r="M965" s="318"/>
      <c r="N965" s="320"/>
      <c r="O965" s="367"/>
      <c r="P965" s="318"/>
      <c r="Q965" s="318"/>
      <c r="R965" s="356"/>
      <c r="S965" s="318"/>
      <c r="T965" s="318"/>
      <c r="U965" s="318"/>
      <c r="V965" s="318"/>
      <c r="W965" s="318"/>
      <c r="X965" s="318"/>
      <c r="Y965" s="318"/>
      <c r="Z965" s="318"/>
      <c r="AA965" s="318"/>
      <c r="AB965" s="318"/>
      <c r="AC965" s="318"/>
      <c r="AD965" s="318"/>
      <c r="AE965" s="318"/>
      <c r="AF965" s="318"/>
      <c r="AG965" s="318"/>
      <c r="AH965" s="318"/>
      <c r="AI965" s="318"/>
      <c r="AJ965" s="318"/>
      <c r="AK965" s="318"/>
    </row>
    <row r="966" spans="1:37" ht="12" customHeight="1" x14ac:dyDescent="0.25">
      <c r="A966" s="318"/>
      <c r="B966" s="318"/>
      <c r="C966" s="318"/>
      <c r="D966" s="318"/>
      <c r="E966" s="318"/>
      <c r="F966" s="318"/>
      <c r="G966" s="318"/>
      <c r="H966" s="318"/>
      <c r="I966" s="318"/>
      <c r="J966" s="318"/>
      <c r="K966" s="318"/>
      <c r="L966" s="318"/>
      <c r="M966" s="318"/>
      <c r="N966" s="320"/>
      <c r="O966" s="367"/>
      <c r="P966" s="318"/>
      <c r="Q966" s="318"/>
      <c r="R966" s="356"/>
      <c r="S966" s="318"/>
      <c r="T966" s="318"/>
      <c r="U966" s="318"/>
      <c r="V966" s="318"/>
      <c r="W966" s="318"/>
      <c r="X966" s="318"/>
      <c r="Y966" s="318"/>
      <c r="Z966" s="318"/>
      <c r="AA966" s="318"/>
      <c r="AB966" s="318"/>
      <c r="AC966" s="318"/>
      <c r="AD966" s="318"/>
      <c r="AE966" s="318"/>
      <c r="AF966" s="318"/>
      <c r="AG966" s="318"/>
      <c r="AH966" s="318"/>
      <c r="AI966" s="318"/>
      <c r="AJ966" s="318"/>
      <c r="AK966" s="318"/>
    </row>
    <row r="967" spans="1:37" ht="12" customHeight="1" x14ac:dyDescent="0.25">
      <c r="A967" s="318"/>
      <c r="B967" s="318"/>
      <c r="C967" s="318"/>
      <c r="D967" s="318"/>
      <c r="E967" s="318"/>
      <c r="F967" s="318"/>
      <c r="G967" s="318"/>
      <c r="H967" s="318"/>
      <c r="I967" s="318"/>
      <c r="J967" s="318"/>
      <c r="K967" s="318"/>
      <c r="L967" s="318"/>
      <c r="M967" s="318"/>
      <c r="N967" s="320"/>
      <c r="O967" s="367"/>
      <c r="P967" s="318"/>
      <c r="Q967" s="318"/>
      <c r="R967" s="356"/>
      <c r="S967" s="318"/>
      <c r="T967" s="318"/>
      <c r="U967" s="318"/>
      <c r="V967" s="318"/>
      <c r="W967" s="318"/>
      <c r="X967" s="318"/>
      <c r="Y967" s="318"/>
      <c r="Z967" s="318"/>
      <c r="AA967" s="318"/>
      <c r="AB967" s="318"/>
      <c r="AC967" s="318"/>
      <c r="AD967" s="318"/>
      <c r="AE967" s="318"/>
      <c r="AF967" s="318"/>
      <c r="AG967" s="318"/>
      <c r="AH967" s="318"/>
      <c r="AI967" s="318"/>
      <c r="AJ967" s="318"/>
      <c r="AK967" s="318"/>
    </row>
    <row r="968" spans="1:37" ht="12" customHeight="1" x14ac:dyDescent="0.25">
      <c r="A968" s="318"/>
      <c r="B968" s="318"/>
      <c r="C968" s="318"/>
      <c r="D968" s="318"/>
      <c r="E968" s="318"/>
      <c r="F968" s="318"/>
      <c r="G968" s="318"/>
      <c r="H968" s="318"/>
      <c r="I968" s="318"/>
      <c r="J968" s="318"/>
      <c r="K968" s="318"/>
      <c r="L968" s="318"/>
      <c r="M968" s="318"/>
      <c r="N968" s="320"/>
      <c r="O968" s="367"/>
      <c r="P968" s="318"/>
      <c r="Q968" s="318"/>
      <c r="R968" s="356"/>
      <c r="S968" s="318"/>
      <c r="T968" s="318"/>
      <c r="U968" s="318"/>
      <c r="V968" s="318"/>
      <c r="W968" s="318"/>
      <c r="X968" s="318"/>
      <c r="Y968" s="318"/>
      <c r="Z968" s="318"/>
      <c r="AA968" s="318"/>
      <c r="AB968" s="318"/>
      <c r="AC968" s="318"/>
      <c r="AD968" s="318"/>
      <c r="AE968" s="318"/>
      <c r="AF968" s="318"/>
      <c r="AG968" s="318"/>
      <c r="AH968" s="318"/>
      <c r="AI968" s="318"/>
      <c r="AJ968" s="318"/>
      <c r="AK968" s="318"/>
    </row>
    <row r="969" spans="1:37" ht="12" customHeight="1" x14ac:dyDescent="0.25">
      <c r="A969" s="318"/>
      <c r="B969" s="318"/>
      <c r="C969" s="318"/>
      <c r="D969" s="318"/>
      <c r="E969" s="318"/>
      <c r="F969" s="318"/>
      <c r="G969" s="318"/>
      <c r="H969" s="318"/>
      <c r="I969" s="318"/>
      <c r="J969" s="318"/>
      <c r="K969" s="318"/>
      <c r="L969" s="318"/>
      <c r="M969" s="318"/>
      <c r="N969" s="320"/>
      <c r="O969" s="367"/>
      <c r="P969" s="318"/>
      <c r="Q969" s="318"/>
      <c r="R969" s="356"/>
      <c r="S969" s="318"/>
      <c r="T969" s="318"/>
      <c r="U969" s="318"/>
      <c r="V969" s="318"/>
      <c r="W969" s="318"/>
      <c r="X969" s="318"/>
      <c r="Y969" s="318"/>
      <c r="Z969" s="318"/>
      <c r="AA969" s="318"/>
      <c r="AB969" s="318"/>
      <c r="AC969" s="318"/>
      <c r="AD969" s="318"/>
      <c r="AE969" s="318"/>
      <c r="AF969" s="318"/>
      <c r="AG969" s="318"/>
      <c r="AH969" s="318"/>
      <c r="AI969" s="318"/>
      <c r="AJ969" s="318"/>
      <c r="AK969" s="318"/>
    </row>
    <row r="970" spans="1:37" ht="12" customHeight="1" x14ac:dyDescent="0.25">
      <c r="A970" s="318"/>
      <c r="B970" s="318"/>
      <c r="C970" s="318"/>
      <c r="D970" s="318"/>
      <c r="E970" s="318"/>
      <c r="F970" s="318"/>
      <c r="G970" s="318"/>
      <c r="H970" s="318"/>
      <c r="I970" s="318"/>
      <c r="J970" s="318"/>
      <c r="K970" s="318"/>
      <c r="L970" s="318"/>
      <c r="M970" s="318"/>
      <c r="N970" s="320"/>
      <c r="O970" s="367"/>
      <c r="P970" s="318"/>
      <c r="Q970" s="318"/>
      <c r="R970" s="356"/>
      <c r="S970" s="318"/>
      <c r="T970" s="318"/>
      <c r="U970" s="318"/>
      <c r="V970" s="318"/>
      <c r="W970" s="318"/>
      <c r="X970" s="318"/>
      <c r="Y970" s="318"/>
      <c r="Z970" s="318"/>
      <c r="AA970" s="318"/>
      <c r="AB970" s="318"/>
      <c r="AC970" s="318"/>
      <c r="AD970" s="318"/>
      <c r="AE970" s="318"/>
      <c r="AF970" s="318"/>
      <c r="AG970" s="318"/>
      <c r="AH970" s="318"/>
      <c r="AI970" s="318"/>
      <c r="AJ970" s="318"/>
      <c r="AK970" s="318"/>
    </row>
    <row r="971" spans="1:37" ht="12" customHeight="1" x14ac:dyDescent="0.25">
      <c r="A971" s="318"/>
      <c r="B971" s="318"/>
      <c r="C971" s="318"/>
      <c r="D971" s="318"/>
      <c r="E971" s="318"/>
      <c r="F971" s="318"/>
      <c r="G971" s="318"/>
      <c r="H971" s="318"/>
      <c r="I971" s="318"/>
      <c r="J971" s="318"/>
      <c r="K971" s="318"/>
      <c r="L971" s="318"/>
      <c r="M971" s="318"/>
      <c r="N971" s="320"/>
      <c r="O971" s="367"/>
      <c r="P971" s="318"/>
      <c r="Q971" s="318"/>
      <c r="R971" s="356"/>
      <c r="S971" s="318"/>
      <c r="T971" s="318"/>
      <c r="U971" s="318"/>
      <c r="V971" s="318"/>
      <c r="W971" s="318"/>
      <c r="X971" s="318"/>
      <c r="Y971" s="318"/>
      <c r="Z971" s="318"/>
      <c r="AA971" s="318"/>
      <c r="AB971" s="318"/>
      <c r="AC971" s="318"/>
      <c r="AD971" s="318"/>
      <c r="AE971" s="318"/>
      <c r="AF971" s="318"/>
      <c r="AG971" s="318"/>
      <c r="AH971" s="318"/>
      <c r="AI971" s="318"/>
      <c r="AJ971" s="318"/>
      <c r="AK971" s="318"/>
    </row>
    <row r="972" spans="1:37" ht="12" customHeight="1" x14ac:dyDescent="0.25">
      <c r="A972" s="318"/>
      <c r="B972" s="318"/>
      <c r="C972" s="318"/>
      <c r="D972" s="318"/>
      <c r="E972" s="318"/>
      <c r="F972" s="318"/>
      <c r="G972" s="318"/>
      <c r="H972" s="318"/>
      <c r="I972" s="318"/>
      <c r="J972" s="318"/>
      <c r="K972" s="318"/>
      <c r="L972" s="318"/>
      <c r="M972" s="318"/>
      <c r="N972" s="320"/>
      <c r="O972" s="367"/>
      <c r="P972" s="318"/>
      <c r="Q972" s="318"/>
      <c r="R972" s="356"/>
      <c r="S972" s="318"/>
      <c r="T972" s="318"/>
      <c r="U972" s="318"/>
      <c r="V972" s="318"/>
      <c r="W972" s="318"/>
      <c r="X972" s="318"/>
      <c r="Y972" s="318"/>
      <c r="Z972" s="318"/>
      <c r="AA972" s="318"/>
      <c r="AB972" s="318"/>
      <c r="AC972" s="318"/>
      <c r="AD972" s="318"/>
      <c r="AE972" s="318"/>
      <c r="AF972" s="318"/>
      <c r="AG972" s="318"/>
      <c r="AH972" s="318"/>
      <c r="AI972" s="318"/>
      <c r="AJ972" s="318"/>
      <c r="AK972" s="318"/>
    </row>
    <row r="973" spans="1:37" ht="12" customHeight="1" x14ac:dyDescent="0.25">
      <c r="A973" s="318"/>
      <c r="B973" s="318"/>
      <c r="C973" s="318"/>
      <c r="D973" s="318"/>
      <c r="E973" s="318"/>
      <c r="F973" s="318"/>
      <c r="G973" s="318"/>
      <c r="H973" s="318"/>
      <c r="I973" s="318"/>
      <c r="J973" s="318"/>
      <c r="K973" s="318"/>
      <c r="L973" s="318"/>
      <c r="M973" s="318"/>
      <c r="N973" s="320"/>
      <c r="O973" s="367"/>
      <c r="P973" s="318"/>
      <c r="Q973" s="318"/>
      <c r="R973" s="356"/>
      <c r="S973" s="318"/>
      <c r="T973" s="318"/>
      <c r="U973" s="318"/>
      <c r="V973" s="318"/>
      <c r="W973" s="318"/>
      <c r="X973" s="318"/>
      <c r="Y973" s="318"/>
      <c r="Z973" s="318"/>
      <c r="AA973" s="318"/>
      <c r="AB973" s="318"/>
      <c r="AC973" s="318"/>
      <c r="AD973" s="318"/>
      <c r="AE973" s="318"/>
      <c r="AF973" s="318"/>
      <c r="AG973" s="318"/>
      <c r="AH973" s="318"/>
      <c r="AI973" s="318"/>
      <c r="AJ973" s="318"/>
      <c r="AK973" s="318"/>
    </row>
    <row r="974" spans="1:37" ht="12" customHeight="1" x14ac:dyDescent="0.25">
      <c r="A974" s="318"/>
      <c r="B974" s="318"/>
      <c r="C974" s="318"/>
      <c r="D974" s="318"/>
      <c r="E974" s="318"/>
      <c r="F974" s="318"/>
      <c r="G974" s="318"/>
      <c r="H974" s="318"/>
      <c r="I974" s="318"/>
      <c r="J974" s="318"/>
      <c r="K974" s="318"/>
      <c r="L974" s="318"/>
      <c r="M974" s="318"/>
      <c r="N974" s="320"/>
      <c r="O974" s="367"/>
      <c r="P974" s="318"/>
      <c r="Q974" s="318"/>
      <c r="R974" s="356"/>
      <c r="S974" s="318"/>
      <c r="T974" s="318"/>
      <c r="U974" s="318"/>
      <c r="V974" s="318"/>
      <c r="W974" s="318"/>
      <c r="X974" s="318"/>
      <c r="Y974" s="318"/>
      <c r="Z974" s="318"/>
      <c r="AA974" s="318"/>
      <c r="AB974" s="318"/>
      <c r="AC974" s="318"/>
      <c r="AD974" s="318"/>
      <c r="AE974" s="318"/>
      <c r="AF974" s="318"/>
      <c r="AG974" s="318"/>
      <c r="AH974" s="318"/>
      <c r="AI974" s="318"/>
      <c r="AJ974" s="318"/>
      <c r="AK974" s="318"/>
    </row>
    <row r="975" spans="1:37" ht="12" customHeight="1" x14ac:dyDescent="0.25">
      <c r="A975" s="318"/>
      <c r="B975" s="318"/>
      <c r="C975" s="318"/>
      <c r="D975" s="318"/>
      <c r="E975" s="318"/>
      <c r="F975" s="318"/>
      <c r="G975" s="318"/>
      <c r="H975" s="318"/>
      <c r="I975" s="318"/>
      <c r="J975" s="318"/>
      <c r="K975" s="318"/>
      <c r="L975" s="318"/>
      <c r="M975" s="318"/>
      <c r="N975" s="320"/>
      <c r="O975" s="367"/>
      <c r="P975" s="318"/>
      <c r="Q975" s="318"/>
      <c r="R975" s="356"/>
      <c r="S975" s="318"/>
      <c r="T975" s="318"/>
      <c r="U975" s="318"/>
      <c r="V975" s="318"/>
      <c r="W975" s="318"/>
      <c r="X975" s="318"/>
      <c r="Y975" s="318"/>
      <c r="Z975" s="318"/>
      <c r="AA975" s="318"/>
      <c r="AB975" s="318"/>
      <c r="AC975" s="318"/>
      <c r="AD975" s="318"/>
      <c r="AE975" s="318"/>
      <c r="AF975" s="318"/>
      <c r="AG975" s="318"/>
      <c r="AH975" s="318"/>
      <c r="AI975" s="318"/>
      <c r="AJ975" s="318"/>
      <c r="AK975" s="318"/>
    </row>
    <row r="976" spans="1:37" ht="12" customHeight="1" x14ac:dyDescent="0.25">
      <c r="A976" s="318"/>
      <c r="B976" s="318"/>
      <c r="C976" s="318"/>
      <c r="D976" s="318"/>
      <c r="E976" s="318"/>
      <c r="F976" s="318"/>
      <c r="G976" s="318"/>
      <c r="H976" s="318"/>
      <c r="I976" s="318"/>
      <c r="J976" s="318"/>
      <c r="K976" s="318"/>
      <c r="L976" s="318"/>
      <c r="M976" s="318"/>
      <c r="N976" s="320"/>
      <c r="O976" s="367"/>
      <c r="P976" s="318"/>
      <c r="Q976" s="318"/>
      <c r="R976" s="356"/>
      <c r="S976" s="318"/>
      <c r="T976" s="318"/>
      <c r="U976" s="318"/>
      <c r="V976" s="318"/>
      <c r="W976" s="318"/>
      <c r="X976" s="318"/>
      <c r="Y976" s="318"/>
      <c r="Z976" s="318"/>
      <c r="AA976" s="318"/>
      <c r="AB976" s="318"/>
      <c r="AC976" s="318"/>
      <c r="AD976" s="318"/>
      <c r="AE976" s="318"/>
      <c r="AF976" s="318"/>
      <c r="AG976" s="318"/>
      <c r="AH976" s="318"/>
      <c r="AI976" s="318"/>
      <c r="AJ976" s="318"/>
      <c r="AK976" s="318"/>
    </row>
    <row r="977" spans="1:37" ht="12" customHeight="1" x14ac:dyDescent="0.25">
      <c r="A977" s="318"/>
      <c r="B977" s="318"/>
      <c r="C977" s="318"/>
      <c r="D977" s="318"/>
      <c r="E977" s="318"/>
      <c r="F977" s="318"/>
      <c r="G977" s="318"/>
      <c r="H977" s="318"/>
      <c r="I977" s="318"/>
      <c r="J977" s="318"/>
      <c r="K977" s="318"/>
      <c r="L977" s="318"/>
      <c r="M977" s="318"/>
      <c r="N977" s="320"/>
      <c r="O977" s="367"/>
      <c r="P977" s="318"/>
      <c r="Q977" s="318"/>
      <c r="R977" s="356"/>
      <c r="S977" s="318"/>
      <c r="T977" s="318"/>
      <c r="U977" s="318"/>
      <c r="V977" s="318"/>
      <c r="W977" s="318"/>
      <c r="X977" s="318"/>
      <c r="Y977" s="318"/>
      <c r="Z977" s="318"/>
      <c r="AA977" s="318"/>
      <c r="AB977" s="318"/>
      <c r="AC977" s="318"/>
      <c r="AD977" s="318"/>
      <c r="AE977" s="318"/>
      <c r="AF977" s="318"/>
      <c r="AG977" s="318"/>
      <c r="AH977" s="318"/>
      <c r="AI977" s="318"/>
      <c r="AJ977" s="318"/>
      <c r="AK977" s="318"/>
    </row>
    <row r="978" spans="1:37" ht="12" customHeight="1" x14ac:dyDescent="0.25">
      <c r="A978" s="318"/>
      <c r="B978" s="318"/>
      <c r="C978" s="318"/>
      <c r="D978" s="318"/>
      <c r="E978" s="318"/>
      <c r="F978" s="318"/>
      <c r="G978" s="318"/>
      <c r="H978" s="318"/>
      <c r="I978" s="318"/>
      <c r="J978" s="318"/>
      <c r="K978" s="318"/>
      <c r="L978" s="318"/>
      <c r="M978" s="318"/>
      <c r="N978" s="320"/>
      <c r="O978" s="367"/>
      <c r="P978" s="318"/>
      <c r="Q978" s="318"/>
      <c r="R978" s="356"/>
      <c r="S978" s="318"/>
      <c r="T978" s="318"/>
      <c r="U978" s="318"/>
      <c r="V978" s="318"/>
      <c r="W978" s="318"/>
      <c r="X978" s="318"/>
      <c r="Y978" s="318"/>
      <c r="Z978" s="318"/>
      <c r="AA978" s="318"/>
      <c r="AB978" s="318"/>
      <c r="AC978" s="318"/>
      <c r="AD978" s="318"/>
      <c r="AE978" s="318"/>
      <c r="AF978" s="318"/>
      <c r="AG978" s="318"/>
      <c r="AH978" s="318"/>
      <c r="AI978" s="318"/>
      <c r="AJ978" s="318"/>
      <c r="AK978" s="318"/>
    </row>
    <row r="979" spans="1:37" ht="12" customHeight="1" x14ac:dyDescent="0.25">
      <c r="A979" s="318"/>
      <c r="B979" s="318"/>
      <c r="C979" s="318"/>
      <c r="D979" s="318"/>
      <c r="E979" s="318"/>
      <c r="F979" s="318"/>
      <c r="G979" s="318"/>
      <c r="H979" s="318"/>
      <c r="I979" s="318"/>
      <c r="J979" s="318"/>
      <c r="K979" s="318"/>
      <c r="L979" s="318"/>
      <c r="M979" s="318"/>
      <c r="N979" s="320"/>
      <c r="O979" s="367"/>
      <c r="P979" s="318"/>
      <c r="Q979" s="318"/>
      <c r="R979" s="356"/>
      <c r="S979" s="318"/>
      <c r="T979" s="318"/>
      <c r="U979" s="318"/>
      <c r="V979" s="318"/>
      <c r="W979" s="318"/>
      <c r="X979" s="318"/>
      <c r="Y979" s="318"/>
      <c r="Z979" s="318"/>
      <c r="AA979" s="318"/>
      <c r="AB979" s="318"/>
      <c r="AC979" s="318"/>
      <c r="AD979" s="318"/>
      <c r="AE979" s="318"/>
      <c r="AF979" s="318"/>
      <c r="AG979" s="318"/>
      <c r="AH979" s="318"/>
      <c r="AI979" s="318"/>
      <c r="AJ979" s="318"/>
      <c r="AK979" s="318"/>
    </row>
    <row r="980" spans="1:37" ht="12" customHeight="1" x14ac:dyDescent="0.25">
      <c r="A980" s="318"/>
      <c r="B980" s="318"/>
      <c r="C980" s="318"/>
      <c r="D980" s="318"/>
      <c r="E980" s="318"/>
      <c r="F980" s="318"/>
      <c r="G980" s="318"/>
      <c r="H980" s="318"/>
      <c r="I980" s="318"/>
      <c r="J980" s="318"/>
      <c r="K980" s="318"/>
      <c r="L980" s="318"/>
      <c r="M980" s="318"/>
      <c r="N980" s="320"/>
      <c r="O980" s="367"/>
      <c r="P980" s="318"/>
      <c r="Q980" s="318"/>
      <c r="R980" s="356"/>
      <c r="S980" s="318"/>
      <c r="T980" s="318"/>
      <c r="U980" s="318"/>
      <c r="V980" s="318"/>
      <c r="W980" s="318"/>
      <c r="X980" s="318"/>
      <c r="Y980" s="318"/>
      <c r="Z980" s="318"/>
      <c r="AA980" s="318"/>
      <c r="AB980" s="318"/>
      <c r="AC980" s="318"/>
      <c r="AD980" s="318"/>
      <c r="AE980" s="318"/>
      <c r="AF980" s="318"/>
      <c r="AG980" s="318"/>
      <c r="AH980" s="318"/>
      <c r="AI980" s="318"/>
      <c r="AJ980" s="318"/>
      <c r="AK980" s="318"/>
    </row>
    <row r="981" spans="1:37" ht="12" customHeight="1" x14ac:dyDescent="0.25">
      <c r="A981" s="318"/>
      <c r="B981" s="318"/>
      <c r="C981" s="318"/>
      <c r="D981" s="318"/>
      <c r="E981" s="318"/>
      <c r="F981" s="318"/>
      <c r="G981" s="318"/>
      <c r="H981" s="318"/>
      <c r="I981" s="318"/>
      <c r="J981" s="318"/>
      <c r="K981" s="318"/>
      <c r="L981" s="318"/>
      <c r="M981" s="318"/>
      <c r="N981" s="320"/>
      <c r="O981" s="367"/>
      <c r="P981" s="318"/>
      <c r="Q981" s="318"/>
      <c r="R981" s="356"/>
      <c r="S981" s="318"/>
      <c r="T981" s="318"/>
      <c r="U981" s="318"/>
      <c r="V981" s="318"/>
      <c r="W981" s="318"/>
      <c r="X981" s="318"/>
      <c r="Y981" s="318"/>
      <c r="Z981" s="318"/>
      <c r="AA981" s="318"/>
      <c r="AB981" s="318"/>
      <c r="AC981" s="318"/>
      <c r="AD981" s="318"/>
      <c r="AE981" s="318"/>
      <c r="AF981" s="318"/>
      <c r="AG981" s="318"/>
      <c r="AH981" s="318"/>
      <c r="AI981" s="318"/>
      <c r="AJ981" s="318"/>
      <c r="AK981" s="318"/>
    </row>
    <row r="982" spans="1:37" ht="12" customHeight="1" x14ac:dyDescent="0.25">
      <c r="A982" s="318"/>
      <c r="B982" s="318"/>
      <c r="C982" s="318"/>
      <c r="D982" s="318"/>
      <c r="E982" s="318"/>
      <c r="F982" s="318"/>
      <c r="G982" s="318"/>
      <c r="H982" s="318"/>
      <c r="I982" s="318"/>
      <c r="J982" s="318"/>
      <c r="K982" s="318"/>
      <c r="L982" s="318"/>
      <c r="M982" s="318"/>
      <c r="N982" s="320"/>
      <c r="O982" s="367"/>
      <c r="P982" s="318"/>
      <c r="Q982" s="318"/>
      <c r="R982" s="356"/>
      <c r="S982" s="318"/>
      <c r="T982" s="318"/>
      <c r="U982" s="318"/>
      <c r="V982" s="318"/>
      <c r="W982" s="318"/>
      <c r="X982" s="318"/>
      <c r="Y982" s="318"/>
      <c r="Z982" s="318"/>
      <c r="AA982" s="318"/>
      <c r="AB982" s="318"/>
      <c r="AC982" s="318"/>
      <c r="AD982" s="318"/>
      <c r="AE982" s="318"/>
      <c r="AF982" s="318"/>
      <c r="AG982" s="318"/>
      <c r="AH982" s="318"/>
      <c r="AI982" s="318"/>
      <c r="AJ982" s="318"/>
      <c r="AK982" s="318"/>
    </row>
    <row r="983" spans="1:37" ht="12" customHeight="1" x14ac:dyDescent="0.25">
      <c r="A983" s="318"/>
      <c r="B983" s="318"/>
      <c r="C983" s="318"/>
      <c r="D983" s="318"/>
      <c r="E983" s="318"/>
      <c r="F983" s="318"/>
      <c r="G983" s="318"/>
      <c r="H983" s="318"/>
      <c r="I983" s="318"/>
      <c r="J983" s="318"/>
      <c r="K983" s="318"/>
      <c r="L983" s="318"/>
      <c r="M983" s="318"/>
      <c r="N983" s="320"/>
      <c r="O983" s="367"/>
      <c r="P983" s="318"/>
      <c r="Q983" s="318"/>
      <c r="R983" s="356"/>
      <c r="S983" s="318"/>
      <c r="T983" s="318"/>
      <c r="U983" s="318"/>
      <c r="V983" s="318"/>
      <c r="W983" s="318"/>
      <c r="X983" s="318"/>
      <c r="Y983" s="318"/>
      <c r="Z983" s="318"/>
      <c r="AA983" s="318"/>
      <c r="AB983" s="318"/>
      <c r="AC983" s="318"/>
      <c r="AD983" s="318"/>
      <c r="AE983" s="318"/>
      <c r="AF983" s="318"/>
      <c r="AG983" s="318"/>
      <c r="AH983" s="318"/>
      <c r="AI983" s="318"/>
      <c r="AJ983" s="318"/>
      <c r="AK983" s="318"/>
    </row>
    <row r="984" spans="1:37" ht="12" customHeight="1" x14ac:dyDescent="0.25">
      <c r="A984" s="318"/>
      <c r="B984" s="318"/>
      <c r="C984" s="318"/>
      <c r="D984" s="318"/>
      <c r="E984" s="318"/>
      <c r="F984" s="318"/>
      <c r="G984" s="318"/>
      <c r="H984" s="318"/>
      <c r="I984" s="318"/>
      <c r="J984" s="318"/>
      <c r="K984" s="318"/>
      <c r="L984" s="318"/>
      <c r="M984" s="318"/>
      <c r="N984" s="320"/>
      <c r="O984" s="367"/>
      <c r="P984" s="318"/>
      <c r="Q984" s="318"/>
      <c r="R984" s="356"/>
      <c r="S984" s="318"/>
      <c r="T984" s="318"/>
      <c r="U984" s="318"/>
      <c r="V984" s="318"/>
      <c r="W984" s="318"/>
      <c r="X984" s="318"/>
      <c r="Y984" s="318"/>
      <c r="Z984" s="318"/>
      <c r="AA984" s="318"/>
      <c r="AB984" s="318"/>
      <c r="AC984" s="318"/>
      <c r="AD984" s="318"/>
      <c r="AE984" s="318"/>
      <c r="AF984" s="318"/>
      <c r="AG984" s="318"/>
      <c r="AH984" s="318"/>
      <c r="AI984" s="318"/>
      <c r="AJ984" s="318"/>
      <c r="AK984" s="318"/>
    </row>
    <row r="985" spans="1:37" ht="12" customHeight="1" x14ac:dyDescent="0.25">
      <c r="A985" s="318"/>
      <c r="B985" s="318"/>
      <c r="C985" s="318"/>
      <c r="D985" s="318"/>
      <c r="E985" s="318"/>
      <c r="F985" s="318"/>
      <c r="G985" s="318"/>
      <c r="H985" s="318"/>
      <c r="I985" s="318"/>
      <c r="J985" s="318"/>
      <c r="K985" s="318"/>
      <c r="L985" s="318"/>
      <c r="M985" s="318"/>
      <c r="N985" s="320"/>
      <c r="O985" s="367"/>
      <c r="P985" s="318"/>
      <c r="Q985" s="318"/>
      <c r="R985" s="356"/>
      <c r="S985" s="318"/>
      <c r="T985" s="318"/>
      <c r="U985" s="318"/>
      <c r="V985" s="318"/>
      <c r="W985" s="318"/>
      <c r="X985" s="318"/>
      <c r="Y985" s="318"/>
      <c r="Z985" s="318"/>
      <c r="AA985" s="318"/>
      <c r="AB985" s="318"/>
      <c r="AC985" s="318"/>
      <c r="AD985" s="318"/>
      <c r="AE985" s="318"/>
      <c r="AF985" s="318"/>
      <c r="AG985" s="318"/>
      <c r="AH985" s="318"/>
      <c r="AI985" s="318"/>
      <c r="AJ985" s="318"/>
      <c r="AK985" s="318"/>
    </row>
    <row r="986" spans="1:37" ht="12" customHeight="1" x14ac:dyDescent="0.25">
      <c r="A986" s="318"/>
      <c r="B986" s="318"/>
      <c r="C986" s="318"/>
      <c r="D986" s="318"/>
      <c r="E986" s="318"/>
      <c r="F986" s="318"/>
      <c r="G986" s="318"/>
      <c r="H986" s="318"/>
      <c r="I986" s="318"/>
      <c r="J986" s="318"/>
      <c r="K986" s="318"/>
      <c r="L986" s="318"/>
      <c r="M986" s="318"/>
      <c r="N986" s="320"/>
      <c r="O986" s="367"/>
      <c r="P986" s="318"/>
      <c r="Q986" s="318"/>
      <c r="R986" s="356"/>
      <c r="S986" s="318"/>
      <c r="T986" s="318"/>
      <c r="U986" s="318"/>
      <c r="V986" s="318"/>
      <c r="W986" s="318"/>
      <c r="X986" s="318"/>
      <c r="Y986" s="318"/>
      <c r="Z986" s="318"/>
      <c r="AA986" s="318"/>
      <c r="AB986" s="318"/>
      <c r="AC986" s="318"/>
      <c r="AD986" s="318"/>
      <c r="AE986" s="318"/>
      <c r="AF986" s="318"/>
      <c r="AG986" s="318"/>
      <c r="AH986" s="318"/>
      <c r="AI986" s="318"/>
      <c r="AJ986" s="318"/>
      <c r="AK986" s="318"/>
    </row>
    <row r="987" spans="1:37" ht="12" customHeight="1" x14ac:dyDescent="0.25">
      <c r="A987" s="318"/>
      <c r="B987" s="318"/>
      <c r="C987" s="318"/>
      <c r="D987" s="318"/>
      <c r="E987" s="318"/>
      <c r="F987" s="318"/>
      <c r="G987" s="318"/>
      <c r="H987" s="318"/>
      <c r="I987" s="318"/>
      <c r="J987" s="318"/>
      <c r="K987" s="318"/>
      <c r="L987" s="318"/>
      <c r="M987" s="318"/>
      <c r="N987" s="320"/>
      <c r="O987" s="367"/>
      <c r="P987" s="318"/>
      <c r="Q987" s="318"/>
      <c r="R987" s="356"/>
      <c r="S987" s="318"/>
      <c r="T987" s="318"/>
      <c r="U987" s="318"/>
      <c r="V987" s="318"/>
      <c r="W987" s="318"/>
      <c r="X987" s="318"/>
      <c r="Y987" s="318"/>
      <c r="Z987" s="318"/>
      <c r="AA987" s="318"/>
      <c r="AB987" s="318"/>
      <c r="AC987" s="318"/>
      <c r="AD987" s="318"/>
      <c r="AE987" s="318"/>
      <c r="AF987" s="318"/>
      <c r="AG987" s="318"/>
      <c r="AH987" s="318"/>
      <c r="AI987" s="318"/>
      <c r="AJ987" s="318"/>
      <c r="AK987" s="318"/>
    </row>
    <row r="988" spans="1:37" ht="12" customHeight="1" x14ac:dyDescent="0.25">
      <c r="A988" s="318"/>
      <c r="B988" s="318"/>
      <c r="C988" s="318"/>
      <c r="D988" s="318"/>
      <c r="E988" s="318"/>
      <c r="F988" s="318"/>
      <c r="G988" s="318"/>
      <c r="H988" s="318"/>
      <c r="I988" s="318"/>
      <c r="J988" s="318"/>
      <c r="K988" s="318"/>
      <c r="L988" s="318"/>
      <c r="M988" s="318"/>
      <c r="N988" s="320"/>
      <c r="O988" s="367"/>
      <c r="P988" s="318"/>
      <c r="Q988" s="318"/>
      <c r="R988" s="356"/>
      <c r="S988" s="318"/>
      <c r="T988" s="318"/>
      <c r="U988" s="318"/>
      <c r="V988" s="318"/>
      <c r="W988" s="318"/>
      <c r="X988" s="318"/>
      <c r="Y988" s="318"/>
      <c r="Z988" s="318"/>
      <c r="AA988" s="318"/>
      <c r="AB988" s="318"/>
      <c r="AC988" s="318"/>
      <c r="AD988" s="318"/>
      <c r="AE988" s="318"/>
      <c r="AF988" s="318"/>
      <c r="AG988" s="318"/>
      <c r="AH988" s="318"/>
      <c r="AI988" s="318"/>
      <c r="AJ988" s="318"/>
      <c r="AK988" s="318"/>
    </row>
    <row r="989" spans="1:37" ht="12" customHeight="1" x14ac:dyDescent="0.25">
      <c r="A989" s="318"/>
      <c r="B989" s="318"/>
      <c r="C989" s="318"/>
      <c r="D989" s="318"/>
      <c r="E989" s="318"/>
      <c r="F989" s="318"/>
      <c r="G989" s="318"/>
      <c r="H989" s="318"/>
      <c r="I989" s="318"/>
      <c r="J989" s="318"/>
      <c r="K989" s="318"/>
      <c r="L989" s="318"/>
      <c r="M989" s="318"/>
      <c r="N989" s="320"/>
      <c r="O989" s="367"/>
      <c r="P989" s="318"/>
      <c r="Q989" s="318"/>
      <c r="R989" s="356"/>
      <c r="S989" s="318"/>
      <c r="T989" s="318"/>
      <c r="U989" s="318"/>
      <c r="V989" s="318"/>
      <c r="W989" s="318"/>
      <c r="X989" s="318"/>
      <c r="Y989" s="318"/>
      <c r="Z989" s="318"/>
      <c r="AA989" s="318"/>
      <c r="AB989" s="318"/>
      <c r="AC989" s="318"/>
      <c r="AD989" s="318"/>
      <c r="AE989" s="318"/>
      <c r="AF989" s="318"/>
      <c r="AG989" s="318"/>
      <c r="AH989" s="318"/>
      <c r="AI989" s="318"/>
      <c r="AJ989" s="318"/>
      <c r="AK989" s="318"/>
    </row>
    <row r="990" spans="1:37" ht="12" customHeight="1" x14ac:dyDescent="0.25">
      <c r="A990" s="318"/>
      <c r="B990" s="318"/>
      <c r="C990" s="318"/>
      <c r="D990" s="318"/>
      <c r="E990" s="318"/>
      <c r="F990" s="318"/>
      <c r="G990" s="318"/>
      <c r="H990" s="318"/>
      <c r="I990" s="318"/>
      <c r="J990" s="318"/>
      <c r="K990" s="318"/>
      <c r="L990" s="318"/>
      <c r="M990" s="318"/>
      <c r="N990" s="320"/>
      <c r="O990" s="367"/>
      <c r="P990" s="318"/>
      <c r="Q990" s="318"/>
      <c r="R990" s="356"/>
      <c r="S990" s="318"/>
      <c r="T990" s="318"/>
      <c r="U990" s="318"/>
      <c r="V990" s="318"/>
      <c r="W990" s="318"/>
      <c r="X990" s="318"/>
      <c r="Y990" s="318"/>
      <c r="Z990" s="318"/>
      <c r="AA990" s="318"/>
      <c r="AB990" s="318"/>
      <c r="AC990" s="318"/>
      <c r="AD990" s="318"/>
      <c r="AE990" s="318"/>
      <c r="AF990" s="318"/>
      <c r="AG990" s="318"/>
      <c r="AH990" s="318"/>
      <c r="AI990" s="318"/>
      <c r="AJ990" s="318"/>
      <c r="AK990" s="318"/>
    </row>
    <row r="991" spans="1:37" ht="12" customHeight="1" x14ac:dyDescent="0.25">
      <c r="A991" s="318"/>
      <c r="B991" s="318"/>
      <c r="C991" s="318"/>
      <c r="D991" s="318"/>
      <c r="E991" s="318"/>
      <c r="F991" s="318"/>
      <c r="G991" s="318"/>
      <c r="H991" s="318"/>
      <c r="I991" s="318"/>
      <c r="J991" s="318"/>
      <c r="K991" s="318"/>
      <c r="L991" s="318"/>
      <c r="M991" s="318"/>
      <c r="N991" s="320"/>
      <c r="O991" s="367"/>
      <c r="P991" s="318"/>
      <c r="Q991" s="318"/>
      <c r="R991" s="356"/>
      <c r="S991" s="318"/>
      <c r="T991" s="318"/>
      <c r="U991" s="318"/>
      <c r="V991" s="318"/>
      <c r="W991" s="318"/>
      <c r="X991" s="318"/>
      <c r="Y991" s="318"/>
      <c r="Z991" s="318"/>
      <c r="AA991" s="318"/>
      <c r="AB991" s="318"/>
      <c r="AC991" s="318"/>
      <c r="AD991" s="318"/>
      <c r="AE991" s="318"/>
      <c r="AF991" s="318"/>
      <c r="AG991" s="318"/>
      <c r="AH991" s="318"/>
      <c r="AI991" s="318"/>
      <c r="AJ991" s="318"/>
      <c r="AK991" s="318"/>
    </row>
    <row r="992" spans="1:37" ht="12" customHeight="1" x14ac:dyDescent="0.25">
      <c r="A992" s="318"/>
      <c r="B992" s="318"/>
      <c r="C992" s="318"/>
      <c r="D992" s="318"/>
      <c r="E992" s="318"/>
      <c r="F992" s="318"/>
      <c r="G992" s="318"/>
      <c r="H992" s="318"/>
      <c r="I992" s="318"/>
      <c r="J992" s="318"/>
      <c r="K992" s="318"/>
      <c r="L992" s="318"/>
      <c r="M992" s="318"/>
      <c r="N992" s="320"/>
      <c r="O992" s="367"/>
      <c r="P992" s="318"/>
      <c r="Q992" s="318"/>
      <c r="R992" s="356"/>
      <c r="S992" s="318"/>
      <c r="T992" s="318"/>
      <c r="U992" s="318"/>
      <c r="V992" s="318"/>
      <c r="W992" s="318"/>
      <c r="X992" s="318"/>
      <c r="Y992" s="318"/>
      <c r="Z992" s="318"/>
      <c r="AA992" s="318"/>
      <c r="AB992" s="318"/>
      <c r="AC992" s="318"/>
      <c r="AD992" s="318"/>
      <c r="AE992" s="318"/>
      <c r="AF992" s="318"/>
      <c r="AG992" s="318"/>
      <c r="AH992" s="318"/>
      <c r="AI992" s="318"/>
      <c r="AJ992" s="318"/>
      <c r="AK992" s="318"/>
    </row>
    <row r="993" spans="1:37" ht="12" customHeight="1" x14ac:dyDescent="0.25">
      <c r="A993" s="318"/>
      <c r="B993" s="318"/>
      <c r="C993" s="318"/>
      <c r="D993" s="318"/>
      <c r="E993" s="318"/>
      <c r="F993" s="318"/>
      <c r="G993" s="318"/>
      <c r="H993" s="318"/>
      <c r="I993" s="318"/>
      <c r="J993" s="318"/>
      <c r="K993" s="318"/>
      <c r="L993" s="318"/>
      <c r="M993" s="318"/>
      <c r="N993" s="320"/>
      <c r="O993" s="367"/>
      <c r="P993" s="318"/>
      <c r="Q993" s="318"/>
      <c r="R993" s="356"/>
      <c r="S993" s="318"/>
      <c r="T993" s="318"/>
      <c r="U993" s="318"/>
      <c r="V993" s="318"/>
      <c r="W993" s="318"/>
      <c r="X993" s="318"/>
      <c r="Y993" s="318"/>
      <c r="Z993" s="318"/>
      <c r="AA993" s="318"/>
      <c r="AB993" s="318"/>
      <c r="AC993" s="318"/>
      <c r="AD993" s="318"/>
      <c r="AE993" s="318"/>
      <c r="AF993" s="318"/>
      <c r="AG993" s="318"/>
      <c r="AH993" s="318"/>
      <c r="AI993" s="318"/>
      <c r="AJ993" s="318"/>
      <c r="AK993" s="318"/>
    </row>
    <row r="994" spans="1:37" ht="12" customHeight="1" x14ac:dyDescent="0.25">
      <c r="A994" s="318"/>
      <c r="B994" s="318"/>
      <c r="C994" s="318"/>
      <c r="D994" s="318"/>
      <c r="E994" s="318"/>
      <c r="F994" s="318"/>
      <c r="G994" s="318"/>
      <c r="H994" s="318"/>
      <c r="I994" s="318"/>
      <c r="J994" s="318"/>
      <c r="K994" s="318"/>
      <c r="L994" s="318"/>
      <c r="M994" s="318"/>
      <c r="N994" s="320"/>
      <c r="O994" s="367"/>
      <c r="P994" s="318"/>
      <c r="Q994" s="318"/>
      <c r="R994" s="356"/>
      <c r="S994" s="318"/>
      <c r="T994" s="318"/>
      <c r="U994" s="318"/>
      <c r="V994" s="318"/>
      <c r="W994" s="318"/>
      <c r="X994" s="318"/>
      <c r="Y994" s="318"/>
      <c r="Z994" s="318"/>
      <c r="AA994" s="318"/>
      <c r="AB994" s="318"/>
      <c r="AC994" s="318"/>
      <c r="AD994" s="318"/>
      <c r="AE994" s="318"/>
      <c r="AF994" s="318"/>
      <c r="AG994" s="318"/>
      <c r="AH994" s="318"/>
      <c r="AI994" s="318"/>
      <c r="AJ994" s="318"/>
      <c r="AK994" s="318"/>
    </row>
    <row r="995" spans="1:37" ht="12" customHeight="1" x14ac:dyDescent="0.25">
      <c r="A995" s="318"/>
      <c r="B995" s="318"/>
      <c r="C995" s="318"/>
      <c r="D995" s="318"/>
      <c r="E995" s="318"/>
      <c r="F995" s="318"/>
      <c r="G995" s="318"/>
      <c r="H995" s="318"/>
      <c r="I995" s="318"/>
      <c r="J995" s="318"/>
      <c r="K995" s="318"/>
      <c r="L995" s="318"/>
      <c r="M995" s="318"/>
      <c r="N995" s="320"/>
      <c r="O995" s="367"/>
      <c r="P995" s="318"/>
      <c r="Q995" s="318"/>
      <c r="R995" s="356"/>
      <c r="S995" s="318"/>
      <c r="T995" s="318"/>
      <c r="U995" s="318"/>
      <c r="V995" s="318"/>
      <c r="W995" s="318"/>
      <c r="X995" s="318"/>
      <c r="Y995" s="318"/>
      <c r="Z995" s="318"/>
      <c r="AA995" s="318"/>
      <c r="AB995" s="318"/>
      <c r="AC995" s="318"/>
      <c r="AD995" s="318"/>
      <c r="AE995" s="318"/>
      <c r="AF995" s="318"/>
      <c r="AG995" s="318"/>
      <c r="AH995" s="318"/>
      <c r="AI995" s="318"/>
      <c r="AJ995" s="318"/>
      <c r="AK995" s="318"/>
    </row>
    <row r="996" spans="1:37" ht="12" customHeight="1" x14ac:dyDescent="0.25">
      <c r="A996" s="318"/>
      <c r="B996" s="318"/>
      <c r="C996" s="318"/>
      <c r="D996" s="318"/>
      <c r="E996" s="318"/>
      <c r="F996" s="318"/>
      <c r="G996" s="318"/>
      <c r="H996" s="318"/>
      <c r="I996" s="318"/>
      <c r="J996" s="318"/>
      <c r="K996" s="318"/>
      <c r="L996" s="318"/>
      <c r="M996" s="318"/>
      <c r="N996" s="320"/>
      <c r="O996" s="367"/>
      <c r="P996" s="318"/>
      <c r="Q996" s="318"/>
      <c r="R996" s="356"/>
      <c r="S996" s="318"/>
      <c r="T996" s="318"/>
      <c r="U996" s="318"/>
      <c r="V996" s="318"/>
      <c r="W996" s="318"/>
      <c r="X996" s="318"/>
      <c r="Y996" s="318"/>
      <c r="Z996" s="318"/>
      <c r="AA996" s="318"/>
      <c r="AB996" s="318"/>
      <c r="AC996" s="318"/>
      <c r="AD996" s="318"/>
      <c r="AE996" s="318"/>
      <c r="AF996" s="318"/>
      <c r="AG996" s="318"/>
      <c r="AH996" s="318"/>
      <c r="AI996" s="318"/>
      <c r="AJ996" s="318"/>
      <c r="AK996" s="318"/>
    </row>
    <row r="997" spans="1:37" ht="12" customHeight="1" x14ac:dyDescent="0.25">
      <c r="A997" s="318"/>
      <c r="B997" s="318"/>
      <c r="C997" s="318"/>
      <c r="D997" s="318"/>
      <c r="E997" s="318"/>
      <c r="F997" s="318"/>
      <c r="G997" s="318"/>
      <c r="H997" s="318"/>
      <c r="I997" s="318"/>
      <c r="J997" s="318"/>
      <c r="K997" s="318"/>
      <c r="L997" s="318"/>
      <c r="M997" s="318"/>
      <c r="N997" s="320"/>
      <c r="O997" s="367"/>
      <c r="P997" s="318"/>
      <c r="Q997" s="318"/>
      <c r="R997" s="356"/>
      <c r="S997" s="318"/>
      <c r="T997" s="318"/>
      <c r="U997" s="318"/>
      <c r="V997" s="318"/>
      <c r="W997" s="318"/>
      <c r="X997" s="318"/>
      <c r="Y997" s="318"/>
      <c r="Z997" s="318"/>
      <c r="AA997" s="318"/>
      <c r="AB997" s="318"/>
      <c r="AC997" s="318"/>
      <c r="AD997" s="318"/>
      <c r="AE997" s="318"/>
      <c r="AF997" s="318"/>
      <c r="AG997" s="318"/>
      <c r="AH997" s="318"/>
      <c r="AI997" s="318"/>
      <c r="AJ997" s="318"/>
      <c r="AK997" s="318"/>
    </row>
    <row r="998" spans="1:37" ht="12" customHeight="1" x14ac:dyDescent="0.25">
      <c r="A998" s="318"/>
      <c r="B998" s="318"/>
      <c r="C998" s="318"/>
      <c r="D998" s="318"/>
      <c r="E998" s="318"/>
      <c r="F998" s="318"/>
      <c r="G998" s="318"/>
      <c r="H998" s="318"/>
      <c r="I998" s="318"/>
      <c r="J998" s="318"/>
      <c r="K998" s="318"/>
      <c r="L998" s="318"/>
      <c r="M998" s="318"/>
      <c r="N998" s="320"/>
      <c r="O998" s="367"/>
      <c r="P998" s="318"/>
      <c r="Q998" s="318"/>
      <c r="R998" s="356"/>
      <c r="S998" s="318"/>
      <c r="T998" s="318"/>
      <c r="U998" s="318"/>
      <c r="V998" s="318"/>
      <c r="W998" s="318"/>
      <c r="X998" s="318"/>
      <c r="Y998" s="318"/>
      <c r="Z998" s="318"/>
      <c r="AA998" s="318"/>
      <c r="AB998" s="318"/>
      <c r="AC998" s="318"/>
      <c r="AD998" s="318"/>
      <c r="AE998" s="318"/>
      <c r="AF998" s="318"/>
      <c r="AG998" s="318"/>
      <c r="AH998" s="318"/>
      <c r="AI998" s="318"/>
      <c r="AJ998" s="318"/>
      <c r="AK998" s="318"/>
    </row>
    <row r="999" spans="1:37" ht="12" customHeight="1" x14ac:dyDescent="0.25">
      <c r="A999" s="318"/>
      <c r="B999" s="318"/>
      <c r="C999" s="318"/>
      <c r="D999" s="318"/>
      <c r="E999" s="318"/>
      <c r="F999" s="318"/>
      <c r="G999" s="318"/>
      <c r="H999" s="318"/>
      <c r="I999" s="318"/>
      <c r="J999" s="318"/>
      <c r="K999" s="318"/>
      <c r="L999" s="318"/>
      <c r="M999" s="318"/>
      <c r="N999" s="320"/>
      <c r="O999" s="367"/>
      <c r="P999" s="318"/>
      <c r="Q999" s="318"/>
      <c r="R999" s="356"/>
      <c r="S999" s="318"/>
      <c r="T999" s="318"/>
      <c r="U999" s="318"/>
      <c r="V999" s="318"/>
      <c r="W999" s="318"/>
      <c r="X999" s="318"/>
      <c r="Y999" s="318"/>
      <c r="Z999" s="318"/>
      <c r="AA999" s="318"/>
      <c r="AB999" s="318"/>
      <c r="AC999" s="318"/>
      <c r="AD999" s="318"/>
      <c r="AE999" s="318"/>
      <c r="AF999" s="318"/>
      <c r="AG999" s="318"/>
      <c r="AH999" s="318"/>
      <c r="AI999" s="318"/>
      <c r="AJ999" s="318"/>
      <c r="AK999" s="318"/>
    </row>
    <row r="1000" spans="1:37" ht="12" customHeight="1" x14ac:dyDescent="0.25">
      <c r="A1000" s="318"/>
      <c r="B1000" s="318"/>
      <c r="C1000" s="318"/>
      <c r="D1000" s="318"/>
      <c r="E1000" s="318"/>
      <c r="F1000" s="318"/>
      <c r="G1000" s="318"/>
      <c r="H1000" s="318"/>
      <c r="I1000" s="318"/>
      <c r="J1000" s="318"/>
      <c r="K1000" s="318"/>
      <c r="L1000" s="318"/>
      <c r="M1000" s="318"/>
      <c r="N1000" s="320"/>
      <c r="O1000" s="367"/>
      <c r="P1000" s="318"/>
      <c r="Q1000" s="318"/>
      <c r="R1000" s="356"/>
      <c r="S1000" s="318"/>
      <c r="T1000" s="318"/>
      <c r="U1000" s="318"/>
      <c r="V1000" s="318"/>
      <c r="W1000" s="318"/>
      <c r="X1000" s="318"/>
      <c r="Y1000" s="318"/>
      <c r="Z1000" s="318"/>
      <c r="AA1000" s="318"/>
      <c r="AB1000" s="318"/>
      <c r="AC1000" s="318"/>
      <c r="AD1000" s="318"/>
      <c r="AE1000" s="318"/>
      <c r="AF1000" s="318"/>
      <c r="AG1000" s="318"/>
      <c r="AH1000" s="318"/>
      <c r="AI1000" s="318"/>
      <c r="AJ1000" s="318"/>
      <c r="AK1000" s="318"/>
    </row>
    <row r="1001" spans="1:37" ht="12" customHeight="1" x14ac:dyDescent="0.25">
      <c r="A1001" s="318"/>
      <c r="B1001" s="318"/>
      <c r="C1001" s="318"/>
      <c r="D1001" s="318"/>
      <c r="E1001" s="318"/>
      <c r="F1001" s="318"/>
      <c r="G1001" s="318"/>
      <c r="H1001" s="318"/>
      <c r="I1001" s="318"/>
      <c r="J1001" s="318"/>
      <c r="K1001" s="318"/>
      <c r="L1001" s="318"/>
      <c r="M1001" s="318"/>
      <c r="N1001" s="320"/>
      <c r="O1001" s="367"/>
      <c r="P1001" s="318"/>
      <c r="Q1001" s="318"/>
      <c r="R1001" s="356"/>
      <c r="S1001" s="318"/>
      <c r="T1001" s="318"/>
      <c r="U1001" s="318"/>
      <c r="V1001" s="318"/>
      <c r="W1001" s="318"/>
      <c r="X1001" s="318"/>
      <c r="Y1001" s="318"/>
      <c r="Z1001" s="318"/>
      <c r="AA1001" s="318"/>
      <c r="AB1001" s="318"/>
      <c r="AC1001" s="318"/>
      <c r="AD1001" s="318"/>
      <c r="AE1001" s="318"/>
      <c r="AF1001" s="318"/>
      <c r="AG1001" s="318"/>
      <c r="AH1001" s="318"/>
      <c r="AI1001" s="318"/>
      <c r="AJ1001" s="318"/>
      <c r="AK1001" s="318"/>
    </row>
    <row r="1002" spans="1:37" ht="12" customHeight="1" x14ac:dyDescent="0.25">
      <c r="A1002" s="318"/>
      <c r="B1002" s="318"/>
      <c r="C1002" s="318"/>
      <c r="D1002" s="318"/>
      <c r="E1002" s="318"/>
      <c r="F1002" s="318"/>
      <c r="G1002" s="318"/>
      <c r="H1002" s="318"/>
      <c r="I1002" s="318"/>
      <c r="J1002" s="318"/>
      <c r="K1002" s="318"/>
      <c r="L1002" s="318"/>
      <c r="M1002" s="318"/>
      <c r="N1002" s="320"/>
      <c r="O1002" s="367"/>
      <c r="P1002" s="318"/>
      <c r="Q1002" s="318"/>
      <c r="R1002" s="356"/>
      <c r="S1002" s="318"/>
      <c r="T1002" s="318"/>
      <c r="U1002" s="318"/>
      <c r="V1002" s="318"/>
      <c r="W1002" s="318"/>
      <c r="X1002" s="318"/>
      <c r="Y1002" s="318"/>
      <c r="Z1002" s="318"/>
      <c r="AA1002" s="318"/>
      <c r="AB1002" s="318"/>
      <c r="AC1002" s="318"/>
      <c r="AD1002" s="318"/>
      <c r="AE1002" s="318"/>
      <c r="AF1002" s="318"/>
      <c r="AG1002" s="318"/>
      <c r="AH1002" s="318"/>
      <c r="AI1002" s="318"/>
      <c r="AJ1002" s="318"/>
      <c r="AK1002" s="318"/>
    </row>
    <row r="1003" spans="1:37" ht="12" customHeight="1" x14ac:dyDescent="0.25">
      <c r="A1003" s="318"/>
      <c r="B1003" s="318"/>
      <c r="C1003" s="318"/>
      <c r="D1003" s="318"/>
      <c r="E1003" s="318"/>
      <c r="F1003" s="318"/>
      <c r="H1003" s="318"/>
      <c r="I1003" s="318"/>
      <c r="J1003" s="318"/>
      <c r="K1003" s="318"/>
      <c r="L1003" s="318"/>
      <c r="M1003" s="318"/>
      <c r="N1003" s="320"/>
      <c r="O1003" s="367"/>
      <c r="P1003" s="318"/>
      <c r="Q1003" s="318"/>
      <c r="R1003" s="356"/>
      <c r="S1003" s="318"/>
      <c r="T1003" s="318"/>
      <c r="U1003" s="318"/>
      <c r="V1003" s="318"/>
      <c r="W1003" s="318"/>
      <c r="X1003" s="318"/>
      <c r="Y1003" s="318"/>
      <c r="Z1003" s="318"/>
      <c r="AA1003" s="318"/>
      <c r="AB1003" s="318"/>
      <c r="AC1003" s="318"/>
      <c r="AD1003" s="318"/>
      <c r="AE1003" s="318"/>
      <c r="AF1003" s="318"/>
      <c r="AG1003" s="318"/>
      <c r="AH1003" s="318"/>
      <c r="AI1003" s="318"/>
      <c r="AJ1003" s="318"/>
      <c r="AK1003" s="318"/>
    </row>
    <row r="1004" spans="1:37" ht="12" customHeight="1" x14ac:dyDescent="0.25">
      <c r="A1004" s="318"/>
      <c r="B1004" s="318"/>
      <c r="C1004" s="318"/>
      <c r="D1004" s="318"/>
      <c r="E1004" s="318"/>
      <c r="F1004" s="318"/>
      <c r="H1004" s="318"/>
      <c r="I1004" s="318"/>
      <c r="J1004" s="318"/>
      <c r="K1004" s="318"/>
      <c r="L1004" s="318"/>
      <c r="M1004" s="318"/>
      <c r="N1004" s="320"/>
      <c r="O1004" s="367"/>
      <c r="P1004" s="318"/>
      <c r="Q1004" s="318"/>
      <c r="R1004" s="356"/>
      <c r="S1004" s="318"/>
      <c r="T1004" s="318"/>
      <c r="U1004" s="318"/>
      <c r="V1004" s="318"/>
      <c r="W1004" s="318"/>
      <c r="X1004" s="318"/>
      <c r="Y1004" s="318"/>
      <c r="Z1004" s="318"/>
      <c r="AA1004" s="318"/>
      <c r="AB1004" s="318"/>
      <c r="AC1004" s="318"/>
      <c r="AD1004" s="318"/>
      <c r="AE1004" s="318"/>
      <c r="AF1004" s="318"/>
      <c r="AG1004" s="318"/>
      <c r="AH1004" s="318"/>
      <c r="AI1004" s="318"/>
      <c r="AJ1004" s="318"/>
      <c r="AK1004" s="318"/>
    </row>
    <row r="1005" spans="1:37" ht="12" customHeight="1" x14ac:dyDescent="0.25">
      <c r="A1005" s="318"/>
      <c r="B1005" s="318"/>
      <c r="C1005" s="318"/>
      <c r="D1005" s="318"/>
      <c r="E1005" s="318"/>
      <c r="F1005" s="318"/>
      <c r="I1005" s="318"/>
      <c r="J1005" s="318"/>
      <c r="K1005" s="318"/>
      <c r="L1005" s="318"/>
      <c r="M1005" s="318"/>
      <c r="N1005" s="320"/>
      <c r="O1005" s="367"/>
      <c r="P1005" s="318"/>
      <c r="Q1005" s="318"/>
      <c r="R1005" s="356"/>
      <c r="S1005" s="318"/>
      <c r="T1005" s="318"/>
      <c r="U1005" s="318"/>
      <c r="V1005" s="318"/>
      <c r="W1005" s="318"/>
      <c r="X1005" s="318"/>
      <c r="Y1005" s="318"/>
      <c r="Z1005" s="318"/>
      <c r="AA1005" s="318"/>
      <c r="AB1005" s="318"/>
      <c r="AC1005" s="318"/>
      <c r="AD1005" s="318"/>
      <c r="AE1005" s="318"/>
      <c r="AF1005" s="318"/>
      <c r="AG1005" s="318"/>
      <c r="AH1005" s="318"/>
      <c r="AI1005" s="318"/>
      <c r="AJ1005" s="318"/>
      <c r="AK1005" s="318"/>
    </row>
    <row r="1006" spans="1:37" ht="12" customHeight="1" x14ac:dyDescent="0.25">
      <c r="A1006" s="318"/>
      <c r="B1006" s="318"/>
      <c r="C1006" s="318"/>
      <c r="D1006" s="318"/>
      <c r="E1006" s="318"/>
      <c r="F1006" s="318"/>
      <c r="I1006" s="318"/>
      <c r="J1006" s="318"/>
      <c r="K1006" s="318"/>
      <c r="L1006" s="318"/>
      <c r="M1006" s="318"/>
      <c r="N1006" s="320"/>
      <c r="O1006" s="367"/>
      <c r="P1006" s="318"/>
      <c r="Q1006" s="318"/>
      <c r="R1006" s="356"/>
      <c r="S1006" s="318"/>
      <c r="T1006" s="318"/>
      <c r="U1006" s="318"/>
      <c r="V1006" s="318"/>
      <c r="W1006" s="318"/>
      <c r="X1006" s="318"/>
      <c r="Y1006" s="318"/>
      <c r="Z1006" s="318"/>
      <c r="AA1006" s="318"/>
      <c r="AB1006" s="318"/>
      <c r="AC1006" s="318"/>
      <c r="AD1006" s="318"/>
      <c r="AE1006" s="318"/>
      <c r="AF1006" s="318"/>
      <c r="AG1006" s="318"/>
      <c r="AH1006" s="318"/>
      <c r="AI1006" s="318"/>
      <c r="AJ1006" s="318"/>
      <c r="AK1006" s="318"/>
    </row>
    <row r="1007" spans="1:37" ht="12" customHeight="1" x14ac:dyDescent="0.25">
      <c r="A1007" s="318"/>
      <c r="B1007" s="318"/>
      <c r="C1007" s="318"/>
      <c r="D1007" s="318"/>
      <c r="E1007" s="318"/>
      <c r="F1007" s="318"/>
      <c r="I1007" s="318"/>
      <c r="J1007" s="318"/>
      <c r="K1007" s="318"/>
      <c r="L1007" s="318"/>
      <c r="M1007" s="318"/>
      <c r="N1007" s="320"/>
      <c r="O1007" s="367"/>
      <c r="P1007" s="318"/>
      <c r="Q1007" s="318"/>
      <c r="R1007" s="356"/>
      <c r="S1007" s="318"/>
      <c r="T1007" s="318"/>
      <c r="U1007" s="318"/>
      <c r="V1007" s="318"/>
      <c r="W1007" s="318"/>
      <c r="X1007" s="318"/>
      <c r="Y1007" s="318"/>
      <c r="Z1007" s="318"/>
      <c r="AA1007" s="318"/>
      <c r="AB1007" s="318"/>
      <c r="AC1007" s="318"/>
      <c r="AD1007" s="318"/>
      <c r="AE1007" s="318"/>
      <c r="AF1007" s="318"/>
      <c r="AG1007" s="318"/>
      <c r="AH1007" s="318"/>
      <c r="AI1007" s="318"/>
      <c r="AJ1007" s="318"/>
      <c r="AK1007" s="318"/>
    </row>
    <row r="1008" spans="1:37" ht="12" customHeight="1" x14ac:dyDescent="0.25">
      <c r="A1008" s="318"/>
      <c r="B1008" s="318"/>
      <c r="C1008" s="318"/>
      <c r="D1008" s="318"/>
      <c r="E1008" s="318"/>
      <c r="F1008" s="318"/>
      <c r="I1008" s="318"/>
      <c r="J1008" s="318"/>
      <c r="K1008" s="318"/>
      <c r="L1008" s="318"/>
      <c r="M1008" s="318"/>
      <c r="N1008" s="320"/>
      <c r="O1008" s="367"/>
      <c r="P1008" s="318"/>
      <c r="Q1008" s="318"/>
      <c r="R1008" s="356"/>
      <c r="S1008" s="318"/>
      <c r="T1008" s="318"/>
      <c r="U1008" s="318"/>
      <c r="V1008" s="318"/>
      <c r="W1008" s="318"/>
      <c r="X1008" s="318"/>
      <c r="Y1008" s="318"/>
      <c r="Z1008" s="318"/>
      <c r="AA1008" s="318"/>
      <c r="AB1008" s="318"/>
      <c r="AC1008" s="318"/>
      <c r="AD1008" s="318"/>
      <c r="AE1008" s="318"/>
      <c r="AF1008" s="318"/>
      <c r="AG1008" s="318"/>
      <c r="AH1008" s="318"/>
      <c r="AI1008" s="318"/>
      <c r="AJ1008" s="318"/>
      <c r="AK1008" s="318"/>
    </row>
    <row r="1009" spans="1:37" ht="12" customHeight="1" x14ac:dyDescent="0.25">
      <c r="A1009" s="318"/>
      <c r="B1009" s="318"/>
      <c r="C1009" s="318"/>
      <c r="D1009" s="318"/>
      <c r="E1009" s="318"/>
      <c r="F1009" s="318"/>
      <c r="I1009" s="318"/>
      <c r="J1009" s="318"/>
      <c r="K1009" s="318"/>
      <c r="L1009" s="318"/>
      <c r="M1009" s="318"/>
      <c r="N1009" s="320"/>
      <c r="O1009" s="367"/>
      <c r="P1009" s="318"/>
      <c r="Q1009" s="318"/>
      <c r="R1009" s="356"/>
      <c r="S1009" s="318"/>
      <c r="T1009" s="318"/>
      <c r="U1009" s="318"/>
      <c r="V1009" s="318"/>
      <c r="W1009" s="318"/>
      <c r="X1009" s="318"/>
      <c r="Y1009" s="318"/>
      <c r="Z1009" s="318"/>
      <c r="AA1009" s="318"/>
      <c r="AB1009" s="318"/>
      <c r="AC1009" s="318"/>
      <c r="AD1009" s="318"/>
      <c r="AE1009" s="318"/>
      <c r="AF1009" s="318"/>
      <c r="AG1009" s="318"/>
      <c r="AH1009" s="318"/>
      <c r="AI1009" s="318"/>
      <c r="AJ1009" s="318"/>
      <c r="AK1009" s="318"/>
    </row>
    <row r="1010" spans="1:37" ht="12" customHeight="1" x14ac:dyDescent="0.25">
      <c r="A1010" s="318"/>
      <c r="B1010" s="318"/>
      <c r="C1010" s="318"/>
      <c r="D1010" s="318"/>
      <c r="E1010" s="318"/>
      <c r="F1010" s="318"/>
      <c r="I1010" s="318"/>
      <c r="J1010" s="318"/>
      <c r="K1010" s="318"/>
      <c r="L1010" s="318"/>
      <c r="M1010" s="318"/>
      <c r="N1010" s="320"/>
      <c r="O1010" s="367"/>
      <c r="P1010" s="318"/>
      <c r="Q1010" s="318"/>
      <c r="R1010" s="356"/>
      <c r="S1010" s="318"/>
      <c r="T1010" s="318"/>
      <c r="U1010" s="318"/>
      <c r="V1010" s="318"/>
      <c r="W1010" s="318"/>
      <c r="X1010" s="318"/>
      <c r="Y1010" s="318"/>
      <c r="Z1010" s="318"/>
      <c r="AA1010" s="318"/>
      <c r="AB1010" s="318"/>
      <c r="AC1010" s="318"/>
      <c r="AD1010" s="318"/>
      <c r="AE1010" s="318"/>
      <c r="AF1010" s="318"/>
      <c r="AG1010" s="318"/>
      <c r="AH1010" s="318"/>
      <c r="AI1010" s="318"/>
      <c r="AJ1010" s="318"/>
      <c r="AK1010" s="318"/>
    </row>
    <row r="1011" spans="1:37" ht="12" customHeight="1" x14ac:dyDescent="0.25">
      <c r="A1011" s="318"/>
      <c r="B1011" s="318"/>
      <c r="C1011" s="318"/>
      <c r="D1011" s="318"/>
      <c r="E1011" s="318"/>
      <c r="F1011" s="318"/>
      <c r="I1011" s="318"/>
      <c r="J1011" s="318"/>
      <c r="K1011" s="318"/>
      <c r="L1011" s="318"/>
      <c r="M1011" s="318"/>
      <c r="N1011" s="320"/>
      <c r="O1011" s="367"/>
      <c r="P1011" s="318"/>
      <c r="Q1011" s="318"/>
      <c r="R1011" s="356"/>
      <c r="S1011" s="318"/>
      <c r="T1011" s="318"/>
      <c r="U1011" s="318"/>
      <c r="V1011" s="318"/>
      <c r="W1011" s="318"/>
      <c r="X1011" s="318"/>
      <c r="Y1011" s="318"/>
      <c r="Z1011" s="318"/>
      <c r="AA1011" s="318"/>
      <c r="AB1011" s="318"/>
      <c r="AC1011" s="318"/>
      <c r="AD1011" s="318"/>
      <c r="AE1011" s="318"/>
      <c r="AF1011" s="318"/>
      <c r="AG1011" s="318"/>
      <c r="AH1011" s="318"/>
      <c r="AI1011" s="318"/>
      <c r="AJ1011" s="318"/>
      <c r="AK1011" s="318"/>
    </row>
    <row r="1012" spans="1:37" ht="12" customHeight="1" x14ac:dyDescent="0.25">
      <c r="A1012" s="318"/>
      <c r="B1012" s="318"/>
      <c r="C1012" s="318"/>
      <c r="D1012" s="318"/>
      <c r="E1012" s="318"/>
      <c r="F1012" s="318"/>
      <c r="I1012" s="318"/>
      <c r="J1012" s="318"/>
      <c r="K1012" s="318"/>
      <c r="L1012" s="318"/>
      <c r="M1012" s="318"/>
      <c r="N1012" s="320"/>
      <c r="O1012" s="367"/>
      <c r="P1012" s="318"/>
      <c r="Q1012" s="318"/>
      <c r="R1012" s="356"/>
      <c r="S1012" s="318"/>
      <c r="T1012" s="318"/>
      <c r="U1012" s="318"/>
      <c r="V1012" s="318"/>
      <c r="W1012" s="318"/>
      <c r="X1012" s="318"/>
      <c r="Y1012" s="318"/>
      <c r="Z1012" s="318"/>
      <c r="AA1012" s="318"/>
      <c r="AB1012" s="318"/>
      <c r="AC1012" s="318"/>
      <c r="AD1012" s="318"/>
      <c r="AE1012" s="318"/>
      <c r="AF1012" s="318"/>
      <c r="AG1012" s="318"/>
      <c r="AH1012" s="318"/>
      <c r="AI1012" s="318"/>
      <c r="AJ1012" s="318"/>
      <c r="AK1012" s="318"/>
    </row>
    <row r="1013" spans="1:37" ht="12" customHeight="1" x14ac:dyDescent="0.25">
      <c r="A1013" s="318"/>
      <c r="B1013" s="318"/>
      <c r="C1013" s="318"/>
      <c r="D1013" s="318"/>
      <c r="E1013" s="318"/>
      <c r="F1013" s="318"/>
      <c r="I1013" s="318"/>
      <c r="J1013" s="318"/>
      <c r="K1013" s="318"/>
      <c r="L1013" s="318"/>
      <c r="M1013" s="318"/>
      <c r="N1013" s="320"/>
      <c r="O1013" s="367"/>
      <c r="P1013" s="318"/>
      <c r="Q1013" s="318"/>
      <c r="R1013" s="356"/>
      <c r="S1013" s="318"/>
      <c r="T1013" s="318"/>
      <c r="U1013" s="318"/>
      <c r="V1013" s="318"/>
      <c r="W1013" s="318"/>
      <c r="X1013" s="318"/>
      <c r="Y1013" s="318"/>
      <c r="Z1013" s="318"/>
      <c r="AA1013" s="318"/>
      <c r="AB1013" s="318"/>
      <c r="AC1013" s="318"/>
      <c r="AD1013" s="318"/>
      <c r="AE1013" s="318"/>
      <c r="AF1013" s="318"/>
      <c r="AG1013" s="318"/>
      <c r="AH1013" s="318"/>
      <c r="AI1013" s="318"/>
      <c r="AJ1013" s="318"/>
      <c r="AK1013" s="318"/>
    </row>
    <row r="1014" spans="1:37" ht="12" customHeight="1" x14ac:dyDescent="0.25">
      <c r="A1014" s="318"/>
      <c r="B1014" s="318"/>
      <c r="C1014" s="318"/>
      <c r="D1014" s="318"/>
      <c r="E1014" s="318"/>
      <c r="F1014" s="318"/>
      <c r="I1014" s="318"/>
      <c r="J1014" s="318"/>
      <c r="K1014" s="318"/>
      <c r="L1014" s="318"/>
      <c r="M1014" s="318"/>
      <c r="N1014" s="320"/>
      <c r="O1014" s="367"/>
      <c r="P1014" s="318"/>
      <c r="Q1014" s="318"/>
      <c r="R1014" s="356"/>
      <c r="S1014" s="318"/>
      <c r="T1014" s="318"/>
      <c r="U1014" s="318"/>
      <c r="V1014" s="318"/>
      <c r="W1014" s="318"/>
      <c r="X1014" s="318"/>
      <c r="Y1014" s="318"/>
      <c r="Z1014" s="318"/>
      <c r="AA1014" s="318"/>
      <c r="AB1014" s="318"/>
      <c r="AC1014" s="318"/>
      <c r="AD1014" s="318"/>
      <c r="AE1014" s="318"/>
      <c r="AF1014" s="318"/>
      <c r="AG1014" s="318"/>
      <c r="AH1014" s="318"/>
      <c r="AI1014" s="318"/>
      <c r="AJ1014" s="318"/>
      <c r="AK1014" s="318"/>
    </row>
    <row r="1015" spans="1:37" ht="12" customHeight="1" x14ac:dyDescent="0.25">
      <c r="A1015" s="318"/>
      <c r="B1015" s="318"/>
      <c r="C1015" s="318"/>
      <c r="D1015" s="318"/>
      <c r="E1015" s="318"/>
      <c r="F1015" s="318"/>
      <c r="I1015" s="318"/>
      <c r="J1015" s="318"/>
      <c r="K1015" s="318"/>
      <c r="L1015" s="318"/>
      <c r="M1015" s="318"/>
      <c r="N1015" s="320"/>
      <c r="O1015" s="367"/>
      <c r="P1015" s="318"/>
      <c r="Q1015" s="318"/>
      <c r="R1015" s="356"/>
      <c r="S1015" s="318"/>
      <c r="T1015" s="318"/>
      <c r="U1015" s="318"/>
      <c r="V1015" s="318"/>
      <c r="W1015" s="318"/>
      <c r="X1015" s="318"/>
      <c r="Y1015" s="318"/>
      <c r="Z1015" s="318"/>
      <c r="AA1015" s="318"/>
      <c r="AB1015" s="318"/>
      <c r="AC1015" s="318"/>
      <c r="AD1015" s="318"/>
      <c r="AE1015" s="318"/>
      <c r="AF1015" s="318"/>
      <c r="AG1015" s="318"/>
      <c r="AH1015" s="318"/>
      <c r="AI1015" s="318"/>
      <c r="AJ1015" s="318"/>
      <c r="AK1015" s="318"/>
    </row>
    <row r="1016" spans="1:37" ht="12" customHeight="1" x14ac:dyDescent="0.25">
      <c r="A1016" s="318"/>
      <c r="B1016" s="318"/>
      <c r="C1016" s="318"/>
      <c r="D1016" s="318"/>
      <c r="E1016" s="318"/>
      <c r="F1016" s="318"/>
      <c r="I1016" s="318"/>
      <c r="J1016" s="318"/>
      <c r="K1016" s="318"/>
      <c r="L1016" s="318"/>
      <c r="M1016" s="318"/>
      <c r="N1016" s="320"/>
      <c r="O1016" s="367"/>
      <c r="P1016" s="318"/>
      <c r="Q1016" s="318"/>
      <c r="R1016" s="356"/>
      <c r="S1016" s="318"/>
      <c r="T1016" s="318"/>
      <c r="U1016" s="318"/>
      <c r="V1016" s="318"/>
      <c r="W1016" s="318"/>
      <c r="X1016" s="318"/>
      <c r="Y1016" s="318"/>
      <c r="Z1016" s="318"/>
      <c r="AA1016" s="318"/>
      <c r="AB1016" s="318"/>
      <c r="AC1016" s="318"/>
      <c r="AD1016" s="318"/>
      <c r="AE1016" s="318"/>
      <c r="AF1016" s="318"/>
      <c r="AG1016" s="318"/>
      <c r="AH1016" s="318"/>
      <c r="AI1016" s="318"/>
      <c r="AJ1016" s="318"/>
      <c r="AK1016" s="318"/>
    </row>
    <row r="1017" spans="1:37" ht="12" customHeight="1" x14ac:dyDescent="0.25">
      <c r="A1017" s="318"/>
      <c r="B1017" s="318"/>
      <c r="C1017" s="318"/>
      <c r="D1017" s="318"/>
      <c r="E1017" s="318"/>
      <c r="F1017" s="318"/>
      <c r="I1017" s="318"/>
      <c r="J1017" s="318"/>
      <c r="K1017" s="318"/>
      <c r="L1017" s="318"/>
      <c r="M1017" s="318"/>
      <c r="N1017" s="320"/>
      <c r="O1017" s="367"/>
      <c r="P1017" s="318"/>
      <c r="Q1017" s="318"/>
      <c r="R1017" s="356"/>
      <c r="S1017" s="318"/>
      <c r="T1017" s="318"/>
      <c r="U1017" s="318"/>
      <c r="V1017" s="318"/>
      <c r="W1017" s="318"/>
      <c r="X1017" s="318"/>
      <c r="Y1017" s="318"/>
      <c r="Z1017" s="318"/>
      <c r="AA1017" s="318"/>
      <c r="AB1017" s="318"/>
      <c r="AC1017" s="318"/>
      <c r="AD1017" s="318"/>
      <c r="AE1017" s="318"/>
      <c r="AF1017" s="318"/>
      <c r="AG1017" s="318"/>
      <c r="AH1017" s="318"/>
      <c r="AI1017" s="318"/>
      <c r="AJ1017" s="318"/>
      <c r="AK1017" s="318"/>
    </row>
    <row r="1018" spans="1:37" ht="12" customHeight="1" x14ac:dyDescent="0.25">
      <c r="A1018" s="318"/>
      <c r="B1018" s="318"/>
      <c r="C1018" s="318"/>
      <c r="D1018" s="318"/>
      <c r="E1018" s="318"/>
      <c r="F1018" s="318"/>
      <c r="I1018" s="318"/>
      <c r="J1018" s="318"/>
      <c r="K1018" s="318"/>
      <c r="L1018" s="318"/>
      <c r="M1018" s="318"/>
      <c r="N1018" s="320"/>
      <c r="O1018" s="367"/>
      <c r="P1018" s="318"/>
      <c r="Q1018" s="318"/>
      <c r="R1018" s="356"/>
      <c r="S1018" s="318"/>
      <c r="T1018" s="318"/>
      <c r="U1018" s="318"/>
      <c r="V1018" s="318"/>
      <c r="W1018" s="318"/>
      <c r="X1018" s="318"/>
      <c r="Y1018" s="318"/>
      <c r="Z1018" s="318"/>
      <c r="AA1018" s="318"/>
      <c r="AB1018" s="318"/>
      <c r="AC1018" s="318"/>
      <c r="AD1018" s="318"/>
      <c r="AE1018" s="318"/>
      <c r="AF1018" s="318"/>
      <c r="AG1018" s="318"/>
      <c r="AH1018" s="318"/>
      <c r="AI1018" s="318"/>
      <c r="AJ1018" s="318"/>
      <c r="AK1018" s="318"/>
    </row>
    <row r="1019" spans="1:37" ht="12" customHeight="1" x14ac:dyDescent="0.25">
      <c r="A1019" s="318"/>
      <c r="B1019" s="318"/>
      <c r="C1019" s="318"/>
      <c r="D1019" s="318"/>
      <c r="E1019" s="318"/>
      <c r="F1019" s="318"/>
      <c r="I1019" s="318"/>
      <c r="J1019" s="318"/>
      <c r="K1019" s="318"/>
      <c r="L1019" s="318"/>
      <c r="M1019" s="318"/>
      <c r="N1019" s="320"/>
      <c r="O1019" s="367"/>
      <c r="P1019" s="318"/>
      <c r="Q1019" s="318"/>
      <c r="R1019" s="356"/>
      <c r="S1019" s="318"/>
      <c r="T1019" s="318"/>
      <c r="U1019" s="318"/>
      <c r="V1019" s="318"/>
      <c r="W1019" s="318"/>
      <c r="X1019" s="318"/>
      <c r="Y1019" s="318"/>
      <c r="Z1019" s="318"/>
      <c r="AA1019" s="318"/>
      <c r="AB1019" s="318"/>
      <c r="AC1019" s="318"/>
      <c r="AD1019" s="318"/>
      <c r="AE1019" s="318"/>
      <c r="AF1019" s="318"/>
      <c r="AG1019" s="318"/>
      <c r="AH1019" s="318"/>
      <c r="AI1019" s="318"/>
      <c r="AJ1019" s="318"/>
      <c r="AK1019" s="318"/>
    </row>
    <row r="1020" spans="1:37" ht="12" customHeight="1" x14ac:dyDescent="0.25">
      <c r="A1020" s="318"/>
      <c r="B1020" s="318"/>
      <c r="C1020" s="318"/>
      <c r="D1020" s="318"/>
      <c r="E1020" s="318"/>
      <c r="F1020" s="318"/>
      <c r="I1020" s="318"/>
      <c r="J1020" s="318"/>
      <c r="K1020" s="318"/>
      <c r="L1020" s="318"/>
      <c r="M1020" s="318"/>
      <c r="N1020" s="320"/>
      <c r="O1020" s="367"/>
      <c r="P1020" s="318"/>
      <c r="Q1020" s="318"/>
      <c r="R1020" s="356"/>
      <c r="S1020" s="318"/>
      <c r="T1020" s="318"/>
      <c r="U1020" s="318"/>
      <c r="V1020" s="318"/>
      <c r="W1020" s="318"/>
      <c r="X1020" s="318"/>
      <c r="Y1020" s="318"/>
      <c r="Z1020" s="318"/>
      <c r="AA1020" s="318"/>
      <c r="AB1020" s="318"/>
      <c r="AC1020" s="318"/>
      <c r="AD1020" s="318"/>
      <c r="AE1020" s="318"/>
      <c r="AF1020" s="318"/>
      <c r="AG1020" s="318"/>
      <c r="AH1020" s="318"/>
      <c r="AI1020" s="318"/>
      <c r="AJ1020" s="318"/>
      <c r="AK1020" s="318"/>
    </row>
    <row r="1021" spans="1:37" ht="12" customHeight="1" x14ac:dyDescent="0.25">
      <c r="A1021" s="318"/>
      <c r="B1021" s="318"/>
      <c r="C1021" s="318"/>
      <c r="D1021" s="318"/>
      <c r="E1021" s="318"/>
      <c r="F1021" s="318"/>
      <c r="I1021" s="318"/>
      <c r="J1021" s="318"/>
      <c r="K1021" s="318"/>
      <c r="L1021" s="318"/>
      <c r="M1021" s="318"/>
      <c r="N1021" s="320"/>
      <c r="O1021" s="367"/>
      <c r="P1021" s="318"/>
      <c r="Q1021" s="318"/>
      <c r="R1021" s="356"/>
      <c r="S1021" s="318"/>
      <c r="T1021" s="318"/>
      <c r="U1021" s="318"/>
      <c r="V1021" s="318"/>
      <c r="W1021" s="318"/>
      <c r="X1021" s="318"/>
      <c r="Y1021" s="318"/>
      <c r="Z1021" s="318"/>
      <c r="AA1021" s="318"/>
      <c r="AB1021" s="318"/>
      <c r="AC1021" s="318"/>
      <c r="AD1021" s="318"/>
      <c r="AE1021" s="318"/>
      <c r="AF1021" s="318"/>
      <c r="AG1021" s="318"/>
      <c r="AH1021" s="318"/>
      <c r="AI1021" s="318"/>
      <c r="AJ1021" s="318"/>
      <c r="AK1021" s="318"/>
    </row>
    <row r="1022" spans="1:37" ht="12" customHeight="1" x14ac:dyDescent="0.25">
      <c r="A1022" s="318"/>
      <c r="B1022" s="318"/>
      <c r="C1022" s="318"/>
      <c r="D1022" s="318"/>
      <c r="E1022" s="318"/>
      <c r="F1022" s="318"/>
      <c r="I1022" s="318"/>
      <c r="J1022" s="318"/>
      <c r="K1022" s="318"/>
      <c r="L1022" s="318"/>
      <c r="M1022" s="318"/>
      <c r="N1022" s="320"/>
      <c r="O1022" s="367"/>
      <c r="P1022" s="318"/>
      <c r="Q1022" s="318"/>
      <c r="R1022" s="356"/>
      <c r="S1022" s="318"/>
      <c r="T1022" s="318"/>
      <c r="U1022" s="318"/>
      <c r="V1022" s="318"/>
      <c r="W1022" s="318"/>
      <c r="X1022" s="318"/>
      <c r="Y1022" s="318"/>
      <c r="Z1022" s="318"/>
      <c r="AA1022" s="318"/>
      <c r="AB1022" s="318"/>
      <c r="AC1022" s="318"/>
      <c r="AD1022" s="318"/>
      <c r="AE1022" s="318"/>
      <c r="AF1022" s="318"/>
      <c r="AG1022" s="318"/>
      <c r="AH1022" s="318"/>
      <c r="AI1022" s="318"/>
      <c r="AJ1022" s="318"/>
      <c r="AK1022" s="318"/>
    </row>
    <row r="1023" spans="1:37" ht="12" customHeight="1" x14ac:dyDescent="0.25">
      <c r="A1023" s="318"/>
      <c r="B1023" s="318"/>
      <c r="C1023" s="318"/>
      <c r="D1023" s="318"/>
      <c r="E1023" s="318"/>
      <c r="F1023" s="318"/>
      <c r="I1023" s="318"/>
      <c r="J1023" s="318"/>
      <c r="K1023" s="318"/>
      <c r="L1023" s="318"/>
      <c r="M1023" s="318"/>
      <c r="N1023" s="320"/>
      <c r="O1023" s="367"/>
      <c r="P1023" s="318"/>
      <c r="Q1023" s="318"/>
      <c r="R1023" s="356"/>
      <c r="S1023" s="318"/>
      <c r="T1023" s="318"/>
      <c r="U1023" s="318"/>
      <c r="V1023" s="318"/>
      <c r="W1023" s="318"/>
      <c r="X1023" s="318"/>
      <c r="Y1023" s="318"/>
      <c r="Z1023" s="318"/>
      <c r="AA1023" s="318"/>
      <c r="AB1023" s="318"/>
      <c r="AC1023" s="318"/>
      <c r="AD1023" s="318"/>
      <c r="AE1023" s="318"/>
      <c r="AF1023" s="318"/>
      <c r="AG1023" s="318"/>
      <c r="AH1023" s="318"/>
      <c r="AI1023" s="318"/>
      <c r="AJ1023" s="318"/>
      <c r="AK1023" s="318"/>
    </row>
    <row r="1024" spans="1:37" ht="12" customHeight="1" x14ac:dyDescent="0.25">
      <c r="A1024" s="318"/>
      <c r="B1024" s="318"/>
      <c r="C1024" s="318"/>
      <c r="D1024" s="318"/>
      <c r="E1024" s="318"/>
      <c r="F1024" s="318"/>
      <c r="I1024" s="318"/>
      <c r="J1024" s="318"/>
      <c r="K1024" s="318"/>
      <c r="L1024" s="318"/>
      <c r="M1024" s="318"/>
      <c r="N1024" s="320"/>
      <c r="O1024" s="367"/>
      <c r="P1024" s="318"/>
      <c r="Q1024" s="318"/>
      <c r="R1024" s="356"/>
      <c r="S1024" s="318"/>
      <c r="T1024" s="318"/>
      <c r="U1024" s="318"/>
      <c r="V1024" s="318"/>
      <c r="W1024" s="318"/>
      <c r="X1024" s="318"/>
      <c r="Y1024" s="318"/>
      <c r="Z1024" s="318"/>
      <c r="AA1024" s="318"/>
      <c r="AB1024" s="318"/>
      <c r="AC1024" s="318"/>
      <c r="AD1024" s="318"/>
      <c r="AE1024" s="318"/>
      <c r="AF1024" s="318"/>
      <c r="AG1024" s="318"/>
      <c r="AH1024" s="318"/>
      <c r="AI1024" s="318"/>
      <c r="AJ1024" s="318"/>
      <c r="AK1024" s="318"/>
    </row>
    <row r="1025" spans="1:37" ht="12" customHeight="1" x14ac:dyDescent="0.25">
      <c r="A1025" s="318"/>
      <c r="B1025" s="318"/>
      <c r="C1025" s="318"/>
      <c r="D1025" s="318"/>
      <c r="E1025" s="318"/>
      <c r="F1025" s="318"/>
      <c r="I1025" s="318"/>
      <c r="J1025" s="318"/>
      <c r="K1025" s="318"/>
      <c r="L1025" s="318"/>
      <c r="M1025" s="318"/>
      <c r="N1025" s="320"/>
      <c r="O1025" s="367"/>
      <c r="P1025" s="318"/>
      <c r="Q1025" s="318"/>
      <c r="R1025" s="356"/>
      <c r="S1025" s="318"/>
      <c r="T1025" s="318"/>
      <c r="U1025" s="318"/>
      <c r="V1025" s="318"/>
      <c r="W1025" s="318"/>
      <c r="X1025" s="318"/>
      <c r="Y1025" s="318"/>
      <c r="Z1025" s="318"/>
      <c r="AA1025" s="318"/>
      <c r="AB1025" s="318"/>
      <c r="AC1025" s="318"/>
      <c r="AD1025" s="318"/>
      <c r="AE1025" s="318"/>
      <c r="AF1025" s="318"/>
      <c r="AG1025" s="318"/>
      <c r="AH1025" s="318"/>
      <c r="AI1025" s="318"/>
      <c r="AJ1025" s="318"/>
      <c r="AK1025" s="318"/>
    </row>
    <row r="1026" spans="1:37" ht="12" customHeight="1" x14ac:dyDescent="0.25">
      <c r="A1026" s="318"/>
      <c r="B1026" s="318"/>
      <c r="C1026" s="318"/>
      <c r="D1026" s="318"/>
      <c r="E1026" s="318"/>
      <c r="F1026" s="318"/>
      <c r="I1026" s="318"/>
      <c r="J1026" s="318"/>
      <c r="K1026" s="318"/>
      <c r="L1026" s="318"/>
      <c r="M1026" s="318"/>
      <c r="N1026" s="320"/>
      <c r="O1026" s="367"/>
      <c r="P1026" s="318"/>
      <c r="Q1026" s="318"/>
      <c r="R1026" s="356"/>
      <c r="S1026" s="318"/>
      <c r="T1026" s="318"/>
      <c r="U1026" s="318"/>
      <c r="V1026" s="318"/>
      <c r="W1026" s="318"/>
      <c r="X1026" s="318"/>
      <c r="Y1026" s="318"/>
      <c r="Z1026" s="318"/>
      <c r="AA1026" s="318"/>
      <c r="AB1026" s="318"/>
      <c r="AC1026" s="318"/>
      <c r="AD1026" s="318"/>
      <c r="AE1026" s="318"/>
      <c r="AF1026" s="318"/>
      <c r="AG1026" s="318"/>
      <c r="AH1026" s="318"/>
      <c r="AI1026" s="318"/>
      <c r="AJ1026" s="318"/>
      <c r="AK1026" s="318"/>
    </row>
    <row r="1027" spans="1:37" ht="12" customHeight="1" x14ac:dyDescent="0.25">
      <c r="A1027" s="318"/>
      <c r="B1027" s="318"/>
      <c r="C1027" s="318"/>
      <c r="D1027" s="318"/>
      <c r="E1027" s="318"/>
      <c r="F1027" s="318"/>
      <c r="I1027" s="318"/>
      <c r="J1027" s="318"/>
      <c r="K1027" s="318"/>
      <c r="L1027" s="318"/>
      <c r="M1027" s="318"/>
      <c r="N1027" s="320"/>
      <c r="O1027" s="367"/>
      <c r="P1027" s="318"/>
      <c r="Q1027" s="318"/>
      <c r="R1027" s="356"/>
      <c r="S1027" s="318"/>
      <c r="T1027" s="318"/>
      <c r="U1027" s="318"/>
      <c r="V1027" s="318"/>
      <c r="W1027" s="318"/>
      <c r="X1027" s="318"/>
      <c r="Y1027" s="318"/>
      <c r="Z1027" s="318"/>
      <c r="AA1027" s="318"/>
      <c r="AB1027" s="318"/>
      <c r="AC1027" s="318"/>
      <c r="AD1027" s="318"/>
      <c r="AE1027" s="318"/>
      <c r="AF1027" s="318"/>
      <c r="AG1027" s="318"/>
      <c r="AH1027" s="318"/>
      <c r="AI1027" s="318"/>
      <c r="AJ1027" s="318"/>
      <c r="AK1027" s="318"/>
    </row>
    <row r="1028" spans="1:37" ht="12" customHeight="1" x14ac:dyDescent="0.25">
      <c r="A1028" s="318"/>
      <c r="B1028" s="318"/>
      <c r="C1028" s="318"/>
      <c r="D1028" s="318"/>
      <c r="E1028" s="318"/>
      <c r="F1028" s="318"/>
      <c r="I1028" s="318"/>
      <c r="J1028" s="318"/>
      <c r="K1028" s="318"/>
      <c r="L1028" s="318"/>
      <c r="M1028" s="318"/>
      <c r="N1028" s="320"/>
      <c r="O1028" s="367"/>
      <c r="P1028" s="318"/>
      <c r="Q1028" s="318"/>
      <c r="R1028" s="356"/>
      <c r="S1028" s="318"/>
      <c r="T1028" s="318"/>
      <c r="U1028" s="318"/>
      <c r="V1028" s="318"/>
      <c r="W1028" s="318"/>
      <c r="X1028" s="318"/>
      <c r="Y1028" s="318"/>
      <c r="Z1028" s="318"/>
      <c r="AA1028" s="318"/>
      <c r="AB1028" s="318"/>
      <c r="AC1028" s="318"/>
      <c r="AD1028" s="318"/>
      <c r="AE1028" s="318"/>
      <c r="AF1028" s="318"/>
      <c r="AG1028" s="318"/>
      <c r="AH1028" s="318"/>
      <c r="AI1028" s="318"/>
      <c r="AJ1028" s="318"/>
      <c r="AK1028" s="318"/>
    </row>
    <row r="1029" spans="1:37" ht="12" customHeight="1" x14ac:dyDescent="0.25">
      <c r="A1029" s="318"/>
      <c r="B1029" s="318"/>
      <c r="C1029" s="318"/>
      <c r="D1029" s="318"/>
      <c r="E1029" s="318"/>
      <c r="F1029" s="318"/>
      <c r="I1029" s="318"/>
      <c r="J1029" s="318"/>
      <c r="K1029" s="318"/>
      <c r="L1029" s="318"/>
      <c r="M1029" s="318"/>
      <c r="N1029" s="320"/>
      <c r="O1029" s="367"/>
      <c r="P1029" s="318"/>
      <c r="Q1029" s="318"/>
      <c r="R1029" s="356"/>
      <c r="S1029" s="318"/>
      <c r="T1029" s="318"/>
      <c r="U1029" s="318"/>
      <c r="V1029" s="318"/>
      <c r="W1029" s="318"/>
      <c r="X1029" s="318"/>
      <c r="Y1029" s="318"/>
      <c r="Z1029" s="318"/>
      <c r="AA1029" s="318"/>
      <c r="AB1029" s="318"/>
      <c r="AC1029" s="318"/>
      <c r="AD1029" s="318"/>
      <c r="AE1029" s="318"/>
      <c r="AF1029" s="318"/>
      <c r="AG1029" s="318"/>
      <c r="AH1029" s="318"/>
      <c r="AI1029" s="318"/>
      <c r="AJ1029" s="318"/>
      <c r="AK1029" s="318"/>
    </row>
    <row r="1030" spans="1:37" ht="12" customHeight="1" x14ac:dyDescent="0.25">
      <c r="A1030" s="318"/>
      <c r="B1030" s="318"/>
      <c r="C1030" s="318"/>
      <c r="D1030" s="318"/>
      <c r="E1030" s="318"/>
      <c r="F1030" s="318"/>
      <c r="I1030" s="318"/>
      <c r="J1030" s="318"/>
      <c r="K1030" s="318"/>
      <c r="L1030" s="318"/>
      <c r="M1030" s="318"/>
      <c r="N1030" s="320"/>
      <c r="O1030" s="367"/>
      <c r="P1030" s="318"/>
      <c r="Q1030" s="318"/>
      <c r="R1030" s="356"/>
      <c r="S1030" s="318"/>
      <c r="T1030" s="318"/>
      <c r="U1030" s="318"/>
      <c r="V1030" s="318"/>
      <c r="W1030" s="318"/>
      <c r="X1030" s="318"/>
      <c r="Y1030" s="318"/>
      <c r="Z1030" s="318"/>
      <c r="AA1030" s="318"/>
      <c r="AB1030" s="318"/>
      <c r="AC1030" s="318"/>
      <c r="AD1030" s="318"/>
      <c r="AE1030" s="318"/>
      <c r="AF1030" s="318"/>
      <c r="AG1030" s="318"/>
      <c r="AH1030" s="318"/>
      <c r="AI1030" s="318"/>
      <c r="AJ1030" s="318"/>
      <c r="AK1030" s="318"/>
    </row>
    <row r="1031" spans="1:37" ht="12" customHeight="1" x14ac:dyDescent="0.25">
      <c r="A1031" s="318"/>
      <c r="B1031" s="318"/>
      <c r="C1031" s="318"/>
      <c r="D1031" s="318"/>
      <c r="E1031" s="318"/>
      <c r="F1031" s="318"/>
      <c r="I1031" s="318"/>
      <c r="J1031" s="318"/>
      <c r="K1031" s="318"/>
      <c r="L1031" s="318"/>
      <c r="M1031" s="318"/>
      <c r="N1031" s="320"/>
      <c r="O1031" s="367"/>
      <c r="P1031" s="318"/>
      <c r="Q1031" s="318"/>
      <c r="R1031" s="356"/>
      <c r="S1031" s="318"/>
      <c r="T1031" s="318"/>
      <c r="U1031" s="318"/>
      <c r="V1031" s="318"/>
      <c r="W1031" s="318"/>
      <c r="X1031" s="318"/>
      <c r="Y1031" s="318"/>
      <c r="Z1031" s="318"/>
      <c r="AA1031" s="318"/>
      <c r="AB1031" s="318"/>
      <c r="AC1031" s="318"/>
      <c r="AD1031" s="318"/>
      <c r="AE1031" s="318"/>
      <c r="AF1031" s="318"/>
      <c r="AG1031" s="318"/>
      <c r="AH1031" s="318"/>
      <c r="AI1031" s="318"/>
      <c r="AJ1031" s="318"/>
      <c r="AK1031" s="318"/>
    </row>
    <row r="1032" spans="1:37" ht="12" customHeight="1" x14ac:dyDescent="0.25">
      <c r="A1032" s="318"/>
      <c r="B1032" s="318"/>
      <c r="C1032" s="318"/>
      <c r="D1032" s="318"/>
      <c r="E1032" s="318"/>
      <c r="F1032" s="318"/>
      <c r="I1032" s="318"/>
      <c r="J1032" s="318"/>
      <c r="K1032" s="318"/>
      <c r="L1032" s="318"/>
      <c r="M1032" s="318"/>
      <c r="N1032" s="320"/>
      <c r="O1032" s="367"/>
      <c r="P1032" s="318"/>
      <c r="Q1032" s="318"/>
      <c r="R1032" s="356"/>
      <c r="S1032" s="318"/>
      <c r="T1032" s="318"/>
      <c r="U1032" s="318"/>
      <c r="V1032" s="318"/>
      <c r="W1032" s="318"/>
      <c r="X1032" s="318"/>
      <c r="Y1032" s="318"/>
      <c r="Z1032" s="318"/>
      <c r="AA1032" s="318"/>
      <c r="AB1032" s="318"/>
      <c r="AC1032" s="318"/>
      <c r="AD1032" s="318"/>
      <c r="AE1032" s="318"/>
      <c r="AF1032" s="318"/>
      <c r="AG1032" s="318"/>
      <c r="AH1032" s="318"/>
      <c r="AI1032" s="318"/>
      <c r="AJ1032" s="318"/>
      <c r="AK1032" s="318"/>
    </row>
    <row r="1033" spans="1:37" ht="12" customHeight="1" x14ac:dyDescent="0.25">
      <c r="A1033" s="318"/>
      <c r="B1033" s="318"/>
      <c r="C1033" s="318"/>
      <c r="D1033" s="318"/>
      <c r="E1033" s="318"/>
      <c r="F1033" s="318"/>
      <c r="I1033" s="318"/>
      <c r="J1033" s="318"/>
      <c r="K1033" s="318"/>
      <c r="L1033" s="318"/>
      <c r="M1033" s="318"/>
      <c r="N1033" s="320"/>
      <c r="O1033" s="367"/>
      <c r="P1033" s="318"/>
      <c r="Q1033" s="318"/>
      <c r="R1033" s="356"/>
      <c r="S1033" s="318"/>
      <c r="T1033" s="318"/>
      <c r="U1033" s="318"/>
      <c r="V1033" s="318"/>
      <c r="W1033" s="318"/>
      <c r="X1033" s="318"/>
      <c r="Y1033" s="318"/>
      <c r="Z1033" s="318"/>
      <c r="AA1033" s="318"/>
      <c r="AB1033" s="318"/>
      <c r="AC1033" s="318"/>
      <c r="AD1033" s="318"/>
      <c r="AE1033" s="318"/>
      <c r="AF1033" s="318"/>
      <c r="AG1033" s="318"/>
      <c r="AH1033" s="318"/>
      <c r="AI1033" s="318"/>
      <c r="AJ1033" s="318"/>
      <c r="AK1033" s="318"/>
    </row>
    <row r="1034" spans="1:37" ht="12" customHeight="1" x14ac:dyDescent="0.25">
      <c r="A1034" s="318"/>
      <c r="B1034" s="318"/>
      <c r="C1034" s="318"/>
      <c r="D1034" s="318"/>
      <c r="E1034" s="318"/>
      <c r="F1034" s="318"/>
      <c r="I1034" s="318"/>
      <c r="J1034" s="318"/>
      <c r="K1034" s="318"/>
      <c r="L1034" s="318"/>
      <c r="M1034" s="318"/>
      <c r="N1034" s="320"/>
      <c r="O1034" s="367"/>
      <c r="P1034" s="318"/>
      <c r="Q1034" s="318"/>
      <c r="R1034" s="356"/>
      <c r="S1034" s="318"/>
      <c r="T1034" s="318"/>
      <c r="U1034" s="318"/>
      <c r="V1034" s="318"/>
      <c r="W1034" s="318"/>
      <c r="X1034" s="318"/>
      <c r="Y1034" s="318"/>
      <c r="Z1034" s="318"/>
      <c r="AA1034" s="318"/>
      <c r="AB1034" s="318"/>
      <c r="AC1034" s="318"/>
      <c r="AD1034" s="318"/>
      <c r="AE1034" s="318"/>
      <c r="AF1034" s="318"/>
      <c r="AG1034" s="318"/>
      <c r="AH1034" s="318"/>
      <c r="AI1034" s="318"/>
      <c r="AJ1034" s="318"/>
      <c r="AK1034" s="318"/>
    </row>
    <row r="1035" spans="1:37" ht="12" customHeight="1" x14ac:dyDescent="0.25">
      <c r="A1035" s="318"/>
      <c r="B1035" s="318"/>
      <c r="C1035" s="318"/>
      <c r="D1035" s="318"/>
      <c r="E1035" s="318"/>
      <c r="F1035" s="318"/>
      <c r="I1035" s="318"/>
      <c r="J1035" s="318"/>
      <c r="K1035" s="318"/>
      <c r="L1035" s="318"/>
      <c r="M1035" s="318"/>
      <c r="N1035" s="320"/>
      <c r="O1035" s="367"/>
      <c r="P1035" s="318"/>
      <c r="Q1035" s="318"/>
      <c r="R1035" s="356"/>
      <c r="S1035" s="318"/>
      <c r="T1035" s="318"/>
      <c r="U1035" s="318"/>
      <c r="V1035" s="318"/>
      <c r="W1035" s="318"/>
      <c r="X1035" s="318"/>
      <c r="Y1035" s="318"/>
      <c r="Z1035" s="318"/>
      <c r="AA1035" s="318"/>
      <c r="AB1035" s="318"/>
      <c r="AC1035" s="318"/>
      <c r="AD1035" s="318"/>
      <c r="AE1035" s="318"/>
      <c r="AF1035" s="318"/>
      <c r="AG1035" s="318"/>
      <c r="AH1035" s="318"/>
      <c r="AI1035" s="318"/>
      <c r="AJ1035" s="318"/>
      <c r="AK1035" s="318"/>
    </row>
    <row r="1036" spans="1:37" ht="12" customHeight="1" x14ac:dyDescent="0.25">
      <c r="A1036" s="318"/>
      <c r="B1036" s="318"/>
      <c r="C1036" s="318"/>
      <c r="D1036" s="318"/>
      <c r="E1036" s="318"/>
      <c r="F1036" s="318"/>
      <c r="I1036" s="318"/>
      <c r="J1036" s="318"/>
      <c r="K1036" s="318"/>
      <c r="L1036" s="318"/>
      <c r="M1036" s="318"/>
      <c r="N1036" s="320"/>
      <c r="O1036" s="367"/>
      <c r="P1036" s="318"/>
      <c r="Q1036" s="318"/>
      <c r="R1036" s="356"/>
      <c r="S1036" s="318"/>
      <c r="T1036" s="318"/>
      <c r="U1036" s="318"/>
      <c r="V1036" s="318"/>
      <c r="W1036" s="318"/>
      <c r="X1036" s="318"/>
      <c r="Y1036" s="318"/>
      <c r="Z1036" s="318"/>
      <c r="AA1036" s="318"/>
      <c r="AB1036" s="318"/>
      <c r="AC1036" s="318"/>
      <c r="AD1036" s="318"/>
      <c r="AE1036" s="318"/>
      <c r="AF1036" s="318"/>
      <c r="AG1036" s="318"/>
      <c r="AH1036" s="318"/>
      <c r="AI1036" s="318"/>
      <c r="AJ1036" s="318"/>
      <c r="AK1036" s="318"/>
    </row>
    <row r="1037" spans="1:37" ht="12" customHeight="1" x14ac:dyDescent="0.25">
      <c r="A1037" s="318"/>
      <c r="B1037" s="318"/>
      <c r="C1037" s="318"/>
      <c r="D1037" s="318"/>
      <c r="E1037" s="318"/>
      <c r="F1037" s="318"/>
      <c r="I1037" s="318"/>
      <c r="J1037" s="318"/>
      <c r="K1037" s="318"/>
      <c r="L1037" s="318"/>
      <c r="M1037" s="318"/>
      <c r="N1037" s="320"/>
      <c r="O1037" s="367"/>
      <c r="P1037" s="318"/>
      <c r="Q1037" s="318"/>
      <c r="R1037" s="356"/>
      <c r="S1037" s="318"/>
      <c r="T1037" s="318"/>
      <c r="U1037" s="318"/>
      <c r="V1037" s="318"/>
      <c r="W1037" s="318"/>
      <c r="X1037" s="318"/>
      <c r="Y1037" s="318"/>
      <c r="Z1037" s="318"/>
      <c r="AA1037" s="318"/>
      <c r="AB1037" s="318"/>
      <c r="AC1037" s="318"/>
      <c r="AD1037" s="318"/>
      <c r="AE1037" s="318"/>
      <c r="AF1037" s="318"/>
      <c r="AG1037" s="318"/>
      <c r="AH1037" s="318"/>
      <c r="AI1037" s="318"/>
      <c r="AJ1037" s="318"/>
      <c r="AK1037" s="318"/>
    </row>
    <row r="1038" spans="1:37" ht="12" customHeight="1" x14ac:dyDescent="0.25">
      <c r="A1038" s="318"/>
      <c r="B1038" s="318"/>
      <c r="C1038" s="318"/>
      <c r="D1038" s="318"/>
      <c r="E1038" s="318"/>
      <c r="F1038" s="318"/>
      <c r="I1038" s="318"/>
      <c r="J1038" s="318"/>
      <c r="K1038" s="318"/>
      <c r="L1038" s="318"/>
      <c r="M1038" s="318"/>
      <c r="N1038" s="320"/>
      <c r="O1038" s="367"/>
      <c r="P1038" s="318"/>
      <c r="Q1038" s="318"/>
      <c r="R1038" s="356"/>
      <c r="S1038" s="318"/>
      <c r="T1038" s="318"/>
      <c r="U1038" s="318"/>
      <c r="V1038" s="318"/>
      <c r="W1038" s="318"/>
      <c r="X1038" s="318"/>
      <c r="Y1038" s="318"/>
      <c r="Z1038" s="318"/>
      <c r="AA1038" s="318"/>
      <c r="AB1038" s="318"/>
      <c r="AC1038" s="318"/>
      <c r="AD1038" s="318"/>
      <c r="AE1038" s="318"/>
      <c r="AF1038" s="318"/>
      <c r="AG1038" s="318"/>
      <c r="AH1038" s="318"/>
      <c r="AI1038" s="318"/>
      <c r="AJ1038" s="318"/>
      <c r="AK1038" s="318"/>
    </row>
    <row r="1039" spans="1:37" ht="12" customHeight="1" x14ac:dyDescent="0.25">
      <c r="A1039" s="318"/>
      <c r="B1039" s="318"/>
      <c r="C1039" s="318"/>
      <c r="D1039" s="318"/>
      <c r="E1039" s="318"/>
      <c r="F1039" s="318"/>
      <c r="I1039" s="318"/>
      <c r="J1039" s="318"/>
      <c r="K1039" s="318"/>
      <c r="L1039" s="318"/>
      <c r="M1039" s="318"/>
      <c r="N1039" s="320"/>
      <c r="O1039" s="367"/>
      <c r="P1039" s="318"/>
      <c r="Q1039" s="318"/>
      <c r="R1039" s="356"/>
      <c r="S1039" s="318"/>
      <c r="T1039" s="318"/>
      <c r="U1039" s="318"/>
      <c r="V1039" s="318"/>
      <c r="W1039" s="318"/>
      <c r="X1039" s="318"/>
      <c r="Y1039" s="318"/>
      <c r="Z1039" s="318"/>
      <c r="AA1039" s="318"/>
      <c r="AB1039" s="318"/>
      <c r="AC1039" s="318"/>
      <c r="AD1039" s="318"/>
      <c r="AE1039" s="318"/>
      <c r="AF1039" s="318"/>
      <c r="AG1039" s="318"/>
      <c r="AH1039" s="318"/>
      <c r="AI1039" s="318"/>
      <c r="AJ1039" s="318"/>
      <c r="AK1039" s="318"/>
    </row>
    <row r="1040" spans="1:37" ht="12" customHeight="1" x14ac:dyDescent="0.25">
      <c r="A1040" s="318"/>
      <c r="B1040" s="318"/>
      <c r="C1040" s="318"/>
      <c r="D1040" s="318"/>
      <c r="E1040" s="318"/>
      <c r="F1040" s="318"/>
      <c r="I1040" s="318"/>
      <c r="J1040" s="318"/>
      <c r="K1040" s="318"/>
      <c r="L1040" s="318"/>
      <c r="M1040" s="318"/>
      <c r="N1040" s="320"/>
      <c r="O1040" s="367"/>
      <c r="P1040" s="318"/>
      <c r="Q1040" s="318"/>
      <c r="R1040" s="356"/>
      <c r="S1040" s="318"/>
      <c r="T1040" s="318"/>
      <c r="U1040" s="318"/>
      <c r="V1040" s="318"/>
      <c r="W1040" s="318"/>
      <c r="X1040" s="318"/>
      <c r="Y1040" s="318"/>
      <c r="Z1040" s="318"/>
      <c r="AA1040" s="318"/>
      <c r="AB1040" s="318"/>
      <c r="AC1040" s="318"/>
      <c r="AD1040" s="318"/>
      <c r="AE1040" s="318"/>
      <c r="AF1040" s="318"/>
      <c r="AG1040" s="318"/>
      <c r="AH1040" s="318"/>
      <c r="AI1040" s="318"/>
      <c r="AJ1040" s="318"/>
      <c r="AK1040" s="318"/>
    </row>
    <row r="1041" spans="1:37" ht="12" customHeight="1" x14ac:dyDescent="0.25">
      <c r="A1041" s="318"/>
      <c r="B1041" s="318"/>
      <c r="C1041" s="318"/>
      <c r="D1041" s="318"/>
      <c r="E1041" s="318"/>
      <c r="F1041" s="318"/>
      <c r="I1041" s="318"/>
      <c r="J1041" s="318"/>
      <c r="K1041" s="318"/>
      <c r="L1041" s="318"/>
      <c r="M1041" s="318"/>
      <c r="N1041" s="320"/>
      <c r="O1041" s="367"/>
      <c r="P1041" s="318"/>
      <c r="Q1041" s="318"/>
      <c r="R1041" s="356"/>
      <c r="S1041" s="318"/>
      <c r="T1041" s="318"/>
      <c r="U1041" s="318"/>
      <c r="V1041" s="318"/>
      <c r="W1041" s="318"/>
      <c r="X1041" s="318"/>
      <c r="Y1041" s="318"/>
      <c r="Z1041" s="318"/>
      <c r="AA1041" s="318"/>
      <c r="AB1041" s="318"/>
      <c r="AC1041" s="318"/>
      <c r="AD1041" s="318"/>
      <c r="AE1041" s="318"/>
      <c r="AF1041" s="318"/>
      <c r="AG1041" s="318"/>
      <c r="AH1041" s="318"/>
      <c r="AI1041" s="318"/>
      <c r="AJ1041" s="318"/>
      <c r="AK1041" s="318"/>
    </row>
    <row r="1042" spans="1:37" ht="12" customHeight="1" x14ac:dyDescent="0.25">
      <c r="A1042" s="318"/>
      <c r="B1042" s="318"/>
      <c r="C1042" s="318"/>
      <c r="D1042" s="318"/>
      <c r="E1042" s="318"/>
      <c r="F1042" s="318"/>
      <c r="I1042" s="318"/>
      <c r="J1042" s="318"/>
      <c r="K1042" s="318"/>
      <c r="L1042" s="318"/>
      <c r="M1042" s="318"/>
      <c r="N1042" s="320"/>
      <c r="O1042" s="367"/>
      <c r="P1042" s="318"/>
      <c r="Q1042" s="318"/>
      <c r="R1042" s="356"/>
      <c r="S1042" s="318"/>
      <c r="T1042" s="318"/>
      <c r="U1042" s="318"/>
      <c r="V1042" s="318"/>
      <c r="W1042" s="318"/>
      <c r="X1042" s="318"/>
      <c r="Y1042" s="318"/>
      <c r="Z1042" s="318"/>
      <c r="AA1042" s="318"/>
      <c r="AB1042" s="318"/>
      <c r="AC1042" s="318"/>
      <c r="AD1042" s="318"/>
      <c r="AE1042" s="318"/>
      <c r="AF1042" s="318"/>
      <c r="AG1042" s="318"/>
      <c r="AH1042" s="318"/>
      <c r="AI1042" s="318"/>
      <c r="AJ1042" s="318"/>
      <c r="AK1042" s="318"/>
    </row>
    <row r="1043" spans="1:37" ht="12" customHeight="1" x14ac:dyDescent="0.25">
      <c r="A1043" s="318"/>
      <c r="B1043" s="318"/>
      <c r="C1043" s="318"/>
      <c r="D1043" s="318"/>
      <c r="E1043" s="318"/>
      <c r="F1043" s="318"/>
      <c r="I1043" s="318"/>
      <c r="J1043" s="318"/>
      <c r="K1043" s="318"/>
      <c r="L1043" s="318"/>
      <c r="M1043" s="318"/>
      <c r="N1043" s="320"/>
      <c r="O1043" s="367"/>
      <c r="P1043" s="318"/>
      <c r="Q1043" s="318"/>
      <c r="R1043" s="356"/>
      <c r="S1043" s="318"/>
      <c r="T1043" s="318"/>
      <c r="U1043" s="318"/>
      <c r="V1043" s="318"/>
      <c r="W1043" s="318"/>
      <c r="X1043" s="318"/>
      <c r="Y1043" s="318"/>
      <c r="Z1043" s="318"/>
      <c r="AA1043" s="318"/>
      <c r="AB1043" s="318"/>
      <c r="AC1043" s="318"/>
      <c r="AD1043" s="318"/>
      <c r="AE1043" s="318"/>
      <c r="AF1043" s="318"/>
      <c r="AG1043" s="318"/>
      <c r="AH1043" s="318"/>
      <c r="AI1043" s="318"/>
      <c r="AJ1043" s="318"/>
      <c r="AK1043" s="318"/>
    </row>
    <row r="1044" spans="1:37" ht="12" customHeight="1" x14ac:dyDescent="0.25">
      <c r="A1044" s="318"/>
      <c r="B1044" s="318"/>
      <c r="C1044" s="318"/>
      <c r="D1044" s="318"/>
      <c r="E1044" s="318"/>
      <c r="F1044" s="318"/>
      <c r="I1044" s="318"/>
      <c r="J1044" s="318"/>
      <c r="K1044" s="318"/>
      <c r="L1044" s="318"/>
      <c r="M1044" s="318"/>
      <c r="N1044" s="320"/>
      <c r="O1044" s="367"/>
      <c r="P1044" s="318"/>
      <c r="Q1044" s="318"/>
      <c r="R1044" s="356"/>
      <c r="S1044" s="318"/>
      <c r="T1044" s="318"/>
      <c r="U1044" s="318"/>
      <c r="V1044" s="318"/>
      <c r="W1044" s="318"/>
      <c r="X1044" s="318"/>
      <c r="Y1044" s="318"/>
      <c r="Z1044" s="318"/>
      <c r="AA1044" s="318"/>
      <c r="AB1044" s="318"/>
      <c r="AC1044" s="318"/>
      <c r="AD1044" s="318"/>
      <c r="AE1044" s="318"/>
      <c r="AF1044" s="318"/>
      <c r="AG1044" s="318"/>
      <c r="AH1044" s="318"/>
      <c r="AI1044" s="318"/>
      <c r="AJ1044" s="318"/>
      <c r="AK1044" s="318"/>
    </row>
    <row r="1045" spans="1:37" ht="12" customHeight="1" x14ac:dyDescent="0.25">
      <c r="A1045" s="318"/>
      <c r="B1045" s="318"/>
      <c r="C1045" s="318"/>
      <c r="D1045" s="318"/>
      <c r="E1045" s="318"/>
      <c r="F1045" s="318"/>
      <c r="I1045" s="318"/>
      <c r="J1045" s="318"/>
      <c r="K1045" s="318"/>
      <c r="L1045" s="318"/>
      <c r="M1045" s="318"/>
      <c r="N1045" s="320"/>
      <c r="O1045" s="367"/>
      <c r="P1045" s="318"/>
      <c r="Q1045" s="318"/>
      <c r="R1045" s="356"/>
      <c r="S1045" s="318"/>
      <c r="T1045" s="318"/>
      <c r="U1045" s="318"/>
      <c r="V1045" s="318"/>
      <c r="W1045" s="318"/>
      <c r="X1045" s="318"/>
      <c r="Y1045" s="318"/>
      <c r="Z1045" s="318"/>
      <c r="AA1045" s="318"/>
      <c r="AB1045" s="318"/>
      <c r="AC1045" s="318"/>
      <c r="AD1045" s="318"/>
      <c r="AE1045" s="318"/>
      <c r="AF1045" s="318"/>
      <c r="AG1045" s="318"/>
      <c r="AH1045" s="318"/>
      <c r="AI1045" s="318"/>
      <c r="AJ1045" s="318"/>
      <c r="AK1045" s="318"/>
    </row>
    <row r="1046" spans="1:37" ht="12" customHeight="1" x14ac:dyDescent="0.25">
      <c r="A1046" s="318"/>
      <c r="B1046" s="318"/>
      <c r="C1046" s="318"/>
      <c r="D1046" s="318"/>
      <c r="E1046" s="318"/>
      <c r="F1046" s="318"/>
      <c r="I1046" s="318"/>
      <c r="K1046" s="318"/>
      <c r="L1046" s="318"/>
      <c r="M1046" s="318"/>
      <c r="N1046" s="320"/>
      <c r="O1046" s="367"/>
      <c r="P1046" s="318"/>
      <c r="Q1046" s="318"/>
      <c r="R1046" s="356"/>
      <c r="S1046" s="318"/>
      <c r="T1046" s="318"/>
      <c r="U1046" s="318"/>
      <c r="V1046" s="318"/>
      <c r="W1046" s="318"/>
      <c r="X1046" s="318"/>
      <c r="Y1046" s="318"/>
      <c r="Z1046" s="318"/>
      <c r="AA1046" s="318"/>
      <c r="AB1046" s="318"/>
      <c r="AC1046" s="318"/>
      <c r="AD1046" s="318"/>
      <c r="AE1046" s="318"/>
      <c r="AF1046" s="318"/>
      <c r="AG1046" s="318"/>
      <c r="AH1046" s="318"/>
      <c r="AI1046" s="318"/>
      <c r="AJ1046" s="318"/>
      <c r="AK1046" s="318"/>
    </row>
    <row r="1047" spans="1:37" ht="12" customHeight="1" x14ac:dyDescent="0.25">
      <c r="A1047" s="318"/>
      <c r="B1047" s="318"/>
      <c r="C1047" s="318"/>
      <c r="D1047" s="318"/>
      <c r="E1047" s="318"/>
      <c r="F1047" s="318"/>
      <c r="I1047" s="318"/>
      <c r="L1047" s="318"/>
      <c r="M1047" s="318"/>
      <c r="N1047" s="320"/>
      <c r="O1047" s="367"/>
      <c r="P1047" s="318"/>
      <c r="Q1047" s="318"/>
      <c r="R1047" s="356"/>
      <c r="S1047" s="318"/>
      <c r="T1047" s="318"/>
      <c r="U1047" s="318"/>
      <c r="V1047" s="318"/>
      <c r="W1047" s="318"/>
      <c r="X1047" s="318"/>
      <c r="Y1047" s="318"/>
      <c r="Z1047" s="318"/>
      <c r="AA1047" s="318"/>
      <c r="AB1047" s="318"/>
      <c r="AC1047" s="318"/>
      <c r="AD1047" s="318"/>
      <c r="AE1047" s="318"/>
      <c r="AF1047" s="318"/>
      <c r="AG1047" s="318"/>
      <c r="AH1047" s="318"/>
      <c r="AI1047" s="318"/>
      <c r="AJ1047" s="318"/>
      <c r="AK1047" s="318"/>
    </row>
    <row r="1048" spans="1:37" ht="12" customHeight="1" x14ac:dyDescent="0.25">
      <c r="A1048" s="318"/>
      <c r="B1048" s="318"/>
      <c r="C1048" s="318"/>
      <c r="D1048" s="318"/>
      <c r="E1048" s="318"/>
      <c r="F1048" s="318"/>
      <c r="I1048" s="318"/>
      <c r="L1048" s="318"/>
      <c r="M1048" s="318"/>
      <c r="N1048" s="320"/>
      <c r="O1048" s="367"/>
      <c r="P1048" s="318"/>
      <c r="Q1048" s="318"/>
      <c r="R1048" s="356"/>
      <c r="S1048" s="318"/>
      <c r="T1048" s="318"/>
      <c r="U1048" s="318"/>
      <c r="V1048" s="318"/>
      <c r="W1048" s="318"/>
      <c r="X1048" s="318"/>
      <c r="Y1048" s="318"/>
      <c r="Z1048" s="318"/>
      <c r="AA1048" s="318"/>
      <c r="AB1048" s="318"/>
      <c r="AC1048" s="318"/>
      <c r="AD1048" s="318"/>
      <c r="AE1048" s="318"/>
      <c r="AF1048" s="318"/>
      <c r="AG1048" s="318"/>
      <c r="AH1048" s="318"/>
      <c r="AI1048" s="318"/>
      <c r="AJ1048" s="318"/>
      <c r="AK1048" s="318"/>
    </row>
    <row r="1049" spans="1:37" ht="12" customHeight="1" x14ac:dyDescent="0.25">
      <c r="A1049" s="318"/>
      <c r="B1049" s="318"/>
      <c r="C1049" s="318"/>
      <c r="D1049" s="318"/>
      <c r="E1049" s="318"/>
      <c r="F1049" s="318"/>
      <c r="I1049" s="318"/>
      <c r="L1049" s="318"/>
      <c r="M1049" s="318"/>
      <c r="N1049" s="320"/>
      <c r="Q1049" s="318"/>
      <c r="R1049" s="356"/>
      <c r="S1049" s="318"/>
      <c r="T1049" s="318"/>
      <c r="U1049" s="318"/>
      <c r="V1049" s="318"/>
      <c r="W1049" s="318"/>
      <c r="X1049" s="318"/>
      <c r="Y1049" s="318"/>
      <c r="Z1049" s="318"/>
      <c r="AA1049" s="318"/>
      <c r="AB1049" s="318"/>
      <c r="AC1049" s="318"/>
      <c r="AD1049" s="318"/>
      <c r="AE1049" s="318"/>
      <c r="AF1049" s="318"/>
      <c r="AG1049" s="318"/>
      <c r="AH1049" s="318"/>
      <c r="AI1049" s="318"/>
      <c r="AJ1049" s="318"/>
      <c r="AK1049" s="318"/>
    </row>
    <row r="1050" spans="1:37" ht="15" customHeight="1" x14ac:dyDescent="0.25">
      <c r="I1050" s="318"/>
      <c r="L1050" s="318"/>
    </row>
    <row r="1051" spans="1:37" ht="15" customHeight="1" x14ac:dyDescent="0.25">
      <c r="I1051" s="318"/>
    </row>
  </sheetData>
  <sortState xmlns:xlrd2="http://schemas.microsoft.com/office/spreadsheetml/2017/richdata2" ref="A86:F170">
    <sortCondition descending="1" ref="C86:C170"/>
  </sortState>
  <mergeCells count="3">
    <mergeCell ref="V2:Z2"/>
    <mergeCell ref="A84:F84"/>
    <mergeCell ref="A1:O1"/>
  </mergeCells>
  <phoneticPr fontId="58" type="noConversion"/>
  <pageMargins left="0.7" right="0.7" top="0.75" bottom="0.75" header="0" footer="0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zoomScaleNormal="100" workbookViewId="0">
      <selection sqref="A1:R1"/>
    </sheetView>
  </sheetViews>
  <sheetFormatPr baseColWidth="10" defaultColWidth="14.42578125" defaultRowHeight="15" customHeight="1" x14ac:dyDescent="0.25"/>
  <cols>
    <col min="1" max="1" width="23.5703125" style="252" customWidth="1"/>
    <col min="2" max="3" width="6.85546875" style="252" customWidth="1"/>
    <col min="4" max="5" width="5.42578125" style="252" customWidth="1"/>
    <col min="6" max="6" width="6" style="252" customWidth="1"/>
    <col min="7" max="7" width="5.7109375" style="252" customWidth="1"/>
    <col min="8" max="8" width="20.28515625" style="252" hidden="1" customWidth="1"/>
    <col min="9" max="9" width="5.42578125" style="252" hidden="1" customWidth="1"/>
    <col min="10" max="10" width="7.140625" style="252" hidden="1" customWidth="1"/>
    <col min="11" max="11" width="5.85546875" style="252" hidden="1" customWidth="1"/>
    <col min="12" max="12" width="4.42578125" style="252" hidden="1" customWidth="1"/>
    <col min="13" max="13" width="3.85546875" style="252" hidden="1" customWidth="1"/>
    <col min="14" max="14" width="7.42578125" style="252" customWidth="1"/>
    <col min="15" max="15" width="10.7109375" style="252" customWidth="1"/>
    <col min="16" max="16" width="6.7109375" style="252" customWidth="1"/>
    <col min="17" max="17" width="15.5703125" style="252" customWidth="1"/>
    <col min="18" max="18" width="8.42578125" style="252" customWidth="1"/>
    <col min="19" max="19" width="9.140625" style="252" hidden="1" customWidth="1"/>
    <col min="20" max="26" width="10.7109375" style="252" customWidth="1"/>
    <col min="27" max="16384" width="14.42578125" style="252"/>
  </cols>
  <sheetData>
    <row r="1" spans="1:26" ht="14.25" customHeight="1" x14ac:dyDescent="0.25">
      <c r="A1" s="1034" t="s">
        <v>2279</v>
      </c>
      <c r="B1" s="1036"/>
      <c r="C1" s="1036"/>
      <c r="D1" s="1036"/>
      <c r="E1" s="1036"/>
      <c r="F1" s="1036"/>
      <c r="G1" s="1036"/>
      <c r="H1" s="1036"/>
      <c r="I1" s="1036"/>
      <c r="J1" s="1036"/>
      <c r="K1" s="1036"/>
      <c r="L1" s="1036"/>
      <c r="M1" s="1036"/>
      <c r="N1" s="1036"/>
      <c r="O1" s="1036"/>
      <c r="P1" s="1036"/>
      <c r="Q1" s="1036"/>
      <c r="R1" s="1036"/>
      <c r="S1" s="318"/>
      <c r="T1" s="318"/>
      <c r="U1" s="318"/>
      <c r="V1" s="318"/>
      <c r="W1" s="318"/>
      <c r="X1" s="318"/>
      <c r="Y1" s="318"/>
      <c r="Z1" s="318"/>
    </row>
    <row r="2" spans="1:26" ht="14.25" customHeight="1" x14ac:dyDescent="0.25">
      <c r="A2" s="293" t="s">
        <v>200</v>
      </c>
      <c r="B2" s="294" t="s">
        <v>89</v>
      </c>
      <c r="C2" s="294" t="s">
        <v>90</v>
      </c>
      <c r="D2" s="294" t="s">
        <v>91</v>
      </c>
      <c r="E2" s="294" t="s">
        <v>92</v>
      </c>
      <c r="F2" s="294" t="s">
        <v>93</v>
      </c>
      <c r="G2" s="294" t="s">
        <v>94</v>
      </c>
      <c r="H2" s="294" t="s">
        <v>95</v>
      </c>
      <c r="I2" s="294" t="s">
        <v>96</v>
      </c>
      <c r="J2" s="294" t="s">
        <v>201</v>
      </c>
      <c r="K2" s="294" t="s">
        <v>98</v>
      </c>
      <c r="L2" s="294" t="s">
        <v>99</v>
      </c>
      <c r="M2" s="294" t="s">
        <v>100</v>
      </c>
      <c r="N2" s="294" t="s">
        <v>36</v>
      </c>
      <c r="O2" s="294" t="s">
        <v>78</v>
      </c>
      <c r="P2" s="297"/>
      <c r="Q2" s="292" t="s">
        <v>200</v>
      </c>
      <c r="R2" s="295" t="s">
        <v>78</v>
      </c>
      <c r="S2" s="889" t="s">
        <v>118</v>
      </c>
      <c r="T2" s="295" t="s">
        <v>2384</v>
      </c>
      <c r="U2" s="318"/>
      <c r="V2" s="318"/>
      <c r="W2" s="318"/>
      <c r="X2" s="318"/>
      <c r="Y2" s="318"/>
      <c r="Z2" s="318"/>
    </row>
    <row r="3" spans="1:26" ht="14.25" customHeight="1" x14ac:dyDescent="0.25">
      <c r="A3" s="282" t="s">
        <v>202</v>
      </c>
      <c r="B3" s="342">
        <v>41</v>
      </c>
      <c r="C3" s="342">
        <v>43</v>
      </c>
      <c r="D3" s="342">
        <v>59</v>
      </c>
      <c r="E3" s="342">
        <v>35</v>
      </c>
      <c r="F3" s="342">
        <v>23</v>
      </c>
      <c r="G3" s="342">
        <v>43</v>
      </c>
      <c r="H3" s="342"/>
      <c r="I3" s="342"/>
      <c r="J3" s="342"/>
      <c r="K3" s="342"/>
      <c r="L3" s="342"/>
      <c r="M3" s="342"/>
      <c r="N3" s="360">
        <f>SUM(B3:M3)</f>
        <v>244</v>
      </c>
      <c r="O3" s="890">
        <f t="shared" ref="O3:O24" si="0">+N3/$N$25</f>
        <v>1.0146795858111199E-2</v>
      </c>
      <c r="P3" s="318"/>
      <c r="Q3" s="282" t="s">
        <v>203</v>
      </c>
      <c r="R3" s="891">
        <v>0.36179149166216162</v>
      </c>
      <c r="S3" s="892">
        <f>+R3</f>
        <v>0.36179149166216162</v>
      </c>
      <c r="T3" s="891">
        <f>+R3</f>
        <v>0.36179149166216162</v>
      </c>
      <c r="U3" s="318"/>
      <c r="V3" s="318"/>
      <c r="W3" s="318"/>
      <c r="X3" s="318"/>
      <c r="Y3" s="318"/>
      <c r="Z3" s="318"/>
    </row>
    <row r="4" spans="1:26" ht="14.25" customHeight="1" x14ac:dyDescent="0.25">
      <c r="A4" s="282" t="s">
        <v>204</v>
      </c>
      <c r="B4" s="342">
        <v>110</v>
      </c>
      <c r="C4" s="342">
        <v>228</v>
      </c>
      <c r="D4" s="342">
        <v>273</v>
      </c>
      <c r="E4" s="342">
        <v>430</v>
      </c>
      <c r="F4" s="342">
        <v>465</v>
      </c>
      <c r="G4" s="342">
        <v>208</v>
      </c>
      <c r="H4" s="342"/>
      <c r="I4" s="342"/>
      <c r="J4" s="342"/>
      <c r="K4" s="342"/>
      <c r="L4" s="342"/>
      <c r="M4" s="342"/>
      <c r="N4" s="360">
        <f t="shared" ref="N4:N24" si="1">SUM(B4:M4)</f>
        <v>1714</v>
      </c>
      <c r="O4" s="890">
        <f t="shared" si="0"/>
        <v>7.1277082380338502E-2</v>
      </c>
      <c r="P4" s="318"/>
      <c r="Q4" s="282" t="s">
        <v>205</v>
      </c>
      <c r="R4" s="891">
        <v>0.26531376055225186</v>
      </c>
      <c r="S4" s="892">
        <f t="shared" ref="S4:S19" si="2">+R4+S3</f>
        <v>0.62710525221441349</v>
      </c>
      <c r="T4" s="891">
        <f>+R4+T3</f>
        <v>0.62710525221441349</v>
      </c>
      <c r="U4" s="318"/>
      <c r="V4" s="318"/>
      <c r="W4" s="318"/>
      <c r="X4" s="318"/>
      <c r="Y4" s="318"/>
      <c r="Z4" s="318"/>
    </row>
    <row r="5" spans="1:26" ht="14.25" customHeight="1" x14ac:dyDescent="0.25">
      <c r="A5" s="282" t="s">
        <v>2016</v>
      </c>
      <c r="B5" s="342">
        <v>1</v>
      </c>
      <c r="C5" s="342">
        <v>1</v>
      </c>
      <c r="D5" s="342">
        <v>0</v>
      </c>
      <c r="E5" s="342">
        <v>1</v>
      </c>
      <c r="F5" s="342">
        <v>1</v>
      </c>
      <c r="G5" s="342">
        <v>3</v>
      </c>
      <c r="H5" s="342"/>
      <c r="I5" s="342"/>
      <c r="J5" s="342"/>
      <c r="K5" s="342"/>
      <c r="L5" s="342"/>
      <c r="M5" s="342"/>
      <c r="N5" s="360">
        <f t="shared" si="1"/>
        <v>7</v>
      </c>
      <c r="O5" s="890">
        <f t="shared" si="0"/>
        <v>2.9109660248679669E-4</v>
      </c>
      <c r="P5" s="318"/>
      <c r="Q5" s="282" t="s">
        <v>204</v>
      </c>
      <c r="R5" s="527">
        <v>7.1277082380338502E-2</v>
      </c>
      <c r="S5" s="893"/>
      <c r="T5" s="891">
        <f t="shared" ref="T5:T24" si="3">+R5+T4</f>
        <v>0.69838233459475196</v>
      </c>
      <c r="U5" s="318"/>
      <c r="V5" s="318"/>
      <c r="W5" s="318"/>
      <c r="X5" s="318"/>
      <c r="Y5" s="318"/>
      <c r="Z5" s="318"/>
    </row>
    <row r="6" spans="1:26" ht="14.25" customHeight="1" x14ac:dyDescent="0.25">
      <c r="A6" s="282" t="s">
        <v>2412</v>
      </c>
      <c r="B6" s="342">
        <v>0</v>
      </c>
      <c r="C6" s="342">
        <v>0</v>
      </c>
      <c r="D6" s="342">
        <v>2</v>
      </c>
      <c r="E6" s="342">
        <v>2</v>
      </c>
      <c r="F6" s="342">
        <v>0</v>
      </c>
      <c r="G6" s="342">
        <v>1</v>
      </c>
      <c r="H6" s="342"/>
      <c r="I6" s="342"/>
      <c r="J6" s="342"/>
      <c r="K6" s="342"/>
      <c r="L6" s="342"/>
      <c r="M6" s="342"/>
      <c r="N6" s="360">
        <f t="shared" si="1"/>
        <v>5</v>
      </c>
      <c r="O6" s="890">
        <f t="shared" si="0"/>
        <v>2.0792614463342621E-4</v>
      </c>
      <c r="P6" s="318"/>
      <c r="Q6" s="282" t="s">
        <v>207</v>
      </c>
      <c r="R6" s="527">
        <v>7.1069156235705075E-2</v>
      </c>
      <c r="S6" s="893"/>
      <c r="T6" s="891">
        <f t="shared" si="3"/>
        <v>0.76945149083045705</v>
      </c>
      <c r="U6" s="318"/>
      <c r="V6" s="318"/>
      <c r="W6" s="318"/>
      <c r="X6" s="318"/>
      <c r="Y6" s="318"/>
      <c r="Z6" s="318"/>
    </row>
    <row r="7" spans="1:26" ht="14.25" customHeight="1" x14ac:dyDescent="0.25">
      <c r="A7" s="282" t="s">
        <v>203</v>
      </c>
      <c r="B7" s="342">
        <v>958</v>
      </c>
      <c r="C7" s="342">
        <v>1038</v>
      </c>
      <c r="D7" s="342">
        <v>1583</v>
      </c>
      <c r="E7" s="342">
        <v>1736</v>
      </c>
      <c r="F7" s="342">
        <v>1570</v>
      </c>
      <c r="G7" s="342">
        <v>1815</v>
      </c>
      <c r="H7" s="342"/>
      <c r="I7" s="342"/>
      <c r="J7" s="342"/>
      <c r="K7" s="342"/>
      <c r="L7" s="342"/>
      <c r="M7" s="342"/>
      <c r="N7" s="360">
        <f t="shared" si="1"/>
        <v>8700</v>
      </c>
      <c r="O7" s="890">
        <f t="shared" si="0"/>
        <v>0.36179149166216162</v>
      </c>
      <c r="P7" s="318"/>
      <c r="Q7" s="282" t="s">
        <v>206</v>
      </c>
      <c r="R7" s="527">
        <v>5.9134195533746416E-2</v>
      </c>
      <c r="S7" s="893"/>
      <c r="T7" s="891">
        <f t="shared" si="3"/>
        <v>0.82858568636420349</v>
      </c>
      <c r="U7" s="318"/>
      <c r="V7" s="318"/>
      <c r="W7" s="318"/>
      <c r="X7" s="318"/>
      <c r="Y7" s="318"/>
      <c r="Z7" s="318"/>
    </row>
    <row r="8" spans="1:26" ht="14.25" customHeight="1" x14ac:dyDescent="0.25">
      <c r="A8" s="282" t="s">
        <v>2386</v>
      </c>
      <c r="B8" s="342">
        <v>0</v>
      </c>
      <c r="C8" s="342">
        <v>2</v>
      </c>
      <c r="D8" s="342">
        <v>1</v>
      </c>
      <c r="E8" s="342">
        <v>0</v>
      </c>
      <c r="F8" s="342">
        <v>2</v>
      </c>
      <c r="G8" s="342">
        <v>1</v>
      </c>
      <c r="H8" s="342"/>
      <c r="I8" s="342"/>
      <c r="J8" s="342"/>
      <c r="K8" s="342"/>
      <c r="L8" s="342"/>
      <c r="M8" s="342"/>
      <c r="N8" s="360">
        <f t="shared" si="1"/>
        <v>6</v>
      </c>
      <c r="O8" s="890">
        <f t="shared" si="0"/>
        <v>2.4951137356011145E-4</v>
      </c>
      <c r="P8" s="318"/>
      <c r="Q8" s="282" t="s">
        <v>208</v>
      </c>
      <c r="R8" s="527">
        <v>4.2250592589512206E-2</v>
      </c>
      <c r="S8" s="893"/>
      <c r="T8" s="891">
        <f t="shared" si="3"/>
        <v>0.87083627895371574</v>
      </c>
      <c r="U8" s="318"/>
      <c r="V8" s="318"/>
      <c r="W8" s="318"/>
      <c r="X8" s="318"/>
      <c r="Y8" s="318"/>
      <c r="Z8" s="318"/>
    </row>
    <row r="9" spans="1:26" ht="14.25" customHeight="1" x14ac:dyDescent="0.25">
      <c r="A9" s="282" t="s">
        <v>205</v>
      </c>
      <c r="B9" s="342">
        <v>906</v>
      </c>
      <c r="C9" s="342">
        <v>965</v>
      </c>
      <c r="D9" s="342">
        <v>1211</v>
      </c>
      <c r="E9" s="342">
        <v>1356</v>
      </c>
      <c r="F9" s="342">
        <v>914</v>
      </c>
      <c r="G9" s="342">
        <v>1028</v>
      </c>
      <c r="H9" s="342"/>
      <c r="I9" s="342"/>
      <c r="J9" s="342"/>
      <c r="K9" s="342"/>
      <c r="L9" s="342"/>
      <c r="M9" s="342"/>
      <c r="N9" s="360">
        <f t="shared" si="1"/>
        <v>6380</v>
      </c>
      <c r="O9" s="890">
        <f t="shared" si="0"/>
        <v>0.26531376055225186</v>
      </c>
      <c r="P9" s="318"/>
      <c r="Q9" s="282" t="s">
        <v>212</v>
      </c>
      <c r="R9" s="527">
        <v>3.7676217407576831E-2</v>
      </c>
      <c r="S9" s="892">
        <f>+R9+S4</f>
        <v>0.66478146962199036</v>
      </c>
      <c r="T9" s="891">
        <f t="shared" si="3"/>
        <v>0.90851249636129261</v>
      </c>
      <c r="U9" s="318"/>
      <c r="V9" s="318"/>
      <c r="W9" s="318"/>
      <c r="X9" s="318"/>
      <c r="Y9" s="318"/>
      <c r="Z9" s="318"/>
    </row>
    <row r="10" spans="1:26" ht="14.25" customHeight="1" x14ac:dyDescent="0.25">
      <c r="A10" s="282" t="s">
        <v>206</v>
      </c>
      <c r="B10" s="342">
        <v>240</v>
      </c>
      <c r="C10" s="342">
        <v>241</v>
      </c>
      <c r="D10" s="342">
        <v>271</v>
      </c>
      <c r="E10" s="342">
        <v>176</v>
      </c>
      <c r="F10" s="342">
        <v>265</v>
      </c>
      <c r="G10" s="342">
        <v>229</v>
      </c>
      <c r="H10" s="342"/>
      <c r="I10" s="342"/>
      <c r="J10" s="342"/>
      <c r="K10" s="342"/>
      <c r="L10" s="342"/>
      <c r="M10" s="342"/>
      <c r="N10" s="360">
        <f t="shared" si="1"/>
        <v>1422</v>
      </c>
      <c r="O10" s="890">
        <f t="shared" si="0"/>
        <v>5.9134195533746416E-2</v>
      </c>
      <c r="P10" s="318"/>
      <c r="Q10" s="282" t="s">
        <v>209</v>
      </c>
      <c r="R10" s="527">
        <v>2.919283070653304E-2</v>
      </c>
      <c r="S10" s="893"/>
      <c r="T10" s="891">
        <f t="shared" si="3"/>
        <v>0.93770532706782561</v>
      </c>
      <c r="U10" s="318"/>
      <c r="V10" s="318"/>
      <c r="W10" s="318"/>
      <c r="X10" s="318"/>
      <c r="Y10" s="318"/>
      <c r="Z10" s="318"/>
    </row>
    <row r="11" spans="1:26" ht="14.25" customHeight="1" x14ac:dyDescent="0.25">
      <c r="A11" s="282" t="s">
        <v>2276</v>
      </c>
      <c r="B11" s="342">
        <v>2</v>
      </c>
      <c r="C11" s="342">
        <v>2</v>
      </c>
      <c r="D11" s="342">
        <v>0</v>
      </c>
      <c r="E11" s="342">
        <v>0</v>
      </c>
      <c r="F11" s="342">
        <v>0</v>
      </c>
      <c r="G11" s="342">
        <v>0</v>
      </c>
      <c r="H11" s="342"/>
      <c r="I11" s="342"/>
      <c r="J11" s="342"/>
      <c r="K11" s="342"/>
      <c r="L11" s="342"/>
      <c r="M11" s="342"/>
      <c r="N11" s="360">
        <f t="shared" si="1"/>
        <v>4</v>
      </c>
      <c r="O11" s="890">
        <f t="shared" si="0"/>
        <v>1.6634091570674097E-4</v>
      </c>
      <c r="P11" s="318"/>
      <c r="Q11" s="282" t="s">
        <v>210</v>
      </c>
      <c r="R11" s="527">
        <v>2.5450160103131367E-2</v>
      </c>
      <c r="S11" s="892">
        <f>+R11+S9</f>
        <v>0.69023162972512175</v>
      </c>
      <c r="T11" s="891">
        <f t="shared" si="3"/>
        <v>0.963155487170957</v>
      </c>
      <c r="U11" s="318"/>
      <c r="V11" s="318"/>
      <c r="W11" s="318"/>
      <c r="X11" s="318"/>
      <c r="Y11" s="318"/>
      <c r="Z11" s="318"/>
    </row>
    <row r="12" spans="1:26" ht="14.25" customHeight="1" x14ac:dyDescent="0.25">
      <c r="A12" s="282" t="s">
        <v>211</v>
      </c>
      <c r="B12" s="342">
        <v>6</v>
      </c>
      <c r="C12" s="342">
        <v>7</v>
      </c>
      <c r="D12" s="342">
        <v>9</v>
      </c>
      <c r="E12" s="342">
        <v>16</v>
      </c>
      <c r="F12" s="342">
        <v>3</v>
      </c>
      <c r="G12" s="342">
        <v>6</v>
      </c>
      <c r="H12" s="342"/>
      <c r="I12" s="342"/>
      <c r="J12" s="342"/>
      <c r="K12" s="342"/>
      <c r="L12" s="342"/>
      <c r="M12" s="342"/>
      <c r="N12" s="360">
        <f t="shared" si="1"/>
        <v>47</v>
      </c>
      <c r="O12" s="890">
        <f t="shared" si="0"/>
        <v>1.9545057595542065E-3</v>
      </c>
      <c r="P12" s="318"/>
      <c r="Q12" s="282" t="s">
        <v>1849</v>
      </c>
      <c r="R12" s="527">
        <v>1.4305318750779722E-2</v>
      </c>
      <c r="S12" s="893"/>
      <c r="T12" s="891">
        <f t="shared" si="3"/>
        <v>0.97746080592173668</v>
      </c>
      <c r="U12" s="318"/>
      <c r="V12" s="318"/>
      <c r="W12" s="318"/>
      <c r="X12" s="318"/>
      <c r="Y12" s="318"/>
      <c r="Z12" s="318"/>
    </row>
    <row r="13" spans="1:26" ht="14.25" customHeight="1" x14ac:dyDescent="0.25">
      <c r="A13" s="282" t="s">
        <v>1849</v>
      </c>
      <c r="B13" s="342">
        <v>65</v>
      </c>
      <c r="C13" s="342">
        <v>70</v>
      </c>
      <c r="D13" s="342">
        <v>60</v>
      </c>
      <c r="E13" s="342">
        <v>56</v>
      </c>
      <c r="F13" s="342">
        <v>40</v>
      </c>
      <c r="G13" s="342">
        <v>53</v>
      </c>
      <c r="H13" s="342"/>
      <c r="I13" s="342"/>
      <c r="J13" s="342"/>
      <c r="K13" s="342"/>
      <c r="L13" s="342"/>
      <c r="M13" s="342"/>
      <c r="N13" s="360">
        <f t="shared" si="1"/>
        <v>344</v>
      </c>
      <c r="O13" s="890">
        <f t="shared" si="0"/>
        <v>1.4305318750779722E-2</v>
      </c>
      <c r="P13" s="318"/>
      <c r="Q13" s="282" t="s">
        <v>202</v>
      </c>
      <c r="R13" s="527">
        <v>1.0146795858111199E-2</v>
      </c>
      <c r="S13" s="892">
        <f>+R13+S11</f>
        <v>0.70037842558323293</v>
      </c>
      <c r="T13" s="891">
        <f t="shared" si="3"/>
        <v>0.98760760177984785</v>
      </c>
      <c r="U13" s="318"/>
      <c r="V13" s="318"/>
      <c r="W13" s="318"/>
      <c r="X13" s="318"/>
      <c r="Y13" s="318"/>
      <c r="Z13" s="318"/>
    </row>
    <row r="14" spans="1:26" ht="14.25" customHeight="1" x14ac:dyDescent="0.25">
      <c r="A14" s="282" t="s">
        <v>213</v>
      </c>
      <c r="B14" s="342">
        <v>4</v>
      </c>
      <c r="C14" s="342">
        <v>3</v>
      </c>
      <c r="D14" s="342">
        <v>16</v>
      </c>
      <c r="E14" s="342">
        <v>3</v>
      </c>
      <c r="F14" s="342">
        <v>1</v>
      </c>
      <c r="G14" s="342">
        <v>0</v>
      </c>
      <c r="H14" s="342"/>
      <c r="I14" s="342"/>
      <c r="J14" s="342"/>
      <c r="K14" s="342"/>
      <c r="L14" s="342"/>
      <c r="M14" s="342"/>
      <c r="N14" s="360">
        <f t="shared" si="1"/>
        <v>27</v>
      </c>
      <c r="O14" s="890">
        <f t="shared" si="0"/>
        <v>1.1228011810205014E-3</v>
      </c>
      <c r="P14" s="318"/>
      <c r="Q14" s="282" t="s">
        <v>1523</v>
      </c>
      <c r="R14" s="891">
        <v>4.6159604108620619E-3</v>
      </c>
      <c r="S14" s="892">
        <f t="shared" si="2"/>
        <v>0.70499438599409503</v>
      </c>
      <c r="T14" s="891">
        <f t="shared" si="3"/>
        <v>0.99222356219070995</v>
      </c>
      <c r="U14" s="318"/>
      <c r="V14" s="318"/>
      <c r="W14" s="318"/>
      <c r="X14" s="318"/>
      <c r="Y14" s="318"/>
      <c r="Z14" s="318"/>
    </row>
    <row r="15" spans="1:26" ht="14.25" customHeight="1" x14ac:dyDescent="0.25">
      <c r="A15" s="282" t="s">
        <v>214</v>
      </c>
      <c r="B15" s="342">
        <v>6</v>
      </c>
      <c r="C15" s="342">
        <v>1</v>
      </c>
      <c r="D15" s="342">
        <v>1</v>
      </c>
      <c r="E15" s="342">
        <v>1</v>
      </c>
      <c r="F15" s="342">
        <v>0</v>
      </c>
      <c r="G15" s="342">
        <v>2</v>
      </c>
      <c r="H15" s="342"/>
      <c r="I15" s="342"/>
      <c r="J15" s="342"/>
      <c r="K15" s="342"/>
      <c r="L15" s="342"/>
      <c r="M15" s="342"/>
      <c r="N15" s="360">
        <f t="shared" si="1"/>
        <v>11</v>
      </c>
      <c r="O15" s="890">
        <f t="shared" si="0"/>
        <v>4.5743751819353766E-4</v>
      </c>
      <c r="P15" s="318"/>
      <c r="Q15" s="282" t="s">
        <v>2131</v>
      </c>
      <c r="R15" s="891">
        <v>2.7446251091612257E-3</v>
      </c>
      <c r="S15" s="892">
        <f t="shared" si="2"/>
        <v>0.70773901110325621</v>
      </c>
      <c r="T15" s="891">
        <f t="shared" si="3"/>
        <v>0.99496818729987113</v>
      </c>
      <c r="U15" s="318"/>
      <c r="V15" s="318"/>
      <c r="W15" s="318"/>
      <c r="X15" s="318"/>
      <c r="Y15" s="318"/>
      <c r="Z15" s="318"/>
    </row>
    <row r="16" spans="1:26" ht="14.25" customHeight="1" x14ac:dyDescent="0.25">
      <c r="A16" s="282" t="s">
        <v>207</v>
      </c>
      <c r="B16" s="342">
        <v>348</v>
      </c>
      <c r="C16" s="342">
        <v>163</v>
      </c>
      <c r="D16" s="342">
        <v>45</v>
      </c>
      <c r="E16" s="342">
        <v>281</v>
      </c>
      <c r="F16" s="342">
        <v>360</v>
      </c>
      <c r="G16" s="342">
        <v>512</v>
      </c>
      <c r="H16" s="342"/>
      <c r="I16" s="342"/>
      <c r="J16" s="342"/>
      <c r="K16" s="342"/>
      <c r="L16" s="342"/>
      <c r="M16" s="342"/>
      <c r="N16" s="360">
        <f t="shared" si="1"/>
        <v>1709</v>
      </c>
      <c r="O16" s="890">
        <f t="shared" si="0"/>
        <v>7.1069156235705075E-2</v>
      </c>
      <c r="P16" s="318"/>
      <c r="Q16" s="282" t="s">
        <v>211</v>
      </c>
      <c r="R16" s="527">
        <v>1.9545057595542065E-3</v>
      </c>
      <c r="S16" s="892">
        <f t="shared" si="2"/>
        <v>0.70969351686281046</v>
      </c>
      <c r="T16" s="891">
        <f t="shared" si="3"/>
        <v>0.99692269305942538</v>
      </c>
      <c r="U16" s="318"/>
      <c r="V16" s="318"/>
      <c r="W16" s="318"/>
      <c r="X16" s="318"/>
      <c r="Y16" s="318"/>
      <c r="Z16" s="318"/>
    </row>
    <row r="17" spans="1:26" ht="14.25" customHeight="1" x14ac:dyDescent="0.25">
      <c r="A17" s="282" t="s">
        <v>212</v>
      </c>
      <c r="B17" s="342">
        <v>146</v>
      </c>
      <c r="C17" s="342">
        <v>141</v>
      </c>
      <c r="D17" s="342">
        <v>168</v>
      </c>
      <c r="E17" s="342">
        <v>58</v>
      </c>
      <c r="F17" s="342">
        <v>209</v>
      </c>
      <c r="G17" s="342">
        <v>184</v>
      </c>
      <c r="H17" s="342"/>
      <c r="I17" s="342"/>
      <c r="J17" s="342"/>
      <c r="K17" s="342"/>
      <c r="L17" s="342"/>
      <c r="M17" s="342"/>
      <c r="N17" s="360">
        <f t="shared" si="1"/>
        <v>906</v>
      </c>
      <c r="O17" s="890">
        <f t="shared" si="0"/>
        <v>3.7676217407576831E-2</v>
      </c>
      <c r="P17" s="318"/>
      <c r="Q17" s="282" t="s">
        <v>213</v>
      </c>
      <c r="R17" s="527">
        <v>1.1228011810205014E-3</v>
      </c>
      <c r="S17" s="893"/>
      <c r="T17" s="891">
        <f t="shared" si="3"/>
        <v>0.99804549424044586</v>
      </c>
      <c r="U17" s="318"/>
      <c r="V17" s="318"/>
      <c r="W17" s="318"/>
      <c r="X17" s="318"/>
      <c r="Y17" s="318"/>
      <c r="Z17" s="318"/>
    </row>
    <row r="18" spans="1:26" ht="14.25" customHeight="1" x14ac:dyDescent="0.25">
      <c r="A18" s="282" t="s">
        <v>2495</v>
      </c>
      <c r="B18" s="342">
        <v>0</v>
      </c>
      <c r="C18" s="342">
        <v>0</v>
      </c>
      <c r="D18" s="342">
        <v>0</v>
      </c>
      <c r="E18" s="342">
        <v>0</v>
      </c>
      <c r="F18" s="342">
        <v>1</v>
      </c>
      <c r="G18" s="342">
        <v>1</v>
      </c>
      <c r="H18" s="342"/>
      <c r="I18" s="342"/>
      <c r="J18" s="342"/>
      <c r="K18" s="342"/>
      <c r="L18" s="342"/>
      <c r="M18" s="342"/>
      <c r="N18" s="360">
        <f t="shared" si="1"/>
        <v>2</v>
      </c>
      <c r="O18" s="890">
        <f t="shared" si="0"/>
        <v>8.3170457853370483E-5</v>
      </c>
      <c r="P18" s="318"/>
      <c r="Q18" s="282" t="s">
        <v>2184</v>
      </c>
      <c r="R18" s="891">
        <v>4.990227471202229E-4</v>
      </c>
      <c r="S18" s="892">
        <f>+R18+S16</f>
        <v>0.71019253960993067</v>
      </c>
      <c r="T18" s="891">
        <f t="shared" si="3"/>
        <v>0.99854451698756608</v>
      </c>
      <c r="U18" s="318"/>
      <c r="V18" s="318"/>
      <c r="W18" s="318"/>
      <c r="X18" s="318"/>
      <c r="Y18" s="318"/>
      <c r="Z18" s="318"/>
    </row>
    <row r="19" spans="1:26" ht="14.25" customHeight="1" x14ac:dyDescent="0.25">
      <c r="A19" s="282" t="s">
        <v>208</v>
      </c>
      <c r="B19" s="342">
        <v>175</v>
      </c>
      <c r="C19" s="342">
        <v>122</v>
      </c>
      <c r="D19" s="342">
        <v>99</v>
      </c>
      <c r="E19" s="342">
        <v>170</v>
      </c>
      <c r="F19" s="342">
        <v>289</v>
      </c>
      <c r="G19" s="342">
        <v>161</v>
      </c>
      <c r="H19" s="342"/>
      <c r="I19" s="342"/>
      <c r="J19" s="342"/>
      <c r="K19" s="342"/>
      <c r="L19" s="342"/>
      <c r="M19" s="342"/>
      <c r="N19" s="360">
        <f t="shared" si="1"/>
        <v>1016</v>
      </c>
      <c r="O19" s="890">
        <f t="shared" si="0"/>
        <v>4.2250592589512206E-2</v>
      </c>
      <c r="P19" s="318"/>
      <c r="Q19" s="282" t="s">
        <v>214</v>
      </c>
      <c r="R19" s="891">
        <v>4.5743751819353766E-4</v>
      </c>
      <c r="S19" s="892">
        <f t="shared" si="2"/>
        <v>0.71064997712812417</v>
      </c>
      <c r="T19" s="891">
        <f t="shared" si="3"/>
        <v>0.99900195450575957</v>
      </c>
      <c r="U19" s="318"/>
      <c r="V19" s="318"/>
      <c r="W19" s="318"/>
      <c r="X19" s="318"/>
      <c r="Y19" s="318"/>
      <c r="Z19" s="318"/>
    </row>
    <row r="20" spans="1:26" ht="14.25" customHeight="1" x14ac:dyDescent="0.25">
      <c r="A20" s="282" t="s">
        <v>210</v>
      </c>
      <c r="B20" s="342">
        <v>32</v>
      </c>
      <c r="C20" s="342">
        <v>194</v>
      </c>
      <c r="D20" s="342">
        <v>116</v>
      </c>
      <c r="E20" s="342">
        <v>108</v>
      </c>
      <c r="F20" s="342">
        <v>80</v>
      </c>
      <c r="G20" s="342">
        <v>82</v>
      </c>
      <c r="H20" s="342"/>
      <c r="I20" s="342"/>
      <c r="J20" s="342"/>
      <c r="K20" s="342"/>
      <c r="L20" s="342"/>
      <c r="M20" s="342"/>
      <c r="N20" s="360">
        <f t="shared" si="1"/>
        <v>612</v>
      </c>
      <c r="O20" s="890">
        <f t="shared" si="0"/>
        <v>2.5450160103131367E-2</v>
      </c>
      <c r="P20" s="318"/>
      <c r="Q20" s="282" t="s">
        <v>2016</v>
      </c>
      <c r="R20" s="527">
        <v>2.9109660248679669E-4</v>
      </c>
      <c r="S20" s="893"/>
      <c r="T20" s="891">
        <f t="shared" si="3"/>
        <v>0.9992930511082464</v>
      </c>
      <c r="U20" s="318"/>
      <c r="V20" s="318"/>
      <c r="W20" s="318"/>
      <c r="X20" s="318"/>
      <c r="Y20" s="318"/>
      <c r="Z20" s="318"/>
    </row>
    <row r="21" spans="1:26" ht="14.25" customHeight="1" x14ac:dyDescent="0.25">
      <c r="A21" s="282" t="s">
        <v>1523</v>
      </c>
      <c r="B21" s="342">
        <v>38</v>
      </c>
      <c r="C21" s="342">
        <v>1</v>
      </c>
      <c r="D21" s="342">
        <v>42</v>
      </c>
      <c r="E21" s="342">
        <v>5</v>
      </c>
      <c r="F21" s="342">
        <v>9</v>
      </c>
      <c r="G21" s="342">
        <v>16</v>
      </c>
      <c r="H21" s="342"/>
      <c r="I21" s="342"/>
      <c r="J21" s="342"/>
      <c r="K21" s="342"/>
      <c r="L21" s="342"/>
      <c r="M21" s="342"/>
      <c r="N21" s="360">
        <f t="shared" si="1"/>
        <v>111</v>
      </c>
      <c r="O21" s="890">
        <f t="shared" si="0"/>
        <v>4.6159604108620619E-3</v>
      </c>
      <c r="P21" s="318"/>
      <c r="Q21" s="282" t="s">
        <v>2386</v>
      </c>
      <c r="R21" s="891">
        <v>2.4951137356011145E-4</v>
      </c>
      <c r="S21" s="892">
        <f>+R21+S19</f>
        <v>0.71089948850168427</v>
      </c>
      <c r="T21" s="891">
        <f t="shared" si="3"/>
        <v>0.99954256248180651</v>
      </c>
      <c r="U21" s="318"/>
      <c r="V21" s="318"/>
      <c r="W21" s="318"/>
      <c r="X21" s="318"/>
      <c r="Y21" s="318"/>
      <c r="Z21" s="318"/>
    </row>
    <row r="22" spans="1:26" ht="14.25" customHeight="1" x14ac:dyDescent="0.25">
      <c r="A22" s="282" t="s">
        <v>2184</v>
      </c>
      <c r="B22" s="342">
        <v>1</v>
      </c>
      <c r="C22" s="342">
        <v>1</v>
      </c>
      <c r="D22" s="342">
        <v>2</v>
      </c>
      <c r="E22" s="342">
        <v>7</v>
      </c>
      <c r="F22" s="342">
        <v>0</v>
      </c>
      <c r="G22" s="342">
        <v>1</v>
      </c>
      <c r="H22" s="342"/>
      <c r="I22" s="342"/>
      <c r="J22" s="342"/>
      <c r="K22" s="342"/>
      <c r="L22" s="342"/>
      <c r="M22" s="342"/>
      <c r="N22" s="360">
        <f t="shared" si="1"/>
        <v>12</v>
      </c>
      <c r="O22" s="890">
        <f t="shared" si="0"/>
        <v>4.990227471202229E-4</v>
      </c>
      <c r="P22" s="318"/>
      <c r="Q22" s="282" t="s">
        <v>2412</v>
      </c>
      <c r="R22" s="527">
        <v>2.0792614463342621E-4</v>
      </c>
      <c r="S22" s="893"/>
      <c r="T22" s="891">
        <f t="shared" si="3"/>
        <v>0.99975048862643989</v>
      </c>
      <c r="U22" s="318"/>
      <c r="V22" s="318"/>
      <c r="W22" s="318"/>
      <c r="X22" s="318"/>
      <c r="Y22" s="318"/>
      <c r="Z22" s="318"/>
    </row>
    <row r="23" spans="1:26" ht="14.25" customHeight="1" x14ac:dyDescent="0.25">
      <c r="A23" s="282" t="s">
        <v>2131</v>
      </c>
      <c r="B23" s="342">
        <v>12</v>
      </c>
      <c r="C23" s="342">
        <v>26</v>
      </c>
      <c r="D23" s="342">
        <v>11</v>
      </c>
      <c r="E23" s="342">
        <v>10</v>
      </c>
      <c r="F23" s="342">
        <v>0</v>
      </c>
      <c r="G23" s="342">
        <v>7</v>
      </c>
      <c r="H23" s="342"/>
      <c r="I23" s="342"/>
      <c r="J23" s="342"/>
      <c r="K23" s="342"/>
      <c r="L23" s="342"/>
      <c r="M23" s="342"/>
      <c r="N23" s="360">
        <f t="shared" si="1"/>
        <v>66</v>
      </c>
      <c r="O23" s="890">
        <f t="shared" si="0"/>
        <v>2.7446251091612257E-3</v>
      </c>
      <c r="P23" s="318"/>
      <c r="Q23" s="282" t="s">
        <v>2276</v>
      </c>
      <c r="R23" s="891">
        <v>1.6634091570674097E-4</v>
      </c>
      <c r="S23" s="892">
        <f>+R23+S21</f>
        <v>0.71106582941739105</v>
      </c>
      <c r="T23" s="891">
        <f t="shared" si="3"/>
        <v>0.99991682954214667</v>
      </c>
      <c r="U23" s="318"/>
      <c r="V23" s="318"/>
      <c r="W23" s="318"/>
      <c r="X23" s="318"/>
      <c r="Y23" s="318"/>
      <c r="Z23" s="318"/>
    </row>
    <row r="24" spans="1:26" ht="14.25" customHeight="1" x14ac:dyDescent="0.25">
      <c r="A24" s="282" t="s">
        <v>209</v>
      </c>
      <c r="B24" s="342">
        <v>114</v>
      </c>
      <c r="C24" s="342">
        <v>70</v>
      </c>
      <c r="D24" s="342">
        <v>69</v>
      </c>
      <c r="E24" s="342">
        <v>173</v>
      </c>
      <c r="F24" s="342">
        <v>109</v>
      </c>
      <c r="G24" s="342">
        <v>167</v>
      </c>
      <c r="H24" s="342"/>
      <c r="I24" s="342"/>
      <c r="J24" s="342"/>
      <c r="K24" s="342"/>
      <c r="L24" s="342"/>
      <c r="M24" s="342"/>
      <c r="N24" s="360">
        <f t="shared" si="1"/>
        <v>702</v>
      </c>
      <c r="O24" s="890">
        <f t="shared" si="0"/>
        <v>2.919283070653304E-2</v>
      </c>
      <c r="P24" s="318"/>
      <c r="Q24" s="282" t="s">
        <v>2495</v>
      </c>
      <c r="R24" s="527">
        <v>8.3170457853370483E-5</v>
      </c>
      <c r="S24" s="893"/>
      <c r="T24" s="891">
        <f t="shared" si="3"/>
        <v>1</v>
      </c>
      <c r="U24" s="318"/>
      <c r="V24" s="318"/>
      <c r="W24" s="318"/>
      <c r="X24" s="318"/>
      <c r="Y24" s="318"/>
      <c r="Z24" s="318"/>
    </row>
    <row r="25" spans="1:26" ht="14.25" customHeight="1" x14ac:dyDescent="0.25">
      <c r="A25" s="713" t="s">
        <v>36</v>
      </c>
      <c r="B25" s="714">
        <f>SUM(B3:B24)</f>
        <v>3205</v>
      </c>
      <c r="C25" s="714">
        <f t="shared" ref="C25:N25" si="4">SUM(C3:C24)</f>
        <v>3319</v>
      </c>
      <c r="D25" s="714">
        <f t="shared" si="4"/>
        <v>4038</v>
      </c>
      <c r="E25" s="714">
        <f t="shared" si="4"/>
        <v>4624</v>
      </c>
      <c r="F25" s="714">
        <f>SUM(F3:F24)</f>
        <v>4341</v>
      </c>
      <c r="G25" s="714">
        <f>SUM(G3:G24)</f>
        <v>4520</v>
      </c>
      <c r="H25" s="714">
        <f t="shared" si="4"/>
        <v>0</v>
      </c>
      <c r="I25" s="714">
        <f t="shared" si="4"/>
        <v>0</v>
      </c>
      <c r="J25" s="714">
        <f t="shared" si="4"/>
        <v>0</v>
      </c>
      <c r="K25" s="714">
        <f t="shared" si="4"/>
        <v>0</v>
      </c>
      <c r="L25" s="714">
        <f t="shared" si="4"/>
        <v>0</v>
      </c>
      <c r="M25" s="714">
        <f t="shared" si="4"/>
        <v>0</v>
      </c>
      <c r="N25" s="714">
        <f t="shared" si="4"/>
        <v>24047</v>
      </c>
      <c r="O25" s="715">
        <f>SUM(O3:O24)</f>
        <v>1</v>
      </c>
      <c r="P25" s="894"/>
      <c r="Q25" s="895" t="s">
        <v>36</v>
      </c>
      <c r="R25" s="896">
        <f>SUM(R3:R24)</f>
        <v>1</v>
      </c>
      <c r="S25" s="897"/>
      <c r="T25" s="749"/>
      <c r="U25" s="318"/>
      <c r="V25" s="318"/>
      <c r="W25" s="318"/>
      <c r="X25" s="318"/>
      <c r="Y25" s="318"/>
      <c r="Z25" s="318"/>
    </row>
    <row r="26" spans="1:26" ht="12" customHeight="1" x14ac:dyDescent="0.25">
      <c r="A26" s="717" t="s">
        <v>64</v>
      </c>
      <c r="B26" s="318"/>
      <c r="C26" s="318"/>
      <c r="D26" s="318"/>
      <c r="E26" s="318"/>
      <c r="F26" s="318"/>
      <c r="G26" s="318"/>
      <c r="H26" s="318"/>
      <c r="I26" s="318"/>
      <c r="J26" s="318"/>
      <c r="K26" s="318"/>
      <c r="L26" s="318"/>
      <c r="M26" s="318"/>
      <c r="N26" s="318"/>
      <c r="O26" s="318"/>
      <c r="P26" s="894"/>
      <c r="Q26" s="318"/>
      <c r="R26" s="318"/>
      <c r="S26" s="318"/>
      <c r="T26" s="749"/>
      <c r="U26" s="318"/>
      <c r="V26" s="318"/>
      <c r="W26" s="318"/>
      <c r="X26" s="318"/>
      <c r="Y26" s="318"/>
      <c r="Z26" s="318"/>
    </row>
    <row r="27" spans="1:26" ht="12" customHeight="1" x14ac:dyDescent="0.25">
      <c r="A27" s="318"/>
      <c r="B27" s="318"/>
      <c r="C27" s="318"/>
      <c r="D27" s="318"/>
      <c r="E27" s="318"/>
      <c r="F27" s="318"/>
      <c r="G27" s="318"/>
      <c r="H27" s="318"/>
      <c r="I27" s="318"/>
      <c r="J27" s="318"/>
      <c r="K27" s="318"/>
      <c r="L27" s="318"/>
      <c r="M27" s="318"/>
      <c r="N27" s="318"/>
      <c r="O27" s="318"/>
      <c r="P27" s="894"/>
      <c r="Q27" s="898"/>
      <c r="R27" s="899"/>
      <c r="S27" s="318"/>
      <c r="T27" s="318"/>
      <c r="U27" s="318"/>
      <c r="V27" s="318"/>
      <c r="W27" s="318"/>
      <c r="X27" s="318"/>
      <c r="Y27" s="318"/>
      <c r="Z27" s="318"/>
    </row>
    <row r="28" spans="1:26" ht="12" customHeight="1" x14ac:dyDescent="0.25">
      <c r="C28" s="318"/>
      <c r="D28" s="318"/>
      <c r="E28" s="318"/>
      <c r="F28" s="318"/>
      <c r="G28" s="318"/>
      <c r="H28" s="318"/>
      <c r="I28" s="318"/>
      <c r="J28" s="318"/>
      <c r="K28" s="318"/>
      <c r="L28" s="318"/>
      <c r="M28" s="318"/>
      <c r="N28" s="318"/>
      <c r="O28" s="318"/>
      <c r="P28" s="894"/>
      <c r="Q28" s="898"/>
      <c r="R28" s="899"/>
      <c r="S28" s="318"/>
      <c r="T28" s="318"/>
      <c r="U28" s="318"/>
      <c r="V28" s="318"/>
      <c r="W28" s="318"/>
      <c r="X28" s="318"/>
      <c r="Y28" s="318"/>
      <c r="Z28" s="318"/>
    </row>
    <row r="29" spans="1:26" ht="12" customHeight="1" x14ac:dyDescent="0.25">
      <c r="D29" s="318"/>
      <c r="E29" s="318"/>
      <c r="F29" s="318"/>
      <c r="G29" s="318"/>
      <c r="H29" s="318"/>
      <c r="I29" s="318"/>
      <c r="J29" s="318"/>
      <c r="K29" s="318"/>
      <c r="L29" s="318"/>
      <c r="M29" s="318"/>
      <c r="N29" s="318"/>
      <c r="O29" s="318"/>
      <c r="P29" s="894"/>
      <c r="Q29" s="898"/>
      <c r="R29" s="899"/>
      <c r="S29" s="318"/>
      <c r="T29" s="318"/>
      <c r="U29" s="318"/>
      <c r="V29" s="318"/>
      <c r="W29" s="318"/>
      <c r="X29" s="318"/>
      <c r="Y29" s="318"/>
      <c r="Z29" s="318"/>
    </row>
    <row r="30" spans="1:26" ht="12" customHeight="1" x14ac:dyDescent="0.25">
      <c r="D30" s="318"/>
      <c r="E30" s="318"/>
      <c r="F30" s="318"/>
      <c r="G30" s="318"/>
      <c r="H30" s="318"/>
      <c r="I30" s="318"/>
      <c r="J30" s="318"/>
      <c r="K30" s="318"/>
      <c r="L30" s="318"/>
      <c r="M30" s="318"/>
      <c r="N30" s="318"/>
      <c r="O30" s="318"/>
      <c r="P30" s="894"/>
      <c r="Q30" s="898"/>
      <c r="R30" s="899"/>
      <c r="S30" s="318"/>
      <c r="T30" s="318"/>
      <c r="U30" s="318"/>
      <c r="V30" s="318"/>
      <c r="W30" s="318"/>
      <c r="X30" s="318"/>
      <c r="Y30" s="318"/>
      <c r="Z30" s="318"/>
    </row>
    <row r="31" spans="1:26" ht="12" customHeight="1" x14ac:dyDescent="0.25"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894"/>
      <c r="Q31" s="898"/>
      <c r="R31" s="899"/>
      <c r="S31" s="318"/>
      <c r="T31" s="318"/>
      <c r="U31" s="318"/>
      <c r="V31" s="318"/>
      <c r="W31" s="318"/>
      <c r="X31" s="318"/>
      <c r="Y31" s="318"/>
      <c r="Z31" s="318"/>
    </row>
    <row r="32" spans="1:26" ht="12" customHeight="1" x14ac:dyDescent="0.25"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894"/>
      <c r="R32" s="900"/>
      <c r="S32" s="318"/>
      <c r="T32" s="318"/>
      <c r="U32" s="318"/>
      <c r="V32" s="318"/>
      <c r="W32" s="318"/>
      <c r="X32" s="318"/>
      <c r="Y32" s="318"/>
      <c r="Z32" s="318"/>
    </row>
    <row r="33" spans="3:26" ht="12" customHeight="1" x14ac:dyDescent="0.25">
      <c r="D33" s="318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894"/>
      <c r="Q33" s="318"/>
      <c r="R33" s="318"/>
      <c r="S33" s="318"/>
      <c r="T33" s="318"/>
      <c r="U33" s="318"/>
      <c r="V33" s="318"/>
      <c r="W33" s="318"/>
      <c r="X33" s="318"/>
      <c r="Y33" s="318"/>
      <c r="Z33" s="318"/>
    </row>
    <row r="34" spans="3:26" ht="12" customHeight="1" x14ac:dyDescent="0.25">
      <c r="D34" s="318"/>
      <c r="E34" s="318"/>
      <c r="F34" s="318"/>
      <c r="G34" s="318"/>
      <c r="H34" s="318"/>
      <c r="I34" s="318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</row>
    <row r="35" spans="3:26" ht="12" customHeight="1" x14ac:dyDescent="0.25">
      <c r="D35" s="318"/>
      <c r="E35" s="318"/>
      <c r="F35" s="318"/>
      <c r="G35" s="318"/>
      <c r="H35" s="318"/>
      <c r="I35" s="318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</row>
    <row r="36" spans="3:26" ht="12" customHeight="1" x14ac:dyDescent="0.25"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</row>
    <row r="37" spans="3:26" ht="12" customHeight="1" x14ac:dyDescent="0.25">
      <c r="D37" s="318"/>
      <c r="E37" s="318"/>
      <c r="F37" s="31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</row>
    <row r="38" spans="3:26" ht="12" customHeight="1" x14ac:dyDescent="0.25"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</row>
    <row r="39" spans="3:26" ht="12" customHeight="1" x14ac:dyDescent="0.25"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</row>
    <row r="40" spans="3:26" ht="12" customHeight="1" x14ac:dyDescent="0.25"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</row>
    <row r="41" spans="3:26" ht="12" customHeight="1" x14ac:dyDescent="0.25">
      <c r="D41" s="318"/>
      <c r="E41" s="318"/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</row>
    <row r="42" spans="3:26" ht="12" customHeight="1" x14ac:dyDescent="0.25">
      <c r="D42" s="318"/>
      <c r="E42" s="318"/>
      <c r="F42" s="31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</row>
    <row r="43" spans="3:26" ht="12" customHeight="1" x14ac:dyDescent="0.25"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</row>
    <row r="44" spans="3:26" ht="12" customHeight="1" x14ac:dyDescent="0.25"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</row>
    <row r="45" spans="3:26" ht="12" customHeight="1" x14ac:dyDescent="0.25"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</row>
    <row r="46" spans="3:26" ht="12" customHeight="1" x14ac:dyDescent="0.25"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</row>
    <row r="47" spans="3:26" ht="12" customHeight="1" x14ac:dyDescent="0.25"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</row>
    <row r="48" spans="3:26" ht="12" customHeight="1" x14ac:dyDescent="0.25">
      <c r="C48" s="318"/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</row>
    <row r="49" spans="1:26" ht="12" customHeight="1" x14ac:dyDescent="0.25">
      <c r="A49" s="318"/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</row>
    <row r="50" spans="1:26" ht="12" customHeight="1" x14ac:dyDescent="0.25">
      <c r="A50" s="318"/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</row>
    <row r="51" spans="1:26" ht="12" customHeight="1" x14ac:dyDescent="0.25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</row>
    <row r="52" spans="1:26" ht="12" customHeight="1" x14ac:dyDescent="0.25">
      <c r="A52" s="318"/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</row>
    <row r="53" spans="1:26" ht="12" customHeight="1" x14ac:dyDescent="0.25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</row>
    <row r="54" spans="1:26" ht="12" customHeight="1" x14ac:dyDescent="0.25">
      <c r="A54" s="318"/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</row>
    <row r="55" spans="1:26" ht="12" customHeight="1" x14ac:dyDescent="0.25">
      <c r="A55" s="318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</row>
    <row r="56" spans="1:26" ht="12" customHeight="1" x14ac:dyDescent="0.25">
      <c r="A56" s="318"/>
      <c r="B56" s="318"/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</row>
    <row r="57" spans="1:26" ht="12" customHeight="1" x14ac:dyDescent="0.25">
      <c r="A57" s="318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</row>
    <row r="58" spans="1:26" ht="12" customHeight="1" x14ac:dyDescent="0.25">
      <c r="A58" s="318"/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</row>
    <row r="59" spans="1:26" ht="12" customHeight="1" x14ac:dyDescent="0.25">
      <c r="A59" s="318"/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</row>
    <row r="60" spans="1:26" ht="12" customHeight="1" x14ac:dyDescent="0.25">
      <c r="A60" s="318"/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</row>
    <row r="61" spans="1:26" ht="12" customHeight="1" x14ac:dyDescent="0.25">
      <c r="A61" s="318"/>
      <c r="B61" s="318"/>
      <c r="C61" s="318"/>
      <c r="D61" s="318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</row>
    <row r="62" spans="1:26" ht="12" customHeight="1" x14ac:dyDescent="0.25">
      <c r="A62" s="318"/>
      <c r="B62" s="318"/>
      <c r="C62" s="318"/>
      <c r="D62" s="318"/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</row>
    <row r="63" spans="1:26" ht="12" customHeight="1" x14ac:dyDescent="0.25">
      <c r="A63" s="318"/>
      <c r="B63" s="318"/>
      <c r="C63" s="318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</row>
    <row r="64" spans="1:26" ht="12" customHeight="1" x14ac:dyDescent="0.25">
      <c r="A64" s="318"/>
      <c r="B64" s="318"/>
      <c r="C64" s="318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</row>
    <row r="65" spans="1:26" ht="12" customHeight="1" x14ac:dyDescent="0.25">
      <c r="A65" s="318"/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</row>
    <row r="66" spans="1:26" ht="12" customHeight="1" x14ac:dyDescent="0.25">
      <c r="A66" s="318"/>
      <c r="B66" s="318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</row>
    <row r="67" spans="1:26" ht="12" customHeight="1" x14ac:dyDescent="0.25">
      <c r="A67" s="318"/>
      <c r="B67" s="318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</row>
    <row r="68" spans="1:26" ht="12" customHeight="1" x14ac:dyDescent="0.25">
      <c r="A68" s="318"/>
      <c r="B68" s="318"/>
      <c r="C68" s="318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</row>
    <row r="69" spans="1:26" ht="12" customHeight="1" x14ac:dyDescent="0.25">
      <c r="A69" s="318"/>
      <c r="B69" s="318"/>
      <c r="C69" s="318"/>
      <c r="D69" s="318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</row>
    <row r="70" spans="1:26" ht="12" customHeight="1" x14ac:dyDescent="0.25">
      <c r="A70" s="318"/>
      <c r="B70" s="318"/>
      <c r="C70" s="318"/>
      <c r="D70" s="318"/>
      <c r="E70" s="318"/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</row>
    <row r="71" spans="1:26" ht="12" customHeight="1" x14ac:dyDescent="0.25">
      <c r="A71" s="318"/>
      <c r="B71" s="318"/>
      <c r="C71" s="318"/>
      <c r="D71" s="318"/>
      <c r="E71" s="318"/>
      <c r="F71" s="31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</row>
    <row r="72" spans="1:26" ht="12" customHeight="1" x14ac:dyDescent="0.25">
      <c r="A72" s="318"/>
      <c r="B72" s="318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</row>
    <row r="73" spans="1:26" ht="12" customHeight="1" x14ac:dyDescent="0.25">
      <c r="A73" s="318"/>
      <c r="B73" s="318"/>
      <c r="C73" s="318"/>
      <c r="D73" s="318"/>
      <c r="E73" s="318"/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</row>
    <row r="74" spans="1:26" ht="12" customHeight="1" x14ac:dyDescent="0.25">
      <c r="A74" s="318"/>
      <c r="B74" s="318"/>
      <c r="C74" s="318"/>
      <c r="D74" s="318"/>
      <c r="E74" s="318"/>
      <c r="F74" s="31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</row>
    <row r="75" spans="1:26" ht="12" customHeight="1" x14ac:dyDescent="0.25">
      <c r="A75" s="318"/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</row>
    <row r="76" spans="1:26" ht="12" customHeight="1" x14ac:dyDescent="0.25">
      <c r="A76" s="318"/>
      <c r="B76" s="318"/>
      <c r="C76" s="318"/>
      <c r="D76" s="318"/>
      <c r="E76" s="318"/>
      <c r="F76" s="31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</row>
    <row r="77" spans="1:26" ht="12" customHeight="1" x14ac:dyDescent="0.25">
      <c r="A77" s="318"/>
      <c r="B77" s="318"/>
      <c r="C77" s="31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</row>
    <row r="78" spans="1:26" ht="12" customHeight="1" x14ac:dyDescent="0.25">
      <c r="A78" s="318"/>
      <c r="B78" s="318"/>
      <c r="C78" s="318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</row>
    <row r="79" spans="1:26" ht="12" customHeight="1" x14ac:dyDescent="0.25">
      <c r="A79" s="318"/>
      <c r="B79" s="318"/>
      <c r="C79" s="318"/>
      <c r="D79" s="318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</row>
    <row r="80" spans="1:26" ht="12" customHeight="1" x14ac:dyDescent="0.25">
      <c r="A80" s="318"/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</row>
    <row r="81" spans="1:26" ht="12" customHeight="1" x14ac:dyDescent="0.25">
      <c r="A81" s="318"/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</row>
    <row r="82" spans="1:26" ht="12" customHeight="1" x14ac:dyDescent="0.25">
      <c r="A82" s="318"/>
      <c r="B82" s="318"/>
      <c r="C82" s="318"/>
      <c r="D82" s="318"/>
      <c r="E82" s="318"/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</row>
    <row r="83" spans="1:26" ht="12" customHeight="1" x14ac:dyDescent="0.25">
      <c r="A83" s="318"/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</row>
    <row r="84" spans="1:26" ht="12" customHeight="1" x14ac:dyDescent="0.25">
      <c r="A84" s="318"/>
      <c r="B84" s="318"/>
      <c r="C84" s="318"/>
      <c r="D84" s="318"/>
      <c r="E84" s="318"/>
      <c r="F84" s="31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</row>
    <row r="85" spans="1:26" ht="12" customHeight="1" x14ac:dyDescent="0.25">
      <c r="A85" s="318"/>
      <c r="B85" s="318"/>
      <c r="C85" s="318"/>
      <c r="D85" s="318"/>
      <c r="E85" s="318"/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</row>
    <row r="86" spans="1:26" ht="12" customHeight="1" x14ac:dyDescent="0.25">
      <c r="A86" s="318"/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</row>
    <row r="87" spans="1:26" ht="12" customHeight="1" x14ac:dyDescent="0.25">
      <c r="A87" s="318"/>
      <c r="B87" s="318"/>
      <c r="C87" s="318"/>
      <c r="D87" s="318"/>
      <c r="E87" s="318"/>
      <c r="F87" s="31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</row>
    <row r="88" spans="1:26" ht="12" customHeight="1" x14ac:dyDescent="0.25">
      <c r="A88" s="318"/>
      <c r="B88" s="318"/>
      <c r="C88" s="318"/>
      <c r="D88" s="318"/>
      <c r="E88" s="318"/>
      <c r="F88" s="31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</row>
    <row r="89" spans="1:26" ht="12" customHeight="1" x14ac:dyDescent="0.25">
      <c r="A89" s="318"/>
      <c r="B89" s="318"/>
      <c r="C89" s="318"/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</row>
    <row r="90" spans="1:26" ht="12" customHeight="1" x14ac:dyDescent="0.25">
      <c r="A90" s="318"/>
      <c r="B90" s="318"/>
      <c r="C90" s="318"/>
      <c r="D90" s="318"/>
      <c r="E90" s="318"/>
      <c r="F90" s="318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</row>
    <row r="91" spans="1:26" ht="12" customHeight="1" x14ac:dyDescent="0.25">
      <c r="A91" s="318"/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</row>
    <row r="92" spans="1:26" ht="12" customHeight="1" x14ac:dyDescent="0.25">
      <c r="A92" s="318"/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</row>
    <row r="93" spans="1:26" ht="12" customHeight="1" x14ac:dyDescent="0.25">
      <c r="A93" s="318"/>
      <c r="B93" s="318"/>
      <c r="C93" s="318"/>
      <c r="D93" s="318"/>
      <c r="E93" s="318"/>
      <c r="F93" s="31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</row>
    <row r="94" spans="1:26" ht="12" customHeight="1" x14ac:dyDescent="0.25">
      <c r="A94" s="318"/>
      <c r="B94" s="318"/>
      <c r="C94" s="318"/>
      <c r="D94" s="318"/>
      <c r="E94" s="318"/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</row>
    <row r="95" spans="1:26" ht="12" customHeight="1" x14ac:dyDescent="0.25">
      <c r="A95" s="318"/>
      <c r="B95" s="318"/>
      <c r="C95" s="318"/>
      <c r="D95" s="318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</row>
    <row r="96" spans="1:26" ht="12" customHeight="1" x14ac:dyDescent="0.25">
      <c r="A96" s="318"/>
      <c r="B96" s="318"/>
      <c r="C96" s="318"/>
      <c r="D96" s="318"/>
      <c r="E96" s="318"/>
      <c r="F96" s="318"/>
      <c r="G96" s="318"/>
      <c r="H96" s="318"/>
      <c r="I96" s="318"/>
      <c r="J96" s="318"/>
      <c r="K96" s="318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</row>
    <row r="97" spans="1:26" ht="12" customHeight="1" x14ac:dyDescent="0.25">
      <c r="A97" s="318"/>
      <c r="B97" s="318"/>
      <c r="C97" s="318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</row>
    <row r="98" spans="1:26" ht="12" customHeight="1" x14ac:dyDescent="0.25">
      <c r="A98" s="318"/>
      <c r="B98" s="318"/>
      <c r="C98" s="318"/>
      <c r="D98" s="318"/>
      <c r="E98" s="318"/>
      <c r="F98" s="318"/>
      <c r="G98" s="318"/>
      <c r="H98" s="318"/>
      <c r="I98" s="318"/>
      <c r="J98" s="318"/>
      <c r="K98" s="318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</row>
    <row r="99" spans="1:26" ht="12" customHeight="1" x14ac:dyDescent="0.25">
      <c r="A99" s="318"/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</row>
    <row r="100" spans="1:26" ht="12" customHeight="1" x14ac:dyDescent="0.25">
      <c r="A100" s="318"/>
      <c r="B100" s="318"/>
      <c r="C100" s="318"/>
      <c r="D100" s="318"/>
      <c r="E100" s="318"/>
      <c r="F100" s="318"/>
      <c r="G100" s="318"/>
      <c r="H100" s="318"/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</row>
    <row r="101" spans="1:26" ht="12" customHeight="1" x14ac:dyDescent="0.25">
      <c r="A101" s="318"/>
      <c r="B101" s="318"/>
      <c r="C101" s="318"/>
      <c r="D101" s="318"/>
      <c r="E101" s="318"/>
      <c r="F101" s="31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</row>
    <row r="102" spans="1:26" ht="12" customHeight="1" x14ac:dyDescent="0.25">
      <c r="A102" s="318"/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</row>
    <row r="103" spans="1:26" ht="12" customHeight="1" x14ac:dyDescent="0.25">
      <c r="A103" s="318"/>
      <c r="B103" s="318"/>
      <c r="C103" s="318"/>
      <c r="D103" s="318"/>
      <c r="E103" s="318"/>
      <c r="F103" s="318"/>
      <c r="G103" s="318"/>
      <c r="H103" s="318"/>
      <c r="I103" s="318"/>
      <c r="J103" s="318"/>
      <c r="K103" s="318"/>
      <c r="L103" s="318"/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</row>
    <row r="104" spans="1:26" ht="12" customHeight="1" x14ac:dyDescent="0.25">
      <c r="A104" s="318"/>
      <c r="B104" s="318"/>
      <c r="C104" s="318"/>
      <c r="D104" s="318"/>
      <c r="E104" s="318"/>
      <c r="F104" s="318"/>
      <c r="G104" s="318"/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</row>
    <row r="105" spans="1:26" ht="12" customHeight="1" x14ac:dyDescent="0.25">
      <c r="A105" s="318"/>
      <c r="B105" s="318"/>
      <c r="C105" s="318"/>
      <c r="D105" s="318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</row>
    <row r="106" spans="1:26" ht="12" customHeight="1" x14ac:dyDescent="0.25">
      <c r="A106" s="318"/>
      <c r="B106" s="318"/>
      <c r="C106" s="318"/>
      <c r="D106" s="318"/>
      <c r="E106" s="318"/>
      <c r="F106" s="31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</row>
    <row r="107" spans="1:26" ht="12" customHeight="1" x14ac:dyDescent="0.25">
      <c r="A107" s="318"/>
      <c r="B107" s="318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</row>
    <row r="108" spans="1:26" ht="12" customHeight="1" x14ac:dyDescent="0.25">
      <c r="A108" s="318"/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</row>
    <row r="109" spans="1:26" ht="12" customHeight="1" x14ac:dyDescent="0.25">
      <c r="A109" s="318"/>
      <c r="B109" s="318"/>
      <c r="C109" s="318"/>
      <c r="D109" s="318"/>
      <c r="E109" s="318"/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</row>
    <row r="110" spans="1:26" ht="12" customHeight="1" x14ac:dyDescent="0.25">
      <c r="A110" s="318"/>
      <c r="B110" s="318"/>
      <c r="C110" s="318"/>
      <c r="D110" s="318"/>
      <c r="E110" s="318"/>
      <c r="F110" s="31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</row>
    <row r="111" spans="1:26" ht="12" customHeight="1" x14ac:dyDescent="0.25">
      <c r="A111" s="318"/>
      <c r="B111" s="318"/>
      <c r="C111" s="318"/>
      <c r="D111" s="318"/>
      <c r="E111" s="318"/>
      <c r="F111" s="318"/>
      <c r="G111" s="318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</row>
    <row r="112" spans="1:26" ht="12" customHeight="1" x14ac:dyDescent="0.25">
      <c r="A112" s="318"/>
      <c r="B112" s="318"/>
      <c r="C112" s="318"/>
      <c r="D112" s="318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</row>
    <row r="113" spans="1:26" ht="12" customHeight="1" x14ac:dyDescent="0.25">
      <c r="A113" s="318"/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</row>
    <row r="114" spans="1:26" ht="12" customHeight="1" x14ac:dyDescent="0.25">
      <c r="A114" s="318"/>
      <c r="B114" s="318"/>
      <c r="C114" s="318"/>
      <c r="D114" s="318"/>
      <c r="E114" s="318"/>
      <c r="F114" s="31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</row>
    <row r="115" spans="1:26" ht="12" customHeight="1" x14ac:dyDescent="0.25">
      <c r="A115" s="318"/>
      <c r="B115" s="318"/>
      <c r="C115" s="318"/>
      <c r="D115" s="318"/>
      <c r="E115" s="318"/>
      <c r="F115" s="31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</row>
    <row r="116" spans="1:26" ht="12" customHeight="1" x14ac:dyDescent="0.25">
      <c r="A116" s="318"/>
      <c r="B116" s="318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</row>
    <row r="117" spans="1:26" ht="12" customHeight="1" x14ac:dyDescent="0.25">
      <c r="A117" s="318"/>
      <c r="B117" s="318"/>
      <c r="C117" s="318"/>
      <c r="D117" s="318"/>
      <c r="E117" s="318"/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</row>
    <row r="118" spans="1:26" ht="12" customHeight="1" x14ac:dyDescent="0.25">
      <c r="A118" s="318"/>
      <c r="B118" s="318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</row>
    <row r="119" spans="1:26" ht="12" customHeight="1" x14ac:dyDescent="0.25">
      <c r="A119" s="318"/>
      <c r="B119" s="318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</row>
    <row r="120" spans="1:26" ht="12" customHeight="1" x14ac:dyDescent="0.25">
      <c r="A120" s="318"/>
      <c r="B120" s="318"/>
      <c r="C120" s="318"/>
      <c r="D120" s="318"/>
      <c r="E120" s="318"/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</row>
    <row r="121" spans="1:26" ht="12" customHeight="1" x14ac:dyDescent="0.25">
      <c r="A121" s="318"/>
      <c r="B121" s="318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</row>
    <row r="122" spans="1:26" ht="12" customHeight="1" x14ac:dyDescent="0.25">
      <c r="A122" s="318"/>
      <c r="B122" s="318"/>
      <c r="C122" s="318"/>
      <c r="D122" s="318"/>
      <c r="E122" s="318"/>
      <c r="F122" s="31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</row>
    <row r="123" spans="1:26" ht="12" customHeight="1" x14ac:dyDescent="0.25">
      <c r="A123" s="318"/>
      <c r="B123" s="318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</row>
    <row r="124" spans="1:26" ht="12" customHeight="1" x14ac:dyDescent="0.25">
      <c r="A124" s="318"/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</row>
    <row r="125" spans="1:26" ht="12" customHeight="1" x14ac:dyDescent="0.25">
      <c r="A125" s="318"/>
      <c r="B125" s="318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</row>
    <row r="126" spans="1:26" ht="12" customHeight="1" x14ac:dyDescent="0.25">
      <c r="A126" s="318"/>
      <c r="B126" s="318"/>
      <c r="C126" s="318"/>
      <c r="D126" s="318"/>
      <c r="E126" s="318"/>
      <c r="F126" s="31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</row>
    <row r="127" spans="1:26" ht="12" customHeight="1" x14ac:dyDescent="0.25">
      <c r="A127" s="318"/>
      <c r="B127" s="318"/>
      <c r="C127" s="318"/>
      <c r="D127" s="318"/>
      <c r="E127" s="318"/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</row>
    <row r="128" spans="1:26" ht="12" customHeight="1" x14ac:dyDescent="0.25">
      <c r="A128" s="318"/>
      <c r="B128" s="318"/>
      <c r="C128" s="318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</row>
    <row r="129" spans="1:26" ht="12" customHeight="1" x14ac:dyDescent="0.25">
      <c r="A129" s="318"/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</row>
    <row r="130" spans="1:26" ht="12" customHeight="1" x14ac:dyDescent="0.25">
      <c r="A130" s="318"/>
      <c r="B130" s="318"/>
      <c r="C130" s="318"/>
      <c r="D130" s="318"/>
      <c r="E130" s="318"/>
      <c r="F130" s="31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</row>
    <row r="131" spans="1:26" ht="12" customHeight="1" x14ac:dyDescent="0.25">
      <c r="A131" s="318"/>
      <c r="B131" s="318"/>
      <c r="C131" s="318"/>
      <c r="D131" s="318"/>
      <c r="E131" s="318"/>
      <c r="F131" s="31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</row>
    <row r="132" spans="1:26" ht="12" customHeight="1" x14ac:dyDescent="0.25">
      <c r="A132" s="318"/>
      <c r="B132" s="318"/>
      <c r="C132" s="318"/>
      <c r="D132" s="318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</row>
    <row r="133" spans="1:26" ht="12" customHeight="1" x14ac:dyDescent="0.25">
      <c r="A133" s="318"/>
      <c r="B133" s="318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</row>
    <row r="134" spans="1:26" ht="12" customHeight="1" x14ac:dyDescent="0.25">
      <c r="A134" s="318"/>
      <c r="B134" s="318"/>
      <c r="C134" s="318"/>
      <c r="D134" s="318"/>
      <c r="E134" s="318"/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</row>
    <row r="135" spans="1:26" ht="12" customHeight="1" x14ac:dyDescent="0.25">
      <c r="A135" s="318"/>
      <c r="B135" s="318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</row>
    <row r="136" spans="1:26" ht="12" customHeight="1" x14ac:dyDescent="0.25">
      <c r="A136" s="318"/>
      <c r="B136" s="318"/>
      <c r="C136" s="318"/>
      <c r="D136" s="318"/>
      <c r="E136" s="318"/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</row>
    <row r="137" spans="1:26" ht="12" customHeight="1" x14ac:dyDescent="0.25">
      <c r="A137" s="318"/>
      <c r="B137" s="318"/>
      <c r="C137" s="318"/>
      <c r="D137" s="318"/>
      <c r="E137" s="318"/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</row>
    <row r="138" spans="1:26" ht="12" customHeight="1" x14ac:dyDescent="0.25">
      <c r="A138" s="318"/>
      <c r="B138" s="318"/>
      <c r="C138" s="318"/>
      <c r="D138" s="318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</row>
    <row r="139" spans="1:26" ht="12" customHeight="1" x14ac:dyDescent="0.25">
      <c r="A139" s="318"/>
      <c r="B139" s="318"/>
      <c r="C139" s="318"/>
      <c r="D139" s="318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</row>
    <row r="140" spans="1:26" ht="12" customHeight="1" x14ac:dyDescent="0.25">
      <c r="A140" s="318"/>
      <c r="B140" s="318"/>
      <c r="C140" s="318"/>
      <c r="D140" s="318"/>
      <c r="E140" s="318"/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</row>
    <row r="141" spans="1:26" ht="12" customHeight="1" x14ac:dyDescent="0.25">
      <c r="A141" s="318"/>
      <c r="B141" s="318"/>
      <c r="C141" s="318"/>
      <c r="D141" s="318"/>
      <c r="E141" s="318"/>
      <c r="F141" s="31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</row>
    <row r="142" spans="1:26" ht="12" customHeight="1" x14ac:dyDescent="0.25">
      <c r="A142" s="318"/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</row>
    <row r="143" spans="1:26" ht="12" customHeight="1" x14ac:dyDescent="0.25">
      <c r="A143" s="318"/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</row>
    <row r="144" spans="1:26" ht="12" customHeight="1" x14ac:dyDescent="0.25">
      <c r="A144" s="318"/>
      <c r="B144" s="318"/>
      <c r="C144" s="318"/>
      <c r="D144" s="318"/>
      <c r="E144" s="318"/>
      <c r="F144" s="318"/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</row>
    <row r="145" spans="1:26" ht="12" customHeight="1" x14ac:dyDescent="0.25">
      <c r="A145" s="318"/>
      <c r="B145" s="318"/>
      <c r="C145" s="318"/>
      <c r="D145" s="318"/>
      <c r="E145" s="318"/>
      <c r="F145" s="318"/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</row>
    <row r="146" spans="1:26" ht="12" customHeight="1" x14ac:dyDescent="0.25">
      <c r="A146" s="318"/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</row>
    <row r="147" spans="1:26" ht="12" customHeight="1" x14ac:dyDescent="0.25">
      <c r="A147" s="318"/>
      <c r="B147" s="318"/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</row>
    <row r="148" spans="1:26" ht="12" customHeight="1" x14ac:dyDescent="0.25">
      <c r="A148" s="318"/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</row>
    <row r="149" spans="1:26" ht="12" customHeight="1" x14ac:dyDescent="0.25">
      <c r="A149" s="318"/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</row>
    <row r="150" spans="1:26" ht="12" customHeight="1" x14ac:dyDescent="0.25">
      <c r="A150" s="318"/>
      <c r="B150" s="318"/>
      <c r="C150" s="318"/>
      <c r="D150" s="318"/>
      <c r="E150" s="318"/>
      <c r="F150" s="31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</row>
    <row r="151" spans="1:26" ht="12" customHeight="1" x14ac:dyDescent="0.25">
      <c r="A151" s="318"/>
      <c r="B151" s="318"/>
      <c r="C151" s="318"/>
      <c r="D151" s="318"/>
      <c r="E151" s="318"/>
      <c r="F151" s="318"/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</row>
    <row r="152" spans="1:26" ht="12" customHeight="1" x14ac:dyDescent="0.25">
      <c r="A152" s="318"/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</row>
    <row r="153" spans="1:26" ht="12" customHeight="1" x14ac:dyDescent="0.25">
      <c r="A153" s="318"/>
      <c r="B153" s="318"/>
      <c r="C153" s="318"/>
      <c r="D153" s="318"/>
      <c r="E153" s="318"/>
      <c r="F153" s="31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</row>
    <row r="154" spans="1:26" ht="12" customHeight="1" x14ac:dyDescent="0.25">
      <c r="A154" s="318"/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</row>
    <row r="155" spans="1:26" ht="12" customHeight="1" x14ac:dyDescent="0.25">
      <c r="A155" s="318"/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</row>
    <row r="156" spans="1:26" ht="12" customHeight="1" x14ac:dyDescent="0.25">
      <c r="A156" s="318"/>
      <c r="B156" s="318"/>
      <c r="C156" s="318"/>
      <c r="D156" s="318"/>
      <c r="E156" s="318"/>
      <c r="F156" s="31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</row>
    <row r="157" spans="1:26" ht="12" customHeight="1" x14ac:dyDescent="0.25">
      <c r="A157" s="318"/>
      <c r="B157" s="318"/>
      <c r="C157" s="318"/>
      <c r="D157" s="318"/>
      <c r="E157" s="318"/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</row>
    <row r="158" spans="1:26" ht="12" customHeight="1" x14ac:dyDescent="0.25">
      <c r="A158" s="318"/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</row>
    <row r="159" spans="1:26" ht="12" customHeight="1" x14ac:dyDescent="0.25">
      <c r="A159" s="318"/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</row>
    <row r="160" spans="1:26" ht="12" customHeight="1" x14ac:dyDescent="0.25">
      <c r="A160" s="318"/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</row>
    <row r="161" spans="1:26" ht="12" customHeight="1" x14ac:dyDescent="0.25">
      <c r="A161" s="318"/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</row>
    <row r="162" spans="1:26" ht="12" customHeight="1" x14ac:dyDescent="0.25">
      <c r="A162" s="318"/>
      <c r="B162" s="318"/>
      <c r="C162" s="318"/>
      <c r="D162" s="318"/>
      <c r="E162" s="318"/>
      <c r="F162" s="318"/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</row>
    <row r="163" spans="1:26" ht="12" customHeight="1" x14ac:dyDescent="0.25">
      <c r="A163" s="318"/>
      <c r="B163" s="318"/>
      <c r="C163" s="318"/>
      <c r="D163" s="318"/>
      <c r="E163" s="318"/>
      <c r="F163" s="31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</row>
    <row r="164" spans="1:26" ht="12" customHeight="1" x14ac:dyDescent="0.25">
      <c r="A164" s="318"/>
      <c r="B164" s="318"/>
      <c r="C164" s="318"/>
      <c r="D164" s="318"/>
      <c r="E164" s="318"/>
      <c r="F164" s="31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</row>
    <row r="165" spans="1:26" ht="12" customHeight="1" x14ac:dyDescent="0.25">
      <c r="A165" s="318"/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</row>
    <row r="166" spans="1:26" ht="12" customHeight="1" x14ac:dyDescent="0.25">
      <c r="A166" s="318"/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</row>
    <row r="167" spans="1:26" ht="12" customHeight="1" x14ac:dyDescent="0.25">
      <c r="A167" s="318"/>
      <c r="B167" s="318"/>
      <c r="C167" s="318"/>
      <c r="D167" s="318"/>
      <c r="E167" s="318"/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</row>
    <row r="168" spans="1:26" ht="12" customHeight="1" x14ac:dyDescent="0.25">
      <c r="A168" s="318"/>
      <c r="B168" s="318"/>
      <c r="C168" s="318"/>
      <c r="D168" s="318"/>
      <c r="E168" s="318"/>
      <c r="F168" s="31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</row>
    <row r="169" spans="1:26" ht="12" customHeight="1" x14ac:dyDescent="0.25">
      <c r="A169" s="318"/>
      <c r="B169" s="318"/>
      <c r="C169" s="318"/>
      <c r="D169" s="318"/>
      <c r="E169" s="318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</row>
    <row r="170" spans="1:26" ht="12" customHeight="1" x14ac:dyDescent="0.25">
      <c r="A170" s="318"/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</row>
    <row r="171" spans="1:26" ht="12" customHeight="1" x14ac:dyDescent="0.25">
      <c r="A171" s="318"/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</row>
    <row r="172" spans="1:26" ht="12" customHeight="1" x14ac:dyDescent="0.25">
      <c r="A172" s="318"/>
      <c r="B172" s="318"/>
      <c r="C172" s="318"/>
      <c r="D172" s="318"/>
      <c r="E172" s="318"/>
      <c r="F172" s="318"/>
      <c r="G172" s="318"/>
      <c r="H172" s="318"/>
      <c r="I172" s="318"/>
      <c r="J172" s="318"/>
      <c r="K172" s="318"/>
      <c r="L172" s="318"/>
      <c r="M172" s="318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</row>
    <row r="173" spans="1:26" ht="12" customHeight="1" x14ac:dyDescent="0.25">
      <c r="A173" s="318"/>
      <c r="B173" s="318"/>
      <c r="C173" s="318"/>
      <c r="D173" s="318"/>
      <c r="E173" s="318"/>
      <c r="F173" s="318"/>
      <c r="G173" s="318"/>
      <c r="H173" s="318"/>
      <c r="I173" s="318"/>
      <c r="J173" s="318"/>
      <c r="K173" s="318"/>
      <c r="L173" s="318"/>
      <c r="M173" s="318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</row>
    <row r="174" spans="1:26" ht="12" customHeight="1" x14ac:dyDescent="0.25">
      <c r="A174" s="318"/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</row>
    <row r="175" spans="1:26" ht="12" customHeight="1" x14ac:dyDescent="0.25">
      <c r="A175" s="318"/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</row>
    <row r="176" spans="1:26" ht="12" customHeight="1" x14ac:dyDescent="0.25">
      <c r="A176" s="318"/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</row>
    <row r="177" spans="1:26" ht="12" customHeight="1" x14ac:dyDescent="0.25">
      <c r="A177" s="318"/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</row>
    <row r="178" spans="1:26" ht="12" customHeight="1" x14ac:dyDescent="0.25">
      <c r="A178" s="318"/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</row>
    <row r="179" spans="1:26" ht="12" customHeight="1" x14ac:dyDescent="0.25">
      <c r="A179" s="318"/>
      <c r="B179" s="318"/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/>
    </row>
    <row r="180" spans="1:26" ht="12" customHeight="1" x14ac:dyDescent="0.25">
      <c r="A180" s="318"/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</row>
    <row r="181" spans="1:26" ht="12" customHeight="1" x14ac:dyDescent="0.25">
      <c r="A181" s="318"/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</row>
    <row r="182" spans="1:26" ht="12" customHeight="1" x14ac:dyDescent="0.25">
      <c r="A182" s="318"/>
      <c r="B182" s="318"/>
      <c r="C182" s="318"/>
      <c r="D182" s="318"/>
      <c r="E182" s="318"/>
      <c r="F182" s="318"/>
      <c r="G182" s="318"/>
      <c r="H182" s="318"/>
      <c r="I182" s="318"/>
      <c r="J182" s="318"/>
      <c r="K182" s="318"/>
      <c r="L182" s="318"/>
      <c r="M182" s="318"/>
      <c r="N182" s="318"/>
      <c r="O182" s="318"/>
      <c r="P182" s="318"/>
      <c r="Q182" s="318"/>
      <c r="R182" s="318"/>
      <c r="S182" s="318"/>
      <c r="T182" s="318"/>
      <c r="U182" s="318"/>
      <c r="V182" s="318"/>
      <c r="W182" s="318"/>
      <c r="X182" s="318"/>
      <c r="Y182" s="318"/>
      <c r="Z182" s="318"/>
    </row>
    <row r="183" spans="1:26" ht="12" customHeight="1" x14ac:dyDescent="0.25">
      <c r="A183" s="318"/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</row>
    <row r="184" spans="1:26" ht="12" customHeight="1" x14ac:dyDescent="0.25">
      <c r="A184" s="318"/>
      <c r="B184" s="318"/>
      <c r="C184" s="318"/>
      <c r="D184" s="318"/>
      <c r="E184" s="318"/>
      <c r="F184" s="318"/>
      <c r="G184" s="318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  <c r="U184" s="318"/>
      <c r="V184" s="318"/>
      <c r="W184" s="318"/>
      <c r="X184" s="318"/>
      <c r="Y184" s="318"/>
      <c r="Z184" s="318"/>
    </row>
    <row r="185" spans="1:26" ht="12" customHeight="1" x14ac:dyDescent="0.25">
      <c r="A185" s="318"/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</row>
    <row r="186" spans="1:26" ht="12" customHeight="1" x14ac:dyDescent="0.25">
      <c r="A186" s="318"/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</row>
    <row r="187" spans="1:26" ht="12" customHeight="1" x14ac:dyDescent="0.25">
      <c r="A187" s="318"/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</row>
    <row r="188" spans="1:26" ht="12" customHeight="1" x14ac:dyDescent="0.25">
      <c r="A188" s="318"/>
      <c r="B188" s="318"/>
      <c r="C188" s="318"/>
      <c r="D188" s="318"/>
      <c r="E188" s="318"/>
      <c r="F188" s="318"/>
      <c r="G188" s="318"/>
      <c r="H188" s="318"/>
      <c r="I188" s="318"/>
      <c r="J188" s="318"/>
      <c r="K188" s="318"/>
      <c r="L188" s="318"/>
      <c r="M188" s="318"/>
      <c r="N188" s="318"/>
      <c r="O188" s="318"/>
      <c r="P188" s="318"/>
      <c r="Q188" s="318"/>
      <c r="R188" s="318"/>
      <c r="S188" s="318"/>
      <c r="T188" s="318"/>
      <c r="U188" s="318"/>
      <c r="V188" s="318"/>
      <c r="W188" s="318"/>
      <c r="X188" s="318"/>
      <c r="Y188" s="318"/>
      <c r="Z188" s="318"/>
    </row>
    <row r="189" spans="1:26" ht="12" customHeight="1" x14ac:dyDescent="0.25">
      <c r="A189" s="318"/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</row>
    <row r="190" spans="1:26" ht="12" customHeight="1" x14ac:dyDescent="0.25">
      <c r="A190" s="318"/>
      <c r="B190" s="318"/>
      <c r="C190" s="318"/>
      <c r="D190" s="318"/>
      <c r="E190" s="318"/>
      <c r="F190" s="31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  <c r="U190" s="318"/>
      <c r="V190" s="318"/>
      <c r="W190" s="318"/>
      <c r="X190" s="318"/>
      <c r="Y190" s="318"/>
      <c r="Z190" s="318"/>
    </row>
    <row r="191" spans="1:26" ht="12" customHeight="1" x14ac:dyDescent="0.25">
      <c r="A191" s="318"/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</row>
    <row r="192" spans="1:26" ht="12" customHeight="1" x14ac:dyDescent="0.25">
      <c r="A192" s="318"/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</row>
    <row r="193" spans="1:26" ht="12" customHeight="1" x14ac:dyDescent="0.25">
      <c r="A193" s="318"/>
      <c r="B193" s="318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18"/>
      <c r="W193" s="318"/>
      <c r="X193" s="318"/>
      <c r="Y193" s="318"/>
      <c r="Z193" s="318"/>
    </row>
    <row r="194" spans="1:26" ht="12" customHeight="1" x14ac:dyDescent="0.25">
      <c r="A194" s="318"/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</row>
    <row r="195" spans="1:26" ht="12" customHeight="1" x14ac:dyDescent="0.25">
      <c r="A195" s="318"/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</row>
    <row r="196" spans="1:26" ht="12" customHeight="1" x14ac:dyDescent="0.25">
      <c r="A196" s="318"/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</row>
    <row r="197" spans="1:26" ht="12" customHeight="1" x14ac:dyDescent="0.25">
      <c r="A197" s="318"/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</row>
    <row r="198" spans="1:26" ht="12" customHeight="1" x14ac:dyDescent="0.25">
      <c r="A198" s="318"/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</row>
    <row r="199" spans="1:26" ht="12" customHeight="1" x14ac:dyDescent="0.25">
      <c r="A199" s="318"/>
      <c r="B199" s="318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318"/>
      <c r="W199" s="318"/>
      <c r="X199" s="318"/>
      <c r="Y199" s="318"/>
      <c r="Z199" s="318"/>
    </row>
    <row r="200" spans="1:26" ht="12" customHeight="1" x14ac:dyDescent="0.25">
      <c r="A200" s="318"/>
      <c r="B200" s="318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318"/>
      <c r="W200" s="318"/>
      <c r="X200" s="318"/>
      <c r="Y200" s="318"/>
      <c r="Z200" s="318"/>
    </row>
    <row r="201" spans="1:26" ht="12" customHeight="1" x14ac:dyDescent="0.25">
      <c r="A201" s="318"/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</row>
    <row r="202" spans="1:26" ht="12" customHeight="1" x14ac:dyDescent="0.25">
      <c r="A202" s="318"/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18"/>
      <c r="Z202" s="318"/>
    </row>
    <row r="203" spans="1:26" ht="12" customHeight="1" x14ac:dyDescent="0.25">
      <c r="A203" s="318"/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</row>
    <row r="204" spans="1:26" ht="12" customHeight="1" x14ac:dyDescent="0.25">
      <c r="A204" s="318"/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</row>
    <row r="205" spans="1:26" ht="12" customHeight="1" x14ac:dyDescent="0.25">
      <c r="A205" s="318"/>
      <c r="B205" s="318"/>
      <c r="C205" s="318"/>
      <c r="D205" s="318"/>
      <c r="E205" s="318"/>
      <c r="F205" s="318"/>
      <c r="G205" s="318"/>
      <c r="H205" s="318"/>
      <c r="I205" s="318"/>
      <c r="J205" s="318"/>
      <c r="K205" s="318"/>
      <c r="L205" s="318"/>
      <c r="M205" s="318"/>
      <c r="N205" s="318"/>
      <c r="O205" s="318"/>
      <c r="P205" s="318"/>
      <c r="Q205" s="318"/>
      <c r="R205" s="318"/>
      <c r="S205" s="318"/>
      <c r="T205" s="318"/>
      <c r="U205" s="318"/>
      <c r="V205" s="318"/>
      <c r="W205" s="318"/>
      <c r="X205" s="318"/>
      <c r="Y205" s="318"/>
      <c r="Z205" s="318"/>
    </row>
    <row r="206" spans="1:26" ht="12" customHeight="1" x14ac:dyDescent="0.25">
      <c r="A206" s="318"/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</row>
    <row r="207" spans="1:26" ht="12" customHeight="1" x14ac:dyDescent="0.25">
      <c r="A207" s="318"/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</row>
    <row r="208" spans="1:26" ht="12" customHeight="1" x14ac:dyDescent="0.25">
      <c r="A208" s="318"/>
      <c r="B208" s="318"/>
      <c r="C208" s="318"/>
      <c r="D208" s="318"/>
      <c r="E208" s="318"/>
      <c r="F208" s="31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  <c r="U208" s="318"/>
      <c r="V208" s="318"/>
      <c r="W208" s="318"/>
      <c r="X208" s="318"/>
      <c r="Y208" s="318"/>
      <c r="Z208" s="318"/>
    </row>
    <row r="209" spans="1:26" ht="12" customHeight="1" x14ac:dyDescent="0.25">
      <c r="A209" s="318"/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</row>
    <row r="210" spans="1:26" ht="12" customHeight="1" x14ac:dyDescent="0.25">
      <c r="A210" s="318"/>
      <c r="B210" s="318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</row>
    <row r="211" spans="1:26" ht="12" customHeight="1" x14ac:dyDescent="0.25">
      <c r="A211" s="318"/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</row>
    <row r="212" spans="1:26" ht="12" customHeight="1" x14ac:dyDescent="0.25">
      <c r="A212" s="318"/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  <c r="W212" s="318"/>
      <c r="X212" s="318"/>
      <c r="Y212" s="318"/>
      <c r="Z212" s="318"/>
    </row>
    <row r="213" spans="1:26" ht="12" customHeight="1" x14ac:dyDescent="0.25">
      <c r="A213" s="318"/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</row>
    <row r="214" spans="1:26" ht="12" customHeight="1" x14ac:dyDescent="0.25">
      <c r="A214" s="318"/>
      <c r="B214" s="318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8"/>
      <c r="W214" s="318"/>
      <c r="X214" s="318"/>
      <c r="Y214" s="318"/>
      <c r="Z214" s="318"/>
    </row>
    <row r="215" spans="1:26" ht="12" customHeight="1" x14ac:dyDescent="0.25">
      <c r="A215" s="318"/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</row>
    <row r="216" spans="1:26" ht="12" customHeight="1" x14ac:dyDescent="0.25">
      <c r="A216" s="318"/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</row>
    <row r="217" spans="1:26" ht="12" customHeight="1" x14ac:dyDescent="0.25">
      <c r="A217" s="318"/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</row>
    <row r="218" spans="1:26" ht="12" customHeight="1" x14ac:dyDescent="0.25">
      <c r="A218" s="318"/>
      <c r="B218" s="318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  <c r="W218" s="318"/>
      <c r="X218" s="318"/>
      <c r="Y218" s="318"/>
      <c r="Z218" s="318"/>
    </row>
    <row r="219" spans="1:26" ht="12" customHeight="1" x14ac:dyDescent="0.25">
      <c r="A219" s="318"/>
      <c r="B219" s="318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</row>
    <row r="220" spans="1:26" ht="12" customHeight="1" x14ac:dyDescent="0.25">
      <c r="A220" s="318"/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</row>
    <row r="221" spans="1:26" ht="12" customHeight="1" x14ac:dyDescent="0.25">
      <c r="A221" s="318"/>
      <c r="B221" s="318"/>
      <c r="C221" s="318"/>
      <c r="D221" s="318"/>
      <c r="E221" s="318"/>
      <c r="F221" s="318"/>
      <c r="G221" s="318"/>
      <c r="H221" s="318"/>
      <c r="I221" s="318"/>
      <c r="J221" s="318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  <c r="U221" s="318"/>
      <c r="V221" s="318"/>
      <c r="W221" s="318"/>
      <c r="X221" s="318"/>
      <c r="Y221" s="318"/>
      <c r="Z221" s="318"/>
    </row>
    <row r="222" spans="1:26" ht="12" customHeight="1" x14ac:dyDescent="0.25">
      <c r="A222" s="318"/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</row>
    <row r="223" spans="1:26" ht="12" customHeight="1" x14ac:dyDescent="0.25">
      <c r="A223" s="318"/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</row>
    <row r="224" spans="1:26" ht="12" customHeight="1" x14ac:dyDescent="0.25">
      <c r="A224" s="318"/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</row>
    <row r="225" spans="1:26" ht="12" customHeight="1" x14ac:dyDescent="0.25">
      <c r="A225" s="318"/>
      <c r="B225" s="318"/>
      <c r="C225" s="318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  <c r="W225" s="318"/>
      <c r="X225" s="318"/>
      <c r="Y225" s="318"/>
      <c r="Z225" s="318"/>
    </row>
    <row r="226" spans="1:26" ht="12" customHeight="1" x14ac:dyDescent="0.25">
      <c r="A226" s="318"/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</row>
    <row r="227" spans="1:26" ht="12" customHeight="1" x14ac:dyDescent="0.25">
      <c r="A227" s="318"/>
      <c r="B227" s="318"/>
      <c r="C227" s="318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</row>
    <row r="228" spans="1:26" ht="12" customHeight="1" x14ac:dyDescent="0.25">
      <c r="A228" s="318"/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</row>
    <row r="229" spans="1:26" ht="12" customHeight="1" x14ac:dyDescent="0.25">
      <c r="A229" s="318"/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</row>
    <row r="230" spans="1:26" ht="12" customHeight="1" x14ac:dyDescent="0.25">
      <c r="A230" s="318"/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</row>
    <row r="231" spans="1:26" ht="12" customHeight="1" x14ac:dyDescent="0.25">
      <c r="A231" s="318"/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</row>
    <row r="232" spans="1:26" ht="12" customHeight="1" x14ac:dyDescent="0.25">
      <c r="A232" s="318"/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</row>
    <row r="233" spans="1:26" ht="12" customHeight="1" x14ac:dyDescent="0.25">
      <c r="A233" s="318"/>
      <c r="B233" s="318"/>
      <c r="C233" s="318"/>
      <c r="D233" s="318"/>
      <c r="E233" s="318"/>
      <c r="F233" s="31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</row>
    <row r="234" spans="1:26" ht="12" customHeight="1" x14ac:dyDescent="0.25">
      <c r="A234" s="318"/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</row>
    <row r="235" spans="1:26" ht="12" customHeight="1" x14ac:dyDescent="0.25">
      <c r="A235" s="318"/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</row>
    <row r="236" spans="1:26" ht="12" customHeight="1" x14ac:dyDescent="0.25">
      <c r="A236" s="318"/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</row>
    <row r="237" spans="1:26" ht="12" customHeight="1" x14ac:dyDescent="0.25">
      <c r="A237" s="318"/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</row>
    <row r="238" spans="1:26" ht="12" customHeight="1" x14ac:dyDescent="0.25">
      <c r="A238" s="318"/>
      <c r="B238" s="318"/>
      <c r="C238" s="318"/>
      <c r="D238" s="318"/>
      <c r="E238" s="318"/>
      <c r="F238" s="318"/>
      <c r="G238" s="318"/>
      <c r="H238" s="318"/>
      <c r="I238" s="318"/>
      <c r="J238" s="318"/>
      <c r="K238" s="318"/>
      <c r="L238" s="318"/>
      <c r="M238" s="318"/>
      <c r="N238" s="318"/>
      <c r="O238" s="318"/>
      <c r="P238" s="318"/>
      <c r="Q238" s="318"/>
      <c r="R238" s="318"/>
      <c r="S238" s="318"/>
      <c r="T238" s="318"/>
      <c r="U238" s="318"/>
      <c r="V238" s="318"/>
      <c r="W238" s="318"/>
      <c r="X238" s="318"/>
      <c r="Y238" s="318"/>
      <c r="Z238" s="318"/>
    </row>
    <row r="239" spans="1:26" ht="12" customHeight="1" x14ac:dyDescent="0.25">
      <c r="A239" s="318"/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</row>
    <row r="240" spans="1:26" ht="12" customHeight="1" x14ac:dyDescent="0.25">
      <c r="A240" s="318"/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</row>
    <row r="241" spans="1:26" ht="12" customHeight="1" x14ac:dyDescent="0.25">
      <c r="A241" s="318"/>
      <c r="B241" s="318"/>
      <c r="C241" s="318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  <c r="Z241" s="318"/>
    </row>
    <row r="242" spans="1:26" ht="12" customHeight="1" x14ac:dyDescent="0.25">
      <c r="A242" s="318"/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</row>
    <row r="243" spans="1:26" ht="12" customHeight="1" x14ac:dyDescent="0.25">
      <c r="A243" s="318"/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  <c r="Z243" s="318"/>
    </row>
    <row r="244" spans="1:26" ht="12" customHeight="1" x14ac:dyDescent="0.25">
      <c r="A244" s="318"/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</row>
    <row r="245" spans="1:26" ht="12" customHeight="1" x14ac:dyDescent="0.25">
      <c r="A245" s="318"/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</row>
    <row r="246" spans="1:26" ht="12" customHeight="1" x14ac:dyDescent="0.25">
      <c r="A246" s="318"/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</row>
    <row r="247" spans="1:26" ht="12" customHeight="1" x14ac:dyDescent="0.25">
      <c r="A247" s="318"/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</row>
    <row r="248" spans="1:26" ht="12" customHeight="1" x14ac:dyDescent="0.25">
      <c r="A248" s="318"/>
      <c r="B248" s="318"/>
      <c r="C248" s="318"/>
      <c r="D248" s="318"/>
      <c r="E248" s="318"/>
      <c r="F248" s="318"/>
      <c r="G248" s="318"/>
      <c r="H248" s="318"/>
      <c r="I248" s="318"/>
      <c r="J248" s="318"/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  <c r="U248" s="318"/>
      <c r="V248" s="318"/>
      <c r="W248" s="318"/>
      <c r="X248" s="318"/>
      <c r="Y248" s="318"/>
      <c r="Z248" s="318"/>
    </row>
    <row r="249" spans="1:26" ht="12" customHeight="1" x14ac:dyDescent="0.25">
      <c r="A249" s="318"/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</row>
    <row r="250" spans="1:26" ht="12" customHeight="1" x14ac:dyDescent="0.25">
      <c r="A250" s="318"/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</row>
    <row r="251" spans="1:26" ht="12" customHeight="1" x14ac:dyDescent="0.25">
      <c r="A251" s="318"/>
      <c r="B251" s="318"/>
      <c r="C251" s="318"/>
      <c r="D251" s="318"/>
      <c r="E251" s="318"/>
      <c r="F251" s="31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</row>
    <row r="252" spans="1:26" ht="12" customHeight="1" x14ac:dyDescent="0.25">
      <c r="A252" s="318"/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</row>
    <row r="253" spans="1:26" ht="12" customHeight="1" x14ac:dyDescent="0.25">
      <c r="A253" s="318"/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</row>
    <row r="254" spans="1:26" ht="12" customHeight="1" x14ac:dyDescent="0.25">
      <c r="A254" s="318"/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</row>
    <row r="255" spans="1:26" ht="12" customHeight="1" x14ac:dyDescent="0.25">
      <c r="A255" s="318"/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</row>
    <row r="256" spans="1:26" ht="12" customHeight="1" x14ac:dyDescent="0.25">
      <c r="A256" s="318"/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</row>
    <row r="257" spans="1:26" ht="12" customHeight="1" x14ac:dyDescent="0.25">
      <c r="A257" s="318"/>
      <c r="B257" s="318"/>
      <c r="C257" s="318"/>
      <c r="D257" s="318"/>
      <c r="E257" s="318"/>
      <c r="F257" s="31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</row>
    <row r="258" spans="1:26" ht="12" customHeight="1" x14ac:dyDescent="0.25">
      <c r="A258" s="318"/>
      <c r="B258" s="318"/>
      <c r="C258" s="318"/>
      <c r="D258" s="318"/>
      <c r="E258" s="318"/>
      <c r="F258" s="318"/>
      <c r="G258" s="318"/>
      <c r="H258" s="318"/>
      <c r="I258" s="318"/>
      <c r="J258" s="318"/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  <c r="U258" s="318"/>
      <c r="V258" s="318"/>
      <c r="W258" s="318"/>
      <c r="X258" s="318"/>
      <c r="Y258" s="318"/>
      <c r="Z258" s="318"/>
    </row>
    <row r="259" spans="1:26" ht="12" customHeight="1" x14ac:dyDescent="0.25">
      <c r="A259" s="318"/>
      <c r="B259" s="318"/>
      <c r="C259" s="318"/>
      <c r="D259" s="318"/>
      <c r="E259" s="318"/>
      <c r="F259" s="31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  <c r="U259" s="318"/>
      <c r="V259" s="318"/>
      <c r="W259" s="318"/>
      <c r="X259" s="318"/>
      <c r="Y259" s="318"/>
      <c r="Z259" s="318"/>
    </row>
    <row r="260" spans="1:26" ht="12" customHeight="1" x14ac:dyDescent="0.25">
      <c r="A260" s="318"/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</row>
    <row r="261" spans="1:26" ht="12" customHeight="1" x14ac:dyDescent="0.25">
      <c r="A261" s="318"/>
      <c r="B261" s="318"/>
      <c r="C261" s="318"/>
      <c r="D261" s="318"/>
      <c r="E261" s="318"/>
      <c r="F261" s="318"/>
      <c r="G261" s="318"/>
      <c r="H261" s="318"/>
      <c r="I261" s="318"/>
      <c r="J261" s="318"/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  <c r="U261" s="318"/>
      <c r="V261" s="318"/>
      <c r="W261" s="318"/>
      <c r="X261" s="318"/>
      <c r="Y261" s="318"/>
      <c r="Z261" s="318"/>
    </row>
    <row r="262" spans="1:26" ht="12" customHeight="1" x14ac:dyDescent="0.25">
      <c r="A262" s="318"/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</row>
    <row r="263" spans="1:26" ht="12" customHeight="1" x14ac:dyDescent="0.25">
      <c r="A263" s="318"/>
      <c r="B263" s="318"/>
      <c r="C263" s="318"/>
      <c r="D263" s="318"/>
      <c r="E263" s="318"/>
      <c r="F263" s="318"/>
      <c r="G263" s="318"/>
      <c r="H263" s="318"/>
      <c r="I263" s="318"/>
      <c r="J263" s="318"/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  <c r="U263" s="318"/>
      <c r="V263" s="318"/>
      <c r="W263" s="318"/>
      <c r="X263" s="318"/>
      <c r="Y263" s="318"/>
      <c r="Z263" s="318"/>
    </row>
    <row r="264" spans="1:26" ht="12" customHeight="1" x14ac:dyDescent="0.25">
      <c r="A264" s="318"/>
      <c r="B264" s="318"/>
      <c r="C264" s="318"/>
      <c r="D264" s="318"/>
      <c r="E264" s="318"/>
      <c r="F264" s="318"/>
      <c r="G264" s="318"/>
      <c r="H264" s="318"/>
      <c r="I264" s="318"/>
      <c r="J264" s="318"/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  <c r="U264" s="318"/>
      <c r="V264" s="318"/>
      <c r="W264" s="318"/>
      <c r="X264" s="318"/>
      <c r="Y264" s="318"/>
      <c r="Z264" s="318"/>
    </row>
    <row r="265" spans="1:26" ht="12" customHeight="1" x14ac:dyDescent="0.25">
      <c r="A265" s="318"/>
      <c r="B265" s="318"/>
      <c r="C265" s="318"/>
      <c r="D265" s="318"/>
      <c r="E265" s="318"/>
      <c r="F265" s="31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</row>
    <row r="266" spans="1:26" ht="12" customHeight="1" x14ac:dyDescent="0.25">
      <c r="A266" s="318"/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</row>
    <row r="267" spans="1:26" ht="12" customHeight="1" x14ac:dyDescent="0.25">
      <c r="A267" s="318"/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</row>
    <row r="268" spans="1:26" ht="12" customHeight="1" x14ac:dyDescent="0.25">
      <c r="A268" s="318"/>
      <c r="B268" s="318"/>
      <c r="C268" s="318"/>
      <c r="D268" s="318"/>
      <c r="E268" s="318"/>
      <c r="F268" s="31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  <c r="R268" s="318"/>
      <c r="S268" s="318"/>
      <c r="T268" s="318"/>
      <c r="U268" s="318"/>
      <c r="V268" s="318"/>
      <c r="W268" s="318"/>
      <c r="X268" s="318"/>
      <c r="Y268" s="318"/>
      <c r="Z268" s="318"/>
    </row>
    <row r="269" spans="1:26" ht="12" customHeight="1" x14ac:dyDescent="0.25">
      <c r="A269" s="318"/>
      <c r="B269" s="318"/>
      <c r="C269" s="318"/>
      <c r="D269" s="318"/>
      <c r="E269" s="318"/>
      <c r="F269" s="318"/>
      <c r="G269" s="318"/>
      <c r="H269" s="318"/>
      <c r="I269" s="318"/>
      <c r="J269" s="318"/>
      <c r="K269" s="318"/>
      <c r="L269" s="318"/>
      <c r="M269" s="318"/>
      <c r="N269" s="318"/>
      <c r="O269" s="318"/>
      <c r="P269" s="318"/>
      <c r="Q269" s="318"/>
      <c r="R269" s="318"/>
      <c r="S269" s="318"/>
      <c r="T269" s="318"/>
      <c r="U269" s="318"/>
      <c r="V269" s="318"/>
      <c r="W269" s="318"/>
      <c r="X269" s="318"/>
      <c r="Y269" s="318"/>
      <c r="Z269" s="318"/>
    </row>
    <row r="270" spans="1:26" ht="12" customHeight="1" x14ac:dyDescent="0.25">
      <c r="A270" s="318"/>
      <c r="B270" s="318"/>
      <c r="C270" s="318"/>
      <c r="D270" s="318"/>
      <c r="E270" s="318"/>
      <c r="F270" s="318"/>
      <c r="G270" s="318"/>
      <c r="H270" s="318"/>
      <c r="I270" s="318"/>
      <c r="J270" s="318"/>
      <c r="K270" s="318"/>
      <c r="L270" s="318"/>
      <c r="M270" s="318"/>
      <c r="N270" s="318"/>
      <c r="O270" s="318"/>
      <c r="P270" s="318"/>
      <c r="Q270" s="318"/>
      <c r="R270" s="318"/>
      <c r="S270" s="318"/>
      <c r="T270" s="318"/>
      <c r="U270" s="318"/>
      <c r="V270" s="318"/>
      <c r="W270" s="318"/>
      <c r="X270" s="318"/>
      <c r="Y270" s="318"/>
      <c r="Z270" s="318"/>
    </row>
    <row r="271" spans="1:26" ht="12" customHeight="1" x14ac:dyDescent="0.25">
      <c r="A271" s="318"/>
      <c r="B271" s="318"/>
      <c r="C271" s="318"/>
      <c r="D271" s="318"/>
      <c r="E271" s="318"/>
      <c r="F271" s="31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</row>
    <row r="272" spans="1:26" ht="12" customHeight="1" x14ac:dyDescent="0.25">
      <c r="A272" s="318"/>
      <c r="B272" s="318"/>
      <c r="C272" s="318"/>
      <c r="D272" s="318"/>
      <c r="E272" s="318"/>
      <c r="F272" s="31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  <c r="W272" s="318"/>
      <c r="X272" s="318"/>
      <c r="Y272" s="318"/>
      <c r="Z272" s="318"/>
    </row>
    <row r="273" spans="1:26" ht="12" customHeight="1" x14ac:dyDescent="0.25">
      <c r="A273" s="318"/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</row>
    <row r="274" spans="1:26" ht="12" customHeight="1" x14ac:dyDescent="0.25">
      <c r="A274" s="318"/>
      <c r="B274" s="318"/>
      <c r="C274" s="318"/>
      <c r="D274" s="318"/>
      <c r="E274" s="318"/>
      <c r="F274" s="318"/>
      <c r="G274" s="318"/>
      <c r="H274" s="318"/>
      <c r="I274" s="318"/>
      <c r="J274" s="318"/>
      <c r="K274" s="318"/>
      <c r="L274" s="318"/>
      <c r="M274" s="318"/>
      <c r="N274" s="318"/>
      <c r="O274" s="318"/>
      <c r="P274" s="318"/>
      <c r="Q274" s="318"/>
      <c r="R274" s="318"/>
      <c r="S274" s="318"/>
      <c r="T274" s="318"/>
      <c r="U274" s="318"/>
      <c r="V274" s="318"/>
      <c r="W274" s="318"/>
      <c r="X274" s="318"/>
      <c r="Y274" s="318"/>
      <c r="Z274" s="318"/>
    </row>
    <row r="275" spans="1:26" ht="12" customHeight="1" x14ac:dyDescent="0.25">
      <c r="A275" s="318"/>
      <c r="B275" s="318"/>
      <c r="C275" s="318"/>
      <c r="D275" s="318"/>
      <c r="E275" s="318"/>
      <c r="F275" s="318"/>
      <c r="G275" s="318"/>
      <c r="H275" s="318"/>
      <c r="I275" s="318"/>
      <c r="J275" s="318"/>
      <c r="K275" s="318"/>
      <c r="L275" s="318"/>
      <c r="M275" s="318"/>
      <c r="N275" s="318"/>
      <c r="O275" s="318"/>
      <c r="P275" s="318"/>
      <c r="Q275" s="318"/>
      <c r="R275" s="318"/>
      <c r="S275" s="318"/>
      <c r="T275" s="318"/>
      <c r="U275" s="318"/>
      <c r="V275" s="318"/>
      <c r="W275" s="318"/>
      <c r="X275" s="318"/>
      <c r="Y275" s="318"/>
      <c r="Z275" s="318"/>
    </row>
    <row r="276" spans="1:26" ht="12" customHeight="1" x14ac:dyDescent="0.25">
      <c r="A276" s="318"/>
      <c r="B276" s="318"/>
      <c r="C276" s="318"/>
      <c r="D276" s="318"/>
      <c r="E276" s="318"/>
      <c r="F276" s="318"/>
      <c r="G276" s="318"/>
      <c r="H276" s="318"/>
      <c r="I276" s="318"/>
      <c r="J276" s="318"/>
      <c r="K276" s="318"/>
      <c r="L276" s="318"/>
      <c r="M276" s="318"/>
      <c r="N276" s="318"/>
      <c r="O276" s="318"/>
      <c r="P276" s="318"/>
      <c r="Q276" s="318"/>
      <c r="R276" s="318"/>
      <c r="S276" s="318"/>
      <c r="T276" s="318"/>
      <c r="U276" s="318"/>
      <c r="V276" s="318"/>
      <c r="W276" s="318"/>
      <c r="X276" s="318"/>
      <c r="Y276" s="318"/>
      <c r="Z276" s="318"/>
    </row>
    <row r="277" spans="1:26" ht="12" customHeight="1" x14ac:dyDescent="0.25">
      <c r="A277" s="318"/>
      <c r="B277" s="318"/>
      <c r="C277" s="318"/>
      <c r="D277" s="318"/>
      <c r="E277" s="318"/>
      <c r="F277" s="318"/>
      <c r="G277" s="318"/>
      <c r="H277" s="318"/>
      <c r="I277" s="318"/>
      <c r="J277" s="318"/>
      <c r="K277" s="318"/>
      <c r="L277" s="318"/>
      <c r="M277" s="318"/>
      <c r="N277" s="318"/>
      <c r="O277" s="318"/>
      <c r="P277" s="318"/>
      <c r="Q277" s="318"/>
      <c r="R277" s="318"/>
      <c r="S277" s="318"/>
      <c r="T277" s="318"/>
      <c r="U277" s="318"/>
      <c r="V277" s="318"/>
      <c r="W277" s="318"/>
      <c r="X277" s="318"/>
      <c r="Y277" s="318"/>
      <c r="Z277" s="318"/>
    </row>
    <row r="278" spans="1:26" ht="12" customHeight="1" x14ac:dyDescent="0.25">
      <c r="A278" s="318"/>
      <c r="B278" s="318"/>
      <c r="C278" s="318"/>
      <c r="D278" s="318"/>
      <c r="E278" s="318"/>
      <c r="F278" s="318"/>
      <c r="G278" s="318"/>
      <c r="H278" s="318"/>
      <c r="I278" s="318"/>
      <c r="J278" s="318"/>
      <c r="K278" s="318"/>
      <c r="L278" s="318"/>
      <c r="M278" s="318"/>
      <c r="N278" s="318"/>
      <c r="O278" s="318"/>
      <c r="P278" s="318"/>
      <c r="Q278" s="318"/>
      <c r="R278" s="318"/>
      <c r="S278" s="318"/>
      <c r="T278" s="318"/>
      <c r="U278" s="318"/>
      <c r="V278" s="318"/>
      <c r="W278" s="318"/>
      <c r="X278" s="318"/>
      <c r="Y278" s="318"/>
      <c r="Z278" s="318"/>
    </row>
    <row r="279" spans="1:26" ht="12" customHeight="1" x14ac:dyDescent="0.25">
      <c r="A279" s="318"/>
      <c r="B279" s="318"/>
      <c r="C279" s="318"/>
      <c r="D279" s="318"/>
      <c r="E279" s="318"/>
      <c r="F279" s="318"/>
      <c r="G279" s="318"/>
      <c r="H279" s="318"/>
      <c r="I279" s="318"/>
      <c r="J279" s="318"/>
      <c r="K279" s="318"/>
      <c r="L279" s="318"/>
      <c r="M279" s="318"/>
      <c r="N279" s="318"/>
      <c r="O279" s="318"/>
      <c r="P279" s="318"/>
      <c r="Q279" s="318"/>
      <c r="R279" s="318"/>
      <c r="S279" s="318"/>
      <c r="T279" s="318"/>
      <c r="U279" s="318"/>
      <c r="V279" s="318"/>
      <c r="W279" s="318"/>
      <c r="X279" s="318"/>
      <c r="Y279" s="318"/>
      <c r="Z279" s="318"/>
    </row>
    <row r="280" spans="1:26" ht="12" customHeight="1" x14ac:dyDescent="0.25">
      <c r="A280" s="318"/>
      <c r="B280" s="318"/>
      <c r="C280" s="318"/>
      <c r="D280" s="318"/>
      <c r="E280" s="318"/>
      <c r="F280" s="318"/>
      <c r="G280" s="318"/>
      <c r="H280" s="318"/>
      <c r="I280" s="318"/>
      <c r="J280" s="318"/>
      <c r="K280" s="318"/>
      <c r="L280" s="318"/>
      <c r="M280" s="318"/>
      <c r="N280" s="318"/>
      <c r="O280" s="318"/>
      <c r="P280" s="318"/>
      <c r="Q280" s="318"/>
      <c r="R280" s="318"/>
      <c r="S280" s="318"/>
      <c r="T280" s="318"/>
      <c r="U280" s="318"/>
      <c r="V280" s="318"/>
      <c r="W280" s="318"/>
      <c r="X280" s="318"/>
      <c r="Y280" s="318"/>
      <c r="Z280" s="318"/>
    </row>
    <row r="281" spans="1:26" ht="12" customHeight="1" x14ac:dyDescent="0.25">
      <c r="A281" s="318"/>
      <c r="B281" s="318"/>
      <c r="C281" s="318"/>
      <c r="D281" s="318"/>
      <c r="E281" s="318"/>
      <c r="F281" s="318"/>
      <c r="G281" s="318"/>
      <c r="H281" s="318"/>
      <c r="I281" s="318"/>
      <c r="J281" s="318"/>
      <c r="K281" s="318"/>
      <c r="L281" s="318"/>
      <c r="M281" s="318"/>
      <c r="N281" s="318"/>
      <c r="O281" s="318"/>
      <c r="P281" s="318"/>
      <c r="Q281" s="318"/>
      <c r="R281" s="318"/>
      <c r="S281" s="318"/>
      <c r="T281" s="318"/>
      <c r="U281" s="318"/>
      <c r="V281" s="318"/>
      <c r="W281" s="318"/>
      <c r="X281" s="318"/>
      <c r="Y281" s="318"/>
      <c r="Z281" s="318"/>
    </row>
    <row r="282" spans="1:26" ht="12" customHeight="1" x14ac:dyDescent="0.25">
      <c r="A282" s="318"/>
      <c r="B282" s="318"/>
      <c r="C282" s="318"/>
      <c r="D282" s="318"/>
      <c r="E282" s="318"/>
      <c r="F282" s="318"/>
      <c r="G282" s="318"/>
      <c r="H282" s="318"/>
      <c r="I282" s="318"/>
      <c r="J282" s="318"/>
      <c r="K282" s="318"/>
      <c r="L282" s="318"/>
      <c r="M282" s="318"/>
      <c r="N282" s="318"/>
      <c r="O282" s="318"/>
      <c r="P282" s="318"/>
      <c r="Q282" s="318"/>
      <c r="R282" s="318"/>
      <c r="S282" s="318"/>
      <c r="T282" s="318"/>
      <c r="U282" s="318"/>
      <c r="V282" s="318"/>
      <c r="W282" s="318"/>
      <c r="X282" s="318"/>
      <c r="Y282" s="318"/>
      <c r="Z282" s="318"/>
    </row>
    <row r="283" spans="1:26" ht="12" customHeight="1" x14ac:dyDescent="0.25">
      <c r="A283" s="318"/>
      <c r="B283" s="318"/>
      <c r="C283" s="318"/>
      <c r="D283" s="318"/>
      <c r="E283" s="318"/>
      <c r="F283" s="318"/>
      <c r="G283" s="318"/>
      <c r="H283" s="318"/>
      <c r="I283" s="318"/>
      <c r="J283" s="318"/>
      <c r="K283" s="318"/>
      <c r="L283" s="318"/>
      <c r="M283" s="318"/>
      <c r="N283" s="318"/>
      <c r="O283" s="318"/>
      <c r="P283" s="318"/>
      <c r="Q283" s="318"/>
      <c r="R283" s="318"/>
      <c r="S283" s="318"/>
      <c r="T283" s="318"/>
      <c r="U283" s="318"/>
      <c r="V283" s="318"/>
      <c r="W283" s="318"/>
      <c r="X283" s="318"/>
      <c r="Y283" s="318"/>
      <c r="Z283" s="318"/>
    </row>
    <row r="284" spans="1:26" ht="12" customHeight="1" x14ac:dyDescent="0.25">
      <c r="A284" s="318"/>
      <c r="B284" s="318"/>
      <c r="C284" s="318"/>
      <c r="D284" s="318"/>
      <c r="E284" s="318"/>
      <c r="F284" s="318"/>
      <c r="G284" s="318"/>
      <c r="H284" s="318"/>
      <c r="I284" s="318"/>
      <c r="J284" s="318"/>
      <c r="K284" s="318"/>
      <c r="L284" s="318"/>
      <c r="M284" s="318"/>
      <c r="N284" s="318"/>
      <c r="O284" s="318"/>
      <c r="P284" s="318"/>
      <c r="Q284" s="318"/>
      <c r="R284" s="318"/>
      <c r="S284" s="318"/>
      <c r="T284" s="318"/>
      <c r="U284" s="318"/>
      <c r="V284" s="318"/>
      <c r="W284" s="318"/>
      <c r="X284" s="318"/>
      <c r="Y284" s="318"/>
      <c r="Z284" s="318"/>
    </row>
    <row r="285" spans="1:26" ht="12" customHeight="1" x14ac:dyDescent="0.25">
      <c r="A285" s="318"/>
      <c r="B285" s="318"/>
      <c r="C285" s="318"/>
      <c r="D285" s="318"/>
      <c r="E285" s="318"/>
      <c r="F285" s="31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8"/>
      <c r="S285" s="318"/>
      <c r="T285" s="318"/>
      <c r="U285" s="318"/>
      <c r="V285" s="318"/>
      <c r="W285" s="318"/>
      <c r="X285" s="318"/>
      <c r="Y285" s="318"/>
      <c r="Z285" s="318"/>
    </row>
    <row r="286" spans="1:26" ht="12" customHeight="1" x14ac:dyDescent="0.25">
      <c r="A286" s="318"/>
      <c r="B286" s="318"/>
      <c r="C286" s="318"/>
      <c r="D286" s="318"/>
      <c r="E286" s="318"/>
      <c r="F286" s="318"/>
      <c r="G286" s="318"/>
      <c r="H286" s="318"/>
      <c r="I286" s="318"/>
      <c r="J286" s="318"/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</row>
    <row r="287" spans="1:26" ht="12" customHeight="1" x14ac:dyDescent="0.25">
      <c r="A287" s="318"/>
      <c r="B287" s="318"/>
      <c r="C287" s="318"/>
      <c r="D287" s="318"/>
      <c r="E287" s="318"/>
      <c r="F287" s="31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  <c r="U287" s="318"/>
      <c r="V287" s="318"/>
      <c r="W287" s="318"/>
      <c r="X287" s="318"/>
      <c r="Y287" s="318"/>
      <c r="Z287" s="318"/>
    </row>
    <row r="288" spans="1:26" ht="12" customHeight="1" x14ac:dyDescent="0.25">
      <c r="A288" s="318"/>
      <c r="B288" s="318"/>
      <c r="C288" s="318"/>
      <c r="D288" s="318"/>
      <c r="E288" s="318"/>
      <c r="F288" s="318"/>
      <c r="G288" s="318"/>
      <c r="H288" s="318"/>
      <c r="I288" s="318"/>
      <c r="J288" s="318"/>
      <c r="K288" s="318"/>
      <c r="L288" s="318"/>
      <c r="M288" s="318"/>
      <c r="N288" s="318"/>
      <c r="O288" s="318"/>
      <c r="P288" s="318"/>
      <c r="Q288" s="318"/>
      <c r="R288" s="318"/>
      <c r="S288" s="318"/>
      <c r="T288" s="318"/>
      <c r="U288" s="318"/>
      <c r="V288" s="318"/>
      <c r="W288" s="318"/>
      <c r="X288" s="318"/>
      <c r="Y288" s="318"/>
      <c r="Z288" s="318"/>
    </row>
    <row r="289" spans="1:26" ht="12" customHeight="1" x14ac:dyDescent="0.25">
      <c r="A289" s="318"/>
      <c r="B289" s="318"/>
      <c r="C289" s="318"/>
      <c r="D289" s="318"/>
      <c r="E289" s="318"/>
      <c r="F289" s="318"/>
      <c r="G289" s="318"/>
      <c r="H289" s="318"/>
      <c r="I289" s="318"/>
      <c r="J289" s="318"/>
      <c r="K289" s="318"/>
      <c r="L289" s="318"/>
      <c r="M289" s="318"/>
      <c r="N289" s="318"/>
      <c r="O289" s="318"/>
      <c r="P289" s="318"/>
      <c r="Q289" s="318"/>
      <c r="R289" s="318"/>
      <c r="S289" s="318"/>
      <c r="T289" s="318"/>
      <c r="U289" s="318"/>
      <c r="V289" s="318"/>
      <c r="W289" s="318"/>
      <c r="X289" s="318"/>
      <c r="Y289" s="318"/>
      <c r="Z289" s="318"/>
    </row>
    <row r="290" spans="1:26" ht="12" customHeight="1" x14ac:dyDescent="0.25">
      <c r="A290" s="318"/>
      <c r="B290" s="318"/>
      <c r="C290" s="318"/>
      <c r="D290" s="318"/>
      <c r="E290" s="318"/>
      <c r="F290" s="318"/>
      <c r="G290" s="318"/>
      <c r="H290" s="318"/>
      <c r="I290" s="318"/>
      <c r="J290" s="318"/>
      <c r="K290" s="318"/>
      <c r="L290" s="318"/>
      <c r="M290" s="318"/>
      <c r="N290" s="318"/>
      <c r="O290" s="318"/>
      <c r="P290" s="318"/>
      <c r="Q290" s="318"/>
      <c r="R290" s="318"/>
      <c r="S290" s="318"/>
      <c r="T290" s="318"/>
      <c r="U290" s="318"/>
      <c r="V290" s="318"/>
      <c r="W290" s="318"/>
      <c r="X290" s="318"/>
      <c r="Y290" s="318"/>
      <c r="Z290" s="318"/>
    </row>
    <row r="291" spans="1:26" ht="12" customHeight="1" x14ac:dyDescent="0.25">
      <c r="A291" s="318"/>
      <c r="B291" s="318"/>
      <c r="C291" s="318"/>
      <c r="D291" s="318"/>
      <c r="E291" s="318"/>
      <c r="F291" s="318"/>
      <c r="G291" s="318"/>
      <c r="H291" s="318"/>
      <c r="I291" s="318"/>
      <c r="J291" s="318"/>
      <c r="K291" s="318"/>
      <c r="L291" s="318"/>
      <c r="M291" s="318"/>
      <c r="N291" s="318"/>
      <c r="O291" s="318"/>
      <c r="P291" s="318"/>
      <c r="Q291" s="318"/>
      <c r="R291" s="318"/>
      <c r="S291" s="318"/>
      <c r="T291" s="318"/>
      <c r="U291" s="318"/>
      <c r="V291" s="318"/>
      <c r="W291" s="318"/>
      <c r="X291" s="318"/>
      <c r="Y291" s="318"/>
      <c r="Z291" s="318"/>
    </row>
    <row r="292" spans="1:26" ht="12" customHeight="1" x14ac:dyDescent="0.25">
      <c r="A292" s="318"/>
      <c r="B292" s="318"/>
      <c r="C292" s="318"/>
      <c r="D292" s="318"/>
      <c r="E292" s="318"/>
      <c r="F292" s="318"/>
      <c r="G292" s="318"/>
      <c r="H292" s="318"/>
      <c r="I292" s="318"/>
      <c r="J292" s="318"/>
      <c r="K292" s="318"/>
      <c r="L292" s="318"/>
      <c r="M292" s="318"/>
      <c r="N292" s="318"/>
      <c r="O292" s="318"/>
      <c r="P292" s="318"/>
      <c r="Q292" s="318"/>
      <c r="R292" s="318"/>
      <c r="S292" s="318"/>
      <c r="T292" s="318"/>
      <c r="U292" s="318"/>
      <c r="V292" s="318"/>
      <c r="W292" s="318"/>
      <c r="X292" s="318"/>
      <c r="Y292" s="318"/>
      <c r="Z292" s="318"/>
    </row>
    <row r="293" spans="1:26" ht="12" customHeight="1" x14ac:dyDescent="0.25">
      <c r="A293" s="318"/>
      <c r="B293" s="318"/>
      <c r="C293" s="318"/>
      <c r="D293" s="318"/>
      <c r="E293" s="318"/>
      <c r="F293" s="318"/>
      <c r="G293" s="318"/>
      <c r="H293" s="318"/>
      <c r="I293" s="318"/>
      <c r="J293" s="318"/>
      <c r="K293" s="318"/>
      <c r="L293" s="318"/>
      <c r="M293" s="318"/>
      <c r="N293" s="318"/>
      <c r="O293" s="318"/>
      <c r="P293" s="318"/>
      <c r="Q293" s="318"/>
      <c r="R293" s="318"/>
      <c r="S293" s="318"/>
      <c r="T293" s="318"/>
      <c r="U293" s="318"/>
      <c r="V293" s="318"/>
      <c r="W293" s="318"/>
      <c r="X293" s="318"/>
      <c r="Y293" s="318"/>
      <c r="Z293" s="318"/>
    </row>
    <row r="294" spans="1:26" ht="12" customHeight="1" x14ac:dyDescent="0.25">
      <c r="A294" s="318"/>
      <c r="B294" s="318"/>
      <c r="C294" s="318"/>
      <c r="D294" s="318"/>
      <c r="E294" s="318"/>
      <c r="F294" s="31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  <c r="U294" s="318"/>
      <c r="V294" s="318"/>
      <c r="W294" s="318"/>
      <c r="X294" s="318"/>
      <c r="Y294" s="318"/>
      <c r="Z294" s="318"/>
    </row>
    <row r="295" spans="1:26" ht="12" customHeight="1" x14ac:dyDescent="0.25">
      <c r="A295" s="318"/>
      <c r="B295" s="318"/>
      <c r="C295" s="318"/>
      <c r="D295" s="318"/>
      <c r="E295" s="318"/>
      <c r="F295" s="31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  <c r="U295" s="318"/>
      <c r="V295" s="318"/>
      <c r="W295" s="318"/>
      <c r="X295" s="318"/>
      <c r="Y295" s="318"/>
      <c r="Z295" s="318"/>
    </row>
    <row r="296" spans="1:26" ht="12" customHeight="1" x14ac:dyDescent="0.25">
      <c r="A296" s="318"/>
      <c r="B296" s="318"/>
      <c r="C296" s="318"/>
      <c r="D296" s="318"/>
      <c r="E296" s="318"/>
      <c r="F296" s="318"/>
      <c r="G296" s="318"/>
      <c r="H296" s="318"/>
      <c r="I296" s="318"/>
      <c r="J296" s="318"/>
      <c r="K296" s="318"/>
      <c r="L296" s="318"/>
      <c r="M296" s="318"/>
      <c r="N296" s="318"/>
      <c r="O296" s="318"/>
      <c r="P296" s="318"/>
      <c r="Q296" s="318"/>
      <c r="R296" s="318"/>
      <c r="S296" s="318"/>
      <c r="T296" s="318"/>
      <c r="U296" s="318"/>
      <c r="V296" s="318"/>
      <c r="W296" s="318"/>
      <c r="X296" s="318"/>
      <c r="Y296" s="318"/>
      <c r="Z296" s="318"/>
    </row>
    <row r="297" spans="1:26" ht="12" customHeight="1" x14ac:dyDescent="0.25">
      <c r="A297" s="318"/>
      <c r="B297" s="318"/>
      <c r="C297" s="318"/>
      <c r="D297" s="318"/>
      <c r="E297" s="318"/>
      <c r="F297" s="318"/>
      <c r="G297" s="318"/>
      <c r="H297" s="318"/>
      <c r="I297" s="318"/>
      <c r="J297" s="318"/>
      <c r="K297" s="318"/>
      <c r="L297" s="318"/>
      <c r="M297" s="318"/>
      <c r="N297" s="318"/>
      <c r="O297" s="318"/>
      <c r="P297" s="318"/>
      <c r="Q297" s="318"/>
      <c r="R297" s="318"/>
      <c r="S297" s="318"/>
      <c r="T297" s="318"/>
      <c r="U297" s="318"/>
      <c r="V297" s="318"/>
      <c r="W297" s="318"/>
      <c r="X297" s="318"/>
      <c r="Y297" s="318"/>
      <c r="Z297" s="318"/>
    </row>
    <row r="298" spans="1:26" ht="12" customHeight="1" x14ac:dyDescent="0.25">
      <c r="A298" s="318"/>
      <c r="B298" s="318"/>
      <c r="C298" s="318"/>
      <c r="D298" s="318"/>
      <c r="E298" s="318"/>
      <c r="F298" s="318"/>
      <c r="G298" s="318"/>
      <c r="H298" s="318"/>
      <c r="I298" s="318"/>
      <c r="J298" s="318"/>
      <c r="K298" s="318"/>
      <c r="L298" s="318"/>
      <c r="M298" s="318"/>
      <c r="N298" s="318"/>
      <c r="O298" s="318"/>
      <c r="P298" s="318"/>
      <c r="Q298" s="318"/>
      <c r="R298" s="318"/>
      <c r="S298" s="318"/>
      <c r="T298" s="318"/>
      <c r="U298" s="318"/>
      <c r="V298" s="318"/>
      <c r="W298" s="318"/>
      <c r="X298" s="318"/>
      <c r="Y298" s="318"/>
      <c r="Z298" s="318"/>
    </row>
    <row r="299" spans="1:26" ht="12" customHeight="1" x14ac:dyDescent="0.25">
      <c r="A299" s="318"/>
      <c r="B299" s="318"/>
      <c r="C299" s="318"/>
      <c r="D299" s="318"/>
      <c r="E299" s="318"/>
      <c r="F299" s="318"/>
      <c r="G299" s="318"/>
      <c r="H299" s="318"/>
      <c r="I299" s="318"/>
      <c r="J299" s="318"/>
      <c r="K299" s="318"/>
      <c r="L299" s="318"/>
      <c r="M299" s="318"/>
      <c r="N299" s="318"/>
      <c r="O299" s="318"/>
      <c r="P299" s="318"/>
      <c r="Q299" s="318"/>
      <c r="R299" s="318"/>
      <c r="S299" s="318"/>
      <c r="T299" s="318"/>
      <c r="U299" s="318"/>
      <c r="V299" s="318"/>
      <c r="W299" s="318"/>
      <c r="X299" s="318"/>
      <c r="Y299" s="318"/>
      <c r="Z299" s="318"/>
    </row>
    <row r="300" spans="1:26" ht="12" customHeight="1" x14ac:dyDescent="0.25">
      <c r="A300" s="318"/>
      <c r="B300" s="318"/>
      <c r="C300" s="318"/>
      <c r="D300" s="318"/>
      <c r="E300" s="318"/>
      <c r="F300" s="318"/>
      <c r="G300" s="318"/>
      <c r="H300" s="318"/>
      <c r="I300" s="318"/>
      <c r="J300" s="318"/>
      <c r="K300" s="318"/>
      <c r="L300" s="318"/>
      <c r="M300" s="318"/>
      <c r="N300" s="318"/>
      <c r="O300" s="318"/>
      <c r="P300" s="318"/>
      <c r="Q300" s="318"/>
      <c r="R300" s="318"/>
      <c r="S300" s="318"/>
      <c r="T300" s="318"/>
      <c r="U300" s="318"/>
      <c r="V300" s="318"/>
      <c r="W300" s="318"/>
      <c r="X300" s="318"/>
      <c r="Y300" s="318"/>
      <c r="Z300" s="318"/>
    </row>
    <row r="301" spans="1:26" ht="12" customHeight="1" x14ac:dyDescent="0.25">
      <c r="A301" s="318"/>
      <c r="B301" s="318"/>
      <c r="C301" s="318"/>
      <c r="D301" s="318"/>
      <c r="E301" s="318"/>
      <c r="F301" s="318"/>
      <c r="G301" s="318"/>
      <c r="H301" s="318"/>
      <c r="I301" s="318"/>
      <c r="J301" s="318"/>
      <c r="K301" s="318"/>
      <c r="L301" s="318"/>
      <c r="M301" s="318"/>
      <c r="N301" s="318"/>
      <c r="O301" s="318"/>
      <c r="P301" s="318"/>
      <c r="Q301" s="318"/>
      <c r="R301" s="318"/>
      <c r="S301" s="318"/>
      <c r="T301" s="318"/>
      <c r="U301" s="318"/>
      <c r="V301" s="318"/>
      <c r="W301" s="318"/>
      <c r="X301" s="318"/>
      <c r="Y301" s="318"/>
      <c r="Z301" s="318"/>
    </row>
    <row r="302" spans="1:26" ht="12" customHeight="1" x14ac:dyDescent="0.25">
      <c r="A302" s="318"/>
      <c r="B302" s="318"/>
      <c r="C302" s="318"/>
      <c r="D302" s="318"/>
      <c r="E302" s="318"/>
      <c r="F302" s="318"/>
      <c r="G302" s="318"/>
      <c r="H302" s="318"/>
      <c r="I302" s="318"/>
      <c r="J302" s="318"/>
      <c r="K302" s="318"/>
      <c r="L302" s="318"/>
      <c r="M302" s="318"/>
      <c r="N302" s="318"/>
      <c r="O302" s="318"/>
      <c r="P302" s="318"/>
      <c r="Q302" s="318"/>
      <c r="R302" s="318"/>
      <c r="S302" s="318"/>
      <c r="T302" s="318"/>
      <c r="U302" s="318"/>
      <c r="V302" s="318"/>
      <c r="W302" s="318"/>
      <c r="X302" s="318"/>
      <c r="Y302" s="318"/>
      <c r="Z302" s="318"/>
    </row>
    <row r="303" spans="1:26" ht="12" customHeight="1" x14ac:dyDescent="0.25">
      <c r="A303" s="318"/>
      <c r="B303" s="318"/>
      <c r="C303" s="318"/>
      <c r="D303" s="318"/>
      <c r="E303" s="318"/>
      <c r="F303" s="318"/>
      <c r="G303" s="318"/>
      <c r="H303" s="318"/>
      <c r="I303" s="318"/>
      <c r="J303" s="318"/>
      <c r="K303" s="318"/>
      <c r="L303" s="318"/>
      <c r="M303" s="318"/>
      <c r="N303" s="318"/>
      <c r="O303" s="318"/>
      <c r="P303" s="318"/>
      <c r="Q303" s="318"/>
      <c r="R303" s="318"/>
      <c r="S303" s="318"/>
      <c r="T303" s="318"/>
      <c r="U303" s="318"/>
      <c r="V303" s="318"/>
      <c r="W303" s="318"/>
      <c r="X303" s="318"/>
      <c r="Y303" s="318"/>
      <c r="Z303" s="318"/>
    </row>
    <row r="304" spans="1:26" ht="12" customHeight="1" x14ac:dyDescent="0.25">
      <c r="A304" s="318"/>
      <c r="B304" s="318"/>
      <c r="C304" s="318"/>
      <c r="D304" s="318"/>
      <c r="E304" s="318"/>
      <c r="F304" s="318"/>
      <c r="G304" s="318"/>
      <c r="H304" s="318"/>
      <c r="I304" s="318"/>
      <c r="J304" s="318"/>
      <c r="K304" s="318"/>
      <c r="L304" s="318"/>
      <c r="M304" s="318"/>
      <c r="N304" s="318"/>
      <c r="O304" s="318"/>
      <c r="P304" s="318"/>
      <c r="Q304" s="318"/>
      <c r="R304" s="318"/>
      <c r="S304" s="318"/>
      <c r="T304" s="318"/>
      <c r="U304" s="318"/>
      <c r="V304" s="318"/>
      <c r="W304" s="318"/>
      <c r="X304" s="318"/>
      <c r="Y304" s="318"/>
      <c r="Z304" s="318"/>
    </row>
    <row r="305" spans="1:26" ht="12" customHeight="1" x14ac:dyDescent="0.25">
      <c r="A305" s="318"/>
      <c r="B305" s="318"/>
      <c r="C305" s="318"/>
      <c r="D305" s="318"/>
      <c r="E305" s="318"/>
      <c r="F305" s="318"/>
      <c r="G305" s="318"/>
      <c r="H305" s="318"/>
      <c r="I305" s="318"/>
      <c r="J305" s="318"/>
      <c r="K305" s="318"/>
      <c r="L305" s="318"/>
      <c r="M305" s="318"/>
      <c r="N305" s="318"/>
      <c r="O305" s="318"/>
      <c r="P305" s="318"/>
      <c r="Q305" s="318"/>
      <c r="R305" s="318"/>
      <c r="S305" s="318"/>
      <c r="T305" s="318"/>
      <c r="U305" s="318"/>
      <c r="V305" s="318"/>
      <c r="W305" s="318"/>
      <c r="X305" s="318"/>
      <c r="Y305" s="318"/>
      <c r="Z305" s="318"/>
    </row>
    <row r="306" spans="1:26" ht="12" customHeight="1" x14ac:dyDescent="0.25">
      <c r="A306" s="318"/>
      <c r="B306" s="318"/>
      <c r="C306" s="318"/>
      <c r="D306" s="318"/>
      <c r="E306" s="318"/>
      <c r="F306" s="318"/>
      <c r="G306" s="318"/>
      <c r="H306" s="318"/>
      <c r="I306" s="318"/>
      <c r="J306" s="318"/>
      <c r="K306" s="318"/>
      <c r="L306" s="318"/>
      <c r="M306" s="318"/>
      <c r="N306" s="318"/>
      <c r="O306" s="318"/>
      <c r="P306" s="318"/>
      <c r="Q306" s="318"/>
      <c r="R306" s="318"/>
      <c r="S306" s="318"/>
      <c r="T306" s="318"/>
      <c r="U306" s="318"/>
      <c r="V306" s="318"/>
      <c r="W306" s="318"/>
      <c r="X306" s="318"/>
      <c r="Y306" s="318"/>
      <c r="Z306" s="318"/>
    </row>
    <row r="307" spans="1:26" ht="12" customHeight="1" x14ac:dyDescent="0.25">
      <c r="A307" s="318"/>
      <c r="B307" s="318"/>
      <c r="C307" s="318"/>
      <c r="D307" s="318"/>
      <c r="E307" s="318"/>
      <c r="F307" s="318"/>
      <c r="G307" s="318"/>
      <c r="H307" s="318"/>
      <c r="I307" s="318"/>
      <c r="J307" s="318"/>
      <c r="K307" s="318"/>
      <c r="L307" s="318"/>
      <c r="M307" s="318"/>
      <c r="N307" s="318"/>
      <c r="O307" s="318"/>
      <c r="P307" s="318"/>
      <c r="Q307" s="318"/>
      <c r="R307" s="318"/>
      <c r="S307" s="318"/>
      <c r="T307" s="318"/>
      <c r="U307" s="318"/>
      <c r="V307" s="318"/>
      <c r="W307" s="318"/>
      <c r="X307" s="318"/>
      <c r="Y307" s="318"/>
      <c r="Z307" s="318"/>
    </row>
    <row r="308" spans="1:26" ht="12" customHeight="1" x14ac:dyDescent="0.25">
      <c r="A308" s="318"/>
      <c r="B308" s="318"/>
      <c r="C308" s="318"/>
      <c r="D308" s="318"/>
      <c r="E308" s="318"/>
      <c r="F308" s="318"/>
      <c r="G308" s="318"/>
      <c r="H308" s="318"/>
      <c r="I308" s="318"/>
      <c r="J308" s="318"/>
      <c r="K308" s="318"/>
      <c r="L308" s="318"/>
      <c r="M308" s="318"/>
      <c r="N308" s="318"/>
      <c r="O308" s="318"/>
      <c r="P308" s="318"/>
      <c r="Q308" s="318"/>
      <c r="R308" s="318"/>
      <c r="S308" s="318"/>
      <c r="T308" s="318"/>
      <c r="U308" s="318"/>
      <c r="V308" s="318"/>
      <c r="W308" s="318"/>
      <c r="X308" s="318"/>
      <c r="Y308" s="318"/>
      <c r="Z308" s="318"/>
    </row>
    <row r="309" spans="1:26" ht="12" customHeight="1" x14ac:dyDescent="0.25">
      <c r="A309" s="318"/>
      <c r="B309" s="318"/>
      <c r="C309" s="318"/>
      <c r="D309" s="318"/>
      <c r="E309" s="318"/>
      <c r="F309" s="318"/>
      <c r="G309" s="318"/>
      <c r="H309" s="318"/>
      <c r="I309" s="318"/>
      <c r="J309" s="318"/>
      <c r="K309" s="318"/>
      <c r="L309" s="318"/>
      <c r="M309" s="318"/>
      <c r="N309" s="318"/>
      <c r="O309" s="318"/>
      <c r="P309" s="318"/>
      <c r="Q309" s="318"/>
      <c r="R309" s="318"/>
      <c r="S309" s="318"/>
      <c r="T309" s="318"/>
      <c r="U309" s="318"/>
      <c r="V309" s="318"/>
      <c r="W309" s="318"/>
      <c r="X309" s="318"/>
      <c r="Y309" s="318"/>
      <c r="Z309" s="318"/>
    </row>
    <row r="310" spans="1:26" ht="12" customHeight="1" x14ac:dyDescent="0.25">
      <c r="A310" s="318"/>
      <c r="B310" s="318"/>
      <c r="C310" s="318"/>
      <c r="D310" s="318"/>
      <c r="E310" s="318"/>
      <c r="F310" s="318"/>
      <c r="G310" s="318"/>
      <c r="H310" s="318"/>
      <c r="I310" s="318"/>
      <c r="J310" s="318"/>
      <c r="K310" s="318"/>
      <c r="L310" s="318"/>
      <c r="M310" s="318"/>
      <c r="N310" s="318"/>
      <c r="O310" s="318"/>
      <c r="P310" s="318"/>
      <c r="Q310" s="318"/>
      <c r="R310" s="318"/>
      <c r="S310" s="318"/>
      <c r="T310" s="318"/>
      <c r="U310" s="318"/>
      <c r="V310" s="318"/>
      <c r="W310" s="318"/>
      <c r="X310" s="318"/>
      <c r="Y310" s="318"/>
      <c r="Z310" s="318"/>
    </row>
    <row r="311" spans="1:26" ht="12" customHeight="1" x14ac:dyDescent="0.25">
      <c r="A311" s="318"/>
      <c r="B311" s="318"/>
      <c r="C311" s="318"/>
      <c r="D311" s="318"/>
      <c r="E311" s="318"/>
      <c r="F311" s="318"/>
      <c r="G311" s="318"/>
      <c r="H311" s="318"/>
      <c r="I311" s="318"/>
      <c r="J311" s="318"/>
      <c r="K311" s="318"/>
      <c r="L311" s="318"/>
      <c r="M311" s="318"/>
      <c r="N311" s="318"/>
      <c r="O311" s="318"/>
      <c r="P311" s="318"/>
      <c r="Q311" s="318"/>
      <c r="R311" s="318"/>
      <c r="S311" s="318"/>
      <c r="T311" s="318"/>
      <c r="U311" s="318"/>
      <c r="V311" s="318"/>
      <c r="W311" s="318"/>
      <c r="X311" s="318"/>
      <c r="Y311" s="318"/>
      <c r="Z311" s="318"/>
    </row>
    <row r="312" spans="1:26" ht="12" customHeight="1" x14ac:dyDescent="0.25">
      <c r="A312" s="318"/>
      <c r="B312" s="318"/>
      <c r="C312" s="318"/>
      <c r="D312" s="318"/>
      <c r="E312" s="318"/>
      <c r="F312" s="318"/>
      <c r="G312" s="318"/>
      <c r="H312" s="318"/>
      <c r="I312" s="318"/>
      <c r="J312" s="318"/>
      <c r="K312" s="318"/>
      <c r="L312" s="318"/>
      <c r="M312" s="318"/>
      <c r="N312" s="318"/>
      <c r="O312" s="318"/>
      <c r="P312" s="318"/>
      <c r="Q312" s="318"/>
      <c r="R312" s="318"/>
      <c r="S312" s="318"/>
      <c r="T312" s="318"/>
      <c r="U312" s="318"/>
      <c r="V312" s="318"/>
      <c r="W312" s="318"/>
      <c r="X312" s="318"/>
      <c r="Y312" s="318"/>
      <c r="Z312" s="318"/>
    </row>
    <row r="313" spans="1:26" ht="12" customHeight="1" x14ac:dyDescent="0.25">
      <c r="A313" s="318"/>
      <c r="B313" s="318"/>
      <c r="C313" s="318"/>
      <c r="D313" s="318"/>
      <c r="E313" s="318"/>
      <c r="F313" s="318"/>
      <c r="G313" s="318"/>
      <c r="H313" s="318"/>
      <c r="I313" s="318"/>
      <c r="J313" s="318"/>
      <c r="K313" s="318"/>
      <c r="L313" s="318"/>
      <c r="M313" s="318"/>
      <c r="N313" s="318"/>
      <c r="O313" s="318"/>
      <c r="P313" s="318"/>
      <c r="Q313" s="318"/>
      <c r="R313" s="318"/>
      <c r="S313" s="318"/>
      <c r="T313" s="318"/>
      <c r="U313" s="318"/>
      <c r="V313" s="318"/>
      <c r="W313" s="318"/>
      <c r="X313" s="318"/>
      <c r="Y313" s="318"/>
      <c r="Z313" s="318"/>
    </row>
    <row r="314" spans="1:26" ht="12" customHeight="1" x14ac:dyDescent="0.25">
      <c r="A314" s="318"/>
      <c r="B314" s="318"/>
      <c r="C314" s="318"/>
      <c r="D314" s="318"/>
      <c r="E314" s="318"/>
      <c r="F314" s="318"/>
      <c r="G314" s="318"/>
      <c r="H314" s="318"/>
      <c r="I314" s="318"/>
      <c r="J314" s="318"/>
      <c r="K314" s="318"/>
      <c r="L314" s="318"/>
      <c r="M314" s="318"/>
      <c r="N314" s="318"/>
      <c r="O314" s="318"/>
      <c r="P314" s="318"/>
      <c r="Q314" s="318"/>
      <c r="R314" s="318"/>
      <c r="S314" s="318"/>
      <c r="T314" s="318"/>
      <c r="U314" s="318"/>
      <c r="V314" s="318"/>
      <c r="W314" s="318"/>
      <c r="X314" s="318"/>
      <c r="Y314" s="318"/>
      <c r="Z314" s="318"/>
    </row>
    <row r="315" spans="1:26" ht="12" customHeight="1" x14ac:dyDescent="0.25">
      <c r="A315" s="318"/>
      <c r="B315" s="318"/>
      <c r="C315" s="318"/>
      <c r="D315" s="318"/>
      <c r="E315" s="318"/>
      <c r="F315" s="318"/>
      <c r="G315" s="318"/>
      <c r="H315" s="318"/>
      <c r="I315" s="318"/>
      <c r="J315" s="318"/>
      <c r="K315" s="318"/>
      <c r="L315" s="318"/>
      <c r="M315" s="318"/>
      <c r="N315" s="318"/>
      <c r="O315" s="318"/>
      <c r="P315" s="318"/>
      <c r="Q315" s="318"/>
      <c r="R315" s="318"/>
      <c r="S315" s="318"/>
      <c r="T315" s="318"/>
      <c r="U315" s="318"/>
      <c r="V315" s="318"/>
      <c r="W315" s="318"/>
      <c r="X315" s="318"/>
      <c r="Y315" s="318"/>
      <c r="Z315" s="318"/>
    </row>
    <row r="316" spans="1:26" ht="12" customHeight="1" x14ac:dyDescent="0.25">
      <c r="A316" s="318"/>
      <c r="B316" s="318"/>
      <c r="C316" s="318"/>
      <c r="D316" s="318"/>
      <c r="E316" s="318"/>
      <c r="F316" s="318"/>
      <c r="G316" s="318"/>
      <c r="H316" s="318"/>
      <c r="I316" s="318"/>
      <c r="J316" s="318"/>
      <c r="K316" s="318"/>
      <c r="L316" s="318"/>
      <c r="M316" s="318"/>
      <c r="N316" s="318"/>
      <c r="O316" s="318"/>
      <c r="P316" s="318"/>
      <c r="Q316" s="318"/>
      <c r="R316" s="318"/>
      <c r="S316" s="318"/>
      <c r="T316" s="318"/>
      <c r="U316" s="318"/>
      <c r="V316" s="318"/>
      <c r="W316" s="318"/>
      <c r="X316" s="318"/>
      <c r="Y316" s="318"/>
      <c r="Z316" s="318"/>
    </row>
    <row r="317" spans="1:26" ht="12" customHeight="1" x14ac:dyDescent="0.25">
      <c r="A317" s="318"/>
      <c r="B317" s="318"/>
      <c r="C317" s="318"/>
      <c r="D317" s="318"/>
      <c r="E317" s="318"/>
      <c r="F317" s="318"/>
      <c r="G317" s="318"/>
      <c r="H317" s="318"/>
      <c r="I317" s="318"/>
      <c r="J317" s="318"/>
      <c r="K317" s="318"/>
      <c r="L317" s="318"/>
      <c r="M317" s="318"/>
      <c r="N317" s="318"/>
      <c r="O317" s="318"/>
      <c r="P317" s="318"/>
      <c r="Q317" s="318"/>
      <c r="R317" s="318"/>
      <c r="S317" s="318"/>
      <c r="T317" s="318"/>
      <c r="U317" s="318"/>
      <c r="V317" s="318"/>
      <c r="W317" s="318"/>
      <c r="X317" s="318"/>
      <c r="Y317" s="318"/>
      <c r="Z317" s="318"/>
    </row>
    <row r="318" spans="1:26" ht="12" customHeight="1" x14ac:dyDescent="0.25">
      <c r="A318" s="318"/>
      <c r="B318" s="318"/>
      <c r="C318" s="318"/>
      <c r="D318" s="318"/>
      <c r="E318" s="318"/>
      <c r="F318" s="318"/>
      <c r="G318" s="318"/>
      <c r="H318" s="318"/>
      <c r="I318" s="318"/>
      <c r="J318" s="318"/>
      <c r="K318" s="318"/>
      <c r="L318" s="318"/>
      <c r="M318" s="318"/>
      <c r="N318" s="318"/>
      <c r="O318" s="318"/>
      <c r="P318" s="318"/>
      <c r="Q318" s="318"/>
      <c r="R318" s="318"/>
      <c r="S318" s="318"/>
      <c r="T318" s="318"/>
      <c r="U318" s="318"/>
      <c r="V318" s="318"/>
      <c r="W318" s="318"/>
      <c r="X318" s="318"/>
      <c r="Y318" s="318"/>
      <c r="Z318" s="318"/>
    </row>
    <row r="319" spans="1:26" ht="12" customHeight="1" x14ac:dyDescent="0.25">
      <c r="A319" s="318"/>
      <c r="B319" s="318"/>
      <c r="C319" s="318"/>
      <c r="D319" s="318"/>
      <c r="E319" s="318"/>
      <c r="F319" s="318"/>
      <c r="G319" s="318"/>
      <c r="H319" s="318"/>
      <c r="I319" s="318"/>
      <c r="J319" s="318"/>
      <c r="K319" s="318"/>
      <c r="L319" s="318"/>
      <c r="M319" s="318"/>
      <c r="N319" s="318"/>
      <c r="O319" s="318"/>
      <c r="P319" s="318"/>
      <c r="Q319" s="318"/>
      <c r="R319" s="318"/>
      <c r="S319" s="318"/>
      <c r="T319" s="318"/>
      <c r="U319" s="318"/>
      <c r="V319" s="318"/>
      <c r="W319" s="318"/>
      <c r="X319" s="318"/>
      <c r="Y319" s="318"/>
      <c r="Z319" s="318"/>
    </row>
    <row r="320" spans="1:26" ht="12" customHeight="1" x14ac:dyDescent="0.25">
      <c r="A320" s="318"/>
      <c r="B320" s="318"/>
      <c r="C320" s="318"/>
      <c r="D320" s="318"/>
      <c r="E320" s="318"/>
      <c r="F320" s="318"/>
      <c r="G320" s="318"/>
      <c r="H320" s="318"/>
      <c r="I320" s="318"/>
      <c r="J320" s="318"/>
      <c r="K320" s="318"/>
      <c r="L320" s="318"/>
      <c r="M320" s="318"/>
      <c r="N320" s="318"/>
      <c r="O320" s="318"/>
      <c r="P320" s="318"/>
      <c r="Q320" s="318"/>
      <c r="R320" s="318"/>
      <c r="S320" s="318"/>
      <c r="T320" s="318"/>
      <c r="U320" s="318"/>
      <c r="V320" s="318"/>
      <c r="W320" s="318"/>
      <c r="X320" s="318"/>
      <c r="Y320" s="318"/>
      <c r="Z320" s="318"/>
    </row>
    <row r="321" spans="1:26" ht="12" customHeight="1" x14ac:dyDescent="0.25">
      <c r="A321" s="318"/>
      <c r="B321" s="318"/>
      <c r="C321" s="318"/>
      <c r="D321" s="318"/>
      <c r="E321" s="318"/>
      <c r="F321" s="318"/>
      <c r="G321" s="318"/>
      <c r="H321" s="318"/>
      <c r="I321" s="318"/>
      <c r="J321" s="318"/>
      <c r="K321" s="318"/>
      <c r="L321" s="318"/>
      <c r="M321" s="318"/>
      <c r="N321" s="318"/>
      <c r="O321" s="318"/>
      <c r="P321" s="318"/>
      <c r="Q321" s="318"/>
      <c r="R321" s="318"/>
      <c r="S321" s="318"/>
      <c r="T321" s="318"/>
      <c r="U321" s="318"/>
      <c r="V321" s="318"/>
      <c r="W321" s="318"/>
      <c r="X321" s="318"/>
      <c r="Y321" s="318"/>
      <c r="Z321" s="318"/>
    </row>
    <row r="322" spans="1:26" ht="12" customHeight="1" x14ac:dyDescent="0.25">
      <c r="A322" s="318"/>
      <c r="B322" s="318"/>
      <c r="C322" s="318"/>
      <c r="D322" s="318"/>
      <c r="E322" s="318"/>
      <c r="F322" s="318"/>
      <c r="G322" s="318"/>
      <c r="H322" s="318"/>
      <c r="I322" s="318"/>
      <c r="J322" s="318"/>
      <c r="K322" s="318"/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  <c r="W322" s="318"/>
      <c r="X322" s="318"/>
      <c r="Y322" s="318"/>
      <c r="Z322" s="318"/>
    </row>
    <row r="323" spans="1:26" ht="12" customHeight="1" x14ac:dyDescent="0.25">
      <c r="A323" s="318"/>
      <c r="B323" s="318"/>
      <c r="C323" s="318"/>
      <c r="D323" s="318"/>
      <c r="E323" s="318"/>
      <c r="F323" s="318"/>
      <c r="G323" s="318"/>
      <c r="H323" s="318"/>
      <c r="I323" s="318"/>
      <c r="J323" s="318"/>
      <c r="K323" s="318"/>
      <c r="L323" s="318"/>
      <c r="M323" s="318"/>
      <c r="N323" s="318"/>
      <c r="O323" s="318"/>
      <c r="P323" s="318"/>
      <c r="Q323" s="318"/>
      <c r="R323" s="318"/>
      <c r="S323" s="318"/>
      <c r="T323" s="318"/>
      <c r="U323" s="318"/>
      <c r="V323" s="318"/>
      <c r="W323" s="318"/>
      <c r="X323" s="318"/>
      <c r="Y323" s="318"/>
      <c r="Z323" s="318"/>
    </row>
    <row r="324" spans="1:26" ht="12" customHeight="1" x14ac:dyDescent="0.25">
      <c r="A324" s="318"/>
      <c r="B324" s="318"/>
      <c r="C324" s="318"/>
      <c r="D324" s="318"/>
      <c r="E324" s="318"/>
      <c r="F324" s="318"/>
      <c r="G324" s="318"/>
      <c r="H324" s="318"/>
      <c r="I324" s="318"/>
      <c r="J324" s="318"/>
      <c r="K324" s="318"/>
      <c r="L324" s="318"/>
      <c r="M324" s="318"/>
      <c r="N324" s="318"/>
      <c r="O324" s="318"/>
      <c r="P324" s="318"/>
      <c r="Q324" s="318"/>
      <c r="R324" s="318"/>
      <c r="S324" s="318"/>
      <c r="T324" s="318"/>
      <c r="U324" s="318"/>
      <c r="V324" s="318"/>
      <c r="W324" s="318"/>
      <c r="X324" s="318"/>
      <c r="Y324" s="318"/>
      <c r="Z324" s="318"/>
    </row>
    <row r="325" spans="1:26" ht="12" customHeight="1" x14ac:dyDescent="0.25">
      <c r="A325" s="318"/>
      <c r="B325" s="318"/>
      <c r="C325" s="318"/>
      <c r="D325" s="318"/>
      <c r="E325" s="318"/>
      <c r="F325" s="318"/>
      <c r="G325" s="318"/>
      <c r="H325" s="318"/>
      <c r="I325" s="318"/>
      <c r="J325" s="318"/>
      <c r="K325" s="318"/>
      <c r="L325" s="318"/>
      <c r="M325" s="318"/>
      <c r="N325" s="318"/>
      <c r="O325" s="318"/>
      <c r="P325" s="318"/>
      <c r="Q325" s="318"/>
      <c r="R325" s="318"/>
      <c r="S325" s="318"/>
      <c r="T325" s="318"/>
      <c r="U325" s="318"/>
      <c r="V325" s="318"/>
      <c r="W325" s="318"/>
      <c r="X325" s="318"/>
      <c r="Y325" s="318"/>
      <c r="Z325" s="318"/>
    </row>
    <row r="326" spans="1:26" ht="12" customHeight="1" x14ac:dyDescent="0.25">
      <c r="A326" s="318"/>
      <c r="B326" s="318"/>
      <c r="C326" s="318"/>
      <c r="D326" s="318"/>
      <c r="E326" s="318"/>
      <c r="F326" s="318"/>
      <c r="G326" s="318"/>
      <c r="H326" s="318"/>
      <c r="I326" s="318"/>
      <c r="J326" s="318"/>
      <c r="K326" s="318"/>
      <c r="L326" s="318"/>
      <c r="M326" s="318"/>
      <c r="N326" s="318"/>
      <c r="O326" s="318"/>
      <c r="P326" s="318"/>
      <c r="Q326" s="318"/>
      <c r="R326" s="318"/>
      <c r="S326" s="318"/>
      <c r="T326" s="318"/>
      <c r="U326" s="318"/>
      <c r="V326" s="318"/>
      <c r="W326" s="318"/>
      <c r="X326" s="318"/>
      <c r="Y326" s="318"/>
      <c r="Z326" s="318"/>
    </row>
    <row r="327" spans="1:26" ht="12" customHeight="1" x14ac:dyDescent="0.25">
      <c r="A327" s="318"/>
      <c r="B327" s="318"/>
      <c r="C327" s="318"/>
      <c r="D327" s="318"/>
      <c r="E327" s="318"/>
      <c r="F327" s="318"/>
      <c r="G327" s="318"/>
      <c r="H327" s="318"/>
      <c r="I327" s="318"/>
      <c r="J327" s="318"/>
      <c r="K327" s="318"/>
      <c r="L327" s="318"/>
      <c r="M327" s="318"/>
      <c r="N327" s="318"/>
      <c r="O327" s="318"/>
      <c r="P327" s="318"/>
      <c r="Q327" s="318"/>
      <c r="R327" s="318"/>
      <c r="S327" s="318"/>
      <c r="T327" s="318"/>
      <c r="U327" s="318"/>
      <c r="V327" s="318"/>
      <c r="W327" s="318"/>
      <c r="X327" s="318"/>
      <c r="Y327" s="318"/>
      <c r="Z327" s="318"/>
    </row>
    <row r="328" spans="1:26" ht="12" customHeight="1" x14ac:dyDescent="0.25">
      <c r="A328" s="318"/>
      <c r="B328" s="318"/>
      <c r="C328" s="318"/>
      <c r="D328" s="318"/>
      <c r="E328" s="318"/>
      <c r="F328" s="318"/>
      <c r="G328" s="318"/>
      <c r="H328" s="318"/>
      <c r="I328" s="318"/>
      <c r="J328" s="318"/>
      <c r="K328" s="318"/>
      <c r="L328" s="318"/>
      <c r="M328" s="318"/>
      <c r="N328" s="318"/>
      <c r="O328" s="318"/>
      <c r="P328" s="318"/>
      <c r="Q328" s="318"/>
      <c r="R328" s="318"/>
      <c r="S328" s="318"/>
      <c r="T328" s="318"/>
      <c r="U328" s="318"/>
      <c r="V328" s="318"/>
      <c r="W328" s="318"/>
      <c r="X328" s="318"/>
      <c r="Y328" s="318"/>
      <c r="Z328" s="318"/>
    </row>
    <row r="329" spans="1:26" ht="12" customHeight="1" x14ac:dyDescent="0.25">
      <c r="A329" s="318"/>
      <c r="B329" s="318"/>
      <c r="C329" s="318"/>
      <c r="D329" s="318"/>
      <c r="E329" s="318"/>
      <c r="F329" s="318"/>
      <c r="G329" s="318"/>
      <c r="H329" s="318"/>
      <c r="I329" s="318"/>
      <c r="J329" s="318"/>
      <c r="K329" s="318"/>
      <c r="L329" s="318"/>
      <c r="M329" s="318"/>
      <c r="N329" s="318"/>
      <c r="O329" s="318"/>
      <c r="P329" s="318"/>
      <c r="Q329" s="318"/>
      <c r="R329" s="318"/>
      <c r="S329" s="318"/>
      <c r="T329" s="318"/>
      <c r="U329" s="318"/>
      <c r="V329" s="318"/>
      <c r="W329" s="318"/>
      <c r="X329" s="318"/>
      <c r="Y329" s="318"/>
      <c r="Z329" s="318"/>
    </row>
    <row r="330" spans="1:26" ht="12" customHeight="1" x14ac:dyDescent="0.25">
      <c r="A330" s="318"/>
      <c r="B330" s="318"/>
      <c r="C330" s="318"/>
      <c r="D330" s="318"/>
      <c r="E330" s="318"/>
      <c r="F330" s="318"/>
      <c r="G330" s="318"/>
      <c r="H330" s="318"/>
      <c r="I330" s="318"/>
      <c r="J330" s="318"/>
      <c r="K330" s="318"/>
      <c r="L330" s="318"/>
      <c r="M330" s="318"/>
      <c r="N330" s="318"/>
      <c r="O330" s="318"/>
      <c r="P330" s="318"/>
      <c r="Q330" s="318"/>
      <c r="R330" s="318"/>
      <c r="S330" s="318"/>
      <c r="T330" s="318"/>
      <c r="U330" s="318"/>
      <c r="V330" s="318"/>
      <c r="W330" s="318"/>
      <c r="X330" s="318"/>
      <c r="Y330" s="318"/>
      <c r="Z330" s="318"/>
    </row>
    <row r="331" spans="1:26" ht="12" customHeight="1" x14ac:dyDescent="0.25">
      <c r="A331" s="318"/>
      <c r="B331" s="318"/>
      <c r="C331" s="318"/>
      <c r="D331" s="318"/>
      <c r="E331" s="318"/>
      <c r="F331" s="318"/>
      <c r="G331" s="318"/>
      <c r="H331" s="318"/>
      <c r="I331" s="318"/>
      <c r="J331" s="318"/>
      <c r="K331" s="318"/>
      <c r="L331" s="318"/>
      <c r="M331" s="318"/>
      <c r="N331" s="318"/>
      <c r="O331" s="318"/>
      <c r="P331" s="318"/>
      <c r="Q331" s="318"/>
      <c r="R331" s="318"/>
      <c r="S331" s="318"/>
      <c r="T331" s="318"/>
      <c r="U331" s="318"/>
      <c r="V331" s="318"/>
      <c r="W331" s="318"/>
      <c r="X331" s="318"/>
      <c r="Y331" s="318"/>
      <c r="Z331" s="318"/>
    </row>
    <row r="332" spans="1:26" ht="12" customHeight="1" x14ac:dyDescent="0.25">
      <c r="A332" s="318"/>
      <c r="B332" s="318"/>
      <c r="C332" s="318"/>
      <c r="D332" s="318"/>
      <c r="E332" s="318"/>
      <c r="F332" s="318"/>
      <c r="G332" s="318"/>
      <c r="H332" s="318"/>
      <c r="I332" s="318"/>
      <c r="J332" s="318"/>
      <c r="K332" s="318"/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  <c r="W332" s="318"/>
      <c r="X332" s="318"/>
      <c r="Y332" s="318"/>
      <c r="Z332" s="318"/>
    </row>
    <row r="333" spans="1:26" ht="12" customHeight="1" x14ac:dyDescent="0.25">
      <c r="A333" s="318"/>
      <c r="B333" s="318"/>
      <c r="C333" s="318"/>
      <c r="D333" s="318"/>
      <c r="E333" s="318"/>
      <c r="F333" s="318"/>
      <c r="G333" s="318"/>
      <c r="H333" s="318"/>
      <c r="I333" s="318"/>
      <c r="J333" s="318"/>
      <c r="K333" s="318"/>
      <c r="L333" s="318"/>
      <c r="M333" s="318"/>
      <c r="N333" s="318"/>
      <c r="O333" s="318"/>
      <c r="P333" s="318"/>
      <c r="Q333" s="318"/>
      <c r="R333" s="318"/>
      <c r="S333" s="318"/>
      <c r="T333" s="318"/>
      <c r="U333" s="318"/>
      <c r="V333" s="318"/>
      <c r="W333" s="318"/>
      <c r="X333" s="318"/>
      <c r="Y333" s="318"/>
      <c r="Z333" s="318"/>
    </row>
    <row r="334" spans="1:26" ht="12" customHeight="1" x14ac:dyDescent="0.25">
      <c r="A334" s="318"/>
      <c r="B334" s="318"/>
      <c r="C334" s="318"/>
      <c r="D334" s="318"/>
      <c r="E334" s="318"/>
      <c r="F334" s="318"/>
      <c r="G334" s="318"/>
      <c r="H334" s="318"/>
      <c r="I334" s="318"/>
      <c r="J334" s="318"/>
      <c r="K334" s="318"/>
      <c r="L334" s="318"/>
      <c r="M334" s="318"/>
      <c r="N334" s="318"/>
      <c r="O334" s="318"/>
      <c r="P334" s="318"/>
      <c r="Q334" s="318"/>
      <c r="R334" s="318"/>
      <c r="S334" s="318"/>
      <c r="T334" s="318"/>
      <c r="U334" s="318"/>
      <c r="V334" s="318"/>
      <c r="W334" s="318"/>
      <c r="X334" s="318"/>
      <c r="Y334" s="318"/>
      <c r="Z334" s="318"/>
    </row>
    <row r="335" spans="1:26" ht="12" customHeight="1" x14ac:dyDescent="0.25">
      <c r="A335" s="318"/>
      <c r="B335" s="318"/>
      <c r="C335" s="318"/>
      <c r="D335" s="318"/>
      <c r="E335" s="318"/>
      <c r="F335" s="31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8"/>
      <c r="S335" s="318"/>
      <c r="T335" s="318"/>
      <c r="U335" s="318"/>
      <c r="V335" s="318"/>
      <c r="W335" s="318"/>
      <c r="X335" s="318"/>
      <c r="Y335" s="318"/>
      <c r="Z335" s="318"/>
    </row>
    <row r="336" spans="1:26" ht="12" customHeight="1" x14ac:dyDescent="0.25">
      <c r="A336" s="318"/>
      <c r="B336" s="318"/>
      <c r="C336" s="318"/>
      <c r="D336" s="318"/>
      <c r="E336" s="318"/>
      <c r="F336" s="318"/>
      <c r="G336" s="318"/>
      <c r="H336" s="318"/>
      <c r="I336" s="318"/>
      <c r="J336" s="318"/>
      <c r="K336" s="318"/>
      <c r="L336" s="318"/>
      <c r="M336" s="318"/>
      <c r="N336" s="318"/>
      <c r="O336" s="318"/>
      <c r="P336" s="318"/>
      <c r="Q336" s="318"/>
      <c r="R336" s="318"/>
      <c r="S336" s="318"/>
      <c r="T336" s="318"/>
      <c r="U336" s="318"/>
      <c r="V336" s="318"/>
      <c r="W336" s="318"/>
      <c r="X336" s="318"/>
      <c r="Y336" s="318"/>
      <c r="Z336" s="318"/>
    </row>
    <row r="337" spans="1:26" ht="12" customHeight="1" x14ac:dyDescent="0.25">
      <c r="A337" s="318"/>
      <c r="B337" s="318"/>
      <c r="C337" s="318"/>
      <c r="D337" s="318"/>
      <c r="E337" s="318"/>
      <c r="F337" s="318"/>
      <c r="G337" s="318"/>
      <c r="H337" s="318"/>
      <c r="I337" s="318"/>
      <c r="J337" s="318"/>
      <c r="K337" s="318"/>
      <c r="L337" s="318"/>
      <c r="M337" s="318"/>
      <c r="N337" s="318"/>
      <c r="O337" s="318"/>
      <c r="P337" s="318"/>
      <c r="Q337" s="318"/>
      <c r="R337" s="318"/>
      <c r="S337" s="318"/>
      <c r="T337" s="318"/>
      <c r="U337" s="318"/>
      <c r="V337" s="318"/>
      <c r="W337" s="318"/>
      <c r="X337" s="318"/>
      <c r="Y337" s="318"/>
      <c r="Z337" s="318"/>
    </row>
    <row r="338" spans="1:26" ht="12" customHeight="1" x14ac:dyDescent="0.25">
      <c r="A338" s="318"/>
      <c r="B338" s="318"/>
      <c r="C338" s="318"/>
      <c r="D338" s="318"/>
      <c r="E338" s="318"/>
      <c r="F338" s="318"/>
      <c r="G338" s="318"/>
      <c r="H338" s="318"/>
      <c r="I338" s="318"/>
      <c r="J338" s="318"/>
      <c r="K338" s="318"/>
      <c r="L338" s="318"/>
      <c r="M338" s="318"/>
      <c r="N338" s="318"/>
      <c r="O338" s="318"/>
      <c r="P338" s="318"/>
      <c r="Q338" s="318"/>
      <c r="R338" s="318"/>
      <c r="S338" s="318"/>
      <c r="T338" s="318"/>
      <c r="U338" s="318"/>
      <c r="V338" s="318"/>
      <c r="W338" s="318"/>
      <c r="X338" s="318"/>
      <c r="Y338" s="318"/>
      <c r="Z338" s="318"/>
    </row>
    <row r="339" spans="1:26" ht="12" customHeight="1" x14ac:dyDescent="0.25">
      <c r="A339" s="318"/>
      <c r="B339" s="318"/>
      <c r="C339" s="318"/>
      <c r="D339" s="318"/>
      <c r="E339" s="318"/>
      <c r="F339" s="318"/>
      <c r="G339" s="318"/>
      <c r="H339" s="318"/>
      <c r="I339" s="318"/>
      <c r="J339" s="318"/>
      <c r="K339" s="318"/>
      <c r="L339" s="318"/>
      <c r="M339" s="318"/>
      <c r="N339" s="318"/>
      <c r="O339" s="318"/>
      <c r="P339" s="318"/>
      <c r="Q339" s="318"/>
      <c r="R339" s="318"/>
      <c r="S339" s="318"/>
      <c r="T339" s="318"/>
      <c r="U339" s="318"/>
      <c r="V339" s="318"/>
      <c r="W339" s="318"/>
      <c r="X339" s="318"/>
      <c r="Y339" s="318"/>
      <c r="Z339" s="318"/>
    </row>
    <row r="340" spans="1:26" ht="12" customHeight="1" x14ac:dyDescent="0.25">
      <c r="A340" s="318"/>
      <c r="B340" s="318"/>
      <c r="C340" s="318"/>
      <c r="D340" s="318"/>
      <c r="E340" s="318"/>
      <c r="F340" s="318"/>
      <c r="G340" s="318"/>
      <c r="H340" s="318"/>
      <c r="I340" s="318"/>
      <c r="J340" s="318"/>
      <c r="K340" s="318"/>
      <c r="L340" s="318"/>
      <c r="M340" s="318"/>
      <c r="N340" s="318"/>
      <c r="O340" s="318"/>
      <c r="P340" s="318"/>
      <c r="Q340" s="318"/>
      <c r="R340" s="318"/>
      <c r="S340" s="318"/>
      <c r="T340" s="318"/>
      <c r="U340" s="318"/>
      <c r="V340" s="318"/>
      <c r="W340" s="318"/>
      <c r="X340" s="318"/>
      <c r="Y340" s="318"/>
      <c r="Z340" s="318"/>
    </row>
    <row r="341" spans="1:26" ht="12" customHeight="1" x14ac:dyDescent="0.25">
      <c r="A341" s="318"/>
      <c r="B341" s="318"/>
      <c r="C341" s="318"/>
      <c r="D341" s="318"/>
      <c r="E341" s="318"/>
      <c r="F341" s="318"/>
      <c r="G341" s="318"/>
      <c r="H341" s="318"/>
      <c r="I341" s="318"/>
      <c r="J341" s="318"/>
      <c r="K341" s="318"/>
      <c r="L341" s="318"/>
      <c r="M341" s="318"/>
      <c r="N341" s="318"/>
      <c r="O341" s="318"/>
      <c r="P341" s="318"/>
      <c r="Q341" s="318"/>
      <c r="R341" s="318"/>
      <c r="S341" s="318"/>
      <c r="T341" s="318"/>
      <c r="U341" s="318"/>
      <c r="V341" s="318"/>
      <c r="W341" s="318"/>
      <c r="X341" s="318"/>
      <c r="Y341" s="318"/>
      <c r="Z341" s="318"/>
    </row>
    <row r="342" spans="1:26" ht="12" customHeight="1" x14ac:dyDescent="0.25">
      <c r="A342" s="318"/>
      <c r="B342" s="318"/>
      <c r="C342" s="318"/>
      <c r="D342" s="318"/>
      <c r="E342" s="318"/>
      <c r="F342" s="318"/>
      <c r="G342" s="318"/>
      <c r="H342" s="318"/>
      <c r="I342" s="318"/>
      <c r="J342" s="318"/>
      <c r="K342" s="318"/>
      <c r="L342" s="318"/>
      <c r="M342" s="318"/>
      <c r="N342" s="318"/>
      <c r="O342" s="318"/>
      <c r="P342" s="318"/>
      <c r="Q342" s="318"/>
      <c r="R342" s="318"/>
      <c r="S342" s="318"/>
      <c r="T342" s="318"/>
      <c r="U342" s="318"/>
      <c r="V342" s="318"/>
      <c r="W342" s="318"/>
      <c r="X342" s="318"/>
      <c r="Y342" s="318"/>
      <c r="Z342" s="318"/>
    </row>
    <row r="343" spans="1:26" ht="12" customHeight="1" x14ac:dyDescent="0.25">
      <c r="A343" s="318"/>
      <c r="B343" s="318"/>
      <c r="C343" s="318"/>
      <c r="D343" s="318"/>
      <c r="E343" s="318"/>
      <c r="F343" s="318"/>
      <c r="G343" s="318"/>
      <c r="H343" s="318"/>
      <c r="I343" s="318"/>
      <c r="J343" s="318"/>
      <c r="K343" s="318"/>
      <c r="L343" s="318"/>
      <c r="M343" s="318"/>
      <c r="N343" s="318"/>
      <c r="O343" s="318"/>
      <c r="P343" s="318"/>
      <c r="Q343" s="318"/>
      <c r="R343" s="318"/>
      <c r="S343" s="318"/>
      <c r="T343" s="318"/>
      <c r="U343" s="318"/>
      <c r="V343" s="318"/>
      <c r="W343" s="318"/>
      <c r="X343" s="318"/>
      <c r="Y343" s="318"/>
      <c r="Z343" s="318"/>
    </row>
    <row r="344" spans="1:26" ht="12" customHeight="1" x14ac:dyDescent="0.25">
      <c r="A344" s="318"/>
      <c r="B344" s="318"/>
      <c r="C344" s="318"/>
      <c r="D344" s="318"/>
      <c r="E344" s="318"/>
      <c r="F344" s="318"/>
      <c r="G344" s="318"/>
      <c r="H344" s="318"/>
      <c r="I344" s="318"/>
      <c r="J344" s="318"/>
      <c r="K344" s="318"/>
      <c r="L344" s="318"/>
      <c r="M344" s="318"/>
      <c r="N344" s="318"/>
      <c r="O344" s="318"/>
      <c r="P344" s="318"/>
      <c r="Q344" s="318"/>
      <c r="R344" s="318"/>
      <c r="S344" s="318"/>
      <c r="T344" s="318"/>
      <c r="U344" s="318"/>
      <c r="V344" s="318"/>
      <c r="W344" s="318"/>
      <c r="X344" s="318"/>
      <c r="Y344" s="318"/>
      <c r="Z344" s="318"/>
    </row>
    <row r="345" spans="1:26" ht="12" customHeight="1" x14ac:dyDescent="0.25">
      <c r="A345" s="318"/>
      <c r="B345" s="318"/>
      <c r="C345" s="318"/>
      <c r="D345" s="318"/>
      <c r="E345" s="318"/>
      <c r="F345" s="318"/>
      <c r="G345" s="318"/>
      <c r="H345" s="318"/>
      <c r="I345" s="318"/>
      <c r="J345" s="318"/>
      <c r="K345" s="318"/>
      <c r="L345" s="318"/>
      <c r="M345" s="318"/>
      <c r="N345" s="318"/>
      <c r="O345" s="318"/>
      <c r="P345" s="318"/>
      <c r="Q345" s="318"/>
      <c r="R345" s="318"/>
      <c r="S345" s="318"/>
      <c r="T345" s="318"/>
      <c r="U345" s="318"/>
      <c r="V345" s="318"/>
      <c r="W345" s="318"/>
      <c r="X345" s="318"/>
      <c r="Y345" s="318"/>
      <c r="Z345" s="318"/>
    </row>
    <row r="346" spans="1:26" ht="12" customHeight="1" x14ac:dyDescent="0.25">
      <c r="A346" s="318"/>
      <c r="B346" s="318"/>
      <c r="C346" s="318"/>
      <c r="D346" s="318"/>
      <c r="E346" s="318"/>
      <c r="F346" s="318"/>
      <c r="G346" s="318"/>
      <c r="H346" s="318"/>
      <c r="I346" s="318"/>
      <c r="J346" s="318"/>
      <c r="K346" s="318"/>
      <c r="L346" s="318"/>
      <c r="M346" s="318"/>
      <c r="N346" s="318"/>
      <c r="O346" s="318"/>
      <c r="P346" s="318"/>
      <c r="Q346" s="318"/>
      <c r="R346" s="318"/>
      <c r="S346" s="318"/>
      <c r="T346" s="318"/>
      <c r="U346" s="318"/>
      <c r="V346" s="318"/>
      <c r="W346" s="318"/>
      <c r="X346" s="318"/>
      <c r="Y346" s="318"/>
      <c r="Z346" s="318"/>
    </row>
    <row r="347" spans="1:26" ht="12" customHeight="1" x14ac:dyDescent="0.25">
      <c r="A347" s="318"/>
      <c r="B347" s="318"/>
      <c r="C347" s="318"/>
      <c r="D347" s="318"/>
      <c r="E347" s="318"/>
      <c r="F347" s="318"/>
      <c r="G347" s="318"/>
      <c r="H347" s="318"/>
      <c r="I347" s="318"/>
      <c r="J347" s="318"/>
      <c r="K347" s="318"/>
      <c r="L347" s="318"/>
      <c r="M347" s="318"/>
      <c r="N347" s="318"/>
      <c r="O347" s="318"/>
      <c r="P347" s="318"/>
      <c r="Q347" s="318"/>
      <c r="R347" s="318"/>
      <c r="S347" s="318"/>
      <c r="T347" s="318"/>
      <c r="U347" s="318"/>
      <c r="V347" s="318"/>
      <c r="W347" s="318"/>
      <c r="X347" s="318"/>
      <c r="Y347" s="318"/>
      <c r="Z347" s="318"/>
    </row>
    <row r="348" spans="1:26" ht="12" customHeight="1" x14ac:dyDescent="0.25">
      <c r="A348" s="318"/>
      <c r="B348" s="318"/>
      <c r="C348" s="318"/>
      <c r="D348" s="318"/>
      <c r="E348" s="318"/>
      <c r="F348" s="318"/>
      <c r="G348" s="318"/>
      <c r="H348" s="318"/>
      <c r="I348" s="318"/>
      <c r="J348" s="318"/>
      <c r="K348" s="318"/>
      <c r="L348" s="318"/>
      <c r="M348" s="318"/>
      <c r="N348" s="318"/>
      <c r="O348" s="318"/>
      <c r="P348" s="318"/>
      <c r="Q348" s="318"/>
      <c r="R348" s="318"/>
      <c r="S348" s="318"/>
      <c r="T348" s="318"/>
      <c r="U348" s="318"/>
      <c r="V348" s="318"/>
      <c r="W348" s="318"/>
      <c r="X348" s="318"/>
      <c r="Y348" s="318"/>
      <c r="Z348" s="318"/>
    </row>
    <row r="349" spans="1:26" ht="12" customHeight="1" x14ac:dyDescent="0.25">
      <c r="A349" s="318"/>
      <c r="B349" s="318"/>
      <c r="C349" s="318"/>
      <c r="D349" s="318"/>
      <c r="E349" s="318"/>
      <c r="F349" s="318"/>
      <c r="G349" s="318"/>
      <c r="H349" s="318"/>
      <c r="I349" s="318"/>
      <c r="J349" s="318"/>
      <c r="K349" s="318"/>
      <c r="L349" s="318"/>
      <c r="M349" s="318"/>
      <c r="N349" s="318"/>
      <c r="O349" s="318"/>
      <c r="P349" s="318"/>
      <c r="Q349" s="318"/>
      <c r="R349" s="318"/>
      <c r="S349" s="318"/>
      <c r="T349" s="318"/>
      <c r="U349" s="318"/>
      <c r="V349" s="318"/>
      <c r="W349" s="318"/>
      <c r="X349" s="318"/>
      <c r="Y349" s="318"/>
      <c r="Z349" s="318"/>
    </row>
    <row r="350" spans="1:26" ht="12" customHeight="1" x14ac:dyDescent="0.25">
      <c r="A350" s="318"/>
      <c r="B350" s="318"/>
      <c r="C350" s="318"/>
      <c r="D350" s="318"/>
      <c r="E350" s="318"/>
      <c r="F350" s="318"/>
      <c r="G350" s="318"/>
      <c r="H350" s="318"/>
      <c r="I350" s="318"/>
      <c r="J350" s="318"/>
      <c r="K350" s="318"/>
      <c r="L350" s="318"/>
      <c r="M350" s="318"/>
      <c r="N350" s="318"/>
      <c r="O350" s="318"/>
      <c r="P350" s="318"/>
      <c r="Q350" s="318"/>
      <c r="R350" s="318"/>
      <c r="S350" s="318"/>
      <c r="T350" s="318"/>
      <c r="U350" s="318"/>
      <c r="V350" s="318"/>
      <c r="W350" s="318"/>
      <c r="X350" s="318"/>
      <c r="Y350" s="318"/>
      <c r="Z350" s="318"/>
    </row>
    <row r="351" spans="1:26" ht="12" customHeight="1" x14ac:dyDescent="0.25">
      <c r="A351" s="318"/>
      <c r="B351" s="318"/>
      <c r="C351" s="318"/>
      <c r="D351" s="318"/>
      <c r="E351" s="318"/>
      <c r="F351" s="318"/>
      <c r="G351" s="318"/>
      <c r="H351" s="318"/>
      <c r="I351" s="318"/>
      <c r="J351" s="318"/>
      <c r="K351" s="318"/>
      <c r="L351" s="318"/>
      <c r="M351" s="318"/>
      <c r="N351" s="318"/>
      <c r="O351" s="318"/>
      <c r="P351" s="318"/>
      <c r="Q351" s="318"/>
      <c r="R351" s="318"/>
      <c r="S351" s="318"/>
      <c r="T351" s="318"/>
      <c r="U351" s="318"/>
      <c r="V351" s="318"/>
      <c r="W351" s="318"/>
      <c r="X351" s="318"/>
      <c r="Y351" s="318"/>
      <c r="Z351" s="318"/>
    </row>
    <row r="352" spans="1:26" ht="12" customHeight="1" x14ac:dyDescent="0.25">
      <c r="A352" s="318"/>
      <c r="B352" s="318"/>
      <c r="C352" s="318"/>
      <c r="D352" s="318"/>
      <c r="E352" s="318"/>
      <c r="F352" s="318"/>
      <c r="G352" s="318"/>
      <c r="H352" s="318"/>
      <c r="I352" s="318"/>
      <c r="J352" s="318"/>
      <c r="K352" s="318"/>
      <c r="L352" s="318"/>
      <c r="M352" s="318"/>
      <c r="N352" s="318"/>
      <c r="O352" s="318"/>
      <c r="P352" s="318"/>
      <c r="Q352" s="318"/>
      <c r="R352" s="318"/>
      <c r="S352" s="318"/>
      <c r="T352" s="318"/>
      <c r="U352" s="318"/>
      <c r="V352" s="318"/>
      <c r="W352" s="318"/>
      <c r="X352" s="318"/>
      <c r="Y352" s="318"/>
      <c r="Z352" s="318"/>
    </row>
    <row r="353" spans="1:26" ht="12" customHeight="1" x14ac:dyDescent="0.25">
      <c r="A353" s="318"/>
      <c r="B353" s="318"/>
      <c r="C353" s="318"/>
      <c r="D353" s="318"/>
      <c r="E353" s="318"/>
      <c r="F353" s="318"/>
      <c r="G353" s="318"/>
      <c r="H353" s="318"/>
      <c r="I353" s="318"/>
      <c r="J353" s="318"/>
      <c r="K353" s="318"/>
      <c r="L353" s="318"/>
      <c r="M353" s="318"/>
      <c r="N353" s="318"/>
      <c r="O353" s="318"/>
      <c r="P353" s="318"/>
      <c r="Q353" s="318"/>
      <c r="R353" s="318"/>
      <c r="S353" s="318"/>
      <c r="T353" s="318"/>
      <c r="U353" s="318"/>
      <c r="V353" s="318"/>
      <c r="W353" s="318"/>
      <c r="X353" s="318"/>
      <c r="Y353" s="318"/>
      <c r="Z353" s="318"/>
    </row>
    <row r="354" spans="1:26" ht="12" customHeight="1" x14ac:dyDescent="0.25">
      <c r="A354" s="318"/>
      <c r="B354" s="318"/>
      <c r="C354" s="318"/>
      <c r="D354" s="318"/>
      <c r="E354" s="318"/>
      <c r="F354" s="318"/>
      <c r="G354" s="318"/>
      <c r="H354" s="318"/>
      <c r="I354" s="318"/>
      <c r="J354" s="318"/>
      <c r="K354" s="318"/>
      <c r="L354" s="318"/>
      <c r="M354" s="318"/>
      <c r="N354" s="318"/>
      <c r="O354" s="318"/>
      <c r="P354" s="318"/>
      <c r="Q354" s="318"/>
      <c r="R354" s="318"/>
      <c r="S354" s="318"/>
      <c r="T354" s="318"/>
      <c r="U354" s="318"/>
      <c r="V354" s="318"/>
      <c r="W354" s="318"/>
      <c r="X354" s="318"/>
      <c r="Y354" s="318"/>
      <c r="Z354" s="318"/>
    </row>
    <row r="355" spans="1:26" ht="12" customHeight="1" x14ac:dyDescent="0.25">
      <c r="A355" s="318"/>
      <c r="B355" s="318"/>
      <c r="C355" s="318"/>
      <c r="D355" s="318"/>
      <c r="E355" s="318"/>
      <c r="F355" s="318"/>
      <c r="G355" s="318"/>
      <c r="H355" s="318"/>
      <c r="I355" s="318"/>
      <c r="J355" s="318"/>
      <c r="K355" s="318"/>
      <c r="L355" s="318"/>
      <c r="M355" s="318"/>
      <c r="N355" s="318"/>
      <c r="O355" s="318"/>
      <c r="P355" s="318"/>
      <c r="Q355" s="318"/>
      <c r="R355" s="318"/>
      <c r="S355" s="318"/>
      <c r="T355" s="318"/>
      <c r="U355" s="318"/>
      <c r="V355" s="318"/>
      <c r="W355" s="318"/>
      <c r="X355" s="318"/>
      <c r="Y355" s="318"/>
      <c r="Z355" s="318"/>
    </row>
    <row r="356" spans="1:26" ht="12" customHeight="1" x14ac:dyDescent="0.25">
      <c r="A356" s="318"/>
      <c r="B356" s="318"/>
      <c r="C356" s="318"/>
      <c r="D356" s="318"/>
      <c r="E356" s="318"/>
      <c r="F356" s="318"/>
      <c r="G356" s="318"/>
      <c r="H356" s="318"/>
      <c r="I356" s="318"/>
      <c r="J356" s="318"/>
      <c r="K356" s="318"/>
      <c r="L356" s="318"/>
      <c r="M356" s="318"/>
      <c r="N356" s="318"/>
      <c r="O356" s="318"/>
      <c r="P356" s="318"/>
      <c r="Q356" s="318"/>
      <c r="R356" s="318"/>
      <c r="S356" s="318"/>
      <c r="T356" s="318"/>
      <c r="U356" s="318"/>
      <c r="V356" s="318"/>
      <c r="W356" s="318"/>
      <c r="X356" s="318"/>
      <c r="Y356" s="318"/>
      <c r="Z356" s="318"/>
    </row>
    <row r="357" spans="1:26" ht="12" customHeight="1" x14ac:dyDescent="0.25">
      <c r="A357" s="318"/>
      <c r="B357" s="318"/>
      <c r="C357" s="318"/>
      <c r="D357" s="318"/>
      <c r="E357" s="318"/>
      <c r="F357" s="318"/>
      <c r="G357" s="318"/>
      <c r="H357" s="318"/>
      <c r="I357" s="318"/>
      <c r="J357" s="318"/>
      <c r="K357" s="318"/>
      <c r="L357" s="318"/>
      <c r="M357" s="318"/>
      <c r="N357" s="318"/>
      <c r="O357" s="318"/>
      <c r="P357" s="318"/>
      <c r="Q357" s="318"/>
      <c r="R357" s="318"/>
      <c r="S357" s="318"/>
      <c r="T357" s="318"/>
      <c r="U357" s="318"/>
      <c r="V357" s="318"/>
      <c r="W357" s="318"/>
      <c r="X357" s="318"/>
      <c r="Y357" s="318"/>
      <c r="Z357" s="318"/>
    </row>
    <row r="358" spans="1:26" ht="12" customHeight="1" x14ac:dyDescent="0.25">
      <c r="A358" s="318"/>
      <c r="B358" s="318"/>
      <c r="C358" s="318"/>
      <c r="D358" s="318"/>
      <c r="E358" s="318"/>
      <c r="F358" s="318"/>
      <c r="G358" s="318"/>
      <c r="H358" s="318"/>
      <c r="I358" s="318"/>
      <c r="J358" s="318"/>
      <c r="K358" s="318"/>
      <c r="L358" s="318"/>
      <c r="M358" s="318"/>
      <c r="N358" s="318"/>
      <c r="O358" s="318"/>
      <c r="P358" s="318"/>
      <c r="Q358" s="318"/>
      <c r="R358" s="318"/>
      <c r="S358" s="318"/>
      <c r="T358" s="318"/>
      <c r="U358" s="318"/>
      <c r="V358" s="318"/>
      <c r="W358" s="318"/>
      <c r="X358" s="318"/>
      <c r="Y358" s="318"/>
      <c r="Z358" s="318"/>
    </row>
    <row r="359" spans="1:26" ht="12" customHeight="1" x14ac:dyDescent="0.25">
      <c r="A359" s="318"/>
      <c r="B359" s="318"/>
      <c r="C359" s="318"/>
      <c r="D359" s="318"/>
      <c r="E359" s="318"/>
      <c r="F359" s="318"/>
      <c r="G359" s="318"/>
      <c r="H359" s="318"/>
      <c r="I359" s="318"/>
      <c r="J359" s="318"/>
      <c r="K359" s="318"/>
      <c r="L359" s="318"/>
      <c r="M359" s="318"/>
      <c r="N359" s="318"/>
      <c r="O359" s="318"/>
      <c r="P359" s="318"/>
      <c r="Q359" s="318"/>
      <c r="R359" s="318"/>
      <c r="S359" s="318"/>
      <c r="T359" s="318"/>
      <c r="U359" s="318"/>
      <c r="V359" s="318"/>
      <c r="W359" s="318"/>
      <c r="X359" s="318"/>
      <c r="Y359" s="318"/>
      <c r="Z359" s="318"/>
    </row>
    <row r="360" spans="1:26" ht="12" customHeight="1" x14ac:dyDescent="0.25">
      <c r="A360" s="318"/>
      <c r="B360" s="318"/>
      <c r="C360" s="318"/>
      <c r="D360" s="318"/>
      <c r="E360" s="318"/>
      <c r="F360" s="318"/>
      <c r="G360" s="318"/>
      <c r="H360" s="318"/>
      <c r="I360" s="318"/>
      <c r="J360" s="318"/>
      <c r="K360" s="318"/>
      <c r="L360" s="318"/>
      <c r="M360" s="318"/>
      <c r="N360" s="318"/>
      <c r="O360" s="318"/>
      <c r="P360" s="318"/>
      <c r="Q360" s="318"/>
      <c r="R360" s="318"/>
      <c r="S360" s="318"/>
      <c r="T360" s="318"/>
      <c r="U360" s="318"/>
      <c r="V360" s="318"/>
      <c r="W360" s="318"/>
      <c r="X360" s="318"/>
      <c r="Y360" s="318"/>
      <c r="Z360" s="318"/>
    </row>
    <row r="361" spans="1:26" ht="12" customHeight="1" x14ac:dyDescent="0.25">
      <c r="A361" s="318"/>
      <c r="B361" s="318"/>
      <c r="C361" s="318"/>
      <c r="D361" s="318"/>
      <c r="E361" s="318"/>
      <c r="F361" s="318"/>
      <c r="G361" s="318"/>
      <c r="H361" s="318"/>
      <c r="I361" s="318"/>
      <c r="J361" s="318"/>
      <c r="K361" s="318"/>
      <c r="L361" s="318"/>
      <c r="M361" s="318"/>
      <c r="N361" s="318"/>
      <c r="O361" s="318"/>
      <c r="P361" s="318"/>
      <c r="Q361" s="318"/>
      <c r="R361" s="318"/>
      <c r="S361" s="318"/>
      <c r="T361" s="318"/>
      <c r="U361" s="318"/>
      <c r="V361" s="318"/>
      <c r="W361" s="318"/>
      <c r="X361" s="318"/>
      <c r="Y361" s="318"/>
      <c r="Z361" s="318"/>
    </row>
    <row r="362" spans="1:26" ht="12" customHeight="1" x14ac:dyDescent="0.25">
      <c r="A362" s="318"/>
      <c r="B362" s="318"/>
      <c r="C362" s="318"/>
      <c r="D362" s="318"/>
      <c r="E362" s="318"/>
      <c r="F362" s="318"/>
      <c r="G362" s="318"/>
      <c r="H362" s="318"/>
      <c r="I362" s="318"/>
      <c r="J362" s="318"/>
      <c r="K362" s="318"/>
      <c r="L362" s="318"/>
      <c r="M362" s="318"/>
      <c r="N362" s="318"/>
      <c r="O362" s="318"/>
      <c r="P362" s="318"/>
      <c r="Q362" s="318"/>
      <c r="R362" s="318"/>
      <c r="S362" s="318"/>
      <c r="T362" s="318"/>
      <c r="U362" s="318"/>
      <c r="V362" s="318"/>
      <c r="W362" s="318"/>
      <c r="X362" s="318"/>
      <c r="Y362" s="318"/>
      <c r="Z362" s="318"/>
    </row>
    <row r="363" spans="1:26" ht="12" customHeight="1" x14ac:dyDescent="0.25">
      <c r="A363" s="318"/>
      <c r="B363" s="318"/>
      <c r="C363" s="318"/>
      <c r="D363" s="318"/>
      <c r="E363" s="318"/>
      <c r="F363" s="318"/>
      <c r="G363" s="318"/>
      <c r="H363" s="318"/>
      <c r="I363" s="318"/>
      <c r="J363" s="318"/>
      <c r="K363" s="318"/>
      <c r="L363" s="318"/>
      <c r="M363" s="318"/>
      <c r="N363" s="318"/>
      <c r="O363" s="318"/>
      <c r="P363" s="318"/>
      <c r="Q363" s="318"/>
      <c r="R363" s="318"/>
      <c r="S363" s="318"/>
      <c r="T363" s="318"/>
      <c r="U363" s="318"/>
      <c r="V363" s="318"/>
      <c r="W363" s="318"/>
      <c r="X363" s="318"/>
      <c r="Y363" s="318"/>
      <c r="Z363" s="318"/>
    </row>
    <row r="364" spans="1:26" ht="12" customHeight="1" x14ac:dyDescent="0.25">
      <c r="A364" s="318"/>
      <c r="B364" s="318"/>
      <c r="C364" s="318"/>
      <c r="D364" s="318"/>
      <c r="E364" s="318"/>
      <c r="F364" s="318"/>
      <c r="G364" s="318"/>
      <c r="H364" s="318"/>
      <c r="I364" s="318"/>
      <c r="J364" s="318"/>
      <c r="K364" s="318"/>
      <c r="L364" s="318"/>
      <c r="M364" s="318"/>
      <c r="N364" s="318"/>
      <c r="O364" s="318"/>
      <c r="P364" s="318"/>
      <c r="Q364" s="318"/>
      <c r="R364" s="318"/>
      <c r="S364" s="318"/>
      <c r="T364" s="318"/>
      <c r="U364" s="318"/>
      <c r="V364" s="318"/>
      <c r="W364" s="318"/>
      <c r="X364" s="318"/>
      <c r="Y364" s="318"/>
      <c r="Z364" s="318"/>
    </row>
    <row r="365" spans="1:26" ht="12" customHeight="1" x14ac:dyDescent="0.25">
      <c r="A365" s="318"/>
      <c r="B365" s="318"/>
      <c r="C365" s="318"/>
      <c r="D365" s="318"/>
      <c r="E365" s="318"/>
      <c r="F365" s="318"/>
      <c r="G365" s="318"/>
      <c r="H365" s="318"/>
      <c r="I365" s="318"/>
      <c r="J365" s="318"/>
      <c r="K365" s="318"/>
      <c r="L365" s="318"/>
      <c r="M365" s="318"/>
      <c r="N365" s="318"/>
      <c r="O365" s="318"/>
      <c r="P365" s="318"/>
      <c r="Q365" s="318"/>
      <c r="R365" s="318"/>
      <c r="S365" s="318"/>
      <c r="T365" s="318"/>
      <c r="U365" s="318"/>
      <c r="V365" s="318"/>
      <c r="W365" s="318"/>
      <c r="X365" s="318"/>
      <c r="Y365" s="318"/>
      <c r="Z365" s="318"/>
    </row>
    <row r="366" spans="1:26" ht="12" customHeight="1" x14ac:dyDescent="0.25">
      <c r="A366" s="318"/>
      <c r="B366" s="318"/>
      <c r="C366" s="318"/>
      <c r="D366" s="318"/>
      <c r="E366" s="318"/>
      <c r="F366" s="318"/>
      <c r="G366" s="318"/>
      <c r="H366" s="318"/>
      <c r="I366" s="318"/>
      <c r="J366" s="318"/>
      <c r="K366" s="318"/>
      <c r="L366" s="318"/>
      <c r="M366" s="318"/>
      <c r="N366" s="318"/>
      <c r="O366" s="318"/>
      <c r="P366" s="318"/>
      <c r="Q366" s="318"/>
      <c r="R366" s="318"/>
      <c r="S366" s="318"/>
      <c r="T366" s="318"/>
      <c r="U366" s="318"/>
      <c r="V366" s="318"/>
      <c r="W366" s="318"/>
      <c r="X366" s="318"/>
      <c r="Y366" s="318"/>
      <c r="Z366" s="318"/>
    </row>
    <row r="367" spans="1:26" ht="12" customHeight="1" x14ac:dyDescent="0.25">
      <c r="A367" s="318"/>
      <c r="B367" s="318"/>
      <c r="C367" s="318"/>
      <c r="D367" s="318"/>
      <c r="E367" s="318"/>
      <c r="F367" s="318"/>
      <c r="G367" s="318"/>
      <c r="H367" s="318"/>
      <c r="I367" s="318"/>
      <c r="J367" s="318"/>
      <c r="K367" s="318"/>
      <c r="L367" s="318"/>
      <c r="M367" s="318"/>
      <c r="N367" s="318"/>
      <c r="O367" s="318"/>
      <c r="P367" s="318"/>
      <c r="Q367" s="318"/>
      <c r="R367" s="318"/>
      <c r="S367" s="318"/>
      <c r="T367" s="318"/>
      <c r="U367" s="318"/>
      <c r="V367" s="318"/>
      <c r="W367" s="318"/>
      <c r="X367" s="318"/>
      <c r="Y367" s="318"/>
      <c r="Z367" s="318"/>
    </row>
    <row r="368" spans="1:26" ht="12" customHeight="1" x14ac:dyDescent="0.25">
      <c r="A368" s="318"/>
      <c r="B368" s="318"/>
      <c r="C368" s="318"/>
      <c r="D368" s="318"/>
      <c r="E368" s="318"/>
      <c r="F368" s="318"/>
      <c r="G368" s="318"/>
      <c r="H368" s="318"/>
      <c r="I368" s="318"/>
      <c r="J368" s="318"/>
      <c r="K368" s="318"/>
      <c r="L368" s="318"/>
      <c r="M368" s="318"/>
      <c r="N368" s="318"/>
      <c r="O368" s="318"/>
      <c r="P368" s="318"/>
      <c r="Q368" s="318"/>
      <c r="R368" s="318"/>
      <c r="S368" s="318"/>
      <c r="T368" s="318"/>
      <c r="U368" s="318"/>
      <c r="V368" s="318"/>
      <c r="W368" s="318"/>
      <c r="X368" s="318"/>
      <c r="Y368" s="318"/>
      <c r="Z368" s="318"/>
    </row>
    <row r="369" spans="1:26" ht="12" customHeight="1" x14ac:dyDescent="0.25">
      <c r="A369" s="318"/>
      <c r="B369" s="318"/>
      <c r="C369" s="318"/>
      <c r="D369" s="318"/>
      <c r="E369" s="318"/>
      <c r="F369" s="318"/>
      <c r="G369" s="318"/>
      <c r="H369" s="318"/>
      <c r="I369" s="318"/>
      <c r="J369" s="318"/>
      <c r="K369" s="318"/>
      <c r="L369" s="318"/>
      <c r="M369" s="318"/>
      <c r="N369" s="318"/>
      <c r="O369" s="318"/>
      <c r="P369" s="318"/>
      <c r="Q369" s="318"/>
      <c r="R369" s="318"/>
      <c r="S369" s="318"/>
      <c r="T369" s="318"/>
      <c r="U369" s="318"/>
      <c r="V369" s="318"/>
      <c r="W369" s="318"/>
      <c r="X369" s="318"/>
      <c r="Y369" s="318"/>
      <c r="Z369" s="318"/>
    </row>
    <row r="370" spans="1:26" ht="12" customHeight="1" x14ac:dyDescent="0.25">
      <c r="A370" s="318"/>
      <c r="B370" s="318"/>
      <c r="C370" s="318"/>
      <c r="D370" s="318"/>
      <c r="E370" s="318"/>
      <c r="F370" s="318"/>
      <c r="G370" s="318"/>
      <c r="H370" s="318"/>
      <c r="I370" s="318"/>
      <c r="J370" s="318"/>
      <c r="K370" s="318"/>
      <c r="L370" s="318"/>
      <c r="M370" s="318"/>
      <c r="N370" s="318"/>
      <c r="O370" s="318"/>
      <c r="P370" s="318"/>
      <c r="Q370" s="318"/>
      <c r="R370" s="318"/>
      <c r="S370" s="318"/>
      <c r="T370" s="318"/>
      <c r="U370" s="318"/>
      <c r="V370" s="318"/>
      <c r="W370" s="318"/>
      <c r="X370" s="318"/>
      <c r="Y370" s="318"/>
      <c r="Z370" s="318"/>
    </row>
    <row r="371" spans="1:26" ht="12" customHeight="1" x14ac:dyDescent="0.25">
      <c r="A371" s="318"/>
      <c r="B371" s="318"/>
      <c r="C371" s="318"/>
      <c r="D371" s="318"/>
      <c r="E371" s="318"/>
      <c r="F371" s="318"/>
      <c r="G371" s="318"/>
      <c r="H371" s="318"/>
      <c r="I371" s="318"/>
      <c r="J371" s="318"/>
      <c r="K371" s="318"/>
      <c r="L371" s="318"/>
      <c r="M371" s="318"/>
      <c r="N371" s="318"/>
      <c r="O371" s="318"/>
      <c r="P371" s="318"/>
      <c r="Q371" s="318"/>
      <c r="R371" s="318"/>
      <c r="S371" s="318"/>
      <c r="T371" s="318"/>
      <c r="U371" s="318"/>
      <c r="V371" s="318"/>
      <c r="W371" s="318"/>
      <c r="X371" s="318"/>
      <c r="Y371" s="318"/>
      <c r="Z371" s="318"/>
    </row>
    <row r="372" spans="1:26" ht="12" customHeight="1" x14ac:dyDescent="0.25">
      <c r="A372" s="318"/>
      <c r="B372" s="318"/>
      <c r="C372" s="318"/>
      <c r="D372" s="318"/>
      <c r="E372" s="318"/>
      <c r="F372" s="318"/>
      <c r="G372" s="318"/>
      <c r="H372" s="318"/>
      <c r="I372" s="318"/>
      <c r="J372" s="318"/>
      <c r="K372" s="318"/>
      <c r="L372" s="318"/>
      <c r="M372" s="318"/>
      <c r="N372" s="318"/>
      <c r="O372" s="318"/>
      <c r="P372" s="318"/>
      <c r="Q372" s="318"/>
      <c r="R372" s="318"/>
      <c r="S372" s="318"/>
      <c r="T372" s="318"/>
      <c r="U372" s="318"/>
      <c r="V372" s="318"/>
      <c r="W372" s="318"/>
      <c r="X372" s="318"/>
      <c r="Y372" s="318"/>
      <c r="Z372" s="318"/>
    </row>
    <row r="373" spans="1:26" ht="12" customHeight="1" x14ac:dyDescent="0.25">
      <c r="A373" s="318"/>
      <c r="B373" s="318"/>
      <c r="C373" s="318"/>
      <c r="D373" s="318"/>
      <c r="E373" s="318"/>
      <c r="F373" s="318"/>
      <c r="G373" s="318"/>
      <c r="H373" s="318"/>
      <c r="I373" s="318"/>
      <c r="J373" s="318"/>
      <c r="K373" s="318"/>
      <c r="L373" s="318"/>
      <c r="M373" s="318"/>
      <c r="N373" s="318"/>
      <c r="O373" s="318"/>
      <c r="P373" s="318"/>
      <c r="Q373" s="318"/>
      <c r="R373" s="318"/>
      <c r="S373" s="318"/>
      <c r="T373" s="318"/>
      <c r="U373" s="318"/>
      <c r="V373" s="318"/>
      <c r="W373" s="318"/>
      <c r="X373" s="318"/>
      <c r="Y373" s="318"/>
      <c r="Z373" s="318"/>
    </row>
    <row r="374" spans="1:26" ht="12" customHeight="1" x14ac:dyDescent="0.25">
      <c r="A374" s="318"/>
      <c r="B374" s="318"/>
      <c r="C374" s="318"/>
      <c r="D374" s="318"/>
      <c r="E374" s="318"/>
      <c r="F374" s="318"/>
      <c r="G374" s="318"/>
      <c r="H374" s="318"/>
      <c r="I374" s="318"/>
      <c r="J374" s="318"/>
      <c r="K374" s="318"/>
      <c r="L374" s="318"/>
      <c r="M374" s="318"/>
      <c r="N374" s="318"/>
      <c r="O374" s="318"/>
      <c r="P374" s="318"/>
      <c r="Q374" s="318"/>
      <c r="R374" s="318"/>
      <c r="S374" s="318"/>
      <c r="T374" s="318"/>
      <c r="U374" s="318"/>
      <c r="V374" s="318"/>
      <c r="W374" s="318"/>
      <c r="X374" s="318"/>
      <c r="Y374" s="318"/>
      <c r="Z374" s="318"/>
    </row>
    <row r="375" spans="1:26" ht="12" customHeight="1" x14ac:dyDescent="0.25">
      <c r="A375" s="318"/>
      <c r="B375" s="318"/>
      <c r="C375" s="318"/>
      <c r="D375" s="318"/>
      <c r="E375" s="318"/>
      <c r="F375" s="318"/>
      <c r="G375" s="318"/>
      <c r="H375" s="318"/>
      <c r="I375" s="318"/>
      <c r="J375" s="318"/>
      <c r="K375" s="318"/>
      <c r="L375" s="318"/>
      <c r="M375" s="318"/>
      <c r="N375" s="318"/>
      <c r="O375" s="318"/>
      <c r="P375" s="318"/>
      <c r="Q375" s="318"/>
      <c r="R375" s="318"/>
      <c r="S375" s="318"/>
      <c r="T375" s="318"/>
      <c r="U375" s="318"/>
      <c r="V375" s="318"/>
      <c r="W375" s="318"/>
      <c r="X375" s="318"/>
      <c r="Y375" s="318"/>
      <c r="Z375" s="318"/>
    </row>
    <row r="376" spans="1:26" ht="12" customHeight="1" x14ac:dyDescent="0.25">
      <c r="A376" s="318"/>
      <c r="B376" s="318"/>
      <c r="C376" s="318"/>
      <c r="D376" s="318"/>
      <c r="E376" s="318"/>
      <c r="F376" s="318"/>
      <c r="G376" s="318"/>
      <c r="H376" s="318"/>
      <c r="I376" s="318"/>
      <c r="J376" s="318"/>
      <c r="K376" s="318"/>
      <c r="L376" s="318"/>
      <c r="M376" s="318"/>
      <c r="N376" s="318"/>
      <c r="O376" s="318"/>
      <c r="P376" s="318"/>
      <c r="Q376" s="318"/>
      <c r="R376" s="318"/>
      <c r="S376" s="318"/>
      <c r="T376" s="318"/>
      <c r="U376" s="318"/>
      <c r="V376" s="318"/>
      <c r="W376" s="318"/>
      <c r="X376" s="318"/>
      <c r="Y376" s="318"/>
      <c r="Z376" s="318"/>
    </row>
    <row r="377" spans="1:26" ht="12" customHeight="1" x14ac:dyDescent="0.25">
      <c r="A377" s="318"/>
      <c r="B377" s="318"/>
      <c r="C377" s="318"/>
      <c r="D377" s="318"/>
      <c r="E377" s="318"/>
      <c r="F377" s="318"/>
      <c r="G377" s="318"/>
      <c r="H377" s="318"/>
      <c r="I377" s="318"/>
      <c r="J377" s="318"/>
      <c r="K377" s="318"/>
      <c r="L377" s="318"/>
      <c r="M377" s="318"/>
      <c r="N377" s="318"/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</row>
    <row r="378" spans="1:26" ht="12" customHeight="1" x14ac:dyDescent="0.25">
      <c r="A378" s="318"/>
      <c r="B378" s="318"/>
      <c r="C378" s="318"/>
      <c r="D378" s="318"/>
      <c r="E378" s="318"/>
      <c r="F378" s="31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  <c r="W378" s="318"/>
      <c r="X378" s="318"/>
      <c r="Y378" s="318"/>
      <c r="Z378" s="318"/>
    </row>
    <row r="379" spans="1:26" ht="12" customHeight="1" x14ac:dyDescent="0.25">
      <c r="A379" s="318"/>
      <c r="B379" s="318"/>
      <c r="C379" s="318"/>
      <c r="D379" s="318"/>
      <c r="E379" s="318"/>
      <c r="F379" s="318"/>
      <c r="G379" s="318"/>
      <c r="H379" s="318"/>
      <c r="I379" s="318"/>
      <c r="J379" s="318"/>
      <c r="K379" s="318"/>
      <c r="L379" s="318"/>
      <c r="M379" s="318"/>
      <c r="N379" s="318"/>
      <c r="O379" s="318"/>
      <c r="P379" s="318"/>
      <c r="Q379" s="318"/>
      <c r="R379" s="318"/>
      <c r="S379" s="318"/>
      <c r="T379" s="318"/>
      <c r="U379" s="318"/>
      <c r="V379" s="318"/>
      <c r="W379" s="318"/>
      <c r="X379" s="318"/>
      <c r="Y379" s="318"/>
      <c r="Z379" s="318"/>
    </row>
    <row r="380" spans="1:26" ht="12" customHeight="1" x14ac:dyDescent="0.25">
      <c r="A380" s="318"/>
      <c r="B380" s="318"/>
      <c r="C380" s="318"/>
      <c r="D380" s="318"/>
      <c r="E380" s="318"/>
      <c r="F380" s="318"/>
      <c r="G380" s="318"/>
      <c r="H380" s="318"/>
      <c r="I380" s="318"/>
      <c r="J380" s="318"/>
      <c r="K380" s="318"/>
      <c r="L380" s="318"/>
      <c r="M380" s="318"/>
      <c r="N380" s="318"/>
      <c r="O380" s="318"/>
      <c r="P380" s="318"/>
      <c r="Q380" s="318"/>
      <c r="R380" s="318"/>
      <c r="S380" s="318"/>
      <c r="T380" s="318"/>
      <c r="U380" s="318"/>
      <c r="V380" s="318"/>
      <c r="W380" s="318"/>
      <c r="X380" s="318"/>
      <c r="Y380" s="318"/>
      <c r="Z380" s="318"/>
    </row>
    <row r="381" spans="1:26" ht="12" customHeight="1" x14ac:dyDescent="0.25">
      <c r="A381" s="318"/>
      <c r="B381" s="318"/>
      <c r="C381" s="318"/>
      <c r="D381" s="318"/>
      <c r="E381" s="318"/>
      <c r="F381" s="318"/>
      <c r="G381" s="318"/>
      <c r="H381" s="318"/>
      <c r="I381" s="318"/>
      <c r="J381" s="318"/>
      <c r="K381" s="318"/>
      <c r="L381" s="318"/>
      <c r="M381" s="318"/>
      <c r="N381" s="318"/>
      <c r="O381" s="318"/>
      <c r="P381" s="318"/>
      <c r="Q381" s="318"/>
      <c r="R381" s="318"/>
      <c r="S381" s="318"/>
      <c r="T381" s="318"/>
      <c r="U381" s="318"/>
      <c r="V381" s="318"/>
      <c r="W381" s="318"/>
      <c r="X381" s="318"/>
      <c r="Y381" s="318"/>
      <c r="Z381" s="318"/>
    </row>
    <row r="382" spans="1:26" ht="12" customHeight="1" x14ac:dyDescent="0.25">
      <c r="A382" s="318"/>
      <c r="B382" s="318"/>
      <c r="C382" s="318"/>
      <c r="D382" s="318"/>
      <c r="E382" s="318"/>
      <c r="F382" s="318"/>
      <c r="G382" s="318"/>
      <c r="H382" s="318"/>
      <c r="I382" s="318"/>
      <c r="J382" s="318"/>
      <c r="K382" s="318"/>
      <c r="L382" s="318"/>
      <c r="M382" s="318"/>
      <c r="N382" s="318"/>
      <c r="O382" s="318"/>
      <c r="P382" s="318"/>
      <c r="Q382" s="318"/>
      <c r="R382" s="318"/>
      <c r="S382" s="318"/>
      <c r="T382" s="318"/>
      <c r="U382" s="318"/>
      <c r="V382" s="318"/>
      <c r="W382" s="318"/>
      <c r="X382" s="318"/>
      <c r="Y382" s="318"/>
      <c r="Z382" s="318"/>
    </row>
    <row r="383" spans="1:26" ht="12" customHeight="1" x14ac:dyDescent="0.25">
      <c r="A383" s="318"/>
      <c r="B383" s="318"/>
      <c r="C383" s="318"/>
      <c r="D383" s="318"/>
      <c r="E383" s="318"/>
      <c r="F383" s="318"/>
      <c r="G383" s="318"/>
      <c r="H383" s="318"/>
      <c r="I383" s="318"/>
      <c r="J383" s="318"/>
      <c r="K383" s="318"/>
      <c r="L383" s="318"/>
      <c r="M383" s="318"/>
      <c r="N383" s="318"/>
      <c r="O383" s="318"/>
      <c r="P383" s="318"/>
      <c r="Q383" s="318"/>
      <c r="R383" s="318"/>
      <c r="S383" s="318"/>
      <c r="T383" s="318"/>
      <c r="U383" s="318"/>
      <c r="V383" s="318"/>
      <c r="W383" s="318"/>
      <c r="X383" s="318"/>
      <c r="Y383" s="318"/>
      <c r="Z383" s="318"/>
    </row>
    <row r="384" spans="1:26" ht="12" customHeight="1" x14ac:dyDescent="0.25">
      <c r="A384" s="318"/>
      <c r="B384" s="318"/>
      <c r="C384" s="318"/>
      <c r="D384" s="318"/>
      <c r="E384" s="318"/>
      <c r="F384" s="318"/>
      <c r="G384" s="318"/>
      <c r="H384" s="318"/>
      <c r="I384" s="318"/>
      <c r="J384" s="318"/>
      <c r="K384" s="318"/>
      <c r="L384" s="318"/>
      <c r="M384" s="318"/>
      <c r="N384" s="318"/>
      <c r="O384" s="318"/>
      <c r="P384" s="318"/>
      <c r="Q384" s="318"/>
      <c r="R384" s="318"/>
      <c r="S384" s="318"/>
      <c r="T384" s="318"/>
      <c r="U384" s="318"/>
      <c r="V384" s="318"/>
      <c r="W384" s="318"/>
      <c r="X384" s="318"/>
      <c r="Y384" s="318"/>
      <c r="Z384" s="318"/>
    </row>
    <row r="385" spans="1:26" ht="12" customHeight="1" x14ac:dyDescent="0.25">
      <c r="A385" s="318"/>
      <c r="B385" s="318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318"/>
      <c r="R385" s="318"/>
      <c r="S385" s="318"/>
      <c r="T385" s="318"/>
      <c r="U385" s="318"/>
      <c r="V385" s="318"/>
      <c r="W385" s="318"/>
      <c r="X385" s="318"/>
      <c r="Y385" s="318"/>
      <c r="Z385" s="318"/>
    </row>
    <row r="386" spans="1:26" ht="12" customHeight="1" x14ac:dyDescent="0.25">
      <c r="A386" s="318"/>
      <c r="B386" s="318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318"/>
      <c r="R386" s="318"/>
      <c r="S386" s="318"/>
      <c r="T386" s="318"/>
      <c r="U386" s="318"/>
      <c r="V386" s="318"/>
      <c r="W386" s="318"/>
      <c r="X386" s="318"/>
      <c r="Y386" s="318"/>
      <c r="Z386" s="318"/>
    </row>
    <row r="387" spans="1:26" ht="12" customHeight="1" x14ac:dyDescent="0.25">
      <c r="A387" s="318"/>
      <c r="B387" s="318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8"/>
      <c r="S387" s="318"/>
      <c r="T387" s="318"/>
      <c r="U387" s="318"/>
      <c r="V387" s="318"/>
      <c r="W387" s="318"/>
      <c r="X387" s="318"/>
      <c r="Y387" s="318"/>
      <c r="Z387" s="318"/>
    </row>
    <row r="388" spans="1:26" ht="12" customHeight="1" x14ac:dyDescent="0.25">
      <c r="A388" s="318"/>
      <c r="B388" s="318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  <c r="W388" s="318"/>
      <c r="X388" s="318"/>
      <c r="Y388" s="318"/>
      <c r="Z388" s="318"/>
    </row>
    <row r="389" spans="1:26" ht="12" customHeight="1" x14ac:dyDescent="0.25">
      <c r="A389" s="318"/>
      <c r="B389" s="318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318"/>
      <c r="R389" s="318"/>
      <c r="S389" s="318"/>
      <c r="T389" s="318"/>
      <c r="U389" s="318"/>
      <c r="V389" s="318"/>
      <c r="W389" s="318"/>
      <c r="X389" s="318"/>
      <c r="Y389" s="318"/>
      <c r="Z389" s="318"/>
    </row>
    <row r="390" spans="1:26" ht="12" customHeight="1" x14ac:dyDescent="0.25">
      <c r="A390" s="318"/>
      <c r="B390" s="318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318"/>
      <c r="R390" s="318"/>
      <c r="S390" s="318"/>
      <c r="T390" s="318"/>
      <c r="U390" s="318"/>
      <c r="V390" s="318"/>
      <c r="W390" s="318"/>
      <c r="X390" s="318"/>
      <c r="Y390" s="318"/>
      <c r="Z390" s="318"/>
    </row>
    <row r="391" spans="1:26" ht="12" customHeight="1" x14ac:dyDescent="0.25">
      <c r="A391" s="318"/>
      <c r="B391" s="318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318"/>
      <c r="R391" s="318"/>
      <c r="S391" s="318"/>
      <c r="T391" s="318"/>
      <c r="U391" s="318"/>
      <c r="V391" s="318"/>
      <c r="W391" s="318"/>
      <c r="X391" s="318"/>
      <c r="Y391" s="318"/>
      <c r="Z391" s="318"/>
    </row>
    <row r="392" spans="1:26" ht="12" customHeight="1" x14ac:dyDescent="0.25">
      <c r="A392" s="318"/>
      <c r="B392" s="318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318"/>
      <c r="R392" s="318"/>
      <c r="S392" s="318"/>
      <c r="T392" s="318"/>
      <c r="U392" s="318"/>
      <c r="V392" s="318"/>
      <c r="W392" s="318"/>
      <c r="X392" s="318"/>
      <c r="Y392" s="318"/>
      <c r="Z392" s="318"/>
    </row>
    <row r="393" spans="1:26" ht="12" customHeight="1" x14ac:dyDescent="0.25">
      <c r="A393" s="318"/>
      <c r="B393" s="318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318"/>
      <c r="R393" s="318"/>
      <c r="S393" s="318"/>
      <c r="T393" s="318"/>
      <c r="U393" s="318"/>
      <c r="V393" s="318"/>
      <c r="W393" s="318"/>
      <c r="X393" s="318"/>
      <c r="Y393" s="318"/>
      <c r="Z393" s="318"/>
    </row>
    <row r="394" spans="1:26" ht="12" customHeight="1" x14ac:dyDescent="0.25">
      <c r="A394" s="318"/>
      <c r="B394" s="318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318"/>
      <c r="R394" s="318"/>
      <c r="S394" s="318"/>
      <c r="T394" s="318"/>
      <c r="U394" s="318"/>
      <c r="V394" s="318"/>
      <c r="W394" s="318"/>
      <c r="X394" s="318"/>
      <c r="Y394" s="318"/>
      <c r="Z394" s="318"/>
    </row>
    <row r="395" spans="1:26" ht="12" customHeight="1" x14ac:dyDescent="0.25">
      <c r="A395" s="318"/>
      <c r="B395" s="318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318"/>
      <c r="R395" s="318"/>
      <c r="S395" s="318"/>
      <c r="T395" s="318"/>
      <c r="U395" s="318"/>
      <c r="V395" s="318"/>
      <c r="W395" s="318"/>
      <c r="X395" s="318"/>
      <c r="Y395" s="318"/>
      <c r="Z395" s="318"/>
    </row>
    <row r="396" spans="1:26" ht="12" customHeight="1" x14ac:dyDescent="0.25">
      <c r="A396" s="318"/>
      <c r="B396" s="318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318"/>
      <c r="R396" s="318"/>
      <c r="S396" s="318"/>
      <c r="T396" s="318"/>
      <c r="U396" s="318"/>
      <c r="V396" s="318"/>
      <c r="W396" s="318"/>
      <c r="X396" s="318"/>
      <c r="Y396" s="318"/>
      <c r="Z396" s="318"/>
    </row>
    <row r="397" spans="1:26" ht="12" customHeight="1" x14ac:dyDescent="0.25">
      <c r="A397" s="318"/>
      <c r="B397" s="318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318"/>
      <c r="R397" s="318"/>
      <c r="S397" s="318"/>
      <c r="T397" s="318"/>
      <c r="U397" s="318"/>
      <c r="V397" s="318"/>
      <c r="W397" s="318"/>
      <c r="X397" s="318"/>
      <c r="Y397" s="318"/>
      <c r="Z397" s="318"/>
    </row>
    <row r="398" spans="1:26" ht="12" customHeight="1" x14ac:dyDescent="0.25">
      <c r="A398" s="318"/>
      <c r="B398" s="318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318"/>
      <c r="R398" s="318"/>
      <c r="S398" s="318"/>
      <c r="T398" s="318"/>
      <c r="U398" s="318"/>
      <c r="V398" s="318"/>
      <c r="W398" s="318"/>
      <c r="X398" s="318"/>
      <c r="Y398" s="318"/>
      <c r="Z398" s="318"/>
    </row>
    <row r="399" spans="1:26" ht="12" customHeight="1" x14ac:dyDescent="0.25">
      <c r="A399" s="318"/>
      <c r="B399" s="318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318"/>
      <c r="R399" s="318"/>
      <c r="S399" s="318"/>
      <c r="T399" s="318"/>
      <c r="U399" s="318"/>
      <c r="V399" s="318"/>
      <c r="W399" s="318"/>
      <c r="X399" s="318"/>
      <c r="Y399" s="318"/>
      <c r="Z399" s="318"/>
    </row>
    <row r="400" spans="1:26" ht="12" customHeight="1" x14ac:dyDescent="0.25">
      <c r="A400" s="318"/>
      <c r="B400" s="318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318"/>
      <c r="R400" s="318"/>
      <c r="S400" s="318"/>
      <c r="T400" s="318"/>
      <c r="U400" s="318"/>
      <c r="V400" s="318"/>
      <c r="W400" s="318"/>
      <c r="X400" s="318"/>
      <c r="Y400" s="318"/>
      <c r="Z400" s="318"/>
    </row>
    <row r="401" spans="1:26" ht="12" customHeight="1" x14ac:dyDescent="0.25">
      <c r="A401" s="318"/>
      <c r="B401" s="318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318"/>
      <c r="R401" s="318"/>
      <c r="S401" s="318"/>
      <c r="T401" s="318"/>
      <c r="U401" s="318"/>
      <c r="V401" s="318"/>
      <c r="W401" s="318"/>
      <c r="X401" s="318"/>
      <c r="Y401" s="318"/>
      <c r="Z401" s="318"/>
    </row>
    <row r="402" spans="1:26" ht="12" customHeight="1" x14ac:dyDescent="0.25">
      <c r="A402" s="318"/>
      <c r="B402" s="318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318"/>
      <c r="R402" s="318"/>
      <c r="S402" s="318"/>
      <c r="T402" s="318"/>
      <c r="U402" s="318"/>
      <c r="V402" s="318"/>
      <c r="W402" s="318"/>
      <c r="X402" s="318"/>
      <c r="Y402" s="318"/>
      <c r="Z402" s="318"/>
    </row>
    <row r="403" spans="1:26" ht="12" customHeight="1" x14ac:dyDescent="0.25">
      <c r="A403" s="318"/>
      <c r="B403" s="318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318"/>
      <c r="R403" s="318"/>
      <c r="S403" s="318"/>
      <c r="T403" s="318"/>
      <c r="U403" s="318"/>
      <c r="V403" s="318"/>
      <c r="W403" s="318"/>
      <c r="X403" s="318"/>
      <c r="Y403" s="318"/>
      <c r="Z403" s="318"/>
    </row>
    <row r="404" spans="1:26" ht="12" customHeight="1" x14ac:dyDescent="0.25">
      <c r="A404" s="318"/>
      <c r="B404" s="318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318"/>
      <c r="R404" s="318"/>
      <c r="S404" s="318"/>
      <c r="T404" s="318"/>
      <c r="U404" s="318"/>
      <c r="V404" s="318"/>
      <c r="W404" s="318"/>
      <c r="X404" s="318"/>
      <c r="Y404" s="318"/>
      <c r="Z404" s="318"/>
    </row>
    <row r="405" spans="1:26" ht="12" customHeight="1" x14ac:dyDescent="0.25">
      <c r="A405" s="318"/>
      <c r="B405" s="318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318"/>
      <c r="R405" s="318"/>
      <c r="S405" s="318"/>
      <c r="T405" s="318"/>
      <c r="U405" s="318"/>
      <c r="V405" s="318"/>
      <c r="W405" s="318"/>
      <c r="X405" s="318"/>
      <c r="Y405" s="318"/>
      <c r="Z405" s="318"/>
    </row>
    <row r="406" spans="1:26" ht="12" customHeight="1" x14ac:dyDescent="0.25">
      <c r="A406" s="318"/>
      <c r="B406" s="318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318"/>
      <c r="R406" s="318"/>
      <c r="S406" s="318"/>
      <c r="T406" s="318"/>
      <c r="U406" s="318"/>
      <c r="V406" s="318"/>
      <c r="W406" s="318"/>
      <c r="X406" s="318"/>
      <c r="Y406" s="318"/>
      <c r="Z406" s="318"/>
    </row>
    <row r="407" spans="1:26" ht="12" customHeight="1" x14ac:dyDescent="0.25">
      <c r="A407" s="318"/>
      <c r="B407" s="318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318"/>
      <c r="R407" s="318"/>
      <c r="S407" s="318"/>
      <c r="T407" s="318"/>
      <c r="U407" s="318"/>
      <c r="V407" s="318"/>
      <c r="W407" s="318"/>
      <c r="X407" s="318"/>
      <c r="Y407" s="318"/>
      <c r="Z407" s="318"/>
    </row>
    <row r="408" spans="1:26" ht="12" customHeight="1" x14ac:dyDescent="0.25">
      <c r="A408" s="318"/>
      <c r="B408" s="318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318"/>
      <c r="R408" s="318"/>
      <c r="S408" s="318"/>
      <c r="T408" s="318"/>
      <c r="U408" s="318"/>
      <c r="V408" s="318"/>
      <c r="W408" s="318"/>
      <c r="X408" s="318"/>
      <c r="Y408" s="318"/>
      <c r="Z408" s="318"/>
    </row>
    <row r="409" spans="1:26" ht="12" customHeight="1" x14ac:dyDescent="0.25">
      <c r="A409" s="318"/>
      <c r="B409" s="318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318"/>
      <c r="R409" s="318"/>
      <c r="S409" s="318"/>
      <c r="T409" s="318"/>
      <c r="U409" s="318"/>
      <c r="V409" s="318"/>
      <c r="W409" s="318"/>
      <c r="X409" s="318"/>
      <c r="Y409" s="318"/>
      <c r="Z409" s="318"/>
    </row>
    <row r="410" spans="1:26" ht="12" customHeight="1" x14ac:dyDescent="0.25">
      <c r="A410" s="318"/>
      <c r="B410" s="318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318"/>
      <c r="R410" s="318"/>
      <c r="S410" s="318"/>
      <c r="T410" s="318"/>
      <c r="U410" s="318"/>
      <c r="V410" s="318"/>
      <c r="W410" s="318"/>
      <c r="X410" s="318"/>
      <c r="Y410" s="318"/>
      <c r="Z410" s="318"/>
    </row>
    <row r="411" spans="1:26" ht="12" customHeight="1" x14ac:dyDescent="0.25">
      <c r="A411" s="318"/>
      <c r="B411" s="318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318"/>
      <c r="R411" s="318"/>
      <c r="S411" s="318"/>
      <c r="T411" s="318"/>
      <c r="U411" s="318"/>
      <c r="V411" s="318"/>
      <c r="W411" s="318"/>
      <c r="X411" s="318"/>
      <c r="Y411" s="318"/>
      <c r="Z411" s="318"/>
    </row>
    <row r="412" spans="1:26" ht="12" customHeight="1" x14ac:dyDescent="0.25">
      <c r="A412" s="318"/>
      <c r="B412" s="318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318"/>
      <c r="R412" s="318"/>
      <c r="S412" s="318"/>
      <c r="T412" s="318"/>
      <c r="U412" s="318"/>
      <c r="V412" s="318"/>
      <c r="W412" s="318"/>
      <c r="X412" s="318"/>
      <c r="Y412" s="318"/>
      <c r="Z412" s="318"/>
    </row>
    <row r="413" spans="1:26" ht="12" customHeight="1" x14ac:dyDescent="0.25">
      <c r="A413" s="318"/>
      <c r="B413" s="318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318"/>
      <c r="R413" s="318"/>
      <c r="S413" s="318"/>
      <c r="T413" s="318"/>
      <c r="U413" s="318"/>
      <c r="V413" s="318"/>
      <c r="W413" s="318"/>
      <c r="X413" s="318"/>
      <c r="Y413" s="318"/>
      <c r="Z413" s="318"/>
    </row>
    <row r="414" spans="1:26" ht="12" customHeight="1" x14ac:dyDescent="0.25">
      <c r="A414" s="318"/>
      <c r="B414" s="318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318"/>
      <c r="R414" s="318"/>
      <c r="S414" s="318"/>
      <c r="T414" s="318"/>
      <c r="U414" s="318"/>
      <c r="V414" s="318"/>
      <c r="W414" s="318"/>
      <c r="X414" s="318"/>
      <c r="Y414" s="318"/>
      <c r="Z414" s="318"/>
    </row>
    <row r="415" spans="1:26" ht="12" customHeight="1" x14ac:dyDescent="0.25">
      <c r="A415" s="318"/>
      <c r="B415" s="318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</row>
    <row r="416" spans="1:26" ht="12" customHeight="1" x14ac:dyDescent="0.25">
      <c r="A416" s="318"/>
      <c r="B416" s="318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318"/>
      <c r="R416" s="318"/>
      <c r="S416" s="318"/>
      <c r="T416" s="318"/>
      <c r="U416" s="318"/>
      <c r="V416" s="318"/>
      <c r="W416" s="318"/>
      <c r="X416" s="318"/>
      <c r="Y416" s="318"/>
      <c r="Z416" s="318"/>
    </row>
    <row r="417" spans="1:26" ht="12" customHeight="1" x14ac:dyDescent="0.25">
      <c r="A417" s="318"/>
      <c r="B417" s="318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318"/>
      <c r="R417" s="318"/>
      <c r="S417" s="318"/>
      <c r="T417" s="318"/>
      <c r="U417" s="318"/>
      <c r="V417" s="318"/>
      <c r="W417" s="318"/>
      <c r="X417" s="318"/>
      <c r="Y417" s="318"/>
      <c r="Z417" s="318"/>
    </row>
    <row r="418" spans="1:26" ht="12" customHeight="1" x14ac:dyDescent="0.25">
      <c r="A418" s="318"/>
      <c r="B418" s="318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318"/>
      <c r="R418" s="318"/>
      <c r="S418" s="318"/>
      <c r="T418" s="318"/>
      <c r="U418" s="318"/>
      <c r="V418" s="318"/>
      <c r="W418" s="318"/>
      <c r="X418" s="318"/>
      <c r="Y418" s="318"/>
      <c r="Z418" s="318"/>
    </row>
    <row r="419" spans="1:26" ht="12" customHeight="1" x14ac:dyDescent="0.25">
      <c r="A419" s="318"/>
      <c r="B419" s="318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318"/>
      <c r="R419" s="318"/>
      <c r="S419" s="318"/>
      <c r="T419" s="318"/>
      <c r="U419" s="318"/>
      <c r="V419" s="318"/>
      <c r="W419" s="318"/>
      <c r="X419" s="318"/>
      <c r="Y419" s="318"/>
      <c r="Z419" s="318"/>
    </row>
    <row r="420" spans="1:26" ht="12" customHeight="1" x14ac:dyDescent="0.25">
      <c r="A420" s="318"/>
      <c r="B420" s="318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318"/>
      <c r="R420" s="318"/>
      <c r="S420" s="318"/>
      <c r="T420" s="318"/>
      <c r="U420" s="318"/>
      <c r="V420" s="318"/>
      <c r="W420" s="318"/>
      <c r="X420" s="318"/>
      <c r="Y420" s="318"/>
      <c r="Z420" s="318"/>
    </row>
    <row r="421" spans="1:26" ht="12" customHeight="1" x14ac:dyDescent="0.25">
      <c r="A421" s="318"/>
      <c r="B421" s="318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318"/>
      <c r="R421" s="318"/>
      <c r="S421" s="318"/>
      <c r="T421" s="318"/>
      <c r="U421" s="318"/>
      <c r="V421" s="318"/>
      <c r="W421" s="318"/>
      <c r="X421" s="318"/>
      <c r="Y421" s="318"/>
      <c r="Z421" s="318"/>
    </row>
    <row r="422" spans="1:26" ht="12" customHeight="1" x14ac:dyDescent="0.25">
      <c r="A422" s="318"/>
      <c r="B422" s="318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318"/>
      <c r="R422" s="318"/>
      <c r="S422" s="318"/>
      <c r="T422" s="318"/>
      <c r="U422" s="318"/>
      <c r="V422" s="318"/>
      <c r="W422" s="318"/>
      <c r="X422" s="318"/>
      <c r="Y422" s="318"/>
      <c r="Z422" s="318"/>
    </row>
    <row r="423" spans="1:26" ht="12" customHeight="1" x14ac:dyDescent="0.25">
      <c r="A423" s="318"/>
      <c r="B423" s="318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318"/>
      <c r="R423" s="318"/>
      <c r="S423" s="318"/>
      <c r="T423" s="318"/>
      <c r="U423" s="318"/>
      <c r="V423" s="318"/>
      <c r="W423" s="318"/>
      <c r="X423" s="318"/>
      <c r="Y423" s="318"/>
      <c r="Z423" s="318"/>
    </row>
    <row r="424" spans="1:26" ht="12" customHeight="1" x14ac:dyDescent="0.25">
      <c r="A424" s="318"/>
      <c r="B424" s="318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318"/>
      <c r="R424" s="318"/>
      <c r="S424" s="318"/>
      <c r="T424" s="318"/>
      <c r="U424" s="318"/>
      <c r="V424" s="318"/>
      <c r="W424" s="318"/>
      <c r="X424" s="318"/>
      <c r="Y424" s="318"/>
      <c r="Z424" s="318"/>
    </row>
    <row r="425" spans="1:26" ht="12" customHeight="1" x14ac:dyDescent="0.25">
      <c r="A425" s="318"/>
      <c r="B425" s="318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318"/>
      <c r="R425" s="318"/>
      <c r="S425" s="318"/>
      <c r="T425" s="318"/>
      <c r="U425" s="318"/>
      <c r="V425" s="318"/>
      <c r="W425" s="318"/>
      <c r="X425" s="318"/>
      <c r="Y425" s="318"/>
      <c r="Z425" s="318"/>
    </row>
    <row r="426" spans="1:26" ht="12" customHeight="1" x14ac:dyDescent="0.25">
      <c r="A426" s="318"/>
      <c r="B426" s="318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318"/>
      <c r="R426" s="318"/>
      <c r="S426" s="318"/>
      <c r="T426" s="318"/>
      <c r="U426" s="318"/>
      <c r="V426" s="318"/>
      <c r="W426" s="318"/>
      <c r="X426" s="318"/>
      <c r="Y426" s="318"/>
      <c r="Z426" s="318"/>
    </row>
    <row r="427" spans="1:26" ht="12" customHeight="1" x14ac:dyDescent="0.25">
      <c r="A427" s="318"/>
      <c r="B427" s="318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318"/>
      <c r="R427" s="318"/>
      <c r="S427" s="318"/>
      <c r="T427" s="318"/>
      <c r="U427" s="318"/>
      <c r="V427" s="318"/>
      <c r="W427" s="318"/>
      <c r="X427" s="318"/>
      <c r="Y427" s="318"/>
      <c r="Z427" s="318"/>
    </row>
    <row r="428" spans="1:26" ht="12" customHeight="1" x14ac:dyDescent="0.25">
      <c r="A428" s="318"/>
      <c r="B428" s="318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318"/>
      <c r="R428" s="318"/>
      <c r="S428" s="318"/>
      <c r="T428" s="318"/>
      <c r="U428" s="318"/>
      <c r="V428" s="318"/>
      <c r="W428" s="318"/>
      <c r="X428" s="318"/>
      <c r="Y428" s="318"/>
      <c r="Z428" s="318"/>
    </row>
    <row r="429" spans="1:26" ht="12" customHeight="1" x14ac:dyDescent="0.25">
      <c r="A429" s="318"/>
      <c r="B429" s="318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  <c r="W429" s="318"/>
      <c r="X429" s="318"/>
      <c r="Y429" s="318"/>
      <c r="Z429" s="318"/>
    </row>
    <row r="430" spans="1:26" ht="12" customHeight="1" x14ac:dyDescent="0.25">
      <c r="A430" s="318"/>
      <c r="B430" s="318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318"/>
      <c r="R430" s="318"/>
      <c r="S430" s="318"/>
      <c r="T430" s="318"/>
      <c r="U430" s="318"/>
      <c r="V430" s="318"/>
      <c r="W430" s="318"/>
      <c r="X430" s="318"/>
      <c r="Y430" s="318"/>
      <c r="Z430" s="318"/>
    </row>
    <row r="431" spans="1:26" ht="12" customHeight="1" x14ac:dyDescent="0.25">
      <c r="A431" s="318"/>
      <c r="B431" s="318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318"/>
      <c r="R431" s="318"/>
      <c r="S431" s="318"/>
      <c r="T431" s="318"/>
      <c r="U431" s="318"/>
      <c r="V431" s="318"/>
      <c r="W431" s="318"/>
      <c r="X431" s="318"/>
      <c r="Y431" s="318"/>
      <c r="Z431" s="318"/>
    </row>
    <row r="432" spans="1:26" ht="12" customHeight="1" x14ac:dyDescent="0.25">
      <c r="A432" s="318"/>
      <c r="B432" s="318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8"/>
      <c r="S432" s="318"/>
      <c r="T432" s="318"/>
      <c r="U432" s="318"/>
      <c r="V432" s="318"/>
      <c r="W432" s="318"/>
      <c r="X432" s="318"/>
      <c r="Y432" s="318"/>
      <c r="Z432" s="318"/>
    </row>
    <row r="433" spans="1:26" ht="12" customHeight="1" x14ac:dyDescent="0.25">
      <c r="A433" s="318"/>
      <c r="B433" s="318"/>
      <c r="C433" s="318"/>
      <c r="D433" s="318"/>
      <c r="E433" s="318"/>
      <c r="F433" s="31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318"/>
      <c r="R433" s="318"/>
      <c r="S433" s="318"/>
      <c r="T433" s="318"/>
      <c r="U433" s="318"/>
      <c r="V433" s="318"/>
      <c r="W433" s="318"/>
      <c r="X433" s="318"/>
      <c r="Y433" s="318"/>
      <c r="Z433" s="318"/>
    </row>
    <row r="434" spans="1:26" ht="12" customHeight="1" x14ac:dyDescent="0.25">
      <c r="A434" s="318"/>
      <c r="B434" s="318"/>
      <c r="C434" s="318"/>
      <c r="D434" s="318"/>
      <c r="E434" s="318"/>
      <c r="F434" s="31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318"/>
      <c r="R434" s="318"/>
      <c r="S434" s="318"/>
      <c r="T434" s="318"/>
      <c r="U434" s="318"/>
      <c r="V434" s="318"/>
      <c r="W434" s="318"/>
      <c r="X434" s="318"/>
      <c r="Y434" s="318"/>
      <c r="Z434" s="318"/>
    </row>
    <row r="435" spans="1:26" ht="12" customHeight="1" x14ac:dyDescent="0.25">
      <c r="A435" s="318"/>
      <c r="B435" s="318"/>
      <c r="C435" s="318"/>
      <c r="D435" s="318"/>
      <c r="E435" s="318"/>
      <c r="F435" s="31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318"/>
      <c r="R435" s="318"/>
      <c r="S435" s="318"/>
      <c r="T435" s="318"/>
      <c r="U435" s="318"/>
      <c r="V435" s="318"/>
      <c r="W435" s="318"/>
      <c r="X435" s="318"/>
      <c r="Y435" s="318"/>
      <c r="Z435" s="318"/>
    </row>
    <row r="436" spans="1:26" ht="12" customHeight="1" x14ac:dyDescent="0.25">
      <c r="A436" s="318"/>
      <c r="B436" s="318"/>
      <c r="C436" s="318"/>
      <c r="D436" s="318"/>
      <c r="E436" s="318"/>
      <c r="F436" s="31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318"/>
      <c r="R436" s="318"/>
      <c r="S436" s="318"/>
      <c r="T436" s="318"/>
      <c r="U436" s="318"/>
      <c r="V436" s="318"/>
      <c r="W436" s="318"/>
      <c r="X436" s="318"/>
      <c r="Y436" s="318"/>
      <c r="Z436" s="318"/>
    </row>
    <row r="437" spans="1:26" ht="12" customHeight="1" x14ac:dyDescent="0.25">
      <c r="A437" s="318"/>
      <c r="B437" s="318"/>
      <c r="C437" s="318"/>
      <c r="D437" s="318"/>
      <c r="E437" s="318"/>
      <c r="F437" s="31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  <c r="W437" s="318"/>
      <c r="X437" s="318"/>
      <c r="Y437" s="318"/>
      <c r="Z437" s="318"/>
    </row>
    <row r="438" spans="1:26" ht="12" customHeight="1" x14ac:dyDescent="0.25">
      <c r="A438" s="318"/>
      <c r="B438" s="318"/>
      <c r="C438" s="318"/>
      <c r="D438" s="318"/>
      <c r="E438" s="318"/>
      <c r="F438" s="31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318"/>
      <c r="R438" s="318"/>
      <c r="S438" s="318"/>
      <c r="T438" s="318"/>
      <c r="U438" s="318"/>
      <c r="V438" s="318"/>
      <c r="W438" s="318"/>
      <c r="X438" s="318"/>
      <c r="Y438" s="318"/>
      <c r="Z438" s="318"/>
    </row>
    <row r="439" spans="1:26" ht="12" customHeight="1" x14ac:dyDescent="0.25">
      <c r="A439" s="318"/>
      <c r="B439" s="318"/>
      <c r="C439" s="318"/>
      <c r="D439" s="318"/>
      <c r="E439" s="318"/>
      <c r="F439" s="31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318"/>
      <c r="R439" s="318"/>
      <c r="S439" s="318"/>
      <c r="T439" s="318"/>
      <c r="U439" s="318"/>
      <c r="V439" s="318"/>
      <c r="W439" s="318"/>
      <c r="X439" s="318"/>
      <c r="Y439" s="318"/>
      <c r="Z439" s="318"/>
    </row>
    <row r="440" spans="1:26" ht="12" customHeight="1" x14ac:dyDescent="0.25">
      <c r="A440" s="318"/>
      <c r="B440" s="318"/>
      <c r="C440" s="318"/>
      <c r="D440" s="318"/>
      <c r="E440" s="318"/>
      <c r="F440" s="31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318"/>
      <c r="R440" s="318"/>
      <c r="S440" s="318"/>
      <c r="T440" s="318"/>
      <c r="U440" s="318"/>
      <c r="V440" s="318"/>
      <c r="W440" s="318"/>
      <c r="X440" s="318"/>
      <c r="Y440" s="318"/>
      <c r="Z440" s="318"/>
    </row>
    <row r="441" spans="1:26" ht="12" customHeight="1" x14ac:dyDescent="0.25">
      <c r="A441" s="318"/>
      <c r="B441" s="318"/>
      <c r="C441" s="318"/>
      <c r="D441" s="318"/>
      <c r="E441" s="318"/>
      <c r="F441" s="31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  <c r="W441" s="318"/>
      <c r="X441" s="318"/>
      <c r="Y441" s="318"/>
      <c r="Z441" s="318"/>
    </row>
    <row r="442" spans="1:26" ht="12" customHeight="1" x14ac:dyDescent="0.25">
      <c r="A442" s="318"/>
      <c r="B442" s="318"/>
      <c r="C442" s="318"/>
      <c r="D442" s="318"/>
      <c r="E442" s="318"/>
      <c r="F442" s="318"/>
      <c r="G442" s="318"/>
      <c r="H442" s="318"/>
      <c r="I442" s="318"/>
      <c r="J442" s="318"/>
      <c r="K442" s="318"/>
      <c r="L442" s="318"/>
      <c r="M442" s="318"/>
      <c r="N442" s="318"/>
      <c r="O442" s="318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</row>
    <row r="443" spans="1:26" ht="12" customHeight="1" x14ac:dyDescent="0.25">
      <c r="A443" s="318"/>
      <c r="B443" s="318"/>
      <c r="C443" s="318"/>
      <c r="D443" s="318"/>
      <c r="E443" s="318"/>
      <c r="F443" s="318"/>
      <c r="G443" s="318"/>
      <c r="H443" s="318"/>
      <c r="I443" s="318"/>
      <c r="J443" s="318"/>
      <c r="K443" s="318"/>
      <c r="L443" s="318"/>
      <c r="M443" s="318"/>
      <c r="N443" s="318"/>
      <c r="O443" s="318"/>
      <c r="P443" s="318"/>
      <c r="Q443" s="318"/>
      <c r="R443" s="318"/>
      <c r="S443" s="318"/>
      <c r="T443" s="318"/>
      <c r="U443" s="318"/>
      <c r="V443" s="318"/>
      <c r="W443" s="318"/>
      <c r="X443" s="318"/>
      <c r="Y443" s="318"/>
      <c r="Z443" s="318"/>
    </row>
    <row r="444" spans="1:26" ht="12" customHeight="1" x14ac:dyDescent="0.25">
      <c r="A444" s="318"/>
      <c r="B444" s="318"/>
      <c r="C444" s="318"/>
      <c r="D444" s="318"/>
      <c r="E444" s="318"/>
      <c r="F444" s="318"/>
      <c r="G444" s="318"/>
      <c r="H444" s="318"/>
      <c r="I444" s="318"/>
      <c r="J444" s="318"/>
      <c r="K444" s="318"/>
      <c r="L444" s="318"/>
      <c r="M444" s="318"/>
      <c r="N444" s="318"/>
      <c r="O444" s="318"/>
      <c r="P444" s="318"/>
      <c r="Q444" s="318"/>
      <c r="R444" s="318"/>
      <c r="S444" s="318"/>
      <c r="T444" s="318"/>
      <c r="U444" s="318"/>
      <c r="V444" s="318"/>
      <c r="W444" s="318"/>
      <c r="X444" s="318"/>
      <c r="Y444" s="318"/>
      <c r="Z444" s="318"/>
    </row>
    <row r="445" spans="1:26" ht="12" customHeight="1" x14ac:dyDescent="0.25">
      <c r="A445" s="318"/>
      <c r="B445" s="318"/>
      <c r="C445" s="318"/>
      <c r="D445" s="318"/>
      <c r="E445" s="318"/>
      <c r="F445" s="318"/>
      <c r="G445" s="318"/>
      <c r="H445" s="318"/>
      <c r="I445" s="318"/>
      <c r="J445" s="318"/>
      <c r="K445" s="318"/>
      <c r="L445" s="318"/>
      <c r="M445" s="318"/>
      <c r="N445" s="318"/>
      <c r="O445" s="318"/>
      <c r="P445" s="318"/>
      <c r="Q445" s="318"/>
      <c r="R445" s="318"/>
      <c r="S445" s="318"/>
      <c r="T445" s="318"/>
      <c r="U445" s="318"/>
      <c r="V445" s="318"/>
      <c r="W445" s="318"/>
      <c r="X445" s="318"/>
      <c r="Y445" s="318"/>
      <c r="Z445" s="318"/>
    </row>
    <row r="446" spans="1:26" ht="12" customHeight="1" x14ac:dyDescent="0.25">
      <c r="A446" s="318"/>
      <c r="B446" s="318"/>
      <c r="C446" s="318"/>
      <c r="D446" s="318"/>
      <c r="E446" s="318"/>
      <c r="F446" s="318"/>
      <c r="G446" s="318"/>
      <c r="H446" s="318"/>
      <c r="I446" s="318"/>
      <c r="J446" s="318"/>
      <c r="K446" s="318"/>
      <c r="L446" s="318"/>
      <c r="M446" s="318"/>
      <c r="N446" s="318"/>
      <c r="O446" s="318"/>
      <c r="P446" s="318"/>
      <c r="Q446" s="318"/>
      <c r="R446" s="318"/>
      <c r="S446" s="318"/>
      <c r="T446" s="318"/>
      <c r="U446" s="318"/>
      <c r="V446" s="318"/>
      <c r="W446" s="318"/>
      <c r="X446" s="318"/>
      <c r="Y446" s="318"/>
      <c r="Z446" s="318"/>
    </row>
    <row r="447" spans="1:26" ht="12" customHeight="1" x14ac:dyDescent="0.25">
      <c r="A447" s="318"/>
      <c r="B447" s="318"/>
      <c r="C447" s="318"/>
      <c r="D447" s="318"/>
      <c r="E447" s="318"/>
      <c r="F447" s="318"/>
      <c r="G447" s="318"/>
      <c r="H447" s="318"/>
      <c r="I447" s="318"/>
      <c r="J447" s="318"/>
      <c r="K447" s="318"/>
      <c r="L447" s="318"/>
      <c r="M447" s="318"/>
      <c r="N447" s="318"/>
      <c r="O447" s="318"/>
      <c r="P447" s="318"/>
      <c r="Q447" s="318"/>
      <c r="R447" s="318"/>
      <c r="S447" s="318"/>
      <c r="T447" s="318"/>
      <c r="U447" s="318"/>
      <c r="V447" s="318"/>
      <c r="W447" s="318"/>
      <c r="X447" s="318"/>
      <c r="Y447" s="318"/>
      <c r="Z447" s="318"/>
    </row>
    <row r="448" spans="1:26" ht="12" customHeight="1" x14ac:dyDescent="0.25">
      <c r="A448" s="318"/>
      <c r="B448" s="318"/>
      <c r="C448" s="318"/>
      <c r="D448" s="318"/>
      <c r="E448" s="318"/>
      <c r="F448" s="318"/>
      <c r="G448" s="318"/>
      <c r="H448" s="318"/>
      <c r="I448" s="318"/>
      <c r="J448" s="318"/>
      <c r="K448" s="318"/>
      <c r="L448" s="318"/>
      <c r="M448" s="318"/>
      <c r="N448" s="318"/>
      <c r="O448" s="318"/>
      <c r="P448" s="318"/>
      <c r="Q448" s="318"/>
      <c r="R448" s="318"/>
      <c r="S448" s="318"/>
      <c r="T448" s="318"/>
      <c r="U448" s="318"/>
      <c r="V448" s="318"/>
      <c r="W448" s="318"/>
      <c r="X448" s="318"/>
      <c r="Y448" s="318"/>
      <c r="Z448" s="318"/>
    </row>
    <row r="449" spans="1:26" ht="12" customHeight="1" x14ac:dyDescent="0.25">
      <c r="A449" s="318"/>
      <c r="B449" s="318"/>
      <c r="C449" s="318"/>
      <c r="D449" s="318"/>
      <c r="E449" s="318"/>
      <c r="F449" s="318"/>
      <c r="G449" s="318"/>
      <c r="H449" s="318"/>
      <c r="I449" s="318"/>
      <c r="J449" s="318"/>
      <c r="K449" s="318"/>
      <c r="L449" s="318"/>
      <c r="M449" s="318"/>
      <c r="N449" s="318"/>
      <c r="O449" s="318"/>
      <c r="P449" s="318"/>
      <c r="Q449" s="318"/>
      <c r="R449" s="318"/>
      <c r="S449" s="318"/>
      <c r="T449" s="318"/>
      <c r="U449" s="318"/>
      <c r="V449" s="318"/>
      <c r="W449" s="318"/>
      <c r="X449" s="318"/>
      <c r="Y449" s="318"/>
      <c r="Z449" s="318"/>
    </row>
    <row r="450" spans="1:26" ht="12" customHeight="1" x14ac:dyDescent="0.25">
      <c r="A450" s="318"/>
      <c r="B450" s="318"/>
      <c r="C450" s="318"/>
      <c r="D450" s="318"/>
      <c r="E450" s="318"/>
      <c r="F450" s="318"/>
      <c r="G450" s="318"/>
      <c r="H450" s="318"/>
      <c r="I450" s="318"/>
      <c r="J450" s="318"/>
      <c r="K450" s="318"/>
      <c r="L450" s="318"/>
      <c r="M450" s="318"/>
      <c r="N450" s="318"/>
      <c r="O450" s="318"/>
      <c r="P450" s="318"/>
      <c r="Q450" s="318"/>
      <c r="R450" s="318"/>
      <c r="S450" s="318"/>
      <c r="T450" s="318"/>
      <c r="U450" s="318"/>
      <c r="V450" s="318"/>
      <c r="W450" s="318"/>
      <c r="X450" s="318"/>
      <c r="Y450" s="318"/>
      <c r="Z450" s="318"/>
    </row>
    <row r="451" spans="1:26" ht="12" customHeight="1" x14ac:dyDescent="0.25">
      <c r="A451" s="318"/>
      <c r="B451" s="318"/>
      <c r="C451" s="318"/>
      <c r="D451" s="318"/>
      <c r="E451" s="318"/>
      <c r="F451" s="318"/>
      <c r="G451" s="318"/>
      <c r="H451" s="318"/>
      <c r="I451" s="318"/>
      <c r="J451" s="318"/>
      <c r="K451" s="318"/>
      <c r="L451" s="318"/>
      <c r="M451" s="318"/>
      <c r="N451" s="318"/>
      <c r="O451" s="318"/>
      <c r="P451" s="318"/>
      <c r="Q451" s="318"/>
      <c r="R451" s="318"/>
      <c r="S451" s="318"/>
      <c r="T451" s="318"/>
      <c r="U451" s="318"/>
      <c r="V451" s="318"/>
      <c r="W451" s="318"/>
      <c r="X451" s="318"/>
      <c r="Y451" s="318"/>
      <c r="Z451" s="318"/>
    </row>
    <row r="452" spans="1:26" ht="12" customHeight="1" x14ac:dyDescent="0.25">
      <c r="A452" s="318"/>
      <c r="B452" s="318"/>
      <c r="C452" s="318"/>
      <c r="D452" s="318"/>
      <c r="E452" s="318"/>
      <c r="F452" s="318"/>
      <c r="G452" s="318"/>
      <c r="H452" s="318"/>
      <c r="I452" s="318"/>
      <c r="J452" s="318"/>
      <c r="K452" s="318"/>
      <c r="L452" s="318"/>
      <c r="M452" s="318"/>
      <c r="N452" s="318"/>
      <c r="O452" s="318"/>
      <c r="P452" s="318"/>
      <c r="Q452" s="318"/>
      <c r="R452" s="318"/>
      <c r="S452" s="318"/>
      <c r="T452" s="318"/>
      <c r="U452" s="318"/>
      <c r="V452" s="318"/>
      <c r="W452" s="318"/>
      <c r="X452" s="318"/>
      <c r="Y452" s="318"/>
      <c r="Z452" s="318"/>
    </row>
    <row r="453" spans="1:26" ht="12" customHeight="1" x14ac:dyDescent="0.25">
      <c r="A453" s="318"/>
      <c r="B453" s="318"/>
      <c r="C453" s="318"/>
      <c r="D453" s="318"/>
      <c r="E453" s="318"/>
      <c r="F453" s="318"/>
      <c r="G453" s="318"/>
      <c r="H453" s="318"/>
      <c r="I453" s="318"/>
      <c r="J453" s="318"/>
      <c r="K453" s="318"/>
      <c r="L453" s="318"/>
      <c r="M453" s="318"/>
      <c r="N453" s="318"/>
      <c r="O453" s="318"/>
      <c r="P453" s="318"/>
      <c r="Q453" s="318"/>
      <c r="R453" s="318"/>
      <c r="S453" s="318"/>
      <c r="T453" s="318"/>
      <c r="U453" s="318"/>
      <c r="V453" s="318"/>
      <c r="W453" s="318"/>
      <c r="X453" s="318"/>
      <c r="Y453" s="318"/>
      <c r="Z453" s="318"/>
    </row>
    <row r="454" spans="1:26" ht="12" customHeight="1" x14ac:dyDescent="0.25">
      <c r="A454" s="318"/>
      <c r="B454" s="318"/>
      <c r="C454" s="318"/>
      <c r="D454" s="318"/>
      <c r="E454" s="318"/>
      <c r="F454" s="318"/>
      <c r="G454" s="318"/>
      <c r="H454" s="318"/>
      <c r="I454" s="318"/>
      <c r="J454" s="318"/>
      <c r="K454" s="318"/>
      <c r="L454" s="318"/>
      <c r="M454" s="318"/>
      <c r="N454" s="318"/>
      <c r="O454" s="318"/>
      <c r="P454" s="318"/>
      <c r="Q454" s="318"/>
      <c r="R454" s="318"/>
      <c r="S454" s="318"/>
      <c r="T454" s="318"/>
      <c r="U454" s="318"/>
      <c r="V454" s="318"/>
      <c r="W454" s="318"/>
      <c r="X454" s="318"/>
      <c r="Y454" s="318"/>
      <c r="Z454" s="318"/>
    </row>
    <row r="455" spans="1:26" ht="12" customHeight="1" x14ac:dyDescent="0.25">
      <c r="A455" s="318"/>
      <c r="B455" s="318"/>
      <c r="C455" s="318"/>
      <c r="D455" s="318"/>
      <c r="E455" s="318"/>
      <c r="F455" s="318"/>
      <c r="G455" s="318"/>
      <c r="H455" s="318"/>
      <c r="I455" s="318"/>
      <c r="J455" s="318"/>
      <c r="K455" s="318"/>
      <c r="L455" s="318"/>
      <c r="M455" s="318"/>
      <c r="N455" s="318"/>
      <c r="O455" s="318"/>
      <c r="P455" s="318"/>
      <c r="Q455" s="318"/>
      <c r="R455" s="318"/>
      <c r="S455" s="318"/>
      <c r="T455" s="318"/>
      <c r="U455" s="318"/>
      <c r="V455" s="318"/>
      <c r="W455" s="318"/>
      <c r="X455" s="318"/>
      <c r="Y455" s="318"/>
      <c r="Z455" s="318"/>
    </row>
    <row r="456" spans="1:26" ht="12" customHeight="1" x14ac:dyDescent="0.25">
      <c r="A456" s="318"/>
      <c r="B456" s="318"/>
      <c r="C456" s="318"/>
      <c r="D456" s="318"/>
      <c r="E456" s="318"/>
      <c r="F456" s="318"/>
      <c r="G456" s="318"/>
      <c r="H456" s="318"/>
      <c r="I456" s="318"/>
      <c r="J456" s="318"/>
      <c r="K456" s="318"/>
      <c r="L456" s="318"/>
      <c r="M456" s="318"/>
      <c r="N456" s="318"/>
      <c r="O456" s="318"/>
      <c r="P456" s="318"/>
      <c r="Q456" s="318"/>
      <c r="R456" s="318"/>
      <c r="S456" s="318"/>
      <c r="T456" s="318"/>
      <c r="U456" s="318"/>
      <c r="V456" s="318"/>
      <c r="W456" s="318"/>
      <c r="X456" s="318"/>
      <c r="Y456" s="318"/>
      <c r="Z456" s="318"/>
    </row>
    <row r="457" spans="1:26" ht="12" customHeight="1" x14ac:dyDescent="0.25">
      <c r="A457" s="318"/>
      <c r="B457" s="318"/>
      <c r="C457" s="318"/>
      <c r="D457" s="318"/>
      <c r="E457" s="318"/>
      <c r="F457" s="318"/>
      <c r="G457" s="318"/>
      <c r="H457" s="318"/>
      <c r="I457" s="318"/>
      <c r="J457" s="318"/>
      <c r="K457" s="318"/>
      <c r="L457" s="318"/>
      <c r="M457" s="318"/>
      <c r="N457" s="318"/>
      <c r="O457" s="318"/>
      <c r="P457" s="318"/>
      <c r="Q457" s="318"/>
      <c r="R457" s="318"/>
      <c r="S457" s="318"/>
      <c r="T457" s="318"/>
      <c r="U457" s="318"/>
      <c r="V457" s="318"/>
      <c r="W457" s="318"/>
      <c r="X457" s="318"/>
      <c r="Y457" s="318"/>
      <c r="Z457" s="318"/>
    </row>
    <row r="458" spans="1:26" ht="12" customHeight="1" x14ac:dyDescent="0.25">
      <c r="A458" s="318"/>
      <c r="B458" s="318"/>
      <c r="C458" s="318"/>
      <c r="D458" s="318"/>
      <c r="E458" s="318"/>
      <c r="F458" s="318"/>
      <c r="G458" s="318"/>
      <c r="H458" s="318"/>
      <c r="I458" s="318"/>
      <c r="J458" s="318"/>
      <c r="K458" s="318"/>
      <c r="L458" s="318"/>
      <c r="M458" s="318"/>
      <c r="N458" s="318"/>
      <c r="O458" s="318"/>
      <c r="P458" s="318"/>
      <c r="Q458" s="318"/>
      <c r="R458" s="318"/>
      <c r="S458" s="318"/>
      <c r="T458" s="318"/>
      <c r="U458" s="318"/>
      <c r="V458" s="318"/>
      <c r="W458" s="318"/>
      <c r="X458" s="318"/>
      <c r="Y458" s="318"/>
      <c r="Z458" s="318"/>
    </row>
    <row r="459" spans="1:26" ht="12" customHeight="1" x14ac:dyDescent="0.25">
      <c r="A459" s="318"/>
      <c r="B459" s="318"/>
      <c r="C459" s="318"/>
      <c r="D459" s="318"/>
      <c r="E459" s="318"/>
      <c r="F459" s="318"/>
      <c r="G459" s="318"/>
      <c r="H459" s="318"/>
      <c r="I459" s="318"/>
      <c r="J459" s="318"/>
      <c r="K459" s="318"/>
      <c r="L459" s="318"/>
      <c r="M459" s="318"/>
      <c r="N459" s="318"/>
      <c r="O459" s="318"/>
      <c r="P459" s="318"/>
      <c r="Q459" s="318"/>
      <c r="R459" s="318"/>
      <c r="S459" s="318"/>
      <c r="T459" s="318"/>
      <c r="U459" s="318"/>
      <c r="V459" s="318"/>
      <c r="W459" s="318"/>
      <c r="X459" s="318"/>
      <c r="Y459" s="318"/>
      <c r="Z459" s="318"/>
    </row>
    <row r="460" spans="1:26" ht="12" customHeight="1" x14ac:dyDescent="0.25">
      <c r="A460" s="318"/>
      <c r="B460" s="318"/>
      <c r="C460" s="318"/>
      <c r="D460" s="318"/>
      <c r="E460" s="318"/>
      <c r="F460" s="318"/>
      <c r="G460" s="318"/>
      <c r="H460" s="318"/>
      <c r="I460" s="318"/>
      <c r="J460" s="318"/>
      <c r="K460" s="318"/>
      <c r="L460" s="318"/>
      <c r="M460" s="318"/>
      <c r="N460" s="318"/>
      <c r="O460" s="318"/>
      <c r="P460" s="318"/>
      <c r="Q460" s="318"/>
      <c r="R460" s="318"/>
      <c r="S460" s="318"/>
      <c r="T460" s="318"/>
      <c r="U460" s="318"/>
      <c r="V460" s="318"/>
      <c r="W460" s="318"/>
      <c r="X460" s="318"/>
      <c r="Y460" s="318"/>
      <c r="Z460" s="318"/>
    </row>
    <row r="461" spans="1:26" ht="12" customHeight="1" x14ac:dyDescent="0.25">
      <c r="A461" s="318"/>
      <c r="B461" s="318"/>
      <c r="C461" s="318"/>
      <c r="D461" s="318"/>
      <c r="E461" s="318"/>
      <c r="F461" s="318"/>
      <c r="G461" s="318"/>
      <c r="H461" s="318"/>
      <c r="I461" s="318"/>
      <c r="J461" s="318"/>
      <c r="K461" s="318"/>
      <c r="L461" s="318"/>
      <c r="M461" s="318"/>
      <c r="N461" s="318"/>
      <c r="O461" s="318"/>
      <c r="P461" s="318"/>
      <c r="Q461" s="318"/>
      <c r="R461" s="318"/>
      <c r="S461" s="318"/>
      <c r="T461" s="318"/>
      <c r="U461" s="318"/>
      <c r="V461" s="318"/>
      <c r="W461" s="318"/>
      <c r="X461" s="318"/>
      <c r="Y461" s="318"/>
      <c r="Z461" s="318"/>
    </row>
    <row r="462" spans="1:26" ht="12" customHeight="1" x14ac:dyDescent="0.25">
      <c r="A462" s="318"/>
      <c r="B462" s="318"/>
      <c r="C462" s="318"/>
      <c r="D462" s="318"/>
      <c r="E462" s="318"/>
      <c r="F462" s="318"/>
      <c r="G462" s="318"/>
      <c r="H462" s="318"/>
      <c r="I462" s="318"/>
      <c r="J462" s="318"/>
      <c r="K462" s="318"/>
      <c r="L462" s="318"/>
      <c r="M462" s="318"/>
      <c r="N462" s="318"/>
      <c r="O462" s="318"/>
      <c r="P462" s="318"/>
      <c r="Q462" s="318"/>
      <c r="R462" s="318"/>
      <c r="S462" s="318"/>
      <c r="T462" s="318"/>
      <c r="U462" s="318"/>
      <c r="V462" s="318"/>
      <c r="W462" s="318"/>
      <c r="X462" s="318"/>
      <c r="Y462" s="318"/>
      <c r="Z462" s="318"/>
    </row>
    <row r="463" spans="1:26" ht="12" customHeight="1" x14ac:dyDescent="0.25">
      <c r="A463" s="318"/>
      <c r="B463" s="318"/>
      <c r="C463" s="318"/>
      <c r="D463" s="318"/>
      <c r="E463" s="318"/>
      <c r="F463" s="318"/>
      <c r="G463" s="318"/>
      <c r="H463" s="318"/>
      <c r="I463" s="318"/>
      <c r="J463" s="318"/>
      <c r="K463" s="318"/>
      <c r="L463" s="318"/>
      <c r="M463" s="318"/>
      <c r="N463" s="318"/>
      <c r="O463" s="318"/>
      <c r="P463" s="318"/>
      <c r="Q463" s="318"/>
      <c r="R463" s="318"/>
      <c r="S463" s="318"/>
      <c r="T463" s="318"/>
      <c r="U463" s="318"/>
      <c r="V463" s="318"/>
      <c r="W463" s="318"/>
      <c r="X463" s="318"/>
      <c r="Y463" s="318"/>
      <c r="Z463" s="318"/>
    </row>
    <row r="464" spans="1:26" ht="12" customHeight="1" x14ac:dyDescent="0.25">
      <c r="A464" s="318"/>
      <c r="B464" s="318"/>
      <c r="C464" s="318"/>
      <c r="D464" s="318"/>
      <c r="E464" s="318"/>
      <c r="F464" s="318"/>
      <c r="G464" s="318"/>
      <c r="H464" s="318"/>
      <c r="I464" s="318"/>
      <c r="J464" s="318"/>
      <c r="K464" s="318"/>
      <c r="L464" s="318"/>
      <c r="M464" s="318"/>
      <c r="N464" s="318"/>
      <c r="O464" s="318"/>
      <c r="P464" s="318"/>
      <c r="Q464" s="318"/>
      <c r="R464" s="318"/>
      <c r="S464" s="318"/>
      <c r="T464" s="318"/>
      <c r="U464" s="318"/>
      <c r="V464" s="318"/>
      <c r="W464" s="318"/>
      <c r="X464" s="318"/>
      <c r="Y464" s="318"/>
      <c r="Z464" s="318"/>
    </row>
    <row r="465" spans="1:26" ht="12" customHeight="1" x14ac:dyDescent="0.25">
      <c r="A465" s="318"/>
      <c r="B465" s="318"/>
      <c r="C465" s="318"/>
      <c r="D465" s="318"/>
      <c r="E465" s="318"/>
      <c r="F465" s="318"/>
      <c r="G465" s="318"/>
      <c r="H465" s="318"/>
      <c r="I465" s="318"/>
      <c r="J465" s="318"/>
      <c r="K465" s="318"/>
      <c r="L465" s="318"/>
      <c r="M465" s="318"/>
      <c r="N465" s="318"/>
      <c r="O465" s="318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</row>
    <row r="466" spans="1:26" ht="12" customHeight="1" x14ac:dyDescent="0.25">
      <c r="A466" s="318"/>
      <c r="B466" s="318"/>
      <c r="C466" s="318"/>
      <c r="D466" s="318"/>
      <c r="E466" s="318"/>
      <c r="F466" s="318"/>
      <c r="G466" s="318"/>
      <c r="H466" s="318"/>
      <c r="I466" s="318"/>
      <c r="J466" s="318"/>
      <c r="K466" s="318"/>
      <c r="L466" s="318"/>
      <c r="M466" s="318"/>
      <c r="N466" s="318"/>
      <c r="O466" s="318"/>
      <c r="P466" s="318"/>
      <c r="Q466" s="318"/>
      <c r="R466" s="318"/>
      <c r="S466" s="318"/>
      <c r="T466" s="318"/>
      <c r="U466" s="318"/>
      <c r="V466" s="318"/>
      <c r="W466" s="318"/>
      <c r="X466" s="318"/>
      <c r="Y466" s="318"/>
      <c r="Z466" s="318"/>
    </row>
    <row r="467" spans="1:26" ht="12" customHeight="1" x14ac:dyDescent="0.25">
      <c r="A467" s="318"/>
      <c r="B467" s="318"/>
      <c r="C467" s="318"/>
      <c r="D467" s="318"/>
      <c r="E467" s="318"/>
      <c r="F467" s="318"/>
      <c r="G467" s="318"/>
      <c r="H467" s="318"/>
      <c r="I467" s="318"/>
      <c r="J467" s="318"/>
      <c r="K467" s="318"/>
      <c r="L467" s="318"/>
      <c r="M467" s="318"/>
      <c r="N467" s="318"/>
      <c r="O467" s="318"/>
      <c r="P467" s="318"/>
      <c r="Q467" s="318"/>
      <c r="R467" s="318"/>
      <c r="S467" s="318"/>
      <c r="T467" s="318"/>
      <c r="U467" s="318"/>
      <c r="V467" s="318"/>
      <c r="W467" s="318"/>
      <c r="X467" s="318"/>
      <c r="Y467" s="318"/>
      <c r="Z467" s="318"/>
    </row>
    <row r="468" spans="1:26" ht="12" customHeight="1" x14ac:dyDescent="0.25">
      <c r="A468" s="318"/>
      <c r="B468" s="318"/>
      <c r="C468" s="318"/>
      <c r="D468" s="318"/>
      <c r="E468" s="318"/>
      <c r="F468" s="318"/>
      <c r="G468" s="318"/>
      <c r="H468" s="318"/>
      <c r="I468" s="318"/>
      <c r="J468" s="318"/>
      <c r="K468" s="318"/>
      <c r="L468" s="318"/>
      <c r="M468" s="318"/>
      <c r="N468" s="318"/>
      <c r="O468" s="318"/>
      <c r="P468" s="318"/>
      <c r="Q468" s="318"/>
      <c r="R468" s="318"/>
      <c r="S468" s="318"/>
      <c r="T468" s="318"/>
      <c r="U468" s="318"/>
      <c r="V468" s="318"/>
      <c r="W468" s="318"/>
      <c r="X468" s="318"/>
      <c r="Y468" s="318"/>
      <c r="Z468" s="318"/>
    </row>
    <row r="469" spans="1:26" ht="12" customHeight="1" x14ac:dyDescent="0.25">
      <c r="A469" s="318"/>
      <c r="B469" s="318"/>
      <c r="C469" s="318"/>
      <c r="D469" s="318"/>
      <c r="E469" s="318"/>
      <c r="F469" s="318"/>
      <c r="G469" s="318"/>
      <c r="H469" s="318"/>
      <c r="I469" s="318"/>
      <c r="J469" s="318"/>
      <c r="K469" s="318"/>
      <c r="L469" s="318"/>
      <c r="M469" s="318"/>
      <c r="N469" s="318"/>
      <c r="O469" s="318"/>
      <c r="P469" s="318"/>
      <c r="Q469" s="318"/>
      <c r="R469" s="318"/>
      <c r="S469" s="318"/>
      <c r="T469" s="318"/>
      <c r="U469" s="318"/>
      <c r="V469" s="318"/>
      <c r="W469" s="318"/>
      <c r="X469" s="318"/>
      <c r="Y469" s="318"/>
      <c r="Z469" s="318"/>
    </row>
    <row r="470" spans="1:26" ht="12" customHeight="1" x14ac:dyDescent="0.25">
      <c r="A470" s="318"/>
      <c r="B470" s="318"/>
      <c r="C470" s="318"/>
      <c r="D470" s="318"/>
      <c r="E470" s="318"/>
      <c r="F470" s="318"/>
      <c r="G470" s="318"/>
      <c r="H470" s="318"/>
      <c r="I470" s="318"/>
      <c r="J470" s="318"/>
      <c r="K470" s="318"/>
      <c r="L470" s="318"/>
      <c r="M470" s="318"/>
      <c r="N470" s="318"/>
      <c r="O470" s="318"/>
      <c r="P470" s="318"/>
      <c r="Q470" s="318"/>
      <c r="R470" s="318"/>
      <c r="S470" s="318"/>
      <c r="T470" s="318"/>
      <c r="U470" s="318"/>
      <c r="V470" s="318"/>
      <c r="W470" s="318"/>
      <c r="X470" s="318"/>
      <c r="Y470" s="318"/>
      <c r="Z470" s="318"/>
    </row>
    <row r="471" spans="1:26" ht="12" customHeight="1" x14ac:dyDescent="0.25">
      <c r="A471" s="318"/>
      <c r="B471" s="318"/>
      <c r="C471" s="318"/>
      <c r="D471" s="318"/>
      <c r="E471" s="318"/>
      <c r="F471" s="318"/>
      <c r="G471" s="318"/>
      <c r="H471" s="318"/>
      <c r="I471" s="318"/>
      <c r="J471" s="318"/>
      <c r="K471" s="318"/>
      <c r="L471" s="318"/>
      <c r="M471" s="318"/>
      <c r="N471" s="318"/>
      <c r="O471" s="318"/>
      <c r="P471" s="318"/>
      <c r="Q471" s="318"/>
      <c r="R471" s="318"/>
      <c r="S471" s="318"/>
      <c r="T471" s="318"/>
      <c r="U471" s="318"/>
      <c r="V471" s="318"/>
      <c r="W471" s="318"/>
      <c r="X471" s="318"/>
      <c r="Y471" s="318"/>
      <c r="Z471" s="318"/>
    </row>
    <row r="472" spans="1:26" ht="12" customHeight="1" x14ac:dyDescent="0.25">
      <c r="A472" s="318"/>
      <c r="B472" s="318"/>
      <c r="C472" s="318"/>
      <c r="D472" s="318"/>
      <c r="E472" s="318"/>
      <c r="F472" s="318"/>
      <c r="G472" s="318"/>
      <c r="H472" s="318"/>
      <c r="I472" s="318"/>
      <c r="J472" s="318"/>
      <c r="K472" s="318"/>
      <c r="L472" s="318"/>
      <c r="M472" s="318"/>
      <c r="N472" s="318"/>
      <c r="O472" s="318"/>
      <c r="P472" s="318"/>
      <c r="Q472" s="318"/>
      <c r="R472" s="318"/>
      <c r="S472" s="318"/>
      <c r="T472" s="318"/>
      <c r="U472" s="318"/>
      <c r="V472" s="318"/>
      <c r="W472" s="318"/>
      <c r="X472" s="318"/>
      <c r="Y472" s="318"/>
      <c r="Z472" s="318"/>
    </row>
    <row r="473" spans="1:26" ht="12" customHeight="1" x14ac:dyDescent="0.25">
      <c r="A473" s="318"/>
      <c r="B473" s="318"/>
      <c r="C473" s="318"/>
      <c r="D473" s="318"/>
      <c r="E473" s="318"/>
      <c r="F473" s="318"/>
      <c r="G473" s="318"/>
      <c r="H473" s="318"/>
      <c r="I473" s="318"/>
      <c r="J473" s="318"/>
      <c r="K473" s="318"/>
      <c r="L473" s="318"/>
      <c r="M473" s="318"/>
      <c r="N473" s="318"/>
      <c r="O473" s="318"/>
      <c r="P473" s="318"/>
      <c r="Q473" s="318"/>
      <c r="R473" s="318"/>
      <c r="S473" s="318"/>
      <c r="T473" s="318"/>
      <c r="U473" s="318"/>
      <c r="V473" s="318"/>
      <c r="W473" s="318"/>
      <c r="X473" s="318"/>
      <c r="Y473" s="318"/>
      <c r="Z473" s="318"/>
    </row>
    <row r="474" spans="1:26" ht="12" customHeight="1" x14ac:dyDescent="0.25">
      <c r="A474" s="318"/>
      <c r="B474" s="318"/>
      <c r="C474" s="318"/>
      <c r="D474" s="318"/>
      <c r="E474" s="318"/>
      <c r="F474" s="318"/>
      <c r="G474" s="318"/>
      <c r="H474" s="318"/>
      <c r="I474" s="318"/>
      <c r="J474" s="318"/>
      <c r="K474" s="318"/>
      <c r="L474" s="318"/>
      <c r="M474" s="318"/>
      <c r="N474" s="318"/>
      <c r="O474" s="318"/>
      <c r="P474" s="318"/>
      <c r="Q474" s="318"/>
      <c r="R474" s="318"/>
      <c r="S474" s="318"/>
      <c r="T474" s="318"/>
      <c r="U474" s="318"/>
      <c r="V474" s="318"/>
      <c r="W474" s="318"/>
      <c r="X474" s="318"/>
      <c r="Y474" s="318"/>
      <c r="Z474" s="318"/>
    </row>
    <row r="475" spans="1:26" ht="12" customHeight="1" x14ac:dyDescent="0.25">
      <c r="A475" s="318"/>
      <c r="B475" s="318"/>
      <c r="C475" s="318"/>
      <c r="D475" s="318"/>
      <c r="E475" s="318"/>
      <c r="F475" s="318"/>
      <c r="G475" s="318"/>
      <c r="H475" s="318"/>
      <c r="I475" s="318"/>
      <c r="J475" s="318"/>
      <c r="K475" s="318"/>
      <c r="L475" s="318"/>
      <c r="M475" s="318"/>
      <c r="N475" s="318"/>
      <c r="O475" s="318"/>
      <c r="P475" s="318"/>
      <c r="Q475" s="318"/>
      <c r="R475" s="318"/>
      <c r="S475" s="318"/>
      <c r="T475" s="318"/>
      <c r="U475" s="318"/>
      <c r="V475" s="318"/>
      <c r="W475" s="318"/>
      <c r="X475" s="318"/>
      <c r="Y475" s="318"/>
      <c r="Z475" s="318"/>
    </row>
    <row r="476" spans="1:26" ht="12" customHeight="1" x14ac:dyDescent="0.25">
      <c r="A476" s="318"/>
      <c r="B476" s="318"/>
      <c r="C476" s="318"/>
      <c r="D476" s="318"/>
      <c r="E476" s="318"/>
      <c r="F476" s="318"/>
      <c r="G476" s="318"/>
      <c r="H476" s="318"/>
      <c r="I476" s="318"/>
      <c r="J476" s="318"/>
      <c r="K476" s="318"/>
      <c r="L476" s="318"/>
      <c r="M476" s="318"/>
      <c r="N476" s="318"/>
      <c r="O476" s="318"/>
      <c r="P476" s="318"/>
      <c r="Q476" s="318"/>
      <c r="R476" s="318"/>
      <c r="S476" s="318"/>
      <c r="T476" s="318"/>
      <c r="U476" s="318"/>
      <c r="V476" s="318"/>
      <c r="W476" s="318"/>
      <c r="X476" s="318"/>
      <c r="Y476" s="318"/>
      <c r="Z476" s="318"/>
    </row>
    <row r="477" spans="1:26" ht="12" customHeight="1" x14ac:dyDescent="0.25">
      <c r="A477" s="318"/>
      <c r="B477" s="318"/>
      <c r="C477" s="318"/>
      <c r="D477" s="318"/>
      <c r="E477" s="318"/>
      <c r="F477" s="318"/>
      <c r="G477" s="318"/>
      <c r="H477" s="318"/>
      <c r="I477" s="318"/>
      <c r="J477" s="318"/>
      <c r="K477" s="318"/>
      <c r="L477" s="318"/>
      <c r="M477" s="318"/>
      <c r="N477" s="318"/>
      <c r="O477" s="318"/>
      <c r="P477" s="318"/>
      <c r="Q477" s="318"/>
      <c r="R477" s="318"/>
      <c r="S477" s="318"/>
      <c r="T477" s="318"/>
      <c r="U477" s="318"/>
      <c r="V477" s="318"/>
      <c r="W477" s="318"/>
      <c r="X477" s="318"/>
      <c r="Y477" s="318"/>
      <c r="Z477" s="318"/>
    </row>
    <row r="478" spans="1:26" ht="12" customHeight="1" x14ac:dyDescent="0.25">
      <c r="A478" s="318"/>
      <c r="B478" s="318"/>
      <c r="C478" s="318"/>
      <c r="D478" s="318"/>
      <c r="E478" s="318"/>
      <c r="F478" s="318"/>
      <c r="G478" s="318"/>
      <c r="H478" s="318"/>
      <c r="I478" s="318"/>
      <c r="J478" s="318"/>
      <c r="K478" s="318"/>
      <c r="L478" s="318"/>
      <c r="M478" s="318"/>
      <c r="N478" s="318"/>
      <c r="O478" s="318"/>
      <c r="P478" s="318"/>
      <c r="Q478" s="318"/>
      <c r="R478" s="318"/>
      <c r="S478" s="318"/>
      <c r="T478" s="318"/>
      <c r="U478" s="318"/>
      <c r="V478" s="318"/>
      <c r="W478" s="318"/>
      <c r="X478" s="318"/>
      <c r="Y478" s="318"/>
      <c r="Z478" s="318"/>
    </row>
    <row r="479" spans="1:26" ht="12" customHeight="1" x14ac:dyDescent="0.25">
      <c r="A479" s="318"/>
      <c r="B479" s="318"/>
      <c r="C479" s="318"/>
      <c r="D479" s="318"/>
      <c r="E479" s="318"/>
      <c r="F479" s="318"/>
      <c r="G479" s="318"/>
      <c r="H479" s="318"/>
      <c r="I479" s="318"/>
      <c r="J479" s="318"/>
      <c r="K479" s="318"/>
      <c r="L479" s="318"/>
      <c r="M479" s="318"/>
      <c r="N479" s="318"/>
      <c r="O479" s="318"/>
      <c r="P479" s="318"/>
      <c r="Q479" s="318"/>
      <c r="R479" s="318"/>
      <c r="S479" s="318"/>
      <c r="T479" s="318"/>
      <c r="U479" s="318"/>
      <c r="V479" s="318"/>
      <c r="W479" s="318"/>
      <c r="X479" s="318"/>
      <c r="Y479" s="318"/>
      <c r="Z479" s="318"/>
    </row>
    <row r="480" spans="1:26" ht="12" customHeight="1" x14ac:dyDescent="0.25">
      <c r="A480" s="318"/>
      <c r="B480" s="318"/>
      <c r="C480" s="318"/>
      <c r="D480" s="318"/>
      <c r="E480" s="318"/>
      <c r="F480" s="31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8"/>
      <c r="S480" s="318"/>
      <c r="T480" s="318"/>
      <c r="U480" s="318"/>
      <c r="V480" s="318"/>
      <c r="W480" s="318"/>
      <c r="X480" s="318"/>
      <c r="Y480" s="318"/>
      <c r="Z480" s="318"/>
    </row>
    <row r="481" spans="1:26" ht="12" customHeight="1" x14ac:dyDescent="0.25">
      <c r="A481" s="318"/>
      <c r="B481" s="318"/>
      <c r="C481" s="318"/>
      <c r="D481" s="318"/>
      <c r="E481" s="318"/>
      <c r="F481" s="318"/>
      <c r="G481" s="318"/>
      <c r="H481" s="318"/>
      <c r="I481" s="318"/>
      <c r="J481" s="318"/>
      <c r="K481" s="318"/>
      <c r="L481" s="318"/>
      <c r="M481" s="318"/>
      <c r="N481" s="318"/>
      <c r="O481" s="318"/>
      <c r="P481" s="318"/>
      <c r="Q481" s="318"/>
      <c r="R481" s="318"/>
      <c r="S481" s="318"/>
      <c r="T481" s="318"/>
      <c r="U481" s="318"/>
      <c r="V481" s="318"/>
      <c r="W481" s="318"/>
      <c r="X481" s="318"/>
      <c r="Y481" s="318"/>
      <c r="Z481" s="318"/>
    </row>
    <row r="482" spans="1:26" ht="12" customHeight="1" x14ac:dyDescent="0.25">
      <c r="A482" s="318"/>
      <c r="B482" s="318"/>
      <c r="C482" s="318"/>
      <c r="D482" s="318"/>
      <c r="E482" s="318"/>
      <c r="F482" s="318"/>
      <c r="G482" s="318"/>
      <c r="H482" s="318"/>
      <c r="I482" s="318"/>
      <c r="J482" s="318"/>
      <c r="K482" s="318"/>
      <c r="L482" s="318"/>
      <c r="M482" s="318"/>
      <c r="N482" s="318"/>
      <c r="O482" s="318"/>
      <c r="P482" s="318"/>
      <c r="Q482" s="318"/>
      <c r="R482" s="318"/>
      <c r="S482" s="318"/>
      <c r="T482" s="318"/>
      <c r="U482" s="318"/>
      <c r="V482" s="318"/>
      <c r="W482" s="318"/>
      <c r="X482" s="318"/>
      <c r="Y482" s="318"/>
      <c r="Z482" s="318"/>
    </row>
    <row r="483" spans="1:26" ht="12" customHeight="1" x14ac:dyDescent="0.25">
      <c r="A483" s="318"/>
      <c r="B483" s="318"/>
      <c r="C483" s="318"/>
      <c r="D483" s="318"/>
      <c r="E483" s="318"/>
      <c r="F483" s="318"/>
      <c r="G483" s="318"/>
      <c r="H483" s="318"/>
      <c r="I483" s="318"/>
      <c r="J483" s="318"/>
      <c r="K483" s="318"/>
      <c r="L483" s="318"/>
      <c r="M483" s="318"/>
      <c r="N483" s="318"/>
      <c r="O483" s="318"/>
      <c r="P483" s="318"/>
      <c r="Q483" s="318"/>
      <c r="R483" s="318"/>
      <c r="S483" s="318"/>
      <c r="T483" s="318"/>
      <c r="U483" s="318"/>
      <c r="V483" s="318"/>
      <c r="W483" s="318"/>
      <c r="X483" s="318"/>
      <c r="Y483" s="318"/>
      <c r="Z483" s="318"/>
    </row>
    <row r="484" spans="1:26" ht="12" customHeight="1" x14ac:dyDescent="0.25">
      <c r="A484" s="318"/>
      <c r="B484" s="318"/>
      <c r="C484" s="318"/>
      <c r="D484" s="318"/>
      <c r="E484" s="318"/>
      <c r="F484" s="318"/>
      <c r="G484" s="318"/>
      <c r="H484" s="318"/>
      <c r="I484" s="318"/>
      <c r="J484" s="318"/>
      <c r="K484" s="318"/>
      <c r="L484" s="318"/>
      <c r="M484" s="318"/>
      <c r="N484" s="318"/>
      <c r="O484" s="318"/>
      <c r="P484" s="318"/>
      <c r="Q484" s="318"/>
      <c r="R484" s="318"/>
      <c r="S484" s="318"/>
      <c r="T484" s="318"/>
      <c r="U484" s="318"/>
      <c r="V484" s="318"/>
      <c r="W484" s="318"/>
      <c r="X484" s="318"/>
      <c r="Y484" s="318"/>
      <c r="Z484" s="318"/>
    </row>
    <row r="485" spans="1:26" ht="12" customHeight="1" x14ac:dyDescent="0.25">
      <c r="A485" s="318"/>
      <c r="B485" s="318"/>
      <c r="C485" s="318"/>
      <c r="D485" s="318"/>
      <c r="E485" s="318"/>
      <c r="F485" s="318"/>
      <c r="G485" s="318"/>
      <c r="H485" s="318"/>
      <c r="I485" s="318"/>
      <c r="J485" s="318"/>
      <c r="K485" s="318"/>
      <c r="L485" s="318"/>
      <c r="M485" s="318"/>
      <c r="N485" s="318"/>
      <c r="O485" s="318"/>
      <c r="P485" s="318"/>
      <c r="Q485" s="318"/>
      <c r="R485" s="318"/>
      <c r="S485" s="318"/>
      <c r="T485" s="318"/>
      <c r="U485" s="318"/>
      <c r="V485" s="318"/>
      <c r="W485" s="318"/>
      <c r="X485" s="318"/>
      <c r="Y485" s="318"/>
      <c r="Z485" s="318"/>
    </row>
    <row r="486" spans="1:26" ht="12" customHeight="1" x14ac:dyDescent="0.25">
      <c r="A486" s="318"/>
      <c r="B486" s="318"/>
      <c r="C486" s="318"/>
      <c r="D486" s="318"/>
      <c r="E486" s="318"/>
      <c r="F486" s="318"/>
      <c r="G486" s="318"/>
      <c r="H486" s="318"/>
      <c r="I486" s="318"/>
      <c r="J486" s="318"/>
      <c r="K486" s="318"/>
      <c r="L486" s="318"/>
      <c r="M486" s="318"/>
      <c r="N486" s="318"/>
      <c r="O486" s="318"/>
      <c r="P486" s="318"/>
      <c r="Q486" s="318"/>
      <c r="R486" s="318"/>
      <c r="S486" s="318"/>
      <c r="T486" s="318"/>
      <c r="U486" s="318"/>
      <c r="V486" s="318"/>
      <c r="W486" s="318"/>
      <c r="X486" s="318"/>
      <c r="Y486" s="318"/>
      <c r="Z486" s="318"/>
    </row>
    <row r="487" spans="1:26" ht="12" customHeight="1" x14ac:dyDescent="0.25">
      <c r="A487" s="318"/>
      <c r="B487" s="318"/>
      <c r="C487" s="318"/>
      <c r="D487" s="318"/>
      <c r="E487" s="318"/>
      <c r="F487" s="318"/>
      <c r="G487" s="318"/>
      <c r="H487" s="318"/>
      <c r="I487" s="318"/>
      <c r="J487" s="318"/>
      <c r="K487" s="318"/>
      <c r="L487" s="318"/>
      <c r="M487" s="318"/>
      <c r="N487" s="318"/>
      <c r="O487" s="318"/>
      <c r="P487" s="318"/>
      <c r="Q487" s="318"/>
      <c r="R487" s="318"/>
      <c r="S487" s="318"/>
      <c r="T487" s="318"/>
      <c r="U487" s="318"/>
      <c r="V487" s="318"/>
      <c r="W487" s="318"/>
      <c r="X487" s="318"/>
      <c r="Y487" s="318"/>
      <c r="Z487" s="318"/>
    </row>
    <row r="488" spans="1:26" ht="12" customHeight="1" x14ac:dyDescent="0.25">
      <c r="A488" s="318"/>
      <c r="B488" s="318"/>
      <c r="C488" s="318"/>
      <c r="D488" s="318"/>
      <c r="E488" s="318"/>
      <c r="F488" s="318"/>
      <c r="G488" s="318"/>
      <c r="H488" s="318"/>
      <c r="I488" s="318"/>
      <c r="J488" s="318"/>
      <c r="K488" s="318"/>
      <c r="L488" s="318"/>
      <c r="M488" s="318"/>
      <c r="N488" s="318"/>
      <c r="O488" s="318"/>
      <c r="P488" s="318"/>
      <c r="Q488" s="318"/>
      <c r="R488" s="318"/>
      <c r="S488" s="318"/>
      <c r="T488" s="318"/>
      <c r="U488" s="318"/>
      <c r="V488" s="318"/>
      <c r="W488" s="318"/>
      <c r="X488" s="318"/>
      <c r="Y488" s="318"/>
      <c r="Z488" s="318"/>
    </row>
    <row r="489" spans="1:26" ht="12" customHeight="1" x14ac:dyDescent="0.25">
      <c r="A489" s="318"/>
      <c r="B489" s="318"/>
      <c r="C489" s="318"/>
      <c r="D489" s="318"/>
      <c r="E489" s="318"/>
      <c r="F489" s="318"/>
      <c r="G489" s="318"/>
      <c r="H489" s="318"/>
      <c r="I489" s="318"/>
      <c r="J489" s="318"/>
      <c r="K489" s="318"/>
      <c r="L489" s="318"/>
      <c r="M489" s="318"/>
      <c r="N489" s="318"/>
      <c r="O489" s="318"/>
      <c r="P489" s="318"/>
      <c r="Q489" s="318"/>
      <c r="R489" s="318"/>
      <c r="S489" s="318"/>
      <c r="T489" s="318"/>
      <c r="U489" s="318"/>
      <c r="V489" s="318"/>
      <c r="W489" s="318"/>
      <c r="X489" s="318"/>
      <c r="Y489" s="318"/>
      <c r="Z489" s="318"/>
    </row>
    <row r="490" spans="1:26" ht="12" customHeight="1" x14ac:dyDescent="0.25">
      <c r="A490" s="318"/>
      <c r="B490" s="318"/>
      <c r="C490" s="318"/>
      <c r="D490" s="318"/>
      <c r="E490" s="318"/>
      <c r="F490" s="318"/>
      <c r="G490" s="318"/>
      <c r="H490" s="318"/>
      <c r="I490" s="318"/>
      <c r="J490" s="318"/>
      <c r="K490" s="318"/>
      <c r="L490" s="318"/>
      <c r="M490" s="318"/>
      <c r="N490" s="318"/>
      <c r="O490" s="318"/>
      <c r="P490" s="318"/>
      <c r="Q490" s="318"/>
      <c r="R490" s="318"/>
      <c r="S490" s="318"/>
      <c r="T490" s="318"/>
      <c r="U490" s="318"/>
      <c r="V490" s="318"/>
      <c r="W490" s="318"/>
      <c r="X490" s="318"/>
      <c r="Y490" s="318"/>
      <c r="Z490" s="318"/>
    </row>
    <row r="491" spans="1:26" ht="12" customHeight="1" x14ac:dyDescent="0.25">
      <c r="A491" s="318"/>
      <c r="B491" s="318"/>
      <c r="C491" s="318"/>
      <c r="D491" s="318"/>
      <c r="E491" s="318"/>
      <c r="F491" s="318"/>
      <c r="G491" s="318"/>
      <c r="H491" s="318"/>
      <c r="I491" s="318"/>
      <c r="J491" s="318"/>
      <c r="K491" s="318"/>
      <c r="L491" s="318"/>
      <c r="M491" s="318"/>
      <c r="N491" s="318"/>
      <c r="O491" s="318"/>
      <c r="P491" s="318"/>
      <c r="Q491" s="318"/>
      <c r="R491" s="318"/>
      <c r="S491" s="318"/>
      <c r="T491" s="318"/>
      <c r="U491" s="318"/>
      <c r="V491" s="318"/>
      <c r="W491" s="318"/>
      <c r="X491" s="318"/>
      <c r="Y491" s="318"/>
      <c r="Z491" s="318"/>
    </row>
    <row r="492" spans="1:26" ht="12" customHeight="1" x14ac:dyDescent="0.25">
      <c r="A492" s="318"/>
      <c r="B492" s="318"/>
      <c r="C492" s="318"/>
      <c r="D492" s="318"/>
      <c r="E492" s="318"/>
      <c r="F492" s="31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  <c r="W492" s="318"/>
      <c r="X492" s="318"/>
      <c r="Y492" s="318"/>
      <c r="Z492" s="318"/>
    </row>
    <row r="493" spans="1:26" ht="12" customHeight="1" x14ac:dyDescent="0.25">
      <c r="A493" s="318"/>
      <c r="B493" s="318"/>
      <c r="C493" s="318"/>
      <c r="D493" s="318"/>
      <c r="E493" s="318"/>
      <c r="F493" s="318"/>
      <c r="G493" s="318"/>
      <c r="H493" s="318"/>
      <c r="I493" s="318"/>
      <c r="J493" s="318"/>
      <c r="K493" s="318"/>
      <c r="L493" s="318"/>
      <c r="M493" s="318"/>
      <c r="N493" s="318"/>
      <c r="O493" s="318"/>
      <c r="P493" s="318"/>
      <c r="Q493" s="318"/>
      <c r="R493" s="318"/>
      <c r="S493" s="318"/>
      <c r="T493" s="318"/>
      <c r="U493" s="318"/>
      <c r="V493" s="318"/>
      <c r="W493" s="318"/>
      <c r="X493" s="318"/>
      <c r="Y493" s="318"/>
      <c r="Z493" s="318"/>
    </row>
    <row r="494" spans="1:26" ht="12" customHeight="1" x14ac:dyDescent="0.25">
      <c r="A494" s="318"/>
      <c r="B494" s="318"/>
      <c r="C494" s="318"/>
      <c r="D494" s="318"/>
      <c r="E494" s="318"/>
      <c r="F494" s="318"/>
      <c r="G494" s="318"/>
      <c r="H494" s="318"/>
      <c r="I494" s="318"/>
      <c r="J494" s="318"/>
      <c r="K494" s="318"/>
      <c r="L494" s="318"/>
      <c r="M494" s="318"/>
      <c r="N494" s="318"/>
      <c r="O494" s="318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</row>
    <row r="495" spans="1:26" ht="12" customHeight="1" x14ac:dyDescent="0.25">
      <c r="A495" s="318"/>
      <c r="B495" s="318"/>
      <c r="C495" s="318"/>
      <c r="D495" s="318"/>
      <c r="E495" s="318"/>
      <c r="F495" s="318"/>
      <c r="G495" s="318"/>
      <c r="H495" s="318"/>
      <c r="I495" s="318"/>
      <c r="J495" s="318"/>
      <c r="K495" s="318"/>
      <c r="L495" s="318"/>
      <c r="M495" s="318"/>
      <c r="N495" s="318"/>
      <c r="O495" s="318"/>
      <c r="P495" s="318"/>
      <c r="Q495" s="318"/>
      <c r="R495" s="318"/>
      <c r="S495" s="318"/>
      <c r="T495" s="318"/>
      <c r="U495" s="318"/>
      <c r="V495" s="318"/>
      <c r="W495" s="318"/>
      <c r="X495" s="318"/>
      <c r="Y495" s="318"/>
      <c r="Z495" s="318"/>
    </row>
    <row r="496" spans="1:26" ht="12" customHeight="1" x14ac:dyDescent="0.25">
      <c r="A496" s="318"/>
      <c r="B496" s="318"/>
      <c r="C496" s="318"/>
      <c r="D496" s="318"/>
      <c r="E496" s="318"/>
      <c r="F496" s="318"/>
      <c r="G496" s="318"/>
      <c r="H496" s="318"/>
      <c r="I496" s="318"/>
      <c r="J496" s="318"/>
      <c r="K496" s="318"/>
      <c r="L496" s="318"/>
      <c r="M496" s="318"/>
      <c r="N496" s="318"/>
      <c r="O496" s="318"/>
      <c r="P496" s="318"/>
      <c r="Q496" s="318"/>
      <c r="R496" s="318"/>
      <c r="S496" s="318"/>
      <c r="T496" s="318"/>
      <c r="U496" s="318"/>
      <c r="V496" s="318"/>
      <c r="W496" s="318"/>
      <c r="X496" s="318"/>
      <c r="Y496" s="318"/>
      <c r="Z496" s="318"/>
    </row>
    <row r="497" spans="1:26" ht="12" customHeight="1" x14ac:dyDescent="0.25">
      <c r="A497" s="318"/>
      <c r="B497" s="318"/>
      <c r="C497" s="318"/>
      <c r="D497" s="318"/>
      <c r="E497" s="318"/>
      <c r="F497" s="318"/>
      <c r="G497" s="318"/>
      <c r="H497" s="318"/>
      <c r="I497" s="318"/>
      <c r="J497" s="318"/>
      <c r="K497" s="318"/>
      <c r="L497" s="318"/>
      <c r="M497" s="318"/>
      <c r="N497" s="318"/>
      <c r="O497" s="318"/>
      <c r="P497" s="318"/>
      <c r="Q497" s="318"/>
      <c r="R497" s="318"/>
      <c r="S497" s="318"/>
      <c r="T497" s="318"/>
      <c r="U497" s="318"/>
      <c r="V497" s="318"/>
      <c r="W497" s="318"/>
      <c r="X497" s="318"/>
      <c r="Y497" s="318"/>
      <c r="Z497" s="318"/>
    </row>
    <row r="498" spans="1:26" ht="12" customHeight="1" x14ac:dyDescent="0.25">
      <c r="A498" s="318"/>
      <c r="B498" s="318"/>
      <c r="C498" s="318"/>
      <c r="D498" s="318"/>
      <c r="E498" s="318"/>
      <c r="F498" s="318"/>
      <c r="G498" s="318"/>
      <c r="H498" s="318"/>
      <c r="I498" s="318"/>
      <c r="J498" s="318"/>
      <c r="K498" s="318"/>
      <c r="L498" s="318"/>
      <c r="M498" s="318"/>
      <c r="N498" s="318"/>
      <c r="O498" s="318"/>
      <c r="P498" s="318"/>
      <c r="Q498" s="318"/>
      <c r="R498" s="318"/>
      <c r="S498" s="318"/>
      <c r="T498" s="318"/>
      <c r="U498" s="318"/>
      <c r="V498" s="318"/>
      <c r="W498" s="318"/>
      <c r="X498" s="318"/>
      <c r="Y498" s="318"/>
      <c r="Z498" s="318"/>
    </row>
    <row r="499" spans="1:26" ht="12" customHeight="1" x14ac:dyDescent="0.25">
      <c r="A499" s="318"/>
      <c r="B499" s="318"/>
      <c r="C499" s="318"/>
      <c r="D499" s="318"/>
      <c r="E499" s="318"/>
      <c r="F499" s="318"/>
      <c r="G499" s="318"/>
      <c r="H499" s="318"/>
      <c r="I499" s="318"/>
      <c r="J499" s="318"/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18"/>
      <c r="W499" s="318"/>
      <c r="X499" s="318"/>
      <c r="Y499" s="318"/>
      <c r="Z499" s="318"/>
    </row>
    <row r="500" spans="1:26" ht="12" customHeight="1" x14ac:dyDescent="0.25">
      <c r="A500" s="318"/>
      <c r="B500" s="318"/>
      <c r="C500" s="318"/>
      <c r="D500" s="318"/>
      <c r="E500" s="318"/>
      <c r="F500" s="318"/>
      <c r="G500" s="318"/>
      <c r="H500" s="318"/>
      <c r="I500" s="318"/>
      <c r="J500" s="318"/>
      <c r="K500" s="318"/>
      <c r="L500" s="318"/>
      <c r="M500" s="318"/>
      <c r="N500" s="318"/>
      <c r="O500" s="318"/>
      <c r="P500" s="318"/>
      <c r="Q500" s="318"/>
      <c r="R500" s="318"/>
      <c r="S500" s="318"/>
      <c r="T500" s="318"/>
      <c r="U500" s="318"/>
      <c r="V500" s="318"/>
      <c r="W500" s="318"/>
      <c r="X500" s="318"/>
      <c r="Y500" s="318"/>
      <c r="Z500" s="318"/>
    </row>
    <row r="501" spans="1:26" ht="12" customHeight="1" x14ac:dyDescent="0.25">
      <c r="A501" s="318"/>
      <c r="B501" s="318"/>
      <c r="C501" s="318"/>
      <c r="D501" s="318"/>
      <c r="E501" s="318"/>
      <c r="F501" s="318"/>
      <c r="G501" s="318"/>
      <c r="H501" s="318"/>
      <c r="I501" s="318"/>
      <c r="J501" s="318"/>
      <c r="K501" s="318"/>
      <c r="L501" s="318"/>
      <c r="M501" s="318"/>
      <c r="N501" s="318"/>
      <c r="O501" s="318"/>
      <c r="P501" s="318"/>
      <c r="Q501" s="318"/>
      <c r="R501" s="318"/>
      <c r="S501" s="318"/>
      <c r="T501" s="318"/>
      <c r="U501" s="318"/>
      <c r="V501" s="318"/>
      <c r="W501" s="318"/>
      <c r="X501" s="318"/>
      <c r="Y501" s="318"/>
      <c r="Z501" s="318"/>
    </row>
    <row r="502" spans="1:26" ht="12" customHeight="1" x14ac:dyDescent="0.25">
      <c r="A502" s="318"/>
      <c r="B502" s="318"/>
      <c r="C502" s="318"/>
      <c r="D502" s="318"/>
      <c r="E502" s="318"/>
      <c r="F502" s="318"/>
      <c r="G502" s="318"/>
      <c r="H502" s="318"/>
      <c r="I502" s="318"/>
      <c r="J502" s="318"/>
      <c r="K502" s="318"/>
      <c r="L502" s="318"/>
      <c r="M502" s="318"/>
      <c r="N502" s="318"/>
      <c r="O502" s="318"/>
      <c r="P502" s="318"/>
      <c r="Q502" s="318"/>
      <c r="R502" s="318"/>
      <c r="S502" s="318"/>
      <c r="T502" s="318"/>
      <c r="U502" s="318"/>
      <c r="V502" s="318"/>
      <c r="W502" s="318"/>
      <c r="X502" s="318"/>
      <c r="Y502" s="318"/>
      <c r="Z502" s="318"/>
    </row>
    <row r="503" spans="1:26" ht="12" customHeight="1" x14ac:dyDescent="0.25">
      <c r="A503" s="318"/>
      <c r="B503" s="318"/>
      <c r="C503" s="318"/>
      <c r="D503" s="318"/>
      <c r="E503" s="318"/>
      <c r="F503" s="318"/>
      <c r="G503" s="318"/>
      <c r="H503" s="318"/>
      <c r="I503" s="318"/>
      <c r="J503" s="318"/>
      <c r="K503" s="318"/>
      <c r="L503" s="318"/>
      <c r="M503" s="318"/>
      <c r="N503" s="318"/>
      <c r="O503" s="318"/>
      <c r="P503" s="318"/>
      <c r="Q503" s="318"/>
      <c r="R503" s="318"/>
      <c r="S503" s="318"/>
      <c r="T503" s="318"/>
      <c r="U503" s="318"/>
      <c r="V503" s="318"/>
      <c r="W503" s="318"/>
      <c r="X503" s="318"/>
      <c r="Y503" s="318"/>
      <c r="Z503" s="318"/>
    </row>
    <row r="504" spans="1:26" ht="12" customHeight="1" x14ac:dyDescent="0.25">
      <c r="A504" s="318"/>
      <c r="B504" s="318"/>
      <c r="C504" s="318"/>
      <c r="D504" s="318"/>
      <c r="E504" s="318"/>
      <c r="F504" s="318"/>
      <c r="G504" s="318"/>
      <c r="H504" s="318"/>
      <c r="I504" s="318"/>
      <c r="J504" s="318"/>
      <c r="K504" s="318"/>
      <c r="L504" s="318"/>
      <c r="M504" s="318"/>
      <c r="N504" s="318"/>
      <c r="O504" s="318"/>
      <c r="P504" s="318"/>
      <c r="Q504" s="318"/>
      <c r="R504" s="318"/>
      <c r="S504" s="318"/>
      <c r="T504" s="318"/>
      <c r="U504" s="318"/>
      <c r="V504" s="318"/>
      <c r="W504" s="318"/>
      <c r="X504" s="318"/>
      <c r="Y504" s="318"/>
      <c r="Z504" s="318"/>
    </row>
    <row r="505" spans="1:26" ht="12" customHeight="1" x14ac:dyDescent="0.25">
      <c r="A505" s="318"/>
      <c r="B505" s="318"/>
      <c r="C505" s="318"/>
      <c r="D505" s="318"/>
      <c r="E505" s="318"/>
      <c r="F505" s="318"/>
      <c r="G505" s="318"/>
      <c r="H505" s="318"/>
      <c r="I505" s="318"/>
      <c r="J505" s="318"/>
      <c r="K505" s="318"/>
      <c r="L505" s="318"/>
      <c r="M505" s="318"/>
      <c r="N505" s="318"/>
      <c r="O505" s="318"/>
      <c r="P505" s="318"/>
      <c r="Q505" s="318"/>
      <c r="R505" s="318"/>
      <c r="S505" s="318"/>
      <c r="T505" s="318"/>
      <c r="U505" s="318"/>
      <c r="V505" s="318"/>
      <c r="W505" s="318"/>
      <c r="X505" s="318"/>
      <c r="Y505" s="318"/>
      <c r="Z505" s="318"/>
    </row>
    <row r="506" spans="1:26" ht="12" customHeight="1" x14ac:dyDescent="0.25">
      <c r="A506" s="318"/>
      <c r="B506" s="318"/>
      <c r="C506" s="318"/>
      <c r="D506" s="318"/>
      <c r="E506" s="318"/>
      <c r="F506" s="318"/>
      <c r="G506" s="318"/>
      <c r="H506" s="318"/>
      <c r="I506" s="318"/>
      <c r="J506" s="318"/>
      <c r="K506" s="318"/>
      <c r="L506" s="318"/>
      <c r="M506" s="318"/>
      <c r="N506" s="318"/>
      <c r="O506" s="318"/>
      <c r="P506" s="318"/>
      <c r="Q506" s="318"/>
      <c r="R506" s="318"/>
      <c r="S506" s="318"/>
      <c r="T506" s="318"/>
      <c r="U506" s="318"/>
      <c r="V506" s="318"/>
      <c r="W506" s="318"/>
      <c r="X506" s="318"/>
      <c r="Y506" s="318"/>
      <c r="Z506" s="318"/>
    </row>
    <row r="507" spans="1:26" ht="12" customHeight="1" x14ac:dyDescent="0.25">
      <c r="A507" s="318"/>
      <c r="B507" s="318"/>
      <c r="C507" s="318"/>
      <c r="D507" s="318"/>
      <c r="E507" s="318"/>
      <c r="F507" s="318"/>
      <c r="G507" s="318"/>
      <c r="H507" s="318"/>
      <c r="I507" s="318"/>
      <c r="J507" s="318"/>
      <c r="K507" s="318"/>
      <c r="L507" s="318"/>
      <c r="M507" s="318"/>
      <c r="N507" s="318"/>
      <c r="O507" s="318"/>
      <c r="P507" s="318"/>
      <c r="Q507" s="318"/>
      <c r="R507" s="318"/>
      <c r="S507" s="318"/>
      <c r="T507" s="318"/>
      <c r="U507" s="318"/>
      <c r="V507" s="318"/>
      <c r="W507" s="318"/>
      <c r="X507" s="318"/>
      <c r="Y507" s="318"/>
      <c r="Z507" s="318"/>
    </row>
    <row r="508" spans="1:26" ht="12" customHeight="1" x14ac:dyDescent="0.25">
      <c r="A508" s="318"/>
      <c r="B508" s="318"/>
      <c r="C508" s="318"/>
      <c r="D508" s="318"/>
      <c r="E508" s="318"/>
      <c r="F508" s="318"/>
      <c r="G508" s="318"/>
      <c r="H508" s="318"/>
      <c r="I508" s="318"/>
      <c r="J508" s="318"/>
      <c r="K508" s="318"/>
      <c r="L508" s="318"/>
      <c r="M508" s="318"/>
      <c r="N508" s="318"/>
      <c r="O508" s="318"/>
      <c r="P508" s="318"/>
      <c r="Q508" s="318"/>
      <c r="R508" s="318"/>
      <c r="S508" s="318"/>
      <c r="T508" s="318"/>
      <c r="U508" s="318"/>
      <c r="V508" s="318"/>
      <c r="W508" s="318"/>
      <c r="X508" s="318"/>
      <c r="Y508" s="318"/>
      <c r="Z508" s="318"/>
    </row>
    <row r="509" spans="1:26" ht="12" customHeight="1" x14ac:dyDescent="0.25">
      <c r="A509" s="318"/>
      <c r="B509" s="318"/>
      <c r="C509" s="318"/>
      <c r="D509" s="318"/>
      <c r="E509" s="318"/>
      <c r="F509" s="318"/>
      <c r="G509" s="318"/>
      <c r="H509" s="318"/>
      <c r="I509" s="318"/>
      <c r="J509" s="318"/>
      <c r="K509" s="318"/>
      <c r="L509" s="318"/>
      <c r="M509" s="318"/>
      <c r="N509" s="318"/>
      <c r="O509" s="318"/>
      <c r="P509" s="318"/>
      <c r="Q509" s="318"/>
      <c r="R509" s="318"/>
      <c r="S509" s="318"/>
      <c r="T509" s="318"/>
      <c r="U509" s="318"/>
      <c r="V509" s="318"/>
      <c r="W509" s="318"/>
      <c r="X509" s="318"/>
      <c r="Y509" s="318"/>
      <c r="Z509" s="318"/>
    </row>
    <row r="510" spans="1:26" ht="12" customHeight="1" x14ac:dyDescent="0.25">
      <c r="A510" s="318"/>
      <c r="B510" s="318"/>
      <c r="C510" s="318"/>
      <c r="D510" s="318"/>
      <c r="E510" s="318"/>
      <c r="F510" s="318"/>
      <c r="G510" s="318"/>
      <c r="H510" s="318"/>
      <c r="I510" s="318"/>
      <c r="J510" s="318"/>
      <c r="K510" s="318"/>
      <c r="L510" s="318"/>
      <c r="M510" s="318"/>
      <c r="N510" s="318"/>
      <c r="O510" s="318"/>
      <c r="P510" s="318"/>
      <c r="Q510" s="318"/>
      <c r="R510" s="318"/>
      <c r="S510" s="318"/>
      <c r="T510" s="318"/>
      <c r="U510" s="318"/>
      <c r="V510" s="318"/>
      <c r="W510" s="318"/>
      <c r="X510" s="318"/>
      <c r="Y510" s="318"/>
      <c r="Z510" s="318"/>
    </row>
    <row r="511" spans="1:26" ht="12" customHeight="1" x14ac:dyDescent="0.25">
      <c r="A511" s="318"/>
      <c r="B511" s="318"/>
      <c r="C511" s="318"/>
      <c r="D511" s="318"/>
      <c r="E511" s="318"/>
      <c r="F511" s="318"/>
      <c r="G511" s="318"/>
      <c r="H511" s="318"/>
      <c r="I511" s="318"/>
      <c r="J511" s="318"/>
      <c r="K511" s="318"/>
      <c r="L511" s="318"/>
      <c r="M511" s="318"/>
      <c r="N511" s="318"/>
      <c r="O511" s="318"/>
      <c r="P511" s="318"/>
      <c r="Q511" s="318"/>
      <c r="R511" s="318"/>
      <c r="S511" s="318"/>
      <c r="T511" s="318"/>
      <c r="U511" s="318"/>
      <c r="V511" s="318"/>
      <c r="W511" s="318"/>
      <c r="X511" s="318"/>
      <c r="Y511" s="318"/>
      <c r="Z511" s="318"/>
    </row>
    <row r="512" spans="1:26" ht="12" customHeight="1" x14ac:dyDescent="0.25">
      <c r="A512" s="318"/>
      <c r="B512" s="318"/>
      <c r="C512" s="318"/>
      <c r="D512" s="318"/>
      <c r="E512" s="318"/>
      <c r="F512" s="318"/>
      <c r="G512" s="318"/>
      <c r="H512" s="318"/>
      <c r="I512" s="318"/>
      <c r="J512" s="318"/>
      <c r="K512" s="318"/>
      <c r="L512" s="318"/>
      <c r="M512" s="318"/>
      <c r="N512" s="318"/>
      <c r="O512" s="318"/>
      <c r="P512" s="318"/>
      <c r="Q512" s="318"/>
      <c r="R512" s="318"/>
      <c r="S512" s="318"/>
      <c r="T512" s="318"/>
      <c r="U512" s="318"/>
      <c r="V512" s="318"/>
      <c r="W512" s="318"/>
      <c r="X512" s="318"/>
      <c r="Y512" s="318"/>
      <c r="Z512" s="318"/>
    </row>
    <row r="513" spans="1:26" ht="12" customHeight="1" x14ac:dyDescent="0.25">
      <c r="A513" s="318"/>
      <c r="B513" s="318"/>
      <c r="C513" s="318"/>
      <c r="D513" s="318"/>
      <c r="E513" s="318"/>
      <c r="F513" s="318"/>
      <c r="G513" s="318"/>
      <c r="H513" s="318"/>
      <c r="I513" s="318"/>
      <c r="J513" s="318"/>
      <c r="K513" s="318"/>
      <c r="L513" s="318"/>
      <c r="M513" s="318"/>
      <c r="N513" s="318"/>
      <c r="O513" s="318"/>
      <c r="P513" s="318"/>
      <c r="Q513" s="318"/>
      <c r="R513" s="318"/>
      <c r="S513" s="318"/>
      <c r="T513" s="318"/>
      <c r="U513" s="318"/>
      <c r="V513" s="318"/>
      <c r="W513" s="318"/>
      <c r="X513" s="318"/>
      <c r="Y513" s="318"/>
      <c r="Z513" s="318"/>
    </row>
    <row r="514" spans="1:26" ht="12" customHeight="1" x14ac:dyDescent="0.25">
      <c r="A514" s="318"/>
      <c r="B514" s="318"/>
      <c r="C514" s="318"/>
      <c r="D514" s="318"/>
      <c r="E514" s="318"/>
      <c r="F514" s="318"/>
      <c r="G514" s="318"/>
      <c r="H514" s="318"/>
      <c r="I514" s="318"/>
      <c r="J514" s="318"/>
      <c r="K514" s="318"/>
      <c r="L514" s="318"/>
      <c r="M514" s="318"/>
      <c r="N514" s="318"/>
      <c r="O514" s="318"/>
      <c r="P514" s="318"/>
      <c r="Q514" s="318"/>
      <c r="R514" s="318"/>
      <c r="S514" s="318"/>
      <c r="T514" s="318"/>
      <c r="U514" s="318"/>
      <c r="V514" s="318"/>
      <c r="W514" s="318"/>
      <c r="X514" s="318"/>
      <c r="Y514" s="318"/>
      <c r="Z514" s="318"/>
    </row>
    <row r="515" spans="1:26" ht="12" customHeight="1" x14ac:dyDescent="0.25">
      <c r="A515" s="318"/>
      <c r="B515" s="318"/>
      <c r="C515" s="318"/>
      <c r="D515" s="318"/>
      <c r="E515" s="318"/>
      <c r="F515" s="318"/>
      <c r="G515" s="318"/>
      <c r="H515" s="318"/>
      <c r="I515" s="318"/>
      <c r="J515" s="318"/>
      <c r="K515" s="318"/>
      <c r="L515" s="318"/>
      <c r="M515" s="318"/>
      <c r="N515" s="318"/>
      <c r="O515" s="318"/>
      <c r="P515" s="318"/>
      <c r="Q515" s="318"/>
      <c r="R515" s="318"/>
      <c r="S515" s="318"/>
      <c r="T515" s="318"/>
      <c r="U515" s="318"/>
      <c r="V515" s="318"/>
      <c r="W515" s="318"/>
      <c r="X515" s="318"/>
      <c r="Y515" s="318"/>
      <c r="Z515" s="318"/>
    </row>
    <row r="516" spans="1:26" ht="12" customHeight="1" x14ac:dyDescent="0.25">
      <c r="A516" s="318"/>
      <c r="B516" s="318"/>
      <c r="C516" s="318"/>
      <c r="D516" s="318"/>
      <c r="E516" s="318"/>
      <c r="F516" s="318"/>
      <c r="G516" s="318"/>
      <c r="H516" s="318"/>
      <c r="I516" s="318"/>
      <c r="J516" s="318"/>
      <c r="K516" s="318"/>
      <c r="L516" s="318"/>
      <c r="M516" s="318"/>
      <c r="N516" s="318"/>
      <c r="O516" s="318"/>
      <c r="P516" s="318"/>
      <c r="Q516" s="318"/>
      <c r="R516" s="318"/>
      <c r="S516" s="318"/>
      <c r="T516" s="318"/>
      <c r="U516" s="318"/>
      <c r="V516" s="318"/>
      <c r="W516" s="318"/>
      <c r="X516" s="318"/>
      <c r="Y516" s="318"/>
      <c r="Z516" s="318"/>
    </row>
    <row r="517" spans="1:26" ht="12" customHeight="1" x14ac:dyDescent="0.25">
      <c r="A517" s="318"/>
      <c r="B517" s="318"/>
      <c r="C517" s="318"/>
      <c r="D517" s="318"/>
      <c r="E517" s="318"/>
      <c r="F517" s="318"/>
      <c r="G517" s="318"/>
      <c r="H517" s="318"/>
      <c r="I517" s="318"/>
      <c r="J517" s="318"/>
      <c r="K517" s="318"/>
      <c r="L517" s="318"/>
      <c r="M517" s="318"/>
      <c r="N517" s="318"/>
      <c r="O517" s="318"/>
      <c r="P517" s="318"/>
      <c r="Q517" s="318"/>
      <c r="R517" s="318"/>
      <c r="S517" s="318"/>
      <c r="T517" s="318"/>
      <c r="U517" s="318"/>
      <c r="V517" s="318"/>
      <c r="W517" s="318"/>
      <c r="X517" s="318"/>
      <c r="Y517" s="318"/>
      <c r="Z517" s="318"/>
    </row>
    <row r="518" spans="1:26" ht="12" customHeight="1" x14ac:dyDescent="0.25">
      <c r="A518" s="318"/>
      <c r="B518" s="318"/>
      <c r="C518" s="318"/>
      <c r="D518" s="318"/>
      <c r="E518" s="318"/>
      <c r="F518" s="318"/>
      <c r="G518" s="318"/>
      <c r="H518" s="318"/>
      <c r="I518" s="318"/>
      <c r="J518" s="318"/>
      <c r="K518" s="318"/>
      <c r="L518" s="318"/>
      <c r="M518" s="318"/>
      <c r="N518" s="318"/>
      <c r="O518" s="318"/>
      <c r="P518" s="318"/>
      <c r="Q518" s="318"/>
      <c r="R518" s="318"/>
      <c r="S518" s="318"/>
      <c r="T518" s="318"/>
      <c r="U518" s="318"/>
      <c r="V518" s="318"/>
      <c r="W518" s="318"/>
      <c r="X518" s="318"/>
      <c r="Y518" s="318"/>
      <c r="Z518" s="318"/>
    </row>
    <row r="519" spans="1:26" ht="12" customHeight="1" x14ac:dyDescent="0.25">
      <c r="A519" s="318"/>
      <c r="B519" s="318"/>
      <c r="C519" s="318"/>
      <c r="D519" s="318"/>
      <c r="E519" s="318"/>
      <c r="F519" s="318"/>
      <c r="G519" s="318"/>
      <c r="H519" s="318"/>
      <c r="I519" s="318"/>
      <c r="J519" s="318"/>
      <c r="K519" s="318"/>
      <c r="L519" s="318"/>
      <c r="M519" s="318"/>
      <c r="N519" s="318"/>
      <c r="O519" s="318"/>
      <c r="P519" s="318"/>
      <c r="Q519" s="318"/>
      <c r="R519" s="318"/>
      <c r="S519" s="318"/>
      <c r="T519" s="318"/>
      <c r="U519" s="318"/>
      <c r="V519" s="318"/>
      <c r="W519" s="318"/>
      <c r="X519" s="318"/>
      <c r="Y519" s="318"/>
      <c r="Z519" s="318"/>
    </row>
    <row r="520" spans="1:26" ht="12" customHeight="1" x14ac:dyDescent="0.25">
      <c r="A520" s="318"/>
      <c r="B520" s="318"/>
      <c r="C520" s="318"/>
      <c r="D520" s="318"/>
      <c r="E520" s="318"/>
      <c r="F520" s="318"/>
      <c r="G520" s="318"/>
      <c r="H520" s="318"/>
      <c r="I520" s="318"/>
      <c r="J520" s="318"/>
      <c r="K520" s="318"/>
      <c r="L520" s="318"/>
      <c r="M520" s="318"/>
      <c r="N520" s="318"/>
      <c r="O520" s="318"/>
      <c r="P520" s="318"/>
      <c r="Q520" s="318"/>
      <c r="R520" s="318"/>
      <c r="S520" s="318"/>
      <c r="T520" s="318"/>
      <c r="U520" s="318"/>
      <c r="V520" s="318"/>
      <c r="W520" s="318"/>
      <c r="X520" s="318"/>
      <c r="Y520" s="318"/>
      <c r="Z520" s="318"/>
    </row>
    <row r="521" spans="1:26" ht="12" customHeight="1" x14ac:dyDescent="0.25">
      <c r="A521" s="318"/>
      <c r="B521" s="318"/>
      <c r="C521" s="318"/>
      <c r="D521" s="318"/>
      <c r="E521" s="318"/>
      <c r="F521" s="318"/>
      <c r="G521" s="318"/>
      <c r="H521" s="318"/>
      <c r="I521" s="318"/>
      <c r="J521" s="318"/>
      <c r="K521" s="318"/>
      <c r="L521" s="318"/>
      <c r="M521" s="318"/>
      <c r="N521" s="318"/>
      <c r="O521" s="318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</row>
    <row r="522" spans="1:26" ht="12" customHeight="1" x14ac:dyDescent="0.25">
      <c r="A522" s="318"/>
      <c r="B522" s="318"/>
      <c r="C522" s="318"/>
      <c r="D522" s="318"/>
      <c r="E522" s="318"/>
      <c r="F522" s="318"/>
      <c r="G522" s="318"/>
      <c r="H522" s="318"/>
      <c r="I522" s="318"/>
      <c r="J522" s="318"/>
      <c r="K522" s="318"/>
      <c r="L522" s="318"/>
      <c r="M522" s="318"/>
      <c r="N522" s="318"/>
      <c r="O522" s="318"/>
      <c r="P522" s="318"/>
      <c r="Q522" s="318"/>
      <c r="R522" s="318"/>
      <c r="S522" s="318"/>
      <c r="T522" s="318"/>
      <c r="U522" s="318"/>
      <c r="V522" s="318"/>
      <c r="W522" s="318"/>
      <c r="X522" s="318"/>
      <c r="Y522" s="318"/>
      <c r="Z522" s="318"/>
    </row>
    <row r="523" spans="1:26" ht="12" customHeight="1" x14ac:dyDescent="0.25">
      <c r="A523" s="318"/>
      <c r="B523" s="318"/>
      <c r="C523" s="318"/>
      <c r="D523" s="318"/>
      <c r="E523" s="318"/>
      <c r="F523" s="318"/>
      <c r="G523" s="318"/>
      <c r="H523" s="318"/>
      <c r="I523" s="318"/>
      <c r="J523" s="318"/>
      <c r="K523" s="318"/>
      <c r="L523" s="318"/>
      <c r="M523" s="318"/>
      <c r="N523" s="318"/>
      <c r="O523" s="318"/>
      <c r="P523" s="318"/>
      <c r="Q523" s="318"/>
      <c r="R523" s="318"/>
      <c r="S523" s="318"/>
      <c r="T523" s="318"/>
      <c r="U523" s="318"/>
      <c r="V523" s="318"/>
      <c r="W523" s="318"/>
      <c r="X523" s="318"/>
      <c r="Y523" s="318"/>
      <c r="Z523" s="318"/>
    </row>
    <row r="524" spans="1:26" ht="12" customHeight="1" x14ac:dyDescent="0.25">
      <c r="A524" s="318"/>
      <c r="B524" s="318"/>
      <c r="C524" s="318"/>
      <c r="D524" s="318"/>
      <c r="E524" s="318"/>
      <c r="F524" s="318"/>
      <c r="G524" s="318"/>
      <c r="H524" s="318"/>
      <c r="I524" s="318"/>
      <c r="J524" s="318"/>
      <c r="K524" s="318"/>
      <c r="L524" s="318"/>
      <c r="M524" s="318"/>
      <c r="N524" s="318"/>
      <c r="O524" s="318"/>
      <c r="P524" s="318"/>
      <c r="Q524" s="318"/>
      <c r="R524" s="318"/>
      <c r="S524" s="318"/>
      <c r="T524" s="318"/>
      <c r="U524" s="318"/>
      <c r="V524" s="318"/>
      <c r="W524" s="318"/>
      <c r="X524" s="318"/>
      <c r="Y524" s="318"/>
      <c r="Z524" s="318"/>
    </row>
    <row r="525" spans="1:26" ht="12" customHeight="1" x14ac:dyDescent="0.25">
      <c r="A525" s="318"/>
      <c r="B525" s="318"/>
      <c r="C525" s="318"/>
      <c r="D525" s="318"/>
      <c r="E525" s="318"/>
      <c r="F525" s="318"/>
      <c r="G525" s="318"/>
      <c r="H525" s="318"/>
      <c r="I525" s="318"/>
      <c r="J525" s="318"/>
      <c r="K525" s="318"/>
      <c r="L525" s="318"/>
      <c r="M525" s="318"/>
      <c r="N525" s="318"/>
      <c r="O525" s="318"/>
      <c r="P525" s="318"/>
      <c r="Q525" s="318"/>
      <c r="R525" s="318"/>
      <c r="S525" s="318"/>
      <c r="T525" s="318"/>
      <c r="U525" s="318"/>
      <c r="V525" s="318"/>
      <c r="W525" s="318"/>
      <c r="X525" s="318"/>
      <c r="Y525" s="318"/>
      <c r="Z525" s="318"/>
    </row>
    <row r="526" spans="1:26" ht="12" customHeight="1" x14ac:dyDescent="0.25">
      <c r="A526" s="318"/>
      <c r="B526" s="318"/>
      <c r="C526" s="318"/>
      <c r="D526" s="318"/>
      <c r="E526" s="318"/>
      <c r="F526" s="318"/>
      <c r="G526" s="318"/>
      <c r="H526" s="318"/>
      <c r="I526" s="318"/>
      <c r="J526" s="318"/>
      <c r="K526" s="318"/>
      <c r="L526" s="318"/>
      <c r="M526" s="318"/>
      <c r="N526" s="318"/>
      <c r="O526" s="318"/>
      <c r="P526" s="318"/>
      <c r="Q526" s="318"/>
      <c r="R526" s="318"/>
      <c r="S526" s="318"/>
      <c r="T526" s="318"/>
      <c r="U526" s="318"/>
      <c r="V526" s="318"/>
      <c r="W526" s="318"/>
      <c r="X526" s="318"/>
      <c r="Y526" s="318"/>
      <c r="Z526" s="318"/>
    </row>
    <row r="527" spans="1:26" ht="12" customHeight="1" x14ac:dyDescent="0.25">
      <c r="A527" s="318"/>
      <c r="B527" s="318"/>
      <c r="C527" s="318"/>
      <c r="D527" s="318"/>
      <c r="E527" s="318"/>
      <c r="F527" s="318"/>
      <c r="G527" s="318"/>
      <c r="H527" s="318"/>
      <c r="I527" s="318"/>
      <c r="J527" s="318"/>
      <c r="K527" s="318"/>
      <c r="L527" s="318"/>
      <c r="M527" s="318"/>
      <c r="N527" s="318"/>
      <c r="O527" s="318"/>
      <c r="P527" s="318"/>
      <c r="Q527" s="318"/>
      <c r="R527" s="318"/>
      <c r="S527" s="318"/>
      <c r="T527" s="318"/>
      <c r="U527" s="318"/>
      <c r="V527" s="318"/>
      <c r="W527" s="318"/>
      <c r="X527" s="318"/>
      <c r="Y527" s="318"/>
      <c r="Z527" s="318"/>
    </row>
    <row r="528" spans="1:26" ht="12" customHeight="1" x14ac:dyDescent="0.25">
      <c r="A528" s="318"/>
      <c r="B528" s="318"/>
      <c r="C528" s="318"/>
      <c r="D528" s="318"/>
      <c r="E528" s="318"/>
      <c r="F528" s="318"/>
      <c r="G528" s="318"/>
      <c r="H528" s="318"/>
      <c r="I528" s="318"/>
      <c r="J528" s="318"/>
      <c r="K528" s="318"/>
      <c r="L528" s="318"/>
      <c r="M528" s="318"/>
      <c r="N528" s="318"/>
      <c r="O528" s="318"/>
      <c r="P528" s="318"/>
      <c r="Q528" s="318"/>
      <c r="R528" s="318"/>
      <c r="S528" s="318"/>
      <c r="T528" s="318"/>
      <c r="U528" s="318"/>
      <c r="V528" s="318"/>
      <c r="W528" s="318"/>
      <c r="X528" s="318"/>
      <c r="Y528" s="318"/>
      <c r="Z528" s="318"/>
    </row>
    <row r="529" spans="1:26" ht="12" customHeight="1" x14ac:dyDescent="0.25">
      <c r="A529" s="318"/>
      <c r="B529" s="318"/>
      <c r="C529" s="318"/>
      <c r="D529" s="318"/>
      <c r="E529" s="318"/>
      <c r="F529" s="318"/>
      <c r="G529" s="318"/>
      <c r="H529" s="318"/>
      <c r="I529" s="318"/>
      <c r="J529" s="318"/>
      <c r="K529" s="318"/>
      <c r="L529" s="318"/>
      <c r="M529" s="318"/>
      <c r="N529" s="318"/>
      <c r="O529" s="318"/>
      <c r="P529" s="318"/>
      <c r="Q529" s="318"/>
      <c r="R529" s="318"/>
      <c r="S529" s="318"/>
      <c r="T529" s="318"/>
      <c r="U529" s="318"/>
      <c r="V529" s="318"/>
      <c r="W529" s="318"/>
      <c r="X529" s="318"/>
      <c r="Y529" s="318"/>
      <c r="Z529" s="318"/>
    </row>
    <row r="530" spans="1:26" ht="12" customHeight="1" x14ac:dyDescent="0.25">
      <c r="A530" s="318"/>
      <c r="B530" s="318"/>
      <c r="C530" s="318"/>
      <c r="D530" s="318"/>
      <c r="E530" s="318"/>
      <c r="F530" s="318"/>
      <c r="G530" s="318"/>
      <c r="H530" s="318"/>
      <c r="I530" s="318"/>
      <c r="J530" s="318"/>
      <c r="K530" s="318"/>
      <c r="L530" s="318"/>
      <c r="M530" s="318"/>
      <c r="N530" s="318"/>
      <c r="O530" s="318"/>
      <c r="P530" s="318"/>
      <c r="Q530" s="318"/>
      <c r="R530" s="318"/>
      <c r="S530" s="318"/>
      <c r="T530" s="318"/>
      <c r="U530" s="318"/>
      <c r="V530" s="318"/>
      <c r="W530" s="318"/>
      <c r="X530" s="318"/>
      <c r="Y530" s="318"/>
      <c r="Z530" s="318"/>
    </row>
    <row r="531" spans="1:26" ht="12" customHeight="1" x14ac:dyDescent="0.25">
      <c r="A531" s="318"/>
      <c r="B531" s="318"/>
      <c r="C531" s="318"/>
      <c r="D531" s="318"/>
      <c r="E531" s="318"/>
      <c r="F531" s="318"/>
      <c r="G531" s="318"/>
      <c r="H531" s="318"/>
      <c r="I531" s="318"/>
      <c r="J531" s="318"/>
      <c r="K531" s="318"/>
      <c r="L531" s="318"/>
      <c r="M531" s="318"/>
      <c r="N531" s="318"/>
      <c r="O531" s="318"/>
      <c r="P531" s="318"/>
      <c r="Q531" s="318"/>
      <c r="R531" s="318"/>
      <c r="S531" s="318"/>
      <c r="T531" s="318"/>
      <c r="U531" s="318"/>
      <c r="V531" s="318"/>
      <c r="W531" s="318"/>
      <c r="X531" s="318"/>
      <c r="Y531" s="318"/>
      <c r="Z531" s="318"/>
    </row>
    <row r="532" spans="1:26" ht="12" customHeight="1" x14ac:dyDescent="0.25">
      <c r="A532" s="318"/>
      <c r="B532" s="318"/>
      <c r="C532" s="318"/>
      <c r="D532" s="318"/>
      <c r="E532" s="318"/>
      <c r="F532" s="318"/>
      <c r="G532" s="318"/>
      <c r="H532" s="318"/>
      <c r="I532" s="318"/>
      <c r="J532" s="318"/>
      <c r="K532" s="318"/>
      <c r="L532" s="318"/>
      <c r="M532" s="318"/>
      <c r="N532" s="318"/>
      <c r="O532" s="318"/>
      <c r="P532" s="318"/>
      <c r="Q532" s="318"/>
      <c r="R532" s="318"/>
      <c r="S532" s="318"/>
      <c r="T532" s="318"/>
      <c r="U532" s="318"/>
      <c r="V532" s="318"/>
      <c r="W532" s="318"/>
      <c r="X532" s="318"/>
      <c r="Y532" s="318"/>
      <c r="Z532" s="318"/>
    </row>
    <row r="533" spans="1:26" ht="12" customHeight="1" x14ac:dyDescent="0.25">
      <c r="A533" s="318"/>
      <c r="B533" s="318"/>
      <c r="C533" s="318"/>
      <c r="D533" s="318"/>
      <c r="E533" s="318"/>
      <c r="F533" s="31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8"/>
      <c r="S533" s="318"/>
      <c r="T533" s="318"/>
      <c r="U533" s="318"/>
      <c r="V533" s="318"/>
      <c r="W533" s="318"/>
      <c r="X533" s="318"/>
      <c r="Y533" s="318"/>
      <c r="Z533" s="318"/>
    </row>
    <row r="534" spans="1:26" ht="12" customHeight="1" x14ac:dyDescent="0.25">
      <c r="A534" s="318"/>
      <c r="B534" s="318"/>
      <c r="C534" s="318"/>
      <c r="D534" s="318"/>
      <c r="E534" s="318"/>
      <c r="F534" s="318"/>
      <c r="G534" s="318"/>
      <c r="H534" s="318"/>
      <c r="I534" s="318"/>
      <c r="J534" s="318"/>
      <c r="K534" s="318"/>
      <c r="L534" s="318"/>
      <c r="M534" s="318"/>
      <c r="N534" s="318"/>
      <c r="O534" s="318"/>
      <c r="P534" s="318"/>
      <c r="Q534" s="318"/>
      <c r="R534" s="318"/>
      <c r="S534" s="318"/>
      <c r="T534" s="318"/>
      <c r="U534" s="318"/>
      <c r="V534" s="318"/>
      <c r="W534" s="318"/>
      <c r="X534" s="318"/>
      <c r="Y534" s="318"/>
      <c r="Z534" s="318"/>
    </row>
    <row r="535" spans="1:26" ht="12" customHeight="1" x14ac:dyDescent="0.25">
      <c r="A535" s="318"/>
      <c r="B535" s="318"/>
      <c r="C535" s="318"/>
      <c r="D535" s="318"/>
      <c r="E535" s="318"/>
      <c r="F535" s="318"/>
      <c r="G535" s="318"/>
      <c r="H535" s="318"/>
      <c r="I535" s="318"/>
      <c r="J535" s="318"/>
      <c r="K535" s="318"/>
      <c r="L535" s="318"/>
      <c r="M535" s="318"/>
      <c r="N535" s="318"/>
      <c r="O535" s="318"/>
      <c r="P535" s="318"/>
      <c r="Q535" s="318"/>
      <c r="R535" s="318"/>
      <c r="S535" s="318"/>
      <c r="T535" s="318"/>
      <c r="U535" s="318"/>
      <c r="V535" s="318"/>
      <c r="W535" s="318"/>
      <c r="X535" s="318"/>
      <c r="Y535" s="318"/>
      <c r="Z535" s="318"/>
    </row>
    <row r="536" spans="1:26" ht="12" customHeight="1" x14ac:dyDescent="0.25">
      <c r="A536" s="318"/>
      <c r="B536" s="318"/>
      <c r="C536" s="318"/>
      <c r="D536" s="318"/>
      <c r="E536" s="318"/>
      <c r="F536" s="318"/>
      <c r="G536" s="318"/>
      <c r="H536" s="318"/>
      <c r="I536" s="318"/>
      <c r="J536" s="318"/>
      <c r="K536" s="318"/>
      <c r="L536" s="318"/>
      <c r="M536" s="318"/>
      <c r="N536" s="318"/>
      <c r="O536" s="318"/>
      <c r="P536" s="318"/>
      <c r="Q536" s="318"/>
      <c r="R536" s="318"/>
      <c r="S536" s="318"/>
      <c r="T536" s="318"/>
      <c r="U536" s="318"/>
      <c r="V536" s="318"/>
      <c r="W536" s="318"/>
      <c r="X536" s="318"/>
      <c r="Y536" s="318"/>
      <c r="Z536" s="318"/>
    </row>
    <row r="537" spans="1:26" ht="12" customHeight="1" x14ac:dyDescent="0.25">
      <c r="A537" s="318"/>
      <c r="B537" s="318"/>
      <c r="C537" s="318"/>
      <c r="D537" s="318"/>
      <c r="E537" s="318"/>
      <c r="F537" s="318"/>
      <c r="G537" s="318"/>
      <c r="H537" s="318"/>
      <c r="I537" s="318"/>
      <c r="J537" s="318"/>
      <c r="K537" s="318"/>
      <c r="L537" s="318"/>
      <c r="M537" s="318"/>
      <c r="N537" s="318"/>
      <c r="O537" s="318"/>
      <c r="P537" s="318"/>
      <c r="Q537" s="318"/>
      <c r="R537" s="318"/>
      <c r="S537" s="318"/>
      <c r="T537" s="318"/>
      <c r="U537" s="318"/>
      <c r="V537" s="318"/>
      <c r="W537" s="318"/>
      <c r="X537" s="318"/>
      <c r="Y537" s="318"/>
      <c r="Z537" s="318"/>
    </row>
    <row r="538" spans="1:26" ht="12" customHeight="1" x14ac:dyDescent="0.25">
      <c r="A538" s="318"/>
      <c r="B538" s="318"/>
      <c r="C538" s="318"/>
      <c r="D538" s="318"/>
      <c r="E538" s="318"/>
      <c r="F538" s="318"/>
      <c r="G538" s="318"/>
      <c r="H538" s="318"/>
      <c r="I538" s="318"/>
      <c r="J538" s="318"/>
      <c r="K538" s="318"/>
      <c r="L538" s="318"/>
      <c r="M538" s="318"/>
      <c r="N538" s="318"/>
      <c r="O538" s="318"/>
      <c r="P538" s="318"/>
      <c r="Q538" s="318"/>
      <c r="R538" s="318"/>
      <c r="S538" s="318"/>
      <c r="T538" s="318"/>
      <c r="U538" s="318"/>
      <c r="V538" s="318"/>
      <c r="W538" s="318"/>
      <c r="X538" s="318"/>
      <c r="Y538" s="318"/>
      <c r="Z538" s="318"/>
    </row>
    <row r="539" spans="1:26" ht="12" customHeight="1" x14ac:dyDescent="0.25">
      <c r="A539" s="318"/>
      <c r="B539" s="318"/>
      <c r="C539" s="318"/>
      <c r="D539" s="318"/>
      <c r="E539" s="318"/>
      <c r="F539" s="318"/>
      <c r="G539" s="318"/>
      <c r="H539" s="318"/>
      <c r="I539" s="318"/>
      <c r="J539" s="318"/>
      <c r="K539" s="318"/>
      <c r="L539" s="318"/>
      <c r="M539" s="318"/>
      <c r="N539" s="318"/>
      <c r="O539" s="318"/>
      <c r="P539" s="318"/>
      <c r="Q539" s="318"/>
      <c r="R539" s="318"/>
      <c r="S539" s="318"/>
      <c r="T539" s="318"/>
      <c r="U539" s="318"/>
      <c r="V539" s="318"/>
      <c r="W539" s="318"/>
      <c r="X539" s="318"/>
      <c r="Y539" s="318"/>
      <c r="Z539" s="318"/>
    </row>
    <row r="540" spans="1:26" ht="12" customHeight="1" x14ac:dyDescent="0.25">
      <c r="A540" s="318"/>
      <c r="B540" s="318"/>
      <c r="C540" s="318"/>
      <c r="D540" s="318"/>
      <c r="E540" s="318"/>
      <c r="F540" s="318"/>
      <c r="G540" s="318"/>
      <c r="H540" s="318"/>
      <c r="I540" s="318"/>
      <c r="J540" s="318"/>
      <c r="K540" s="318"/>
      <c r="L540" s="318"/>
      <c r="M540" s="318"/>
      <c r="N540" s="318"/>
      <c r="O540" s="318"/>
      <c r="P540" s="318"/>
      <c r="Q540" s="318"/>
      <c r="R540" s="318"/>
      <c r="S540" s="318"/>
      <c r="T540" s="318"/>
      <c r="U540" s="318"/>
      <c r="V540" s="318"/>
      <c r="W540" s="318"/>
      <c r="X540" s="318"/>
      <c r="Y540" s="318"/>
      <c r="Z540" s="318"/>
    </row>
    <row r="541" spans="1:26" ht="12" customHeight="1" x14ac:dyDescent="0.25">
      <c r="A541" s="318"/>
      <c r="B541" s="318"/>
      <c r="C541" s="318"/>
      <c r="D541" s="318"/>
      <c r="E541" s="318"/>
      <c r="F541" s="318"/>
      <c r="G541" s="318"/>
      <c r="H541" s="318"/>
      <c r="I541" s="318"/>
      <c r="J541" s="318"/>
      <c r="K541" s="318"/>
      <c r="L541" s="318"/>
      <c r="M541" s="318"/>
      <c r="N541" s="318"/>
      <c r="O541" s="318"/>
      <c r="P541" s="318"/>
      <c r="Q541" s="318"/>
      <c r="R541" s="318"/>
      <c r="S541" s="318"/>
      <c r="T541" s="318"/>
      <c r="U541" s="318"/>
      <c r="V541" s="318"/>
      <c r="W541" s="318"/>
      <c r="X541" s="318"/>
      <c r="Y541" s="318"/>
      <c r="Z541" s="318"/>
    </row>
    <row r="542" spans="1:26" ht="12" customHeight="1" x14ac:dyDescent="0.25">
      <c r="A542" s="318"/>
      <c r="B542" s="318"/>
      <c r="C542" s="318"/>
      <c r="D542" s="318"/>
      <c r="E542" s="318"/>
      <c r="F542" s="318"/>
      <c r="G542" s="318"/>
      <c r="H542" s="318"/>
      <c r="I542" s="318"/>
      <c r="J542" s="318"/>
      <c r="K542" s="318"/>
      <c r="L542" s="318"/>
      <c r="M542" s="318"/>
      <c r="N542" s="318"/>
      <c r="O542" s="318"/>
      <c r="P542" s="318"/>
      <c r="Q542" s="318"/>
      <c r="R542" s="318"/>
      <c r="S542" s="318"/>
      <c r="T542" s="318"/>
      <c r="U542" s="318"/>
      <c r="V542" s="318"/>
      <c r="W542" s="318"/>
      <c r="X542" s="318"/>
      <c r="Y542" s="318"/>
      <c r="Z542" s="318"/>
    </row>
    <row r="543" spans="1:26" ht="12" customHeight="1" x14ac:dyDescent="0.25">
      <c r="A543" s="318"/>
      <c r="B543" s="318"/>
      <c r="C543" s="318"/>
      <c r="D543" s="318"/>
      <c r="E543" s="318"/>
      <c r="F543" s="31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  <c r="W543" s="318"/>
      <c r="X543" s="318"/>
      <c r="Y543" s="318"/>
      <c r="Z543" s="318"/>
    </row>
    <row r="544" spans="1:26" ht="12" customHeight="1" x14ac:dyDescent="0.25">
      <c r="A544" s="318"/>
      <c r="B544" s="318"/>
      <c r="C544" s="318"/>
      <c r="D544" s="318"/>
      <c r="E544" s="318"/>
      <c r="F544" s="318"/>
      <c r="G544" s="318"/>
      <c r="H544" s="318"/>
      <c r="I544" s="318"/>
      <c r="J544" s="318"/>
      <c r="K544" s="318"/>
      <c r="L544" s="318"/>
      <c r="M544" s="318"/>
      <c r="N544" s="318"/>
      <c r="O544" s="318"/>
      <c r="P544" s="318"/>
      <c r="Q544" s="318"/>
      <c r="R544" s="318"/>
      <c r="S544" s="318"/>
      <c r="T544" s="318"/>
      <c r="U544" s="318"/>
      <c r="V544" s="318"/>
      <c r="W544" s="318"/>
      <c r="X544" s="318"/>
      <c r="Y544" s="318"/>
      <c r="Z544" s="318"/>
    </row>
    <row r="545" spans="1:26" ht="12" customHeight="1" x14ac:dyDescent="0.25">
      <c r="A545" s="318"/>
      <c r="B545" s="318"/>
      <c r="C545" s="318"/>
      <c r="D545" s="318"/>
      <c r="E545" s="318"/>
      <c r="F545" s="318"/>
      <c r="G545" s="318"/>
      <c r="H545" s="318"/>
      <c r="I545" s="318"/>
      <c r="J545" s="318"/>
      <c r="K545" s="318"/>
      <c r="L545" s="318"/>
      <c r="M545" s="318"/>
      <c r="N545" s="318"/>
      <c r="O545" s="318"/>
      <c r="P545" s="318"/>
      <c r="Q545" s="318"/>
      <c r="R545" s="318"/>
      <c r="S545" s="318"/>
      <c r="T545" s="318"/>
      <c r="U545" s="318"/>
      <c r="V545" s="318"/>
      <c r="W545" s="318"/>
      <c r="X545" s="318"/>
      <c r="Y545" s="318"/>
      <c r="Z545" s="318"/>
    </row>
    <row r="546" spans="1:26" ht="12" customHeight="1" x14ac:dyDescent="0.25">
      <c r="A546" s="318"/>
      <c r="B546" s="318"/>
      <c r="C546" s="318"/>
      <c r="D546" s="318"/>
      <c r="E546" s="318"/>
      <c r="F546" s="318"/>
      <c r="G546" s="318"/>
      <c r="H546" s="318"/>
      <c r="I546" s="318"/>
      <c r="J546" s="318"/>
      <c r="K546" s="318"/>
      <c r="L546" s="318"/>
      <c r="M546" s="318"/>
      <c r="N546" s="318"/>
      <c r="O546" s="318"/>
      <c r="P546" s="318"/>
      <c r="Q546" s="318"/>
      <c r="R546" s="318"/>
      <c r="S546" s="318"/>
      <c r="T546" s="318"/>
      <c r="U546" s="318"/>
      <c r="V546" s="318"/>
      <c r="W546" s="318"/>
      <c r="X546" s="318"/>
      <c r="Y546" s="318"/>
      <c r="Z546" s="318"/>
    </row>
    <row r="547" spans="1:26" ht="12" customHeight="1" x14ac:dyDescent="0.25">
      <c r="A547" s="318"/>
      <c r="B547" s="318"/>
      <c r="C547" s="318"/>
      <c r="D547" s="318"/>
      <c r="E547" s="318"/>
      <c r="F547" s="318"/>
      <c r="G547" s="318"/>
      <c r="H547" s="318"/>
      <c r="I547" s="318"/>
      <c r="J547" s="318"/>
      <c r="K547" s="318"/>
      <c r="L547" s="318"/>
      <c r="M547" s="318"/>
      <c r="N547" s="318"/>
      <c r="O547" s="318"/>
      <c r="P547" s="318"/>
      <c r="Q547" s="318"/>
      <c r="R547" s="318"/>
      <c r="S547" s="318"/>
      <c r="T547" s="318"/>
      <c r="U547" s="318"/>
      <c r="V547" s="318"/>
      <c r="W547" s="318"/>
      <c r="X547" s="318"/>
      <c r="Y547" s="318"/>
      <c r="Z547" s="318"/>
    </row>
    <row r="548" spans="1:26" ht="12" customHeight="1" x14ac:dyDescent="0.25">
      <c r="A548" s="318"/>
      <c r="B548" s="318"/>
      <c r="C548" s="318"/>
      <c r="D548" s="318"/>
      <c r="E548" s="318"/>
      <c r="F548" s="318"/>
      <c r="G548" s="318"/>
      <c r="H548" s="318"/>
      <c r="I548" s="318"/>
      <c r="J548" s="318"/>
      <c r="K548" s="318"/>
      <c r="L548" s="318"/>
      <c r="M548" s="318"/>
      <c r="N548" s="318"/>
      <c r="O548" s="318"/>
      <c r="P548" s="318"/>
      <c r="Q548" s="318"/>
      <c r="R548" s="318"/>
      <c r="S548" s="318"/>
      <c r="T548" s="318"/>
      <c r="U548" s="318"/>
      <c r="V548" s="318"/>
      <c r="W548" s="318"/>
      <c r="X548" s="318"/>
      <c r="Y548" s="318"/>
      <c r="Z548" s="318"/>
    </row>
    <row r="549" spans="1:26" ht="12" customHeight="1" x14ac:dyDescent="0.25">
      <c r="A549" s="318"/>
      <c r="B549" s="318"/>
      <c r="C549" s="318"/>
      <c r="D549" s="318"/>
      <c r="E549" s="318"/>
      <c r="F549" s="318"/>
      <c r="G549" s="318"/>
      <c r="H549" s="318"/>
      <c r="I549" s="318"/>
      <c r="J549" s="318"/>
      <c r="K549" s="318"/>
      <c r="L549" s="318"/>
      <c r="M549" s="318"/>
      <c r="N549" s="318"/>
      <c r="O549" s="318"/>
      <c r="P549" s="318"/>
      <c r="Q549" s="318"/>
      <c r="R549" s="318"/>
      <c r="S549" s="318"/>
      <c r="T549" s="318"/>
      <c r="U549" s="318"/>
      <c r="V549" s="318"/>
      <c r="W549" s="318"/>
      <c r="X549" s="318"/>
      <c r="Y549" s="318"/>
      <c r="Z549" s="318"/>
    </row>
    <row r="550" spans="1:26" ht="12" customHeight="1" x14ac:dyDescent="0.25">
      <c r="A550" s="318"/>
      <c r="B550" s="318"/>
      <c r="C550" s="318"/>
      <c r="D550" s="318"/>
      <c r="E550" s="318"/>
      <c r="F550" s="318"/>
      <c r="G550" s="318"/>
      <c r="H550" s="318"/>
      <c r="I550" s="318"/>
      <c r="J550" s="318"/>
      <c r="K550" s="318"/>
      <c r="L550" s="318"/>
      <c r="M550" s="318"/>
      <c r="N550" s="318"/>
      <c r="O550" s="318"/>
      <c r="P550" s="318"/>
      <c r="Q550" s="318"/>
      <c r="R550" s="318"/>
      <c r="S550" s="318"/>
      <c r="T550" s="318"/>
      <c r="U550" s="318"/>
      <c r="V550" s="318"/>
      <c r="W550" s="318"/>
      <c r="X550" s="318"/>
      <c r="Y550" s="318"/>
      <c r="Z550" s="318"/>
    </row>
    <row r="551" spans="1:26" ht="12" customHeight="1" x14ac:dyDescent="0.25">
      <c r="A551" s="318"/>
      <c r="B551" s="318"/>
      <c r="C551" s="318"/>
      <c r="D551" s="318"/>
      <c r="E551" s="318"/>
      <c r="F551" s="318"/>
      <c r="G551" s="318"/>
      <c r="H551" s="318"/>
      <c r="I551" s="318"/>
      <c r="J551" s="318"/>
      <c r="K551" s="318"/>
      <c r="L551" s="318"/>
      <c r="M551" s="318"/>
      <c r="N551" s="318"/>
      <c r="O551" s="318"/>
      <c r="P551" s="318"/>
      <c r="Q551" s="318"/>
      <c r="R551" s="318"/>
      <c r="S551" s="318"/>
      <c r="T551" s="318"/>
      <c r="U551" s="318"/>
      <c r="V551" s="318"/>
      <c r="W551" s="318"/>
      <c r="X551" s="318"/>
      <c r="Y551" s="318"/>
      <c r="Z551" s="318"/>
    </row>
    <row r="552" spans="1:26" ht="12" customHeight="1" x14ac:dyDescent="0.25">
      <c r="A552" s="318"/>
      <c r="B552" s="318"/>
      <c r="C552" s="318"/>
      <c r="D552" s="318"/>
      <c r="E552" s="318"/>
      <c r="F552" s="318"/>
      <c r="G552" s="318"/>
      <c r="H552" s="318"/>
      <c r="I552" s="318"/>
      <c r="J552" s="318"/>
      <c r="K552" s="318"/>
      <c r="L552" s="318"/>
      <c r="M552" s="318"/>
      <c r="N552" s="318"/>
      <c r="O552" s="318"/>
      <c r="P552" s="318"/>
      <c r="Q552" s="318"/>
      <c r="R552" s="318"/>
      <c r="S552" s="318"/>
      <c r="T552" s="318"/>
      <c r="U552" s="318"/>
      <c r="V552" s="318"/>
      <c r="W552" s="318"/>
      <c r="X552" s="318"/>
      <c r="Y552" s="318"/>
      <c r="Z552" s="318"/>
    </row>
    <row r="553" spans="1:26" ht="12" customHeight="1" x14ac:dyDescent="0.25">
      <c r="A553" s="318"/>
      <c r="B553" s="318"/>
      <c r="C553" s="318"/>
      <c r="D553" s="318"/>
      <c r="E553" s="318"/>
      <c r="F553" s="318"/>
      <c r="G553" s="318"/>
      <c r="H553" s="318"/>
      <c r="I553" s="318"/>
      <c r="J553" s="318"/>
      <c r="K553" s="318"/>
      <c r="L553" s="318"/>
      <c r="M553" s="318"/>
      <c r="N553" s="318"/>
      <c r="O553" s="318"/>
      <c r="P553" s="318"/>
      <c r="Q553" s="318"/>
      <c r="R553" s="318"/>
      <c r="S553" s="318"/>
      <c r="T553" s="318"/>
      <c r="U553" s="318"/>
      <c r="V553" s="318"/>
      <c r="W553" s="318"/>
      <c r="X553" s="318"/>
      <c r="Y553" s="318"/>
      <c r="Z553" s="318"/>
    </row>
    <row r="554" spans="1:26" ht="12" customHeight="1" x14ac:dyDescent="0.25">
      <c r="A554" s="318"/>
      <c r="B554" s="318"/>
      <c r="C554" s="318"/>
      <c r="D554" s="318"/>
      <c r="E554" s="318"/>
      <c r="F554" s="318"/>
      <c r="G554" s="318"/>
      <c r="H554" s="318"/>
      <c r="I554" s="318"/>
      <c r="J554" s="318"/>
      <c r="K554" s="318"/>
      <c r="L554" s="318"/>
      <c r="M554" s="318"/>
      <c r="N554" s="318"/>
      <c r="O554" s="318"/>
      <c r="P554" s="318"/>
      <c r="Q554" s="318"/>
      <c r="R554" s="318"/>
      <c r="S554" s="318"/>
      <c r="T554" s="318"/>
      <c r="U554" s="318"/>
      <c r="V554" s="318"/>
      <c r="W554" s="318"/>
      <c r="X554" s="318"/>
      <c r="Y554" s="318"/>
      <c r="Z554" s="318"/>
    </row>
    <row r="555" spans="1:26" ht="12" customHeight="1" x14ac:dyDescent="0.25">
      <c r="A555" s="318"/>
      <c r="B555" s="318"/>
      <c r="C555" s="318"/>
      <c r="D555" s="318"/>
      <c r="E555" s="318"/>
      <c r="F555" s="318"/>
      <c r="G555" s="318"/>
      <c r="H555" s="318"/>
      <c r="I555" s="318"/>
      <c r="J555" s="318"/>
      <c r="K555" s="318"/>
      <c r="L555" s="318"/>
      <c r="M555" s="318"/>
      <c r="N555" s="318"/>
      <c r="O555" s="318"/>
      <c r="P555" s="318"/>
      <c r="Q555" s="318"/>
      <c r="R555" s="318"/>
      <c r="S555" s="318"/>
      <c r="T555" s="318"/>
      <c r="U555" s="318"/>
      <c r="V555" s="318"/>
      <c r="W555" s="318"/>
      <c r="X555" s="318"/>
      <c r="Y555" s="318"/>
      <c r="Z555" s="318"/>
    </row>
    <row r="556" spans="1:26" ht="12" customHeight="1" x14ac:dyDescent="0.25">
      <c r="A556" s="318"/>
      <c r="B556" s="318"/>
      <c r="C556" s="318"/>
      <c r="D556" s="318"/>
      <c r="E556" s="318"/>
      <c r="F556" s="318"/>
      <c r="G556" s="318"/>
      <c r="H556" s="318"/>
      <c r="I556" s="318"/>
      <c r="J556" s="318"/>
      <c r="K556" s="318"/>
      <c r="L556" s="318"/>
      <c r="M556" s="318"/>
      <c r="N556" s="318"/>
      <c r="O556" s="318"/>
      <c r="P556" s="318"/>
      <c r="Q556" s="318"/>
      <c r="R556" s="318"/>
      <c r="S556" s="318"/>
      <c r="T556" s="318"/>
      <c r="U556" s="318"/>
      <c r="V556" s="318"/>
      <c r="W556" s="318"/>
      <c r="X556" s="318"/>
      <c r="Y556" s="318"/>
      <c r="Z556" s="318"/>
    </row>
    <row r="557" spans="1:26" ht="12" customHeight="1" x14ac:dyDescent="0.25">
      <c r="A557" s="318"/>
      <c r="B557" s="318"/>
      <c r="C557" s="318"/>
      <c r="D557" s="318"/>
      <c r="E557" s="318"/>
      <c r="F557" s="318"/>
      <c r="G557" s="318"/>
      <c r="H557" s="318"/>
      <c r="I557" s="318"/>
      <c r="J557" s="318"/>
      <c r="K557" s="318"/>
      <c r="L557" s="318"/>
      <c r="M557" s="318"/>
      <c r="N557" s="318"/>
      <c r="O557" s="318"/>
      <c r="P557" s="318"/>
      <c r="Q557" s="318"/>
      <c r="R557" s="318"/>
      <c r="S557" s="318"/>
      <c r="T557" s="318"/>
      <c r="U557" s="318"/>
      <c r="V557" s="318"/>
      <c r="W557" s="318"/>
      <c r="X557" s="318"/>
      <c r="Y557" s="318"/>
      <c r="Z557" s="318"/>
    </row>
    <row r="558" spans="1:26" ht="12" customHeight="1" x14ac:dyDescent="0.25">
      <c r="A558" s="318"/>
      <c r="B558" s="318"/>
      <c r="C558" s="318"/>
      <c r="D558" s="318"/>
      <c r="E558" s="318"/>
      <c r="F558" s="318"/>
      <c r="G558" s="318"/>
      <c r="H558" s="318"/>
      <c r="I558" s="318"/>
      <c r="J558" s="318"/>
      <c r="K558" s="318"/>
      <c r="L558" s="318"/>
      <c r="M558" s="318"/>
      <c r="N558" s="318"/>
      <c r="O558" s="318"/>
      <c r="P558" s="318"/>
      <c r="Q558" s="318"/>
      <c r="R558" s="318"/>
      <c r="S558" s="318"/>
      <c r="T558" s="318"/>
      <c r="U558" s="318"/>
      <c r="V558" s="318"/>
      <c r="W558" s="318"/>
      <c r="X558" s="318"/>
      <c r="Y558" s="318"/>
      <c r="Z558" s="318"/>
    </row>
    <row r="559" spans="1:26" ht="12" customHeight="1" x14ac:dyDescent="0.25">
      <c r="A559" s="318"/>
      <c r="B559" s="318"/>
      <c r="C559" s="318"/>
      <c r="D559" s="318"/>
      <c r="E559" s="318"/>
      <c r="F559" s="318"/>
      <c r="G559" s="318"/>
      <c r="H559" s="318"/>
      <c r="I559" s="318"/>
      <c r="J559" s="318"/>
      <c r="K559" s="318"/>
      <c r="L559" s="318"/>
      <c r="M559" s="318"/>
      <c r="N559" s="318"/>
      <c r="O559" s="318"/>
      <c r="P559" s="318"/>
      <c r="Q559" s="318"/>
      <c r="R559" s="318"/>
      <c r="S559" s="318"/>
      <c r="T559" s="318"/>
      <c r="U559" s="318"/>
      <c r="V559" s="318"/>
      <c r="W559" s="318"/>
      <c r="X559" s="318"/>
      <c r="Y559" s="318"/>
      <c r="Z559" s="318"/>
    </row>
    <row r="560" spans="1:26" ht="12" customHeight="1" x14ac:dyDescent="0.25">
      <c r="A560" s="318"/>
      <c r="B560" s="318"/>
      <c r="C560" s="318"/>
      <c r="D560" s="318"/>
      <c r="E560" s="318"/>
      <c r="F560" s="318"/>
      <c r="G560" s="318"/>
      <c r="H560" s="318"/>
      <c r="I560" s="318"/>
      <c r="J560" s="318"/>
      <c r="K560" s="318"/>
      <c r="L560" s="318"/>
      <c r="M560" s="318"/>
      <c r="N560" s="318"/>
      <c r="O560" s="318"/>
      <c r="P560" s="318"/>
      <c r="Q560" s="318"/>
      <c r="R560" s="318"/>
      <c r="S560" s="318"/>
      <c r="T560" s="318"/>
      <c r="U560" s="318"/>
      <c r="V560" s="318"/>
      <c r="W560" s="318"/>
      <c r="X560" s="318"/>
      <c r="Y560" s="318"/>
      <c r="Z560" s="318"/>
    </row>
    <row r="561" spans="1:26" ht="12" customHeight="1" x14ac:dyDescent="0.25">
      <c r="A561" s="318"/>
      <c r="B561" s="318"/>
      <c r="C561" s="318"/>
      <c r="D561" s="318"/>
      <c r="E561" s="318"/>
      <c r="F561" s="318"/>
      <c r="G561" s="318"/>
      <c r="H561" s="318"/>
      <c r="I561" s="318"/>
      <c r="J561" s="318"/>
      <c r="K561" s="318"/>
      <c r="L561" s="318"/>
      <c r="M561" s="318"/>
      <c r="N561" s="318"/>
      <c r="O561" s="318"/>
      <c r="P561" s="318"/>
      <c r="Q561" s="318"/>
      <c r="R561" s="318"/>
      <c r="S561" s="318"/>
      <c r="T561" s="318"/>
      <c r="U561" s="318"/>
      <c r="V561" s="318"/>
      <c r="W561" s="318"/>
      <c r="X561" s="318"/>
      <c r="Y561" s="318"/>
      <c r="Z561" s="318"/>
    </row>
    <row r="562" spans="1:26" ht="12" customHeight="1" x14ac:dyDescent="0.25">
      <c r="A562" s="318"/>
      <c r="B562" s="318"/>
      <c r="C562" s="318"/>
      <c r="D562" s="318"/>
      <c r="E562" s="318"/>
      <c r="F562" s="318"/>
      <c r="G562" s="318"/>
      <c r="H562" s="318"/>
      <c r="I562" s="318"/>
      <c r="J562" s="318"/>
      <c r="K562" s="318"/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</row>
    <row r="563" spans="1:26" ht="12" customHeight="1" x14ac:dyDescent="0.25">
      <c r="A563" s="318"/>
      <c r="B563" s="318"/>
      <c r="C563" s="318"/>
      <c r="D563" s="318"/>
      <c r="E563" s="318"/>
      <c r="F563" s="318"/>
      <c r="G563" s="318"/>
      <c r="H563" s="318"/>
      <c r="I563" s="318"/>
      <c r="J563" s="318"/>
      <c r="K563" s="318"/>
      <c r="L563" s="318"/>
      <c r="M563" s="318"/>
      <c r="N563" s="318"/>
      <c r="O563" s="318"/>
      <c r="P563" s="318"/>
      <c r="Q563" s="318"/>
      <c r="R563" s="318"/>
      <c r="S563" s="318"/>
      <c r="T563" s="318"/>
      <c r="U563" s="318"/>
      <c r="V563" s="318"/>
      <c r="W563" s="318"/>
      <c r="X563" s="318"/>
      <c r="Y563" s="318"/>
      <c r="Z563" s="318"/>
    </row>
    <row r="564" spans="1:26" ht="12" customHeight="1" x14ac:dyDescent="0.25">
      <c r="A564" s="318"/>
      <c r="B564" s="318"/>
      <c r="C564" s="318"/>
      <c r="D564" s="318"/>
      <c r="E564" s="318"/>
      <c r="F564" s="318"/>
      <c r="G564" s="318"/>
      <c r="H564" s="318"/>
      <c r="I564" s="318"/>
      <c r="J564" s="318"/>
      <c r="K564" s="318"/>
      <c r="L564" s="318"/>
      <c r="M564" s="318"/>
      <c r="N564" s="318"/>
      <c r="O564" s="318"/>
      <c r="P564" s="318"/>
      <c r="Q564" s="318"/>
      <c r="R564" s="318"/>
      <c r="S564" s="318"/>
      <c r="T564" s="318"/>
      <c r="U564" s="318"/>
      <c r="V564" s="318"/>
      <c r="W564" s="318"/>
      <c r="X564" s="318"/>
      <c r="Y564" s="318"/>
      <c r="Z564" s="318"/>
    </row>
    <row r="565" spans="1:26" ht="12" customHeight="1" x14ac:dyDescent="0.25">
      <c r="A565" s="318"/>
      <c r="B565" s="318"/>
      <c r="C565" s="318"/>
      <c r="D565" s="318"/>
      <c r="E565" s="318"/>
      <c r="F565" s="318"/>
      <c r="G565" s="318"/>
      <c r="H565" s="318"/>
      <c r="I565" s="318"/>
      <c r="J565" s="318"/>
      <c r="K565" s="318"/>
      <c r="L565" s="318"/>
      <c r="M565" s="318"/>
      <c r="N565" s="318"/>
      <c r="O565" s="318"/>
      <c r="P565" s="318"/>
      <c r="Q565" s="318"/>
      <c r="R565" s="318"/>
      <c r="S565" s="318"/>
      <c r="T565" s="318"/>
      <c r="U565" s="318"/>
      <c r="V565" s="318"/>
      <c r="W565" s="318"/>
      <c r="X565" s="318"/>
      <c r="Y565" s="318"/>
      <c r="Z565" s="318"/>
    </row>
    <row r="566" spans="1:26" ht="12" customHeight="1" x14ac:dyDescent="0.25">
      <c r="A566" s="318"/>
      <c r="B566" s="318"/>
      <c r="C566" s="318"/>
      <c r="D566" s="318"/>
      <c r="E566" s="318"/>
      <c r="F566" s="318"/>
      <c r="G566" s="318"/>
      <c r="H566" s="318"/>
      <c r="I566" s="318"/>
      <c r="J566" s="318"/>
      <c r="K566" s="318"/>
      <c r="L566" s="318"/>
      <c r="M566" s="318"/>
      <c r="N566" s="318"/>
      <c r="O566" s="318"/>
      <c r="P566" s="318"/>
      <c r="Q566" s="318"/>
      <c r="R566" s="318"/>
      <c r="S566" s="318"/>
      <c r="T566" s="318"/>
      <c r="U566" s="318"/>
      <c r="V566" s="318"/>
      <c r="W566" s="318"/>
      <c r="X566" s="318"/>
      <c r="Y566" s="318"/>
      <c r="Z566" s="318"/>
    </row>
    <row r="567" spans="1:26" ht="12" customHeight="1" x14ac:dyDescent="0.25">
      <c r="A567" s="318"/>
      <c r="B567" s="318"/>
      <c r="C567" s="318"/>
      <c r="D567" s="318"/>
      <c r="E567" s="318"/>
      <c r="F567" s="318"/>
      <c r="G567" s="318"/>
      <c r="H567" s="318"/>
      <c r="I567" s="318"/>
      <c r="J567" s="318"/>
      <c r="K567" s="318"/>
      <c r="L567" s="318"/>
      <c r="M567" s="318"/>
      <c r="N567" s="318"/>
      <c r="O567" s="318"/>
      <c r="P567" s="318"/>
      <c r="Q567" s="318"/>
      <c r="R567" s="318"/>
      <c r="S567" s="318"/>
      <c r="T567" s="318"/>
      <c r="U567" s="318"/>
      <c r="V567" s="318"/>
      <c r="W567" s="318"/>
      <c r="X567" s="318"/>
      <c r="Y567" s="318"/>
      <c r="Z567" s="318"/>
    </row>
    <row r="568" spans="1:26" ht="12" customHeight="1" x14ac:dyDescent="0.25">
      <c r="A568" s="318"/>
      <c r="B568" s="318"/>
      <c r="C568" s="318"/>
      <c r="D568" s="318"/>
      <c r="E568" s="318"/>
      <c r="F568" s="318"/>
      <c r="G568" s="318"/>
      <c r="H568" s="318"/>
      <c r="I568" s="318"/>
      <c r="J568" s="318"/>
      <c r="K568" s="318"/>
      <c r="L568" s="318"/>
      <c r="M568" s="318"/>
      <c r="N568" s="318"/>
      <c r="O568" s="318"/>
      <c r="P568" s="318"/>
      <c r="Q568" s="318"/>
      <c r="R568" s="318"/>
      <c r="S568" s="318"/>
      <c r="T568" s="318"/>
      <c r="U568" s="318"/>
      <c r="V568" s="318"/>
      <c r="W568" s="318"/>
      <c r="X568" s="318"/>
      <c r="Y568" s="318"/>
      <c r="Z568" s="318"/>
    </row>
    <row r="569" spans="1:26" ht="12" customHeight="1" x14ac:dyDescent="0.25">
      <c r="A569" s="318"/>
      <c r="B569" s="318"/>
      <c r="C569" s="318"/>
      <c r="D569" s="318"/>
      <c r="E569" s="318"/>
      <c r="F569" s="318"/>
      <c r="G569" s="318"/>
      <c r="H569" s="318"/>
      <c r="I569" s="318"/>
      <c r="J569" s="318"/>
      <c r="K569" s="318"/>
      <c r="L569" s="318"/>
      <c r="M569" s="318"/>
      <c r="N569" s="318"/>
      <c r="O569" s="318"/>
      <c r="P569" s="318"/>
      <c r="Q569" s="318"/>
      <c r="R569" s="318"/>
      <c r="S569" s="318"/>
      <c r="T569" s="318"/>
      <c r="U569" s="318"/>
      <c r="V569" s="318"/>
      <c r="W569" s="318"/>
      <c r="X569" s="318"/>
      <c r="Y569" s="318"/>
      <c r="Z569" s="318"/>
    </row>
    <row r="570" spans="1:26" ht="12" customHeight="1" x14ac:dyDescent="0.25">
      <c r="A570" s="318"/>
      <c r="B570" s="318"/>
      <c r="C570" s="318"/>
      <c r="D570" s="318"/>
      <c r="E570" s="318"/>
      <c r="F570" s="318"/>
      <c r="G570" s="318"/>
      <c r="H570" s="318"/>
      <c r="I570" s="318"/>
      <c r="J570" s="318"/>
      <c r="K570" s="318"/>
      <c r="L570" s="318"/>
      <c r="M570" s="318"/>
      <c r="N570" s="318"/>
      <c r="O570" s="318"/>
      <c r="P570" s="318"/>
      <c r="Q570" s="318"/>
      <c r="R570" s="318"/>
      <c r="S570" s="318"/>
      <c r="T570" s="318"/>
      <c r="U570" s="318"/>
      <c r="V570" s="318"/>
      <c r="W570" s="318"/>
      <c r="X570" s="318"/>
      <c r="Y570" s="318"/>
      <c r="Z570" s="318"/>
    </row>
    <row r="571" spans="1:26" ht="12" customHeight="1" x14ac:dyDescent="0.25">
      <c r="A571" s="318"/>
      <c r="B571" s="318"/>
      <c r="C571" s="318"/>
      <c r="D571" s="318"/>
      <c r="E571" s="318"/>
      <c r="F571" s="318"/>
      <c r="G571" s="318"/>
      <c r="H571" s="318"/>
      <c r="I571" s="318"/>
      <c r="J571" s="318"/>
      <c r="K571" s="318"/>
      <c r="L571" s="318"/>
      <c r="M571" s="318"/>
      <c r="N571" s="318"/>
      <c r="O571" s="318"/>
      <c r="P571" s="318"/>
      <c r="Q571" s="318"/>
      <c r="R571" s="318"/>
      <c r="S571" s="318"/>
      <c r="T571" s="318"/>
      <c r="U571" s="318"/>
      <c r="V571" s="318"/>
      <c r="W571" s="318"/>
      <c r="X571" s="318"/>
      <c r="Y571" s="318"/>
      <c r="Z571" s="318"/>
    </row>
    <row r="572" spans="1:26" ht="12" customHeight="1" x14ac:dyDescent="0.25">
      <c r="A572" s="318"/>
      <c r="B572" s="318"/>
      <c r="C572" s="318"/>
      <c r="D572" s="318"/>
      <c r="E572" s="318"/>
      <c r="F572" s="318"/>
      <c r="G572" s="318"/>
      <c r="H572" s="318"/>
      <c r="I572" s="318"/>
      <c r="J572" s="318"/>
      <c r="K572" s="318"/>
      <c r="L572" s="318"/>
      <c r="M572" s="318"/>
      <c r="N572" s="318"/>
      <c r="O572" s="318"/>
      <c r="P572" s="318"/>
      <c r="Q572" s="318"/>
      <c r="R572" s="318"/>
      <c r="S572" s="318"/>
      <c r="T572" s="318"/>
      <c r="U572" s="318"/>
      <c r="V572" s="318"/>
      <c r="W572" s="318"/>
      <c r="X572" s="318"/>
      <c r="Y572" s="318"/>
      <c r="Z572" s="318"/>
    </row>
    <row r="573" spans="1:26" ht="12" customHeight="1" x14ac:dyDescent="0.25">
      <c r="A573" s="318"/>
      <c r="B573" s="318"/>
      <c r="C573" s="318"/>
      <c r="D573" s="318"/>
      <c r="E573" s="318"/>
      <c r="F573" s="318"/>
      <c r="G573" s="318"/>
      <c r="H573" s="318"/>
      <c r="I573" s="318"/>
      <c r="J573" s="318"/>
      <c r="K573" s="318"/>
      <c r="L573" s="318"/>
      <c r="M573" s="318"/>
      <c r="N573" s="318"/>
      <c r="O573" s="318"/>
      <c r="P573" s="318"/>
      <c r="Q573" s="318"/>
      <c r="R573" s="318"/>
      <c r="S573" s="318"/>
      <c r="T573" s="318"/>
      <c r="U573" s="318"/>
      <c r="V573" s="318"/>
      <c r="W573" s="318"/>
      <c r="X573" s="318"/>
      <c r="Y573" s="318"/>
      <c r="Z573" s="318"/>
    </row>
    <row r="574" spans="1:26" ht="12" customHeight="1" x14ac:dyDescent="0.25">
      <c r="A574" s="318"/>
      <c r="B574" s="318"/>
      <c r="C574" s="318"/>
      <c r="D574" s="318"/>
      <c r="E574" s="318"/>
      <c r="F574" s="318"/>
      <c r="G574" s="318"/>
      <c r="H574" s="318"/>
      <c r="I574" s="318"/>
      <c r="J574" s="318"/>
      <c r="K574" s="318"/>
      <c r="L574" s="318"/>
      <c r="M574" s="318"/>
      <c r="N574" s="318"/>
      <c r="O574" s="318"/>
      <c r="P574" s="318"/>
      <c r="Q574" s="318"/>
      <c r="R574" s="318"/>
      <c r="S574" s="318"/>
      <c r="T574" s="318"/>
      <c r="U574" s="318"/>
      <c r="V574" s="318"/>
      <c r="W574" s="318"/>
      <c r="X574" s="318"/>
      <c r="Y574" s="318"/>
      <c r="Z574" s="318"/>
    </row>
    <row r="575" spans="1:26" ht="12" customHeight="1" x14ac:dyDescent="0.25">
      <c r="A575" s="318"/>
      <c r="B575" s="318"/>
      <c r="C575" s="318"/>
      <c r="D575" s="318"/>
      <c r="E575" s="318"/>
      <c r="F575" s="318"/>
      <c r="G575" s="318"/>
      <c r="H575" s="318"/>
      <c r="I575" s="318"/>
      <c r="J575" s="318"/>
      <c r="K575" s="318"/>
      <c r="L575" s="318"/>
      <c r="M575" s="318"/>
      <c r="N575" s="318"/>
      <c r="O575" s="318"/>
      <c r="P575" s="318"/>
      <c r="Q575" s="318"/>
      <c r="R575" s="318"/>
      <c r="S575" s="318"/>
      <c r="T575" s="318"/>
      <c r="U575" s="318"/>
      <c r="V575" s="318"/>
      <c r="W575" s="318"/>
      <c r="X575" s="318"/>
      <c r="Y575" s="318"/>
      <c r="Z575" s="318"/>
    </row>
    <row r="576" spans="1:26" ht="12" customHeight="1" x14ac:dyDescent="0.25">
      <c r="A576" s="318"/>
      <c r="B576" s="318"/>
      <c r="C576" s="318"/>
      <c r="D576" s="318"/>
      <c r="E576" s="318"/>
      <c r="F576" s="318"/>
      <c r="G576" s="318"/>
      <c r="H576" s="318"/>
      <c r="I576" s="318"/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18"/>
      <c r="U576" s="318"/>
      <c r="V576" s="318"/>
      <c r="W576" s="318"/>
      <c r="X576" s="318"/>
      <c r="Y576" s="318"/>
      <c r="Z576" s="318"/>
    </row>
    <row r="577" spans="1:26" ht="12" customHeight="1" x14ac:dyDescent="0.25">
      <c r="A577" s="318"/>
      <c r="B577" s="318"/>
      <c r="C577" s="318"/>
      <c r="D577" s="318"/>
      <c r="E577" s="318"/>
      <c r="F577" s="318"/>
      <c r="G577" s="318"/>
      <c r="H577" s="318"/>
      <c r="I577" s="318"/>
      <c r="J577" s="318"/>
      <c r="K577" s="318"/>
      <c r="L577" s="318"/>
      <c r="M577" s="318"/>
      <c r="N577" s="318"/>
      <c r="O577" s="318"/>
      <c r="P577" s="318"/>
      <c r="Q577" s="318"/>
      <c r="R577" s="318"/>
      <c r="S577" s="318"/>
      <c r="T577" s="318"/>
      <c r="U577" s="318"/>
      <c r="V577" s="318"/>
      <c r="W577" s="318"/>
      <c r="X577" s="318"/>
      <c r="Y577" s="318"/>
      <c r="Z577" s="318"/>
    </row>
    <row r="578" spans="1:26" ht="12" customHeight="1" x14ac:dyDescent="0.25">
      <c r="A578" s="318"/>
      <c r="B578" s="318"/>
      <c r="C578" s="318"/>
      <c r="D578" s="318"/>
      <c r="E578" s="318"/>
      <c r="F578" s="318"/>
      <c r="G578" s="318"/>
      <c r="H578" s="318"/>
      <c r="I578" s="318"/>
      <c r="J578" s="318"/>
      <c r="K578" s="318"/>
      <c r="L578" s="318"/>
      <c r="M578" s="318"/>
      <c r="N578" s="318"/>
      <c r="O578" s="318"/>
      <c r="P578" s="318"/>
      <c r="Q578" s="318"/>
      <c r="R578" s="318"/>
      <c r="S578" s="318"/>
      <c r="T578" s="318"/>
      <c r="U578" s="318"/>
      <c r="V578" s="318"/>
      <c r="W578" s="318"/>
      <c r="X578" s="318"/>
      <c r="Y578" s="318"/>
      <c r="Z578" s="318"/>
    </row>
    <row r="579" spans="1:26" ht="12" customHeight="1" x14ac:dyDescent="0.25">
      <c r="A579" s="318"/>
      <c r="B579" s="318"/>
      <c r="C579" s="318"/>
      <c r="D579" s="318"/>
      <c r="E579" s="318"/>
      <c r="F579" s="318"/>
      <c r="G579" s="318"/>
      <c r="H579" s="318"/>
      <c r="I579" s="318"/>
      <c r="J579" s="318"/>
      <c r="K579" s="318"/>
      <c r="L579" s="318"/>
      <c r="M579" s="318"/>
      <c r="N579" s="318"/>
      <c r="O579" s="318"/>
      <c r="P579" s="318"/>
      <c r="Q579" s="318"/>
      <c r="R579" s="318"/>
      <c r="S579" s="318"/>
      <c r="T579" s="318"/>
      <c r="U579" s="318"/>
      <c r="V579" s="318"/>
      <c r="W579" s="318"/>
      <c r="X579" s="318"/>
      <c r="Y579" s="318"/>
      <c r="Z579" s="318"/>
    </row>
    <row r="580" spans="1:26" ht="12" customHeight="1" x14ac:dyDescent="0.25">
      <c r="A580" s="318"/>
      <c r="B580" s="318"/>
      <c r="C580" s="318"/>
      <c r="D580" s="318"/>
      <c r="E580" s="318"/>
      <c r="F580" s="318"/>
      <c r="G580" s="318"/>
      <c r="H580" s="318"/>
      <c r="I580" s="318"/>
      <c r="J580" s="318"/>
      <c r="K580" s="318"/>
      <c r="L580" s="318"/>
      <c r="M580" s="318"/>
      <c r="N580" s="318"/>
      <c r="O580" s="318"/>
      <c r="P580" s="318"/>
      <c r="Q580" s="318"/>
      <c r="R580" s="318"/>
      <c r="S580" s="318"/>
      <c r="T580" s="318"/>
      <c r="U580" s="318"/>
      <c r="V580" s="318"/>
      <c r="W580" s="318"/>
      <c r="X580" s="318"/>
      <c r="Y580" s="318"/>
      <c r="Z580" s="318"/>
    </row>
    <row r="581" spans="1:26" ht="12" customHeight="1" x14ac:dyDescent="0.25">
      <c r="A581" s="318"/>
      <c r="B581" s="318"/>
      <c r="C581" s="318"/>
      <c r="D581" s="318"/>
      <c r="E581" s="318"/>
      <c r="F581" s="318"/>
      <c r="G581" s="318"/>
      <c r="H581" s="318"/>
      <c r="I581" s="318"/>
      <c r="J581" s="318"/>
      <c r="K581" s="318"/>
      <c r="L581" s="318"/>
      <c r="M581" s="318"/>
      <c r="N581" s="318"/>
      <c r="O581" s="318"/>
      <c r="P581" s="318"/>
      <c r="Q581" s="318"/>
      <c r="R581" s="318"/>
      <c r="S581" s="318"/>
      <c r="T581" s="318"/>
      <c r="U581" s="318"/>
      <c r="V581" s="318"/>
      <c r="W581" s="318"/>
      <c r="X581" s="318"/>
      <c r="Y581" s="318"/>
      <c r="Z581" s="318"/>
    </row>
    <row r="582" spans="1:26" ht="12" customHeight="1" x14ac:dyDescent="0.25">
      <c r="A582" s="318"/>
      <c r="B582" s="318"/>
      <c r="C582" s="318"/>
      <c r="D582" s="318"/>
      <c r="E582" s="318"/>
      <c r="F582" s="318"/>
      <c r="G582" s="318"/>
      <c r="H582" s="318"/>
      <c r="I582" s="318"/>
      <c r="J582" s="318"/>
      <c r="K582" s="318"/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  <c r="W582" s="318"/>
      <c r="X582" s="318"/>
      <c r="Y582" s="318"/>
      <c r="Z582" s="318"/>
    </row>
    <row r="583" spans="1:26" ht="12" customHeight="1" x14ac:dyDescent="0.25">
      <c r="A583" s="318"/>
      <c r="B583" s="318"/>
      <c r="C583" s="318"/>
      <c r="D583" s="318"/>
      <c r="E583" s="318"/>
      <c r="F583" s="318"/>
      <c r="G583" s="318"/>
      <c r="H583" s="318"/>
      <c r="I583" s="318"/>
      <c r="J583" s="318"/>
      <c r="K583" s="318"/>
      <c r="L583" s="318"/>
      <c r="M583" s="318"/>
      <c r="N583" s="318"/>
      <c r="O583" s="318"/>
      <c r="P583" s="318"/>
      <c r="Q583" s="318"/>
      <c r="R583" s="318"/>
      <c r="S583" s="318"/>
      <c r="T583" s="318"/>
      <c r="U583" s="318"/>
      <c r="V583" s="318"/>
      <c r="W583" s="318"/>
      <c r="X583" s="318"/>
      <c r="Y583" s="318"/>
      <c r="Z583" s="318"/>
    </row>
    <row r="584" spans="1:26" ht="12" customHeight="1" x14ac:dyDescent="0.25">
      <c r="A584" s="318"/>
      <c r="B584" s="318"/>
      <c r="C584" s="318"/>
      <c r="D584" s="318"/>
      <c r="E584" s="318"/>
      <c r="F584" s="318"/>
      <c r="G584" s="318"/>
      <c r="H584" s="318"/>
      <c r="I584" s="318"/>
      <c r="J584" s="318"/>
      <c r="K584" s="318"/>
      <c r="L584" s="318"/>
      <c r="M584" s="318"/>
      <c r="N584" s="318"/>
      <c r="O584" s="318"/>
      <c r="P584" s="318"/>
      <c r="Q584" s="318"/>
      <c r="R584" s="318"/>
      <c r="S584" s="318"/>
      <c r="T584" s="318"/>
      <c r="U584" s="318"/>
      <c r="V584" s="318"/>
      <c r="W584" s="318"/>
      <c r="X584" s="318"/>
      <c r="Y584" s="318"/>
      <c r="Z584" s="318"/>
    </row>
    <row r="585" spans="1:26" ht="12" customHeight="1" x14ac:dyDescent="0.25">
      <c r="A585" s="318"/>
      <c r="B585" s="318"/>
      <c r="C585" s="318"/>
      <c r="D585" s="318"/>
      <c r="E585" s="318"/>
      <c r="F585" s="318"/>
      <c r="G585" s="318"/>
      <c r="H585" s="318"/>
      <c r="I585" s="318"/>
      <c r="J585" s="318"/>
      <c r="K585" s="318"/>
      <c r="L585" s="318"/>
      <c r="M585" s="318"/>
      <c r="N585" s="318"/>
      <c r="O585" s="318"/>
      <c r="P585" s="318"/>
      <c r="Q585" s="318"/>
      <c r="R585" s="318"/>
      <c r="S585" s="318"/>
      <c r="T585" s="318"/>
      <c r="U585" s="318"/>
      <c r="V585" s="318"/>
      <c r="W585" s="318"/>
      <c r="X585" s="318"/>
      <c r="Y585" s="318"/>
      <c r="Z585" s="318"/>
    </row>
    <row r="586" spans="1:26" ht="12" customHeight="1" x14ac:dyDescent="0.25">
      <c r="A586" s="318"/>
      <c r="B586" s="318"/>
      <c r="C586" s="318"/>
      <c r="D586" s="318"/>
      <c r="E586" s="318"/>
      <c r="F586" s="318"/>
      <c r="G586" s="318"/>
      <c r="H586" s="318"/>
      <c r="I586" s="318"/>
      <c r="J586" s="318"/>
      <c r="K586" s="318"/>
      <c r="L586" s="318"/>
      <c r="M586" s="318"/>
      <c r="N586" s="318"/>
      <c r="O586" s="318"/>
      <c r="P586" s="318"/>
      <c r="Q586" s="318"/>
      <c r="R586" s="318"/>
      <c r="S586" s="318"/>
      <c r="T586" s="318"/>
      <c r="U586" s="318"/>
      <c r="V586" s="318"/>
      <c r="W586" s="318"/>
      <c r="X586" s="318"/>
      <c r="Y586" s="318"/>
      <c r="Z586" s="318"/>
    </row>
    <row r="587" spans="1:26" ht="12" customHeight="1" x14ac:dyDescent="0.25">
      <c r="A587" s="318"/>
      <c r="B587" s="318"/>
      <c r="C587" s="318"/>
      <c r="D587" s="318"/>
      <c r="E587" s="318"/>
      <c r="F587" s="318"/>
      <c r="G587" s="318"/>
      <c r="H587" s="318"/>
      <c r="I587" s="318"/>
      <c r="J587" s="318"/>
      <c r="K587" s="318"/>
      <c r="L587" s="318"/>
      <c r="M587" s="318"/>
      <c r="N587" s="318"/>
      <c r="O587" s="318"/>
      <c r="P587" s="318"/>
      <c r="Q587" s="318"/>
      <c r="R587" s="318"/>
      <c r="S587" s="318"/>
      <c r="T587" s="318"/>
      <c r="U587" s="318"/>
      <c r="V587" s="318"/>
      <c r="W587" s="318"/>
      <c r="X587" s="318"/>
      <c r="Y587" s="318"/>
      <c r="Z587" s="318"/>
    </row>
    <row r="588" spans="1:26" ht="12" customHeight="1" x14ac:dyDescent="0.25">
      <c r="A588" s="318"/>
      <c r="B588" s="318"/>
      <c r="C588" s="318"/>
      <c r="D588" s="318"/>
      <c r="E588" s="318"/>
      <c r="F588" s="318"/>
      <c r="G588" s="318"/>
      <c r="H588" s="318"/>
      <c r="I588" s="318"/>
      <c r="J588" s="318"/>
      <c r="K588" s="318"/>
      <c r="L588" s="318"/>
      <c r="M588" s="318"/>
      <c r="N588" s="318"/>
      <c r="O588" s="318"/>
      <c r="P588" s="318"/>
      <c r="Q588" s="318"/>
      <c r="R588" s="318"/>
      <c r="S588" s="318"/>
      <c r="T588" s="318"/>
      <c r="U588" s="318"/>
      <c r="V588" s="318"/>
      <c r="W588" s="318"/>
      <c r="X588" s="318"/>
      <c r="Y588" s="318"/>
      <c r="Z588" s="318"/>
    </row>
    <row r="589" spans="1:26" ht="12" customHeight="1" x14ac:dyDescent="0.25">
      <c r="A589" s="318"/>
      <c r="B589" s="318"/>
      <c r="C589" s="318"/>
      <c r="D589" s="318"/>
      <c r="E589" s="318"/>
      <c r="F589" s="318"/>
      <c r="G589" s="318"/>
      <c r="H589" s="318"/>
      <c r="I589" s="318"/>
      <c r="J589" s="318"/>
      <c r="K589" s="318"/>
      <c r="L589" s="318"/>
      <c r="M589" s="318"/>
      <c r="N589" s="318"/>
      <c r="O589" s="318"/>
      <c r="P589" s="318"/>
      <c r="Q589" s="318"/>
      <c r="R589" s="318"/>
      <c r="S589" s="318"/>
      <c r="T589" s="318"/>
      <c r="U589" s="318"/>
      <c r="V589" s="318"/>
      <c r="W589" s="318"/>
      <c r="X589" s="318"/>
      <c r="Y589" s="318"/>
      <c r="Z589" s="318"/>
    </row>
    <row r="590" spans="1:26" ht="12" customHeight="1" x14ac:dyDescent="0.25">
      <c r="A590" s="318"/>
      <c r="B590" s="318"/>
      <c r="C590" s="318"/>
      <c r="D590" s="318"/>
      <c r="E590" s="318"/>
      <c r="F590" s="318"/>
      <c r="G590" s="318"/>
      <c r="H590" s="318"/>
      <c r="I590" s="318"/>
      <c r="J590" s="318"/>
      <c r="K590" s="318"/>
      <c r="L590" s="318"/>
      <c r="M590" s="318"/>
      <c r="N590" s="318"/>
      <c r="O590" s="318"/>
      <c r="P590" s="318"/>
      <c r="Q590" s="318"/>
      <c r="R590" s="318"/>
      <c r="S590" s="318"/>
      <c r="T590" s="318"/>
      <c r="U590" s="318"/>
      <c r="V590" s="318"/>
      <c r="W590" s="318"/>
      <c r="X590" s="318"/>
      <c r="Y590" s="318"/>
      <c r="Z590" s="318"/>
    </row>
    <row r="591" spans="1:26" ht="12" customHeight="1" x14ac:dyDescent="0.25">
      <c r="A591" s="318"/>
      <c r="B591" s="318"/>
      <c r="C591" s="318"/>
      <c r="D591" s="318"/>
      <c r="E591" s="318"/>
      <c r="F591" s="318"/>
      <c r="G591" s="318"/>
      <c r="H591" s="318"/>
      <c r="I591" s="318"/>
      <c r="J591" s="318"/>
      <c r="K591" s="318"/>
      <c r="L591" s="318"/>
      <c r="M591" s="318"/>
      <c r="N591" s="318"/>
      <c r="O591" s="318"/>
      <c r="P591" s="318"/>
      <c r="Q591" s="318"/>
      <c r="R591" s="318"/>
      <c r="S591" s="318"/>
      <c r="T591" s="318"/>
      <c r="U591" s="318"/>
      <c r="V591" s="318"/>
      <c r="W591" s="318"/>
      <c r="X591" s="318"/>
      <c r="Y591" s="318"/>
      <c r="Z591" s="318"/>
    </row>
    <row r="592" spans="1:26" ht="12" customHeight="1" x14ac:dyDescent="0.25">
      <c r="A592" s="318"/>
      <c r="B592" s="318"/>
      <c r="C592" s="318"/>
      <c r="D592" s="318"/>
      <c r="E592" s="318"/>
      <c r="F592" s="318"/>
      <c r="G592" s="318"/>
      <c r="H592" s="318"/>
      <c r="I592" s="318"/>
      <c r="J592" s="318"/>
      <c r="K592" s="318"/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  <c r="W592" s="318"/>
      <c r="X592" s="318"/>
      <c r="Y592" s="318"/>
      <c r="Z592" s="318"/>
    </row>
    <row r="593" spans="1:26" ht="12" customHeight="1" x14ac:dyDescent="0.25">
      <c r="A593" s="318"/>
      <c r="B593" s="318"/>
      <c r="C593" s="318"/>
      <c r="D593" s="318"/>
      <c r="E593" s="318"/>
      <c r="F593" s="318"/>
      <c r="G593" s="318"/>
      <c r="H593" s="318"/>
      <c r="I593" s="318"/>
      <c r="J593" s="318"/>
      <c r="K593" s="318"/>
      <c r="L593" s="318"/>
      <c r="M593" s="318"/>
      <c r="N593" s="318"/>
      <c r="O593" s="318"/>
      <c r="P593" s="318"/>
      <c r="Q593" s="318"/>
      <c r="R593" s="318"/>
      <c r="S593" s="318"/>
      <c r="T593" s="318"/>
      <c r="U593" s="318"/>
      <c r="V593" s="318"/>
      <c r="W593" s="318"/>
      <c r="X593" s="318"/>
      <c r="Y593" s="318"/>
      <c r="Z593" s="318"/>
    </row>
    <row r="594" spans="1:26" ht="12" customHeight="1" x14ac:dyDescent="0.25">
      <c r="A594" s="318"/>
      <c r="B594" s="318"/>
      <c r="C594" s="318"/>
      <c r="D594" s="318"/>
      <c r="E594" s="318"/>
      <c r="F594" s="318"/>
      <c r="G594" s="318"/>
      <c r="H594" s="318"/>
      <c r="I594" s="318"/>
      <c r="J594" s="318"/>
      <c r="K594" s="318"/>
      <c r="L594" s="318"/>
      <c r="M594" s="318"/>
      <c r="N594" s="318"/>
      <c r="O594" s="318"/>
      <c r="P594" s="318"/>
      <c r="Q594" s="318"/>
      <c r="R594" s="318"/>
      <c r="S594" s="318"/>
      <c r="T594" s="318"/>
      <c r="U594" s="318"/>
      <c r="V594" s="318"/>
      <c r="W594" s="318"/>
      <c r="X594" s="318"/>
      <c r="Y594" s="318"/>
      <c r="Z594" s="318"/>
    </row>
    <row r="595" spans="1:26" ht="12" customHeight="1" x14ac:dyDescent="0.25">
      <c r="A595" s="318"/>
      <c r="B595" s="318"/>
      <c r="C595" s="318"/>
      <c r="D595" s="318"/>
      <c r="E595" s="318"/>
      <c r="F595" s="318"/>
      <c r="G595" s="318"/>
      <c r="H595" s="318"/>
      <c r="I595" s="318"/>
      <c r="J595" s="318"/>
      <c r="K595" s="318"/>
      <c r="L595" s="318"/>
      <c r="M595" s="318"/>
      <c r="N595" s="318"/>
      <c r="O595" s="318"/>
      <c r="P595" s="318"/>
      <c r="Q595" s="318"/>
      <c r="R595" s="318"/>
      <c r="S595" s="318"/>
      <c r="T595" s="318"/>
      <c r="U595" s="318"/>
      <c r="V595" s="318"/>
      <c r="W595" s="318"/>
      <c r="X595" s="318"/>
      <c r="Y595" s="318"/>
      <c r="Z595" s="318"/>
    </row>
    <row r="596" spans="1:26" ht="12" customHeight="1" x14ac:dyDescent="0.25">
      <c r="A596" s="318"/>
      <c r="B596" s="318"/>
      <c r="C596" s="318"/>
      <c r="D596" s="318"/>
      <c r="E596" s="318"/>
      <c r="F596" s="318"/>
      <c r="G596" s="318"/>
      <c r="H596" s="318"/>
      <c r="I596" s="318"/>
      <c r="J596" s="318"/>
      <c r="K596" s="318"/>
      <c r="L596" s="318"/>
      <c r="M596" s="318"/>
      <c r="N596" s="318"/>
      <c r="O596" s="318"/>
      <c r="P596" s="318"/>
      <c r="Q596" s="318"/>
      <c r="R596" s="318"/>
      <c r="S596" s="318"/>
      <c r="T596" s="318"/>
      <c r="U596" s="318"/>
      <c r="V596" s="318"/>
      <c r="W596" s="318"/>
      <c r="X596" s="318"/>
      <c r="Y596" s="318"/>
      <c r="Z596" s="318"/>
    </row>
    <row r="597" spans="1:26" ht="12" customHeight="1" x14ac:dyDescent="0.25">
      <c r="A597" s="318"/>
      <c r="B597" s="318"/>
      <c r="C597" s="318"/>
      <c r="D597" s="318"/>
      <c r="E597" s="318"/>
      <c r="F597" s="318"/>
      <c r="G597" s="318"/>
      <c r="H597" s="318"/>
      <c r="I597" s="318"/>
      <c r="J597" s="318"/>
      <c r="K597" s="318"/>
      <c r="L597" s="318"/>
      <c r="M597" s="318"/>
      <c r="N597" s="318"/>
      <c r="O597" s="318"/>
      <c r="P597" s="318"/>
      <c r="Q597" s="318"/>
      <c r="R597" s="318"/>
      <c r="S597" s="318"/>
      <c r="T597" s="318"/>
      <c r="U597" s="318"/>
      <c r="V597" s="318"/>
      <c r="W597" s="318"/>
      <c r="X597" s="318"/>
      <c r="Y597" s="318"/>
      <c r="Z597" s="318"/>
    </row>
    <row r="598" spans="1:26" ht="12" customHeight="1" x14ac:dyDescent="0.25">
      <c r="A598" s="318"/>
      <c r="B598" s="318"/>
      <c r="C598" s="318"/>
      <c r="D598" s="318"/>
      <c r="E598" s="318"/>
      <c r="F598" s="31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  <c r="W598" s="318"/>
      <c r="X598" s="318"/>
      <c r="Y598" s="318"/>
      <c r="Z598" s="318"/>
    </row>
    <row r="599" spans="1:26" ht="12" customHeight="1" x14ac:dyDescent="0.25">
      <c r="A599" s="318"/>
      <c r="B599" s="318"/>
      <c r="C599" s="318"/>
      <c r="D599" s="318"/>
      <c r="E599" s="318"/>
      <c r="F599" s="318"/>
      <c r="G599" s="318"/>
      <c r="H599" s="318"/>
      <c r="I599" s="318"/>
      <c r="J599" s="318"/>
      <c r="K599" s="318"/>
      <c r="L599" s="318"/>
      <c r="M599" s="318"/>
      <c r="N599" s="318"/>
      <c r="O599" s="318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</row>
    <row r="600" spans="1:26" ht="12" customHeight="1" x14ac:dyDescent="0.25">
      <c r="A600" s="318"/>
      <c r="B600" s="318"/>
      <c r="C600" s="318"/>
      <c r="D600" s="318"/>
      <c r="E600" s="318"/>
      <c r="F600" s="318"/>
      <c r="G600" s="318"/>
      <c r="H600" s="318"/>
      <c r="I600" s="318"/>
      <c r="J600" s="318"/>
      <c r="K600" s="318"/>
      <c r="L600" s="318"/>
      <c r="M600" s="318"/>
      <c r="N600" s="318"/>
      <c r="O600" s="318"/>
      <c r="P600" s="318"/>
      <c r="Q600" s="318"/>
      <c r="R600" s="318"/>
      <c r="S600" s="318"/>
      <c r="T600" s="318"/>
      <c r="U600" s="318"/>
      <c r="V600" s="318"/>
      <c r="W600" s="318"/>
      <c r="X600" s="318"/>
      <c r="Y600" s="318"/>
      <c r="Z600" s="318"/>
    </row>
    <row r="601" spans="1:26" ht="12" customHeight="1" x14ac:dyDescent="0.25">
      <c r="A601" s="318"/>
      <c r="B601" s="318"/>
      <c r="C601" s="318"/>
      <c r="D601" s="318"/>
      <c r="E601" s="318"/>
      <c r="F601" s="318"/>
      <c r="G601" s="318"/>
      <c r="H601" s="318"/>
      <c r="I601" s="318"/>
      <c r="J601" s="318"/>
      <c r="K601" s="318"/>
      <c r="L601" s="318"/>
      <c r="M601" s="318"/>
      <c r="N601" s="318"/>
      <c r="O601" s="318"/>
      <c r="P601" s="318"/>
      <c r="Q601" s="318"/>
      <c r="R601" s="318"/>
      <c r="S601" s="318"/>
      <c r="T601" s="318"/>
      <c r="U601" s="318"/>
      <c r="V601" s="318"/>
      <c r="W601" s="318"/>
      <c r="X601" s="318"/>
      <c r="Y601" s="318"/>
      <c r="Z601" s="318"/>
    </row>
    <row r="602" spans="1:26" ht="12" customHeight="1" x14ac:dyDescent="0.25">
      <c r="A602" s="318"/>
      <c r="B602" s="318"/>
      <c r="C602" s="318"/>
      <c r="D602" s="318"/>
      <c r="E602" s="318"/>
      <c r="F602" s="318"/>
      <c r="G602" s="318"/>
      <c r="H602" s="318"/>
      <c r="I602" s="318"/>
      <c r="J602" s="318"/>
      <c r="K602" s="318"/>
      <c r="L602" s="318"/>
      <c r="M602" s="318"/>
      <c r="N602" s="318"/>
      <c r="O602" s="318"/>
      <c r="P602" s="318"/>
      <c r="Q602" s="318"/>
      <c r="R602" s="318"/>
      <c r="S602" s="318"/>
      <c r="T602" s="318"/>
      <c r="U602" s="318"/>
      <c r="V602" s="318"/>
      <c r="W602" s="318"/>
      <c r="X602" s="318"/>
      <c r="Y602" s="318"/>
      <c r="Z602" s="318"/>
    </row>
    <row r="603" spans="1:26" ht="12" customHeight="1" x14ac:dyDescent="0.25">
      <c r="A603" s="318"/>
      <c r="B603" s="318"/>
      <c r="C603" s="318"/>
      <c r="D603" s="318"/>
      <c r="E603" s="318"/>
      <c r="F603" s="318"/>
      <c r="G603" s="318"/>
      <c r="H603" s="318"/>
      <c r="I603" s="318"/>
      <c r="J603" s="318"/>
      <c r="K603" s="318"/>
      <c r="L603" s="318"/>
      <c r="M603" s="318"/>
      <c r="N603" s="318"/>
      <c r="O603" s="318"/>
      <c r="P603" s="318"/>
      <c r="Q603" s="318"/>
      <c r="R603" s="318"/>
      <c r="S603" s="318"/>
      <c r="T603" s="318"/>
      <c r="U603" s="318"/>
      <c r="V603" s="318"/>
      <c r="W603" s="318"/>
      <c r="X603" s="318"/>
      <c r="Y603" s="318"/>
      <c r="Z603" s="318"/>
    </row>
    <row r="604" spans="1:26" ht="12" customHeight="1" x14ac:dyDescent="0.25">
      <c r="A604" s="318"/>
      <c r="B604" s="318"/>
      <c r="C604" s="318"/>
      <c r="D604" s="318"/>
      <c r="E604" s="318"/>
      <c r="F604" s="318"/>
      <c r="G604" s="318"/>
      <c r="H604" s="318"/>
      <c r="I604" s="318"/>
      <c r="J604" s="318"/>
      <c r="K604" s="318"/>
      <c r="L604" s="318"/>
      <c r="M604" s="318"/>
      <c r="N604" s="318"/>
      <c r="O604" s="318"/>
      <c r="P604" s="318"/>
      <c r="Q604" s="318"/>
      <c r="R604" s="318"/>
      <c r="S604" s="318"/>
      <c r="T604" s="318"/>
      <c r="U604" s="318"/>
      <c r="V604" s="318"/>
      <c r="W604" s="318"/>
      <c r="X604" s="318"/>
      <c r="Y604" s="318"/>
      <c r="Z604" s="318"/>
    </row>
    <row r="605" spans="1:26" ht="12" customHeight="1" x14ac:dyDescent="0.25">
      <c r="A605" s="318"/>
      <c r="B605" s="318"/>
      <c r="C605" s="318"/>
      <c r="D605" s="318"/>
      <c r="E605" s="318"/>
      <c r="F605" s="318"/>
      <c r="G605" s="318"/>
      <c r="H605" s="318"/>
      <c r="I605" s="318"/>
      <c r="J605" s="318"/>
      <c r="K605" s="318"/>
      <c r="L605" s="318"/>
      <c r="M605" s="318"/>
      <c r="N605" s="318"/>
      <c r="O605" s="318"/>
      <c r="P605" s="318"/>
      <c r="Q605" s="318"/>
      <c r="R605" s="318"/>
      <c r="S605" s="318"/>
      <c r="T605" s="318"/>
      <c r="U605" s="318"/>
      <c r="V605" s="318"/>
      <c r="W605" s="318"/>
      <c r="X605" s="318"/>
      <c r="Y605" s="318"/>
      <c r="Z605" s="318"/>
    </row>
    <row r="606" spans="1:26" ht="12" customHeight="1" x14ac:dyDescent="0.25">
      <c r="A606" s="318"/>
      <c r="B606" s="318"/>
      <c r="C606" s="318"/>
      <c r="D606" s="318"/>
      <c r="E606" s="318"/>
      <c r="F606" s="318"/>
      <c r="G606" s="318"/>
      <c r="H606" s="318"/>
      <c r="I606" s="318"/>
      <c r="J606" s="318"/>
      <c r="K606" s="318"/>
      <c r="L606" s="318"/>
      <c r="M606" s="318"/>
      <c r="N606" s="318"/>
      <c r="O606" s="318"/>
      <c r="P606" s="318"/>
      <c r="Q606" s="318"/>
      <c r="R606" s="318"/>
      <c r="S606" s="318"/>
      <c r="T606" s="318"/>
      <c r="U606" s="318"/>
      <c r="V606" s="318"/>
      <c r="W606" s="318"/>
      <c r="X606" s="318"/>
      <c r="Y606" s="318"/>
      <c r="Z606" s="318"/>
    </row>
    <row r="607" spans="1:26" ht="12" customHeight="1" x14ac:dyDescent="0.25">
      <c r="A607" s="318"/>
      <c r="B607" s="318"/>
      <c r="C607" s="318"/>
      <c r="D607" s="318"/>
      <c r="E607" s="318"/>
      <c r="F607" s="318"/>
      <c r="G607" s="318"/>
      <c r="H607" s="318"/>
      <c r="I607" s="318"/>
      <c r="J607" s="318"/>
      <c r="K607" s="318"/>
      <c r="L607" s="318"/>
      <c r="M607" s="318"/>
      <c r="N607" s="318"/>
      <c r="O607" s="318"/>
      <c r="P607" s="318"/>
      <c r="Q607" s="318"/>
      <c r="R607" s="318"/>
      <c r="S607" s="318"/>
      <c r="T607" s="318"/>
      <c r="U607" s="318"/>
      <c r="V607" s="318"/>
      <c r="W607" s="318"/>
      <c r="X607" s="318"/>
      <c r="Y607" s="318"/>
      <c r="Z607" s="318"/>
    </row>
    <row r="608" spans="1:26" ht="12" customHeight="1" x14ac:dyDescent="0.25">
      <c r="A608" s="318"/>
      <c r="B608" s="318"/>
      <c r="C608" s="318"/>
      <c r="D608" s="318"/>
      <c r="E608" s="318"/>
      <c r="F608" s="318"/>
      <c r="G608" s="318"/>
      <c r="H608" s="318"/>
      <c r="I608" s="318"/>
      <c r="J608" s="318"/>
      <c r="K608" s="318"/>
      <c r="L608" s="318"/>
      <c r="M608" s="318"/>
      <c r="N608" s="318"/>
      <c r="O608" s="318"/>
      <c r="P608" s="318"/>
      <c r="Q608" s="318"/>
      <c r="R608" s="318"/>
      <c r="S608" s="318"/>
      <c r="T608" s="318"/>
      <c r="U608" s="318"/>
      <c r="V608" s="318"/>
      <c r="W608" s="318"/>
      <c r="X608" s="318"/>
      <c r="Y608" s="318"/>
      <c r="Z608" s="318"/>
    </row>
    <row r="609" spans="1:26" ht="12" customHeight="1" x14ac:dyDescent="0.25">
      <c r="A609" s="318"/>
      <c r="B609" s="318"/>
      <c r="C609" s="318"/>
      <c r="D609" s="318"/>
      <c r="E609" s="318"/>
      <c r="F609" s="318"/>
      <c r="G609" s="318"/>
      <c r="H609" s="318"/>
      <c r="I609" s="318"/>
      <c r="J609" s="318"/>
      <c r="K609" s="318"/>
      <c r="L609" s="318"/>
      <c r="M609" s="318"/>
      <c r="N609" s="318"/>
      <c r="O609" s="318"/>
      <c r="P609" s="318"/>
      <c r="Q609" s="318"/>
      <c r="R609" s="318"/>
      <c r="S609" s="318"/>
      <c r="T609" s="318"/>
      <c r="U609" s="318"/>
      <c r="V609" s="318"/>
      <c r="W609" s="318"/>
      <c r="X609" s="318"/>
      <c r="Y609" s="318"/>
      <c r="Z609" s="318"/>
    </row>
    <row r="610" spans="1:26" ht="12" customHeight="1" x14ac:dyDescent="0.25">
      <c r="A610" s="318"/>
      <c r="B610" s="318"/>
      <c r="C610" s="318"/>
      <c r="D610" s="318"/>
      <c r="E610" s="318"/>
      <c r="F610" s="318"/>
      <c r="G610" s="318"/>
      <c r="H610" s="318"/>
      <c r="I610" s="318"/>
      <c r="J610" s="318"/>
      <c r="K610" s="318"/>
      <c r="L610" s="318"/>
      <c r="M610" s="318"/>
      <c r="N610" s="318"/>
      <c r="O610" s="318"/>
      <c r="P610" s="318"/>
      <c r="Q610" s="318"/>
      <c r="R610" s="318"/>
      <c r="S610" s="318"/>
      <c r="T610" s="318"/>
      <c r="U610" s="318"/>
      <c r="V610" s="318"/>
      <c r="W610" s="318"/>
      <c r="X610" s="318"/>
      <c r="Y610" s="318"/>
      <c r="Z610" s="318"/>
    </row>
    <row r="611" spans="1:26" ht="12" customHeight="1" x14ac:dyDescent="0.25">
      <c r="A611" s="318"/>
      <c r="B611" s="318"/>
      <c r="C611" s="318"/>
      <c r="D611" s="318"/>
      <c r="E611" s="318"/>
      <c r="F611" s="318"/>
      <c r="G611" s="318"/>
      <c r="H611" s="318"/>
      <c r="I611" s="318"/>
      <c r="J611" s="318"/>
      <c r="K611" s="318"/>
      <c r="L611" s="318"/>
      <c r="M611" s="318"/>
      <c r="N611" s="318"/>
      <c r="O611" s="318"/>
      <c r="P611" s="318"/>
      <c r="Q611" s="318"/>
      <c r="R611" s="318"/>
      <c r="S611" s="318"/>
      <c r="T611" s="318"/>
      <c r="U611" s="318"/>
      <c r="V611" s="318"/>
      <c r="W611" s="318"/>
      <c r="X611" s="318"/>
      <c r="Y611" s="318"/>
      <c r="Z611" s="318"/>
    </row>
    <row r="612" spans="1:26" ht="12" customHeight="1" x14ac:dyDescent="0.25">
      <c r="A612" s="318"/>
      <c r="B612" s="318"/>
      <c r="C612" s="318"/>
      <c r="D612" s="318"/>
      <c r="E612" s="318"/>
      <c r="F612" s="318"/>
      <c r="G612" s="318"/>
      <c r="H612" s="318"/>
      <c r="I612" s="318"/>
      <c r="J612" s="318"/>
      <c r="K612" s="318"/>
      <c r="L612" s="318"/>
      <c r="M612" s="318"/>
      <c r="N612" s="318"/>
      <c r="O612" s="318"/>
      <c r="P612" s="318"/>
      <c r="Q612" s="318"/>
      <c r="R612" s="318"/>
      <c r="S612" s="318"/>
      <c r="T612" s="318"/>
      <c r="U612" s="318"/>
      <c r="V612" s="318"/>
      <c r="W612" s="318"/>
      <c r="X612" s="318"/>
      <c r="Y612" s="318"/>
      <c r="Z612" s="318"/>
    </row>
    <row r="613" spans="1:26" ht="12" customHeight="1" x14ac:dyDescent="0.25">
      <c r="A613" s="318"/>
      <c r="B613" s="318"/>
      <c r="C613" s="318"/>
      <c r="D613" s="318"/>
      <c r="E613" s="318"/>
      <c r="F613" s="318"/>
      <c r="G613" s="318"/>
      <c r="H613" s="318"/>
      <c r="I613" s="318"/>
      <c r="J613" s="318"/>
      <c r="K613" s="318"/>
      <c r="L613" s="318"/>
      <c r="M613" s="318"/>
      <c r="N613" s="318"/>
      <c r="O613" s="318"/>
      <c r="P613" s="318"/>
      <c r="Q613" s="318"/>
      <c r="R613" s="318"/>
      <c r="S613" s="318"/>
      <c r="T613" s="318"/>
      <c r="U613" s="318"/>
      <c r="V613" s="318"/>
      <c r="W613" s="318"/>
      <c r="X613" s="318"/>
      <c r="Y613" s="318"/>
      <c r="Z613" s="318"/>
    </row>
    <row r="614" spans="1:26" ht="12" customHeight="1" x14ac:dyDescent="0.25">
      <c r="A614" s="318"/>
      <c r="B614" s="318"/>
      <c r="C614" s="318"/>
      <c r="D614" s="318"/>
      <c r="E614" s="318"/>
      <c r="F614" s="318"/>
      <c r="G614" s="318"/>
      <c r="H614" s="318"/>
      <c r="I614" s="318"/>
      <c r="J614" s="318"/>
      <c r="K614" s="318"/>
      <c r="L614" s="318"/>
      <c r="M614" s="318"/>
      <c r="N614" s="318"/>
      <c r="O614" s="318"/>
      <c r="P614" s="318"/>
      <c r="Q614" s="318"/>
      <c r="R614" s="318"/>
      <c r="S614" s="318"/>
      <c r="T614" s="318"/>
      <c r="U614" s="318"/>
      <c r="V614" s="318"/>
      <c r="W614" s="318"/>
      <c r="X614" s="318"/>
      <c r="Y614" s="318"/>
      <c r="Z614" s="318"/>
    </row>
    <row r="615" spans="1:26" ht="12" customHeight="1" x14ac:dyDescent="0.25">
      <c r="A615" s="318"/>
      <c r="B615" s="318"/>
      <c r="C615" s="318"/>
      <c r="D615" s="318"/>
      <c r="E615" s="318"/>
      <c r="F615" s="318"/>
      <c r="G615" s="318"/>
      <c r="H615" s="318"/>
      <c r="I615" s="318"/>
      <c r="J615" s="318"/>
      <c r="K615" s="318"/>
      <c r="L615" s="318"/>
      <c r="M615" s="318"/>
      <c r="N615" s="318"/>
      <c r="O615" s="318"/>
      <c r="P615" s="318"/>
      <c r="Q615" s="318"/>
      <c r="R615" s="318"/>
      <c r="S615" s="318"/>
      <c r="T615" s="318"/>
      <c r="U615" s="318"/>
      <c r="V615" s="318"/>
      <c r="W615" s="318"/>
      <c r="X615" s="318"/>
      <c r="Y615" s="318"/>
      <c r="Z615" s="318"/>
    </row>
    <row r="616" spans="1:26" ht="12" customHeight="1" x14ac:dyDescent="0.25">
      <c r="A616" s="318"/>
      <c r="B616" s="318"/>
      <c r="C616" s="318"/>
      <c r="D616" s="318"/>
      <c r="E616" s="318"/>
      <c r="F616" s="318"/>
      <c r="G616" s="318"/>
      <c r="H616" s="318"/>
      <c r="I616" s="318"/>
      <c r="J616" s="318"/>
      <c r="K616" s="318"/>
      <c r="L616" s="318"/>
      <c r="M616" s="318"/>
      <c r="N616" s="318"/>
      <c r="O616" s="318"/>
      <c r="P616" s="318"/>
      <c r="Q616" s="318"/>
      <c r="R616" s="318"/>
      <c r="S616" s="318"/>
      <c r="T616" s="318"/>
      <c r="U616" s="318"/>
      <c r="V616" s="318"/>
      <c r="W616" s="318"/>
      <c r="X616" s="318"/>
      <c r="Y616" s="318"/>
      <c r="Z616" s="318"/>
    </row>
    <row r="617" spans="1:26" ht="12" customHeight="1" x14ac:dyDescent="0.25">
      <c r="A617" s="318"/>
      <c r="B617" s="318"/>
      <c r="C617" s="318"/>
      <c r="D617" s="318"/>
      <c r="E617" s="318"/>
      <c r="F617" s="318"/>
      <c r="G617" s="318"/>
      <c r="H617" s="318"/>
      <c r="I617" s="318"/>
      <c r="J617" s="318"/>
      <c r="K617" s="318"/>
      <c r="L617" s="318"/>
      <c r="M617" s="318"/>
      <c r="N617" s="318"/>
      <c r="O617" s="318"/>
      <c r="P617" s="318"/>
      <c r="Q617" s="318"/>
      <c r="R617" s="318"/>
      <c r="S617" s="318"/>
      <c r="T617" s="318"/>
      <c r="U617" s="318"/>
      <c r="V617" s="318"/>
      <c r="W617" s="318"/>
      <c r="X617" s="318"/>
      <c r="Y617" s="318"/>
      <c r="Z617" s="318"/>
    </row>
    <row r="618" spans="1:26" ht="12" customHeight="1" x14ac:dyDescent="0.25">
      <c r="A618" s="318"/>
      <c r="B618" s="318"/>
      <c r="C618" s="318"/>
      <c r="D618" s="318"/>
      <c r="E618" s="318"/>
      <c r="F618" s="318"/>
      <c r="G618" s="318"/>
      <c r="H618" s="318"/>
      <c r="I618" s="318"/>
      <c r="J618" s="318"/>
      <c r="K618" s="318"/>
      <c r="L618" s="318"/>
      <c r="M618" s="318"/>
      <c r="N618" s="318"/>
      <c r="O618" s="318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</row>
    <row r="619" spans="1:26" ht="12" customHeight="1" x14ac:dyDescent="0.25">
      <c r="A619" s="318"/>
      <c r="B619" s="318"/>
      <c r="C619" s="318"/>
      <c r="D619" s="318"/>
      <c r="E619" s="318"/>
      <c r="F619" s="318"/>
      <c r="G619" s="318"/>
      <c r="H619" s="318"/>
      <c r="I619" s="318"/>
      <c r="J619" s="318"/>
      <c r="K619" s="318"/>
      <c r="L619" s="318"/>
      <c r="M619" s="318"/>
      <c r="N619" s="318"/>
      <c r="O619" s="318"/>
      <c r="P619" s="318"/>
      <c r="Q619" s="318"/>
      <c r="R619" s="318"/>
      <c r="S619" s="318"/>
      <c r="T619" s="318"/>
      <c r="U619" s="318"/>
      <c r="V619" s="318"/>
      <c r="W619" s="318"/>
      <c r="X619" s="318"/>
      <c r="Y619" s="318"/>
      <c r="Z619" s="318"/>
    </row>
    <row r="620" spans="1:26" ht="12" customHeight="1" x14ac:dyDescent="0.25">
      <c r="A620" s="318"/>
      <c r="B620" s="318"/>
      <c r="C620" s="318"/>
      <c r="D620" s="318"/>
      <c r="E620" s="318"/>
      <c r="F620" s="318"/>
      <c r="G620" s="318"/>
      <c r="H620" s="318"/>
      <c r="I620" s="318"/>
      <c r="J620" s="318"/>
      <c r="K620" s="318"/>
      <c r="L620" s="318"/>
      <c r="M620" s="318"/>
      <c r="N620" s="318"/>
      <c r="O620" s="318"/>
      <c r="P620" s="318"/>
      <c r="Q620" s="318"/>
      <c r="R620" s="318"/>
      <c r="S620" s="318"/>
      <c r="T620" s="318"/>
      <c r="U620" s="318"/>
      <c r="V620" s="318"/>
      <c r="W620" s="318"/>
      <c r="X620" s="318"/>
      <c r="Y620" s="318"/>
      <c r="Z620" s="318"/>
    </row>
    <row r="621" spans="1:26" ht="12" customHeight="1" x14ac:dyDescent="0.25">
      <c r="A621" s="318"/>
      <c r="B621" s="318"/>
      <c r="C621" s="318"/>
      <c r="D621" s="318"/>
      <c r="E621" s="318"/>
      <c r="F621" s="318"/>
      <c r="G621" s="318"/>
      <c r="H621" s="318"/>
      <c r="I621" s="318"/>
      <c r="J621" s="318"/>
      <c r="K621" s="318"/>
      <c r="L621" s="318"/>
      <c r="M621" s="318"/>
      <c r="N621" s="318"/>
      <c r="O621" s="318"/>
      <c r="P621" s="318"/>
      <c r="Q621" s="318"/>
      <c r="R621" s="318"/>
      <c r="S621" s="318"/>
      <c r="T621" s="318"/>
      <c r="U621" s="318"/>
      <c r="V621" s="318"/>
      <c r="W621" s="318"/>
      <c r="X621" s="318"/>
      <c r="Y621" s="318"/>
      <c r="Z621" s="318"/>
    </row>
    <row r="622" spans="1:26" ht="12" customHeight="1" x14ac:dyDescent="0.25">
      <c r="A622" s="318"/>
      <c r="B622" s="318"/>
      <c r="C622" s="318"/>
      <c r="D622" s="318"/>
      <c r="E622" s="318"/>
      <c r="F622" s="318"/>
      <c r="G622" s="318"/>
      <c r="H622" s="318"/>
      <c r="I622" s="318"/>
      <c r="J622" s="318"/>
      <c r="K622" s="318"/>
      <c r="L622" s="318"/>
      <c r="M622" s="318"/>
      <c r="N622" s="318"/>
      <c r="O622" s="318"/>
      <c r="P622" s="318"/>
      <c r="Q622" s="318"/>
      <c r="R622" s="318"/>
      <c r="S622" s="318"/>
      <c r="T622" s="318"/>
      <c r="U622" s="318"/>
      <c r="V622" s="318"/>
      <c r="W622" s="318"/>
      <c r="X622" s="318"/>
      <c r="Y622" s="318"/>
      <c r="Z622" s="318"/>
    </row>
    <row r="623" spans="1:26" ht="12" customHeight="1" x14ac:dyDescent="0.25">
      <c r="A623" s="318"/>
      <c r="B623" s="318"/>
      <c r="C623" s="318"/>
      <c r="D623" s="318"/>
      <c r="E623" s="318"/>
      <c r="F623" s="318"/>
      <c r="G623" s="318"/>
      <c r="H623" s="318"/>
      <c r="I623" s="318"/>
      <c r="J623" s="318"/>
      <c r="K623" s="318"/>
      <c r="L623" s="318"/>
      <c r="M623" s="318"/>
      <c r="N623" s="318"/>
      <c r="O623" s="318"/>
      <c r="P623" s="318"/>
      <c r="Q623" s="318"/>
      <c r="R623" s="318"/>
      <c r="S623" s="318"/>
      <c r="T623" s="318"/>
      <c r="U623" s="318"/>
      <c r="V623" s="318"/>
      <c r="W623" s="318"/>
      <c r="X623" s="318"/>
      <c r="Y623" s="318"/>
      <c r="Z623" s="318"/>
    </row>
    <row r="624" spans="1:26" ht="12" customHeight="1" x14ac:dyDescent="0.25">
      <c r="A624" s="318"/>
      <c r="B624" s="318"/>
      <c r="C624" s="318"/>
      <c r="D624" s="318"/>
      <c r="E624" s="318"/>
      <c r="F624" s="318"/>
      <c r="G624" s="318"/>
      <c r="H624" s="318"/>
      <c r="I624" s="318"/>
      <c r="J624" s="318"/>
      <c r="K624" s="318"/>
      <c r="L624" s="318"/>
      <c r="M624" s="318"/>
      <c r="N624" s="318"/>
      <c r="O624" s="318"/>
      <c r="P624" s="318"/>
      <c r="Q624" s="318"/>
      <c r="R624" s="318"/>
      <c r="S624" s="318"/>
      <c r="T624" s="318"/>
      <c r="U624" s="318"/>
      <c r="V624" s="318"/>
      <c r="W624" s="318"/>
      <c r="X624" s="318"/>
      <c r="Y624" s="318"/>
      <c r="Z624" s="318"/>
    </row>
    <row r="625" spans="1:26" ht="12" customHeight="1" x14ac:dyDescent="0.25">
      <c r="A625" s="318"/>
      <c r="B625" s="318"/>
      <c r="C625" s="318"/>
      <c r="D625" s="318"/>
      <c r="E625" s="318"/>
      <c r="F625" s="318"/>
      <c r="G625" s="318"/>
      <c r="H625" s="318"/>
      <c r="I625" s="318"/>
      <c r="J625" s="318"/>
      <c r="K625" s="318"/>
      <c r="L625" s="318"/>
      <c r="M625" s="318"/>
      <c r="N625" s="318"/>
      <c r="O625" s="318"/>
      <c r="P625" s="318"/>
      <c r="Q625" s="318"/>
      <c r="R625" s="318"/>
      <c r="S625" s="318"/>
      <c r="T625" s="318"/>
      <c r="U625" s="318"/>
      <c r="V625" s="318"/>
      <c r="W625" s="318"/>
      <c r="X625" s="318"/>
      <c r="Y625" s="318"/>
      <c r="Z625" s="318"/>
    </row>
    <row r="626" spans="1:26" ht="12" customHeight="1" x14ac:dyDescent="0.25">
      <c r="A626" s="318"/>
      <c r="B626" s="318"/>
      <c r="C626" s="318"/>
      <c r="D626" s="318"/>
      <c r="E626" s="318"/>
      <c r="F626" s="318"/>
      <c r="G626" s="318"/>
      <c r="H626" s="318"/>
      <c r="I626" s="318"/>
      <c r="J626" s="318"/>
      <c r="K626" s="318"/>
      <c r="L626" s="318"/>
      <c r="M626" s="318"/>
      <c r="N626" s="318"/>
      <c r="O626" s="318"/>
      <c r="P626" s="318"/>
      <c r="Q626" s="318"/>
      <c r="R626" s="318"/>
      <c r="S626" s="318"/>
      <c r="T626" s="318"/>
      <c r="U626" s="318"/>
      <c r="V626" s="318"/>
      <c r="W626" s="318"/>
      <c r="X626" s="318"/>
      <c r="Y626" s="318"/>
      <c r="Z626" s="318"/>
    </row>
    <row r="627" spans="1:26" ht="12" customHeight="1" x14ac:dyDescent="0.25">
      <c r="A627" s="318"/>
      <c r="B627" s="318"/>
      <c r="C627" s="318"/>
      <c r="D627" s="318"/>
      <c r="E627" s="318"/>
      <c r="F627" s="318"/>
      <c r="G627" s="318"/>
      <c r="H627" s="318"/>
      <c r="I627" s="318"/>
      <c r="J627" s="318"/>
      <c r="K627" s="318"/>
      <c r="L627" s="318"/>
      <c r="M627" s="318"/>
      <c r="N627" s="318"/>
      <c r="O627" s="318"/>
      <c r="P627" s="318"/>
      <c r="Q627" s="318"/>
      <c r="R627" s="318"/>
      <c r="S627" s="318"/>
      <c r="T627" s="318"/>
      <c r="U627" s="318"/>
      <c r="V627" s="318"/>
      <c r="W627" s="318"/>
      <c r="X627" s="318"/>
      <c r="Y627" s="318"/>
      <c r="Z627" s="318"/>
    </row>
    <row r="628" spans="1:26" ht="12" customHeight="1" x14ac:dyDescent="0.25">
      <c r="A628" s="318"/>
      <c r="B628" s="318"/>
      <c r="C628" s="318"/>
      <c r="D628" s="318"/>
      <c r="E628" s="318"/>
      <c r="F628" s="318"/>
      <c r="G628" s="318"/>
      <c r="H628" s="318"/>
      <c r="I628" s="318"/>
      <c r="J628" s="318"/>
      <c r="K628" s="318"/>
      <c r="L628" s="318"/>
      <c r="M628" s="318"/>
      <c r="N628" s="318"/>
      <c r="O628" s="318"/>
      <c r="P628" s="318"/>
      <c r="Q628" s="318"/>
      <c r="R628" s="318"/>
      <c r="S628" s="318"/>
      <c r="T628" s="318"/>
      <c r="U628" s="318"/>
      <c r="V628" s="318"/>
      <c r="W628" s="318"/>
      <c r="X628" s="318"/>
      <c r="Y628" s="318"/>
      <c r="Z628" s="318"/>
    </row>
    <row r="629" spans="1:26" ht="12" customHeight="1" x14ac:dyDescent="0.25">
      <c r="A629" s="318"/>
      <c r="B629" s="318"/>
      <c r="C629" s="318"/>
      <c r="D629" s="318"/>
      <c r="E629" s="318"/>
      <c r="F629" s="318"/>
      <c r="G629" s="318"/>
      <c r="H629" s="318"/>
      <c r="I629" s="318"/>
      <c r="J629" s="318"/>
      <c r="K629" s="318"/>
      <c r="L629" s="318"/>
      <c r="M629" s="318"/>
      <c r="N629" s="318"/>
      <c r="O629" s="318"/>
      <c r="P629" s="318"/>
      <c r="Q629" s="318"/>
      <c r="R629" s="318"/>
      <c r="S629" s="318"/>
      <c r="T629" s="318"/>
      <c r="U629" s="318"/>
      <c r="V629" s="318"/>
      <c r="W629" s="318"/>
      <c r="X629" s="318"/>
      <c r="Y629" s="318"/>
      <c r="Z629" s="318"/>
    </row>
    <row r="630" spans="1:26" ht="12" customHeight="1" x14ac:dyDescent="0.25">
      <c r="A630" s="318"/>
      <c r="B630" s="318"/>
      <c r="C630" s="318"/>
      <c r="D630" s="318"/>
      <c r="E630" s="318"/>
      <c r="F630" s="318"/>
      <c r="G630" s="318"/>
      <c r="H630" s="318"/>
      <c r="I630" s="318"/>
      <c r="J630" s="318"/>
      <c r="K630" s="318"/>
      <c r="L630" s="318"/>
      <c r="M630" s="318"/>
      <c r="N630" s="318"/>
      <c r="O630" s="318"/>
      <c r="P630" s="318"/>
      <c r="Q630" s="318"/>
      <c r="R630" s="318"/>
      <c r="S630" s="318"/>
      <c r="T630" s="318"/>
      <c r="U630" s="318"/>
      <c r="V630" s="318"/>
      <c r="W630" s="318"/>
      <c r="X630" s="318"/>
      <c r="Y630" s="318"/>
      <c r="Z630" s="318"/>
    </row>
    <row r="631" spans="1:26" ht="12" customHeight="1" x14ac:dyDescent="0.25">
      <c r="A631" s="318"/>
      <c r="B631" s="318"/>
      <c r="C631" s="318"/>
      <c r="D631" s="318"/>
      <c r="E631" s="318"/>
      <c r="F631" s="318"/>
      <c r="G631" s="318"/>
      <c r="H631" s="318"/>
      <c r="I631" s="318"/>
      <c r="J631" s="318"/>
      <c r="K631" s="318"/>
      <c r="L631" s="318"/>
      <c r="M631" s="318"/>
      <c r="N631" s="318"/>
      <c r="O631" s="318"/>
      <c r="P631" s="318"/>
      <c r="Q631" s="318"/>
      <c r="R631" s="318"/>
      <c r="S631" s="318"/>
      <c r="T631" s="318"/>
      <c r="U631" s="318"/>
      <c r="V631" s="318"/>
      <c r="W631" s="318"/>
      <c r="X631" s="318"/>
      <c r="Y631" s="318"/>
      <c r="Z631" s="318"/>
    </row>
    <row r="632" spans="1:26" ht="12" customHeight="1" x14ac:dyDescent="0.25">
      <c r="A632" s="318"/>
      <c r="B632" s="318"/>
      <c r="C632" s="318"/>
      <c r="D632" s="318"/>
      <c r="E632" s="318"/>
      <c r="F632" s="318"/>
      <c r="G632" s="318"/>
      <c r="H632" s="318"/>
      <c r="I632" s="318"/>
      <c r="J632" s="318"/>
      <c r="K632" s="318"/>
      <c r="L632" s="318"/>
      <c r="M632" s="318"/>
      <c r="N632" s="318"/>
      <c r="O632" s="318"/>
      <c r="P632" s="318"/>
      <c r="Q632" s="318"/>
      <c r="R632" s="318"/>
      <c r="S632" s="318"/>
      <c r="T632" s="318"/>
      <c r="U632" s="318"/>
      <c r="V632" s="318"/>
      <c r="W632" s="318"/>
      <c r="X632" s="318"/>
      <c r="Y632" s="318"/>
      <c r="Z632" s="318"/>
    </row>
    <row r="633" spans="1:26" ht="12" customHeight="1" x14ac:dyDescent="0.25">
      <c r="A633" s="318"/>
      <c r="B633" s="318"/>
      <c r="C633" s="318"/>
      <c r="D633" s="318"/>
      <c r="E633" s="318"/>
      <c r="F633" s="318"/>
      <c r="G633" s="318"/>
      <c r="H633" s="318"/>
      <c r="I633" s="318"/>
      <c r="J633" s="318"/>
      <c r="K633" s="318"/>
      <c r="L633" s="318"/>
      <c r="M633" s="318"/>
      <c r="N633" s="318"/>
      <c r="O633" s="318"/>
      <c r="P633" s="318"/>
      <c r="Q633" s="318"/>
      <c r="R633" s="318"/>
      <c r="S633" s="318"/>
      <c r="T633" s="318"/>
      <c r="U633" s="318"/>
      <c r="V633" s="318"/>
      <c r="W633" s="318"/>
      <c r="X633" s="318"/>
      <c r="Y633" s="318"/>
      <c r="Z633" s="318"/>
    </row>
    <row r="634" spans="1:26" ht="12" customHeight="1" x14ac:dyDescent="0.25">
      <c r="A634" s="318"/>
      <c r="B634" s="318"/>
      <c r="C634" s="318"/>
      <c r="D634" s="318"/>
      <c r="E634" s="318"/>
      <c r="F634" s="318"/>
      <c r="G634" s="318"/>
      <c r="H634" s="318"/>
      <c r="I634" s="318"/>
      <c r="J634" s="318"/>
      <c r="K634" s="318"/>
      <c r="L634" s="318"/>
      <c r="M634" s="318"/>
      <c r="N634" s="318"/>
      <c r="O634" s="318"/>
      <c r="P634" s="318"/>
      <c r="Q634" s="318"/>
      <c r="R634" s="318"/>
      <c r="S634" s="318"/>
      <c r="T634" s="318"/>
      <c r="U634" s="318"/>
      <c r="V634" s="318"/>
      <c r="W634" s="318"/>
      <c r="X634" s="318"/>
      <c r="Y634" s="318"/>
      <c r="Z634" s="318"/>
    </row>
    <row r="635" spans="1:26" ht="12" customHeight="1" x14ac:dyDescent="0.25">
      <c r="A635" s="318"/>
      <c r="B635" s="318"/>
      <c r="C635" s="318"/>
      <c r="D635" s="318"/>
      <c r="E635" s="318"/>
      <c r="F635" s="318"/>
      <c r="G635" s="318"/>
      <c r="H635" s="318"/>
      <c r="I635" s="318"/>
      <c r="J635" s="318"/>
      <c r="K635" s="318"/>
      <c r="L635" s="318"/>
      <c r="M635" s="318"/>
      <c r="N635" s="318"/>
      <c r="O635" s="318"/>
      <c r="P635" s="318"/>
      <c r="Q635" s="318"/>
      <c r="R635" s="318"/>
      <c r="S635" s="318"/>
      <c r="T635" s="318"/>
      <c r="U635" s="318"/>
      <c r="V635" s="318"/>
      <c r="W635" s="318"/>
      <c r="X635" s="318"/>
      <c r="Y635" s="318"/>
      <c r="Z635" s="318"/>
    </row>
    <row r="636" spans="1:26" ht="12" customHeight="1" x14ac:dyDescent="0.25">
      <c r="A636" s="318"/>
      <c r="B636" s="318"/>
      <c r="C636" s="318"/>
      <c r="D636" s="318"/>
      <c r="E636" s="318"/>
      <c r="F636" s="318"/>
      <c r="G636" s="318"/>
      <c r="H636" s="318"/>
      <c r="I636" s="318"/>
      <c r="J636" s="318"/>
      <c r="K636" s="318"/>
      <c r="L636" s="318"/>
      <c r="M636" s="318"/>
      <c r="N636" s="318"/>
      <c r="O636" s="318"/>
      <c r="P636" s="318"/>
      <c r="Q636" s="318"/>
      <c r="R636" s="318"/>
      <c r="S636" s="318"/>
      <c r="T636" s="318"/>
      <c r="U636" s="318"/>
      <c r="V636" s="318"/>
      <c r="W636" s="318"/>
      <c r="X636" s="318"/>
      <c r="Y636" s="318"/>
      <c r="Z636" s="318"/>
    </row>
    <row r="637" spans="1:26" ht="12" customHeight="1" x14ac:dyDescent="0.25">
      <c r="A637" s="318"/>
      <c r="B637" s="318"/>
      <c r="C637" s="318"/>
      <c r="D637" s="318"/>
      <c r="E637" s="318"/>
      <c r="F637" s="318"/>
      <c r="G637" s="318"/>
      <c r="H637" s="318"/>
      <c r="I637" s="318"/>
      <c r="J637" s="318"/>
      <c r="K637" s="318"/>
      <c r="L637" s="318"/>
      <c r="M637" s="318"/>
      <c r="N637" s="318"/>
      <c r="O637" s="318"/>
      <c r="P637" s="318"/>
      <c r="Q637" s="318"/>
      <c r="R637" s="318"/>
      <c r="S637" s="318"/>
      <c r="T637" s="318"/>
      <c r="U637" s="318"/>
      <c r="V637" s="318"/>
      <c r="W637" s="318"/>
      <c r="X637" s="318"/>
      <c r="Y637" s="318"/>
      <c r="Z637" s="318"/>
    </row>
    <row r="638" spans="1:26" ht="12" customHeight="1" x14ac:dyDescent="0.25">
      <c r="A638" s="318"/>
      <c r="B638" s="318"/>
      <c r="C638" s="318"/>
      <c r="D638" s="318"/>
      <c r="E638" s="318"/>
      <c r="F638" s="318"/>
      <c r="G638" s="318"/>
      <c r="H638" s="318"/>
      <c r="I638" s="318"/>
      <c r="J638" s="318"/>
      <c r="K638" s="318"/>
      <c r="L638" s="318"/>
      <c r="M638" s="318"/>
      <c r="N638" s="318"/>
      <c r="O638" s="318"/>
      <c r="P638" s="318"/>
      <c r="Q638" s="318"/>
      <c r="R638" s="318"/>
      <c r="S638" s="318"/>
      <c r="T638" s="318"/>
      <c r="U638" s="318"/>
      <c r="V638" s="318"/>
      <c r="W638" s="318"/>
      <c r="X638" s="318"/>
      <c r="Y638" s="318"/>
      <c r="Z638" s="318"/>
    </row>
    <row r="639" spans="1:26" ht="12" customHeight="1" x14ac:dyDescent="0.25">
      <c r="A639" s="318"/>
      <c r="B639" s="318"/>
      <c r="C639" s="318"/>
      <c r="D639" s="318"/>
      <c r="E639" s="318"/>
      <c r="F639" s="318"/>
      <c r="G639" s="318"/>
      <c r="H639" s="318"/>
      <c r="I639" s="318"/>
      <c r="J639" s="318"/>
      <c r="K639" s="318"/>
      <c r="L639" s="318"/>
      <c r="M639" s="318"/>
      <c r="N639" s="318"/>
      <c r="O639" s="318"/>
      <c r="P639" s="318"/>
      <c r="Q639" s="318"/>
      <c r="R639" s="318"/>
      <c r="S639" s="318"/>
      <c r="T639" s="318"/>
      <c r="U639" s="318"/>
      <c r="V639" s="318"/>
      <c r="W639" s="318"/>
      <c r="X639" s="318"/>
      <c r="Y639" s="318"/>
      <c r="Z639" s="318"/>
    </row>
    <row r="640" spans="1:26" ht="12" customHeight="1" x14ac:dyDescent="0.25">
      <c r="A640" s="318"/>
      <c r="B640" s="318"/>
      <c r="C640" s="318"/>
      <c r="D640" s="318"/>
      <c r="E640" s="318"/>
      <c r="F640" s="318"/>
      <c r="G640" s="318"/>
      <c r="H640" s="318"/>
      <c r="I640" s="318"/>
      <c r="J640" s="318"/>
      <c r="K640" s="318"/>
      <c r="L640" s="318"/>
      <c r="M640" s="318"/>
      <c r="N640" s="318"/>
      <c r="O640" s="318"/>
      <c r="P640" s="318"/>
      <c r="Q640" s="318"/>
      <c r="R640" s="318"/>
      <c r="S640" s="318"/>
      <c r="T640" s="318"/>
      <c r="U640" s="318"/>
      <c r="V640" s="318"/>
      <c r="W640" s="318"/>
      <c r="X640" s="318"/>
      <c r="Y640" s="318"/>
      <c r="Z640" s="318"/>
    </row>
    <row r="641" spans="1:26" ht="12" customHeight="1" x14ac:dyDescent="0.25">
      <c r="A641" s="318"/>
      <c r="B641" s="318"/>
      <c r="C641" s="318"/>
      <c r="D641" s="318"/>
      <c r="E641" s="318"/>
      <c r="F641" s="318"/>
      <c r="G641" s="318"/>
      <c r="H641" s="318"/>
      <c r="I641" s="318"/>
      <c r="J641" s="318"/>
      <c r="K641" s="318"/>
      <c r="L641" s="318"/>
      <c r="M641" s="318"/>
      <c r="N641" s="318"/>
      <c r="O641" s="318"/>
      <c r="P641" s="318"/>
      <c r="Q641" s="318"/>
      <c r="R641" s="318"/>
      <c r="S641" s="318"/>
      <c r="T641" s="318"/>
      <c r="U641" s="318"/>
      <c r="V641" s="318"/>
      <c r="W641" s="318"/>
      <c r="X641" s="318"/>
      <c r="Y641" s="318"/>
      <c r="Z641" s="318"/>
    </row>
    <row r="642" spans="1:26" ht="12" customHeight="1" x14ac:dyDescent="0.25">
      <c r="A642" s="318"/>
      <c r="B642" s="318"/>
      <c r="C642" s="318"/>
      <c r="D642" s="318"/>
      <c r="E642" s="318"/>
      <c r="F642" s="318"/>
      <c r="G642" s="318"/>
      <c r="H642" s="318"/>
      <c r="I642" s="318"/>
      <c r="J642" s="318"/>
      <c r="K642" s="318"/>
      <c r="L642" s="318"/>
      <c r="M642" s="318"/>
      <c r="N642" s="318"/>
      <c r="O642" s="318"/>
      <c r="P642" s="318"/>
      <c r="Q642" s="318"/>
      <c r="R642" s="318"/>
      <c r="S642" s="318"/>
      <c r="T642" s="318"/>
      <c r="U642" s="318"/>
      <c r="V642" s="318"/>
      <c r="W642" s="318"/>
      <c r="X642" s="318"/>
      <c r="Y642" s="318"/>
      <c r="Z642" s="318"/>
    </row>
    <row r="643" spans="1:26" ht="12" customHeight="1" x14ac:dyDescent="0.25">
      <c r="A643" s="318"/>
      <c r="B643" s="318"/>
      <c r="C643" s="318"/>
      <c r="D643" s="318"/>
      <c r="E643" s="318"/>
      <c r="F643" s="318"/>
      <c r="G643" s="318"/>
      <c r="H643" s="318"/>
      <c r="I643" s="318"/>
      <c r="J643" s="318"/>
      <c r="K643" s="318"/>
      <c r="L643" s="318"/>
      <c r="M643" s="318"/>
      <c r="N643" s="318"/>
      <c r="O643" s="318"/>
      <c r="P643" s="318"/>
      <c r="Q643" s="318"/>
      <c r="R643" s="318"/>
      <c r="S643" s="318"/>
      <c r="T643" s="318"/>
      <c r="U643" s="318"/>
      <c r="V643" s="318"/>
      <c r="W643" s="318"/>
      <c r="X643" s="318"/>
      <c r="Y643" s="318"/>
      <c r="Z643" s="318"/>
    </row>
    <row r="644" spans="1:26" ht="12" customHeight="1" x14ac:dyDescent="0.25">
      <c r="A644" s="318"/>
      <c r="B644" s="318"/>
      <c r="C644" s="318"/>
      <c r="D644" s="318"/>
      <c r="E644" s="318"/>
      <c r="F644" s="318"/>
      <c r="G644" s="318"/>
      <c r="H644" s="318"/>
      <c r="I644" s="318"/>
      <c r="J644" s="318"/>
      <c r="K644" s="318"/>
      <c r="L644" s="318"/>
      <c r="M644" s="318"/>
      <c r="N644" s="318"/>
      <c r="O644" s="318"/>
      <c r="P644" s="318"/>
      <c r="Q644" s="318"/>
      <c r="R644" s="318"/>
      <c r="S644" s="318"/>
      <c r="T644" s="318"/>
      <c r="U644" s="318"/>
      <c r="V644" s="318"/>
      <c r="W644" s="318"/>
      <c r="X644" s="318"/>
      <c r="Y644" s="318"/>
      <c r="Z644" s="318"/>
    </row>
    <row r="645" spans="1:26" ht="12" customHeight="1" x14ac:dyDescent="0.25">
      <c r="A645" s="318"/>
      <c r="B645" s="318"/>
      <c r="C645" s="318"/>
      <c r="D645" s="318"/>
      <c r="E645" s="318"/>
      <c r="F645" s="318"/>
      <c r="G645" s="318"/>
      <c r="H645" s="318"/>
      <c r="I645" s="318"/>
      <c r="J645" s="318"/>
      <c r="K645" s="318"/>
      <c r="L645" s="318"/>
      <c r="M645" s="318"/>
      <c r="N645" s="318"/>
      <c r="O645" s="318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</row>
    <row r="646" spans="1:26" ht="12" customHeight="1" x14ac:dyDescent="0.25">
      <c r="A646" s="318"/>
      <c r="B646" s="318"/>
      <c r="C646" s="318"/>
      <c r="D646" s="318"/>
      <c r="E646" s="318"/>
      <c r="F646" s="318"/>
      <c r="G646" s="318"/>
      <c r="H646" s="318"/>
      <c r="I646" s="318"/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/>
      <c r="V646" s="318"/>
      <c r="W646" s="318"/>
      <c r="X646" s="318"/>
      <c r="Y646" s="318"/>
      <c r="Z646" s="318"/>
    </row>
    <row r="647" spans="1:26" ht="12" customHeight="1" x14ac:dyDescent="0.25">
      <c r="A647" s="318"/>
      <c r="B647" s="318"/>
      <c r="C647" s="318"/>
      <c r="D647" s="318"/>
      <c r="E647" s="318"/>
      <c r="F647" s="318"/>
      <c r="G647" s="318"/>
      <c r="H647" s="318"/>
      <c r="I647" s="318"/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/>
      <c r="V647" s="318"/>
      <c r="W647" s="318"/>
      <c r="X647" s="318"/>
      <c r="Y647" s="318"/>
      <c r="Z647" s="318"/>
    </row>
    <row r="648" spans="1:26" ht="12" customHeight="1" x14ac:dyDescent="0.25">
      <c r="A648" s="318"/>
      <c r="B648" s="318"/>
      <c r="C648" s="318"/>
      <c r="D648" s="318"/>
      <c r="E648" s="318"/>
      <c r="F648" s="318"/>
      <c r="G648" s="318"/>
      <c r="H648" s="318"/>
      <c r="I648" s="318"/>
      <c r="J648" s="318"/>
      <c r="K648" s="318"/>
      <c r="L648" s="318"/>
      <c r="M648" s="318"/>
      <c r="N648" s="318"/>
      <c r="O648" s="318"/>
      <c r="P648" s="318"/>
      <c r="Q648" s="318"/>
      <c r="R648" s="318"/>
      <c r="S648" s="318"/>
      <c r="T648" s="318"/>
      <c r="U648" s="318"/>
      <c r="V648" s="318"/>
      <c r="W648" s="318"/>
      <c r="X648" s="318"/>
      <c r="Y648" s="318"/>
      <c r="Z648" s="318"/>
    </row>
    <row r="649" spans="1:26" ht="12" customHeight="1" x14ac:dyDescent="0.25">
      <c r="A649" s="318"/>
      <c r="B649" s="318"/>
      <c r="C649" s="318"/>
      <c r="D649" s="318"/>
      <c r="E649" s="318"/>
      <c r="F649" s="318"/>
      <c r="G649" s="318"/>
      <c r="H649" s="318"/>
      <c r="I649" s="318"/>
      <c r="J649" s="318"/>
      <c r="K649" s="318"/>
      <c r="L649" s="318"/>
      <c r="M649" s="318"/>
      <c r="N649" s="318"/>
      <c r="O649" s="318"/>
      <c r="P649" s="318"/>
      <c r="Q649" s="318"/>
      <c r="R649" s="318"/>
      <c r="S649" s="318"/>
      <c r="T649" s="318"/>
      <c r="U649" s="318"/>
      <c r="V649" s="318"/>
      <c r="W649" s="318"/>
      <c r="X649" s="318"/>
      <c r="Y649" s="318"/>
      <c r="Z649" s="318"/>
    </row>
    <row r="650" spans="1:26" ht="12" customHeight="1" x14ac:dyDescent="0.25">
      <c r="A650" s="318"/>
      <c r="B650" s="318"/>
      <c r="C650" s="318"/>
      <c r="D650" s="318"/>
      <c r="E650" s="318"/>
      <c r="F650" s="318"/>
      <c r="G650" s="318"/>
      <c r="H650" s="318"/>
      <c r="I650" s="318"/>
      <c r="J650" s="318"/>
      <c r="K650" s="318"/>
      <c r="L650" s="318"/>
      <c r="M650" s="318"/>
      <c r="N650" s="318"/>
      <c r="O650" s="318"/>
      <c r="P650" s="318"/>
      <c r="Q650" s="318"/>
      <c r="R650" s="318"/>
      <c r="S650" s="318"/>
      <c r="T650" s="318"/>
      <c r="U650" s="318"/>
      <c r="V650" s="318"/>
      <c r="W650" s="318"/>
      <c r="X650" s="318"/>
      <c r="Y650" s="318"/>
      <c r="Z650" s="318"/>
    </row>
    <row r="651" spans="1:26" ht="12" customHeight="1" x14ac:dyDescent="0.25">
      <c r="A651" s="318"/>
      <c r="B651" s="318"/>
      <c r="C651" s="318"/>
      <c r="D651" s="318"/>
      <c r="E651" s="318"/>
      <c r="F651" s="318"/>
      <c r="G651" s="318"/>
      <c r="H651" s="318"/>
      <c r="I651" s="318"/>
      <c r="J651" s="318"/>
      <c r="K651" s="318"/>
      <c r="L651" s="318"/>
      <c r="M651" s="318"/>
      <c r="N651" s="318"/>
      <c r="O651" s="318"/>
      <c r="P651" s="318"/>
      <c r="Q651" s="318"/>
      <c r="R651" s="318"/>
      <c r="S651" s="318"/>
      <c r="T651" s="318"/>
      <c r="U651" s="318"/>
      <c r="V651" s="318"/>
      <c r="W651" s="318"/>
      <c r="X651" s="318"/>
      <c r="Y651" s="318"/>
      <c r="Z651" s="318"/>
    </row>
    <row r="652" spans="1:26" ht="12" customHeight="1" x14ac:dyDescent="0.25">
      <c r="A652" s="318"/>
      <c r="B652" s="318"/>
      <c r="C652" s="318"/>
      <c r="D652" s="318"/>
      <c r="E652" s="318"/>
      <c r="F652" s="318"/>
      <c r="G652" s="318"/>
      <c r="H652" s="318"/>
      <c r="I652" s="318"/>
      <c r="J652" s="318"/>
      <c r="K652" s="318"/>
      <c r="L652" s="318"/>
      <c r="M652" s="318"/>
      <c r="N652" s="318"/>
      <c r="O652" s="318"/>
      <c r="P652" s="318"/>
      <c r="Q652" s="318"/>
      <c r="R652" s="318"/>
      <c r="S652" s="318"/>
      <c r="T652" s="318"/>
      <c r="U652" s="318"/>
      <c r="V652" s="318"/>
      <c r="W652" s="318"/>
      <c r="X652" s="318"/>
      <c r="Y652" s="318"/>
      <c r="Z652" s="318"/>
    </row>
    <row r="653" spans="1:26" ht="12" customHeight="1" x14ac:dyDescent="0.25">
      <c r="A653" s="318"/>
      <c r="B653" s="318"/>
      <c r="C653" s="318"/>
      <c r="D653" s="318"/>
      <c r="E653" s="318"/>
      <c r="F653" s="318"/>
      <c r="G653" s="318"/>
      <c r="H653" s="318"/>
      <c r="I653" s="318"/>
      <c r="J653" s="318"/>
      <c r="K653" s="318"/>
      <c r="L653" s="318"/>
      <c r="M653" s="318"/>
      <c r="N653" s="318"/>
      <c r="O653" s="318"/>
      <c r="P653" s="318"/>
      <c r="Q653" s="318"/>
      <c r="R653" s="318"/>
      <c r="S653" s="318"/>
      <c r="T653" s="318"/>
      <c r="U653" s="318"/>
      <c r="V653" s="318"/>
      <c r="W653" s="318"/>
      <c r="X653" s="318"/>
      <c r="Y653" s="318"/>
      <c r="Z653" s="318"/>
    </row>
    <row r="654" spans="1:26" ht="12" customHeight="1" x14ac:dyDescent="0.25">
      <c r="A654" s="318"/>
      <c r="B654" s="318"/>
      <c r="C654" s="318"/>
      <c r="D654" s="318"/>
      <c r="E654" s="318"/>
      <c r="F654" s="31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  <c r="W654" s="318"/>
      <c r="X654" s="318"/>
      <c r="Y654" s="318"/>
      <c r="Z654" s="318"/>
    </row>
    <row r="655" spans="1:26" ht="12" customHeight="1" x14ac:dyDescent="0.25">
      <c r="A655" s="318"/>
      <c r="B655" s="318"/>
      <c r="C655" s="318"/>
      <c r="D655" s="318"/>
      <c r="E655" s="318"/>
      <c r="F655" s="318"/>
      <c r="G655" s="318"/>
      <c r="H655" s="318"/>
      <c r="I655" s="318"/>
      <c r="J655" s="318"/>
      <c r="K655" s="318"/>
      <c r="L655" s="318"/>
      <c r="M655" s="318"/>
      <c r="N655" s="318"/>
      <c r="O655" s="318"/>
      <c r="P655" s="318"/>
      <c r="Q655" s="318"/>
      <c r="R655" s="318"/>
      <c r="S655" s="318"/>
      <c r="T655" s="318"/>
      <c r="U655" s="318"/>
      <c r="V655" s="318"/>
      <c r="W655" s="318"/>
      <c r="X655" s="318"/>
      <c r="Y655" s="318"/>
      <c r="Z655" s="318"/>
    </row>
    <row r="656" spans="1:26" ht="12" customHeight="1" x14ac:dyDescent="0.25">
      <c r="A656" s="318"/>
      <c r="B656" s="318"/>
      <c r="C656" s="318"/>
      <c r="D656" s="318"/>
      <c r="E656" s="318"/>
      <c r="F656" s="318"/>
      <c r="G656" s="318"/>
      <c r="H656" s="318"/>
      <c r="I656" s="318"/>
      <c r="J656" s="318"/>
      <c r="K656" s="318"/>
      <c r="L656" s="318"/>
      <c r="M656" s="318"/>
      <c r="N656" s="318"/>
      <c r="O656" s="318"/>
      <c r="P656" s="318"/>
      <c r="Q656" s="318"/>
      <c r="R656" s="318"/>
      <c r="S656" s="318"/>
      <c r="T656" s="318"/>
      <c r="U656" s="318"/>
      <c r="V656" s="318"/>
      <c r="W656" s="318"/>
      <c r="X656" s="318"/>
      <c r="Y656" s="318"/>
      <c r="Z656" s="318"/>
    </row>
    <row r="657" spans="1:26" ht="12" customHeight="1" x14ac:dyDescent="0.25">
      <c r="A657" s="318"/>
      <c r="B657" s="318"/>
      <c r="C657" s="318"/>
      <c r="D657" s="318"/>
      <c r="E657" s="318"/>
      <c r="F657" s="318"/>
      <c r="G657" s="318"/>
      <c r="H657" s="318"/>
      <c r="I657" s="318"/>
      <c r="J657" s="318"/>
      <c r="K657" s="318"/>
      <c r="L657" s="318"/>
      <c r="M657" s="318"/>
      <c r="N657" s="318"/>
      <c r="O657" s="318"/>
      <c r="P657" s="318"/>
      <c r="Q657" s="318"/>
      <c r="R657" s="318"/>
      <c r="S657" s="318"/>
      <c r="T657" s="318"/>
      <c r="U657" s="318"/>
      <c r="V657" s="318"/>
      <c r="W657" s="318"/>
      <c r="X657" s="318"/>
      <c r="Y657" s="318"/>
      <c r="Z657" s="318"/>
    </row>
    <row r="658" spans="1:26" ht="12" customHeight="1" x14ac:dyDescent="0.25">
      <c r="A658" s="318"/>
      <c r="B658" s="318"/>
      <c r="C658" s="318"/>
      <c r="D658" s="318"/>
      <c r="E658" s="318"/>
      <c r="F658" s="318"/>
      <c r="G658" s="318"/>
      <c r="H658" s="318"/>
      <c r="I658" s="318"/>
      <c r="J658" s="318"/>
      <c r="K658" s="318"/>
      <c r="L658" s="318"/>
      <c r="M658" s="318"/>
      <c r="N658" s="318"/>
      <c r="O658" s="318"/>
      <c r="P658" s="318"/>
      <c r="Q658" s="318"/>
      <c r="R658" s="318"/>
      <c r="S658" s="318"/>
      <c r="T658" s="318"/>
      <c r="U658" s="318"/>
      <c r="V658" s="318"/>
      <c r="W658" s="318"/>
      <c r="X658" s="318"/>
      <c r="Y658" s="318"/>
      <c r="Z658" s="318"/>
    </row>
    <row r="659" spans="1:26" ht="12" customHeight="1" x14ac:dyDescent="0.25">
      <c r="A659" s="318"/>
      <c r="B659" s="318"/>
      <c r="C659" s="318"/>
      <c r="D659" s="318"/>
      <c r="E659" s="318"/>
      <c r="F659" s="318"/>
      <c r="G659" s="318"/>
      <c r="H659" s="318"/>
      <c r="I659" s="318"/>
      <c r="J659" s="318"/>
      <c r="K659" s="318"/>
      <c r="L659" s="318"/>
      <c r="M659" s="318"/>
      <c r="N659" s="318"/>
      <c r="O659" s="318"/>
      <c r="P659" s="318"/>
      <c r="Q659" s="318"/>
      <c r="R659" s="318"/>
      <c r="S659" s="318"/>
      <c r="T659" s="318"/>
      <c r="U659" s="318"/>
      <c r="V659" s="318"/>
      <c r="W659" s="318"/>
      <c r="X659" s="318"/>
      <c r="Y659" s="318"/>
      <c r="Z659" s="318"/>
    </row>
    <row r="660" spans="1:26" ht="12" customHeight="1" x14ac:dyDescent="0.25">
      <c r="A660" s="318"/>
      <c r="B660" s="318"/>
      <c r="C660" s="318"/>
      <c r="D660" s="318"/>
      <c r="E660" s="318"/>
      <c r="F660" s="318"/>
      <c r="G660" s="318"/>
      <c r="H660" s="318"/>
      <c r="I660" s="318"/>
      <c r="J660" s="318"/>
      <c r="K660" s="318"/>
      <c r="L660" s="318"/>
      <c r="M660" s="318"/>
      <c r="N660" s="318"/>
      <c r="O660" s="318"/>
      <c r="P660" s="318"/>
      <c r="Q660" s="318"/>
      <c r="R660" s="318"/>
      <c r="S660" s="318"/>
      <c r="T660" s="318"/>
      <c r="U660" s="318"/>
      <c r="V660" s="318"/>
      <c r="W660" s="318"/>
      <c r="X660" s="318"/>
      <c r="Y660" s="318"/>
      <c r="Z660" s="318"/>
    </row>
    <row r="661" spans="1:26" ht="12" customHeight="1" x14ac:dyDescent="0.25">
      <c r="A661" s="318"/>
      <c r="B661" s="318"/>
      <c r="C661" s="318"/>
      <c r="D661" s="318"/>
      <c r="E661" s="318"/>
      <c r="F661" s="318"/>
      <c r="G661" s="318"/>
      <c r="H661" s="318"/>
      <c r="I661" s="318"/>
      <c r="J661" s="318"/>
      <c r="K661" s="318"/>
      <c r="L661" s="318"/>
      <c r="M661" s="318"/>
      <c r="N661" s="318"/>
      <c r="O661" s="318"/>
      <c r="P661" s="318"/>
      <c r="Q661" s="318"/>
      <c r="R661" s="318"/>
      <c r="S661" s="318"/>
      <c r="T661" s="318"/>
      <c r="U661" s="318"/>
      <c r="V661" s="318"/>
      <c r="W661" s="318"/>
      <c r="X661" s="318"/>
      <c r="Y661" s="318"/>
      <c r="Z661" s="318"/>
    </row>
    <row r="662" spans="1:26" ht="12" customHeight="1" x14ac:dyDescent="0.25">
      <c r="A662" s="318"/>
      <c r="B662" s="318"/>
      <c r="C662" s="318"/>
      <c r="D662" s="318"/>
      <c r="E662" s="318"/>
      <c r="F662" s="318"/>
      <c r="G662" s="318"/>
      <c r="H662" s="318"/>
      <c r="I662" s="318"/>
      <c r="J662" s="318"/>
      <c r="K662" s="318"/>
      <c r="L662" s="318"/>
      <c r="M662" s="318"/>
      <c r="N662" s="318"/>
      <c r="O662" s="318"/>
      <c r="P662" s="318"/>
      <c r="Q662" s="318"/>
      <c r="R662" s="318"/>
      <c r="S662" s="318"/>
      <c r="T662" s="318"/>
      <c r="U662" s="318"/>
      <c r="V662" s="318"/>
      <c r="W662" s="318"/>
      <c r="X662" s="318"/>
      <c r="Y662" s="318"/>
      <c r="Z662" s="318"/>
    </row>
    <row r="663" spans="1:26" ht="12" customHeight="1" x14ac:dyDescent="0.25">
      <c r="A663" s="318"/>
      <c r="B663" s="318"/>
      <c r="C663" s="318"/>
      <c r="D663" s="318"/>
      <c r="E663" s="318"/>
      <c r="F663" s="318"/>
      <c r="G663" s="318"/>
      <c r="H663" s="318"/>
      <c r="I663" s="318"/>
      <c r="J663" s="318"/>
      <c r="K663" s="318"/>
      <c r="L663" s="318"/>
      <c r="M663" s="318"/>
      <c r="N663" s="318"/>
      <c r="O663" s="318"/>
      <c r="P663" s="318"/>
      <c r="Q663" s="318"/>
      <c r="R663" s="318"/>
      <c r="S663" s="318"/>
      <c r="T663" s="318"/>
      <c r="U663" s="318"/>
      <c r="V663" s="318"/>
      <c r="W663" s="318"/>
      <c r="X663" s="318"/>
      <c r="Y663" s="318"/>
      <c r="Z663" s="318"/>
    </row>
    <row r="664" spans="1:26" ht="12" customHeight="1" x14ac:dyDescent="0.25">
      <c r="A664" s="318"/>
      <c r="B664" s="318"/>
      <c r="C664" s="318"/>
      <c r="D664" s="318"/>
      <c r="E664" s="318"/>
      <c r="F664" s="318"/>
      <c r="G664" s="318"/>
      <c r="H664" s="318"/>
      <c r="I664" s="318"/>
      <c r="J664" s="318"/>
      <c r="K664" s="318"/>
      <c r="L664" s="318"/>
      <c r="M664" s="318"/>
      <c r="N664" s="318"/>
      <c r="O664" s="318"/>
      <c r="P664" s="318"/>
      <c r="Q664" s="318"/>
      <c r="R664" s="318"/>
      <c r="S664" s="318"/>
      <c r="T664" s="318"/>
      <c r="U664" s="318"/>
      <c r="V664" s="318"/>
      <c r="W664" s="318"/>
      <c r="X664" s="318"/>
      <c r="Y664" s="318"/>
      <c r="Z664" s="318"/>
    </row>
    <row r="665" spans="1:26" ht="12" customHeight="1" x14ac:dyDescent="0.25">
      <c r="A665" s="318"/>
      <c r="B665" s="318"/>
      <c r="C665" s="318"/>
      <c r="D665" s="318"/>
      <c r="E665" s="318"/>
      <c r="F665" s="318"/>
      <c r="G665" s="318"/>
      <c r="H665" s="318"/>
      <c r="I665" s="318"/>
      <c r="J665" s="318"/>
      <c r="K665" s="318"/>
      <c r="L665" s="318"/>
      <c r="M665" s="318"/>
      <c r="N665" s="318"/>
      <c r="O665" s="318"/>
      <c r="P665" s="318"/>
      <c r="Q665" s="318"/>
      <c r="R665" s="318"/>
      <c r="S665" s="318"/>
      <c r="T665" s="318"/>
      <c r="U665" s="318"/>
      <c r="V665" s="318"/>
      <c r="W665" s="318"/>
      <c r="X665" s="318"/>
      <c r="Y665" s="318"/>
      <c r="Z665" s="318"/>
    </row>
    <row r="666" spans="1:26" ht="12" customHeight="1" x14ac:dyDescent="0.25">
      <c r="A666" s="318"/>
      <c r="B666" s="318"/>
      <c r="C666" s="318"/>
      <c r="D666" s="318"/>
      <c r="E666" s="318"/>
      <c r="F666" s="318"/>
      <c r="G666" s="318"/>
      <c r="H666" s="318"/>
      <c r="I666" s="318"/>
      <c r="J666" s="318"/>
      <c r="K666" s="318"/>
      <c r="L666" s="318"/>
      <c r="M666" s="318"/>
      <c r="N666" s="318"/>
      <c r="O666" s="318"/>
      <c r="P666" s="318"/>
      <c r="Q666" s="318"/>
      <c r="R666" s="318"/>
      <c r="S666" s="318"/>
      <c r="T666" s="318"/>
      <c r="U666" s="318"/>
      <c r="V666" s="318"/>
      <c r="W666" s="318"/>
      <c r="X666" s="318"/>
      <c r="Y666" s="318"/>
      <c r="Z666" s="318"/>
    </row>
    <row r="667" spans="1:26" ht="12" customHeight="1" x14ac:dyDescent="0.25">
      <c r="A667" s="318"/>
      <c r="B667" s="318"/>
      <c r="C667" s="318"/>
      <c r="D667" s="318"/>
      <c r="E667" s="318"/>
      <c r="F667" s="318"/>
      <c r="G667" s="318"/>
      <c r="H667" s="318"/>
      <c r="I667" s="318"/>
      <c r="J667" s="318"/>
      <c r="K667" s="318"/>
      <c r="L667" s="318"/>
      <c r="M667" s="318"/>
      <c r="N667" s="318"/>
      <c r="O667" s="318"/>
      <c r="P667" s="318"/>
      <c r="Q667" s="318"/>
      <c r="R667" s="318"/>
      <c r="S667" s="318"/>
      <c r="T667" s="318"/>
      <c r="U667" s="318"/>
      <c r="V667" s="318"/>
      <c r="W667" s="318"/>
      <c r="X667" s="318"/>
      <c r="Y667" s="318"/>
      <c r="Z667" s="318"/>
    </row>
    <row r="668" spans="1:26" ht="12" customHeight="1" x14ac:dyDescent="0.25">
      <c r="A668" s="318"/>
      <c r="B668" s="318"/>
      <c r="C668" s="318"/>
      <c r="D668" s="318"/>
      <c r="E668" s="318"/>
      <c r="F668" s="318"/>
      <c r="G668" s="318"/>
      <c r="H668" s="318"/>
      <c r="I668" s="318"/>
      <c r="J668" s="318"/>
      <c r="K668" s="318"/>
      <c r="L668" s="318"/>
      <c r="M668" s="318"/>
      <c r="N668" s="318"/>
      <c r="O668" s="318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</row>
    <row r="669" spans="1:26" ht="12" customHeight="1" x14ac:dyDescent="0.25">
      <c r="A669" s="318"/>
      <c r="B669" s="318"/>
      <c r="C669" s="318"/>
      <c r="D669" s="318"/>
      <c r="E669" s="318"/>
      <c r="F669" s="318"/>
      <c r="G669" s="318"/>
      <c r="H669" s="318"/>
      <c r="I669" s="318"/>
      <c r="J669" s="318"/>
      <c r="K669" s="318"/>
      <c r="L669" s="318"/>
      <c r="M669" s="318"/>
      <c r="N669" s="318"/>
      <c r="O669" s="318"/>
      <c r="P669" s="318"/>
      <c r="Q669" s="318"/>
      <c r="R669" s="318"/>
      <c r="S669" s="318"/>
      <c r="T669" s="318"/>
      <c r="U669" s="318"/>
      <c r="V669" s="318"/>
      <c r="W669" s="318"/>
      <c r="X669" s="318"/>
      <c r="Y669" s="318"/>
      <c r="Z669" s="318"/>
    </row>
    <row r="670" spans="1:26" ht="12" customHeight="1" x14ac:dyDescent="0.25">
      <c r="A670" s="318"/>
      <c r="B670" s="318"/>
      <c r="C670" s="318"/>
      <c r="D670" s="318"/>
      <c r="E670" s="318"/>
      <c r="F670" s="318"/>
      <c r="G670" s="318"/>
      <c r="H670" s="318"/>
      <c r="I670" s="318"/>
      <c r="J670" s="318"/>
      <c r="K670" s="318"/>
      <c r="L670" s="318"/>
      <c r="M670" s="318"/>
      <c r="N670" s="318"/>
      <c r="O670" s="318"/>
      <c r="P670" s="318"/>
      <c r="Q670" s="318"/>
      <c r="R670" s="318"/>
      <c r="S670" s="318"/>
      <c r="T670" s="318"/>
      <c r="U670" s="318"/>
      <c r="V670" s="318"/>
      <c r="W670" s="318"/>
      <c r="X670" s="318"/>
      <c r="Y670" s="318"/>
      <c r="Z670" s="318"/>
    </row>
    <row r="671" spans="1:26" ht="12" customHeight="1" x14ac:dyDescent="0.25">
      <c r="A671" s="318"/>
      <c r="B671" s="318"/>
      <c r="C671" s="318"/>
      <c r="D671" s="318"/>
      <c r="E671" s="318"/>
      <c r="F671" s="318"/>
      <c r="G671" s="318"/>
      <c r="H671" s="318"/>
      <c r="I671" s="318"/>
      <c r="J671" s="318"/>
      <c r="K671" s="318"/>
      <c r="L671" s="318"/>
      <c r="M671" s="318"/>
      <c r="N671" s="318"/>
      <c r="O671" s="318"/>
      <c r="P671" s="318"/>
      <c r="Q671" s="318"/>
      <c r="R671" s="318"/>
      <c r="S671" s="318"/>
      <c r="T671" s="318"/>
      <c r="U671" s="318"/>
      <c r="V671" s="318"/>
      <c r="W671" s="318"/>
      <c r="X671" s="318"/>
      <c r="Y671" s="318"/>
      <c r="Z671" s="318"/>
    </row>
    <row r="672" spans="1:26" ht="12" customHeight="1" x14ac:dyDescent="0.25">
      <c r="A672" s="318"/>
      <c r="B672" s="318"/>
      <c r="C672" s="318"/>
      <c r="D672" s="318"/>
      <c r="E672" s="318"/>
      <c r="F672" s="318"/>
      <c r="G672" s="318"/>
      <c r="H672" s="318"/>
      <c r="I672" s="318"/>
      <c r="J672" s="318"/>
      <c r="K672" s="318"/>
      <c r="L672" s="318"/>
      <c r="M672" s="318"/>
      <c r="N672" s="318"/>
      <c r="O672" s="318"/>
      <c r="P672" s="318"/>
      <c r="Q672" s="318"/>
      <c r="R672" s="318"/>
      <c r="S672" s="318"/>
      <c r="T672" s="318"/>
      <c r="U672" s="318"/>
      <c r="V672" s="318"/>
      <c r="W672" s="318"/>
      <c r="X672" s="318"/>
      <c r="Y672" s="318"/>
      <c r="Z672" s="318"/>
    </row>
    <row r="673" spans="1:26" ht="12" customHeight="1" x14ac:dyDescent="0.25">
      <c r="A673" s="318"/>
      <c r="B673" s="318"/>
      <c r="C673" s="318"/>
      <c r="D673" s="318"/>
      <c r="E673" s="318"/>
      <c r="F673" s="318"/>
      <c r="G673" s="318"/>
      <c r="H673" s="318"/>
      <c r="I673" s="318"/>
      <c r="J673" s="318"/>
      <c r="K673" s="318"/>
      <c r="L673" s="318"/>
      <c r="M673" s="318"/>
      <c r="N673" s="318"/>
      <c r="O673" s="318"/>
      <c r="P673" s="318"/>
      <c r="Q673" s="318"/>
      <c r="R673" s="318"/>
      <c r="S673" s="318"/>
      <c r="T673" s="318"/>
      <c r="U673" s="318"/>
      <c r="V673" s="318"/>
      <c r="W673" s="318"/>
      <c r="X673" s="318"/>
      <c r="Y673" s="318"/>
      <c r="Z673" s="318"/>
    </row>
    <row r="674" spans="1:26" ht="12" customHeight="1" x14ac:dyDescent="0.25">
      <c r="A674" s="318"/>
      <c r="B674" s="318"/>
      <c r="C674" s="318"/>
      <c r="D674" s="318"/>
      <c r="E674" s="318"/>
      <c r="F674" s="318"/>
      <c r="G674" s="318"/>
      <c r="H674" s="318"/>
      <c r="I674" s="318"/>
      <c r="J674" s="318"/>
      <c r="K674" s="318"/>
      <c r="L674" s="318"/>
      <c r="M674" s="318"/>
      <c r="N674" s="318"/>
      <c r="O674" s="318"/>
      <c r="P674" s="318"/>
      <c r="Q674" s="318"/>
      <c r="R674" s="318"/>
      <c r="S674" s="318"/>
      <c r="T674" s="318"/>
      <c r="U674" s="318"/>
      <c r="V674" s="318"/>
      <c r="W674" s="318"/>
      <c r="X674" s="318"/>
      <c r="Y674" s="318"/>
      <c r="Z674" s="318"/>
    </row>
    <row r="675" spans="1:26" ht="12" customHeight="1" x14ac:dyDescent="0.25">
      <c r="A675" s="318"/>
      <c r="B675" s="318"/>
      <c r="C675" s="318"/>
      <c r="D675" s="318"/>
      <c r="E675" s="318"/>
      <c r="F675" s="318"/>
      <c r="G675" s="318"/>
      <c r="H675" s="318"/>
      <c r="I675" s="318"/>
      <c r="J675" s="318"/>
      <c r="K675" s="318"/>
      <c r="L675" s="318"/>
      <c r="M675" s="318"/>
      <c r="N675" s="318"/>
      <c r="O675" s="318"/>
      <c r="P675" s="318"/>
      <c r="Q675" s="318"/>
      <c r="R675" s="318"/>
      <c r="S675" s="318"/>
      <c r="T675" s="318"/>
      <c r="U675" s="318"/>
      <c r="V675" s="318"/>
      <c r="W675" s="318"/>
      <c r="X675" s="318"/>
      <c r="Y675" s="318"/>
      <c r="Z675" s="318"/>
    </row>
    <row r="676" spans="1:26" ht="12" customHeight="1" x14ac:dyDescent="0.25">
      <c r="A676" s="318"/>
      <c r="B676" s="318"/>
      <c r="C676" s="318"/>
      <c r="D676" s="318"/>
      <c r="E676" s="318"/>
      <c r="F676" s="318"/>
      <c r="G676" s="318"/>
      <c r="H676" s="318"/>
      <c r="I676" s="318"/>
      <c r="J676" s="318"/>
      <c r="K676" s="318"/>
      <c r="L676" s="318"/>
      <c r="M676" s="318"/>
      <c r="N676" s="318"/>
      <c r="O676" s="318"/>
      <c r="P676" s="318"/>
      <c r="Q676" s="318"/>
      <c r="R676" s="318"/>
      <c r="S676" s="318"/>
      <c r="T676" s="318"/>
      <c r="U676" s="318"/>
      <c r="V676" s="318"/>
      <c r="W676" s="318"/>
      <c r="X676" s="318"/>
      <c r="Y676" s="318"/>
      <c r="Z676" s="318"/>
    </row>
    <row r="677" spans="1:26" ht="12" customHeight="1" x14ac:dyDescent="0.25">
      <c r="A677" s="318"/>
      <c r="B677" s="318"/>
      <c r="C677" s="318"/>
      <c r="D677" s="318"/>
      <c r="E677" s="318"/>
      <c r="F677" s="318"/>
      <c r="G677" s="318"/>
      <c r="H677" s="318"/>
      <c r="I677" s="318"/>
      <c r="J677" s="318"/>
      <c r="K677" s="318"/>
      <c r="L677" s="318"/>
      <c r="M677" s="318"/>
      <c r="N677" s="318"/>
      <c r="O677" s="318"/>
      <c r="P677" s="318"/>
      <c r="Q677" s="318"/>
      <c r="R677" s="318"/>
      <c r="S677" s="318"/>
      <c r="T677" s="318"/>
      <c r="U677" s="318"/>
      <c r="V677" s="318"/>
      <c r="W677" s="318"/>
      <c r="X677" s="318"/>
      <c r="Y677" s="318"/>
      <c r="Z677" s="318"/>
    </row>
    <row r="678" spans="1:26" ht="12" customHeight="1" x14ac:dyDescent="0.25">
      <c r="A678" s="318"/>
      <c r="B678" s="318"/>
      <c r="C678" s="318"/>
      <c r="D678" s="318"/>
      <c r="E678" s="318"/>
      <c r="F678" s="318"/>
      <c r="G678" s="318"/>
      <c r="H678" s="318"/>
      <c r="I678" s="318"/>
      <c r="J678" s="318"/>
      <c r="K678" s="318"/>
      <c r="L678" s="318"/>
      <c r="M678" s="318"/>
      <c r="N678" s="318"/>
      <c r="O678" s="318"/>
      <c r="P678" s="318"/>
      <c r="Q678" s="318"/>
      <c r="R678" s="318"/>
      <c r="S678" s="318"/>
      <c r="T678" s="318"/>
      <c r="U678" s="318"/>
      <c r="V678" s="318"/>
      <c r="W678" s="318"/>
      <c r="X678" s="318"/>
      <c r="Y678" s="318"/>
      <c r="Z678" s="318"/>
    </row>
    <row r="679" spans="1:26" ht="12" customHeight="1" x14ac:dyDescent="0.25">
      <c r="A679" s="318"/>
      <c r="B679" s="318"/>
      <c r="C679" s="318"/>
      <c r="D679" s="318"/>
      <c r="E679" s="318"/>
      <c r="F679" s="318"/>
      <c r="G679" s="318"/>
      <c r="H679" s="318"/>
      <c r="I679" s="318"/>
      <c r="J679" s="318"/>
      <c r="K679" s="318"/>
      <c r="L679" s="318"/>
      <c r="M679" s="318"/>
      <c r="N679" s="318"/>
      <c r="O679" s="318"/>
      <c r="P679" s="318"/>
      <c r="Q679" s="318"/>
      <c r="R679" s="318"/>
      <c r="S679" s="318"/>
      <c r="T679" s="318"/>
      <c r="U679" s="318"/>
      <c r="V679" s="318"/>
      <c r="W679" s="318"/>
      <c r="X679" s="318"/>
      <c r="Y679" s="318"/>
      <c r="Z679" s="318"/>
    </row>
    <row r="680" spans="1:26" ht="12" customHeight="1" x14ac:dyDescent="0.25">
      <c r="A680" s="318"/>
      <c r="B680" s="318"/>
      <c r="C680" s="318"/>
      <c r="D680" s="318"/>
      <c r="E680" s="318"/>
      <c r="F680" s="318"/>
      <c r="G680" s="318"/>
      <c r="H680" s="318"/>
      <c r="I680" s="318"/>
      <c r="J680" s="318"/>
      <c r="K680" s="318"/>
      <c r="L680" s="318"/>
      <c r="M680" s="318"/>
      <c r="N680" s="318"/>
      <c r="O680" s="318"/>
      <c r="P680" s="318"/>
      <c r="Q680" s="318"/>
      <c r="R680" s="318"/>
      <c r="S680" s="318"/>
      <c r="T680" s="318"/>
      <c r="U680" s="318"/>
      <c r="V680" s="318"/>
      <c r="W680" s="318"/>
      <c r="X680" s="318"/>
      <c r="Y680" s="318"/>
      <c r="Z680" s="318"/>
    </row>
    <row r="681" spans="1:26" ht="12" customHeight="1" x14ac:dyDescent="0.25">
      <c r="A681" s="318"/>
      <c r="B681" s="318"/>
      <c r="C681" s="318"/>
      <c r="D681" s="318"/>
      <c r="E681" s="318"/>
      <c r="F681" s="318"/>
      <c r="G681" s="318"/>
      <c r="H681" s="318"/>
      <c r="I681" s="318"/>
      <c r="J681" s="318"/>
      <c r="K681" s="318"/>
      <c r="L681" s="318"/>
      <c r="M681" s="318"/>
      <c r="N681" s="318"/>
      <c r="O681" s="318"/>
      <c r="P681" s="318"/>
      <c r="Q681" s="318"/>
      <c r="R681" s="318"/>
      <c r="S681" s="318"/>
      <c r="T681" s="318"/>
      <c r="U681" s="318"/>
      <c r="V681" s="318"/>
      <c r="W681" s="318"/>
      <c r="X681" s="318"/>
      <c r="Y681" s="318"/>
      <c r="Z681" s="318"/>
    </row>
    <row r="682" spans="1:26" ht="12" customHeight="1" x14ac:dyDescent="0.25">
      <c r="A682" s="318"/>
      <c r="B682" s="318"/>
      <c r="C682" s="318"/>
      <c r="D682" s="318"/>
      <c r="E682" s="318"/>
      <c r="F682" s="318"/>
      <c r="G682" s="318"/>
      <c r="H682" s="318"/>
      <c r="I682" s="318"/>
      <c r="J682" s="318"/>
      <c r="K682" s="318"/>
      <c r="L682" s="318"/>
      <c r="M682" s="318"/>
      <c r="N682" s="318"/>
      <c r="O682" s="318"/>
      <c r="P682" s="318"/>
      <c r="Q682" s="318"/>
      <c r="R682" s="318"/>
      <c r="S682" s="318"/>
      <c r="T682" s="318"/>
      <c r="U682" s="318"/>
      <c r="V682" s="318"/>
      <c r="W682" s="318"/>
      <c r="X682" s="318"/>
      <c r="Y682" s="318"/>
      <c r="Z682" s="318"/>
    </row>
    <row r="683" spans="1:26" ht="12" customHeight="1" x14ac:dyDescent="0.25">
      <c r="A683" s="318"/>
      <c r="B683" s="318"/>
      <c r="C683" s="318"/>
      <c r="D683" s="318"/>
      <c r="E683" s="318"/>
      <c r="F683" s="318"/>
      <c r="G683" s="318"/>
      <c r="H683" s="318"/>
      <c r="I683" s="318"/>
      <c r="J683" s="318"/>
      <c r="K683" s="318"/>
      <c r="L683" s="318"/>
      <c r="M683" s="318"/>
      <c r="N683" s="318"/>
      <c r="O683" s="318"/>
      <c r="P683" s="318"/>
      <c r="Q683" s="318"/>
      <c r="R683" s="318"/>
      <c r="S683" s="318"/>
      <c r="T683" s="318"/>
      <c r="U683" s="318"/>
      <c r="V683" s="318"/>
      <c r="W683" s="318"/>
      <c r="X683" s="318"/>
      <c r="Y683" s="318"/>
      <c r="Z683" s="318"/>
    </row>
    <row r="684" spans="1:26" ht="12" customHeight="1" x14ac:dyDescent="0.25">
      <c r="A684" s="318"/>
      <c r="B684" s="318"/>
      <c r="C684" s="318"/>
      <c r="D684" s="318"/>
      <c r="E684" s="318"/>
      <c r="F684" s="318"/>
      <c r="G684" s="318"/>
      <c r="H684" s="318"/>
      <c r="I684" s="318"/>
      <c r="J684" s="318"/>
      <c r="K684" s="318"/>
      <c r="L684" s="318"/>
      <c r="M684" s="318"/>
      <c r="N684" s="318"/>
      <c r="O684" s="318"/>
      <c r="P684" s="318"/>
      <c r="Q684" s="318"/>
      <c r="R684" s="318"/>
      <c r="S684" s="318"/>
      <c r="T684" s="318"/>
      <c r="U684" s="318"/>
      <c r="V684" s="318"/>
      <c r="W684" s="318"/>
      <c r="X684" s="318"/>
      <c r="Y684" s="318"/>
      <c r="Z684" s="318"/>
    </row>
    <row r="685" spans="1:26" ht="12" customHeight="1" x14ac:dyDescent="0.25">
      <c r="A685" s="318"/>
      <c r="B685" s="318"/>
      <c r="C685" s="318"/>
      <c r="D685" s="318"/>
      <c r="E685" s="318"/>
      <c r="F685" s="318"/>
      <c r="G685" s="318"/>
      <c r="H685" s="318"/>
      <c r="I685" s="318"/>
      <c r="J685" s="318"/>
      <c r="K685" s="318"/>
      <c r="L685" s="318"/>
      <c r="M685" s="318"/>
      <c r="N685" s="318"/>
      <c r="O685" s="318"/>
      <c r="P685" s="318"/>
      <c r="Q685" s="318"/>
      <c r="R685" s="318"/>
      <c r="S685" s="318"/>
      <c r="T685" s="318"/>
      <c r="U685" s="318"/>
      <c r="V685" s="318"/>
      <c r="W685" s="318"/>
      <c r="X685" s="318"/>
      <c r="Y685" s="318"/>
      <c r="Z685" s="318"/>
    </row>
    <row r="686" spans="1:26" ht="12" customHeight="1" x14ac:dyDescent="0.25">
      <c r="A686" s="318"/>
      <c r="B686" s="318"/>
      <c r="C686" s="318"/>
      <c r="D686" s="318"/>
      <c r="E686" s="318"/>
      <c r="F686" s="318"/>
      <c r="G686" s="318"/>
      <c r="H686" s="318"/>
      <c r="I686" s="318"/>
      <c r="J686" s="318"/>
      <c r="K686" s="318"/>
      <c r="L686" s="318"/>
      <c r="M686" s="318"/>
      <c r="N686" s="318"/>
      <c r="O686" s="318"/>
      <c r="P686" s="318"/>
      <c r="Q686" s="318"/>
      <c r="R686" s="318"/>
      <c r="S686" s="318"/>
      <c r="T686" s="318"/>
      <c r="U686" s="318"/>
      <c r="V686" s="318"/>
      <c r="W686" s="318"/>
      <c r="X686" s="318"/>
      <c r="Y686" s="318"/>
      <c r="Z686" s="318"/>
    </row>
    <row r="687" spans="1:26" ht="12" customHeight="1" x14ac:dyDescent="0.25">
      <c r="A687" s="318"/>
      <c r="B687" s="318"/>
      <c r="C687" s="318"/>
      <c r="D687" s="318"/>
      <c r="E687" s="318"/>
      <c r="F687" s="318"/>
      <c r="G687" s="318"/>
      <c r="H687" s="318"/>
      <c r="I687" s="318"/>
      <c r="J687" s="318"/>
      <c r="K687" s="318"/>
      <c r="L687" s="318"/>
      <c r="M687" s="318"/>
      <c r="N687" s="318"/>
      <c r="O687" s="318"/>
      <c r="P687" s="318"/>
      <c r="Q687" s="318"/>
      <c r="R687" s="318"/>
      <c r="S687" s="318"/>
      <c r="T687" s="318"/>
      <c r="U687" s="318"/>
      <c r="V687" s="318"/>
      <c r="W687" s="318"/>
      <c r="X687" s="318"/>
      <c r="Y687" s="318"/>
      <c r="Z687" s="318"/>
    </row>
    <row r="688" spans="1:26" ht="12" customHeight="1" x14ac:dyDescent="0.25">
      <c r="A688" s="318"/>
      <c r="B688" s="318"/>
      <c r="C688" s="318"/>
      <c r="D688" s="318"/>
      <c r="E688" s="318"/>
      <c r="F688" s="318"/>
      <c r="G688" s="318"/>
      <c r="H688" s="318"/>
      <c r="I688" s="318"/>
      <c r="J688" s="318"/>
      <c r="K688" s="318"/>
      <c r="L688" s="318"/>
      <c r="M688" s="318"/>
      <c r="N688" s="318"/>
      <c r="O688" s="318"/>
      <c r="P688" s="318"/>
      <c r="Q688" s="318"/>
      <c r="R688" s="318"/>
      <c r="S688" s="318"/>
      <c r="T688" s="318"/>
      <c r="U688" s="318"/>
      <c r="V688" s="318"/>
      <c r="W688" s="318"/>
      <c r="X688" s="318"/>
      <c r="Y688" s="318"/>
      <c r="Z688" s="318"/>
    </row>
    <row r="689" spans="1:26" ht="12" customHeight="1" x14ac:dyDescent="0.25">
      <c r="A689" s="318"/>
      <c r="B689" s="318"/>
      <c r="C689" s="318"/>
      <c r="D689" s="318"/>
      <c r="E689" s="318"/>
      <c r="F689" s="318"/>
      <c r="G689" s="318"/>
      <c r="H689" s="318"/>
      <c r="I689" s="318"/>
      <c r="J689" s="318"/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  <c r="W689" s="318"/>
      <c r="X689" s="318"/>
      <c r="Y689" s="318"/>
      <c r="Z689" s="318"/>
    </row>
    <row r="690" spans="1:26" ht="12" customHeight="1" x14ac:dyDescent="0.25">
      <c r="A690" s="318"/>
      <c r="B690" s="318"/>
      <c r="C690" s="318"/>
      <c r="D690" s="318"/>
      <c r="E690" s="318"/>
      <c r="F690" s="318"/>
      <c r="G690" s="318"/>
      <c r="H690" s="318"/>
      <c r="I690" s="318"/>
      <c r="J690" s="318"/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  <c r="W690" s="318"/>
      <c r="X690" s="318"/>
      <c r="Y690" s="318"/>
      <c r="Z690" s="318"/>
    </row>
    <row r="691" spans="1:26" ht="12" customHeight="1" x14ac:dyDescent="0.25">
      <c r="A691" s="318"/>
      <c r="B691" s="318"/>
      <c r="C691" s="318"/>
      <c r="D691" s="318"/>
      <c r="E691" s="318"/>
      <c r="F691" s="318"/>
      <c r="G691" s="318"/>
      <c r="H691" s="318"/>
      <c r="I691" s="318"/>
      <c r="J691" s="318"/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  <c r="W691" s="318"/>
      <c r="X691" s="318"/>
      <c r="Y691" s="318"/>
      <c r="Z691" s="318"/>
    </row>
    <row r="692" spans="1:26" ht="12" customHeight="1" x14ac:dyDescent="0.25">
      <c r="A692" s="318"/>
      <c r="B692" s="318"/>
      <c r="C692" s="318"/>
      <c r="D692" s="318"/>
      <c r="E692" s="318"/>
      <c r="F692" s="318"/>
      <c r="G692" s="318"/>
      <c r="H692" s="318"/>
      <c r="I692" s="318"/>
      <c r="J692" s="318"/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  <c r="W692" s="318"/>
      <c r="X692" s="318"/>
      <c r="Y692" s="318"/>
      <c r="Z692" s="318"/>
    </row>
    <row r="693" spans="1:26" ht="12" customHeight="1" x14ac:dyDescent="0.25">
      <c r="A693" s="318"/>
      <c r="B693" s="318"/>
      <c r="C693" s="318"/>
      <c r="D693" s="318"/>
      <c r="E693" s="318"/>
      <c r="F693" s="318"/>
      <c r="G693" s="318"/>
      <c r="H693" s="318"/>
      <c r="I693" s="318"/>
      <c r="J693" s="318"/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  <c r="W693" s="318"/>
      <c r="X693" s="318"/>
      <c r="Y693" s="318"/>
      <c r="Z693" s="318"/>
    </row>
    <row r="694" spans="1:26" ht="12" customHeight="1" x14ac:dyDescent="0.25">
      <c r="A694" s="318"/>
      <c r="B694" s="318"/>
      <c r="C694" s="318"/>
      <c r="D694" s="318"/>
      <c r="E694" s="318"/>
      <c r="F694" s="318"/>
      <c r="G694" s="318"/>
      <c r="H694" s="318"/>
      <c r="I694" s="318"/>
      <c r="J694" s="318"/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  <c r="W694" s="318"/>
      <c r="X694" s="318"/>
      <c r="Y694" s="318"/>
      <c r="Z694" s="318"/>
    </row>
    <row r="695" spans="1:26" ht="12" customHeight="1" x14ac:dyDescent="0.25">
      <c r="A695" s="318"/>
      <c r="B695" s="318"/>
      <c r="C695" s="318"/>
      <c r="D695" s="318"/>
      <c r="E695" s="318"/>
      <c r="F695" s="318"/>
      <c r="G695" s="318"/>
      <c r="H695" s="318"/>
      <c r="I695" s="318"/>
      <c r="J695" s="318"/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  <c r="W695" s="318"/>
      <c r="X695" s="318"/>
      <c r="Y695" s="318"/>
      <c r="Z695" s="318"/>
    </row>
    <row r="696" spans="1:26" ht="12" customHeight="1" x14ac:dyDescent="0.25">
      <c r="A696" s="318"/>
      <c r="B696" s="318"/>
      <c r="C696" s="318"/>
      <c r="D696" s="318"/>
      <c r="E696" s="318"/>
      <c r="F696" s="318"/>
      <c r="G696" s="318"/>
      <c r="H696" s="318"/>
      <c r="I696" s="318"/>
      <c r="J696" s="318"/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  <c r="W696" s="318"/>
      <c r="X696" s="318"/>
      <c r="Y696" s="318"/>
      <c r="Z696" s="318"/>
    </row>
    <row r="697" spans="1:26" ht="12" customHeight="1" x14ac:dyDescent="0.25">
      <c r="A697" s="318"/>
      <c r="B697" s="318"/>
      <c r="C697" s="318"/>
      <c r="D697" s="318"/>
      <c r="E697" s="318"/>
      <c r="F697" s="318"/>
      <c r="G697" s="318"/>
      <c r="H697" s="318"/>
      <c r="I697" s="318"/>
      <c r="J697" s="318"/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</row>
    <row r="698" spans="1:26" ht="12" customHeight="1" x14ac:dyDescent="0.25">
      <c r="A698" s="318"/>
      <c r="B698" s="318"/>
      <c r="C698" s="318"/>
      <c r="D698" s="318"/>
      <c r="E698" s="318"/>
      <c r="F698" s="318"/>
      <c r="G698" s="318"/>
      <c r="H698" s="318"/>
      <c r="I698" s="318"/>
      <c r="J698" s="318"/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  <c r="W698" s="318"/>
      <c r="X698" s="318"/>
      <c r="Y698" s="318"/>
      <c r="Z698" s="318"/>
    </row>
    <row r="699" spans="1:26" ht="12" customHeight="1" x14ac:dyDescent="0.25">
      <c r="A699" s="318"/>
      <c r="B699" s="318"/>
      <c r="C699" s="318"/>
      <c r="D699" s="318"/>
      <c r="E699" s="318"/>
      <c r="F699" s="318"/>
      <c r="G699" s="318"/>
      <c r="H699" s="318"/>
      <c r="I699" s="318"/>
      <c r="J699" s="318"/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  <c r="W699" s="318"/>
      <c r="X699" s="318"/>
      <c r="Y699" s="318"/>
      <c r="Z699" s="318"/>
    </row>
    <row r="700" spans="1:26" ht="12" customHeight="1" x14ac:dyDescent="0.25">
      <c r="A700" s="318"/>
      <c r="B700" s="318"/>
      <c r="C700" s="318"/>
      <c r="D700" s="318"/>
      <c r="E700" s="318"/>
      <c r="F700" s="318"/>
      <c r="G700" s="318"/>
      <c r="H700" s="318"/>
      <c r="I700" s="318"/>
      <c r="J700" s="318"/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  <c r="W700" s="318"/>
      <c r="X700" s="318"/>
      <c r="Y700" s="318"/>
      <c r="Z700" s="318"/>
    </row>
    <row r="701" spans="1:26" ht="12" customHeight="1" x14ac:dyDescent="0.25">
      <c r="A701" s="318"/>
      <c r="B701" s="318"/>
      <c r="C701" s="318"/>
      <c r="D701" s="318"/>
      <c r="E701" s="318"/>
      <c r="F701" s="318"/>
      <c r="G701" s="318"/>
      <c r="H701" s="318"/>
      <c r="I701" s="318"/>
      <c r="J701" s="318"/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  <c r="W701" s="318"/>
      <c r="X701" s="318"/>
      <c r="Y701" s="318"/>
      <c r="Z701" s="318"/>
    </row>
    <row r="702" spans="1:26" ht="12" customHeight="1" x14ac:dyDescent="0.25">
      <c r="A702" s="318"/>
      <c r="B702" s="318"/>
      <c r="C702" s="318"/>
      <c r="D702" s="318"/>
      <c r="E702" s="318"/>
      <c r="F702" s="318"/>
      <c r="G702" s="318"/>
      <c r="H702" s="318"/>
      <c r="I702" s="318"/>
      <c r="J702" s="318"/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  <c r="W702" s="318"/>
      <c r="X702" s="318"/>
      <c r="Y702" s="318"/>
      <c r="Z702" s="318"/>
    </row>
    <row r="703" spans="1:26" ht="12" customHeight="1" x14ac:dyDescent="0.25">
      <c r="A703" s="318"/>
      <c r="B703" s="318"/>
      <c r="C703" s="318"/>
      <c r="D703" s="318"/>
      <c r="E703" s="318"/>
      <c r="F703" s="318"/>
      <c r="G703" s="318"/>
      <c r="H703" s="318"/>
      <c r="I703" s="318"/>
      <c r="J703" s="318"/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  <c r="W703" s="318"/>
      <c r="X703" s="318"/>
      <c r="Y703" s="318"/>
      <c r="Z703" s="318"/>
    </row>
    <row r="704" spans="1:26" ht="12" customHeight="1" x14ac:dyDescent="0.25">
      <c r="A704" s="318"/>
      <c r="B704" s="318"/>
      <c r="C704" s="318"/>
      <c r="D704" s="318"/>
      <c r="E704" s="318"/>
      <c r="F704" s="318"/>
      <c r="G704" s="318"/>
      <c r="H704" s="318"/>
      <c r="I704" s="318"/>
      <c r="J704" s="318"/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  <c r="W704" s="318"/>
      <c r="X704" s="318"/>
      <c r="Y704" s="318"/>
      <c r="Z704" s="318"/>
    </row>
    <row r="705" spans="1:26" ht="12" customHeight="1" x14ac:dyDescent="0.25">
      <c r="A705" s="318"/>
      <c r="B705" s="318"/>
      <c r="C705" s="318"/>
      <c r="D705" s="318"/>
      <c r="E705" s="318"/>
      <c r="F705" s="318"/>
      <c r="G705" s="318"/>
      <c r="H705" s="318"/>
      <c r="I705" s="318"/>
      <c r="J705" s="318"/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  <c r="W705" s="318"/>
      <c r="X705" s="318"/>
      <c r="Y705" s="318"/>
      <c r="Z705" s="318"/>
    </row>
    <row r="706" spans="1:26" ht="12" customHeight="1" x14ac:dyDescent="0.25">
      <c r="A706" s="318"/>
      <c r="B706" s="318"/>
      <c r="C706" s="318"/>
      <c r="D706" s="318"/>
      <c r="E706" s="318"/>
      <c r="F706" s="318"/>
      <c r="G706" s="318"/>
      <c r="H706" s="318"/>
      <c r="I706" s="318"/>
      <c r="J706" s="318"/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  <c r="W706" s="318"/>
      <c r="X706" s="318"/>
      <c r="Y706" s="318"/>
      <c r="Z706" s="318"/>
    </row>
    <row r="707" spans="1:26" ht="12" customHeight="1" x14ac:dyDescent="0.25">
      <c r="A707" s="318"/>
      <c r="B707" s="318"/>
      <c r="C707" s="318"/>
      <c r="D707" s="318"/>
      <c r="E707" s="318"/>
      <c r="F707" s="318"/>
      <c r="G707" s="318"/>
      <c r="H707" s="318"/>
      <c r="I707" s="318"/>
      <c r="J707" s="318"/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  <c r="W707" s="318"/>
      <c r="X707" s="318"/>
      <c r="Y707" s="318"/>
      <c r="Z707" s="318"/>
    </row>
    <row r="708" spans="1:26" ht="12" customHeight="1" x14ac:dyDescent="0.25">
      <c r="A708" s="318"/>
      <c r="B708" s="318"/>
      <c r="C708" s="318"/>
      <c r="D708" s="318"/>
      <c r="E708" s="318"/>
      <c r="F708" s="318"/>
      <c r="G708" s="318"/>
      <c r="H708" s="318"/>
      <c r="I708" s="318"/>
      <c r="J708" s="318"/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  <c r="W708" s="318"/>
      <c r="X708" s="318"/>
      <c r="Y708" s="318"/>
      <c r="Z708" s="318"/>
    </row>
    <row r="709" spans="1:26" ht="12" customHeight="1" x14ac:dyDescent="0.25">
      <c r="A709" s="318"/>
      <c r="B709" s="318"/>
      <c r="C709" s="318"/>
      <c r="D709" s="318"/>
      <c r="E709" s="318"/>
      <c r="F709" s="318"/>
      <c r="G709" s="318"/>
      <c r="H709" s="318"/>
      <c r="I709" s="318"/>
      <c r="J709" s="318"/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  <c r="W709" s="318"/>
      <c r="X709" s="318"/>
      <c r="Y709" s="318"/>
      <c r="Z709" s="318"/>
    </row>
    <row r="710" spans="1:26" ht="12" customHeight="1" x14ac:dyDescent="0.25">
      <c r="A710" s="318"/>
      <c r="B710" s="318"/>
      <c r="C710" s="318"/>
      <c r="D710" s="318"/>
      <c r="E710" s="318"/>
      <c r="F710" s="318"/>
      <c r="G710" s="318"/>
      <c r="H710" s="318"/>
      <c r="I710" s="318"/>
      <c r="J710" s="318"/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  <c r="W710" s="318"/>
      <c r="X710" s="318"/>
      <c r="Y710" s="318"/>
      <c r="Z710" s="318"/>
    </row>
    <row r="711" spans="1:26" ht="12" customHeight="1" x14ac:dyDescent="0.25">
      <c r="A711" s="318"/>
      <c r="B711" s="318"/>
      <c r="C711" s="318"/>
      <c r="D711" s="318"/>
      <c r="E711" s="318"/>
      <c r="F711" s="318"/>
      <c r="G711" s="318"/>
      <c r="H711" s="318"/>
      <c r="I711" s="318"/>
      <c r="J711" s="318"/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  <c r="W711" s="318"/>
      <c r="X711" s="318"/>
      <c r="Y711" s="318"/>
      <c r="Z711" s="318"/>
    </row>
    <row r="712" spans="1:26" ht="12" customHeight="1" x14ac:dyDescent="0.25">
      <c r="A712" s="318"/>
      <c r="B712" s="318"/>
      <c r="C712" s="318"/>
      <c r="D712" s="318"/>
      <c r="E712" s="318"/>
      <c r="F712" s="318"/>
      <c r="G712" s="318"/>
      <c r="H712" s="318"/>
      <c r="I712" s="318"/>
      <c r="J712" s="318"/>
      <c r="K712" s="318"/>
      <c r="L712" s="318"/>
      <c r="M712" s="318"/>
      <c r="N712" s="318"/>
      <c r="O712" s="318"/>
      <c r="P712" s="318"/>
      <c r="Q712" s="318"/>
      <c r="R712" s="318"/>
      <c r="S712" s="318"/>
      <c r="T712" s="318"/>
      <c r="U712" s="318"/>
      <c r="V712" s="318"/>
      <c r="W712" s="318"/>
      <c r="X712" s="318"/>
      <c r="Y712" s="318"/>
      <c r="Z712" s="318"/>
    </row>
    <row r="713" spans="1:26" ht="12" customHeight="1" x14ac:dyDescent="0.25">
      <c r="A713" s="318"/>
      <c r="B713" s="318"/>
      <c r="C713" s="318"/>
      <c r="D713" s="318"/>
      <c r="E713" s="318"/>
      <c r="F713" s="31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8"/>
      <c r="Z713" s="318"/>
    </row>
    <row r="714" spans="1:26" ht="12" customHeight="1" x14ac:dyDescent="0.25">
      <c r="A714" s="318"/>
      <c r="B714" s="318"/>
      <c r="C714" s="318"/>
      <c r="D714" s="318"/>
      <c r="E714" s="318"/>
      <c r="F714" s="318"/>
      <c r="G714" s="318"/>
      <c r="H714" s="318"/>
      <c r="I714" s="318"/>
      <c r="J714" s="318"/>
      <c r="K714" s="318"/>
      <c r="L714" s="318"/>
      <c r="M714" s="318"/>
      <c r="N714" s="318"/>
      <c r="O714" s="318"/>
      <c r="P714" s="318"/>
      <c r="Q714" s="318"/>
      <c r="R714" s="318"/>
      <c r="S714" s="318"/>
      <c r="T714" s="318"/>
      <c r="U714" s="318"/>
      <c r="V714" s="318"/>
      <c r="W714" s="318"/>
      <c r="X714" s="318"/>
      <c r="Y714" s="318"/>
      <c r="Z714" s="318"/>
    </row>
    <row r="715" spans="1:26" ht="12" customHeight="1" x14ac:dyDescent="0.25">
      <c r="A715" s="318"/>
      <c r="B715" s="318"/>
      <c r="C715" s="318"/>
      <c r="D715" s="318"/>
      <c r="E715" s="318"/>
      <c r="F715" s="318"/>
      <c r="G715" s="318"/>
      <c r="H715" s="318"/>
      <c r="I715" s="318"/>
      <c r="J715" s="318"/>
      <c r="K715" s="318"/>
      <c r="L715" s="318"/>
      <c r="M715" s="318"/>
      <c r="N715" s="318"/>
      <c r="O715" s="318"/>
      <c r="P715" s="318"/>
      <c r="Q715" s="318"/>
      <c r="R715" s="318"/>
      <c r="S715" s="318"/>
      <c r="T715" s="318"/>
      <c r="U715" s="318"/>
      <c r="V715" s="318"/>
      <c r="W715" s="318"/>
      <c r="X715" s="318"/>
      <c r="Y715" s="318"/>
      <c r="Z715" s="318"/>
    </row>
    <row r="716" spans="1:26" ht="12" customHeight="1" x14ac:dyDescent="0.25">
      <c r="A716" s="318"/>
      <c r="B716" s="318"/>
      <c r="C716" s="318"/>
      <c r="D716" s="318"/>
      <c r="E716" s="318"/>
      <c r="F716" s="318"/>
      <c r="G716" s="318"/>
      <c r="H716" s="318"/>
      <c r="I716" s="318"/>
      <c r="J716" s="318"/>
      <c r="K716" s="318"/>
      <c r="L716" s="318"/>
      <c r="M716" s="318"/>
      <c r="N716" s="318"/>
      <c r="O716" s="318"/>
      <c r="P716" s="318"/>
      <c r="Q716" s="318"/>
      <c r="R716" s="318"/>
      <c r="S716" s="318"/>
      <c r="T716" s="318"/>
      <c r="U716" s="318"/>
      <c r="V716" s="318"/>
      <c r="W716" s="318"/>
      <c r="X716" s="318"/>
      <c r="Y716" s="318"/>
      <c r="Z716" s="318"/>
    </row>
    <row r="717" spans="1:26" ht="12" customHeight="1" x14ac:dyDescent="0.25">
      <c r="A717" s="318"/>
      <c r="B717" s="318"/>
      <c r="C717" s="318"/>
      <c r="D717" s="318"/>
      <c r="E717" s="318"/>
      <c r="F717" s="318"/>
      <c r="G717" s="318"/>
      <c r="H717" s="318"/>
      <c r="I717" s="318"/>
      <c r="J717" s="318"/>
      <c r="K717" s="318"/>
      <c r="L717" s="318"/>
      <c r="M717" s="318"/>
      <c r="N717" s="318"/>
      <c r="O717" s="318"/>
      <c r="P717" s="318"/>
      <c r="Q717" s="318"/>
      <c r="R717" s="318"/>
      <c r="S717" s="318"/>
      <c r="T717" s="318"/>
      <c r="U717" s="318"/>
      <c r="V717" s="318"/>
      <c r="W717" s="318"/>
      <c r="X717" s="318"/>
      <c r="Y717" s="318"/>
      <c r="Z717" s="318"/>
    </row>
    <row r="718" spans="1:26" ht="12" customHeight="1" x14ac:dyDescent="0.25">
      <c r="A718" s="318"/>
      <c r="B718" s="318"/>
      <c r="C718" s="318"/>
      <c r="D718" s="318"/>
      <c r="E718" s="318"/>
      <c r="F718" s="318"/>
      <c r="G718" s="318"/>
      <c r="H718" s="318"/>
      <c r="I718" s="318"/>
      <c r="J718" s="318"/>
      <c r="K718" s="318"/>
      <c r="L718" s="318"/>
      <c r="M718" s="318"/>
      <c r="N718" s="318"/>
      <c r="O718" s="318"/>
      <c r="P718" s="318"/>
      <c r="Q718" s="318"/>
      <c r="R718" s="318"/>
      <c r="S718" s="318"/>
      <c r="T718" s="318"/>
      <c r="U718" s="318"/>
      <c r="V718" s="318"/>
      <c r="W718" s="318"/>
      <c r="X718" s="318"/>
      <c r="Y718" s="318"/>
      <c r="Z718" s="318"/>
    </row>
    <row r="719" spans="1:26" ht="12" customHeight="1" x14ac:dyDescent="0.25">
      <c r="A719" s="318"/>
      <c r="B719" s="318"/>
      <c r="C719" s="318"/>
      <c r="D719" s="318"/>
      <c r="E719" s="318"/>
      <c r="F719" s="318"/>
      <c r="G719" s="318"/>
      <c r="H719" s="318"/>
      <c r="I719" s="318"/>
      <c r="J719" s="318"/>
      <c r="K719" s="318"/>
      <c r="L719" s="318"/>
      <c r="M719" s="318"/>
      <c r="N719" s="318"/>
      <c r="O719" s="318"/>
      <c r="P719" s="318"/>
      <c r="Q719" s="318"/>
      <c r="R719" s="318"/>
      <c r="S719" s="318"/>
      <c r="T719" s="318"/>
      <c r="U719" s="318"/>
      <c r="V719" s="318"/>
      <c r="W719" s="318"/>
      <c r="X719" s="318"/>
      <c r="Y719" s="318"/>
      <c r="Z719" s="318"/>
    </row>
    <row r="720" spans="1:26" ht="12" customHeight="1" x14ac:dyDescent="0.25">
      <c r="A720" s="318"/>
      <c r="B720" s="318"/>
      <c r="C720" s="318"/>
      <c r="D720" s="318"/>
      <c r="E720" s="318"/>
      <c r="F720" s="318"/>
      <c r="G720" s="318"/>
      <c r="H720" s="318"/>
      <c r="I720" s="318"/>
      <c r="J720" s="318"/>
      <c r="K720" s="318"/>
      <c r="L720" s="318"/>
      <c r="M720" s="318"/>
      <c r="N720" s="318"/>
      <c r="O720" s="318"/>
      <c r="P720" s="318"/>
      <c r="Q720" s="318"/>
      <c r="R720" s="318"/>
      <c r="S720" s="318"/>
      <c r="T720" s="318"/>
      <c r="U720" s="318"/>
      <c r="V720" s="318"/>
      <c r="W720" s="318"/>
      <c r="X720" s="318"/>
      <c r="Y720" s="318"/>
      <c r="Z720" s="318"/>
    </row>
    <row r="721" spans="1:26" ht="12" customHeight="1" x14ac:dyDescent="0.25">
      <c r="A721" s="318"/>
      <c r="B721" s="318"/>
      <c r="C721" s="318"/>
      <c r="D721" s="318"/>
      <c r="E721" s="318"/>
      <c r="F721" s="318"/>
      <c r="G721" s="318"/>
      <c r="H721" s="318"/>
      <c r="I721" s="318"/>
      <c r="J721" s="318"/>
      <c r="K721" s="318"/>
      <c r="L721" s="318"/>
      <c r="M721" s="318"/>
      <c r="N721" s="318"/>
      <c r="O721" s="318"/>
      <c r="P721" s="318"/>
      <c r="Q721" s="318"/>
      <c r="R721" s="318"/>
      <c r="S721" s="318"/>
      <c r="T721" s="318"/>
      <c r="U721" s="318"/>
      <c r="V721" s="318"/>
      <c r="W721" s="318"/>
      <c r="X721" s="318"/>
      <c r="Y721" s="318"/>
      <c r="Z721" s="318"/>
    </row>
    <row r="722" spans="1:26" ht="12" customHeight="1" x14ac:dyDescent="0.25">
      <c r="A722" s="318"/>
      <c r="B722" s="318"/>
      <c r="C722" s="318"/>
      <c r="D722" s="318"/>
      <c r="E722" s="318"/>
      <c r="F722" s="318"/>
      <c r="G722" s="318"/>
      <c r="H722" s="318"/>
      <c r="I722" s="318"/>
      <c r="J722" s="318"/>
      <c r="K722" s="318"/>
      <c r="L722" s="318"/>
      <c r="M722" s="318"/>
      <c r="N722" s="318"/>
      <c r="O722" s="318"/>
      <c r="P722" s="318"/>
      <c r="Q722" s="318"/>
      <c r="R722" s="318"/>
      <c r="S722" s="318"/>
      <c r="T722" s="318"/>
      <c r="U722" s="318"/>
      <c r="V722" s="318"/>
      <c r="W722" s="318"/>
      <c r="X722" s="318"/>
      <c r="Y722" s="318"/>
      <c r="Z722" s="318"/>
    </row>
    <row r="723" spans="1:26" ht="12" customHeight="1" x14ac:dyDescent="0.25">
      <c r="A723" s="318"/>
      <c r="B723" s="318"/>
      <c r="C723" s="318"/>
      <c r="D723" s="318"/>
      <c r="E723" s="318"/>
      <c r="F723" s="31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  <c r="W723" s="318"/>
      <c r="X723" s="318"/>
      <c r="Y723" s="318"/>
      <c r="Z723" s="318"/>
    </row>
    <row r="724" spans="1:26" ht="12" customHeight="1" x14ac:dyDescent="0.25">
      <c r="A724" s="318"/>
      <c r="B724" s="318"/>
      <c r="C724" s="318"/>
      <c r="D724" s="318"/>
      <c r="E724" s="318"/>
      <c r="F724" s="318"/>
      <c r="G724" s="318"/>
      <c r="H724" s="318"/>
      <c r="I724" s="318"/>
      <c r="J724" s="318"/>
      <c r="K724" s="318"/>
      <c r="L724" s="318"/>
      <c r="M724" s="318"/>
      <c r="N724" s="318"/>
      <c r="O724" s="318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</row>
    <row r="725" spans="1:26" ht="12" customHeight="1" x14ac:dyDescent="0.25">
      <c r="A725" s="318"/>
      <c r="B725" s="318"/>
      <c r="C725" s="318"/>
      <c r="D725" s="318"/>
      <c r="E725" s="318"/>
      <c r="F725" s="318"/>
      <c r="G725" s="318"/>
      <c r="H725" s="318"/>
      <c r="I725" s="318"/>
      <c r="J725" s="318"/>
      <c r="K725" s="318"/>
      <c r="L725" s="318"/>
      <c r="M725" s="318"/>
      <c r="N725" s="318"/>
      <c r="O725" s="318"/>
      <c r="P725" s="318"/>
      <c r="Q725" s="318"/>
      <c r="R725" s="318"/>
      <c r="S725" s="318"/>
      <c r="T725" s="318"/>
      <c r="U725" s="318"/>
      <c r="V725" s="318"/>
      <c r="W725" s="318"/>
      <c r="X725" s="318"/>
      <c r="Y725" s="318"/>
      <c r="Z725" s="318"/>
    </row>
    <row r="726" spans="1:26" ht="12" customHeight="1" x14ac:dyDescent="0.25">
      <c r="A726" s="318"/>
      <c r="B726" s="318"/>
      <c r="C726" s="318"/>
      <c r="D726" s="318"/>
      <c r="E726" s="318"/>
      <c r="F726" s="318"/>
      <c r="G726" s="318"/>
      <c r="H726" s="318"/>
      <c r="I726" s="318"/>
      <c r="J726" s="318"/>
      <c r="K726" s="318"/>
      <c r="L726" s="318"/>
      <c r="M726" s="318"/>
      <c r="N726" s="318"/>
      <c r="O726" s="318"/>
      <c r="P726" s="318"/>
      <c r="Q726" s="318"/>
      <c r="R726" s="318"/>
      <c r="S726" s="318"/>
      <c r="T726" s="318"/>
      <c r="U726" s="318"/>
      <c r="V726" s="318"/>
      <c r="W726" s="318"/>
      <c r="X726" s="318"/>
      <c r="Y726" s="318"/>
      <c r="Z726" s="318"/>
    </row>
    <row r="727" spans="1:26" ht="12" customHeight="1" x14ac:dyDescent="0.25">
      <c r="A727" s="318"/>
      <c r="B727" s="318"/>
      <c r="C727" s="318"/>
      <c r="D727" s="318"/>
      <c r="E727" s="318"/>
      <c r="F727" s="318"/>
      <c r="G727" s="318"/>
      <c r="H727" s="318"/>
      <c r="I727" s="318"/>
      <c r="J727" s="318"/>
      <c r="K727" s="318"/>
      <c r="L727" s="318"/>
      <c r="M727" s="318"/>
      <c r="N727" s="318"/>
      <c r="O727" s="318"/>
      <c r="P727" s="318"/>
      <c r="Q727" s="318"/>
      <c r="R727" s="318"/>
      <c r="S727" s="318"/>
      <c r="T727" s="318"/>
      <c r="U727" s="318"/>
      <c r="V727" s="318"/>
      <c r="W727" s="318"/>
      <c r="X727" s="318"/>
      <c r="Y727" s="318"/>
      <c r="Z727" s="318"/>
    </row>
    <row r="728" spans="1:26" ht="12" customHeight="1" x14ac:dyDescent="0.25">
      <c r="A728" s="318"/>
      <c r="B728" s="318"/>
      <c r="C728" s="318"/>
      <c r="D728" s="318"/>
      <c r="E728" s="318"/>
      <c r="F728" s="318"/>
      <c r="G728" s="318"/>
      <c r="H728" s="318"/>
      <c r="I728" s="318"/>
      <c r="J728" s="318"/>
      <c r="K728" s="318"/>
      <c r="L728" s="318"/>
      <c r="M728" s="318"/>
      <c r="N728" s="318"/>
      <c r="O728" s="318"/>
      <c r="P728" s="318"/>
      <c r="Q728" s="318"/>
      <c r="R728" s="318"/>
      <c r="S728" s="318"/>
      <c r="T728" s="318"/>
      <c r="U728" s="318"/>
      <c r="V728" s="318"/>
      <c r="W728" s="318"/>
      <c r="X728" s="318"/>
      <c r="Y728" s="318"/>
      <c r="Z728" s="318"/>
    </row>
    <row r="729" spans="1:26" ht="12" customHeight="1" x14ac:dyDescent="0.25">
      <c r="A729" s="318"/>
      <c r="B729" s="318"/>
      <c r="C729" s="318"/>
      <c r="D729" s="318"/>
      <c r="E729" s="318"/>
      <c r="F729" s="318"/>
      <c r="G729" s="318"/>
      <c r="H729" s="318"/>
      <c r="I729" s="318"/>
      <c r="J729" s="318"/>
      <c r="K729" s="318"/>
      <c r="L729" s="318"/>
      <c r="M729" s="318"/>
      <c r="N729" s="318"/>
      <c r="O729" s="318"/>
      <c r="P729" s="318"/>
      <c r="Q729" s="318"/>
      <c r="R729" s="318"/>
      <c r="S729" s="318"/>
      <c r="T729" s="318"/>
      <c r="U729" s="318"/>
      <c r="V729" s="318"/>
      <c r="W729" s="318"/>
      <c r="X729" s="318"/>
      <c r="Y729" s="318"/>
      <c r="Z729" s="318"/>
    </row>
    <row r="730" spans="1:26" ht="12" customHeight="1" x14ac:dyDescent="0.25">
      <c r="A730" s="318"/>
      <c r="B730" s="318"/>
      <c r="C730" s="318"/>
      <c r="D730" s="318"/>
      <c r="E730" s="318"/>
      <c r="F730" s="318"/>
      <c r="G730" s="318"/>
      <c r="H730" s="318"/>
      <c r="I730" s="318"/>
      <c r="J730" s="318"/>
      <c r="K730" s="318"/>
      <c r="L730" s="318"/>
      <c r="M730" s="318"/>
      <c r="N730" s="318"/>
      <c r="O730" s="318"/>
      <c r="P730" s="318"/>
      <c r="Q730" s="318"/>
      <c r="R730" s="318"/>
      <c r="S730" s="318"/>
      <c r="T730" s="318"/>
      <c r="U730" s="318"/>
      <c r="V730" s="318"/>
      <c r="W730" s="318"/>
      <c r="X730" s="318"/>
      <c r="Y730" s="318"/>
      <c r="Z730" s="318"/>
    </row>
    <row r="731" spans="1:26" ht="12" customHeight="1" x14ac:dyDescent="0.25">
      <c r="A731" s="318"/>
      <c r="B731" s="318"/>
      <c r="C731" s="318"/>
      <c r="D731" s="318"/>
      <c r="E731" s="318"/>
      <c r="F731" s="318"/>
      <c r="G731" s="318"/>
      <c r="H731" s="318"/>
      <c r="I731" s="318"/>
      <c r="J731" s="318"/>
      <c r="K731" s="318"/>
      <c r="L731" s="318"/>
      <c r="M731" s="318"/>
      <c r="N731" s="318"/>
      <c r="O731" s="318"/>
      <c r="P731" s="318"/>
      <c r="Q731" s="318"/>
      <c r="R731" s="318"/>
      <c r="S731" s="318"/>
      <c r="T731" s="318"/>
      <c r="U731" s="318"/>
      <c r="V731" s="318"/>
      <c r="W731" s="318"/>
      <c r="X731" s="318"/>
      <c r="Y731" s="318"/>
      <c r="Z731" s="318"/>
    </row>
    <row r="732" spans="1:26" ht="12" customHeight="1" x14ac:dyDescent="0.25">
      <c r="A732" s="318"/>
      <c r="B732" s="318"/>
      <c r="C732" s="318"/>
      <c r="D732" s="318"/>
      <c r="E732" s="318"/>
      <c r="F732" s="318"/>
      <c r="G732" s="318"/>
      <c r="H732" s="318"/>
      <c r="I732" s="318"/>
      <c r="J732" s="318"/>
      <c r="K732" s="318"/>
      <c r="L732" s="318"/>
      <c r="M732" s="318"/>
      <c r="N732" s="318"/>
      <c r="O732" s="318"/>
      <c r="P732" s="318"/>
      <c r="Q732" s="318"/>
      <c r="R732" s="318"/>
      <c r="S732" s="318"/>
      <c r="T732" s="318"/>
      <c r="U732" s="318"/>
      <c r="V732" s="318"/>
      <c r="W732" s="318"/>
      <c r="X732" s="318"/>
      <c r="Y732" s="318"/>
      <c r="Z732" s="318"/>
    </row>
    <row r="733" spans="1:26" ht="12" customHeight="1" x14ac:dyDescent="0.25">
      <c r="A733" s="318"/>
      <c r="B733" s="318"/>
      <c r="C733" s="318"/>
      <c r="D733" s="318"/>
      <c r="E733" s="318"/>
      <c r="F733" s="318"/>
      <c r="G733" s="318"/>
      <c r="H733" s="318"/>
      <c r="I733" s="318"/>
      <c r="J733" s="318"/>
      <c r="K733" s="318"/>
      <c r="L733" s="318"/>
      <c r="M733" s="318"/>
      <c r="N733" s="318"/>
      <c r="O733" s="318"/>
      <c r="P733" s="318"/>
      <c r="Q733" s="318"/>
      <c r="R733" s="318"/>
      <c r="S733" s="318"/>
      <c r="T733" s="318"/>
      <c r="U733" s="318"/>
      <c r="V733" s="318"/>
      <c r="W733" s="318"/>
      <c r="X733" s="318"/>
      <c r="Y733" s="318"/>
      <c r="Z733" s="318"/>
    </row>
    <row r="734" spans="1:26" ht="12" customHeight="1" x14ac:dyDescent="0.25">
      <c r="A734" s="318"/>
      <c r="B734" s="318"/>
      <c r="C734" s="318"/>
      <c r="D734" s="318"/>
      <c r="E734" s="318"/>
      <c r="F734" s="318"/>
      <c r="G734" s="318"/>
      <c r="H734" s="318"/>
      <c r="I734" s="318"/>
      <c r="J734" s="318"/>
      <c r="K734" s="318"/>
      <c r="L734" s="318"/>
      <c r="M734" s="318"/>
      <c r="N734" s="318"/>
      <c r="O734" s="318"/>
      <c r="P734" s="318"/>
      <c r="Q734" s="318"/>
      <c r="R734" s="318"/>
      <c r="S734" s="318"/>
      <c r="T734" s="318"/>
      <c r="U734" s="318"/>
      <c r="V734" s="318"/>
      <c r="W734" s="318"/>
      <c r="X734" s="318"/>
      <c r="Y734" s="318"/>
      <c r="Z734" s="318"/>
    </row>
    <row r="735" spans="1:26" ht="12" customHeight="1" x14ac:dyDescent="0.25">
      <c r="A735" s="318"/>
      <c r="B735" s="318"/>
      <c r="C735" s="318"/>
      <c r="D735" s="318"/>
      <c r="E735" s="318"/>
      <c r="F735" s="318"/>
      <c r="G735" s="318"/>
      <c r="H735" s="318"/>
      <c r="I735" s="318"/>
      <c r="J735" s="318"/>
      <c r="K735" s="318"/>
      <c r="L735" s="318"/>
      <c r="M735" s="318"/>
      <c r="N735" s="318"/>
      <c r="O735" s="318"/>
      <c r="P735" s="318"/>
      <c r="Q735" s="318"/>
      <c r="R735" s="318"/>
      <c r="S735" s="318"/>
      <c r="T735" s="318"/>
      <c r="U735" s="318"/>
      <c r="V735" s="318"/>
      <c r="W735" s="318"/>
      <c r="X735" s="318"/>
      <c r="Y735" s="318"/>
      <c r="Z735" s="318"/>
    </row>
    <row r="736" spans="1:26" ht="12" customHeight="1" x14ac:dyDescent="0.25">
      <c r="A736" s="318"/>
      <c r="B736" s="318"/>
      <c r="C736" s="318"/>
      <c r="D736" s="318"/>
      <c r="E736" s="318"/>
      <c r="F736" s="318"/>
      <c r="G736" s="318"/>
      <c r="H736" s="318"/>
      <c r="I736" s="318"/>
      <c r="J736" s="318"/>
      <c r="K736" s="318"/>
      <c r="L736" s="318"/>
      <c r="M736" s="318"/>
      <c r="N736" s="318"/>
      <c r="O736" s="318"/>
      <c r="P736" s="318"/>
      <c r="Q736" s="318"/>
      <c r="R736" s="318"/>
      <c r="S736" s="318"/>
      <c r="T736" s="318"/>
      <c r="U736" s="318"/>
      <c r="V736" s="318"/>
      <c r="W736" s="318"/>
      <c r="X736" s="318"/>
      <c r="Y736" s="318"/>
      <c r="Z736" s="318"/>
    </row>
    <row r="737" spans="1:26" ht="12" customHeight="1" x14ac:dyDescent="0.25">
      <c r="A737" s="318"/>
      <c r="B737" s="318"/>
      <c r="C737" s="318"/>
      <c r="D737" s="318"/>
      <c r="E737" s="318"/>
      <c r="F737" s="318"/>
      <c r="G737" s="318"/>
      <c r="H737" s="318"/>
      <c r="I737" s="318"/>
      <c r="J737" s="318"/>
      <c r="K737" s="318"/>
      <c r="L737" s="318"/>
      <c r="M737" s="318"/>
      <c r="N737" s="318"/>
      <c r="O737" s="318"/>
      <c r="P737" s="318"/>
      <c r="Q737" s="318"/>
      <c r="R737" s="318"/>
      <c r="S737" s="318"/>
      <c r="T737" s="318"/>
      <c r="U737" s="318"/>
      <c r="V737" s="318"/>
      <c r="W737" s="318"/>
      <c r="X737" s="318"/>
      <c r="Y737" s="318"/>
      <c r="Z737" s="318"/>
    </row>
    <row r="738" spans="1:26" ht="12" customHeight="1" x14ac:dyDescent="0.25">
      <c r="A738" s="318"/>
      <c r="B738" s="318"/>
      <c r="C738" s="318"/>
      <c r="D738" s="318"/>
      <c r="E738" s="318"/>
      <c r="F738" s="318"/>
      <c r="G738" s="318"/>
      <c r="H738" s="318"/>
      <c r="I738" s="318"/>
      <c r="J738" s="318"/>
      <c r="K738" s="318"/>
      <c r="L738" s="318"/>
      <c r="M738" s="318"/>
      <c r="N738" s="318"/>
      <c r="O738" s="318"/>
      <c r="P738" s="318"/>
      <c r="Q738" s="318"/>
      <c r="R738" s="318"/>
      <c r="S738" s="318"/>
      <c r="T738" s="318"/>
      <c r="U738" s="318"/>
      <c r="V738" s="318"/>
      <c r="W738" s="318"/>
      <c r="X738" s="318"/>
      <c r="Y738" s="318"/>
      <c r="Z738" s="318"/>
    </row>
    <row r="739" spans="1:26" ht="12" customHeight="1" x14ac:dyDescent="0.25">
      <c r="A739" s="318"/>
      <c r="B739" s="318"/>
      <c r="C739" s="318"/>
      <c r="D739" s="318"/>
      <c r="E739" s="318"/>
      <c r="F739" s="318"/>
      <c r="G739" s="318"/>
      <c r="H739" s="318"/>
      <c r="I739" s="318"/>
      <c r="J739" s="318"/>
      <c r="K739" s="318"/>
      <c r="L739" s="318"/>
      <c r="M739" s="318"/>
      <c r="N739" s="318"/>
      <c r="O739" s="318"/>
      <c r="P739" s="318"/>
      <c r="Q739" s="318"/>
      <c r="R739" s="318"/>
      <c r="S739" s="318"/>
      <c r="T739" s="318"/>
      <c r="U739" s="318"/>
      <c r="V739" s="318"/>
      <c r="W739" s="318"/>
      <c r="X739" s="318"/>
      <c r="Y739" s="318"/>
      <c r="Z739" s="318"/>
    </row>
    <row r="740" spans="1:26" ht="12" customHeight="1" x14ac:dyDescent="0.25">
      <c r="A740" s="318"/>
      <c r="B740" s="318"/>
      <c r="C740" s="318"/>
      <c r="D740" s="318"/>
      <c r="E740" s="318"/>
      <c r="F740" s="318"/>
      <c r="G740" s="318"/>
      <c r="H740" s="318"/>
      <c r="I740" s="318"/>
      <c r="J740" s="318"/>
      <c r="K740" s="318"/>
      <c r="L740" s="318"/>
      <c r="M740" s="318"/>
      <c r="N740" s="318"/>
      <c r="O740" s="318"/>
      <c r="P740" s="318"/>
      <c r="Q740" s="318"/>
      <c r="R740" s="318"/>
      <c r="S740" s="318"/>
      <c r="T740" s="318"/>
      <c r="U740" s="318"/>
      <c r="V740" s="318"/>
      <c r="W740" s="318"/>
      <c r="X740" s="318"/>
      <c r="Y740" s="318"/>
      <c r="Z740" s="318"/>
    </row>
    <row r="741" spans="1:26" ht="12" customHeight="1" x14ac:dyDescent="0.25">
      <c r="A741" s="318"/>
      <c r="B741" s="318"/>
      <c r="C741" s="318"/>
      <c r="D741" s="318"/>
      <c r="E741" s="318"/>
      <c r="F741" s="318"/>
      <c r="G741" s="318"/>
      <c r="H741" s="318"/>
      <c r="I741" s="318"/>
      <c r="J741" s="318"/>
      <c r="K741" s="318"/>
      <c r="L741" s="318"/>
      <c r="M741" s="318"/>
      <c r="N741" s="318"/>
      <c r="O741" s="318"/>
      <c r="P741" s="318"/>
      <c r="Q741" s="318"/>
      <c r="R741" s="318"/>
      <c r="S741" s="318"/>
      <c r="T741" s="318"/>
      <c r="U741" s="318"/>
      <c r="V741" s="318"/>
      <c r="W741" s="318"/>
      <c r="X741" s="318"/>
      <c r="Y741" s="318"/>
      <c r="Z741" s="318"/>
    </row>
    <row r="742" spans="1:26" ht="12" customHeight="1" x14ac:dyDescent="0.25">
      <c r="A742" s="318"/>
      <c r="B742" s="318"/>
      <c r="C742" s="318"/>
      <c r="D742" s="318"/>
      <c r="E742" s="318"/>
      <c r="F742" s="318"/>
      <c r="G742" s="318"/>
      <c r="H742" s="318"/>
      <c r="I742" s="318"/>
      <c r="J742" s="318"/>
      <c r="K742" s="318"/>
      <c r="L742" s="318"/>
      <c r="M742" s="318"/>
      <c r="N742" s="318"/>
      <c r="O742" s="318"/>
      <c r="P742" s="318"/>
      <c r="Q742" s="318"/>
      <c r="R742" s="318"/>
      <c r="S742" s="318"/>
      <c r="T742" s="318"/>
      <c r="U742" s="318"/>
      <c r="V742" s="318"/>
      <c r="W742" s="318"/>
      <c r="X742" s="318"/>
      <c r="Y742" s="318"/>
      <c r="Z742" s="318"/>
    </row>
    <row r="743" spans="1:26" ht="12" customHeight="1" x14ac:dyDescent="0.25">
      <c r="A743" s="318"/>
      <c r="B743" s="318"/>
      <c r="C743" s="318"/>
      <c r="D743" s="318"/>
      <c r="E743" s="318"/>
      <c r="F743" s="318"/>
      <c r="G743" s="318"/>
      <c r="H743" s="318"/>
      <c r="I743" s="318"/>
      <c r="J743" s="318"/>
      <c r="K743" s="318"/>
      <c r="L743" s="318"/>
      <c r="M743" s="318"/>
      <c r="N743" s="318"/>
      <c r="O743" s="318"/>
      <c r="P743" s="318"/>
      <c r="Q743" s="318"/>
      <c r="R743" s="318"/>
      <c r="S743" s="318"/>
      <c r="T743" s="318"/>
      <c r="U743" s="318"/>
      <c r="V743" s="318"/>
      <c r="W743" s="318"/>
      <c r="X743" s="318"/>
      <c r="Y743" s="318"/>
      <c r="Z743" s="318"/>
    </row>
    <row r="744" spans="1:26" ht="12" customHeight="1" x14ac:dyDescent="0.25">
      <c r="A744" s="318"/>
      <c r="B744" s="318"/>
      <c r="C744" s="318"/>
      <c r="D744" s="318"/>
      <c r="E744" s="318"/>
      <c r="F744" s="318"/>
      <c r="G744" s="318"/>
      <c r="H744" s="318"/>
      <c r="I744" s="318"/>
      <c r="J744" s="318"/>
      <c r="K744" s="318"/>
      <c r="L744" s="318"/>
      <c r="M744" s="318"/>
      <c r="N744" s="318"/>
      <c r="O744" s="318"/>
      <c r="P744" s="318"/>
      <c r="Q744" s="318"/>
      <c r="R744" s="318"/>
      <c r="S744" s="318"/>
      <c r="T744" s="318"/>
      <c r="U744" s="318"/>
      <c r="V744" s="318"/>
      <c r="W744" s="318"/>
      <c r="X744" s="318"/>
      <c r="Y744" s="318"/>
      <c r="Z744" s="318"/>
    </row>
    <row r="745" spans="1:26" ht="12" customHeight="1" x14ac:dyDescent="0.25">
      <c r="A745" s="318"/>
      <c r="B745" s="318"/>
      <c r="C745" s="318"/>
      <c r="D745" s="318"/>
      <c r="E745" s="318"/>
      <c r="F745" s="318"/>
      <c r="G745" s="318"/>
      <c r="H745" s="318"/>
      <c r="I745" s="318"/>
      <c r="J745" s="318"/>
      <c r="K745" s="318"/>
      <c r="L745" s="318"/>
      <c r="M745" s="318"/>
      <c r="N745" s="318"/>
      <c r="O745" s="318"/>
      <c r="P745" s="318"/>
      <c r="Q745" s="318"/>
      <c r="R745" s="318"/>
      <c r="S745" s="318"/>
      <c r="T745" s="318"/>
      <c r="U745" s="318"/>
      <c r="V745" s="318"/>
      <c r="W745" s="318"/>
      <c r="X745" s="318"/>
      <c r="Y745" s="318"/>
      <c r="Z745" s="318"/>
    </row>
    <row r="746" spans="1:26" ht="12" customHeight="1" x14ac:dyDescent="0.25">
      <c r="A746" s="318"/>
      <c r="B746" s="318"/>
      <c r="C746" s="318"/>
      <c r="D746" s="318"/>
      <c r="E746" s="318"/>
      <c r="F746" s="318"/>
      <c r="G746" s="318"/>
      <c r="H746" s="318"/>
      <c r="I746" s="318"/>
      <c r="J746" s="318"/>
      <c r="K746" s="318"/>
      <c r="L746" s="318"/>
      <c r="M746" s="318"/>
      <c r="N746" s="318"/>
      <c r="O746" s="318"/>
      <c r="P746" s="318"/>
      <c r="Q746" s="318"/>
      <c r="R746" s="318"/>
      <c r="S746" s="318"/>
      <c r="T746" s="318"/>
      <c r="U746" s="318"/>
      <c r="V746" s="318"/>
      <c r="W746" s="318"/>
      <c r="X746" s="318"/>
      <c r="Y746" s="318"/>
      <c r="Z746" s="318"/>
    </row>
    <row r="747" spans="1:26" ht="12" customHeight="1" x14ac:dyDescent="0.25">
      <c r="A747" s="318"/>
      <c r="B747" s="318"/>
      <c r="C747" s="318"/>
      <c r="D747" s="318"/>
      <c r="E747" s="318"/>
      <c r="F747" s="318"/>
      <c r="G747" s="318"/>
      <c r="H747" s="318"/>
      <c r="I747" s="318"/>
      <c r="J747" s="318"/>
      <c r="K747" s="318"/>
      <c r="L747" s="318"/>
      <c r="M747" s="318"/>
      <c r="N747" s="318"/>
      <c r="O747" s="318"/>
      <c r="P747" s="318"/>
      <c r="Q747" s="318"/>
      <c r="R747" s="318"/>
      <c r="S747" s="318"/>
      <c r="T747" s="318"/>
      <c r="U747" s="318"/>
      <c r="V747" s="318"/>
      <c r="W747" s="318"/>
      <c r="X747" s="318"/>
      <c r="Y747" s="318"/>
      <c r="Z747" s="318"/>
    </row>
    <row r="748" spans="1:26" ht="12" customHeight="1" x14ac:dyDescent="0.25">
      <c r="A748" s="318"/>
      <c r="B748" s="318"/>
      <c r="C748" s="318"/>
      <c r="D748" s="318"/>
      <c r="E748" s="318"/>
      <c r="F748" s="318"/>
      <c r="G748" s="318"/>
      <c r="H748" s="318"/>
      <c r="I748" s="318"/>
      <c r="J748" s="318"/>
      <c r="K748" s="318"/>
      <c r="L748" s="318"/>
      <c r="M748" s="318"/>
      <c r="N748" s="318"/>
      <c r="O748" s="318"/>
      <c r="P748" s="318"/>
      <c r="Q748" s="318"/>
      <c r="R748" s="318"/>
      <c r="S748" s="318"/>
      <c r="T748" s="318"/>
      <c r="U748" s="318"/>
      <c r="V748" s="318"/>
      <c r="W748" s="318"/>
      <c r="X748" s="318"/>
      <c r="Y748" s="318"/>
      <c r="Z748" s="318"/>
    </row>
    <row r="749" spans="1:26" ht="12" customHeight="1" x14ac:dyDescent="0.25">
      <c r="A749" s="318"/>
      <c r="B749" s="318"/>
      <c r="C749" s="318"/>
      <c r="D749" s="318"/>
      <c r="E749" s="318"/>
      <c r="F749" s="318"/>
      <c r="G749" s="318"/>
      <c r="H749" s="318"/>
      <c r="I749" s="318"/>
      <c r="J749" s="318"/>
      <c r="K749" s="318"/>
      <c r="L749" s="318"/>
      <c r="M749" s="318"/>
      <c r="N749" s="318"/>
      <c r="O749" s="318"/>
      <c r="P749" s="318"/>
      <c r="Q749" s="318"/>
      <c r="R749" s="318"/>
      <c r="S749" s="318"/>
      <c r="T749" s="318"/>
      <c r="U749" s="318"/>
      <c r="V749" s="318"/>
      <c r="W749" s="318"/>
      <c r="X749" s="318"/>
      <c r="Y749" s="318"/>
      <c r="Z749" s="318"/>
    </row>
    <row r="750" spans="1:26" ht="12" customHeight="1" x14ac:dyDescent="0.25">
      <c r="A750" s="318"/>
      <c r="B750" s="318"/>
      <c r="C750" s="318"/>
      <c r="D750" s="318"/>
      <c r="E750" s="318"/>
      <c r="F750" s="318"/>
      <c r="G750" s="318"/>
      <c r="H750" s="318"/>
      <c r="I750" s="318"/>
      <c r="J750" s="318"/>
      <c r="K750" s="318"/>
      <c r="L750" s="318"/>
      <c r="M750" s="318"/>
      <c r="N750" s="318"/>
      <c r="O750" s="318"/>
      <c r="P750" s="318"/>
      <c r="Q750" s="318"/>
      <c r="R750" s="318"/>
      <c r="S750" s="318"/>
      <c r="T750" s="318"/>
      <c r="U750" s="318"/>
      <c r="V750" s="318"/>
      <c r="W750" s="318"/>
      <c r="X750" s="318"/>
      <c r="Y750" s="318"/>
      <c r="Z750" s="318"/>
    </row>
    <row r="751" spans="1:26" ht="12" customHeight="1" x14ac:dyDescent="0.25">
      <c r="A751" s="318"/>
      <c r="B751" s="318"/>
      <c r="C751" s="318"/>
      <c r="D751" s="318"/>
      <c r="E751" s="318"/>
      <c r="F751" s="318"/>
      <c r="G751" s="318"/>
      <c r="H751" s="318"/>
      <c r="I751" s="318"/>
      <c r="J751" s="318"/>
      <c r="K751" s="318"/>
      <c r="L751" s="318"/>
      <c r="M751" s="318"/>
      <c r="N751" s="318"/>
      <c r="O751" s="318"/>
      <c r="P751" s="318"/>
      <c r="Q751" s="318"/>
      <c r="R751" s="318"/>
      <c r="S751" s="318"/>
      <c r="T751" s="318"/>
      <c r="U751" s="318"/>
      <c r="V751" s="318"/>
      <c r="W751" s="318"/>
      <c r="X751" s="318"/>
      <c r="Y751" s="318"/>
      <c r="Z751" s="318"/>
    </row>
    <row r="752" spans="1:26" ht="12" customHeight="1" x14ac:dyDescent="0.25">
      <c r="A752" s="318"/>
      <c r="B752" s="318"/>
      <c r="C752" s="318"/>
      <c r="D752" s="318"/>
      <c r="E752" s="318"/>
      <c r="F752" s="318"/>
      <c r="G752" s="318"/>
      <c r="H752" s="318"/>
      <c r="I752" s="318"/>
      <c r="J752" s="318"/>
      <c r="K752" s="318"/>
      <c r="L752" s="318"/>
      <c r="M752" s="318"/>
      <c r="N752" s="318"/>
      <c r="O752" s="318"/>
      <c r="P752" s="318"/>
      <c r="Q752" s="318"/>
      <c r="R752" s="318"/>
      <c r="S752" s="318"/>
      <c r="T752" s="318"/>
      <c r="U752" s="318"/>
      <c r="V752" s="318"/>
      <c r="W752" s="318"/>
      <c r="X752" s="318"/>
      <c r="Y752" s="318"/>
      <c r="Z752" s="318"/>
    </row>
    <row r="753" spans="1:26" ht="12" customHeight="1" x14ac:dyDescent="0.25">
      <c r="A753" s="318"/>
      <c r="B753" s="318"/>
      <c r="C753" s="318"/>
      <c r="D753" s="318"/>
      <c r="E753" s="318"/>
      <c r="F753" s="318"/>
      <c r="G753" s="318"/>
      <c r="H753" s="318"/>
      <c r="I753" s="318"/>
      <c r="J753" s="318"/>
      <c r="K753" s="318"/>
      <c r="L753" s="318"/>
      <c r="M753" s="318"/>
      <c r="N753" s="318"/>
      <c r="O753" s="318"/>
      <c r="P753" s="318"/>
      <c r="Q753" s="318"/>
      <c r="R753" s="318"/>
      <c r="S753" s="318"/>
      <c r="T753" s="318"/>
      <c r="U753" s="318"/>
      <c r="V753" s="318"/>
      <c r="W753" s="318"/>
      <c r="X753" s="318"/>
      <c r="Y753" s="318"/>
      <c r="Z753" s="318"/>
    </row>
    <row r="754" spans="1:26" ht="12" customHeight="1" x14ac:dyDescent="0.25">
      <c r="A754" s="318"/>
      <c r="B754" s="318"/>
      <c r="C754" s="318"/>
      <c r="D754" s="318"/>
      <c r="E754" s="318"/>
      <c r="F754" s="318"/>
      <c r="G754" s="318"/>
      <c r="H754" s="318"/>
      <c r="I754" s="318"/>
      <c r="J754" s="318"/>
      <c r="K754" s="318"/>
      <c r="L754" s="318"/>
      <c r="M754" s="318"/>
      <c r="N754" s="318"/>
      <c r="O754" s="318"/>
      <c r="P754" s="318"/>
      <c r="Q754" s="318"/>
      <c r="R754" s="318"/>
      <c r="S754" s="318"/>
      <c r="T754" s="318"/>
      <c r="U754" s="318"/>
      <c r="V754" s="318"/>
      <c r="W754" s="318"/>
      <c r="X754" s="318"/>
      <c r="Y754" s="318"/>
      <c r="Z754" s="318"/>
    </row>
    <row r="755" spans="1:26" ht="12" customHeight="1" x14ac:dyDescent="0.25">
      <c r="A755" s="318"/>
      <c r="B755" s="318"/>
      <c r="C755" s="318"/>
      <c r="D755" s="318"/>
      <c r="E755" s="318"/>
      <c r="F755" s="318"/>
      <c r="G755" s="318"/>
      <c r="H755" s="318"/>
      <c r="I755" s="318"/>
      <c r="J755" s="318"/>
      <c r="K755" s="318"/>
      <c r="L755" s="318"/>
      <c r="M755" s="318"/>
      <c r="N755" s="318"/>
      <c r="O755" s="318"/>
      <c r="P755" s="318"/>
      <c r="Q755" s="318"/>
      <c r="R755" s="318"/>
      <c r="S755" s="318"/>
      <c r="T755" s="318"/>
      <c r="U755" s="318"/>
      <c r="V755" s="318"/>
      <c r="W755" s="318"/>
      <c r="X755" s="318"/>
      <c r="Y755" s="318"/>
      <c r="Z755" s="318"/>
    </row>
    <row r="756" spans="1:26" ht="12" customHeight="1" x14ac:dyDescent="0.25">
      <c r="A756" s="318"/>
      <c r="B756" s="318"/>
      <c r="C756" s="318"/>
      <c r="D756" s="318"/>
      <c r="E756" s="318"/>
      <c r="F756" s="318"/>
      <c r="G756" s="318"/>
      <c r="H756" s="318"/>
      <c r="I756" s="318"/>
      <c r="J756" s="318"/>
      <c r="K756" s="318"/>
      <c r="L756" s="318"/>
      <c r="M756" s="318"/>
      <c r="N756" s="318"/>
      <c r="O756" s="318"/>
      <c r="P756" s="318"/>
      <c r="Q756" s="318"/>
      <c r="R756" s="318"/>
      <c r="S756" s="318"/>
      <c r="T756" s="318"/>
      <c r="U756" s="318"/>
      <c r="V756" s="318"/>
      <c r="W756" s="318"/>
      <c r="X756" s="318"/>
      <c r="Y756" s="318"/>
      <c r="Z756" s="318"/>
    </row>
    <row r="757" spans="1:26" ht="12" customHeight="1" x14ac:dyDescent="0.25">
      <c r="A757" s="318"/>
      <c r="B757" s="318"/>
      <c r="C757" s="318"/>
      <c r="D757" s="318"/>
      <c r="E757" s="318"/>
      <c r="F757" s="318"/>
      <c r="G757" s="318"/>
      <c r="H757" s="318"/>
      <c r="I757" s="318"/>
      <c r="J757" s="318"/>
      <c r="K757" s="318"/>
      <c r="L757" s="318"/>
      <c r="M757" s="318"/>
      <c r="N757" s="318"/>
      <c r="O757" s="318"/>
      <c r="P757" s="318"/>
      <c r="Q757" s="318"/>
      <c r="R757" s="318"/>
      <c r="S757" s="318"/>
      <c r="T757" s="318"/>
      <c r="U757" s="318"/>
      <c r="V757" s="318"/>
      <c r="W757" s="318"/>
      <c r="X757" s="318"/>
      <c r="Y757" s="318"/>
      <c r="Z757" s="318"/>
    </row>
    <row r="758" spans="1:26" ht="12" customHeight="1" x14ac:dyDescent="0.25">
      <c r="A758" s="318"/>
      <c r="B758" s="318"/>
      <c r="C758" s="318"/>
      <c r="D758" s="318"/>
      <c r="E758" s="318"/>
      <c r="F758" s="318"/>
      <c r="G758" s="318"/>
      <c r="H758" s="318"/>
      <c r="I758" s="318"/>
      <c r="J758" s="318"/>
      <c r="K758" s="318"/>
      <c r="L758" s="318"/>
      <c r="M758" s="318"/>
      <c r="N758" s="318"/>
      <c r="O758" s="318"/>
      <c r="P758" s="318"/>
      <c r="Q758" s="318"/>
      <c r="R758" s="318"/>
      <c r="S758" s="318"/>
      <c r="T758" s="318"/>
      <c r="U758" s="318"/>
      <c r="V758" s="318"/>
      <c r="W758" s="318"/>
      <c r="X758" s="318"/>
      <c r="Y758" s="318"/>
      <c r="Z758" s="318"/>
    </row>
    <row r="759" spans="1:26" ht="12" customHeight="1" x14ac:dyDescent="0.25">
      <c r="A759" s="318"/>
      <c r="B759" s="318"/>
      <c r="C759" s="318"/>
      <c r="D759" s="318"/>
      <c r="E759" s="318"/>
      <c r="F759" s="318"/>
      <c r="G759" s="318"/>
      <c r="H759" s="318"/>
      <c r="I759" s="318"/>
      <c r="J759" s="318"/>
      <c r="K759" s="318"/>
      <c r="L759" s="318"/>
      <c r="M759" s="318"/>
      <c r="N759" s="318"/>
      <c r="O759" s="318"/>
      <c r="P759" s="318"/>
      <c r="Q759" s="318"/>
      <c r="R759" s="318"/>
      <c r="S759" s="318"/>
      <c r="T759" s="318"/>
      <c r="U759" s="318"/>
      <c r="V759" s="318"/>
      <c r="W759" s="318"/>
      <c r="X759" s="318"/>
      <c r="Y759" s="318"/>
      <c r="Z759" s="318"/>
    </row>
    <row r="760" spans="1:26" ht="12" customHeight="1" x14ac:dyDescent="0.25">
      <c r="A760" s="318"/>
      <c r="B760" s="318"/>
      <c r="C760" s="318"/>
      <c r="D760" s="318"/>
      <c r="E760" s="318"/>
      <c r="F760" s="318"/>
      <c r="G760" s="318"/>
      <c r="H760" s="318"/>
      <c r="I760" s="318"/>
      <c r="J760" s="318"/>
      <c r="K760" s="318"/>
      <c r="L760" s="318"/>
      <c r="M760" s="318"/>
      <c r="N760" s="318"/>
      <c r="O760" s="318"/>
      <c r="P760" s="318"/>
      <c r="Q760" s="318"/>
      <c r="R760" s="318"/>
      <c r="S760" s="318"/>
      <c r="T760" s="318"/>
      <c r="U760" s="318"/>
      <c r="V760" s="318"/>
      <c r="W760" s="318"/>
      <c r="X760" s="318"/>
      <c r="Y760" s="318"/>
      <c r="Z760" s="318"/>
    </row>
    <row r="761" spans="1:26" ht="12" customHeight="1" x14ac:dyDescent="0.25">
      <c r="A761" s="318"/>
      <c r="B761" s="318"/>
      <c r="C761" s="318"/>
      <c r="D761" s="318"/>
      <c r="E761" s="318"/>
      <c r="F761" s="318"/>
      <c r="G761" s="318"/>
      <c r="H761" s="318"/>
      <c r="I761" s="318"/>
      <c r="J761" s="318"/>
      <c r="K761" s="318"/>
      <c r="L761" s="318"/>
      <c r="M761" s="318"/>
      <c r="N761" s="318"/>
      <c r="O761" s="318"/>
      <c r="P761" s="318"/>
      <c r="Q761" s="318"/>
      <c r="R761" s="318"/>
      <c r="S761" s="318"/>
      <c r="T761" s="318"/>
      <c r="U761" s="318"/>
      <c r="V761" s="318"/>
      <c r="W761" s="318"/>
      <c r="X761" s="318"/>
      <c r="Y761" s="318"/>
      <c r="Z761" s="318"/>
    </row>
    <row r="762" spans="1:26" ht="12" customHeight="1" x14ac:dyDescent="0.25">
      <c r="A762" s="318"/>
      <c r="B762" s="318"/>
      <c r="C762" s="318"/>
      <c r="D762" s="318"/>
      <c r="E762" s="318"/>
      <c r="F762" s="318"/>
      <c r="G762" s="318"/>
      <c r="H762" s="318"/>
      <c r="I762" s="318"/>
      <c r="J762" s="318"/>
      <c r="K762" s="318"/>
      <c r="L762" s="318"/>
      <c r="M762" s="318"/>
      <c r="N762" s="318"/>
      <c r="O762" s="318"/>
      <c r="P762" s="318"/>
      <c r="Q762" s="318"/>
      <c r="R762" s="318"/>
      <c r="S762" s="318"/>
      <c r="T762" s="318"/>
      <c r="U762" s="318"/>
      <c r="V762" s="318"/>
      <c r="W762" s="318"/>
      <c r="X762" s="318"/>
      <c r="Y762" s="318"/>
      <c r="Z762" s="318"/>
    </row>
    <row r="763" spans="1:26" ht="12" customHeight="1" x14ac:dyDescent="0.25">
      <c r="A763" s="318"/>
      <c r="B763" s="318"/>
      <c r="C763" s="318"/>
      <c r="D763" s="318"/>
      <c r="E763" s="318"/>
      <c r="F763" s="318"/>
      <c r="G763" s="318"/>
      <c r="H763" s="318"/>
      <c r="I763" s="318"/>
      <c r="J763" s="318"/>
      <c r="K763" s="318"/>
      <c r="L763" s="318"/>
      <c r="M763" s="318"/>
      <c r="N763" s="318"/>
      <c r="O763" s="318"/>
      <c r="P763" s="318"/>
      <c r="Q763" s="318"/>
      <c r="R763" s="318"/>
      <c r="S763" s="318"/>
      <c r="T763" s="318"/>
      <c r="U763" s="318"/>
      <c r="V763" s="318"/>
      <c r="W763" s="318"/>
      <c r="X763" s="318"/>
      <c r="Y763" s="318"/>
      <c r="Z763" s="318"/>
    </row>
    <row r="764" spans="1:26" ht="12" customHeight="1" x14ac:dyDescent="0.25">
      <c r="A764" s="318"/>
      <c r="B764" s="318"/>
      <c r="C764" s="318"/>
      <c r="D764" s="318"/>
      <c r="E764" s="318"/>
      <c r="F764" s="318"/>
      <c r="G764" s="318"/>
      <c r="H764" s="318"/>
      <c r="I764" s="318"/>
      <c r="J764" s="318"/>
      <c r="K764" s="318"/>
      <c r="L764" s="318"/>
      <c r="M764" s="318"/>
      <c r="N764" s="318"/>
      <c r="O764" s="318"/>
      <c r="P764" s="318"/>
      <c r="Q764" s="318"/>
      <c r="R764" s="318"/>
      <c r="S764" s="318"/>
      <c r="T764" s="318"/>
      <c r="U764" s="318"/>
      <c r="V764" s="318"/>
      <c r="W764" s="318"/>
      <c r="X764" s="318"/>
      <c r="Y764" s="318"/>
      <c r="Z764" s="318"/>
    </row>
    <row r="765" spans="1:26" ht="12" customHeight="1" x14ac:dyDescent="0.25">
      <c r="A765" s="318"/>
      <c r="B765" s="318"/>
      <c r="C765" s="318"/>
      <c r="D765" s="318"/>
      <c r="E765" s="318"/>
      <c r="F765" s="318"/>
      <c r="G765" s="318"/>
      <c r="H765" s="318"/>
      <c r="I765" s="318"/>
      <c r="J765" s="318"/>
      <c r="K765" s="318"/>
      <c r="L765" s="318"/>
      <c r="M765" s="318"/>
      <c r="N765" s="318"/>
      <c r="O765" s="318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</row>
    <row r="766" spans="1:26" ht="12" customHeight="1" x14ac:dyDescent="0.25">
      <c r="A766" s="318"/>
      <c r="B766" s="318"/>
      <c r="C766" s="318"/>
      <c r="D766" s="318"/>
      <c r="E766" s="318"/>
      <c r="F766" s="318"/>
      <c r="G766" s="318"/>
      <c r="H766" s="318"/>
      <c r="I766" s="318"/>
      <c r="J766" s="318"/>
      <c r="K766" s="318"/>
      <c r="L766" s="318"/>
      <c r="M766" s="318"/>
      <c r="N766" s="318"/>
      <c r="O766" s="318"/>
      <c r="P766" s="318"/>
      <c r="Q766" s="318"/>
      <c r="R766" s="318"/>
      <c r="S766" s="318"/>
      <c r="T766" s="318"/>
      <c r="U766" s="318"/>
      <c r="V766" s="318"/>
      <c r="W766" s="318"/>
      <c r="X766" s="318"/>
      <c r="Y766" s="318"/>
      <c r="Z766" s="318"/>
    </row>
    <row r="767" spans="1:26" ht="12" customHeight="1" x14ac:dyDescent="0.25">
      <c r="A767" s="318"/>
      <c r="B767" s="318"/>
      <c r="C767" s="318"/>
      <c r="D767" s="318"/>
      <c r="E767" s="318"/>
      <c r="F767" s="318"/>
      <c r="G767" s="318"/>
      <c r="H767" s="318"/>
      <c r="I767" s="318"/>
      <c r="J767" s="318"/>
      <c r="K767" s="318"/>
      <c r="L767" s="318"/>
      <c r="M767" s="318"/>
      <c r="N767" s="318"/>
      <c r="O767" s="318"/>
      <c r="P767" s="318"/>
      <c r="Q767" s="318"/>
      <c r="R767" s="318"/>
      <c r="S767" s="318"/>
      <c r="T767" s="318"/>
      <c r="U767" s="318"/>
      <c r="V767" s="318"/>
      <c r="W767" s="318"/>
      <c r="X767" s="318"/>
      <c r="Y767" s="318"/>
      <c r="Z767" s="318"/>
    </row>
    <row r="768" spans="1:26" ht="12" customHeight="1" x14ac:dyDescent="0.25">
      <c r="A768" s="318"/>
      <c r="B768" s="318"/>
      <c r="C768" s="318"/>
      <c r="D768" s="318"/>
      <c r="E768" s="318"/>
      <c r="F768" s="318"/>
      <c r="G768" s="318"/>
      <c r="H768" s="318"/>
      <c r="I768" s="318"/>
      <c r="J768" s="318"/>
      <c r="K768" s="318"/>
      <c r="L768" s="318"/>
      <c r="M768" s="318"/>
      <c r="N768" s="318"/>
      <c r="O768" s="318"/>
      <c r="P768" s="318"/>
      <c r="Q768" s="318"/>
      <c r="R768" s="318"/>
      <c r="S768" s="318"/>
      <c r="T768" s="318"/>
      <c r="U768" s="318"/>
      <c r="V768" s="318"/>
      <c r="W768" s="318"/>
      <c r="X768" s="318"/>
      <c r="Y768" s="318"/>
      <c r="Z768" s="318"/>
    </row>
    <row r="769" spans="1:26" ht="12" customHeight="1" x14ac:dyDescent="0.25">
      <c r="A769" s="318"/>
      <c r="B769" s="318"/>
      <c r="C769" s="318"/>
      <c r="D769" s="318"/>
      <c r="E769" s="318"/>
      <c r="F769" s="318"/>
      <c r="G769" s="318"/>
      <c r="H769" s="318"/>
      <c r="I769" s="318"/>
      <c r="J769" s="318"/>
      <c r="K769" s="318"/>
      <c r="L769" s="318"/>
      <c r="M769" s="318"/>
      <c r="N769" s="318"/>
      <c r="O769" s="318"/>
      <c r="P769" s="318"/>
      <c r="Q769" s="318"/>
      <c r="R769" s="318"/>
      <c r="S769" s="318"/>
      <c r="T769" s="318"/>
      <c r="U769" s="318"/>
      <c r="V769" s="318"/>
      <c r="W769" s="318"/>
      <c r="X769" s="318"/>
      <c r="Y769" s="318"/>
      <c r="Z769" s="318"/>
    </row>
    <row r="770" spans="1:26" ht="12" customHeight="1" x14ac:dyDescent="0.25">
      <c r="A770" s="318"/>
      <c r="B770" s="318"/>
      <c r="C770" s="318"/>
      <c r="D770" s="318"/>
      <c r="E770" s="318"/>
      <c r="F770" s="318"/>
      <c r="G770" s="318"/>
      <c r="H770" s="318"/>
      <c r="I770" s="318"/>
      <c r="J770" s="318"/>
      <c r="K770" s="318"/>
      <c r="L770" s="318"/>
      <c r="M770" s="318"/>
      <c r="N770" s="318"/>
      <c r="O770" s="318"/>
      <c r="P770" s="318"/>
      <c r="Q770" s="318"/>
      <c r="R770" s="318"/>
      <c r="S770" s="318"/>
      <c r="T770" s="318"/>
      <c r="U770" s="318"/>
      <c r="V770" s="318"/>
      <c r="W770" s="318"/>
      <c r="X770" s="318"/>
      <c r="Y770" s="318"/>
      <c r="Z770" s="318"/>
    </row>
    <row r="771" spans="1:26" ht="12" customHeight="1" x14ac:dyDescent="0.25">
      <c r="A771" s="318"/>
      <c r="B771" s="318"/>
      <c r="C771" s="318"/>
      <c r="D771" s="318"/>
      <c r="E771" s="318"/>
      <c r="F771" s="318"/>
      <c r="G771" s="318"/>
      <c r="H771" s="318"/>
      <c r="I771" s="318"/>
      <c r="J771" s="318"/>
      <c r="K771" s="318"/>
      <c r="L771" s="318"/>
      <c r="M771" s="318"/>
      <c r="N771" s="318"/>
      <c r="O771" s="318"/>
      <c r="P771" s="318"/>
      <c r="Q771" s="318"/>
      <c r="R771" s="318"/>
      <c r="S771" s="318"/>
      <c r="T771" s="318"/>
      <c r="U771" s="318"/>
      <c r="V771" s="318"/>
      <c r="W771" s="318"/>
      <c r="X771" s="318"/>
      <c r="Y771" s="318"/>
      <c r="Z771" s="318"/>
    </row>
    <row r="772" spans="1:26" ht="12" customHeight="1" x14ac:dyDescent="0.25">
      <c r="A772" s="318"/>
      <c r="B772" s="318"/>
      <c r="C772" s="318"/>
      <c r="D772" s="318"/>
      <c r="E772" s="318"/>
      <c r="F772" s="318"/>
      <c r="G772" s="318"/>
      <c r="H772" s="318"/>
      <c r="I772" s="318"/>
      <c r="J772" s="318"/>
      <c r="K772" s="318"/>
      <c r="L772" s="318"/>
      <c r="M772" s="318"/>
      <c r="N772" s="318"/>
      <c r="O772" s="318"/>
      <c r="P772" s="318"/>
      <c r="Q772" s="318"/>
      <c r="R772" s="318"/>
      <c r="S772" s="318"/>
      <c r="T772" s="318"/>
      <c r="U772" s="318"/>
      <c r="V772" s="318"/>
      <c r="W772" s="318"/>
      <c r="X772" s="318"/>
      <c r="Y772" s="318"/>
      <c r="Z772" s="318"/>
    </row>
    <row r="773" spans="1:26" ht="12" customHeight="1" x14ac:dyDescent="0.25">
      <c r="A773" s="318"/>
      <c r="B773" s="318"/>
      <c r="C773" s="318"/>
      <c r="D773" s="318"/>
      <c r="E773" s="318"/>
      <c r="F773" s="318"/>
      <c r="G773" s="318"/>
      <c r="H773" s="318"/>
      <c r="I773" s="318"/>
      <c r="J773" s="318"/>
      <c r="K773" s="318"/>
      <c r="L773" s="318"/>
      <c r="M773" s="318"/>
      <c r="N773" s="318"/>
      <c r="O773" s="318"/>
      <c r="P773" s="318"/>
      <c r="Q773" s="318"/>
      <c r="R773" s="318"/>
      <c r="S773" s="318"/>
      <c r="T773" s="318"/>
      <c r="U773" s="318"/>
      <c r="V773" s="318"/>
      <c r="W773" s="318"/>
      <c r="X773" s="318"/>
      <c r="Y773" s="318"/>
      <c r="Z773" s="318"/>
    </row>
    <row r="774" spans="1:26" ht="12" customHeight="1" x14ac:dyDescent="0.25">
      <c r="A774" s="318"/>
      <c r="B774" s="318"/>
      <c r="C774" s="318"/>
      <c r="D774" s="318"/>
      <c r="E774" s="318"/>
      <c r="F774" s="318"/>
      <c r="G774" s="318"/>
      <c r="H774" s="318"/>
      <c r="I774" s="318"/>
      <c r="J774" s="318"/>
      <c r="K774" s="318"/>
      <c r="L774" s="318"/>
      <c r="M774" s="318"/>
      <c r="N774" s="318"/>
      <c r="O774" s="318"/>
      <c r="P774" s="318"/>
      <c r="Q774" s="318"/>
      <c r="R774" s="318"/>
      <c r="S774" s="318"/>
      <c r="T774" s="318"/>
      <c r="U774" s="318"/>
      <c r="V774" s="318"/>
      <c r="W774" s="318"/>
      <c r="X774" s="318"/>
      <c r="Y774" s="318"/>
      <c r="Z774" s="318"/>
    </row>
    <row r="775" spans="1:26" ht="12" customHeight="1" x14ac:dyDescent="0.25">
      <c r="A775" s="318"/>
      <c r="B775" s="318"/>
      <c r="C775" s="318"/>
      <c r="D775" s="318"/>
      <c r="E775" s="318"/>
      <c r="F775" s="318"/>
      <c r="G775" s="318"/>
      <c r="H775" s="318"/>
      <c r="I775" s="318"/>
      <c r="J775" s="318"/>
      <c r="K775" s="318"/>
      <c r="L775" s="318"/>
      <c r="M775" s="318"/>
      <c r="N775" s="318"/>
      <c r="O775" s="318"/>
      <c r="P775" s="318"/>
      <c r="Q775" s="318"/>
      <c r="R775" s="318"/>
      <c r="S775" s="318"/>
      <c r="T775" s="318"/>
      <c r="U775" s="318"/>
      <c r="V775" s="318"/>
      <c r="W775" s="318"/>
      <c r="X775" s="318"/>
      <c r="Y775" s="318"/>
      <c r="Z775" s="318"/>
    </row>
    <row r="776" spans="1:26" ht="12" customHeight="1" x14ac:dyDescent="0.25">
      <c r="A776" s="318"/>
      <c r="B776" s="318"/>
      <c r="C776" s="318"/>
      <c r="D776" s="318"/>
      <c r="E776" s="318"/>
      <c r="F776" s="31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  <c r="W776" s="318"/>
      <c r="X776" s="318"/>
      <c r="Y776" s="318"/>
      <c r="Z776" s="318"/>
    </row>
    <row r="777" spans="1:26" ht="12" customHeight="1" x14ac:dyDescent="0.25">
      <c r="A777" s="318"/>
      <c r="B777" s="318"/>
      <c r="C777" s="318"/>
      <c r="D777" s="318"/>
      <c r="E777" s="318"/>
      <c r="F777" s="318"/>
      <c r="G777" s="318"/>
      <c r="H777" s="318"/>
      <c r="I777" s="318"/>
      <c r="J777" s="318"/>
      <c r="K777" s="318"/>
      <c r="L777" s="318"/>
      <c r="M777" s="318"/>
      <c r="N777" s="318"/>
      <c r="O777" s="318"/>
      <c r="P777" s="318"/>
      <c r="Q777" s="318"/>
      <c r="R777" s="318"/>
      <c r="S777" s="318"/>
      <c r="T777" s="318"/>
      <c r="U777" s="318"/>
      <c r="V777" s="318"/>
      <c r="W777" s="318"/>
      <c r="X777" s="318"/>
      <c r="Y777" s="318"/>
      <c r="Z777" s="318"/>
    </row>
    <row r="778" spans="1:26" ht="12" customHeight="1" x14ac:dyDescent="0.25">
      <c r="A778" s="318"/>
      <c r="B778" s="318"/>
      <c r="C778" s="318"/>
      <c r="D778" s="318"/>
      <c r="E778" s="318"/>
      <c r="F778" s="318"/>
      <c r="G778" s="318"/>
      <c r="H778" s="318"/>
      <c r="I778" s="318"/>
      <c r="J778" s="318"/>
      <c r="K778" s="318"/>
      <c r="L778" s="318"/>
      <c r="M778" s="318"/>
      <c r="N778" s="318"/>
      <c r="O778" s="318"/>
      <c r="P778" s="318"/>
      <c r="Q778" s="318"/>
      <c r="R778" s="318"/>
      <c r="S778" s="318"/>
      <c r="T778" s="318"/>
      <c r="U778" s="318"/>
      <c r="V778" s="318"/>
      <c r="W778" s="318"/>
      <c r="X778" s="318"/>
      <c r="Y778" s="318"/>
      <c r="Z778" s="318"/>
    </row>
    <row r="779" spans="1:26" ht="12" customHeight="1" x14ac:dyDescent="0.25">
      <c r="A779" s="318"/>
      <c r="B779" s="318"/>
      <c r="C779" s="318"/>
      <c r="D779" s="318"/>
      <c r="E779" s="318"/>
      <c r="F779" s="318"/>
      <c r="G779" s="318"/>
      <c r="H779" s="318"/>
      <c r="I779" s="318"/>
      <c r="J779" s="318"/>
      <c r="K779" s="318"/>
      <c r="L779" s="318"/>
      <c r="M779" s="318"/>
      <c r="N779" s="318"/>
      <c r="O779" s="318"/>
      <c r="P779" s="318"/>
      <c r="Q779" s="318"/>
      <c r="R779" s="318"/>
      <c r="S779" s="318"/>
      <c r="T779" s="318"/>
      <c r="U779" s="318"/>
      <c r="V779" s="318"/>
      <c r="W779" s="318"/>
      <c r="X779" s="318"/>
      <c r="Y779" s="318"/>
      <c r="Z779" s="318"/>
    </row>
    <row r="780" spans="1:26" ht="12" customHeight="1" x14ac:dyDescent="0.25">
      <c r="A780" s="318"/>
      <c r="B780" s="318"/>
      <c r="C780" s="318"/>
      <c r="D780" s="318"/>
      <c r="E780" s="318"/>
      <c r="F780" s="318"/>
      <c r="G780" s="318"/>
      <c r="H780" s="318"/>
      <c r="I780" s="318"/>
      <c r="J780" s="318"/>
      <c r="K780" s="318"/>
      <c r="L780" s="318"/>
      <c r="M780" s="318"/>
      <c r="N780" s="318"/>
      <c r="O780" s="318"/>
      <c r="P780" s="318"/>
      <c r="Q780" s="318"/>
      <c r="R780" s="318"/>
      <c r="S780" s="318"/>
      <c r="T780" s="318"/>
      <c r="U780" s="318"/>
      <c r="V780" s="318"/>
      <c r="W780" s="318"/>
      <c r="X780" s="318"/>
      <c r="Y780" s="318"/>
      <c r="Z780" s="318"/>
    </row>
    <row r="781" spans="1:26" ht="12" customHeight="1" x14ac:dyDescent="0.25">
      <c r="A781" s="318"/>
      <c r="B781" s="318"/>
      <c r="C781" s="318"/>
      <c r="D781" s="318"/>
      <c r="E781" s="318"/>
      <c r="F781" s="318"/>
      <c r="G781" s="318"/>
      <c r="H781" s="318"/>
      <c r="I781" s="318"/>
      <c r="J781" s="318"/>
      <c r="K781" s="318"/>
      <c r="L781" s="318"/>
      <c r="M781" s="318"/>
      <c r="N781" s="318"/>
      <c r="O781" s="318"/>
      <c r="P781" s="318"/>
      <c r="Q781" s="318"/>
      <c r="R781" s="318"/>
      <c r="S781" s="318"/>
      <c r="T781" s="318"/>
      <c r="U781" s="318"/>
      <c r="V781" s="318"/>
      <c r="W781" s="318"/>
      <c r="X781" s="318"/>
      <c r="Y781" s="318"/>
      <c r="Z781" s="318"/>
    </row>
    <row r="782" spans="1:26" ht="12" customHeight="1" x14ac:dyDescent="0.25">
      <c r="A782" s="318"/>
      <c r="B782" s="318"/>
      <c r="C782" s="318"/>
      <c r="D782" s="318"/>
      <c r="E782" s="318"/>
      <c r="F782" s="318"/>
      <c r="G782" s="318"/>
      <c r="H782" s="318"/>
      <c r="I782" s="318"/>
      <c r="J782" s="318"/>
      <c r="K782" s="318"/>
      <c r="L782" s="318"/>
      <c r="M782" s="318"/>
      <c r="N782" s="318"/>
      <c r="O782" s="318"/>
      <c r="P782" s="318"/>
      <c r="Q782" s="318"/>
      <c r="R782" s="318"/>
      <c r="S782" s="318"/>
      <c r="T782" s="318"/>
      <c r="U782" s="318"/>
      <c r="V782" s="318"/>
      <c r="W782" s="318"/>
      <c r="X782" s="318"/>
      <c r="Y782" s="318"/>
      <c r="Z782" s="318"/>
    </row>
    <row r="783" spans="1:26" ht="12" customHeight="1" x14ac:dyDescent="0.25">
      <c r="A783" s="318"/>
      <c r="B783" s="318"/>
      <c r="C783" s="318"/>
      <c r="D783" s="318"/>
      <c r="E783" s="318"/>
      <c r="F783" s="318"/>
      <c r="G783" s="318"/>
      <c r="H783" s="318"/>
      <c r="I783" s="318"/>
      <c r="J783" s="318"/>
      <c r="K783" s="318"/>
      <c r="L783" s="318"/>
      <c r="M783" s="318"/>
      <c r="N783" s="318"/>
      <c r="O783" s="318"/>
      <c r="P783" s="318"/>
      <c r="Q783" s="318"/>
      <c r="R783" s="318"/>
      <c r="S783" s="318"/>
      <c r="T783" s="318"/>
      <c r="U783" s="318"/>
      <c r="V783" s="318"/>
      <c r="W783" s="318"/>
      <c r="X783" s="318"/>
      <c r="Y783" s="318"/>
      <c r="Z783" s="318"/>
    </row>
    <row r="784" spans="1:26" ht="12" customHeight="1" x14ac:dyDescent="0.25">
      <c r="A784" s="318"/>
      <c r="B784" s="318"/>
      <c r="C784" s="318"/>
      <c r="D784" s="318"/>
      <c r="E784" s="318"/>
      <c r="F784" s="318"/>
      <c r="G784" s="318"/>
      <c r="H784" s="318"/>
      <c r="I784" s="318"/>
      <c r="J784" s="318"/>
      <c r="K784" s="318"/>
      <c r="L784" s="318"/>
      <c r="M784" s="318"/>
      <c r="N784" s="318"/>
      <c r="O784" s="318"/>
      <c r="P784" s="318"/>
      <c r="Q784" s="318"/>
      <c r="R784" s="318"/>
      <c r="S784" s="318"/>
      <c r="T784" s="318"/>
      <c r="U784" s="318"/>
      <c r="V784" s="318"/>
      <c r="W784" s="318"/>
      <c r="X784" s="318"/>
      <c r="Y784" s="318"/>
      <c r="Z784" s="318"/>
    </row>
    <row r="785" spans="1:26" ht="12" customHeight="1" x14ac:dyDescent="0.25">
      <c r="A785" s="318"/>
      <c r="B785" s="318"/>
      <c r="C785" s="318"/>
      <c r="D785" s="318"/>
      <c r="E785" s="318"/>
      <c r="F785" s="318"/>
      <c r="G785" s="318"/>
      <c r="H785" s="318"/>
      <c r="I785" s="318"/>
      <c r="J785" s="318"/>
      <c r="K785" s="318"/>
      <c r="L785" s="318"/>
      <c r="M785" s="318"/>
      <c r="N785" s="318"/>
      <c r="O785" s="318"/>
      <c r="P785" s="318"/>
      <c r="Q785" s="318"/>
      <c r="R785" s="318"/>
      <c r="S785" s="318"/>
      <c r="T785" s="318"/>
      <c r="U785" s="318"/>
      <c r="V785" s="318"/>
      <c r="W785" s="318"/>
      <c r="X785" s="318"/>
      <c r="Y785" s="318"/>
      <c r="Z785" s="318"/>
    </row>
    <row r="786" spans="1:26" ht="12" customHeight="1" x14ac:dyDescent="0.25">
      <c r="A786" s="318"/>
      <c r="B786" s="318"/>
      <c r="C786" s="318"/>
      <c r="D786" s="318"/>
      <c r="E786" s="318"/>
      <c r="F786" s="31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  <c r="W786" s="318"/>
      <c r="X786" s="318"/>
      <c r="Y786" s="318"/>
      <c r="Z786" s="318"/>
    </row>
    <row r="787" spans="1:26" ht="12" customHeight="1" x14ac:dyDescent="0.25">
      <c r="A787" s="318"/>
      <c r="B787" s="318"/>
      <c r="C787" s="318"/>
      <c r="D787" s="318"/>
      <c r="E787" s="318"/>
      <c r="F787" s="318"/>
      <c r="G787" s="318"/>
      <c r="H787" s="318"/>
      <c r="I787" s="318"/>
      <c r="J787" s="318"/>
      <c r="K787" s="318"/>
      <c r="L787" s="318"/>
      <c r="M787" s="318"/>
      <c r="N787" s="318"/>
      <c r="O787" s="318"/>
      <c r="P787" s="318"/>
      <c r="Q787" s="318"/>
      <c r="R787" s="318"/>
      <c r="S787" s="318"/>
      <c r="T787" s="318"/>
      <c r="U787" s="318"/>
      <c r="V787" s="318"/>
      <c r="W787" s="318"/>
      <c r="X787" s="318"/>
      <c r="Y787" s="318"/>
      <c r="Z787" s="318"/>
    </row>
    <row r="788" spans="1:26" ht="12" customHeight="1" x14ac:dyDescent="0.25">
      <c r="A788" s="318"/>
      <c r="B788" s="318"/>
      <c r="C788" s="318"/>
      <c r="D788" s="318"/>
      <c r="E788" s="318"/>
      <c r="F788" s="318"/>
      <c r="G788" s="318"/>
      <c r="H788" s="318"/>
      <c r="I788" s="318"/>
      <c r="J788" s="318"/>
      <c r="K788" s="318"/>
      <c r="L788" s="318"/>
      <c r="M788" s="318"/>
      <c r="N788" s="318"/>
      <c r="O788" s="318"/>
      <c r="P788" s="318"/>
      <c r="Q788" s="318"/>
      <c r="R788" s="318"/>
      <c r="S788" s="318"/>
      <c r="T788" s="318"/>
      <c r="U788" s="318"/>
      <c r="V788" s="318"/>
      <c r="W788" s="318"/>
      <c r="X788" s="318"/>
      <c r="Y788" s="318"/>
      <c r="Z788" s="318"/>
    </row>
    <row r="789" spans="1:26" ht="12" customHeight="1" x14ac:dyDescent="0.25">
      <c r="A789" s="318"/>
      <c r="B789" s="318"/>
      <c r="C789" s="318"/>
      <c r="D789" s="318"/>
      <c r="E789" s="318"/>
      <c r="F789" s="318"/>
      <c r="G789" s="318"/>
      <c r="H789" s="318"/>
      <c r="I789" s="318"/>
      <c r="J789" s="318"/>
      <c r="K789" s="318"/>
      <c r="L789" s="318"/>
      <c r="M789" s="318"/>
      <c r="N789" s="318"/>
      <c r="O789" s="318"/>
      <c r="P789" s="318"/>
      <c r="Q789" s="318"/>
      <c r="R789" s="318"/>
      <c r="S789" s="318"/>
      <c r="T789" s="318"/>
      <c r="U789" s="318"/>
      <c r="V789" s="318"/>
      <c r="W789" s="318"/>
      <c r="X789" s="318"/>
      <c r="Y789" s="318"/>
      <c r="Z789" s="318"/>
    </row>
    <row r="790" spans="1:26" ht="12" customHeight="1" x14ac:dyDescent="0.25">
      <c r="A790" s="318"/>
      <c r="B790" s="318"/>
      <c r="C790" s="318"/>
      <c r="D790" s="318"/>
      <c r="E790" s="318"/>
      <c r="F790" s="318"/>
      <c r="G790" s="318"/>
      <c r="H790" s="318"/>
      <c r="I790" s="318"/>
      <c r="J790" s="318"/>
      <c r="K790" s="318"/>
      <c r="L790" s="318"/>
      <c r="M790" s="318"/>
      <c r="N790" s="318"/>
      <c r="O790" s="318"/>
      <c r="P790" s="318"/>
      <c r="Q790" s="318"/>
      <c r="R790" s="318"/>
      <c r="S790" s="318"/>
      <c r="T790" s="318"/>
      <c r="U790" s="318"/>
      <c r="V790" s="318"/>
      <c r="W790" s="318"/>
      <c r="X790" s="318"/>
      <c r="Y790" s="318"/>
      <c r="Z790" s="318"/>
    </row>
    <row r="791" spans="1:26" ht="12" customHeight="1" x14ac:dyDescent="0.25">
      <c r="A791" s="318"/>
      <c r="B791" s="318"/>
      <c r="C791" s="318"/>
      <c r="D791" s="318"/>
      <c r="E791" s="318"/>
      <c r="F791" s="318"/>
      <c r="G791" s="318"/>
      <c r="H791" s="318"/>
      <c r="I791" s="318"/>
      <c r="J791" s="318"/>
      <c r="K791" s="318"/>
      <c r="L791" s="318"/>
      <c r="M791" s="318"/>
      <c r="N791" s="318"/>
      <c r="O791" s="318"/>
      <c r="P791" s="318"/>
      <c r="Q791" s="318"/>
      <c r="R791" s="318"/>
      <c r="S791" s="318"/>
      <c r="T791" s="318"/>
      <c r="U791" s="318"/>
      <c r="V791" s="318"/>
      <c r="W791" s="318"/>
      <c r="X791" s="318"/>
      <c r="Y791" s="318"/>
      <c r="Z791" s="318"/>
    </row>
    <row r="792" spans="1:26" ht="12" customHeight="1" x14ac:dyDescent="0.25">
      <c r="A792" s="318"/>
      <c r="B792" s="318"/>
      <c r="C792" s="318"/>
      <c r="D792" s="318"/>
      <c r="E792" s="318"/>
      <c r="F792" s="318"/>
      <c r="G792" s="318"/>
      <c r="H792" s="318"/>
      <c r="I792" s="318"/>
      <c r="J792" s="318"/>
      <c r="K792" s="318"/>
      <c r="L792" s="318"/>
      <c r="M792" s="318"/>
      <c r="N792" s="318"/>
      <c r="O792" s="318"/>
      <c r="P792" s="318"/>
      <c r="Q792" s="318"/>
      <c r="R792" s="318"/>
      <c r="S792" s="318"/>
      <c r="T792" s="318"/>
      <c r="U792" s="318"/>
      <c r="V792" s="318"/>
      <c r="W792" s="318"/>
      <c r="X792" s="318"/>
      <c r="Y792" s="318"/>
      <c r="Z792" s="318"/>
    </row>
    <row r="793" spans="1:26" ht="12" customHeight="1" x14ac:dyDescent="0.25">
      <c r="A793" s="318"/>
      <c r="B793" s="318"/>
      <c r="C793" s="318"/>
      <c r="D793" s="318"/>
      <c r="E793" s="318"/>
      <c r="F793" s="318"/>
      <c r="G793" s="318"/>
      <c r="H793" s="318"/>
      <c r="I793" s="318"/>
      <c r="J793" s="318"/>
      <c r="K793" s="318"/>
      <c r="L793" s="318"/>
      <c r="M793" s="318"/>
      <c r="N793" s="318"/>
      <c r="O793" s="318"/>
      <c r="P793" s="318"/>
      <c r="Q793" s="318"/>
      <c r="R793" s="318"/>
      <c r="S793" s="318"/>
      <c r="T793" s="318"/>
      <c r="U793" s="318"/>
      <c r="V793" s="318"/>
      <c r="W793" s="318"/>
      <c r="X793" s="318"/>
      <c r="Y793" s="318"/>
      <c r="Z793" s="318"/>
    </row>
    <row r="794" spans="1:26" ht="12" customHeight="1" x14ac:dyDescent="0.25">
      <c r="A794" s="318"/>
      <c r="B794" s="318"/>
      <c r="C794" s="318"/>
      <c r="D794" s="318"/>
      <c r="E794" s="318"/>
      <c r="F794" s="318"/>
      <c r="G794" s="318"/>
      <c r="H794" s="318"/>
      <c r="I794" s="318"/>
      <c r="J794" s="318"/>
      <c r="K794" s="318"/>
      <c r="L794" s="318"/>
      <c r="M794" s="318"/>
      <c r="N794" s="318"/>
      <c r="O794" s="318"/>
      <c r="P794" s="318"/>
      <c r="Q794" s="318"/>
      <c r="R794" s="318"/>
      <c r="S794" s="318"/>
      <c r="T794" s="318"/>
      <c r="U794" s="318"/>
      <c r="V794" s="318"/>
      <c r="W794" s="318"/>
      <c r="X794" s="318"/>
      <c r="Y794" s="318"/>
      <c r="Z794" s="318"/>
    </row>
    <row r="795" spans="1:26" ht="12" customHeight="1" x14ac:dyDescent="0.25">
      <c r="A795" s="318"/>
      <c r="B795" s="318"/>
      <c r="C795" s="318"/>
      <c r="D795" s="318"/>
      <c r="E795" s="318"/>
      <c r="F795" s="318"/>
      <c r="G795" s="318"/>
      <c r="H795" s="318"/>
      <c r="I795" s="318"/>
      <c r="J795" s="318"/>
      <c r="K795" s="318"/>
      <c r="L795" s="318"/>
      <c r="M795" s="318"/>
      <c r="N795" s="318"/>
      <c r="O795" s="318"/>
      <c r="P795" s="318"/>
      <c r="Q795" s="318"/>
      <c r="R795" s="318"/>
      <c r="S795" s="318"/>
      <c r="T795" s="318"/>
      <c r="U795" s="318"/>
      <c r="V795" s="318"/>
      <c r="W795" s="318"/>
      <c r="X795" s="318"/>
      <c r="Y795" s="318"/>
      <c r="Z795" s="318"/>
    </row>
    <row r="796" spans="1:26" ht="12" customHeight="1" x14ac:dyDescent="0.25">
      <c r="A796" s="318"/>
      <c r="B796" s="318"/>
      <c r="C796" s="318"/>
      <c r="D796" s="318"/>
      <c r="E796" s="318"/>
      <c r="F796" s="318"/>
      <c r="G796" s="318"/>
      <c r="H796" s="318"/>
      <c r="I796" s="318"/>
      <c r="J796" s="318"/>
      <c r="K796" s="318"/>
      <c r="L796" s="318"/>
      <c r="M796" s="318"/>
      <c r="N796" s="318"/>
      <c r="O796" s="318"/>
      <c r="P796" s="318"/>
      <c r="Q796" s="318"/>
      <c r="R796" s="318"/>
      <c r="S796" s="318"/>
      <c r="T796" s="318"/>
      <c r="U796" s="318"/>
      <c r="V796" s="318"/>
      <c r="W796" s="318"/>
      <c r="X796" s="318"/>
      <c r="Y796" s="318"/>
      <c r="Z796" s="318"/>
    </row>
    <row r="797" spans="1:26" ht="12" customHeight="1" x14ac:dyDescent="0.25">
      <c r="A797" s="318"/>
      <c r="B797" s="318"/>
      <c r="C797" s="318"/>
      <c r="D797" s="318"/>
      <c r="E797" s="318"/>
      <c r="F797" s="318"/>
      <c r="G797" s="318"/>
      <c r="H797" s="318"/>
      <c r="I797" s="318"/>
      <c r="J797" s="318"/>
      <c r="K797" s="318"/>
      <c r="L797" s="318"/>
      <c r="M797" s="318"/>
      <c r="N797" s="318"/>
      <c r="O797" s="318"/>
      <c r="P797" s="318"/>
      <c r="Q797" s="318"/>
      <c r="R797" s="318"/>
      <c r="S797" s="318"/>
      <c r="T797" s="318"/>
      <c r="U797" s="318"/>
      <c r="V797" s="318"/>
      <c r="W797" s="318"/>
      <c r="X797" s="318"/>
      <c r="Y797" s="318"/>
      <c r="Z797" s="318"/>
    </row>
    <row r="798" spans="1:26" ht="12" customHeight="1" x14ac:dyDescent="0.25">
      <c r="A798" s="318"/>
      <c r="B798" s="318"/>
      <c r="C798" s="318"/>
      <c r="D798" s="318"/>
      <c r="E798" s="318"/>
      <c r="F798" s="318"/>
      <c r="G798" s="318"/>
      <c r="H798" s="318"/>
      <c r="I798" s="318"/>
      <c r="J798" s="318"/>
      <c r="K798" s="318"/>
      <c r="L798" s="318"/>
      <c r="M798" s="318"/>
      <c r="N798" s="318"/>
      <c r="O798" s="318"/>
      <c r="P798" s="318"/>
      <c r="Q798" s="318"/>
      <c r="R798" s="318"/>
      <c r="S798" s="318"/>
      <c r="T798" s="318"/>
      <c r="U798" s="318"/>
      <c r="V798" s="318"/>
      <c r="W798" s="318"/>
      <c r="X798" s="318"/>
      <c r="Y798" s="318"/>
      <c r="Z798" s="318"/>
    </row>
    <row r="799" spans="1:26" ht="12" customHeight="1" x14ac:dyDescent="0.25">
      <c r="A799" s="318"/>
      <c r="B799" s="318"/>
      <c r="C799" s="318"/>
      <c r="D799" s="318"/>
      <c r="E799" s="318"/>
      <c r="F799" s="318"/>
      <c r="G799" s="318"/>
      <c r="H799" s="318"/>
      <c r="I799" s="318"/>
      <c r="J799" s="318"/>
      <c r="K799" s="318"/>
      <c r="L799" s="318"/>
      <c r="M799" s="318"/>
      <c r="N799" s="318"/>
      <c r="O799" s="318"/>
      <c r="P799" s="318"/>
      <c r="Q799" s="318"/>
      <c r="R799" s="318"/>
      <c r="S799" s="318"/>
      <c r="T799" s="318"/>
      <c r="U799" s="318"/>
      <c r="V799" s="318"/>
      <c r="W799" s="318"/>
      <c r="X799" s="318"/>
      <c r="Y799" s="318"/>
      <c r="Z799" s="318"/>
    </row>
    <row r="800" spans="1:26" ht="12" customHeight="1" x14ac:dyDescent="0.25">
      <c r="A800" s="318"/>
      <c r="B800" s="318"/>
      <c r="C800" s="318"/>
      <c r="D800" s="318"/>
      <c r="E800" s="318"/>
      <c r="F800" s="318"/>
      <c r="G800" s="318"/>
      <c r="H800" s="318"/>
      <c r="I800" s="318"/>
      <c r="J800" s="318"/>
      <c r="K800" s="318"/>
      <c r="L800" s="318"/>
      <c r="M800" s="318"/>
      <c r="N800" s="318"/>
      <c r="O800" s="318"/>
      <c r="P800" s="318"/>
      <c r="Q800" s="318"/>
      <c r="R800" s="318"/>
      <c r="S800" s="318"/>
      <c r="T800" s="318"/>
      <c r="U800" s="318"/>
      <c r="V800" s="318"/>
      <c r="W800" s="318"/>
      <c r="X800" s="318"/>
      <c r="Y800" s="318"/>
      <c r="Z800" s="318"/>
    </row>
    <row r="801" spans="1:26" ht="12" customHeight="1" x14ac:dyDescent="0.25">
      <c r="A801" s="318"/>
      <c r="B801" s="318"/>
      <c r="C801" s="318"/>
      <c r="D801" s="318"/>
      <c r="E801" s="318"/>
      <c r="F801" s="318"/>
      <c r="G801" s="318"/>
      <c r="H801" s="318"/>
      <c r="I801" s="318"/>
      <c r="J801" s="318"/>
      <c r="K801" s="318"/>
      <c r="L801" s="318"/>
      <c r="M801" s="318"/>
      <c r="N801" s="318"/>
      <c r="O801" s="318"/>
      <c r="P801" s="318"/>
      <c r="Q801" s="318"/>
      <c r="R801" s="318"/>
      <c r="S801" s="318"/>
      <c r="T801" s="318"/>
      <c r="U801" s="318"/>
      <c r="V801" s="318"/>
      <c r="W801" s="318"/>
      <c r="X801" s="318"/>
      <c r="Y801" s="318"/>
      <c r="Z801" s="318"/>
    </row>
    <row r="802" spans="1:26" ht="12" customHeight="1" x14ac:dyDescent="0.25">
      <c r="A802" s="318"/>
      <c r="B802" s="318"/>
      <c r="C802" s="318"/>
      <c r="D802" s="318"/>
      <c r="E802" s="318"/>
      <c r="F802" s="318"/>
      <c r="G802" s="318"/>
      <c r="H802" s="318"/>
      <c r="I802" s="318"/>
      <c r="J802" s="318"/>
      <c r="K802" s="318"/>
      <c r="L802" s="318"/>
      <c r="M802" s="318"/>
      <c r="N802" s="318"/>
      <c r="O802" s="318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</row>
    <row r="803" spans="1:26" ht="12" customHeight="1" x14ac:dyDescent="0.25">
      <c r="A803" s="318"/>
      <c r="B803" s="318"/>
      <c r="C803" s="318"/>
      <c r="D803" s="318"/>
      <c r="E803" s="318"/>
      <c r="F803" s="318"/>
      <c r="G803" s="318"/>
      <c r="H803" s="318"/>
      <c r="I803" s="318"/>
      <c r="J803" s="318"/>
      <c r="K803" s="318"/>
      <c r="L803" s="318"/>
      <c r="M803" s="318"/>
      <c r="N803" s="318"/>
      <c r="O803" s="318"/>
      <c r="P803" s="318"/>
      <c r="Q803" s="318"/>
      <c r="R803" s="318"/>
      <c r="S803" s="318"/>
      <c r="T803" s="318"/>
      <c r="U803" s="318"/>
      <c r="V803" s="318"/>
      <c r="W803" s="318"/>
      <c r="X803" s="318"/>
      <c r="Y803" s="318"/>
      <c r="Z803" s="318"/>
    </row>
    <row r="804" spans="1:26" ht="12" customHeight="1" x14ac:dyDescent="0.25">
      <c r="A804" s="318"/>
      <c r="B804" s="318"/>
      <c r="C804" s="318"/>
      <c r="D804" s="318"/>
      <c r="E804" s="318"/>
      <c r="F804" s="31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  <c r="W804" s="318"/>
      <c r="X804" s="318"/>
      <c r="Y804" s="318"/>
      <c r="Z804" s="318"/>
    </row>
    <row r="805" spans="1:26" ht="12" customHeight="1" x14ac:dyDescent="0.25">
      <c r="A805" s="318"/>
      <c r="B805" s="318"/>
      <c r="C805" s="318"/>
      <c r="D805" s="318"/>
      <c r="E805" s="318"/>
      <c r="F805" s="318"/>
      <c r="G805" s="318"/>
      <c r="H805" s="318"/>
      <c r="I805" s="318"/>
      <c r="J805" s="318"/>
      <c r="K805" s="318"/>
      <c r="L805" s="318"/>
      <c r="M805" s="318"/>
      <c r="N805" s="318"/>
      <c r="O805" s="318"/>
      <c r="P805" s="318"/>
      <c r="Q805" s="318"/>
      <c r="R805" s="318"/>
      <c r="S805" s="318"/>
      <c r="T805" s="318"/>
      <c r="U805" s="318"/>
      <c r="V805" s="318"/>
      <c r="W805" s="318"/>
      <c r="X805" s="318"/>
      <c r="Y805" s="318"/>
      <c r="Z805" s="318"/>
    </row>
    <row r="806" spans="1:26" ht="12" customHeight="1" x14ac:dyDescent="0.25">
      <c r="A806" s="318"/>
      <c r="B806" s="318"/>
      <c r="C806" s="318"/>
      <c r="D806" s="318"/>
      <c r="E806" s="318"/>
      <c r="F806" s="318"/>
      <c r="G806" s="318"/>
      <c r="H806" s="318"/>
      <c r="I806" s="318"/>
      <c r="J806" s="318"/>
      <c r="K806" s="318"/>
      <c r="L806" s="318"/>
      <c r="M806" s="318"/>
      <c r="N806" s="318"/>
      <c r="O806" s="318"/>
      <c r="P806" s="318"/>
      <c r="Q806" s="318"/>
      <c r="R806" s="318"/>
      <c r="S806" s="318"/>
      <c r="T806" s="318"/>
      <c r="U806" s="318"/>
      <c r="V806" s="318"/>
      <c r="W806" s="318"/>
      <c r="X806" s="318"/>
      <c r="Y806" s="318"/>
      <c r="Z806" s="318"/>
    </row>
    <row r="807" spans="1:26" ht="12" customHeight="1" x14ac:dyDescent="0.25">
      <c r="A807" s="318"/>
      <c r="B807" s="318"/>
      <c r="C807" s="318"/>
      <c r="D807" s="318"/>
      <c r="E807" s="318"/>
      <c r="F807" s="318"/>
      <c r="G807" s="318"/>
      <c r="H807" s="318"/>
      <c r="I807" s="318"/>
      <c r="J807" s="318"/>
      <c r="K807" s="318"/>
      <c r="L807" s="318"/>
      <c r="M807" s="318"/>
      <c r="N807" s="318"/>
      <c r="O807" s="318"/>
      <c r="P807" s="318"/>
      <c r="Q807" s="318"/>
      <c r="R807" s="318"/>
      <c r="S807" s="318"/>
      <c r="T807" s="318"/>
      <c r="U807" s="318"/>
      <c r="V807" s="318"/>
      <c r="W807" s="318"/>
      <c r="X807" s="318"/>
      <c r="Y807" s="318"/>
      <c r="Z807" s="318"/>
    </row>
    <row r="808" spans="1:26" ht="12" customHeight="1" x14ac:dyDescent="0.25">
      <c r="A808" s="318"/>
      <c r="B808" s="318"/>
      <c r="C808" s="318"/>
      <c r="D808" s="318"/>
      <c r="E808" s="318"/>
      <c r="F808" s="318"/>
      <c r="G808" s="318"/>
      <c r="H808" s="318"/>
      <c r="I808" s="318"/>
      <c r="J808" s="318"/>
      <c r="K808" s="318"/>
      <c r="L808" s="318"/>
      <c r="M808" s="318"/>
      <c r="N808" s="318"/>
      <c r="O808" s="318"/>
      <c r="P808" s="318"/>
      <c r="Q808" s="318"/>
      <c r="R808" s="318"/>
      <c r="S808" s="318"/>
      <c r="T808" s="318"/>
      <c r="U808" s="318"/>
      <c r="V808" s="318"/>
      <c r="W808" s="318"/>
      <c r="X808" s="318"/>
      <c r="Y808" s="318"/>
      <c r="Z808" s="318"/>
    </row>
    <row r="809" spans="1:26" ht="12" customHeight="1" x14ac:dyDescent="0.25">
      <c r="A809" s="318"/>
      <c r="B809" s="318"/>
      <c r="C809" s="318"/>
      <c r="D809" s="318"/>
      <c r="E809" s="318"/>
      <c r="F809" s="31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  <c r="W809" s="318"/>
      <c r="X809" s="318"/>
      <c r="Y809" s="318"/>
      <c r="Z809" s="318"/>
    </row>
    <row r="810" spans="1:26" ht="12" customHeight="1" x14ac:dyDescent="0.25">
      <c r="A810" s="318"/>
      <c r="B810" s="318"/>
      <c r="C810" s="318"/>
      <c r="D810" s="318"/>
      <c r="E810" s="318"/>
      <c r="F810" s="318"/>
      <c r="G810" s="318"/>
      <c r="H810" s="318"/>
      <c r="I810" s="318"/>
      <c r="J810" s="318"/>
      <c r="K810" s="318"/>
      <c r="L810" s="318"/>
      <c r="M810" s="318"/>
      <c r="N810" s="318"/>
      <c r="O810" s="318"/>
      <c r="P810" s="318"/>
      <c r="Q810" s="318"/>
      <c r="R810" s="318"/>
      <c r="S810" s="318"/>
      <c r="T810" s="318"/>
      <c r="U810" s="318"/>
      <c r="V810" s="318"/>
      <c r="W810" s="318"/>
      <c r="X810" s="318"/>
      <c r="Y810" s="318"/>
      <c r="Z810" s="318"/>
    </row>
    <row r="811" spans="1:26" ht="12" customHeight="1" x14ac:dyDescent="0.25">
      <c r="A811" s="318"/>
      <c r="B811" s="318"/>
      <c r="C811" s="318"/>
      <c r="D811" s="318"/>
      <c r="E811" s="318"/>
      <c r="F811" s="318"/>
      <c r="G811" s="318"/>
      <c r="H811" s="318"/>
      <c r="I811" s="318"/>
      <c r="J811" s="318"/>
      <c r="K811" s="318"/>
      <c r="L811" s="318"/>
      <c r="M811" s="318"/>
      <c r="N811" s="318"/>
      <c r="O811" s="318"/>
      <c r="P811" s="318"/>
      <c r="Q811" s="318"/>
      <c r="R811" s="318"/>
      <c r="S811" s="318"/>
      <c r="T811" s="318"/>
      <c r="U811" s="318"/>
      <c r="V811" s="318"/>
      <c r="W811" s="318"/>
      <c r="X811" s="318"/>
      <c r="Y811" s="318"/>
      <c r="Z811" s="318"/>
    </row>
    <row r="812" spans="1:26" ht="12" customHeight="1" x14ac:dyDescent="0.25">
      <c r="A812" s="318"/>
      <c r="B812" s="318"/>
      <c r="C812" s="318"/>
      <c r="D812" s="318"/>
      <c r="E812" s="318"/>
      <c r="F812" s="318"/>
      <c r="G812" s="318"/>
      <c r="H812" s="318"/>
      <c r="I812" s="318"/>
      <c r="J812" s="318"/>
      <c r="K812" s="318"/>
      <c r="L812" s="318"/>
      <c r="M812" s="318"/>
      <c r="N812" s="318"/>
      <c r="O812" s="318"/>
      <c r="P812" s="318"/>
      <c r="Q812" s="318"/>
      <c r="R812" s="318"/>
      <c r="S812" s="318"/>
      <c r="T812" s="318"/>
      <c r="U812" s="318"/>
      <c r="V812" s="318"/>
      <c r="W812" s="318"/>
      <c r="X812" s="318"/>
      <c r="Y812" s="318"/>
      <c r="Z812" s="318"/>
    </row>
    <row r="813" spans="1:26" ht="12" customHeight="1" x14ac:dyDescent="0.25">
      <c r="A813" s="318"/>
      <c r="B813" s="318"/>
      <c r="C813" s="318"/>
      <c r="D813" s="318"/>
      <c r="E813" s="318"/>
      <c r="F813" s="318"/>
      <c r="G813" s="318"/>
      <c r="H813" s="318"/>
      <c r="I813" s="318"/>
      <c r="J813" s="318"/>
      <c r="K813" s="318"/>
      <c r="L813" s="318"/>
      <c r="M813" s="318"/>
      <c r="N813" s="318"/>
      <c r="O813" s="318"/>
      <c r="P813" s="318"/>
      <c r="Q813" s="318"/>
      <c r="R813" s="318"/>
      <c r="S813" s="318"/>
      <c r="T813" s="318"/>
      <c r="U813" s="318"/>
      <c r="V813" s="318"/>
      <c r="W813" s="318"/>
      <c r="X813" s="318"/>
      <c r="Y813" s="318"/>
      <c r="Z813" s="318"/>
    </row>
    <row r="814" spans="1:26" ht="12" customHeight="1" x14ac:dyDescent="0.25">
      <c r="A814" s="318"/>
      <c r="B814" s="318"/>
      <c r="C814" s="318"/>
      <c r="D814" s="318"/>
      <c r="E814" s="318"/>
      <c r="F814" s="318"/>
      <c r="G814" s="318"/>
      <c r="H814" s="318"/>
      <c r="I814" s="318"/>
      <c r="J814" s="318"/>
      <c r="K814" s="318"/>
      <c r="L814" s="318"/>
      <c r="M814" s="318"/>
      <c r="N814" s="318"/>
      <c r="O814" s="318"/>
      <c r="P814" s="318"/>
      <c r="Q814" s="318"/>
      <c r="R814" s="318"/>
      <c r="S814" s="318"/>
      <c r="T814" s="318"/>
      <c r="U814" s="318"/>
      <c r="V814" s="318"/>
      <c r="W814" s="318"/>
      <c r="X814" s="318"/>
      <c r="Y814" s="318"/>
      <c r="Z814" s="318"/>
    </row>
    <row r="815" spans="1:26" ht="12" customHeight="1" x14ac:dyDescent="0.25">
      <c r="A815" s="318"/>
      <c r="B815" s="318"/>
      <c r="C815" s="318"/>
      <c r="D815" s="318"/>
      <c r="E815" s="318"/>
      <c r="F815" s="318"/>
      <c r="G815" s="318"/>
      <c r="H815" s="318"/>
      <c r="I815" s="318"/>
      <c r="J815" s="318"/>
      <c r="K815" s="318"/>
      <c r="L815" s="318"/>
      <c r="M815" s="318"/>
      <c r="N815" s="318"/>
      <c r="O815" s="318"/>
      <c r="P815" s="318"/>
      <c r="Q815" s="318"/>
      <c r="R815" s="318"/>
      <c r="S815" s="318"/>
      <c r="T815" s="318"/>
      <c r="U815" s="318"/>
      <c r="V815" s="318"/>
      <c r="W815" s="318"/>
      <c r="X815" s="318"/>
      <c r="Y815" s="318"/>
      <c r="Z815" s="318"/>
    </row>
    <row r="816" spans="1:26" ht="12" customHeight="1" x14ac:dyDescent="0.25">
      <c r="A816" s="318"/>
      <c r="B816" s="318"/>
      <c r="C816" s="318"/>
      <c r="D816" s="318"/>
      <c r="E816" s="318"/>
      <c r="F816" s="318"/>
      <c r="G816" s="318"/>
      <c r="H816" s="318"/>
      <c r="I816" s="318"/>
      <c r="J816" s="318"/>
      <c r="K816" s="318"/>
      <c r="L816" s="318"/>
      <c r="M816" s="318"/>
      <c r="N816" s="318"/>
      <c r="O816" s="318"/>
      <c r="P816" s="318"/>
      <c r="Q816" s="318"/>
      <c r="R816" s="318"/>
      <c r="S816" s="318"/>
      <c r="T816" s="318"/>
      <c r="U816" s="318"/>
      <c r="V816" s="318"/>
      <c r="W816" s="318"/>
      <c r="X816" s="318"/>
      <c r="Y816" s="318"/>
      <c r="Z816" s="318"/>
    </row>
    <row r="817" spans="1:26" ht="12" customHeight="1" x14ac:dyDescent="0.25">
      <c r="A817" s="318"/>
      <c r="B817" s="318"/>
      <c r="C817" s="318"/>
      <c r="D817" s="318"/>
      <c r="E817" s="318"/>
      <c r="F817" s="318"/>
      <c r="G817" s="318"/>
      <c r="H817" s="318"/>
      <c r="I817" s="318"/>
      <c r="J817" s="318"/>
      <c r="K817" s="318"/>
      <c r="L817" s="318"/>
      <c r="M817" s="318"/>
      <c r="N817" s="318"/>
      <c r="O817" s="318"/>
      <c r="P817" s="318"/>
      <c r="Q817" s="318"/>
      <c r="R817" s="318"/>
      <c r="S817" s="318"/>
      <c r="T817" s="318"/>
      <c r="U817" s="318"/>
      <c r="V817" s="318"/>
      <c r="W817" s="318"/>
      <c r="X817" s="318"/>
      <c r="Y817" s="318"/>
      <c r="Z817" s="318"/>
    </row>
    <row r="818" spans="1:26" ht="12" customHeight="1" x14ac:dyDescent="0.25">
      <c r="A818" s="318"/>
      <c r="B818" s="318"/>
      <c r="C818" s="318"/>
      <c r="D818" s="318"/>
      <c r="E818" s="318"/>
      <c r="F818" s="31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  <c r="W818" s="318"/>
      <c r="X818" s="318"/>
      <c r="Y818" s="318"/>
      <c r="Z818" s="318"/>
    </row>
    <row r="819" spans="1:26" ht="12" customHeight="1" x14ac:dyDescent="0.25">
      <c r="A819" s="318"/>
      <c r="B819" s="318"/>
      <c r="C819" s="318"/>
      <c r="D819" s="318"/>
      <c r="E819" s="318"/>
      <c r="F819" s="318"/>
      <c r="G819" s="318"/>
      <c r="H819" s="318"/>
      <c r="I819" s="318"/>
      <c r="J819" s="318"/>
      <c r="K819" s="318"/>
      <c r="L819" s="318"/>
      <c r="M819" s="318"/>
      <c r="N819" s="318"/>
      <c r="O819" s="318"/>
      <c r="P819" s="318"/>
      <c r="Q819" s="318"/>
      <c r="R819" s="318"/>
      <c r="S819" s="318"/>
      <c r="T819" s="318"/>
      <c r="U819" s="318"/>
      <c r="V819" s="318"/>
      <c r="W819" s="318"/>
      <c r="X819" s="318"/>
      <c r="Y819" s="318"/>
      <c r="Z819" s="318"/>
    </row>
    <row r="820" spans="1:26" ht="12" customHeight="1" x14ac:dyDescent="0.25">
      <c r="A820" s="318"/>
      <c r="B820" s="318"/>
      <c r="C820" s="318"/>
      <c r="D820" s="318"/>
      <c r="E820" s="318"/>
      <c r="F820" s="318"/>
      <c r="G820" s="318"/>
      <c r="H820" s="318"/>
      <c r="I820" s="318"/>
      <c r="J820" s="318"/>
      <c r="K820" s="318"/>
      <c r="L820" s="318"/>
      <c r="M820" s="318"/>
      <c r="N820" s="318"/>
      <c r="O820" s="318"/>
      <c r="P820" s="318"/>
      <c r="Q820" s="318"/>
      <c r="R820" s="318"/>
      <c r="S820" s="318"/>
      <c r="T820" s="318"/>
      <c r="U820" s="318"/>
      <c r="V820" s="318"/>
      <c r="W820" s="318"/>
      <c r="X820" s="318"/>
      <c r="Y820" s="318"/>
      <c r="Z820" s="318"/>
    </row>
    <row r="821" spans="1:26" ht="12" customHeight="1" x14ac:dyDescent="0.25">
      <c r="A821" s="318"/>
      <c r="B821" s="318"/>
      <c r="C821" s="318"/>
      <c r="D821" s="318"/>
      <c r="E821" s="318"/>
      <c r="F821" s="318"/>
      <c r="G821" s="318"/>
      <c r="H821" s="318"/>
      <c r="I821" s="318"/>
      <c r="J821" s="318"/>
      <c r="K821" s="318"/>
      <c r="L821" s="318"/>
      <c r="M821" s="318"/>
      <c r="N821" s="318"/>
      <c r="O821" s="318"/>
      <c r="P821" s="318"/>
      <c r="Q821" s="318"/>
      <c r="R821" s="318"/>
      <c r="S821" s="318"/>
      <c r="T821" s="318"/>
      <c r="U821" s="318"/>
      <c r="V821" s="318"/>
      <c r="W821" s="318"/>
      <c r="X821" s="318"/>
      <c r="Y821" s="318"/>
      <c r="Z821" s="318"/>
    </row>
    <row r="822" spans="1:26" ht="12" customHeight="1" x14ac:dyDescent="0.25">
      <c r="A822" s="318"/>
      <c r="B822" s="318"/>
      <c r="C822" s="318"/>
      <c r="D822" s="318"/>
      <c r="E822" s="318"/>
      <c r="F822" s="318"/>
      <c r="G822" s="318"/>
      <c r="H822" s="318"/>
      <c r="I822" s="318"/>
      <c r="J822" s="318"/>
      <c r="K822" s="318"/>
      <c r="L822" s="318"/>
      <c r="M822" s="318"/>
      <c r="N822" s="318"/>
      <c r="O822" s="318"/>
      <c r="P822" s="318"/>
      <c r="Q822" s="318"/>
      <c r="R822" s="318"/>
      <c r="S822" s="318"/>
      <c r="T822" s="318"/>
      <c r="U822" s="318"/>
      <c r="V822" s="318"/>
      <c r="W822" s="318"/>
      <c r="X822" s="318"/>
      <c r="Y822" s="318"/>
      <c r="Z822" s="318"/>
    </row>
    <row r="823" spans="1:26" ht="12" customHeight="1" x14ac:dyDescent="0.25">
      <c r="A823" s="318"/>
      <c r="B823" s="318"/>
      <c r="C823" s="318"/>
      <c r="D823" s="318"/>
      <c r="E823" s="318"/>
      <c r="F823" s="318"/>
      <c r="G823" s="318"/>
      <c r="H823" s="318"/>
      <c r="I823" s="318"/>
      <c r="J823" s="318"/>
      <c r="K823" s="318"/>
      <c r="L823" s="318"/>
      <c r="M823" s="318"/>
      <c r="N823" s="318"/>
      <c r="O823" s="318"/>
      <c r="P823" s="318"/>
      <c r="Q823" s="318"/>
      <c r="R823" s="318"/>
      <c r="S823" s="318"/>
      <c r="T823" s="318"/>
      <c r="U823" s="318"/>
      <c r="V823" s="318"/>
      <c r="W823" s="318"/>
      <c r="X823" s="318"/>
      <c r="Y823" s="318"/>
      <c r="Z823" s="318"/>
    </row>
    <row r="824" spans="1:26" ht="12" customHeight="1" x14ac:dyDescent="0.25">
      <c r="A824" s="318"/>
      <c r="B824" s="318"/>
      <c r="C824" s="318"/>
      <c r="D824" s="318"/>
      <c r="E824" s="318"/>
      <c r="F824" s="318"/>
      <c r="G824" s="318"/>
      <c r="H824" s="318"/>
      <c r="I824" s="318"/>
      <c r="J824" s="318"/>
      <c r="K824" s="318"/>
      <c r="L824" s="318"/>
      <c r="M824" s="318"/>
      <c r="N824" s="318"/>
      <c r="O824" s="318"/>
      <c r="P824" s="318"/>
      <c r="Q824" s="318"/>
      <c r="R824" s="318"/>
      <c r="S824" s="318"/>
      <c r="T824" s="318"/>
      <c r="U824" s="318"/>
      <c r="V824" s="318"/>
      <c r="W824" s="318"/>
      <c r="X824" s="318"/>
      <c r="Y824" s="318"/>
      <c r="Z824" s="318"/>
    </row>
    <row r="825" spans="1:26" ht="12" customHeight="1" x14ac:dyDescent="0.25">
      <c r="A825" s="318"/>
      <c r="B825" s="318"/>
      <c r="C825" s="318"/>
      <c r="D825" s="318"/>
      <c r="E825" s="318"/>
      <c r="F825" s="318"/>
      <c r="G825" s="318"/>
      <c r="H825" s="318"/>
      <c r="I825" s="318"/>
      <c r="J825" s="318"/>
      <c r="K825" s="318"/>
      <c r="L825" s="318"/>
      <c r="M825" s="318"/>
      <c r="N825" s="318"/>
      <c r="O825" s="318"/>
      <c r="P825" s="318"/>
      <c r="Q825" s="318"/>
      <c r="R825" s="318"/>
      <c r="S825" s="318"/>
      <c r="T825" s="318"/>
      <c r="U825" s="318"/>
      <c r="V825" s="318"/>
      <c r="W825" s="318"/>
      <c r="X825" s="318"/>
      <c r="Y825" s="318"/>
      <c r="Z825" s="318"/>
    </row>
    <row r="826" spans="1:26" ht="12" customHeight="1" x14ac:dyDescent="0.25">
      <c r="A826" s="318"/>
      <c r="B826" s="318"/>
      <c r="C826" s="318"/>
      <c r="D826" s="318"/>
      <c r="E826" s="318"/>
      <c r="F826" s="318"/>
      <c r="G826" s="318"/>
      <c r="H826" s="318"/>
      <c r="I826" s="318"/>
      <c r="J826" s="318"/>
      <c r="K826" s="318"/>
      <c r="L826" s="318"/>
      <c r="M826" s="318"/>
      <c r="N826" s="318"/>
      <c r="O826" s="318"/>
      <c r="P826" s="318"/>
      <c r="Q826" s="318"/>
      <c r="R826" s="318"/>
      <c r="S826" s="318"/>
      <c r="T826" s="318"/>
      <c r="U826" s="318"/>
      <c r="V826" s="318"/>
      <c r="W826" s="318"/>
      <c r="X826" s="318"/>
      <c r="Y826" s="318"/>
      <c r="Z826" s="318"/>
    </row>
    <row r="827" spans="1:26" ht="12" customHeight="1" x14ac:dyDescent="0.25">
      <c r="A827" s="318"/>
      <c r="B827" s="318"/>
      <c r="C827" s="318"/>
      <c r="D827" s="318"/>
      <c r="E827" s="318"/>
      <c r="F827" s="318"/>
      <c r="G827" s="318"/>
      <c r="H827" s="318"/>
      <c r="I827" s="318"/>
      <c r="J827" s="318"/>
      <c r="K827" s="318"/>
      <c r="L827" s="318"/>
      <c r="M827" s="318"/>
      <c r="N827" s="318"/>
      <c r="O827" s="318"/>
      <c r="P827" s="318"/>
      <c r="Q827" s="318"/>
      <c r="R827" s="318"/>
      <c r="S827" s="318"/>
      <c r="T827" s="318"/>
      <c r="U827" s="318"/>
      <c r="V827" s="318"/>
      <c r="W827" s="318"/>
      <c r="X827" s="318"/>
      <c r="Y827" s="318"/>
      <c r="Z827" s="318"/>
    </row>
    <row r="828" spans="1:26" ht="12" customHeight="1" x14ac:dyDescent="0.25">
      <c r="A828" s="318"/>
      <c r="B828" s="318"/>
      <c r="C828" s="318"/>
      <c r="D828" s="318"/>
      <c r="E828" s="318"/>
      <c r="F828" s="318"/>
      <c r="G828" s="318"/>
      <c r="H828" s="318"/>
      <c r="I828" s="318"/>
      <c r="J828" s="318"/>
      <c r="K828" s="318"/>
      <c r="L828" s="318"/>
      <c r="M828" s="318"/>
      <c r="N828" s="318"/>
      <c r="O828" s="318"/>
      <c r="P828" s="318"/>
      <c r="Q828" s="318"/>
      <c r="R828" s="318"/>
      <c r="S828" s="318"/>
      <c r="T828" s="318"/>
      <c r="U828" s="318"/>
      <c r="V828" s="318"/>
      <c r="W828" s="318"/>
      <c r="X828" s="318"/>
      <c r="Y828" s="318"/>
      <c r="Z828" s="318"/>
    </row>
    <row r="829" spans="1:26" ht="12" customHeight="1" x14ac:dyDescent="0.25">
      <c r="A829" s="318"/>
      <c r="B829" s="318"/>
      <c r="C829" s="318"/>
      <c r="D829" s="318"/>
      <c r="E829" s="318"/>
      <c r="F829" s="318"/>
      <c r="G829" s="318"/>
      <c r="H829" s="318"/>
      <c r="I829" s="318"/>
      <c r="J829" s="318"/>
      <c r="K829" s="318"/>
      <c r="L829" s="318"/>
      <c r="M829" s="318"/>
      <c r="N829" s="318"/>
      <c r="O829" s="318"/>
      <c r="P829" s="318"/>
      <c r="Q829" s="318"/>
      <c r="R829" s="318"/>
      <c r="S829" s="318"/>
      <c r="T829" s="318"/>
      <c r="U829" s="318"/>
      <c r="V829" s="318"/>
      <c r="W829" s="318"/>
      <c r="X829" s="318"/>
      <c r="Y829" s="318"/>
      <c r="Z829" s="318"/>
    </row>
    <row r="830" spans="1:26" ht="12" customHeight="1" x14ac:dyDescent="0.25">
      <c r="A830" s="318"/>
      <c r="B830" s="318"/>
      <c r="C830" s="318"/>
      <c r="D830" s="318"/>
      <c r="E830" s="318"/>
      <c r="F830" s="318"/>
      <c r="G830" s="318"/>
      <c r="H830" s="318"/>
      <c r="I830" s="318"/>
      <c r="J830" s="318"/>
      <c r="K830" s="318"/>
      <c r="L830" s="318"/>
      <c r="M830" s="318"/>
      <c r="N830" s="318"/>
      <c r="O830" s="318"/>
      <c r="P830" s="318"/>
      <c r="Q830" s="318"/>
      <c r="R830" s="318"/>
      <c r="S830" s="318"/>
      <c r="T830" s="318"/>
      <c r="U830" s="318"/>
      <c r="V830" s="318"/>
      <c r="W830" s="318"/>
      <c r="X830" s="318"/>
      <c r="Y830" s="318"/>
      <c r="Z830" s="318"/>
    </row>
    <row r="831" spans="1:26" ht="12" customHeight="1" x14ac:dyDescent="0.25">
      <c r="A831" s="318"/>
      <c r="B831" s="318"/>
      <c r="C831" s="318"/>
      <c r="D831" s="318"/>
      <c r="E831" s="318"/>
      <c r="F831" s="318"/>
      <c r="G831" s="318"/>
      <c r="H831" s="318"/>
      <c r="I831" s="318"/>
      <c r="J831" s="318"/>
      <c r="K831" s="318"/>
      <c r="L831" s="318"/>
      <c r="M831" s="318"/>
      <c r="N831" s="318"/>
      <c r="O831" s="318"/>
      <c r="P831" s="318"/>
      <c r="Q831" s="318"/>
      <c r="R831" s="318"/>
      <c r="S831" s="318"/>
      <c r="T831" s="318"/>
      <c r="U831" s="318"/>
      <c r="V831" s="318"/>
      <c r="W831" s="318"/>
      <c r="X831" s="318"/>
      <c r="Y831" s="318"/>
      <c r="Z831" s="318"/>
    </row>
    <row r="832" spans="1:26" ht="12" customHeight="1" x14ac:dyDescent="0.25">
      <c r="A832" s="318"/>
      <c r="B832" s="318"/>
      <c r="C832" s="318"/>
      <c r="D832" s="318"/>
      <c r="E832" s="318"/>
      <c r="F832" s="318"/>
      <c r="G832" s="318"/>
      <c r="H832" s="318"/>
      <c r="I832" s="318"/>
      <c r="J832" s="318"/>
      <c r="K832" s="318"/>
      <c r="L832" s="318"/>
      <c r="M832" s="318"/>
      <c r="N832" s="318"/>
      <c r="O832" s="318"/>
      <c r="P832" s="318"/>
      <c r="Q832" s="318"/>
      <c r="R832" s="318"/>
      <c r="S832" s="318"/>
      <c r="T832" s="318"/>
      <c r="U832" s="318"/>
      <c r="V832" s="318"/>
      <c r="W832" s="318"/>
      <c r="X832" s="318"/>
      <c r="Y832" s="318"/>
      <c r="Z832" s="318"/>
    </row>
    <row r="833" spans="1:26" ht="12" customHeight="1" x14ac:dyDescent="0.25">
      <c r="A833" s="318"/>
      <c r="B833" s="318"/>
      <c r="C833" s="318"/>
      <c r="D833" s="318"/>
      <c r="E833" s="318"/>
      <c r="F833" s="318"/>
      <c r="G833" s="318"/>
      <c r="H833" s="318"/>
      <c r="I833" s="318"/>
      <c r="J833" s="318"/>
      <c r="K833" s="318"/>
      <c r="L833" s="318"/>
      <c r="M833" s="318"/>
      <c r="N833" s="318"/>
      <c r="O833" s="318"/>
      <c r="P833" s="318"/>
      <c r="Q833" s="318"/>
      <c r="R833" s="318"/>
      <c r="S833" s="318"/>
      <c r="T833" s="318"/>
      <c r="U833" s="318"/>
      <c r="V833" s="318"/>
      <c r="W833" s="318"/>
      <c r="X833" s="318"/>
      <c r="Y833" s="318"/>
      <c r="Z833" s="318"/>
    </row>
    <row r="834" spans="1:26" ht="12" customHeight="1" x14ac:dyDescent="0.25">
      <c r="A834" s="318"/>
      <c r="B834" s="318"/>
      <c r="C834" s="318"/>
      <c r="D834" s="318"/>
      <c r="E834" s="318"/>
      <c r="F834" s="318"/>
      <c r="G834" s="318"/>
      <c r="H834" s="318"/>
      <c r="I834" s="318"/>
      <c r="J834" s="318"/>
      <c r="K834" s="318"/>
      <c r="L834" s="318"/>
      <c r="M834" s="318"/>
      <c r="N834" s="318"/>
      <c r="O834" s="318"/>
      <c r="P834" s="318"/>
      <c r="Q834" s="318"/>
      <c r="R834" s="318"/>
      <c r="S834" s="318"/>
      <c r="T834" s="318"/>
      <c r="U834" s="318"/>
      <c r="V834" s="318"/>
      <c r="W834" s="318"/>
      <c r="X834" s="318"/>
      <c r="Y834" s="318"/>
      <c r="Z834" s="318"/>
    </row>
    <row r="835" spans="1:26" ht="12" customHeight="1" x14ac:dyDescent="0.25">
      <c r="A835" s="318"/>
      <c r="B835" s="318"/>
      <c r="C835" s="318"/>
      <c r="D835" s="318"/>
      <c r="E835" s="318"/>
      <c r="F835" s="318"/>
      <c r="G835" s="318"/>
      <c r="H835" s="318"/>
      <c r="I835" s="318"/>
      <c r="J835" s="318"/>
      <c r="K835" s="318"/>
      <c r="L835" s="318"/>
      <c r="M835" s="318"/>
      <c r="N835" s="318"/>
      <c r="O835" s="318"/>
      <c r="P835" s="318"/>
      <c r="Q835" s="318"/>
      <c r="R835" s="318"/>
      <c r="S835" s="318"/>
      <c r="T835" s="318"/>
      <c r="U835" s="318"/>
      <c r="V835" s="318"/>
      <c r="W835" s="318"/>
      <c r="X835" s="318"/>
      <c r="Y835" s="318"/>
      <c r="Z835" s="318"/>
    </row>
    <row r="836" spans="1:26" ht="12" customHeight="1" x14ac:dyDescent="0.25">
      <c r="A836" s="318"/>
      <c r="B836" s="318"/>
      <c r="C836" s="318"/>
      <c r="D836" s="318"/>
      <c r="E836" s="318"/>
      <c r="F836" s="318"/>
      <c r="G836" s="318"/>
      <c r="H836" s="318"/>
      <c r="I836" s="318"/>
      <c r="J836" s="318"/>
      <c r="K836" s="318"/>
      <c r="L836" s="318"/>
      <c r="M836" s="318"/>
      <c r="N836" s="318"/>
      <c r="O836" s="318"/>
      <c r="P836" s="318"/>
      <c r="Q836" s="318"/>
      <c r="R836" s="318"/>
      <c r="S836" s="318"/>
      <c r="T836" s="318"/>
      <c r="U836" s="318"/>
      <c r="V836" s="318"/>
      <c r="W836" s="318"/>
      <c r="X836" s="318"/>
      <c r="Y836" s="318"/>
      <c r="Z836" s="318"/>
    </row>
    <row r="837" spans="1:26" ht="12" customHeight="1" x14ac:dyDescent="0.25">
      <c r="A837" s="318"/>
      <c r="B837" s="318"/>
      <c r="C837" s="318"/>
      <c r="D837" s="318"/>
      <c r="E837" s="318"/>
      <c r="F837" s="318"/>
      <c r="G837" s="318"/>
      <c r="H837" s="318"/>
      <c r="I837" s="318"/>
      <c r="J837" s="318"/>
      <c r="K837" s="318"/>
      <c r="L837" s="318"/>
      <c r="M837" s="318"/>
      <c r="N837" s="318"/>
      <c r="O837" s="318"/>
      <c r="P837" s="318"/>
      <c r="Q837" s="318"/>
      <c r="R837" s="318"/>
      <c r="S837" s="318"/>
      <c r="T837" s="318"/>
      <c r="U837" s="318"/>
      <c r="V837" s="318"/>
      <c r="W837" s="318"/>
      <c r="X837" s="318"/>
      <c r="Y837" s="318"/>
      <c r="Z837" s="318"/>
    </row>
    <row r="838" spans="1:26" ht="12" customHeight="1" x14ac:dyDescent="0.25">
      <c r="A838" s="318"/>
      <c r="B838" s="318"/>
      <c r="C838" s="318"/>
      <c r="D838" s="318"/>
      <c r="E838" s="318"/>
      <c r="F838" s="318"/>
      <c r="G838" s="318"/>
      <c r="H838" s="318"/>
      <c r="I838" s="318"/>
      <c r="J838" s="318"/>
      <c r="K838" s="318"/>
      <c r="L838" s="318"/>
      <c r="M838" s="318"/>
      <c r="N838" s="318"/>
      <c r="O838" s="318"/>
      <c r="P838" s="318"/>
      <c r="Q838" s="318"/>
      <c r="R838" s="318"/>
      <c r="S838" s="318"/>
      <c r="T838" s="318"/>
      <c r="U838" s="318"/>
      <c r="V838" s="318"/>
      <c r="W838" s="318"/>
      <c r="X838" s="318"/>
      <c r="Y838" s="318"/>
      <c r="Z838" s="318"/>
    </row>
    <row r="839" spans="1:26" ht="12" customHeight="1" x14ac:dyDescent="0.25">
      <c r="A839" s="318"/>
      <c r="B839" s="318"/>
      <c r="C839" s="318"/>
      <c r="D839" s="318"/>
      <c r="E839" s="318"/>
      <c r="F839" s="318"/>
      <c r="G839" s="318"/>
      <c r="H839" s="318"/>
      <c r="I839" s="318"/>
      <c r="J839" s="318"/>
      <c r="K839" s="318"/>
      <c r="L839" s="318"/>
      <c r="M839" s="318"/>
      <c r="N839" s="318"/>
      <c r="O839" s="318"/>
      <c r="P839" s="318"/>
      <c r="Q839" s="318"/>
      <c r="R839" s="318"/>
      <c r="S839" s="318"/>
      <c r="T839" s="318"/>
      <c r="U839" s="318"/>
      <c r="V839" s="318"/>
      <c r="W839" s="318"/>
      <c r="X839" s="318"/>
      <c r="Y839" s="318"/>
      <c r="Z839" s="318"/>
    </row>
    <row r="840" spans="1:26" ht="12" customHeight="1" x14ac:dyDescent="0.25">
      <c r="A840" s="318"/>
      <c r="B840" s="318"/>
      <c r="C840" s="318"/>
      <c r="D840" s="318"/>
      <c r="E840" s="318"/>
      <c r="F840" s="31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  <c r="W840" s="318"/>
      <c r="X840" s="318"/>
      <c r="Y840" s="318"/>
      <c r="Z840" s="318"/>
    </row>
    <row r="841" spans="1:26" ht="12" customHeight="1" x14ac:dyDescent="0.25">
      <c r="A841" s="318"/>
      <c r="B841" s="318"/>
      <c r="C841" s="318"/>
      <c r="D841" s="318"/>
      <c r="E841" s="318"/>
      <c r="F841" s="318"/>
      <c r="G841" s="318"/>
      <c r="H841" s="318"/>
      <c r="I841" s="318"/>
      <c r="J841" s="318"/>
      <c r="K841" s="318"/>
      <c r="L841" s="318"/>
      <c r="M841" s="318"/>
      <c r="N841" s="318"/>
      <c r="O841" s="318"/>
      <c r="P841" s="318"/>
      <c r="Q841" s="318"/>
      <c r="R841" s="318"/>
      <c r="S841" s="318"/>
      <c r="T841" s="318"/>
      <c r="U841" s="318"/>
      <c r="V841" s="318"/>
      <c r="W841" s="318"/>
      <c r="X841" s="318"/>
      <c r="Y841" s="318"/>
      <c r="Z841" s="318"/>
    </row>
    <row r="842" spans="1:26" ht="12" customHeight="1" x14ac:dyDescent="0.25">
      <c r="A842" s="318"/>
      <c r="B842" s="318"/>
      <c r="C842" s="318"/>
      <c r="D842" s="318"/>
      <c r="E842" s="318"/>
      <c r="F842" s="318"/>
      <c r="G842" s="318"/>
      <c r="H842" s="318"/>
      <c r="I842" s="318"/>
      <c r="J842" s="318"/>
      <c r="K842" s="318"/>
      <c r="L842" s="318"/>
      <c r="M842" s="318"/>
      <c r="N842" s="318"/>
      <c r="O842" s="318"/>
      <c r="P842" s="318"/>
      <c r="Q842" s="318"/>
      <c r="R842" s="318"/>
      <c r="S842" s="318"/>
      <c r="T842" s="318"/>
      <c r="U842" s="318"/>
      <c r="V842" s="318"/>
      <c r="W842" s="318"/>
      <c r="X842" s="318"/>
      <c r="Y842" s="318"/>
      <c r="Z842" s="318"/>
    </row>
    <row r="843" spans="1:26" ht="12" customHeight="1" x14ac:dyDescent="0.25">
      <c r="A843" s="318"/>
      <c r="B843" s="318"/>
      <c r="C843" s="318"/>
      <c r="D843" s="318"/>
      <c r="E843" s="318"/>
      <c r="F843" s="318"/>
      <c r="G843" s="318"/>
      <c r="H843" s="318"/>
      <c r="I843" s="318"/>
      <c r="J843" s="318"/>
      <c r="K843" s="318"/>
      <c r="L843" s="318"/>
      <c r="M843" s="318"/>
      <c r="N843" s="318"/>
      <c r="O843" s="318"/>
      <c r="P843" s="318"/>
      <c r="Q843" s="318"/>
      <c r="R843" s="318"/>
      <c r="S843" s="318"/>
      <c r="T843" s="318"/>
      <c r="U843" s="318"/>
      <c r="V843" s="318"/>
      <c r="W843" s="318"/>
      <c r="X843" s="318"/>
      <c r="Y843" s="318"/>
      <c r="Z843" s="318"/>
    </row>
    <row r="844" spans="1:26" ht="12" customHeight="1" x14ac:dyDescent="0.25">
      <c r="A844" s="318"/>
      <c r="B844" s="318"/>
      <c r="C844" s="318"/>
      <c r="D844" s="318"/>
      <c r="E844" s="318"/>
      <c r="F844" s="318"/>
      <c r="G844" s="318"/>
      <c r="H844" s="318"/>
      <c r="I844" s="318"/>
      <c r="J844" s="318"/>
      <c r="K844" s="318"/>
      <c r="L844" s="318"/>
      <c r="M844" s="318"/>
      <c r="N844" s="318"/>
      <c r="O844" s="318"/>
      <c r="P844" s="318"/>
      <c r="Q844" s="318"/>
      <c r="R844" s="318"/>
      <c r="S844" s="318"/>
      <c r="T844" s="318"/>
      <c r="U844" s="318"/>
      <c r="V844" s="318"/>
      <c r="W844" s="318"/>
      <c r="X844" s="318"/>
      <c r="Y844" s="318"/>
      <c r="Z844" s="318"/>
    </row>
    <row r="845" spans="1:26" ht="12" customHeight="1" x14ac:dyDescent="0.25">
      <c r="A845" s="318"/>
      <c r="B845" s="318"/>
      <c r="C845" s="318"/>
      <c r="D845" s="318"/>
      <c r="E845" s="318"/>
      <c r="F845" s="318"/>
      <c r="G845" s="318"/>
      <c r="H845" s="318"/>
      <c r="I845" s="318"/>
      <c r="J845" s="318"/>
      <c r="K845" s="318"/>
      <c r="L845" s="318"/>
      <c r="M845" s="318"/>
      <c r="N845" s="318"/>
      <c r="O845" s="318"/>
      <c r="P845" s="318"/>
      <c r="Q845" s="318"/>
      <c r="R845" s="318"/>
      <c r="S845" s="318"/>
      <c r="T845" s="318"/>
      <c r="U845" s="318"/>
      <c r="V845" s="318"/>
      <c r="W845" s="318"/>
      <c r="X845" s="318"/>
      <c r="Y845" s="318"/>
      <c r="Z845" s="318"/>
    </row>
    <row r="846" spans="1:26" ht="12" customHeight="1" x14ac:dyDescent="0.25">
      <c r="A846" s="318"/>
      <c r="B846" s="318"/>
      <c r="C846" s="318"/>
      <c r="D846" s="318"/>
      <c r="E846" s="318"/>
      <c r="F846" s="318"/>
      <c r="G846" s="318"/>
      <c r="H846" s="318"/>
      <c r="I846" s="318"/>
      <c r="J846" s="318"/>
      <c r="K846" s="318"/>
      <c r="L846" s="318"/>
      <c r="M846" s="318"/>
      <c r="N846" s="318"/>
      <c r="O846" s="318"/>
      <c r="P846" s="318"/>
      <c r="Q846" s="318"/>
      <c r="R846" s="318"/>
      <c r="S846" s="318"/>
      <c r="T846" s="318"/>
      <c r="U846" s="318"/>
      <c r="V846" s="318"/>
      <c r="W846" s="318"/>
      <c r="X846" s="318"/>
      <c r="Y846" s="318"/>
      <c r="Z846" s="318"/>
    </row>
    <row r="847" spans="1:26" ht="12" customHeight="1" x14ac:dyDescent="0.25">
      <c r="A847" s="318"/>
      <c r="B847" s="318"/>
      <c r="C847" s="318"/>
      <c r="D847" s="318"/>
      <c r="E847" s="318"/>
      <c r="F847" s="318"/>
      <c r="G847" s="318"/>
      <c r="H847" s="318"/>
      <c r="I847" s="318"/>
      <c r="J847" s="318"/>
      <c r="K847" s="318"/>
      <c r="L847" s="318"/>
      <c r="M847" s="318"/>
      <c r="N847" s="318"/>
      <c r="O847" s="318"/>
      <c r="P847" s="318"/>
      <c r="Q847" s="318"/>
      <c r="R847" s="318"/>
      <c r="S847" s="318"/>
      <c r="T847" s="318"/>
      <c r="U847" s="318"/>
      <c r="V847" s="318"/>
      <c r="W847" s="318"/>
      <c r="X847" s="318"/>
      <c r="Y847" s="318"/>
      <c r="Z847" s="318"/>
    </row>
    <row r="848" spans="1:26" ht="12" customHeight="1" x14ac:dyDescent="0.25">
      <c r="A848" s="318"/>
      <c r="B848" s="318"/>
      <c r="C848" s="318"/>
      <c r="D848" s="318"/>
      <c r="E848" s="318"/>
      <c r="F848" s="31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  <c r="W848" s="318"/>
      <c r="X848" s="318"/>
      <c r="Y848" s="318"/>
      <c r="Z848" s="318"/>
    </row>
    <row r="849" spans="1:26" ht="12" customHeight="1" x14ac:dyDescent="0.25">
      <c r="A849" s="318"/>
      <c r="B849" s="318"/>
      <c r="C849" s="318"/>
      <c r="D849" s="318"/>
      <c r="E849" s="318"/>
      <c r="F849" s="31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  <c r="W849" s="318"/>
      <c r="X849" s="318"/>
      <c r="Y849" s="318"/>
      <c r="Z849" s="318"/>
    </row>
    <row r="850" spans="1:26" ht="12" customHeight="1" x14ac:dyDescent="0.25">
      <c r="A850" s="318"/>
      <c r="B850" s="318"/>
      <c r="C850" s="318"/>
      <c r="D850" s="318"/>
      <c r="E850" s="318"/>
      <c r="F850" s="31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</row>
    <row r="851" spans="1:26" ht="12" customHeight="1" x14ac:dyDescent="0.25">
      <c r="A851" s="318"/>
      <c r="B851" s="318"/>
      <c r="C851" s="318"/>
      <c r="D851" s="318"/>
      <c r="E851" s="318"/>
      <c r="F851" s="31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  <c r="W851" s="318"/>
      <c r="X851" s="318"/>
      <c r="Y851" s="318"/>
      <c r="Z851" s="318"/>
    </row>
    <row r="852" spans="1:26" ht="12" customHeight="1" x14ac:dyDescent="0.25">
      <c r="A852" s="318"/>
      <c r="B852" s="318"/>
      <c r="C852" s="318"/>
      <c r="D852" s="318"/>
      <c r="E852" s="318"/>
      <c r="F852" s="31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  <c r="W852" s="318"/>
      <c r="X852" s="318"/>
      <c r="Y852" s="318"/>
      <c r="Z852" s="318"/>
    </row>
    <row r="853" spans="1:26" ht="12" customHeight="1" x14ac:dyDescent="0.25">
      <c r="A853" s="318"/>
      <c r="B853" s="318"/>
      <c r="C853" s="318"/>
      <c r="D853" s="318"/>
      <c r="E853" s="318"/>
      <c r="F853" s="31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  <c r="W853" s="318"/>
      <c r="X853" s="318"/>
      <c r="Y853" s="318"/>
      <c r="Z853" s="318"/>
    </row>
    <row r="854" spans="1:26" ht="12" customHeight="1" x14ac:dyDescent="0.25">
      <c r="A854" s="318"/>
      <c r="B854" s="318"/>
      <c r="C854" s="318"/>
      <c r="D854" s="318"/>
      <c r="E854" s="318"/>
      <c r="F854" s="318"/>
      <c r="G854" s="318"/>
      <c r="H854" s="318"/>
      <c r="I854" s="318"/>
      <c r="J854" s="318"/>
      <c r="K854" s="318"/>
      <c r="L854" s="318"/>
      <c r="M854" s="318"/>
      <c r="N854" s="318"/>
      <c r="O854" s="318"/>
      <c r="P854" s="318"/>
      <c r="Q854" s="318"/>
      <c r="R854" s="318"/>
      <c r="S854" s="318"/>
      <c r="T854" s="318"/>
      <c r="U854" s="318"/>
      <c r="V854" s="318"/>
      <c r="W854" s="318"/>
      <c r="X854" s="318"/>
      <c r="Y854" s="318"/>
      <c r="Z854" s="318"/>
    </row>
    <row r="855" spans="1:26" ht="12" customHeight="1" x14ac:dyDescent="0.25">
      <c r="A855" s="318"/>
      <c r="B855" s="318"/>
      <c r="C855" s="318"/>
      <c r="D855" s="318"/>
      <c r="E855" s="318"/>
      <c r="F855" s="318"/>
      <c r="G855" s="318"/>
      <c r="H855" s="318"/>
      <c r="I855" s="318"/>
      <c r="J855" s="318"/>
      <c r="K855" s="318"/>
      <c r="L855" s="318"/>
      <c r="M855" s="318"/>
      <c r="N855" s="318"/>
      <c r="O855" s="318"/>
      <c r="P855" s="318"/>
      <c r="Q855" s="318"/>
      <c r="R855" s="318"/>
      <c r="S855" s="318"/>
      <c r="T855" s="318"/>
      <c r="U855" s="318"/>
      <c r="V855" s="318"/>
      <c r="W855" s="318"/>
      <c r="X855" s="318"/>
      <c r="Y855" s="318"/>
      <c r="Z855" s="318"/>
    </row>
    <row r="856" spans="1:26" ht="12" customHeight="1" x14ac:dyDescent="0.25">
      <c r="A856" s="318"/>
      <c r="B856" s="318"/>
      <c r="C856" s="318"/>
      <c r="D856" s="318"/>
      <c r="E856" s="318"/>
      <c r="F856" s="318"/>
      <c r="G856" s="318"/>
      <c r="H856" s="318"/>
      <c r="I856" s="318"/>
      <c r="J856" s="318"/>
      <c r="K856" s="318"/>
      <c r="L856" s="318"/>
      <c r="M856" s="318"/>
      <c r="N856" s="318"/>
      <c r="O856" s="318"/>
      <c r="P856" s="318"/>
      <c r="Q856" s="318"/>
      <c r="R856" s="318"/>
      <c r="S856" s="318"/>
      <c r="T856" s="318"/>
      <c r="U856" s="318"/>
      <c r="V856" s="318"/>
      <c r="W856" s="318"/>
      <c r="X856" s="318"/>
      <c r="Y856" s="318"/>
      <c r="Z856" s="318"/>
    </row>
    <row r="857" spans="1:26" ht="12" customHeight="1" x14ac:dyDescent="0.25">
      <c r="A857" s="318"/>
      <c r="B857" s="318"/>
      <c r="C857" s="318"/>
      <c r="D857" s="318"/>
      <c r="E857" s="318"/>
      <c r="F857" s="318"/>
      <c r="G857" s="318"/>
      <c r="H857" s="318"/>
      <c r="I857" s="318"/>
      <c r="J857" s="318"/>
      <c r="K857" s="318"/>
      <c r="L857" s="318"/>
      <c r="M857" s="318"/>
      <c r="N857" s="318"/>
      <c r="O857" s="318"/>
      <c r="P857" s="318"/>
      <c r="Q857" s="318"/>
      <c r="R857" s="318"/>
      <c r="S857" s="318"/>
      <c r="T857" s="318"/>
      <c r="U857" s="318"/>
      <c r="V857" s="318"/>
      <c r="W857" s="318"/>
      <c r="X857" s="318"/>
      <c r="Y857" s="318"/>
      <c r="Z857" s="318"/>
    </row>
    <row r="858" spans="1:26" ht="12" customHeight="1" x14ac:dyDescent="0.25">
      <c r="A858" s="318"/>
      <c r="B858" s="318"/>
      <c r="C858" s="318"/>
      <c r="D858" s="318"/>
      <c r="E858" s="318"/>
      <c r="F858" s="318"/>
      <c r="G858" s="318"/>
      <c r="H858" s="318"/>
      <c r="I858" s="318"/>
      <c r="J858" s="318"/>
      <c r="K858" s="318"/>
      <c r="L858" s="318"/>
      <c r="M858" s="318"/>
      <c r="N858" s="318"/>
      <c r="O858" s="318"/>
      <c r="P858" s="318"/>
      <c r="Q858" s="318"/>
      <c r="R858" s="318"/>
      <c r="S858" s="318"/>
      <c r="T858" s="318"/>
      <c r="U858" s="318"/>
      <c r="V858" s="318"/>
      <c r="W858" s="318"/>
      <c r="X858" s="318"/>
      <c r="Y858" s="318"/>
      <c r="Z858" s="318"/>
    </row>
    <row r="859" spans="1:26" ht="12" customHeight="1" x14ac:dyDescent="0.25">
      <c r="A859" s="318"/>
      <c r="B859" s="318"/>
      <c r="C859" s="318"/>
      <c r="D859" s="318"/>
      <c r="E859" s="318"/>
      <c r="F859" s="318"/>
      <c r="G859" s="318"/>
      <c r="H859" s="318"/>
      <c r="I859" s="318"/>
      <c r="J859" s="318"/>
      <c r="K859" s="318"/>
      <c r="L859" s="318"/>
      <c r="M859" s="318"/>
      <c r="N859" s="318"/>
      <c r="O859" s="318"/>
      <c r="P859" s="318"/>
      <c r="Q859" s="318"/>
      <c r="R859" s="318"/>
      <c r="S859" s="318"/>
      <c r="T859" s="318"/>
      <c r="U859" s="318"/>
      <c r="V859" s="318"/>
      <c r="W859" s="318"/>
      <c r="X859" s="318"/>
      <c r="Y859" s="318"/>
      <c r="Z859" s="318"/>
    </row>
    <row r="860" spans="1:26" ht="12" customHeight="1" x14ac:dyDescent="0.25">
      <c r="A860" s="318"/>
      <c r="B860" s="318"/>
      <c r="C860" s="318"/>
      <c r="D860" s="318"/>
      <c r="E860" s="318"/>
      <c r="F860" s="318"/>
      <c r="G860" s="318"/>
      <c r="H860" s="318"/>
      <c r="I860" s="318"/>
      <c r="J860" s="318"/>
      <c r="K860" s="318"/>
      <c r="L860" s="318"/>
      <c r="M860" s="318"/>
      <c r="N860" s="318"/>
      <c r="O860" s="318"/>
      <c r="P860" s="318"/>
      <c r="Q860" s="318"/>
      <c r="R860" s="318"/>
      <c r="S860" s="318"/>
      <c r="T860" s="318"/>
      <c r="U860" s="318"/>
      <c r="V860" s="318"/>
      <c r="W860" s="318"/>
      <c r="X860" s="318"/>
      <c r="Y860" s="318"/>
      <c r="Z860" s="318"/>
    </row>
    <row r="861" spans="1:26" ht="12" customHeight="1" x14ac:dyDescent="0.25">
      <c r="A861" s="318"/>
      <c r="B861" s="318"/>
      <c r="C861" s="318"/>
      <c r="D861" s="318"/>
      <c r="E861" s="318"/>
      <c r="F861" s="318"/>
      <c r="G861" s="318"/>
      <c r="H861" s="318"/>
      <c r="I861" s="318"/>
      <c r="J861" s="318"/>
      <c r="K861" s="318"/>
      <c r="L861" s="318"/>
      <c r="M861" s="318"/>
      <c r="N861" s="318"/>
      <c r="O861" s="318"/>
      <c r="P861" s="318"/>
      <c r="Q861" s="318"/>
      <c r="R861" s="318"/>
      <c r="S861" s="318"/>
      <c r="T861" s="318"/>
      <c r="U861" s="318"/>
      <c r="V861" s="318"/>
      <c r="W861" s="318"/>
      <c r="X861" s="318"/>
      <c r="Y861" s="318"/>
      <c r="Z861" s="318"/>
    </row>
    <row r="862" spans="1:26" ht="12" customHeight="1" x14ac:dyDescent="0.25">
      <c r="A862" s="318"/>
      <c r="B862" s="318"/>
      <c r="C862" s="318"/>
      <c r="D862" s="318"/>
      <c r="E862" s="318"/>
      <c r="F862" s="318"/>
      <c r="G862" s="318"/>
      <c r="H862" s="318"/>
      <c r="I862" s="318"/>
      <c r="J862" s="318"/>
      <c r="K862" s="318"/>
      <c r="L862" s="318"/>
      <c r="M862" s="318"/>
      <c r="N862" s="318"/>
      <c r="O862" s="318"/>
      <c r="P862" s="318"/>
      <c r="Q862" s="318"/>
      <c r="R862" s="318"/>
      <c r="S862" s="318"/>
      <c r="T862" s="318"/>
      <c r="U862" s="318"/>
      <c r="V862" s="318"/>
      <c r="W862" s="318"/>
      <c r="X862" s="318"/>
      <c r="Y862" s="318"/>
      <c r="Z862" s="318"/>
    </row>
    <row r="863" spans="1:26" ht="12" customHeight="1" x14ac:dyDescent="0.25">
      <c r="A863" s="318"/>
      <c r="B863" s="318"/>
      <c r="C863" s="318"/>
      <c r="D863" s="318"/>
      <c r="E863" s="318"/>
      <c r="F863" s="318"/>
      <c r="G863" s="318"/>
      <c r="H863" s="318"/>
      <c r="I863" s="318"/>
      <c r="J863" s="318"/>
      <c r="K863" s="318"/>
      <c r="L863" s="318"/>
      <c r="M863" s="318"/>
      <c r="N863" s="318"/>
      <c r="O863" s="318"/>
      <c r="P863" s="318"/>
      <c r="Q863" s="318"/>
      <c r="R863" s="318"/>
      <c r="S863" s="318"/>
      <c r="T863" s="318"/>
      <c r="U863" s="318"/>
      <c r="V863" s="318"/>
      <c r="W863" s="318"/>
      <c r="X863" s="318"/>
      <c r="Y863" s="318"/>
      <c r="Z863" s="318"/>
    </row>
    <row r="864" spans="1:26" ht="12" customHeight="1" x14ac:dyDescent="0.25">
      <c r="A864" s="318"/>
      <c r="B864" s="318"/>
      <c r="C864" s="318"/>
      <c r="D864" s="318"/>
      <c r="E864" s="318"/>
      <c r="F864" s="318"/>
      <c r="G864" s="318"/>
      <c r="H864" s="318"/>
      <c r="I864" s="318"/>
      <c r="J864" s="318"/>
      <c r="K864" s="318"/>
      <c r="L864" s="318"/>
      <c r="M864" s="318"/>
      <c r="N864" s="318"/>
      <c r="O864" s="318"/>
      <c r="P864" s="318"/>
      <c r="Q864" s="318"/>
      <c r="R864" s="318"/>
      <c r="S864" s="318"/>
      <c r="T864" s="318"/>
      <c r="U864" s="318"/>
      <c r="V864" s="318"/>
      <c r="W864" s="318"/>
      <c r="X864" s="318"/>
      <c r="Y864" s="318"/>
      <c r="Z864" s="318"/>
    </row>
    <row r="865" spans="1:26" ht="12" customHeight="1" x14ac:dyDescent="0.25">
      <c r="A865" s="318"/>
      <c r="B865" s="318"/>
      <c r="C865" s="318"/>
      <c r="D865" s="318"/>
      <c r="E865" s="318"/>
      <c r="F865" s="318"/>
      <c r="G865" s="318"/>
      <c r="H865" s="318"/>
      <c r="I865" s="318"/>
      <c r="J865" s="318"/>
      <c r="K865" s="318"/>
      <c r="L865" s="318"/>
      <c r="M865" s="318"/>
      <c r="N865" s="318"/>
      <c r="O865" s="318"/>
      <c r="P865" s="318"/>
      <c r="Q865" s="318"/>
      <c r="R865" s="318"/>
      <c r="S865" s="318"/>
      <c r="T865" s="318"/>
      <c r="U865" s="318"/>
      <c r="V865" s="318"/>
      <c r="W865" s="318"/>
      <c r="X865" s="318"/>
      <c r="Y865" s="318"/>
      <c r="Z865" s="318"/>
    </row>
    <row r="866" spans="1:26" ht="12" customHeight="1" x14ac:dyDescent="0.25">
      <c r="A866" s="318"/>
      <c r="B866" s="318"/>
      <c r="C866" s="318"/>
      <c r="D866" s="318"/>
      <c r="E866" s="318"/>
      <c r="F866" s="318"/>
      <c r="G866" s="318"/>
      <c r="H866" s="318"/>
      <c r="I866" s="318"/>
      <c r="J866" s="318"/>
      <c r="K866" s="318"/>
      <c r="L866" s="318"/>
      <c r="M866" s="318"/>
      <c r="N866" s="318"/>
      <c r="O866" s="318"/>
      <c r="P866" s="318"/>
      <c r="Q866" s="318"/>
      <c r="R866" s="318"/>
      <c r="S866" s="318"/>
      <c r="T866" s="318"/>
      <c r="U866" s="318"/>
      <c r="V866" s="318"/>
      <c r="W866" s="318"/>
      <c r="X866" s="318"/>
      <c r="Y866" s="318"/>
      <c r="Z866" s="318"/>
    </row>
    <row r="867" spans="1:26" ht="12" customHeight="1" x14ac:dyDescent="0.25">
      <c r="A867" s="318"/>
      <c r="B867" s="318"/>
      <c r="C867" s="318"/>
      <c r="D867" s="318"/>
      <c r="E867" s="318"/>
      <c r="F867" s="318"/>
      <c r="G867" s="318"/>
      <c r="H867" s="318"/>
      <c r="I867" s="318"/>
      <c r="J867" s="318"/>
      <c r="K867" s="318"/>
      <c r="L867" s="318"/>
      <c r="M867" s="318"/>
      <c r="N867" s="318"/>
      <c r="O867" s="318"/>
      <c r="P867" s="318"/>
      <c r="Q867" s="318"/>
      <c r="R867" s="318"/>
      <c r="S867" s="318"/>
      <c r="T867" s="318"/>
      <c r="U867" s="318"/>
      <c r="V867" s="318"/>
      <c r="W867" s="318"/>
      <c r="X867" s="318"/>
      <c r="Y867" s="318"/>
      <c r="Z867" s="318"/>
    </row>
    <row r="868" spans="1:26" ht="12" customHeight="1" x14ac:dyDescent="0.25">
      <c r="A868" s="318"/>
      <c r="B868" s="318"/>
      <c r="C868" s="318"/>
      <c r="D868" s="318"/>
      <c r="E868" s="318"/>
      <c r="F868" s="318"/>
      <c r="G868" s="318"/>
      <c r="H868" s="318"/>
      <c r="I868" s="318"/>
      <c r="J868" s="318"/>
      <c r="K868" s="318"/>
      <c r="L868" s="318"/>
      <c r="M868" s="318"/>
      <c r="N868" s="318"/>
      <c r="O868" s="318"/>
      <c r="P868" s="318"/>
      <c r="Q868" s="318"/>
      <c r="R868" s="318"/>
      <c r="S868" s="318"/>
      <c r="T868" s="318"/>
      <c r="U868" s="318"/>
      <c r="V868" s="318"/>
      <c r="W868" s="318"/>
      <c r="X868" s="318"/>
      <c r="Y868" s="318"/>
      <c r="Z868" s="318"/>
    </row>
    <row r="869" spans="1:26" ht="12" customHeight="1" x14ac:dyDescent="0.25">
      <c r="A869" s="318"/>
      <c r="B869" s="318"/>
      <c r="C869" s="318"/>
      <c r="D869" s="318"/>
      <c r="E869" s="318"/>
      <c r="F869" s="318"/>
      <c r="G869" s="318"/>
      <c r="H869" s="318"/>
      <c r="I869" s="318"/>
      <c r="J869" s="318"/>
      <c r="K869" s="318"/>
      <c r="L869" s="318"/>
      <c r="M869" s="318"/>
      <c r="N869" s="318"/>
      <c r="O869" s="318"/>
      <c r="P869" s="318"/>
      <c r="Q869" s="318"/>
      <c r="R869" s="318"/>
      <c r="S869" s="318"/>
      <c r="T869" s="318"/>
      <c r="U869" s="318"/>
      <c r="V869" s="318"/>
      <c r="W869" s="318"/>
      <c r="X869" s="318"/>
      <c r="Y869" s="318"/>
      <c r="Z869" s="318"/>
    </row>
    <row r="870" spans="1:26" ht="12" customHeight="1" x14ac:dyDescent="0.25">
      <c r="A870" s="318"/>
      <c r="B870" s="318"/>
      <c r="C870" s="318"/>
      <c r="D870" s="318"/>
      <c r="E870" s="318"/>
      <c r="F870" s="318"/>
      <c r="G870" s="318"/>
      <c r="H870" s="318"/>
      <c r="I870" s="318"/>
      <c r="J870" s="318"/>
      <c r="K870" s="318"/>
      <c r="L870" s="318"/>
      <c r="M870" s="318"/>
      <c r="N870" s="318"/>
      <c r="O870" s="318"/>
      <c r="P870" s="318"/>
      <c r="Q870" s="318"/>
      <c r="R870" s="318"/>
      <c r="S870" s="318"/>
      <c r="T870" s="318"/>
      <c r="U870" s="318"/>
      <c r="V870" s="318"/>
      <c r="W870" s="318"/>
      <c r="X870" s="318"/>
      <c r="Y870" s="318"/>
      <c r="Z870" s="318"/>
    </row>
    <row r="871" spans="1:26" ht="12" customHeight="1" x14ac:dyDescent="0.25">
      <c r="A871" s="318"/>
      <c r="B871" s="318"/>
      <c r="C871" s="318"/>
      <c r="D871" s="318"/>
      <c r="E871" s="318"/>
      <c r="F871" s="318"/>
      <c r="G871" s="318"/>
      <c r="H871" s="318"/>
      <c r="I871" s="318"/>
      <c r="J871" s="318"/>
      <c r="K871" s="318"/>
      <c r="L871" s="318"/>
      <c r="M871" s="318"/>
      <c r="N871" s="318"/>
      <c r="O871" s="318"/>
      <c r="P871" s="318"/>
      <c r="Q871" s="318"/>
      <c r="R871" s="318"/>
      <c r="S871" s="318"/>
      <c r="T871" s="318"/>
      <c r="U871" s="318"/>
      <c r="V871" s="318"/>
      <c r="W871" s="318"/>
      <c r="X871" s="318"/>
      <c r="Y871" s="318"/>
      <c r="Z871" s="318"/>
    </row>
    <row r="872" spans="1:26" ht="12" customHeight="1" x14ac:dyDescent="0.25">
      <c r="A872" s="318"/>
      <c r="B872" s="318"/>
      <c r="C872" s="318"/>
      <c r="D872" s="318"/>
      <c r="E872" s="318"/>
      <c r="F872" s="318"/>
      <c r="G872" s="318"/>
      <c r="H872" s="318"/>
      <c r="I872" s="318"/>
      <c r="J872" s="318"/>
      <c r="K872" s="318"/>
      <c r="L872" s="318"/>
      <c r="M872" s="318"/>
      <c r="N872" s="318"/>
      <c r="O872" s="318"/>
      <c r="P872" s="318"/>
      <c r="Q872" s="318"/>
      <c r="R872" s="318"/>
      <c r="S872" s="318"/>
      <c r="T872" s="318"/>
      <c r="U872" s="318"/>
      <c r="V872" s="318"/>
      <c r="W872" s="318"/>
      <c r="X872" s="318"/>
      <c r="Y872" s="318"/>
      <c r="Z872" s="318"/>
    </row>
    <row r="873" spans="1:26" ht="12" customHeight="1" x14ac:dyDescent="0.25">
      <c r="A873" s="318"/>
      <c r="B873" s="318"/>
      <c r="C873" s="318"/>
      <c r="D873" s="318"/>
      <c r="E873" s="318"/>
      <c r="F873" s="318"/>
      <c r="G873" s="318"/>
      <c r="H873" s="318"/>
      <c r="I873" s="318"/>
      <c r="J873" s="318"/>
      <c r="K873" s="318"/>
      <c r="L873" s="318"/>
      <c r="M873" s="318"/>
      <c r="N873" s="318"/>
      <c r="O873" s="318"/>
      <c r="P873" s="318"/>
      <c r="Q873" s="318"/>
      <c r="R873" s="318"/>
      <c r="S873" s="318"/>
      <c r="T873" s="318"/>
      <c r="U873" s="318"/>
      <c r="V873" s="318"/>
      <c r="W873" s="318"/>
      <c r="X873" s="318"/>
      <c r="Y873" s="318"/>
      <c r="Z873" s="318"/>
    </row>
    <row r="874" spans="1:26" ht="12" customHeight="1" x14ac:dyDescent="0.25">
      <c r="A874" s="318"/>
      <c r="B874" s="318"/>
      <c r="C874" s="318"/>
      <c r="D874" s="318"/>
      <c r="E874" s="318"/>
      <c r="F874" s="318"/>
      <c r="G874" s="318"/>
      <c r="H874" s="318"/>
      <c r="I874" s="318"/>
      <c r="J874" s="318"/>
      <c r="K874" s="318"/>
      <c r="L874" s="318"/>
      <c r="M874" s="318"/>
      <c r="N874" s="318"/>
      <c r="O874" s="318"/>
      <c r="P874" s="318"/>
      <c r="Q874" s="318"/>
      <c r="R874" s="318"/>
      <c r="S874" s="318"/>
      <c r="T874" s="318"/>
      <c r="U874" s="318"/>
      <c r="V874" s="318"/>
      <c r="W874" s="318"/>
      <c r="X874" s="318"/>
      <c r="Y874" s="318"/>
      <c r="Z874" s="318"/>
    </row>
    <row r="875" spans="1:26" ht="12" customHeight="1" x14ac:dyDescent="0.25">
      <c r="A875" s="318"/>
      <c r="B875" s="318"/>
      <c r="C875" s="318"/>
      <c r="D875" s="318"/>
      <c r="E875" s="318"/>
      <c r="F875" s="318"/>
      <c r="G875" s="318"/>
      <c r="H875" s="318"/>
      <c r="I875" s="318"/>
      <c r="J875" s="318"/>
      <c r="K875" s="318"/>
      <c r="L875" s="318"/>
      <c r="M875" s="318"/>
      <c r="N875" s="318"/>
      <c r="O875" s="318"/>
      <c r="P875" s="318"/>
      <c r="Q875" s="318"/>
      <c r="R875" s="318"/>
      <c r="S875" s="318"/>
      <c r="T875" s="318"/>
      <c r="U875" s="318"/>
      <c r="V875" s="318"/>
      <c r="W875" s="318"/>
      <c r="X875" s="318"/>
      <c r="Y875" s="318"/>
      <c r="Z875" s="318"/>
    </row>
    <row r="876" spans="1:26" ht="12" customHeight="1" x14ac:dyDescent="0.25">
      <c r="A876" s="318"/>
      <c r="B876" s="318"/>
      <c r="C876" s="318"/>
      <c r="D876" s="318"/>
      <c r="E876" s="318"/>
      <c r="F876" s="318"/>
      <c r="G876" s="318"/>
      <c r="H876" s="318"/>
      <c r="I876" s="318"/>
      <c r="J876" s="318"/>
      <c r="K876" s="318"/>
      <c r="L876" s="318"/>
      <c r="M876" s="318"/>
      <c r="N876" s="318"/>
      <c r="O876" s="318"/>
      <c r="P876" s="318"/>
      <c r="Q876" s="318"/>
      <c r="R876" s="318"/>
      <c r="S876" s="318"/>
      <c r="T876" s="318"/>
      <c r="U876" s="318"/>
      <c r="V876" s="318"/>
      <c r="W876" s="318"/>
      <c r="X876" s="318"/>
      <c r="Y876" s="318"/>
      <c r="Z876" s="318"/>
    </row>
    <row r="877" spans="1:26" ht="12" customHeight="1" x14ac:dyDescent="0.25">
      <c r="A877" s="318"/>
      <c r="B877" s="318"/>
      <c r="C877" s="318"/>
      <c r="D877" s="318"/>
      <c r="E877" s="318"/>
      <c r="F877" s="318"/>
      <c r="G877" s="318"/>
      <c r="H877" s="318"/>
      <c r="I877" s="318"/>
      <c r="J877" s="318"/>
      <c r="K877" s="318"/>
      <c r="L877" s="318"/>
      <c r="M877" s="318"/>
      <c r="N877" s="318"/>
      <c r="O877" s="318"/>
      <c r="P877" s="318"/>
      <c r="Q877" s="318"/>
      <c r="R877" s="318"/>
      <c r="S877" s="318"/>
      <c r="T877" s="318"/>
      <c r="U877" s="318"/>
      <c r="V877" s="318"/>
      <c r="W877" s="318"/>
      <c r="X877" s="318"/>
      <c r="Y877" s="318"/>
      <c r="Z877" s="318"/>
    </row>
    <row r="878" spans="1:26" ht="12" customHeight="1" x14ac:dyDescent="0.25">
      <c r="A878" s="318"/>
      <c r="B878" s="318"/>
      <c r="C878" s="318"/>
      <c r="D878" s="318"/>
      <c r="E878" s="318"/>
      <c r="F878" s="318"/>
      <c r="G878" s="318"/>
      <c r="H878" s="318"/>
      <c r="I878" s="318"/>
      <c r="J878" s="318"/>
      <c r="K878" s="318"/>
      <c r="L878" s="318"/>
      <c r="M878" s="318"/>
      <c r="N878" s="318"/>
      <c r="O878" s="318"/>
      <c r="P878" s="318"/>
      <c r="Q878" s="318"/>
      <c r="R878" s="318"/>
      <c r="S878" s="318"/>
      <c r="T878" s="318"/>
      <c r="U878" s="318"/>
      <c r="V878" s="318"/>
      <c r="W878" s="318"/>
      <c r="X878" s="318"/>
      <c r="Y878" s="318"/>
      <c r="Z878" s="318"/>
    </row>
    <row r="879" spans="1:26" ht="12" customHeight="1" x14ac:dyDescent="0.25">
      <c r="A879" s="318"/>
      <c r="B879" s="318"/>
      <c r="C879" s="318"/>
      <c r="D879" s="318"/>
      <c r="E879" s="318"/>
      <c r="F879" s="318"/>
      <c r="G879" s="318"/>
      <c r="H879" s="318"/>
      <c r="I879" s="318"/>
      <c r="J879" s="318"/>
      <c r="K879" s="318"/>
      <c r="L879" s="318"/>
      <c r="M879" s="318"/>
      <c r="N879" s="318"/>
      <c r="O879" s="318"/>
      <c r="P879" s="318"/>
      <c r="Q879" s="318"/>
      <c r="R879" s="318"/>
      <c r="S879" s="318"/>
      <c r="T879" s="318"/>
      <c r="U879" s="318"/>
      <c r="V879" s="318"/>
      <c r="W879" s="318"/>
      <c r="X879" s="318"/>
      <c r="Y879" s="318"/>
      <c r="Z879" s="318"/>
    </row>
    <row r="880" spans="1:26" ht="12" customHeight="1" x14ac:dyDescent="0.25">
      <c r="A880" s="318"/>
      <c r="B880" s="318"/>
      <c r="C880" s="318"/>
      <c r="D880" s="318"/>
      <c r="E880" s="318"/>
      <c r="F880" s="318"/>
      <c r="G880" s="318"/>
      <c r="H880" s="318"/>
      <c r="I880" s="318"/>
      <c r="J880" s="318"/>
      <c r="K880" s="318"/>
      <c r="L880" s="318"/>
      <c r="M880" s="318"/>
      <c r="N880" s="318"/>
      <c r="O880" s="318"/>
      <c r="P880" s="318"/>
      <c r="Q880" s="318"/>
      <c r="R880" s="318"/>
      <c r="S880" s="318"/>
      <c r="T880" s="318"/>
      <c r="U880" s="318"/>
      <c r="V880" s="318"/>
      <c r="W880" s="318"/>
      <c r="X880" s="318"/>
      <c r="Y880" s="318"/>
      <c r="Z880" s="318"/>
    </row>
    <row r="881" spans="1:26" ht="12" customHeight="1" x14ac:dyDescent="0.25">
      <c r="A881" s="318"/>
      <c r="B881" s="318"/>
      <c r="C881" s="318"/>
      <c r="D881" s="318"/>
      <c r="E881" s="318"/>
      <c r="F881" s="318"/>
      <c r="G881" s="318"/>
      <c r="H881" s="318"/>
      <c r="I881" s="318"/>
      <c r="J881" s="318"/>
      <c r="K881" s="318"/>
      <c r="L881" s="318"/>
      <c r="M881" s="318"/>
      <c r="N881" s="318"/>
      <c r="O881" s="318"/>
      <c r="P881" s="318"/>
      <c r="Q881" s="318"/>
      <c r="R881" s="318"/>
      <c r="S881" s="318"/>
      <c r="T881" s="318"/>
      <c r="U881" s="318"/>
      <c r="V881" s="318"/>
      <c r="W881" s="318"/>
      <c r="X881" s="318"/>
      <c r="Y881" s="318"/>
      <c r="Z881" s="318"/>
    </row>
    <row r="882" spans="1:26" ht="12" customHeight="1" x14ac:dyDescent="0.25">
      <c r="A882" s="318"/>
      <c r="B882" s="318"/>
      <c r="C882" s="318"/>
      <c r="D882" s="318"/>
      <c r="E882" s="318"/>
      <c r="F882" s="318"/>
      <c r="G882" s="318"/>
      <c r="H882" s="318"/>
      <c r="I882" s="318"/>
      <c r="J882" s="318"/>
      <c r="K882" s="318"/>
      <c r="L882" s="318"/>
      <c r="M882" s="318"/>
      <c r="N882" s="318"/>
      <c r="O882" s="318"/>
      <c r="P882" s="318"/>
      <c r="Q882" s="318"/>
      <c r="R882" s="318"/>
      <c r="S882" s="318"/>
      <c r="T882" s="318"/>
      <c r="U882" s="318"/>
      <c r="V882" s="318"/>
      <c r="W882" s="318"/>
      <c r="X882" s="318"/>
      <c r="Y882" s="318"/>
      <c r="Z882" s="318"/>
    </row>
    <row r="883" spans="1:26" ht="12" customHeight="1" x14ac:dyDescent="0.25">
      <c r="A883" s="318"/>
      <c r="B883" s="318"/>
      <c r="C883" s="318"/>
      <c r="D883" s="318"/>
      <c r="E883" s="318"/>
      <c r="F883" s="318"/>
      <c r="G883" s="318"/>
      <c r="H883" s="318"/>
      <c r="I883" s="318"/>
      <c r="J883" s="318"/>
      <c r="K883" s="318"/>
      <c r="L883" s="318"/>
      <c r="M883" s="318"/>
      <c r="N883" s="318"/>
      <c r="O883" s="318"/>
      <c r="P883" s="318"/>
      <c r="Q883" s="318"/>
      <c r="R883" s="318"/>
      <c r="S883" s="318"/>
      <c r="T883" s="318"/>
      <c r="U883" s="318"/>
      <c r="V883" s="318"/>
      <c r="W883" s="318"/>
      <c r="X883" s="318"/>
      <c r="Y883" s="318"/>
      <c r="Z883" s="318"/>
    </row>
    <row r="884" spans="1:26" ht="12" customHeight="1" x14ac:dyDescent="0.25">
      <c r="A884" s="318"/>
      <c r="B884" s="318"/>
      <c r="C884" s="318"/>
      <c r="D884" s="318"/>
      <c r="E884" s="318"/>
      <c r="F884" s="318"/>
      <c r="G884" s="318"/>
      <c r="H884" s="318"/>
      <c r="I884" s="318"/>
      <c r="J884" s="318"/>
      <c r="K884" s="318"/>
      <c r="L884" s="318"/>
      <c r="M884" s="318"/>
      <c r="N884" s="318"/>
      <c r="O884" s="318"/>
      <c r="P884" s="318"/>
      <c r="Q884" s="318"/>
      <c r="R884" s="318"/>
      <c r="S884" s="318"/>
      <c r="T884" s="318"/>
      <c r="U884" s="318"/>
      <c r="V884" s="318"/>
      <c r="W884" s="318"/>
      <c r="X884" s="318"/>
      <c r="Y884" s="318"/>
      <c r="Z884" s="318"/>
    </row>
    <row r="885" spans="1:26" ht="12" customHeight="1" x14ac:dyDescent="0.25">
      <c r="A885" s="318"/>
      <c r="B885" s="318"/>
      <c r="C885" s="318"/>
      <c r="D885" s="318"/>
      <c r="E885" s="318"/>
      <c r="F885" s="318"/>
      <c r="G885" s="318"/>
      <c r="H885" s="318"/>
      <c r="I885" s="318"/>
      <c r="J885" s="318"/>
      <c r="K885" s="318"/>
      <c r="L885" s="318"/>
      <c r="M885" s="318"/>
      <c r="N885" s="318"/>
      <c r="O885" s="318"/>
      <c r="P885" s="318"/>
      <c r="Q885" s="318"/>
      <c r="R885" s="318"/>
      <c r="S885" s="318"/>
      <c r="T885" s="318"/>
      <c r="U885" s="318"/>
      <c r="V885" s="318"/>
      <c r="W885" s="318"/>
      <c r="X885" s="318"/>
      <c r="Y885" s="318"/>
      <c r="Z885" s="318"/>
    </row>
    <row r="886" spans="1:26" ht="12" customHeight="1" x14ac:dyDescent="0.25">
      <c r="A886" s="318"/>
      <c r="B886" s="318"/>
      <c r="C886" s="318"/>
      <c r="D886" s="318"/>
      <c r="E886" s="318"/>
      <c r="F886" s="318"/>
      <c r="G886" s="318"/>
      <c r="H886" s="318"/>
      <c r="I886" s="318"/>
      <c r="J886" s="318"/>
      <c r="K886" s="318"/>
      <c r="L886" s="318"/>
      <c r="M886" s="318"/>
      <c r="N886" s="318"/>
      <c r="O886" s="318"/>
      <c r="P886" s="318"/>
      <c r="Q886" s="318"/>
      <c r="R886" s="318"/>
      <c r="S886" s="318"/>
      <c r="T886" s="318"/>
      <c r="U886" s="318"/>
      <c r="V886" s="318"/>
      <c r="W886" s="318"/>
      <c r="X886" s="318"/>
      <c r="Y886" s="318"/>
      <c r="Z886" s="318"/>
    </row>
    <row r="887" spans="1:26" ht="12" customHeight="1" x14ac:dyDescent="0.25">
      <c r="A887" s="318"/>
      <c r="B887" s="318"/>
      <c r="C887" s="318"/>
      <c r="D887" s="318"/>
      <c r="E887" s="318"/>
      <c r="F887" s="318"/>
      <c r="G887" s="318"/>
      <c r="H887" s="318"/>
      <c r="I887" s="318"/>
      <c r="J887" s="318"/>
      <c r="K887" s="318"/>
      <c r="L887" s="318"/>
      <c r="M887" s="318"/>
      <c r="N887" s="318"/>
      <c r="O887" s="318"/>
      <c r="P887" s="318"/>
      <c r="Q887" s="318"/>
      <c r="R887" s="318"/>
      <c r="S887" s="318"/>
      <c r="T887" s="318"/>
      <c r="U887" s="318"/>
      <c r="V887" s="318"/>
      <c r="W887" s="318"/>
      <c r="X887" s="318"/>
      <c r="Y887" s="318"/>
      <c r="Z887" s="318"/>
    </row>
    <row r="888" spans="1:26" ht="12" customHeight="1" x14ac:dyDescent="0.25">
      <c r="A888" s="318"/>
      <c r="B888" s="318"/>
      <c r="C888" s="318"/>
      <c r="D888" s="318"/>
      <c r="E888" s="318"/>
      <c r="F888" s="318"/>
      <c r="G888" s="318"/>
      <c r="H888" s="318"/>
      <c r="I888" s="318"/>
      <c r="J888" s="318"/>
      <c r="K888" s="318"/>
      <c r="L888" s="318"/>
      <c r="M888" s="318"/>
      <c r="N888" s="318"/>
      <c r="O888" s="318"/>
      <c r="P888" s="318"/>
      <c r="Q888" s="318"/>
      <c r="R888" s="318"/>
      <c r="S888" s="318"/>
      <c r="T888" s="318"/>
      <c r="U888" s="318"/>
      <c r="V888" s="318"/>
      <c r="W888" s="318"/>
      <c r="X888" s="318"/>
      <c r="Y888" s="318"/>
      <c r="Z888" s="318"/>
    </row>
    <row r="889" spans="1:26" ht="12" customHeight="1" x14ac:dyDescent="0.25">
      <c r="A889" s="318"/>
      <c r="B889" s="318"/>
      <c r="C889" s="318"/>
      <c r="D889" s="318"/>
      <c r="E889" s="318"/>
      <c r="F889" s="318"/>
      <c r="G889" s="318"/>
      <c r="H889" s="318"/>
      <c r="I889" s="318"/>
      <c r="J889" s="318"/>
      <c r="K889" s="318"/>
      <c r="L889" s="318"/>
      <c r="M889" s="318"/>
      <c r="N889" s="318"/>
      <c r="O889" s="318"/>
      <c r="P889" s="318"/>
      <c r="Q889" s="318"/>
      <c r="R889" s="318"/>
      <c r="S889" s="318"/>
      <c r="T889" s="318"/>
      <c r="U889" s="318"/>
      <c r="V889" s="318"/>
      <c r="W889" s="318"/>
      <c r="X889" s="318"/>
      <c r="Y889" s="318"/>
      <c r="Z889" s="318"/>
    </row>
    <row r="890" spans="1:26" ht="12" customHeight="1" x14ac:dyDescent="0.25">
      <c r="A890" s="318"/>
      <c r="B890" s="318"/>
      <c r="C890" s="318"/>
      <c r="D890" s="318"/>
      <c r="E890" s="318"/>
      <c r="F890" s="318"/>
      <c r="G890" s="318"/>
      <c r="H890" s="318"/>
      <c r="I890" s="318"/>
      <c r="J890" s="318"/>
      <c r="K890" s="318"/>
      <c r="L890" s="318"/>
      <c r="M890" s="318"/>
      <c r="N890" s="318"/>
      <c r="O890" s="318"/>
      <c r="P890" s="318"/>
      <c r="Q890" s="318"/>
      <c r="R890" s="318"/>
      <c r="S890" s="318"/>
      <c r="T890" s="318"/>
      <c r="U890" s="318"/>
      <c r="V890" s="318"/>
      <c r="W890" s="318"/>
      <c r="X890" s="318"/>
      <c r="Y890" s="318"/>
      <c r="Z890" s="318"/>
    </row>
    <row r="891" spans="1:26" ht="12" customHeight="1" x14ac:dyDescent="0.25">
      <c r="A891" s="318"/>
      <c r="B891" s="318"/>
      <c r="C891" s="318"/>
      <c r="D891" s="318"/>
      <c r="E891" s="318"/>
      <c r="F891" s="318"/>
      <c r="G891" s="318"/>
      <c r="H891" s="318"/>
      <c r="I891" s="318"/>
      <c r="J891" s="318"/>
      <c r="K891" s="318"/>
      <c r="L891" s="318"/>
      <c r="M891" s="318"/>
      <c r="N891" s="318"/>
      <c r="O891" s="318"/>
      <c r="P891" s="318"/>
      <c r="Q891" s="318"/>
      <c r="R891" s="318"/>
      <c r="S891" s="318"/>
      <c r="T891" s="318"/>
      <c r="U891" s="318"/>
      <c r="V891" s="318"/>
      <c r="W891" s="318"/>
      <c r="X891" s="318"/>
      <c r="Y891" s="318"/>
      <c r="Z891" s="318"/>
    </row>
    <row r="892" spans="1:26" ht="12" customHeight="1" x14ac:dyDescent="0.25">
      <c r="A892" s="318"/>
      <c r="B892" s="318"/>
      <c r="C892" s="318"/>
      <c r="D892" s="318"/>
      <c r="E892" s="318"/>
      <c r="F892" s="318"/>
      <c r="G892" s="318"/>
      <c r="H892" s="318"/>
      <c r="I892" s="318"/>
      <c r="J892" s="318"/>
      <c r="K892" s="318"/>
      <c r="L892" s="318"/>
      <c r="M892" s="318"/>
      <c r="N892" s="318"/>
      <c r="O892" s="318"/>
      <c r="P892" s="318"/>
      <c r="Q892" s="318"/>
      <c r="R892" s="318"/>
      <c r="S892" s="318"/>
      <c r="T892" s="318"/>
      <c r="U892" s="318"/>
      <c r="V892" s="318"/>
      <c r="W892" s="318"/>
      <c r="X892" s="318"/>
      <c r="Y892" s="318"/>
      <c r="Z892" s="318"/>
    </row>
    <row r="893" spans="1:26" ht="12" customHeight="1" x14ac:dyDescent="0.25">
      <c r="A893" s="318"/>
      <c r="B893" s="318"/>
      <c r="C893" s="318"/>
      <c r="D893" s="318"/>
      <c r="E893" s="318"/>
      <c r="F893" s="318"/>
      <c r="G893" s="318"/>
      <c r="H893" s="318"/>
      <c r="I893" s="318"/>
      <c r="J893" s="318"/>
      <c r="K893" s="318"/>
      <c r="L893" s="318"/>
      <c r="M893" s="318"/>
      <c r="N893" s="318"/>
      <c r="O893" s="318"/>
      <c r="P893" s="318"/>
      <c r="Q893" s="318"/>
      <c r="R893" s="318"/>
      <c r="S893" s="318"/>
      <c r="T893" s="318"/>
      <c r="U893" s="318"/>
      <c r="V893" s="318"/>
      <c r="W893" s="318"/>
      <c r="X893" s="318"/>
      <c r="Y893" s="318"/>
      <c r="Z893" s="318"/>
    </row>
    <row r="894" spans="1:26" ht="12" customHeight="1" x14ac:dyDescent="0.25">
      <c r="A894" s="318"/>
      <c r="B894" s="318"/>
      <c r="C894" s="318"/>
      <c r="D894" s="318"/>
      <c r="E894" s="318"/>
      <c r="F894" s="318"/>
      <c r="G894" s="318"/>
      <c r="H894" s="318"/>
      <c r="I894" s="318"/>
      <c r="J894" s="318"/>
      <c r="K894" s="318"/>
      <c r="L894" s="318"/>
      <c r="M894" s="318"/>
      <c r="N894" s="318"/>
      <c r="O894" s="318"/>
      <c r="P894" s="318"/>
      <c r="Q894" s="318"/>
      <c r="R894" s="318"/>
      <c r="S894" s="318"/>
      <c r="T894" s="318"/>
      <c r="U894" s="318"/>
      <c r="V894" s="318"/>
      <c r="W894" s="318"/>
      <c r="X894" s="318"/>
      <c r="Y894" s="318"/>
      <c r="Z894" s="318"/>
    </row>
    <row r="895" spans="1:26" ht="12" customHeight="1" x14ac:dyDescent="0.25">
      <c r="A895" s="318"/>
      <c r="B895" s="318"/>
      <c r="C895" s="318"/>
      <c r="D895" s="318"/>
      <c r="E895" s="318"/>
      <c r="F895" s="318"/>
      <c r="G895" s="318"/>
      <c r="H895" s="318"/>
      <c r="I895" s="318"/>
      <c r="J895" s="318"/>
      <c r="K895" s="318"/>
      <c r="L895" s="318"/>
      <c r="M895" s="318"/>
      <c r="N895" s="318"/>
      <c r="O895" s="318"/>
      <c r="P895" s="318"/>
      <c r="Q895" s="318"/>
      <c r="R895" s="318"/>
      <c r="S895" s="318"/>
      <c r="T895" s="318"/>
      <c r="U895" s="318"/>
      <c r="V895" s="318"/>
      <c r="W895" s="318"/>
      <c r="X895" s="318"/>
      <c r="Y895" s="318"/>
      <c r="Z895" s="318"/>
    </row>
    <row r="896" spans="1:26" ht="12" customHeight="1" x14ac:dyDescent="0.25">
      <c r="A896" s="318"/>
      <c r="B896" s="318"/>
      <c r="C896" s="318"/>
      <c r="D896" s="318"/>
      <c r="E896" s="318"/>
      <c r="F896" s="318"/>
      <c r="G896" s="318"/>
      <c r="H896" s="318"/>
      <c r="I896" s="318"/>
      <c r="J896" s="318"/>
      <c r="K896" s="318"/>
      <c r="L896" s="318"/>
      <c r="M896" s="318"/>
      <c r="N896" s="318"/>
      <c r="O896" s="318"/>
      <c r="P896" s="318"/>
      <c r="Q896" s="318"/>
      <c r="R896" s="318"/>
      <c r="S896" s="318"/>
      <c r="T896" s="318"/>
      <c r="U896" s="318"/>
      <c r="V896" s="318"/>
      <c r="W896" s="318"/>
      <c r="X896" s="318"/>
      <c r="Y896" s="318"/>
      <c r="Z896" s="318"/>
    </row>
    <row r="897" spans="1:26" ht="12" customHeight="1" x14ac:dyDescent="0.25">
      <c r="A897" s="318"/>
      <c r="B897" s="318"/>
      <c r="C897" s="318"/>
      <c r="D897" s="318"/>
      <c r="E897" s="318"/>
      <c r="F897" s="318"/>
      <c r="G897" s="318"/>
      <c r="H897" s="318"/>
      <c r="I897" s="318"/>
      <c r="J897" s="318"/>
      <c r="K897" s="318"/>
      <c r="L897" s="318"/>
      <c r="M897" s="318"/>
      <c r="N897" s="318"/>
      <c r="O897" s="318"/>
      <c r="P897" s="318"/>
      <c r="Q897" s="318"/>
      <c r="R897" s="318"/>
      <c r="S897" s="318"/>
      <c r="T897" s="318"/>
      <c r="U897" s="318"/>
      <c r="V897" s="318"/>
      <c r="W897" s="318"/>
      <c r="X897" s="318"/>
      <c r="Y897" s="318"/>
      <c r="Z897" s="318"/>
    </row>
    <row r="898" spans="1:26" ht="12" customHeight="1" x14ac:dyDescent="0.25">
      <c r="A898" s="318"/>
      <c r="B898" s="318"/>
      <c r="C898" s="318"/>
      <c r="D898" s="318"/>
      <c r="E898" s="318"/>
      <c r="F898" s="318"/>
      <c r="G898" s="318"/>
      <c r="H898" s="318"/>
      <c r="I898" s="318"/>
      <c r="J898" s="318"/>
      <c r="K898" s="318"/>
      <c r="L898" s="318"/>
      <c r="M898" s="318"/>
      <c r="N898" s="318"/>
      <c r="O898" s="318"/>
      <c r="P898" s="318"/>
      <c r="Q898" s="318"/>
      <c r="R898" s="318"/>
      <c r="S898" s="318"/>
      <c r="T898" s="318"/>
      <c r="U898" s="318"/>
      <c r="V898" s="318"/>
      <c r="W898" s="318"/>
      <c r="X898" s="318"/>
      <c r="Y898" s="318"/>
      <c r="Z898" s="318"/>
    </row>
    <row r="899" spans="1:26" ht="12" customHeight="1" x14ac:dyDescent="0.25">
      <c r="A899" s="318"/>
      <c r="B899" s="318"/>
      <c r="C899" s="318"/>
      <c r="D899" s="318"/>
      <c r="E899" s="318"/>
      <c r="F899" s="318"/>
      <c r="G899" s="318"/>
      <c r="H899" s="318"/>
      <c r="I899" s="318"/>
      <c r="J899" s="318"/>
      <c r="K899" s="318"/>
      <c r="L899" s="318"/>
      <c r="M899" s="318"/>
      <c r="N899" s="318"/>
      <c r="O899" s="318"/>
      <c r="P899" s="318"/>
      <c r="Q899" s="318"/>
      <c r="R899" s="318"/>
      <c r="S899" s="318"/>
      <c r="T899" s="318"/>
      <c r="U899" s="318"/>
      <c r="V899" s="318"/>
      <c r="W899" s="318"/>
      <c r="X899" s="318"/>
      <c r="Y899" s="318"/>
      <c r="Z899" s="318"/>
    </row>
    <row r="900" spans="1:26" ht="12" customHeight="1" x14ac:dyDescent="0.25">
      <c r="A900" s="318"/>
      <c r="B900" s="318"/>
      <c r="C900" s="318"/>
      <c r="D900" s="318"/>
      <c r="E900" s="318"/>
      <c r="F900" s="318"/>
      <c r="G900" s="318"/>
      <c r="H900" s="318"/>
      <c r="I900" s="318"/>
      <c r="J900" s="318"/>
      <c r="K900" s="318"/>
      <c r="L900" s="318"/>
      <c r="M900" s="318"/>
      <c r="N900" s="318"/>
      <c r="O900" s="318"/>
      <c r="P900" s="318"/>
      <c r="Q900" s="318"/>
      <c r="R900" s="318"/>
      <c r="S900" s="318"/>
      <c r="T900" s="318"/>
      <c r="U900" s="318"/>
      <c r="V900" s="318"/>
      <c r="W900" s="318"/>
      <c r="X900" s="318"/>
      <c r="Y900" s="318"/>
      <c r="Z900" s="318"/>
    </row>
    <row r="901" spans="1:26" ht="12" customHeight="1" x14ac:dyDescent="0.25">
      <c r="A901" s="318"/>
      <c r="B901" s="318"/>
      <c r="C901" s="318"/>
      <c r="D901" s="318"/>
      <c r="E901" s="318"/>
      <c r="F901" s="318"/>
      <c r="G901" s="318"/>
      <c r="H901" s="318"/>
      <c r="I901" s="318"/>
      <c r="J901" s="318"/>
      <c r="K901" s="318"/>
      <c r="L901" s="318"/>
      <c r="M901" s="318"/>
      <c r="N901" s="318"/>
      <c r="O901" s="318"/>
      <c r="P901" s="318"/>
      <c r="Q901" s="318"/>
      <c r="R901" s="318"/>
      <c r="S901" s="318"/>
      <c r="T901" s="318"/>
      <c r="U901" s="318"/>
      <c r="V901" s="318"/>
      <c r="W901" s="318"/>
      <c r="X901" s="318"/>
      <c r="Y901" s="318"/>
      <c r="Z901" s="318"/>
    </row>
    <row r="902" spans="1:26" ht="12" customHeight="1" x14ac:dyDescent="0.25">
      <c r="A902" s="318"/>
      <c r="B902" s="318"/>
      <c r="C902" s="318"/>
      <c r="D902" s="318"/>
      <c r="E902" s="318"/>
      <c r="F902" s="318"/>
      <c r="G902" s="318"/>
      <c r="H902" s="318"/>
      <c r="I902" s="318"/>
      <c r="J902" s="318"/>
      <c r="K902" s="318"/>
      <c r="L902" s="318"/>
      <c r="M902" s="318"/>
      <c r="N902" s="318"/>
      <c r="O902" s="318"/>
      <c r="P902" s="318"/>
      <c r="Q902" s="318"/>
      <c r="R902" s="318"/>
      <c r="S902" s="318"/>
      <c r="T902" s="318"/>
      <c r="U902" s="318"/>
      <c r="V902" s="318"/>
      <c r="W902" s="318"/>
      <c r="X902" s="318"/>
      <c r="Y902" s="318"/>
      <c r="Z902" s="318"/>
    </row>
    <row r="903" spans="1:26" ht="12" customHeight="1" x14ac:dyDescent="0.25">
      <c r="A903" s="318"/>
      <c r="B903" s="318"/>
      <c r="C903" s="318"/>
      <c r="D903" s="318"/>
      <c r="E903" s="318"/>
      <c r="F903" s="318"/>
      <c r="G903" s="318"/>
      <c r="H903" s="318"/>
      <c r="I903" s="318"/>
      <c r="J903" s="318"/>
      <c r="K903" s="318"/>
      <c r="L903" s="318"/>
      <c r="M903" s="318"/>
      <c r="N903" s="318"/>
      <c r="O903" s="318"/>
      <c r="P903" s="318"/>
      <c r="Q903" s="318"/>
      <c r="R903" s="318"/>
      <c r="S903" s="318"/>
      <c r="T903" s="318"/>
      <c r="U903" s="318"/>
      <c r="V903" s="318"/>
      <c r="W903" s="318"/>
      <c r="X903" s="318"/>
      <c r="Y903" s="318"/>
      <c r="Z903" s="318"/>
    </row>
    <row r="904" spans="1:26" ht="12" customHeight="1" x14ac:dyDescent="0.25">
      <c r="A904" s="318"/>
      <c r="B904" s="318"/>
      <c r="C904" s="318"/>
      <c r="D904" s="318"/>
      <c r="E904" s="318"/>
      <c r="F904" s="318"/>
      <c r="G904" s="318"/>
      <c r="H904" s="318"/>
      <c r="I904" s="318"/>
      <c r="J904" s="318"/>
      <c r="K904" s="318"/>
      <c r="L904" s="318"/>
      <c r="M904" s="318"/>
      <c r="N904" s="318"/>
      <c r="O904" s="318"/>
      <c r="P904" s="318"/>
      <c r="Q904" s="318"/>
      <c r="R904" s="318"/>
      <c r="S904" s="318"/>
      <c r="T904" s="318"/>
      <c r="U904" s="318"/>
      <c r="V904" s="318"/>
      <c r="W904" s="318"/>
      <c r="X904" s="318"/>
      <c r="Y904" s="318"/>
      <c r="Z904" s="318"/>
    </row>
    <row r="905" spans="1:26" ht="12" customHeight="1" x14ac:dyDescent="0.25">
      <c r="A905" s="318"/>
      <c r="B905" s="318"/>
      <c r="C905" s="318"/>
      <c r="D905" s="318"/>
      <c r="E905" s="318"/>
      <c r="F905" s="318"/>
      <c r="G905" s="318"/>
      <c r="H905" s="318"/>
      <c r="I905" s="318"/>
      <c r="J905" s="318"/>
      <c r="K905" s="318"/>
      <c r="L905" s="318"/>
      <c r="M905" s="318"/>
      <c r="N905" s="318"/>
      <c r="O905" s="318"/>
      <c r="P905" s="318"/>
      <c r="Q905" s="318"/>
      <c r="R905" s="318"/>
      <c r="S905" s="318"/>
      <c r="T905" s="318"/>
      <c r="U905" s="318"/>
      <c r="V905" s="318"/>
      <c r="W905" s="318"/>
      <c r="X905" s="318"/>
      <c r="Y905" s="318"/>
      <c r="Z905" s="318"/>
    </row>
    <row r="906" spans="1:26" ht="12" customHeight="1" x14ac:dyDescent="0.25">
      <c r="A906" s="318"/>
      <c r="B906" s="318"/>
      <c r="C906" s="318"/>
      <c r="D906" s="318"/>
      <c r="E906" s="318"/>
      <c r="F906" s="318"/>
      <c r="G906" s="318"/>
      <c r="H906" s="318"/>
      <c r="I906" s="318"/>
      <c r="J906" s="318"/>
      <c r="K906" s="318"/>
      <c r="L906" s="318"/>
      <c r="M906" s="318"/>
      <c r="N906" s="318"/>
      <c r="O906" s="318"/>
      <c r="P906" s="318"/>
      <c r="Q906" s="318"/>
      <c r="R906" s="318"/>
      <c r="S906" s="318"/>
      <c r="T906" s="318"/>
      <c r="U906" s="318"/>
      <c r="V906" s="318"/>
      <c r="W906" s="318"/>
      <c r="X906" s="318"/>
      <c r="Y906" s="318"/>
      <c r="Z906" s="318"/>
    </row>
    <row r="907" spans="1:26" ht="12" customHeight="1" x14ac:dyDescent="0.25">
      <c r="A907" s="318"/>
      <c r="B907" s="318"/>
      <c r="C907" s="318"/>
      <c r="D907" s="318"/>
      <c r="E907" s="318"/>
      <c r="F907" s="318"/>
      <c r="G907" s="318"/>
      <c r="H907" s="318"/>
      <c r="I907" s="318"/>
      <c r="J907" s="318"/>
      <c r="K907" s="318"/>
      <c r="L907" s="318"/>
      <c r="M907" s="318"/>
      <c r="N907" s="318"/>
      <c r="O907" s="318"/>
      <c r="P907" s="318"/>
      <c r="Q907" s="318"/>
      <c r="R907" s="318"/>
      <c r="S907" s="318"/>
      <c r="T907" s="318"/>
      <c r="U907" s="318"/>
      <c r="V907" s="318"/>
      <c r="W907" s="318"/>
      <c r="X907" s="318"/>
      <c r="Y907" s="318"/>
      <c r="Z907" s="318"/>
    </row>
    <row r="908" spans="1:26" ht="12" customHeight="1" x14ac:dyDescent="0.25">
      <c r="A908" s="318"/>
      <c r="B908" s="318"/>
      <c r="C908" s="318"/>
      <c r="D908" s="318"/>
      <c r="E908" s="318"/>
      <c r="F908" s="318"/>
      <c r="G908" s="318"/>
      <c r="H908" s="318"/>
      <c r="I908" s="318"/>
      <c r="J908" s="318"/>
      <c r="K908" s="318"/>
      <c r="L908" s="318"/>
      <c r="M908" s="318"/>
      <c r="N908" s="318"/>
      <c r="O908" s="318"/>
      <c r="P908" s="318"/>
      <c r="Q908" s="318"/>
      <c r="R908" s="318"/>
      <c r="S908" s="318"/>
      <c r="T908" s="318"/>
      <c r="U908" s="318"/>
      <c r="V908" s="318"/>
      <c r="W908" s="318"/>
      <c r="X908" s="318"/>
      <c r="Y908" s="318"/>
      <c r="Z908" s="318"/>
    </row>
    <row r="909" spans="1:26" ht="12" customHeight="1" x14ac:dyDescent="0.25">
      <c r="A909" s="318"/>
      <c r="B909" s="318"/>
      <c r="C909" s="318"/>
      <c r="D909" s="318"/>
      <c r="E909" s="318"/>
      <c r="F909" s="318"/>
      <c r="G909" s="318"/>
      <c r="H909" s="318"/>
      <c r="I909" s="318"/>
      <c r="J909" s="318"/>
      <c r="K909" s="318"/>
      <c r="L909" s="318"/>
      <c r="M909" s="318"/>
      <c r="N909" s="318"/>
      <c r="O909" s="318"/>
      <c r="P909" s="318"/>
      <c r="Q909" s="318"/>
      <c r="R909" s="318"/>
      <c r="S909" s="318"/>
      <c r="T909" s="318"/>
      <c r="U909" s="318"/>
      <c r="V909" s="318"/>
      <c r="W909" s="318"/>
      <c r="X909" s="318"/>
      <c r="Y909" s="318"/>
      <c r="Z909" s="318"/>
    </row>
    <row r="910" spans="1:26" ht="12" customHeight="1" x14ac:dyDescent="0.25">
      <c r="A910" s="318"/>
      <c r="B910" s="318"/>
      <c r="C910" s="318"/>
      <c r="D910" s="318"/>
      <c r="E910" s="318"/>
      <c r="F910" s="318"/>
      <c r="G910" s="318"/>
      <c r="H910" s="318"/>
      <c r="I910" s="318"/>
      <c r="J910" s="318"/>
      <c r="K910" s="318"/>
      <c r="L910" s="318"/>
      <c r="M910" s="318"/>
      <c r="N910" s="318"/>
      <c r="O910" s="318"/>
      <c r="P910" s="318"/>
      <c r="Q910" s="318"/>
      <c r="R910" s="318"/>
      <c r="S910" s="318"/>
      <c r="T910" s="318"/>
      <c r="U910" s="318"/>
      <c r="V910" s="318"/>
      <c r="W910" s="318"/>
      <c r="X910" s="318"/>
      <c r="Y910" s="318"/>
      <c r="Z910" s="318"/>
    </row>
    <row r="911" spans="1:26" ht="12" customHeight="1" x14ac:dyDescent="0.25">
      <c r="A911" s="318"/>
      <c r="B911" s="318"/>
      <c r="C911" s="318"/>
      <c r="D911" s="318"/>
      <c r="E911" s="318"/>
      <c r="F911" s="318"/>
      <c r="G911" s="318"/>
      <c r="H911" s="318"/>
      <c r="I911" s="318"/>
      <c r="J911" s="318"/>
      <c r="K911" s="318"/>
      <c r="L911" s="318"/>
      <c r="M911" s="318"/>
      <c r="N911" s="318"/>
      <c r="O911" s="318"/>
      <c r="P911" s="318"/>
      <c r="Q911" s="318"/>
      <c r="R911" s="318"/>
      <c r="S911" s="318"/>
      <c r="T911" s="318"/>
      <c r="U911" s="318"/>
      <c r="V911" s="318"/>
      <c r="W911" s="318"/>
      <c r="X911" s="318"/>
      <c r="Y911" s="318"/>
      <c r="Z911" s="318"/>
    </row>
    <row r="912" spans="1:26" ht="12" customHeight="1" x14ac:dyDescent="0.25">
      <c r="A912" s="318"/>
      <c r="B912" s="318"/>
      <c r="C912" s="318"/>
      <c r="D912" s="318"/>
      <c r="E912" s="318"/>
      <c r="F912" s="318"/>
      <c r="G912" s="318"/>
      <c r="H912" s="318"/>
      <c r="I912" s="318"/>
      <c r="J912" s="318"/>
      <c r="K912" s="318"/>
      <c r="L912" s="318"/>
      <c r="M912" s="318"/>
      <c r="N912" s="318"/>
      <c r="O912" s="318"/>
      <c r="P912" s="318"/>
      <c r="Q912" s="318"/>
      <c r="R912" s="318"/>
      <c r="S912" s="318"/>
      <c r="T912" s="318"/>
      <c r="U912" s="318"/>
      <c r="V912" s="318"/>
      <c r="W912" s="318"/>
      <c r="X912" s="318"/>
      <c r="Y912" s="318"/>
      <c r="Z912" s="318"/>
    </row>
    <row r="913" spans="1:26" ht="12" customHeight="1" x14ac:dyDescent="0.25">
      <c r="A913" s="318"/>
      <c r="B913" s="318"/>
      <c r="C913" s="318"/>
      <c r="D913" s="318"/>
      <c r="E913" s="318"/>
      <c r="F913" s="318"/>
      <c r="G913" s="318"/>
      <c r="H913" s="318"/>
      <c r="I913" s="318"/>
      <c r="J913" s="318"/>
      <c r="K913" s="318"/>
      <c r="L913" s="318"/>
      <c r="M913" s="318"/>
      <c r="N913" s="318"/>
      <c r="O913" s="318"/>
      <c r="P913" s="318"/>
      <c r="Q913" s="318"/>
      <c r="R913" s="318"/>
      <c r="S913" s="318"/>
      <c r="T913" s="318"/>
      <c r="U913" s="318"/>
      <c r="V913" s="318"/>
      <c r="W913" s="318"/>
      <c r="X913" s="318"/>
      <c r="Y913" s="318"/>
      <c r="Z913" s="318"/>
    </row>
    <row r="914" spans="1:26" ht="12" customHeight="1" x14ac:dyDescent="0.25">
      <c r="A914" s="318"/>
      <c r="B914" s="318"/>
      <c r="C914" s="318"/>
      <c r="D914" s="318"/>
      <c r="E914" s="318"/>
      <c r="F914" s="318"/>
      <c r="G914" s="318"/>
      <c r="H914" s="318"/>
      <c r="I914" s="318"/>
      <c r="J914" s="318"/>
      <c r="K914" s="318"/>
      <c r="L914" s="318"/>
      <c r="M914" s="318"/>
      <c r="N914" s="318"/>
      <c r="O914" s="318"/>
      <c r="P914" s="318"/>
      <c r="Q914" s="318"/>
      <c r="R914" s="318"/>
      <c r="S914" s="318"/>
      <c r="T914" s="318"/>
      <c r="U914" s="318"/>
      <c r="V914" s="318"/>
      <c r="W914" s="318"/>
      <c r="X914" s="318"/>
      <c r="Y914" s="318"/>
      <c r="Z914" s="318"/>
    </row>
    <row r="915" spans="1:26" ht="12" customHeight="1" x14ac:dyDescent="0.25">
      <c r="A915" s="318"/>
      <c r="B915" s="318"/>
      <c r="C915" s="318"/>
      <c r="D915" s="318"/>
      <c r="E915" s="318"/>
      <c r="F915" s="318"/>
      <c r="G915" s="318"/>
      <c r="H915" s="318"/>
      <c r="I915" s="318"/>
      <c r="J915" s="318"/>
      <c r="K915" s="318"/>
      <c r="L915" s="318"/>
      <c r="M915" s="318"/>
      <c r="N915" s="318"/>
      <c r="O915" s="318"/>
      <c r="P915" s="318"/>
      <c r="Q915" s="318"/>
      <c r="R915" s="318"/>
      <c r="S915" s="318"/>
      <c r="T915" s="318"/>
      <c r="U915" s="318"/>
      <c r="V915" s="318"/>
      <c r="W915" s="318"/>
      <c r="X915" s="318"/>
      <c r="Y915" s="318"/>
      <c r="Z915" s="318"/>
    </row>
    <row r="916" spans="1:26" ht="12" customHeight="1" x14ac:dyDescent="0.25">
      <c r="A916" s="318"/>
      <c r="B916" s="318"/>
      <c r="C916" s="318"/>
      <c r="D916" s="318"/>
      <c r="E916" s="318"/>
      <c r="F916" s="318"/>
      <c r="G916" s="318"/>
      <c r="H916" s="318"/>
      <c r="I916" s="318"/>
      <c r="J916" s="318"/>
      <c r="K916" s="318"/>
      <c r="L916" s="318"/>
      <c r="M916" s="318"/>
      <c r="N916" s="318"/>
      <c r="O916" s="318"/>
      <c r="P916" s="318"/>
      <c r="Q916" s="318"/>
      <c r="R916" s="318"/>
      <c r="S916" s="318"/>
      <c r="T916" s="318"/>
      <c r="U916" s="318"/>
      <c r="V916" s="318"/>
      <c r="W916" s="318"/>
      <c r="X916" s="318"/>
      <c r="Y916" s="318"/>
      <c r="Z916" s="318"/>
    </row>
    <row r="917" spans="1:26" ht="12" customHeight="1" x14ac:dyDescent="0.25">
      <c r="A917" s="318"/>
      <c r="B917" s="318"/>
      <c r="C917" s="318"/>
      <c r="D917" s="318"/>
      <c r="E917" s="318"/>
      <c r="F917" s="318"/>
      <c r="G917" s="318"/>
      <c r="H917" s="318"/>
      <c r="I917" s="318"/>
      <c r="J917" s="318"/>
      <c r="K917" s="318"/>
      <c r="L917" s="318"/>
      <c r="M917" s="318"/>
      <c r="N917" s="318"/>
      <c r="O917" s="318"/>
      <c r="P917" s="318"/>
      <c r="Q917" s="318"/>
      <c r="R917" s="318"/>
      <c r="S917" s="318"/>
      <c r="T917" s="318"/>
      <c r="U917" s="318"/>
      <c r="V917" s="318"/>
      <c r="W917" s="318"/>
      <c r="X917" s="318"/>
      <c r="Y917" s="318"/>
      <c r="Z917" s="318"/>
    </row>
    <row r="918" spans="1:26" ht="12" customHeight="1" x14ac:dyDescent="0.25">
      <c r="A918" s="318"/>
      <c r="B918" s="318"/>
      <c r="C918" s="318"/>
      <c r="D918" s="318"/>
      <c r="E918" s="318"/>
      <c r="F918" s="318"/>
      <c r="G918" s="318"/>
      <c r="H918" s="318"/>
      <c r="I918" s="318"/>
      <c r="J918" s="318"/>
      <c r="K918" s="318"/>
      <c r="L918" s="318"/>
      <c r="M918" s="318"/>
      <c r="N918" s="318"/>
      <c r="O918" s="318"/>
      <c r="P918" s="318"/>
      <c r="Q918" s="318"/>
      <c r="R918" s="318"/>
      <c r="S918" s="318"/>
      <c r="T918" s="318"/>
      <c r="U918" s="318"/>
      <c r="V918" s="318"/>
      <c r="W918" s="318"/>
      <c r="X918" s="318"/>
      <c r="Y918" s="318"/>
      <c r="Z918" s="318"/>
    </row>
    <row r="919" spans="1:26" ht="12" customHeight="1" x14ac:dyDescent="0.25">
      <c r="A919" s="318"/>
      <c r="B919" s="318"/>
      <c r="C919" s="318"/>
      <c r="D919" s="318"/>
      <c r="E919" s="318"/>
      <c r="F919" s="318"/>
      <c r="G919" s="318"/>
      <c r="H919" s="318"/>
      <c r="I919" s="318"/>
      <c r="J919" s="318"/>
      <c r="K919" s="318"/>
      <c r="L919" s="318"/>
      <c r="M919" s="318"/>
      <c r="N919" s="318"/>
      <c r="O919" s="318"/>
      <c r="P919" s="318"/>
      <c r="Q919" s="318"/>
      <c r="R919" s="318"/>
      <c r="S919" s="318"/>
      <c r="T919" s="318"/>
      <c r="U919" s="318"/>
      <c r="V919" s="318"/>
      <c r="W919" s="318"/>
      <c r="X919" s="318"/>
      <c r="Y919" s="318"/>
      <c r="Z919" s="318"/>
    </row>
    <row r="920" spans="1:26" ht="12" customHeight="1" x14ac:dyDescent="0.25">
      <c r="A920" s="318"/>
      <c r="B920" s="318"/>
      <c r="C920" s="318"/>
      <c r="D920" s="318"/>
      <c r="E920" s="318"/>
      <c r="F920" s="318"/>
      <c r="G920" s="318"/>
      <c r="H920" s="318"/>
      <c r="I920" s="318"/>
      <c r="J920" s="318"/>
      <c r="K920" s="318"/>
      <c r="L920" s="318"/>
      <c r="M920" s="318"/>
      <c r="N920" s="318"/>
      <c r="O920" s="318"/>
      <c r="P920" s="318"/>
      <c r="Q920" s="318"/>
      <c r="R920" s="318"/>
      <c r="S920" s="318"/>
      <c r="T920" s="318"/>
      <c r="U920" s="318"/>
      <c r="V920" s="318"/>
      <c r="W920" s="318"/>
      <c r="X920" s="318"/>
      <c r="Y920" s="318"/>
      <c r="Z920" s="318"/>
    </row>
    <row r="921" spans="1:26" ht="12" customHeight="1" x14ac:dyDescent="0.25">
      <c r="A921" s="318"/>
      <c r="B921" s="318"/>
      <c r="C921" s="318"/>
      <c r="D921" s="318"/>
      <c r="E921" s="318"/>
      <c r="F921" s="318"/>
      <c r="G921" s="318"/>
      <c r="H921" s="318"/>
      <c r="I921" s="318"/>
      <c r="J921" s="318"/>
      <c r="K921" s="318"/>
      <c r="L921" s="318"/>
      <c r="M921" s="318"/>
      <c r="N921" s="318"/>
      <c r="O921" s="318"/>
      <c r="P921" s="318"/>
      <c r="Q921" s="318"/>
      <c r="R921" s="318"/>
      <c r="S921" s="318"/>
      <c r="T921" s="318"/>
      <c r="U921" s="318"/>
      <c r="V921" s="318"/>
      <c r="W921" s="318"/>
      <c r="X921" s="318"/>
      <c r="Y921" s="318"/>
      <c r="Z921" s="318"/>
    </row>
    <row r="922" spans="1:26" ht="12" customHeight="1" x14ac:dyDescent="0.25">
      <c r="A922" s="318"/>
      <c r="B922" s="318"/>
      <c r="C922" s="318"/>
      <c r="D922" s="318"/>
      <c r="E922" s="318"/>
      <c r="F922" s="318"/>
      <c r="G922" s="318"/>
      <c r="H922" s="318"/>
      <c r="I922" s="318"/>
      <c r="J922" s="318"/>
      <c r="K922" s="318"/>
      <c r="L922" s="318"/>
      <c r="M922" s="318"/>
      <c r="N922" s="318"/>
      <c r="O922" s="318"/>
      <c r="P922" s="318"/>
      <c r="Q922" s="318"/>
      <c r="R922" s="318"/>
      <c r="S922" s="318"/>
      <c r="T922" s="318"/>
      <c r="U922" s="318"/>
      <c r="V922" s="318"/>
      <c r="W922" s="318"/>
      <c r="X922" s="318"/>
      <c r="Y922" s="318"/>
      <c r="Z922" s="318"/>
    </row>
    <row r="923" spans="1:26" ht="12" customHeight="1" x14ac:dyDescent="0.25">
      <c r="A923" s="318"/>
      <c r="B923" s="318"/>
      <c r="C923" s="318"/>
      <c r="D923" s="318"/>
      <c r="E923" s="318"/>
      <c r="F923" s="318"/>
      <c r="G923" s="318"/>
      <c r="H923" s="318"/>
      <c r="I923" s="318"/>
      <c r="J923" s="318"/>
      <c r="K923" s="318"/>
      <c r="L923" s="318"/>
      <c r="M923" s="318"/>
      <c r="N923" s="318"/>
      <c r="O923" s="318"/>
      <c r="P923" s="318"/>
      <c r="Q923" s="318"/>
      <c r="R923" s="318"/>
      <c r="S923" s="318"/>
      <c r="T923" s="318"/>
      <c r="U923" s="318"/>
      <c r="V923" s="318"/>
      <c r="W923" s="318"/>
      <c r="X923" s="318"/>
      <c r="Y923" s="318"/>
      <c r="Z923" s="318"/>
    </row>
    <row r="924" spans="1:26" ht="12" customHeight="1" x14ac:dyDescent="0.25">
      <c r="A924" s="318"/>
      <c r="B924" s="318"/>
      <c r="C924" s="318"/>
      <c r="D924" s="318"/>
      <c r="E924" s="318"/>
      <c r="F924" s="318"/>
      <c r="G924" s="318"/>
      <c r="H924" s="318"/>
      <c r="I924" s="318"/>
      <c r="J924" s="318"/>
      <c r="K924" s="318"/>
      <c r="L924" s="318"/>
      <c r="M924" s="318"/>
      <c r="N924" s="318"/>
      <c r="O924" s="318"/>
      <c r="P924" s="318"/>
      <c r="Q924" s="318"/>
      <c r="R924" s="318"/>
      <c r="S924" s="318"/>
      <c r="T924" s="318"/>
      <c r="U924" s="318"/>
      <c r="V924" s="318"/>
      <c r="W924" s="318"/>
      <c r="X924" s="318"/>
      <c r="Y924" s="318"/>
      <c r="Z924" s="318"/>
    </row>
    <row r="925" spans="1:26" ht="12" customHeight="1" x14ac:dyDescent="0.25">
      <c r="A925" s="318"/>
      <c r="B925" s="318"/>
      <c r="C925" s="318"/>
      <c r="D925" s="318"/>
      <c r="E925" s="318"/>
      <c r="F925" s="318"/>
      <c r="G925" s="318"/>
      <c r="H925" s="318"/>
      <c r="I925" s="318"/>
      <c r="J925" s="318"/>
      <c r="K925" s="318"/>
      <c r="L925" s="318"/>
      <c r="M925" s="318"/>
      <c r="N925" s="318"/>
      <c r="O925" s="318"/>
      <c r="P925" s="318"/>
      <c r="Q925" s="318"/>
      <c r="R925" s="318"/>
      <c r="S925" s="318"/>
      <c r="T925" s="318"/>
      <c r="U925" s="318"/>
      <c r="V925" s="318"/>
      <c r="W925" s="318"/>
      <c r="X925" s="318"/>
      <c r="Y925" s="318"/>
      <c r="Z925" s="318"/>
    </row>
    <row r="926" spans="1:26" ht="12" customHeight="1" x14ac:dyDescent="0.25">
      <c r="A926" s="318"/>
      <c r="B926" s="318"/>
      <c r="C926" s="318"/>
      <c r="D926" s="318"/>
      <c r="E926" s="318"/>
      <c r="F926" s="318"/>
      <c r="G926" s="318"/>
      <c r="H926" s="318"/>
      <c r="I926" s="318"/>
      <c r="J926" s="318"/>
      <c r="K926" s="318"/>
      <c r="L926" s="318"/>
      <c r="M926" s="318"/>
      <c r="N926" s="318"/>
      <c r="O926" s="318"/>
      <c r="P926" s="318"/>
      <c r="Q926" s="318"/>
      <c r="R926" s="318"/>
      <c r="S926" s="318"/>
      <c r="T926" s="318"/>
      <c r="U926" s="318"/>
      <c r="V926" s="318"/>
      <c r="W926" s="318"/>
      <c r="X926" s="318"/>
      <c r="Y926" s="318"/>
      <c r="Z926" s="318"/>
    </row>
    <row r="927" spans="1:26" ht="12" customHeight="1" x14ac:dyDescent="0.25">
      <c r="A927" s="318"/>
      <c r="B927" s="318"/>
      <c r="C927" s="318"/>
      <c r="D927" s="318"/>
      <c r="E927" s="318"/>
      <c r="F927" s="318"/>
      <c r="G927" s="318"/>
      <c r="H927" s="318"/>
      <c r="I927" s="318"/>
      <c r="J927" s="318"/>
      <c r="K927" s="318"/>
      <c r="L927" s="318"/>
      <c r="M927" s="318"/>
      <c r="N927" s="318"/>
      <c r="O927" s="318"/>
      <c r="P927" s="318"/>
      <c r="Q927" s="318"/>
      <c r="R927" s="318"/>
      <c r="S927" s="318"/>
      <c r="T927" s="318"/>
      <c r="U927" s="318"/>
      <c r="V927" s="318"/>
      <c r="W927" s="318"/>
      <c r="X927" s="318"/>
      <c r="Y927" s="318"/>
      <c r="Z927" s="318"/>
    </row>
    <row r="928" spans="1:26" ht="12" customHeight="1" x14ac:dyDescent="0.25">
      <c r="A928" s="318"/>
      <c r="B928" s="318"/>
      <c r="C928" s="318"/>
      <c r="D928" s="318"/>
      <c r="E928" s="318"/>
      <c r="F928" s="318"/>
      <c r="G928" s="318"/>
      <c r="H928" s="318"/>
      <c r="I928" s="318"/>
      <c r="J928" s="318"/>
      <c r="K928" s="318"/>
      <c r="L928" s="318"/>
      <c r="M928" s="318"/>
      <c r="N928" s="318"/>
      <c r="O928" s="318"/>
      <c r="P928" s="318"/>
      <c r="Q928" s="318"/>
      <c r="R928" s="318"/>
      <c r="S928" s="318"/>
      <c r="T928" s="318"/>
      <c r="U928" s="318"/>
      <c r="V928" s="318"/>
      <c r="W928" s="318"/>
      <c r="X928" s="318"/>
      <c r="Y928" s="318"/>
      <c r="Z928" s="318"/>
    </row>
    <row r="929" spans="1:26" ht="12" customHeight="1" x14ac:dyDescent="0.25">
      <c r="A929" s="318"/>
      <c r="B929" s="318"/>
      <c r="C929" s="318"/>
      <c r="D929" s="318"/>
      <c r="E929" s="318"/>
      <c r="F929" s="318"/>
      <c r="G929" s="318"/>
      <c r="H929" s="318"/>
      <c r="I929" s="318"/>
      <c r="J929" s="318"/>
      <c r="K929" s="318"/>
      <c r="L929" s="318"/>
      <c r="M929" s="318"/>
      <c r="N929" s="318"/>
      <c r="O929" s="318"/>
      <c r="P929" s="318"/>
      <c r="Q929" s="318"/>
      <c r="R929" s="318"/>
      <c r="S929" s="318"/>
      <c r="T929" s="318"/>
      <c r="U929" s="318"/>
      <c r="V929" s="318"/>
      <c r="W929" s="318"/>
      <c r="X929" s="318"/>
      <c r="Y929" s="318"/>
      <c r="Z929" s="318"/>
    </row>
    <row r="930" spans="1:26" ht="12" customHeight="1" x14ac:dyDescent="0.25">
      <c r="A930" s="318"/>
      <c r="B930" s="318"/>
      <c r="C930" s="318"/>
      <c r="D930" s="318"/>
      <c r="E930" s="318"/>
      <c r="F930" s="318"/>
      <c r="G930" s="318"/>
      <c r="H930" s="318"/>
      <c r="I930" s="318"/>
      <c r="J930" s="318"/>
      <c r="K930" s="318"/>
      <c r="L930" s="318"/>
      <c r="M930" s="318"/>
      <c r="N930" s="318"/>
      <c r="O930" s="318"/>
      <c r="P930" s="318"/>
      <c r="Q930" s="318"/>
      <c r="R930" s="318"/>
      <c r="S930" s="318"/>
      <c r="T930" s="318"/>
      <c r="U930" s="318"/>
      <c r="V930" s="318"/>
      <c r="W930" s="318"/>
      <c r="X930" s="318"/>
      <c r="Y930" s="318"/>
      <c r="Z930" s="318"/>
    </row>
    <row r="931" spans="1:26" ht="12" customHeight="1" x14ac:dyDescent="0.25">
      <c r="A931" s="318"/>
      <c r="B931" s="318"/>
      <c r="C931" s="318"/>
      <c r="D931" s="318"/>
      <c r="E931" s="318"/>
      <c r="F931" s="318"/>
      <c r="G931" s="318"/>
      <c r="H931" s="318"/>
      <c r="I931" s="318"/>
      <c r="J931" s="318"/>
      <c r="K931" s="318"/>
      <c r="L931" s="318"/>
      <c r="M931" s="318"/>
      <c r="N931" s="318"/>
      <c r="O931" s="318"/>
      <c r="P931" s="318"/>
      <c r="Q931" s="318"/>
      <c r="R931" s="318"/>
      <c r="S931" s="318"/>
      <c r="T931" s="318"/>
      <c r="U931" s="318"/>
      <c r="V931" s="318"/>
      <c r="W931" s="318"/>
      <c r="X931" s="318"/>
      <c r="Y931" s="318"/>
      <c r="Z931" s="318"/>
    </row>
    <row r="932" spans="1:26" ht="12" customHeight="1" x14ac:dyDescent="0.25">
      <c r="A932" s="318"/>
      <c r="B932" s="318"/>
      <c r="C932" s="318"/>
      <c r="D932" s="318"/>
      <c r="E932" s="318"/>
      <c r="F932" s="318"/>
      <c r="G932" s="318"/>
      <c r="H932" s="318"/>
      <c r="I932" s="318"/>
      <c r="J932" s="318"/>
      <c r="K932" s="318"/>
      <c r="L932" s="318"/>
      <c r="M932" s="318"/>
      <c r="N932" s="318"/>
      <c r="O932" s="318"/>
      <c r="P932" s="318"/>
      <c r="Q932" s="318"/>
      <c r="R932" s="318"/>
      <c r="S932" s="318"/>
      <c r="T932" s="318"/>
      <c r="U932" s="318"/>
      <c r="V932" s="318"/>
      <c r="W932" s="318"/>
      <c r="X932" s="318"/>
      <c r="Y932" s="318"/>
      <c r="Z932" s="318"/>
    </row>
    <row r="933" spans="1:26" ht="12" customHeight="1" x14ac:dyDescent="0.25">
      <c r="A933" s="318"/>
      <c r="B933" s="318"/>
      <c r="C933" s="318"/>
      <c r="D933" s="318"/>
      <c r="E933" s="318"/>
      <c r="F933" s="318"/>
      <c r="G933" s="318"/>
      <c r="H933" s="318"/>
      <c r="I933" s="318"/>
      <c r="J933" s="318"/>
      <c r="K933" s="318"/>
      <c r="L933" s="318"/>
      <c r="M933" s="318"/>
      <c r="N933" s="318"/>
      <c r="O933" s="318"/>
      <c r="P933" s="318"/>
      <c r="Q933" s="318"/>
      <c r="R933" s="318"/>
      <c r="S933" s="318"/>
      <c r="T933" s="318"/>
      <c r="U933" s="318"/>
      <c r="V933" s="318"/>
      <c r="W933" s="318"/>
      <c r="X933" s="318"/>
      <c r="Y933" s="318"/>
      <c r="Z933" s="318"/>
    </row>
    <row r="934" spans="1:26" ht="12" customHeight="1" x14ac:dyDescent="0.25">
      <c r="A934" s="318"/>
      <c r="B934" s="318"/>
      <c r="C934" s="318"/>
      <c r="D934" s="318"/>
      <c r="E934" s="318"/>
      <c r="F934" s="318"/>
      <c r="G934" s="318"/>
      <c r="H934" s="318"/>
      <c r="I934" s="318"/>
      <c r="J934" s="318"/>
      <c r="K934" s="318"/>
      <c r="L934" s="318"/>
      <c r="M934" s="318"/>
      <c r="N934" s="318"/>
      <c r="O934" s="318"/>
      <c r="P934" s="318"/>
      <c r="Q934" s="318"/>
      <c r="R934" s="318"/>
      <c r="S934" s="318"/>
      <c r="T934" s="318"/>
      <c r="U934" s="318"/>
      <c r="V934" s="318"/>
      <c r="W934" s="318"/>
      <c r="X934" s="318"/>
      <c r="Y934" s="318"/>
      <c r="Z934" s="318"/>
    </row>
    <row r="935" spans="1:26" ht="12" customHeight="1" x14ac:dyDescent="0.25">
      <c r="A935" s="318"/>
      <c r="B935" s="318"/>
      <c r="C935" s="318"/>
      <c r="D935" s="318"/>
      <c r="E935" s="318"/>
      <c r="F935" s="318"/>
      <c r="G935" s="318"/>
      <c r="H935" s="318"/>
      <c r="I935" s="318"/>
      <c r="J935" s="318"/>
      <c r="K935" s="318"/>
      <c r="L935" s="318"/>
      <c r="M935" s="318"/>
      <c r="N935" s="318"/>
      <c r="O935" s="318"/>
      <c r="P935" s="318"/>
      <c r="Q935" s="318"/>
      <c r="R935" s="318"/>
      <c r="S935" s="318"/>
      <c r="T935" s="318"/>
      <c r="U935" s="318"/>
      <c r="V935" s="318"/>
      <c r="W935" s="318"/>
      <c r="X935" s="318"/>
      <c r="Y935" s="318"/>
      <c r="Z935" s="318"/>
    </row>
    <row r="936" spans="1:26" ht="12" customHeight="1" x14ac:dyDescent="0.25">
      <c r="A936" s="318"/>
      <c r="B936" s="318"/>
      <c r="C936" s="318"/>
      <c r="D936" s="318"/>
      <c r="E936" s="318"/>
      <c r="F936" s="318"/>
      <c r="G936" s="318"/>
      <c r="H936" s="318"/>
      <c r="I936" s="318"/>
      <c r="J936" s="318"/>
      <c r="K936" s="318"/>
      <c r="L936" s="318"/>
      <c r="M936" s="318"/>
      <c r="N936" s="318"/>
      <c r="O936" s="318"/>
      <c r="P936" s="318"/>
      <c r="Q936" s="318"/>
      <c r="R936" s="318"/>
      <c r="S936" s="318"/>
      <c r="T936" s="318"/>
      <c r="U936" s="318"/>
      <c r="V936" s="318"/>
      <c r="W936" s="318"/>
      <c r="X936" s="318"/>
      <c r="Y936" s="318"/>
      <c r="Z936" s="318"/>
    </row>
    <row r="937" spans="1:26" ht="12" customHeight="1" x14ac:dyDescent="0.25">
      <c r="A937" s="318"/>
      <c r="B937" s="318"/>
      <c r="C937" s="318"/>
      <c r="D937" s="318"/>
      <c r="E937" s="318"/>
      <c r="F937" s="318"/>
      <c r="G937" s="318"/>
      <c r="H937" s="318"/>
      <c r="I937" s="318"/>
      <c r="J937" s="318"/>
      <c r="K937" s="318"/>
      <c r="L937" s="318"/>
      <c r="M937" s="318"/>
      <c r="N937" s="318"/>
      <c r="O937" s="318"/>
      <c r="P937" s="318"/>
      <c r="Q937" s="318"/>
      <c r="R937" s="318"/>
      <c r="S937" s="318"/>
      <c r="T937" s="318"/>
      <c r="U937" s="318"/>
      <c r="V937" s="318"/>
      <c r="W937" s="318"/>
      <c r="X937" s="318"/>
      <c r="Y937" s="318"/>
      <c r="Z937" s="318"/>
    </row>
    <row r="938" spans="1:26" ht="12" customHeight="1" x14ac:dyDescent="0.25">
      <c r="A938" s="318"/>
      <c r="B938" s="318"/>
      <c r="C938" s="318"/>
      <c r="D938" s="318"/>
      <c r="E938" s="318"/>
      <c r="F938" s="318"/>
      <c r="G938" s="318"/>
      <c r="H938" s="318"/>
      <c r="I938" s="318"/>
      <c r="J938" s="318"/>
      <c r="K938" s="318"/>
      <c r="L938" s="318"/>
      <c r="M938" s="318"/>
      <c r="N938" s="318"/>
      <c r="O938" s="318"/>
      <c r="P938" s="318"/>
      <c r="Q938" s="318"/>
      <c r="R938" s="318"/>
      <c r="S938" s="318"/>
      <c r="T938" s="318"/>
      <c r="U938" s="318"/>
      <c r="V938" s="318"/>
      <c r="W938" s="318"/>
      <c r="X938" s="318"/>
      <c r="Y938" s="318"/>
      <c r="Z938" s="318"/>
    </row>
    <row r="939" spans="1:26" ht="12" customHeight="1" x14ac:dyDescent="0.25">
      <c r="A939" s="318"/>
      <c r="B939" s="318"/>
      <c r="C939" s="318"/>
      <c r="D939" s="318"/>
      <c r="E939" s="318"/>
      <c r="F939" s="318"/>
      <c r="G939" s="318"/>
      <c r="H939" s="318"/>
      <c r="I939" s="318"/>
      <c r="J939" s="318"/>
      <c r="K939" s="318"/>
      <c r="L939" s="318"/>
      <c r="M939" s="318"/>
      <c r="N939" s="318"/>
      <c r="O939" s="318"/>
      <c r="P939" s="318"/>
      <c r="Q939" s="318"/>
      <c r="R939" s="318"/>
      <c r="S939" s="318"/>
      <c r="T939" s="318"/>
      <c r="U939" s="318"/>
      <c r="V939" s="318"/>
      <c r="W939" s="318"/>
      <c r="X939" s="318"/>
      <c r="Y939" s="318"/>
      <c r="Z939" s="318"/>
    </row>
    <row r="940" spans="1:26" ht="12" customHeight="1" x14ac:dyDescent="0.25">
      <c r="A940" s="318"/>
      <c r="B940" s="318"/>
      <c r="C940" s="318"/>
      <c r="D940" s="318"/>
      <c r="E940" s="318"/>
      <c r="F940" s="318"/>
      <c r="G940" s="318"/>
      <c r="H940" s="318"/>
      <c r="I940" s="318"/>
      <c r="J940" s="318"/>
      <c r="K940" s="318"/>
      <c r="L940" s="318"/>
      <c r="M940" s="318"/>
      <c r="N940" s="318"/>
      <c r="O940" s="318"/>
      <c r="P940" s="318"/>
      <c r="Q940" s="318"/>
      <c r="R940" s="318"/>
      <c r="S940" s="318"/>
      <c r="T940" s="318"/>
      <c r="U940" s="318"/>
      <c r="V940" s="318"/>
      <c r="W940" s="318"/>
      <c r="X940" s="318"/>
      <c r="Y940" s="318"/>
      <c r="Z940" s="318"/>
    </row>
    <row r="941" spans="1:26" ht="12" customHeight="1" x14ac:dyDescent="0.25">
      <c r="A941" s="318"/>
      <c r="B941" s="318"/>
      <c r="C941" s="318"/>
      <c r="D941" s="318"/>
      <c r="E941" s="318"/>
      <c r="F941" s="318"/>
      <c r="G941" s="318"/>
      <c r="H941" s="318"/>
      <c r="I941" s="318"/>
      <c r="J941" s="318"/>
      <c r="K941" s="318"/>
      <c r="L941" s="318"/>
      <c r="M941" s="318"/>
      <c r="N941" s="318"/>
      <c r="O941" s="318"/>
      <c r="P941" s="318"/>
      <c r="Q941" s="318"/>
      <c r="R941" s="318"/>
      <c r="S941" s="318"/>
      <c r="T941" s="318"/>
      <c r="U941" s="318"/>
      <c r="V941" s="318"/>
      <c r="W941" s="318"/>
      <c r="X941" s="318"/>
      <c r="Y941" s="318"/>
      <c r="Z941" s="318"/>
    </row>
    <row r="942" spans="1:26" ht="12" customHeight="1" x14ac:dyDescent="0.25">
      <c r="A942" s="318"/>
      <c r="B942" s="318"/>
      <c r="C942" s="318"/>
      <c r="D942" s="318"/>
      <c r="E942" s="318"/>
      <c r="F942" s="318"/>
      <c r="G942" s="318"/>
      <c r="H942" s="318"/>
      <c r="I942" s="318"/>
      <c r="J942" s="318"/>
      <c r="K942" s="318"/>
      <c r="L942" s="318"/>
      <c r="M942" s="318"/>
      <c r="N942" s="318"/>
      <c r="O942" s="318"/>
      <c r="P942" s="318"/>
      <c r="Q942" s="318"/>
      <c r="R942" s="318"/>
      <c r="S942" s="318"/>
      <c r="T942" s="318"/>
      <c r="U942" s="318"/>
      <c r="V942" s="318"/>
      <c r="W942" s="318"/>
      <c r="X942" s="318"/>
      <c r="Y942" s="318"/>
      <c r="Z942" s="318"/>
    </row>
    <row r="943" spans="1:26" ht="12" customHeight="1" x14ac:dyDescent="0.25">
      <c r="A943" s="318"/>
      <c r="B943" s="318"/>
      <c r="C943" s="318"/>
      <c r="D943" s="318"/>
      <c r="E943" s="318"/>
      <c r="F943" s="318"/>
      <c r="G943" s="318"/>
      <c r="H943" s="318"/>
      <c r="I943" s="318"/>
      <c r="J943" s="318"/>
      <c r="K943" s="318"/>
      <c r="L943" s="318"/>
      <c r="M943" s="318"/>
      <c r="N943" s="318"/>
      <c r="O943" s="318"/>
      <c r="P943" s="318"/>
      <c r="Q943" s="318"/>
      <c r="R943" s="318"/>
      <c r="S943" s="318"/>
      <c r="T943" s="318"/>
      <c r="U943" s="318"/>
      <c r="V943" s="318"/>
      <c r="W943" s="318"/>
      <c r="X943" s="318"/>
      <c r="Y943" s="318"/>
      <c r="Z943" s="318"/>
    </row>
    <row r="944" spans="1:26" ht="12" customHeight="1" x14ac:dyDescent="0.25">
      <c r="A944" s="318"/>
      <c r="B944" s="318"/>
      <c r="C944" s="318"/>
      <c r="D944" s="318"/>
      <c r="E944" s="318"/>
      <c r="F944" s="318"/>
      <c r="G944" s="318"/>
      <c r="H944" s="318"/>
      <c r="I944" s="318"/>
      <c r="J944" s="318"/>
      <c r="K944" s="318"/>
      <c r="L944" s="318"/>
      <c r="M944" s="318"/>
      <c r="N944" s="318"/>
      <c r="O944" s="318"/>
      <c r="P944" s="318"/>
      <c r="Q944" s="318"/>
      <c r="R944" s="318"/>
      <c r="S944" s="318"/>
      <c r="T944" s="318"/>
      <c r="U944" s="318"/>
      <c r="V944" s="318"/>
      <c r="W944" s="318"/>
      <c r="X944" s="318"/>
      <c r="Y944" s="318"/>
      <c r="Z944" s="318"/>
    </row>
    <row r="945" spans="1:26" ht="12" customHeight="1" x14ac:dyDescent="0.25">
      <c r="A945" s="318"/>
      <c r="B945" s="318"/>
      <c r="C945" s="318"/>
      <c r="D945" s="318"/>
      <c r="E945" s="318"/>
      <c r="F945" s="318"/>
      <c r="G945" s="318"/>
      <c r="H945" s="318"/>
      <c r="I945" s="318"/>
      <c r="J945" s="318"/>
      <c r="K945" s="318"/>
      <c r="L945" s="318"/>
      <c r="M945" s="318"/>
      <c r="N945" s="318"/>
      <c r="O945" s="318"/>
      <c r="P945" s="318"/>
      <c r="Q945" s="318"/>
      <c r="R945" s="318"/>
      <c r="S945" s="318"/>
      <c r="T945" s="318"/>
      <c r="U945" s="318"/>
      <c r="V945" s="318"/>
      <c r="W945" s="318"/>
      <c r="X945" s="318"/>
      <c r="Y945" s="318"/>
      <c r="Z945" s="318"/>
    </row>
    <row r="946" spans="1:26" ht="12" customHeight="1" x14ac:dyDescent="0.25">
      <c r="A946" s="318"/>
      <c r="B946" s="318"/>
      <c r="C946" s="318"/>
      <c r="D946" s="318"/>
      <c r="E946" s="318"/>
      <c r="F946" s="318"/>
      <c r="G946" s="318"/>
      <c r="H946" s="318"/>
      <c r="I946" s="318"/>
      <c r="J946" s="318"/>
      <c r="K946" s="318"/>
      <c r="L946" s="318"/>
      <c r="M946" s="318"/>
      <c r="N946" s="318"/>
      <c r="O946" s="318"/>
      <c r="P946" s="318"/>
      <c r="Q946" s="318"/>
      <c r="R946" s="318"/>
      <c r="S946" s="318"/>
      <c r="T946" s="318"/>
      <c r="U946" s="318"/>
      <c r="V946" s="318"/>
      <c r="W946" s="318"/>
      <c r="X946" s="318"/>
      <c r="Y946" s="318"/>
      <c r="Z946" s="318"/>
    </row>
    <row r="947" spans="1:26" ht="12" customHeight="1" x14ac:dyDescent="0.25">
      <c r="A947" s="318"/>
      <c r="B947" s="318"/>
      <c r="C947" s="318"/>
      <c r="D947" s="318"/>
      <c r="E947" s="318"/>
      <c r="F947" s="318"/>
      <c r="G947" s="318"/>
      <c r="H947" s="318"/>
      <c r="I947" s="318"/>
      <c r="J947" s="318"/>
      <c r="K947" s="318"/>
      <c r="L947" s="318"/>
      <c r="M947" s="318"/>
      <c r="N947" s="318"/>
      <c r="O947" s="318"/>
      <c r="P947" s="318"/>
      <c r="Q947" s="318"/>
      <c r="R947" s="318"/>
      <c r="S947" s="318"/>
      <c r="T947" s="318"/>
      <c r="U947" s="318"/>
      <c r="V947" s="318"/>
      <c r="W947" s="318"/>
      <c r="X947" s="318"/>
      <c r="Y947" s="318"/>
      <c r="Z947" s="318"/>
    </row>
    <row r="948" spans="1:26" ht="12" customHeight="1" x14ac:dyDescent="0.25">
      <c r="A948" s="318"/>
      <c r="B948" s="318"/>
      <c r="C948" s="318"/>
      <c r="D948" s="318"/>
      <c r="E948" s="318"/>
      <c r="F948" s="318"/>
      <c r="G948" s="318"/>
      <c r="H948" s="318"/>
      <c r="I948" s="318"/>
      <c r="J948" s="318"/>
      <c r="K948" s="318"/>
      <c r="L948" s="318"/>
      <c r="M948" s="318"/>
      <c r="N948" s="318"/>
      <c r="O948" s="318"/>
      <c r="P948" s="318"/>
      <c r="Q948" s="318"/>
      <c r="R948" s="318"/>
      <c r="S948" s="318"/>
      <c r="T948" s="318"/>
      <c r="U948" s="318"/>
      <c r="V948" s="318"/>
      <c r="W948" s="318"/>
      <c r="X948" s="318"/>
      <c r="Y948" s="318"/>
      <c r="Z948" s="318"/>
    </row>
    <row r="949" spans="1:26" ht="12" customHeight="1" x14ac:dyDescent="0.25">
      <c r="A949" s="318"/>
      <c r="B949" s="318"/>
      <c r="C949" s="318"/>
      <c r="D949" s="318"/>
      <c r="E949" s="318"/>
      <c r="F949" s="318"/>
      <c r="G949" s="318"/>
      <c r="H949" s="318"/>
      <c r="I949" s="318"/>
      <c r="J949" s="318"/>
      <c r="K949" s="318"/>
      <c r="L949" s="318"/>
      <c r="M949" s="318"/>
      <c r="N949" s="318"/>
      <c r="O949" s="318"/>
      <c r="P949" s="318"/>
      <c r="Q949" s="318"/>
      <c r="R949" s="318"/>
      <c r="S949" s="318"/>
      <c r="T949" s="318"/>
      <c r="U949" s="318"/>
      <c r="V949" s="318"/>
      <c r="W949" s="318"/>
      <c r="X949" s="318"/>
      <c r="Y949" s="318"/>
      <c r="Z949" s="318"/>
    </row>
    <row r="950" spans="1:26" ht="12" customHeight="1" x14ac:dyDescent="0.25">
      <c r="A950" s="318"/>
      <c r="B950" s="318"/>
      <c r="C950" s="318"/>
      <c r="D950" s="318"/>
      <c r="E950" s="318"/>
      <c r="F950" s="318"/>
      <c r="G950" s="318"/>
      <c r="H950" s="318"/>
      <c r="I950" s="318"/>
      <c r="J950" s="318"/>
      <c r="K950" s="318"/>
      <c r="L950" s="318"/>
      <c r="M950" s="318"/>
      <c r="N950" s="318"/>
      <c r="O950" s="318"/>
      <c r="P950" s="318"/>
      <c r="Q950" s="318"/>
      <c r="R950" s="318"/>
      <c r="S950" s="318"/>
      <c r="T950" s="318"/>
      <c r="U950" s="318"/>
      <c r="V950" s="318"/>
      <c r="W950" s="318"/>
      <c r="X950" s="318"/>
      <c r="Y950" s="318"/>
      <c r="Z950" s="318"/>
    </row>
    <row r="951" spans="1:26" ht="12" customHeight="1" x14ac:dyDescent="0.25">
      <c r="A951" s="318"/>
      <c r="B951" s="318"/>
      <c r="C951" s="318"/>
      <c r="D951" s="318"/>
      <c r="E951" s="318"/>
      <c r="F951" s="318"/>
      <c r="G951" s="318"/>
      <c r="H951" s="318"/>
      <c r="I951" s="318"/>
      <c r="J951" s="318"/>
      <c r="K951" s="318"/>
      <c r="L951" s="318"/>
      <c r="M951" s="318"/>
      <c r="N951" s="318"/>
      <c r="O951" s="318"/>
      <c r="P951" s="318"/>
      <c r="Q951" s="318"/>
      <c r="R951" s="318"/>
      <c r="S951" s="318"/>
      <c r="T951" s="318"/>
      <c r="U951" s="318"/>
      <c r="V951" s="318"/>
      <c r="W951" s="318"/>
      <c r="X951" s="318"/>
      <c r="Y951" s="318"/>
      <c r="Z951" s="318"/>
    </row>
    <row r="952" spans="1:26" ht="12" customHeight="1" x14ac:dyDescent="0.25">
      <c r="A952" s="318"/>
      <c r="B952" s="318"/>
      <c r="C952" s="318"/>
      <c r="D952" s="318"/>
      <c r="E952" s="318"/>
      <c r="F952" s="318"/>
      <c r="G952" s="318"/>
      <c r="H952" s="318"/>
      <c r="I952" s="318"/>
      <c r="J952" s="318"/>
      <c r="K952" s="318"/>
      <c r="L952" s="318"/>
      <c r="M952" s="318"/>
      <c r="N952" s="318"/>
      <c r="O952" s="318"/>
      <c r="P952" s="318"/>
      <c r="Q952" s="318"/>
      <c r="R952" s="318"/>
      <c r="S952" s="318"/>
      <c r="T952" s="318"/>
      <c r="U952" s="318"/>
      <c r="V952" s="318"/>
      <c r="W952" s="318"/>
      <c r="X952" s="318"/>
      <c r="Y952" s="318"/>
      <c r="Z952" s="318"/>
    </row>
    <row r="953" spans="1:26" ht="12" customHeight="1" x14ac:dyDescent="0.25">
      <c r="A953" s="318"/>
      <c r="B953" s="318"/>
      <c r="C953" s="318"/>
      <c r="D953" s="318"/>
      <c r="E953" s="318"/>
      <c r="F953" s="318"/>
      <c r="G953" s="318"/>
      <c r="H953" s="318"/>
      <c r="I953" s="318"/>
      <c r="J953" s="318"/>
      <c r="K953" s="318"/>
      <c r="L953" s="318"/>
      <c r="M953" s="318"/>
      <c r="N953" s="318"/>
      <c r="O953" s="318"/>
      <c r="P953" s="318"/>
      <c r="Q953" s="318"/>
      <c r="R953" s="318"/>
      <c r="S953" s="318"/>
      <c r="T953" s="318"/>
      <c r="U953" s="318"/>
      <c r="V953" s="318"/>
      <c r="W953" s="318"/>
      <c r="X953" s="318"/>
      <c r="Y953" s="318"/>
      <c r="Z953" s="318"/>
    </row>
    <row r="954" spans="1:26" ht="12" customHeight="1" x14ac:dyDescent="0.25">
      <c r="A954" s="318"/>
      <c r="B954" s="318"/>
      <c r="C954" s="318"/>
      <c r="D954" s="318"/>
      <c r="E954" s="318"/>
      <c r="F954" s="318"/>
      <c r="G954" s="318"/>
      <c r="H954" s="318"/>
      <c r="I954" s="318"/>
      <c r="J954" s="318"/>
      <c r="K954" s="318"/>
      <c r="L954" s="318"/>
      <c r="M954" s="318"/>
      <c r="N954" s="318"/>
      <c r="O954" s="318"/>
      <c r="P954" s="318"/>
      <c r="Q954" s="318"/>
      <c r="R954" s="318"/>
      <c r="S954" s="318"/>
      <c r="T954" s="318"/>
      <c r="U954" s="318"/>
      <c r="V954" s="318"/>
      <c r="W954" s="318"/>
      <c r="X954" s="318"/>
      <c r="Y954" s="318"/>
      <c r="Z954" s="318"/>
    </row>
    <row r="955" spans="1:26" ht="12" customHeight="1" x14ac:dyDescent="0.25">
      <c r="A955" s="318"/>
      <c r="B955" s="318"/>
      <c r="C955" s="318"/>
      <c r="D955" s="318"/>
      <c r="E955" s="318"/>
      <c r="F955" s="318"/>
      <c r="G955" s="318"/>
      <c r="H955" s="318"/>
      <c r="I955" s="318"/>
      <c r="J955" s="318"/>
      <c r="K955" s="318"/>
      <c r="L955" s="318"/>
      <c r="M955" s="318"/>
      <c r="N955" s="318"/>
      <c r="O955" s="318"/>
      <c r="P955" s="318"/>
      <c r="Q955" s="318"/>
      <c r="R955" s="318"/>
      <c r="S955" s="318"/>
      <c r="T955" s="318"/>
      <c r="U955" s="318"/>
      <c r="V955" s="318"/>
      <c r="W955" s="318"/>
      <c r="X955" s="318"/>
      <c r="Y955" s="318"/>
      <c r="Z955" s="318"/>
    </row>
    <row r="956" spans="1:26" ht="12" customHeight="1" x14ac:dyDescent="0.25">
      <c r="A956" s="318"/>
      <c r="B956" s="318"/>
      <c r="C956" s="318"/>
      <c r="D956" s="318"/>
      <c r="E956" s="318"/>
      <c r="F956" s="318"/>
      <c r="G956" s="318"/>
      <c r="H956" s="318"/>
      <c r="I956" s="318"/>
      <c r="J956" s="318"/>
      <c r="K956" s="318"/>
      <c r="L956" s="318"/>
      <c r="M956" s="318"/>
      <c r="N956" s="318"/>
      <c r="O956" s="318"/>
      <c r="P956" s="318"/>
      <c r="Q956" s="318"/>
      <c r="R956" s="318"/>
      <c r="S956" s="318"/>
      <c r="T956" s="318"/>
      <c r="U956" s="318"/>
      <c r="V956" s="318"/>
      <c r="W956" s="318"/>
      <c r="X956" s="318"/>
      <c r="Y956" s="318"/>
      <c r="Z956" s="318"/>
    </row>
    <row r="957" spans="1:26" ht="12" customHeight="1" x14ac:dyDescent="0.25">
      <c r="A957" s="318"/>
      <c r="B957" s="318"/>
      <c r="C957" s="318"/>
      <c r="D957" s="318"/>
      <c r="E957" s="318"/>
      <c r="F957" s="318"/>
      <c r="G957" s="318"/>
      <c r="H957" s="318"/>
      <c r="I957" s="318"/>
      <c r="J957" s="318"/>
      <c r="K957" s="318"/>
      <c r="L957" s="318"/>
      <c r="M957" s="318"/>
      <c r="N957" s="318"/>
      <c r="O957" s="318"/>
      <c r="P957" s="318"/>
      <c r="Q957" s="318"/>
      <c r="R957" s="318"/>
      <c r="S957" s="318"/>
      <c r="T957" s="318"/>
      <c r="U957" s="318"/>
      <c r="V957" s="318"/>
      <c r="W957" s="318"/>
      <c r="X957" s="318"/>
      <c r="Y957" s="318"/>
      <c r="Z957" s="318"/>
    </row>
    <row r="958" spans="1:26" ht="12" customHeight="1" x14ac:dyDescent="0.25">
      <c r="A958" s="318"/>
      <c r="B958" s="318"/>
      <c r="C958" s="318"/>
      <c r="D958" s="318"/>
      <c r="E958" s="318"/>
      <c r="F958" s="318"/>
      <c r="G958" s="318"/>
      <c r="H958" s="318"/>
      <c r="I958" s="318"/>
      <c r="J958" s="318"/>
      <c r="K958" s="318"/>
      <c r="L958" s="318"/>
      <c r="M958" s="318"/>
      <c r="N958" s="318"/>
      <c r="O958" s="318"/>
      <c r="P958" s="318"/>
      <c r="Q958" s="318"/>
      <c r="R958" s="318"/>
      <c r="S958" s="318"/>
      <c r="T958" s="318"/>
      <c r="U958" s="318"/>
      <c r="V958" s="318"/>
      <c r="W958" s="318"/>
      <c r="X958" s="318"/>
      <c r="Y958" s="318"/>
      <c r="Z958" s="318"/>
    </row>
    <row r="959" spans="1:26" ht="12" customHeight="1" x14ac:dyDescent="0.25">
      <c r="A959" s="318"/>
      <c r="B959" s="318"/>
      <c r="C959" s="318"/>
      <c r="D959" s="318"/>
      <c r="E959" s="318"/>
      <c r="F959" s="318"/>
      <c r="G959" s="318"/>
      <c r="H959" s="318"/>
      <c r="I959" s="318"/>
      <c r="J959" s="318"/>
      <c r="K959" s="318"/>
      <c r="L959" s="318"/>
      <c r="M959" s="318"/>
      <c r="N959" s="318"/>
      <c r="O959" s="318"/>
      <c r="P959" s="318"/>
      <c r="Q959" s="318"/>
      <c r="R959" s="318"/>
      <c r="S959" s="318"/>
      <c r="T959" s="318"/>
      <c r="U959" s="318"/>
      <c r="V959" s="318"/>
      <c r="W959" s="318"/>
      <c r="X959" s="318"/>
      <c r="Y959" s="318"/>
      <c r="Z959" s="318"/>
    </row>
    <row r="960" spans="1:26" ht="12" customHeight="1" x14ac:dyDescent="0.25">
      <c r="A960" s="318"/>
      <c r="B960" s="318"/>
      <c r="C960" s="318"/>
      <c r="D960" s="318"/>
      <c r="E960" s="318"/>
      <c r="F960" s="318"/>
      <c r="G960" s="318"/>
      <c r="H960" s="318"/>
      <c r="I960" s="318"/>
      <c r="J960" s="318"/>
      <c r="K960" s="318"/>
      <c r="L960" s="318"/>
      <c r="M960" s="318"/>
      <c r="N960" s="318"/>
      <c r="O960" s="318"/>
      <c r="P960" s="318"/>
      <c r="Q960" s="318"/>
      <c r="R960" s="318"/>
      <c r="S960" s="318"/>
      <c r="T960" s="318"/>
      <c r="U960" s="318"/>
      <c r="V960" s="318"/>
      <c r="W960" s="318"/>
      <c r="X960" s="318"/>
      <c r="Y960" s="318"/>
      <c r="Z960" s="318"/>
    </row>
    <row r="961" spans="1:26" ht="12" customHeight="1" x14ac:dyDescent="0.25">
      <c r="A961" s="318"/>
      <c r="B961" s="318"/>
      <c r="C961" s="318"/>
      <c r="D961" s="318"/>
      <c r="E961" s="318"/>
      <c r="F961" s="318"/>
      <c r="G961" s="318"/>
      <c r="H961" s="318"/>
      <c r="I961" s="318"/>
      <c r="J961" s="318"/>
      <c r="K961" s="318"/>
      <c r="L961" s="318"/>
      <c r="M961" s="318"/>
      <c r="N961" s="318"/>
      <c r="O961" s="318"/>
      <c r="P961" s="318"/>
      <c r="Q961" s="318"/>
      <c r="R961" s="318"/>
      <c r="S961" s="318"/>
      <c r="T961" s="318"/>
      <c r="U961" s="318"/>
      <c r="V961" s="318"/>
      <c r="W961" s="318"/>
      <c r="X961" s="318"/>
      <c r="Y961" s="318"/>
      <c r="Z961" s="318"/>
    </row>
    <row r="962" spans="1:26" ht="12" customHeight="1" x14ac:dyDescent="0.25">
      <c r="A962" s="318"/>
      <c r="B962" s="318"/>
      <c r="C962" s="318"/>
      <c r="D962" s="318"/>
      <c r="E962" s="318"/>
      <c r="F962" s="318"/>
      <c r="G962" s="318"/>
      <c r="H962" s="318"/>
      <c r="I962" s="318"/>
      <c r="J962" s="318"/>
      <c r="K962" s="318"/>
      <c r="L962" s="318"/>
      <c r="M962" s="318"/>
      <c r="N962" s="318"/>
      <c r="O962" s="318"/>
      <c r="P962" s="318"/>
      <c r="Q962" s="318"/>
      <c r="R962" s="318"/>
      <c r="S962" s="318"/>
      <c r="T962" s="318"/>
      <c r="U962" s="318"/>
      <c r="V962" s="318"/>
      <c r="W962" s="318"/>
      <c r="X962" s="318"/>
      <c r="Y962" s="318"/>
      <c r="Z962" s="318"/>
    </row>
    <row r="963" spans="1:26" ht="12" customHeight="1" x14ac:dyDescent="0.25">
      <c r="A963" s="318"/>
      <c r="B963" s="318"/>
      <c r="C963" s="318"/>
      <c r="D963" s="318"/>
      <c r="E963" s="318"/>
      <c r="F963" s="318"/>
      <c r="G963" s="318"/>
      <c r="H963" s="318"/>
      <c r="I963" s="318"/>
      <c r="J963" s="318"/>
      <c r="K963" s="318"/>
      <c r="L963" s="318"/>
      <c r="M963" s="318"/>
      <c r="N963" s="318"/>
      <c r="O963" s="318"/>
      <c r="P963" s="318"/>
      <c r="Q963" s="318"/>
      <c r="R963" s="318"/>
      <c r="S963" s="318"/>
      <c r="T963" s="318"/>
      <c r="U963" s="318"/>
      <c r="V963" s="318"/>
      <c r="W963" s="318"/>
      <c r="X963" s="318"/>
      <c r="Y963" s="318"/>
      <c r="Z963" s="318"/>
    </row>
    <row r="964" spans="1:26" ht="12" customHeight="1" x14ac:dyDescent="0.25">
      <c r="A964" s="318"/>
      <c r="B964" s="318"/>
      <c r="C964" s="318"/>
      <c r="D964" s="318"/>
      <c r="E964" s="318"/>
      <c r="F964" s="318"/>
      <c r="G964" s="318"/>
      <c r="H964" s="318"/>
      <c r="I964" s="318"/>
      <c r="J964" s="318"/>
      <c r="K964" s="318"/>
      <c r="L964" s="318"/>
      <c r="M964" s="318"/>
      <c r="N964" s="318"/>
      <c r="O964" s="318"/>
      <c r="P964" s="318"/>
      <c r="Q964" s="318"/>
      <c r="R964" s="318"/>
      <c r="S964" s="318"/>
      <c r="T964" s="318"/>
      <c r="U964" s="318"/>
      <c r="V964" s="318"/>
      <c r="W964" s="318"/>
      <c r="X964" s="318"/>
      <c r="Y964" s="318"/>
      <c r="Z964" s="318"/>
    </row>
    <row r="965" spans="1:26" ht="12" customHeight="1" x14ac:dyDescent="0.25">
      <c r="A965" s="318"/>
      <c r="B965" s="318"/>
      <c r="C965" s="318"/>
      <c r="D965" s="318"/>
      <c r="E965" s="318"/>
      <c r="F965" s="318"/>
      <c r="G965" s="318"/>
      <c r="H965" s="318"/>
      <c r="I965" s="318"/>
      <c r="J965" s="318"/>
      <c r="K965" s="318"/>
      <c r="L965" s="318"/>
      <c r="M965" s="318"/>
      <c r="N965" s="318"/>
      <c r="O965" s="318"/>
      <c r="P965" s="318"/>
      <c r="Q965" s="318"/>
      <c r="R965" s="318"/>
      <c r="S965" s="318"/>
      <c r="T965" s="318"/>
      <c r="U965" s="318"/>
      <c r="V965" s="318"/>
      <c r="W965" s="318"/>
      <c r="X965" s="318"/>
      <c r="Y965" s="318"/>
      <c r="Z965" s="318"/>
    </row>
    <row r="966" spans="1:26" ht="12" customHeight="1" x14ac:dyDescent="0.25">
      <c r="A966" s="318"/>
      <c r="B966" s="318"/>
      <c r="C966" s="318"/>
      <c r="D966" s="318"/>
      <c r="E966" s="318"/>
      <c r="F966" s="318"/>
      <c r="G966" s="318"/>
      <c r="H966" s="318"/>
      <c r="I966" s="318"/>
      <c r="J966" s="318"/>
      <c r="K966" s="318"/>
      <c r="L966" s="318"/>
      <c r="M966" s="318"/>
      <c r="N966" s="318"/>
      <c r="O966" s="318"/>
      <c r="P966" s="318"/>
      <c r="Q966" s="318"/>
      <c r="R966" s="318"/>
      <c r="S966" s="318"/>
      <c r="T966" s="318"/>
      <c r="U966" s="318"/>
      <c r="V966" s="318"/>
      <c r="W966" s="318"/>
      <c r="X966" s="318"/>
      <c r="Y966" s="318"/>
      <c r="Z966" s="318"/>
    </row>
    <row r="967" spans="1:26" ht="12" customHeight="1" x14ac:dyDescent="0.25">
      <c r="A967" s="318"/>
      <c r="B967" s="318"/>
      <c r="C967" s="318"/>
      <c r="D967" s="318"/>
      <c r="E967" s="318"/>
      <c r="F967" s="318"/>
      <c r="G967" s="318"/>
      <c r="H967" s="318"/>
      <c r="I967" s="318"/>
      <c r="J967" s="318"/>
      <c r="K967" s="318"/>
      <c r="L967" s="318"/>
      <c r="M967" s="318"/>
      <c r="N967" s="318"/>
      <c r="O967" s="318"/>
      <c r="P967" s="318"/>
      <c r="Q967" s="318"/>
      <c r="R967" s="318"/>
      <c r="S967" s="318"/>
      <c r="T967" s="318"/>
      <c r="U967" s="318"/>
      <c r="V967" s="318"/>
      <c r="W967" s="318"/>
      <c r="X967" s="318"/>
      <c r="Y967" s="318"/>
      <c r="Z967" s="318"/>
    </row>
    <row r="968" spans="1:26" ht="12" customHeight="1" x14ac:dyDescent="0.25">
      <c r="A968" s="318"/>
      <c r="B968" s="318"/>
      <c r="C968" s="318"/>
      <c r="D968" s="318"/>
      <c r="E968" s="318"/>
      <c r="F968" s="318"/>
      <c r="G968" s="318"/>
      <c r="H968" s="318"/>
      <c r="I968" s="318"/>
      <c r="J968" s="318"/>
      <c r="K968" s="318"/>
      <c r="L968" s="318"/>
      <c r="M968" s="318"/>
      <c r="N968" s="318"/>
      <c r="O968" s="318"/>
      <c r="P968" s="318"/>
      <c r="Q968" s="318"/>
      <c r="R968" s="318"/>
      <c r="S968" s="318"/>
      <c r="T968" s="318"/>
      <c r="U968" s="318"/>
      <c r="V968" s="318"/>
      <c r="W968" s="318"/>
      <c r="X968" s="318"/>
      <c r="Y968" s="318"/>
      <c r="Z968" s="318"/>
    </row>
    <row r="969" spans="1:26" ht="12" customHeight="1" x14ac:dyDescent="0.25">
      <c r="A969" s="318"/>
      <c r="B969" s="318"/>
      <c r="C969" s="318"/>
      <c r="D969" s="318"/>
      <c r="E969" s="318"/>
      <c r="F969" s="318"/>
      <c r="G969" s="318"/>
      <c r="H969" s="318"/>
      <c r="I969" s="318"/>
      <c r="J969" s="318"/>
      <c r="K969" s="318"/>
      <c r="L969" s="318"/>
      <c r="M969" s="318"/>
      <c r="N969" s="318"/>
      <c r="O969" s="318"/>
      <c r="P969" s="318"/>
      <c r="Q969" s="318"/>
      <c r="R969" s="318"/>
      <c r="S969" s="318"/>
      <c r="T969" s="318"/>
      <c r="U969" s="318"/>
      <c r="V969" s="318"/>
      <c r="W969" s="318"/>
      <c r="X969" s="318"/>
      <c r="Y969" s="318"/>
      <c r="Z969" s="318"/>
    </row>
    <row r="970" spans="1:26" ht="12" customHeight="1" x14ac:dyDescent="0.25">
      <c r="A970" s="318"/>
      <c r="B970" s="318"/>
      <c r="C970" s="318"/>
      <c r="D970" s="318"/>
      <c r="E970" s="318"/>
      <c r="F970" s="318"/>
      <c r="G970" s="318"/>
      <c r="H970" s="318"/>
      <c r="I970" s="318"/>
      <c r="J970" s="318"/>
      <c r="K970" s="318"/>
      <c r="L970" s="318"/>
      <c r="M970" s="318"/>
      <c r="N970" s="318"/>
      <c r="O970" s="318"/>
      <c r="P970" s="318"/>
      <c r="Q970" s="318"/>
      <c r="R970" s="318"/>
      <c r="S970" s="318"/>
      <c r="T970" s="318"/>
      <c r="U970" s="318"/>
      <c r="V970" s="318"/>
      <c r="W970" s="318"/>
      <c r="X970" s="318"/>
      <c r="Y970" s="318"/>
      <c r="Z970" s="318"/>
    </row>
    <row r="971" spans="1:26" ht="12" customHeight="1" x14ac:dyDescent="0.25">
      <c r="A971" s="318"/>
      <c r="B971" s="318"/>
      <c r="C971" s="318"/>
      <c r="D971" s="318"/>
      <c r="E971" s="318"/>
      <c r="F971" s="318"/>
      <c r="G971" s="318"/>
      <c r="H971" s="318"/>
      <c r="I971" s="318"/>
      <c r="J971" s="318"/>
      <c r="K971" s="318"/>
      <c r="L971" s="318"/>
      <c r="M971" s="318"/>
      <c r="N971" s="318"/>
      <c r="O971" s="318"/>
      <c r="P971" s="318"/>
      <c r="Q971" s="318"/>
      <c r="R971" s="318"/>
      <c r="S971" s="318"/>
      <c r="T971" s="318"/>
      <c r="U971" s="318"/>
      <c r="V971" s="318"/>
      <c r="W971" s="318"/>
      <c r="X971" s="318"/>
      <c r="Y971" s="318"/>
      <c r="Z971" s="318"/>
    </row>
    <row r="972" spans="1:26" ht="12" customHeight="1" x14ac:dyDescent="0.25">
      <c r="A972" s="318"/>
      <c r="B972" s="318"/>
      <c r="C972" s="318"/>
      <c r="D972" s="318"/>
      <c r="E972" s="318"/>
      <c r="F972" s="318"/>
      <c r="G972" s="318"/>
      <c r="H972" s="318"/>
      <c r="I972" s="318"/>
      <c r="J972" s="318"/>
      <c r="K972" s="318"/>
      <c r="L972" s="318"/>
      <c r="M972" s="318"/>
      <c r="N972" s="318"/>
      <c r="O972" s="318"/>
      <c r="P972" s="318"/>
      <c r="Q972" s="318"/>
      <c r="R972" s="318"/>
      <c r="S972" s="318"/>
      <c r="T972" s="318"/>
      <c r="U972" s="318"/>
      <c r="V972" s="318"/>
      <c r="W972" s="318"/>
      <c r="X972" s="318"/>
      <c r="Y972" s="318"/>
      <c r="Z972" s="318"/>
    </row>
    <row r="973" spans="1:26" ht="12" customHeight="1" x14ac:dyDescent="0.25">
      <c r="A973" s="318"/>
      <c r="B973" s="318"/>
      <c r="C973" s="318"/>
      <c r="D973" s="318"/>
      <c r="E973" s="318"/>
      <c r="F973" s="318"/>
      <c r="G973" s="318"/>
      <c r="H973" s="318"/>
      <c r="I973" s="318"/>
      <c r="J973" s="318"/>
      <c r="K973" s="318"/>
      <c r="L973" s="318"/>
      <c r="M973" s="318"/>
      <c r="N973" s="318"/>
      <c r="O973" s="318"/>
      <c r="P973" s="318"/>
      <c r="Q973" s="318"/>
      <c r="R973" s="318"/>
      <c r="S973" s="318"/>
      <c r="T973" s="318"/>
      <c r="U973" s="318"/>
      <c r="V973" s="318"/>
      <c r="W973" s="318"/>
      <c r="X973" s="318"/>
      <c r="Y973" s="318"/>
      <c r="Z973" s="318"/>
    </row>
    <row r="974" spans="1:26" ht="12" customHeight="1" x14ac:dyDescent="0.25">
      <c r="A974" s="318"/>
      <c r="B974" s="318"/>
      <c r="C974" s="318"/>
      <c r="D974" s="318"/>
      <c r="E974" s="318"/>
      <c r="F974" s="318"/>
      <c r="G974" s="318"/>
      <c r="H974" s="318"/>
      <c r="I974" s="318"/>
      <c r="J974" s="318"/>
      <c r="K974" s="318"/>
      <c r="L974" s="318"/>
      <c r="M974" s="318"/>
      <c r="N974" s="318"/>
      <c r="O974" s="318"/>
      <c r="P974" s="318"/>
      <c r="Q974" s="318"/>
      <c r="R974" s="318"/>
      <c r="S974" s="318"/>
      <c r="T974" s="318"/>
      <c r="U974" s="318"/>
      <c r="V974" s="318"/>
      <c r="W974" s="318"/>
      <c r="X974" s="318"/>
      <c r="Y974" s="318"/>
      <c r="Z974" s="318"/>
    </row>
    <row r="975" spans="1:26" ht="12" customHeight="1" x14ac:dyDescent="0.25">
      <c r="A975" s="318"/>
      <c r="B975" s="318"/>
      <c r="C975" s="318"/>
      <c r="D975" s="318"/>
      <c r="E975" s="318"/>
      <c r="F975" s="318"/>
      <c r="G975" s="318"/>
      <c r="H975" s="318"/>
      <c r="I975" s="318"/>
      <c r="J975" s="318"/>
      <c r="K975" s="318"/>
      <c r="L975" s="318"/>
      <c r="M975" s="318"/>
      <c r="N975" s="318"/>
      <c r="O975" s="318"/>
      <c r="P975" s="318"/>
      <c r="Q975" s="318"/>
      <c r="R975" s="318"/>
      <c r="S975" s="318"/>
      <c r="T975" s="318"/>
      <c r="U975" s="318"/>
      <c r="V975" s="318"/>
      <c r="W975" s="318"/>
      <c r="X975" s="318"/>
      <c r="Y975" s="318"/>
      <c r="Z975" s="318"/>
    </row>
    <row r="976" spans="1:26" ht="12" customHeight="1" x14ac:dyDescent="0.25">
      <c r="A976" s="318"/>
      <c r="B976" s="318"/>
      <c r="C976" s="318"/>
      <c r="D976" s="318"/>
      <c r="E976" s="318"/>
      <c r="F976" s="318"/>
      <c r="G976" s="318"/>
      <c r="H976" s="318"/>
      <c r="I976" s="318"/>
      <c r="J976" s="318"/>
      <c r="K976" s="318"/>
      <c r="L976" s="318"/>
      <c r="M976" s="318"/>
      <c r="N976" s="318"/>
      <c r="O976" s="318"/>
      <c r="P976" s="318"/>
      <c r="Q976" s="318"/>
      <c r="R976" s="318"/>
      <c r="S976" s="318"/>
      <c r="T976" s="318"/>
      <c r="U976" s="318"/>
      <c r="V976" s="318"/>
      <c r="W976" s="318"/>
      <c r="X976" s="318"/>
      <c r="Y976" s="318"/>
      <c r="Z976" s="318"/>
    </row>
    <row r="977" spans="1:26" ht="12" customHeight="1" x14ac:dyDescent="0.25">
      <c r="A977" s="318"/>
      <c r="B977" s="318"/>
      <c r="C977" s="318"/>
      <c r="D977" s="318"/>
      <c r="E977" s="318"/>
      <c r="F977" s="318"/>
      <c r="G977" s="318"/>
      <c r="H977" s="318"/>
      <c r="I977" s="318"/>
      <c r="J977" s="318"/>
      <c r="K977" s="318"/>
      <c r="L977" s="318"/>
      <c r="M977" s="318"/>
      <c r="N977" s="318"/>
      <c r="O977" s="318"/>
      <c r="P977" s="318"/>
      <c r="Q977" s="318"/>
      <c r="R977" s="318"/>
      <c r="S977" s="318"/>
      <c r="T977" s="318"/>
      <c r="U977" s="318"/>
      <c r="V977" s="318"/>
      <c r="W977" s="318"/>
      <c r="X977" s="318"/>
      <c r="Y977" s="318"/>
      <c r="Z977" s="318"/>
    </row>
    <row r="978" spans="1:26" ht="12" customHeight="1" x14ac:dyDescent="0.25">
      <c r="A978" s="318"/>
      <c r="B978" s="318"/>
      <c r="C978" s="318"/>
      <c r="D978" s="318"/>
      <c r="E978" s="318"/>
      <c r="F978" s="318"/>
      <c r="G978" s="318"/>
      <c r="H978" s="318"/>
      <c r="I978" s="318"/>
      <c r="J978" s="318"/>
      <c r="K978" s="318"/>
      <c r="L978" s="318"/>
      <c r="M978" s="318"/>
      <c r="N978" s="318"/>
      <c r="O978" s="318"/>
      <c r="P978" s="318"/>
      <c r="Q978" s="318"/>
      <c r="R978" s="318"/>
      <c r="S978" s="318"/>
      <c r="T978" s="318"/>
      <c r="U978" s="318"/>
      <c r="V978" s="318"/>
      <c r="W978" s="318"/>
      <c r="X978" s="318"/>
      <c r="Y978" s="318"/>
      <c r="Z978" s="318"/>
    </row>
    <row r="979" spans="1:26" ht="12" customHeight="1" x14ac:dyDescent="0.25">
      <c r="A979" s="318"/>
      <c r="B979" s="318"/>
      <c r="C979" s="318"/>
      <c r="D979" s="318"/>
      <c r="E979" s="318"/>
      <c r="F979" s="318"/>
      <c r="G979" s="318"/>
      <c r="H979" s="318"/>
      <c r="I979" s="318"/>
      <c r="J979" s="318"/>
      <c r="K979" s="318"/>
      <c r="L979" s="318"/>
      <c r="M979" s="318"/>
      <c r="N979" s="318"/>
      <c r="O979" s="318"/>
      <c r="P979" s="318"/>
      <c r="Q979" s="318"/>
      <c r="R979" s="318"/>
      <c r="S979" s="318"/>
      <c r="T979" s="318"/>
      <c r="U979" s="318"/>
      <c r="V979" s="318"/>
      <c r="W979" s="318"/>
      <c r="X979" s="318"/>
      <c r="Y979" s="318"/>
      <c r="Z979" s="318"/>
    </row>
    <row r="980" spans="1:26" ht="12" customHeight="1" x14ac:dyDescent="0.25">
      <c r="A980" s="318"/>
      <c r="B980" s="318"/>
      <c r="C980" s="318"/>
      <c r="D980" s="318"/>
      <c r="E980" s="318"/>
      <c r="F980" s="318"/>
      <c r="G980" s="318"/>
      <c r="H980" s="318"/>
      <c r="I980" s="318"/>
      <c r="J980" s="318"/>
      <c r="K980" s="318"/>
      <c r="L980" s="318"/>
      <c r="M980" s="318"/>
      <c r="N980" s="318"/>
      <c r="O980" s="318"/>
      <c r="P980" s="318"/>
      <c r="Q980" s="318"/>
      <c r="R980" s="318"/>
      <c r="S980" s="318"/>
      <c r="T980" s="318"/>
      <c r="U980" s="318"/>
      <c r="V980" s="318"/>
      <c r="W980" s="318"/>
      <c r="X980" s="318"/>
      <c r="Y980" s="318"/>
      <c r="Z980" s="318"/>
    </row>
    <row r="981" spans="1:26" ht="12" customHeight="1" x14ac:dyDescent="0.25">
      <c r="A981" s="318"/>
      <c r="B981" s="318"/>
      <c r="C981" s="318"/>
      <c r="D981" s="318"/>
      <c r="E981" s="318"/>
      <c r="F981" s="318"/>
      <c r="G981" s="318"/>
      <c r="H981" s="318"/>
      <c r="I981" s="318"/>
      <c r="J981" s="318"/>
      <c r="K981" s="318"/>
      <c r="L981" s="318"/>
      <c r="M981" s="318"/>
      <c r="N981" s="318"/>
      <c r="O981" s="318"/>
      <c r="P981" s="318"/>
      <c r="Q981" s="318"/>
      <c r="R981" s="318"/>
      <c r="S981" s="318"/>
      <c r="T981" s="318"/>
      <c r="U981" s="318"/>
      <c r="V981" s="318"/>
      <c r="W981" s="318"/>
      <c r="X981" s="318"/>
      <c r="Y981" s="318"/>
      <c r="Z981" s="318"/>
    </row>
    <row r="982" spans="1:26" ht="12" customHeight="1" x14ac:dyDescent="0.25">
      <c r="A982" s="318"/>
      <c r="B982" s="318"/>
      <c r="C982" s="318"/>
      <c r="D982" s="318"/>
      <c r="E982" s="318"/>
      <c r="F982" s="318"/>
      <c r="G982" s="318"/>
      <c r="H982" s="318"/>
      <c r="I982" s="318"/>
      <c r="J982" s="318"/>
      <c r="K982" s="318"/>
      <c r="L982" s="318"/>
      <c r="M982" s="318"/>
      <c r="N982" s="318"/>
      <c r="O982" s="318"/>
      <c r="P982" s="318"/>
      <c r="Q982" s="318"/>
      <c r="R982" s="318"/>
      <c r="S982" s="318"/>
      <c r="T982" s="318"/>
      <c r="U982" s="318"/>
      <c r="V982" s="318"/>
      <c r="W982" s="318"/>
      <c r="X982" s="318"/>
      <c r="Y982" s="318"/>
      <c r="Z982" s="318"/>
    </row>
    <row r="983" spans="1:26" ht="12" customHeight="1" x14ac:dyDescent="0.25">
      <c r="A983" s="318"/>
      <c r="B983" s="318"/>
      <c r="C983" s="318"/>
      <c r="D983" s="318"/>
      <c r="E983" s="318"/>
      <c r="F983" s="318"/>
      <c r="G983" s="318"/>
      <c r="H983" s="318"/>
      <c r="I983" s="318"/>
      <c r="J983" s="318"/>
      <c r="K983" s="318"/>
      <c r="L983" s="318"/>
      <c r="M983" s="318"/>
      <c r="N983" s="318"/>
      <c r="O983" s="318"/>
      <c r="P983" s="318"/>
      <c r="Q983" s="318"/>
      <c r="R983" s="318"/>
      <c r="S983" s="318"/>
      <c r="T983" s="318"/>
      <c r="U983" s="318"/>
      <c r="V983" s="318"/>
      <c r="W983" s="318"/>
      <c r="X983" s="318"/>
      <c r="Y983" s="318"/>
      <c r="Z983" s="318"/>
    </row>
    <row r="984" spans="1:26" ht="12" customHeight="1" x14ac:dyDescent="0.25">
      <c r="A984" s="318"/>
      <c r="B984" s="318"/>
      <c r="C984" s="318"/>
      <c r="D984" s="318"/>
      <c r="E984" s="318"/>
      <c r="F984" s="318"/>
      <c r="G984" s="318"/>
      <c r="H984" s="318"/>
      <c r="I984" s="318"/>
      <c r="J984" s="318"/>
      <c r="K984" s="318"/>
      <c r="L984" s="318"/>
      <c r="M984" s="318"/>
      <c r="N984" s="318"/>
      <c r="O984" s="318"/>
      <c r="P984" s="318"/>
      <c r="Q984" s="318"/>
      <c r="R984" s="318"/>
      <c r="S984" s="318"/>
      <c r="T984" s="318"/>
      <c r="U984" s="318"/>
      <c r="V984" s="318"/>
      <c r="W984" s="318"/>
      <c r="X984" s="318"/>
      <c r="Y984" s="318"/>
      <c r="Z984" s="318"/>
    </row>
    <row r="985" spans="1:26" ht="12" customHeight="1" x14ac:dyDescent="0.25">
      <c r="A985" s="318"/>
      <c r="B985" s="318"/>
      <c r="C985" s="318"/>
      <c r="D985" s="318"/>
      <c r="E985" s="318"/>
      <c r="F985" s="318"/>
      <c r="G985" s="318"/>
      <c r="H985" s="318"/>
      <c r="I985" s="318"/>
      <c r="J985" s="318"/>
      <c r="K985" s="318"/>
      <c r="L985" s="318"/>
      <c r="M985" s="318"/>
      <c r="N985" s="318"/>
      <c r="O985" s="318"/>
      <c r="P985" s="318"/>
      <c r="Q985" s="318"/>
      <c r="R985" s="318"/>
      <c r="S985" s="318"/>
      <c r="T985" s="318"/>
      <c r="U985" s="318"/>
      <c r="V985" s="318"/>
      <c r="W985" s="318"/>
      <c r="X985" s="318"/>
      <c r="Y985" s="318"/>
      <c r="Z985" s="318"/>
    </row>
    <row r="986" spans="1:26" ht="12" customHeight="1" x14ac:dyDescent="0.25">
      <c r="A986" s="318"/>
      <c r="B986" s="318"/>
      <c r="C986" s="318"/>
      <c r="D986" s="318"/>
      <c r="E986" s="318"/>
      <c r="F986" s="318"/>
      <c r="G986" s="318"/>
      <c r="H986" s="318"/>
      <c r="I986" s="318"/>
      <c r="J986" s="318"/>
      <c r="K986" s="318"/>
      <c r="L986" s="318"/>
      <c r="M986" s="318"/>
      <c r="N986" s="318"/>
      <c r="O986" s="318"/>
      <c r="P986" s="318"/>
      <c r="Q986" s="318"/>
      <c r="R986" s="318"/>
      <c r="S986" s="318"/>
      <c r="T986" s="318"/>
      <c r="U986" s="318"/>
      <c r="V986" s="318"/>
      <c r="W986" s="318"/>
      <c r="X986" s="318"/>
      <c r="Y986" s="318"/>
      <c r="Z986" s="318"/>
    </row>
    <row r="987" spans="1:26" ht="12" customHeight="1" x14ac:dyDescent="0.25">
      <c r="A987" s="318"/>
      <c r="B987" s="318"/>
      <c r="C987" s="318"/>
      <c r="D987" s="318"/>
      <c r="E987" s="318"/>
      <c r="F987" s="318"/>
      <c r="G987" s="318"/>
      <c r="H987" s="318"/>
      <c r="I987" s="318"/>
      <c r="J987" s="318"/>
      <c r="K987" s="318"/>
      <c r="L987" s="318"/>
      <c r="M987" s="318"/>
      <c r="N987" s="318"/>
      <c r="O987" s="318"/>
      <c r="P987" s="318"/>
      <c r="Q987" s="318"/>
      <c r="R987" s="318"/>
      <c r="S987" s="318"/>
      <c r="T987" s="318"/>
      <c r="U987" s="318"/>
      <c r="V987" s="318"/>
      <c r="W987" s="318"/>
      <c r="X987" s="318"/>
      <c r="Y987" s="318"/>
      <c r="Z987" s="318"/>
    </row>
    <row r="988" spans="1:26" ht="12" customHeight="1" x14ac:dyDescent="0.25">
      <c r="A988" s="318"/>
      <c r="B988" s="318"/>
      <c r="C988" s="318"/>
      <c r="D988" s="318"/>
      <c r="E988" s="318"/>
      <c r="F988" s="318"/>
      <c r="G988" s="318"/>
      <c r="H988" s="318"/>
      <c r="I988" s="318"/>
      <c r="J988" s="318"/>
      <c r="K988" s="318"/>
      <c r="L988" s="318"/>
      <c r="M988" s="318"/>
      <c r="N988" s="318"/>
      <c r="O988" s="318"/>
      <c r="P988" s="318"/>
      <c r="Q988" s="318"/>
      <c r="R988" s="318"/>
      <c r="S988" s="318"/>
      <c r="T988" s="318"/>
      <c r="U988" s="318"/>
      <c r="V988" s="318"/>
      <c r="W988" s="318"/>
      <c r="X988" s="318"/>
      <c r="Y988" s="318"/>
      <c r="Z988" s="318"/>
    </row>
    <row r="989" spans="1:26" ht="12" customHeight="1" x14ac:dyDescent="0.25">
      <c r="A989" s="318"/>
      <c r="B989" s="318"/>
      <c r="C989" s="318"/>
      <c r="D989" s="318"/>
      <c r="E989" s="318"/>
      <c r="F989" s="318"/>
      <c r="G989" s="318"/>
      <c r="H989" s="318"/>
      <c r="I989" s="318"/>
      <c r="J989" s="318"/>
      <c r="K989" s="318"/>
      <c r="L989" s="318"/>
      <c r="M989" s="318"/>
      <c r="N989" s="318"/>
      <c r="O989" s="318"/>
      <c r="P989" s="318"/>
      <c r="Q989" s="318"/>
      <c r="R989" s="318"/>
      <c r="S989" s="318"/>
      <c r="T989" s="318"/>
      <c r="U989" s="318"/>
      <c r="V989" s="318"/>
      <c r="W989" s="318"/>
      <c r="X989" s="318"/>
      <c r="Y989" s="318"/>
      <c r="Z989" s="318"/>
    </row>
    <row r="990" spans="1:26" ht="12" customHeight="1" x14ac:dyDescent="0.25">
      <c r="A990" s="318"/>
      <c r="B990" s="318"/>
      <c r="C990" s="318"/>
      <c r="D990" s="318"/>
      <c r="E990" s="318"/>
      <c r="F990" s="318"/>
      <c r="G990" s="318"/>
      <c r="H990" s="318"/>
      <c r="I990" s="318"/>
      <c r="J990" s="318"/>
      <c r="K990" s="318"/>
      <c r="L990" s="318"/>
      <c r="M990" s="318"/>
      <c r="N990" s="318"/>
      <c r="O990" s="318"/>
      <c r="P990" s="318"/>
      <c r="Q990" s="318"/>
      <c r="R990" s="318"/>
      <c r="S990" s="318"/>
      <c r="T990" s="318"/>
      <c r="U990" s="318"/>
      <c r="V990" s="318"/>
      <c r="W990" s="318"/>
      <c r="X990" s="318"/>
      <c r="Y990" s="318"/>
      <c r="Z990" s="318"/>
    </row>
    <row r="991" spans="1:26" ht="12" customHeight="1" x14ac:dyDescent="0.25">
      <c r="A991" s="318"/>
      <c r="B991" s="318"/>
      <c r="C991" s="318"/>
      <c r="D991" s="318"/>
      <c r="E991" s="318"/>
      <c r="F991" s="318"/>
      <c r="G991" s="318"/>
      <c r="H991" s="318"/>
      <c r="I991" s="318"/>
      <c r="J991" s="318"/>
      <c r="K991" s="318"/>
      <c r="L991" s="318"/>
      <c r="M991" s="318"/>
      <c r="N991" s="318"/>
      <c r="O991" s="318"/>
      <c r="P991" s="318"/>
      <c r="Q991" s="318"/>
      <c r="R991" s="318"/>
      <c r="S991" s="318"/>
      <c r="T991" s="318"/>
      <c r="U991" s="318"/>
      <c r="V991" s="318"/>
      <c r="W991" s="318"/>
      <c r="X991" s="318"/>
      <c r="Y991" s="318"/>
      <c r="Z991" s="318"/>
    </row>
    <row r="992" spans="1:26" ht="12" customHeight="1" x14ac:dyDescent="0.25">
      <c r="A992" s="318"/>
      <c r="B992" s="318"/>
      <c r="C992" s="318"/>
      <c r="D992" s="318"/>
      <c r="E992" s="318"/>
      <c r="F992" s="318"/>
      <c r="G992" s="318"/>
      <c r="H992" s="318"/>
      <c r="I992" s="318"/>
      <c r="J992" s="318"/>
      <c r="K992" s="318"/>
      <c r="L992" s="318"/>
      <c r="M992" s="318"/>
      <c r="N992" s="318"/>
      <c r="O992" s="318"/>
      <c r="P992" s="318"/>
      <c r="Q992" s="318"/>
      <c r="R992" s="318"/>
      <c r="S992" s="318"/>
      <c r="T992" s="318"/>
      <c r="U992" s="318"/>
      <c r="V992" s="318"/>
      <c r="W992" s="318"/>
      <c r="X992" s="318"/>
      <c r="Y992" s="318"/>
      <c r="Z992" s="318"/>
    </row>
    <row r="993" spans="1:26" ht="12" customHeight="1" x14ac:dyDescent="0.25">
      <c r="A993" s="318"/>
      <c r="B993" s="318"/>
      <c r="C993" s="318"/>
      <c r="D993" s="318"/>
      <c r="E993" s="318"/>
      <c r="F993" s="318"/>
      <c r="G993" s="318"/>
      <c r="H993" s="318"/>
      <c r="I993" s="318"/>
      <c r="J993" s="318"/>
      <c r="K993" s="318"/>
      <c r="L993" s="318"/>
      <c r="M993" s="318"/>
      <c r="N993" s="318"/>
      <c r="O993" s="318"/>
      <c r="P993" s="318"/>
      <c r="Q993" s="318"/>
      <c r="R993" s="318"/>
      <c r="S993" s="318"/>
      <c r="T993" s="318"/>
      <c r="U993" s="318"/>
      <c r="V993" s="318"/>
      <c r="W993" s="318"/>
      <c r="X993" s="318"/>
      <c r="Y993" s="318"/>
      <c r="Z993" s="318"/>
    </row>
    <row r="994" spans="1:26" ht="12" customHeight="1" x14ac:dyDescent="0.25">
      <c r="A994" s="318"/>
      <c r="B994" s="318"/>
      <c r="C994" s="318"/>
      <c r="D994" s="318"/>
      <c r="E994" s="318"/>
      <c r="F994" s="318"/>
      <c r="G994" s="318"/>
      <c r="H994" s="318"/>
      <c r="I994" s="318"/>
      <c r="J994" s="318"/>
      <c r="K994" s="318"/>
      <c r="L994" s="318"/>
      <c r="M994" s="318"/>
      <c r="N994" s="318"/>
      <c r="O994" s="318"/>
      <c r="P994" s="318"/>
      <c r="Q994" s="318"/>
      <c r="R994" s="318"/>
      <c r="S994" s="318"/>
      <c r="T994" s="318"/>
      <c r="U994" s="318"/>
      <c r="V994" s="318"/>
      <c r="W994" s="318"/>
      <c r="X994" s="318"/>
      <c r="Y994" s="318"/>
      <c r="Z994" s="318"/>
    </row>
    <row r="995" spans="1:26" ht="12" customHeight="1" x14ac:dyDescent="0.25">
      <c r="A995" s="318"/>
      <c r="B995" s="318"/>
      <c r="C995" s="318"/>
      <c r="D995" s="318"/>
      <c r="E995" s="318"/>
      <c r="F995" s="318"/>
      <c r="G995" s="318"/>
      <c r="H995" s="318"/>
      <c r="I995" s="318"/>
      <c r="J995" s="318"/>
      <c r="K995" s="318"/>
      <c r="L995" s="318"/>
      <c r="M995" s="318"/>
      <c r="N995" s="318"/>
      <c r="O995" s="318"/>
      <c r="P995" s="318"/>
      <c r="Q995" s="318"/>
      <c r="R995" s="318"/>
      <c r="S995" s="318"/>
      <c r="T995" s="318"/>
      <c r="U995" s="318"/>
      <c r="V995" s="318"/>
      <c r="W995" s="318"/>
      <c r="X995" s="318"/>
      <c r="Y995" s="318"/>
      <c r="Z995" s="318"/>
    </row>
    <row r="996" spans="1:26" ht="12" customHeight="1" x14ac:dyDescent="0.25">
      <c r="A996" s="318"/>
      <c r="B996" s="318"/>
      <c r="C996" s="318"/>
      <c r="D996" s="318"/>
      <c r="E996" s="318"/>
      <c r="F996" s="318"/>
      <c r="G996" s="318"/>
      <c r="H996" s="318"/>
      <c r="I996" s="318"/>
      <c r="J996" s="318"/>
      <c r="K996" s="318"/>
      <c r="L996" s="318"/>
      <c r="M996" s="318"/>
      <c r="N996" s="318"/>
      <c r="O996" s="318"/>
      <c r="P996" s="318"/>
      <c r="Q996" s="318"/>
      <c r="R996" s="318"/>
      <c r="S996" s="318"/>
      <c r="T996" s="318"/>
      <c r="U996" s="318"/>
      <c r="V996" s="318"/>
      <c r="W996" s="318"/>
      <c r="X996" s="318"/>
      <c r="Y996" s="318"/>
      <c r="Z996" s="318"/>
    </row>
    <row r="997" spans="1:26" ht="12" customHeight="1" x14ac:dyDescent="0.25">
      <c r="A997" s="318"/>
      <c r="B997" s="318"/>
      <c r="C997" s="318"/>
      <c r="D997" s="318"/>
      <c r="E997" s="318"/>
      <c r="F997" s="318"/>
      <c r="G997" s="318"/>
      <c r="H997" s="318"/>
      <c r="I997" s="318"/>
      <c r="J997" s="318"/>
      <c r="K997" s="318"/>
      <c r="L997" s="318"/>
      <c r="M997" s="318"/>
      <c r="N997" s="318"/>
      <c r="O997" s="318"/>
      <c r="P997" s="318"/>
      <c r="Q997" s="318"/>
      <c r="R997" s="318"/>
      <c r="S997" s="318"/>
      <c r="T997" s="318"/>
      <c r="U997" s="318"/>
      <c r="V997" s="318"/>
      <c r="W997" s="318"/>
      <c r="X997" s="318"/>
      <c r="Y997" s="318"/>
      <c r="Z997" s="318"/>
    </row>
    <row r="998" spans="1:26" ht="12" customHeight="1" x14ac:dyDescent="0.25">
      <c r="A998" s="318"/>
      <c r="B998" s="318"/>
      <c r="C998" s="318"/>
      <c r="D998" s="318"/>
      <c r="E998" s="318"/>
      <c r="F998" s="318"/>
      <c r="G998" s="318"/>
      <c r="H998" s="318"/>
      <c r="I998" s="318"/>
      <c r="J998" s="318"/>
      <c r="K998" s="318"/>
      <c r="L998" s="318"/>
      <c r="M998" s="318"/>
      <c r="N998" s="318"/>
      <c r="O998" s="318"/>
      <c r="P998" s="318"/>
      <c r="Q998" s="318"/>
      <c r="R998" s="318"/>
      <c r="S998" s="318"/>
      <c r="T998" s="318"/>
      <c r="U998" s="318"/>
      <c r="V998" s="318"/>
      <c r="W998" s="318"/>
      <c r="X998" s="318"/>
      <c r="Y998" s="318"/>
      <c r="Z998" s="318"/>
    </row>
    <row r="999" spans="1:26" ht="12" customHeight="1" x14ac:dyDescent="0.25">
      <c r="A999" s="318"/>
      <c r="B999" s="318"/>
      <c r="C999" s="318"/>
      <c r="D999" s="318"/>
      <c r="E999" s="318"/>
      <c r="F999" s="318"/>
      <c r="G999" s="318"/>
      <c r="J999" s="318"/>
      <c r="K999" s="318"/>
      <c r="L999" s="318"/>
      <c r="M999" s="318"/>
      <c r="N999" s="318"/>
      <c r="O999" s="318"/>
      <c r="P999" s="318"/>
      <c r="Q999" s="318"/>
      <c r="R999" s="318"/>
      <c r="S999" s="318"/>
      <c r="T999" s="318"/>
      <c r="U999" s="318"/>
      <c r="V999" s="318"/>
      <c r="W999" s="318"/>
      <c r="X999" s="318"/>
      <c r="Y999" s="318"/>
      <c r="Z999" s="318"/>
    </row>
    <row r="1000" spans="1:26" ht="12" customHeight="1" x14ac:dyDescent="0.25">
      <c r="A1000" s="318"/>
      <c r="B1000" s="318"/>
      <c r="C1000" s="318"/>
      <c r="D1000" s="318"/>
      <c r="G1000" s="318"/>
      <c r="J1000" s="318"/>
      <c r="K1000" s="318"/>
      <c r="L1000" s="318"/>
      <c r="M1000" s="318"/>
      <c r="N1000" s="318"/>
      <c r="O1000" s="318"/>
      <c r="P1000" s="318"/>
      <c r="Q1000" s="318"/>
      <c r="R1000" s="318"/>
      <c r="S1000" s="318"/>
      <c r="T1000" s="318"/>
      <c r="U1000" s="318"/>
      <c r="V1000" s="318"/>
      <c r="W1000" s="318"/>
      <c r="X1000" s="318"/>
      <c r="Y1000" s="318"/>
      <c r="Z1000" s="318"/>
    </row>
  </sheetData>
  <sortState xmlns:xlrd2="http://schemas.microsoft.com/office/spreadsheetml/2017/richdata2" ref="Q3:R24">
    <sortCondition descending="1" ref="R3:R24"/>
  </sortState>
  <mergeCells count="1">
    <mergeCell ref="A1:R1"/>
  </mergeCells>
  <phoneticPr fontId="48" type="noConversion"/>
  <pageMargins left="0.7" right="0.7" top="0.75" bottom="0.75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33"/>
  <sheetViews>
    <sheetView workbookViewId="0">
      <selection activeCell="B14" sqref="B14"/>
    </sheetView>
  </sheetViews>
  <sheetFormatPr baseColWidth="10" defaultColWidth="14.42578125" defaultRowHeight="15" customHeight="1" x14ac:dyDescent="0.25"/>
  <cols>
    <col min="1" max="1" width="29.7109375" style="304" customWidth="1"/>
    <col min="2" max="2" width="11.140625" style="304" customWidth="1"/>
    <col min="3" max="3" width="8.28515625" style="304" hidden="1" customWidth="1"/>
    <col min="4" max="6" width="6.7109375" style="304" hidden="1" customWidth="1"/>
    <col min="7" max="7" width="6.7109375" style="332" hidden="1" customWidth="1"/>
    <col min="8" max="8" width="10" style="304" hidden="1" customWidth="1"/>
    <col min="9" max="9" width="6.7109375" style="304" hidden="1" customWidth="1"/>
    <col min="10" max="13" width="6.28515625" style="304" hidden="1" customWidth="1"/>
    <col min="14" max="14" width="5.42578125" style="304" hidden="1" customWidth="1"/>
    <col min="15" max="15" width="9.5703125" style="304" customWidth="1"/>
    <col min="16" max="16" width="6.85546875" style="304" customWidth="1"/>
    <col min="17" max="18" width="10.5703125" style="304" customWidth="1"/>
    <col min="19" max="19" width="25.28515625" style="304" customWidth="1"/>
    <col min="20" max="20" width="15.140625" style="304" customWidth="1"/>
    <col min="21" max="21" width="11.85546875" style="304" customWidth="1"/>
    <col min="22" max="22" width="12.42578125" style="304" customWidth="1"/>
    <col min="23" max="23" width="12.5703125" style="304" customWidth="1"/>
    <col min="24" max="27" width="10.7109375" style="304" customWidth="1"/>
    <col min="28" max="16384" width="14.42578125" style="304"/>
  </cols>
  <sheetData>
    <row r="1" spans="1:27" x14ac:dyDescent="0.25">
      <c r="A1" s="1034" t="s">
        <v>2356</v>
      </c>
      <c r="B1" s="1036"/>
      <c r="C1" s="1036"/>
      <c r="D1" s="1036"/>
      <c r="E1" s="1036"/>
      <c r="F1" s="1036"/>
      <c r="G1" s="1036"/>
      <c r="H1" s="1036"/>
      <c r="I1" s="1036"/>
      <c r="J1" s="1036"/>
      <c r="K1" s="1036"/>
      <c r="L1" s="1036"/>
      <c r="M1" s="1036"/>
      <c r="N1" s="1036"/>
      <c r="O1" s="1036"/>
      <c r="P1" s="1036"/>
      <c r="Q1" s="901"/>
      <c r="R1" s="902" t="s">
        <v>2100</v>
      </c>
      <c r="V1" s="903"/>
    </row>
    <row r="2" spans="1:27" ht="15" customHeight="1" x14ac:dyDescent="0.25">
      <c r="A2" s="1020" t="s">
        <v>215</v>
      </c>
      <c r="B2" s="1020" t="s">
        <v>216</v>
      </c>
      <c r="C2" s="1037" t="s">
        <v>89</v>
      </c>
      <c r="D2" s="1037" t="s">
        <v>90</v>
      </c>
      <c r="E2" s="1037" t="s">
        <v>91</v>
      </c>
      <c r="F2" s="1037" t="s">
        <v>92</v>
      </c>
      <c r="G2" s="1037" t="s">
        <v>93</v>
      </c>
      <c r="H2" s="1037" t="s">
        <v>94</v>
      </c>
      <c r="I2" s="1037" t="s">
        <v>95</v>
      </c>
      <c r="J2" s="1037" t="s">
        <v>96</v>
      </c>
      <c r="K2" s="1037" t="s">
        <v>97</v>
      </c>
      <c r="L2" s="1037" t="s">
        <v>98</v>
      </c>
      <c r="M2" s="1037" t="s">
        <v>99</v>
      </c>
      <c r="N2" s="1037" t="s">
        <v>100</v>
      </c>
      <c r="O2" s="1037" t="s">
        <v>36</v>
      </c>
      <c r="P2" s="1020" t="s">
        <v>217</v>
      </c>
      <c r="Q2" s="901"/>
      <c r="S2" s="1038" t="s">
        <v>218</v>
      </c>
      <c r="T2" s="1036"/>
      <c r="U2" s="1036"/>
      <c r="V2" s="1036"/>
    </row>
    <row r="3" spans="1:27" ht="15" customHeight="1" x14ac:dyDescent="0.25">
      <c r="A3" s="1015"/>
      <c r="B3" s="1015"/>
      <c r="C3" s="1015"/>
      <c r="D3" s="1015"/>
      <c r="E3" s="1015"/>
      <c r="F3" s="1015"/>
      <c r="G3" s="1039"/>
      <c r="H3" s="1015"/>
      <c r="I3" s="1015"/>
      <c r="J3" s="1015"/>
      <c r="K3" s="1015"/>
      <c r="L3" s="1015"/>
      <c r="M3" s="1015"/>
      <c r="N3" s="1015"/>
      <c r="O3" s="1015"/>
      <c r="P3" s="1015"/>
      <c r="Q3" s="901"/>
      <c r="S3" s="474" t="s">
        <v>215</v>
      </c>
      <c r="T3" s="474" t="s">
        <v>219</v>
      </c>
      <c r="U3" s="474"/>
      <c r="V3" s="904" t="s">
        <v>78</v>
      </c>
      <c r="Z3" s="471"/>
      <c r="AA3" s="471"/>
    </row>
    <row r="4" spans="1:27" x14ac:dyDescent="0.25">
      <c r="A4" s="282" t="s">
        <v>220</v>
      </c>
      <c r="B4" s="905" t="s">
        <v>119</v>
      </c>
      <c r="C4" s="906"/>
      <c r="D4" s="906"/>
      <c r="E4" s="906"/>
      <c r="F4" s="906"/>
      <c r="G4" s="906"/>
      <c r="H4" s="906"/>
      <c r="I4" s="906"/>
      <c r="J4" s="906"/>
      <c r="K4" s="906"/>
      <c r="L4" s="906"/>
      <c r="M4" s="906"/>
      <c r="N4" s="906"/>
      <c r="O4" s="907">
        <f>SUM(C4:N4)</f>
        <v>0</v>
      </c>
      <c r="P4" s="371" t="e">
        <f t="shared" ref="P4:P35" si="0">+O4/$O$105</f>
        <v>#DIV/0!</v>
      </c>
      <c r="Q4" s="908"/>
      <c r="R4" s="908"/>
      <c r="S4" s="909"/>
      <c r="T4" s="905"/>
      <c r="U4" s="907"/>
      <c r="V4" s="910"/>
      <c r="X4" s="911"/>
      <c r="Z4" s="471"/>
    </row>
    <row r="5" spans="1:27" x14ac:dyDescent="0.25">
      <c r="A5" s="282" t="s">
        <v>222</v>
      </c>
      <c r="B5" s="905" t="s">
        <v>119</v>
      </c>
      <c r="C5" s="912"/>
      <c r="D5" s="912"/>
      <c r="E5" s="912"/>
      <c r="F5" s="912"/>
      <c r="G5" s="912"/>
      <c r="H5" s="912"/>
      <c r="I5" s="912"/>
      <c r="J5" s="912"/>
      <c r="K5" s="912"/>
      <c r="L5" s="912"/>
      <c r="M5" s="912"/>
      <c r="N5" s="912"/>
      <c r="O5" s="907">
        <f>SUM(C5:N5)</f>
        <v>0</v>
      </c>
      <c r="P5" s="371" t="e">
        <f t="shared" si="0"/>
        <v>#DIV/0!</v>
      </c>
      <c r="Q5" s="901"/>
      <c r="S5" s="909"/>
      <c r="T5" s="905"/>
      <c r="U5" s="907"/>
      <c r="V5" s="910"/>
      <c r="X5" s="911"/>
      <c r="Z5" s="471"/>
    </row>
    <row r="6" spans="1:27" x14ac:dyDescent="0.25">
      <c r="A6" s="282" t="s">
        <v>223</v>
      </c>
      <c r="B6" s="905" t="s">
        <v>119</v>
      </c>
      <c r="C6" s="906"/>
      <c r="D6" s="906"/>
      <c r="E6" s="906"/>
      <c r="F6" s="906"/>
      <c r="G6" s="906"/>
      <c r="H6" s="906"/>
      <c r="I6" s="906"/>
      <c r="J6" s="906"/>
      <c r="K6" s="906"/>
      <c r="L6" s="906"/>
      <c r="M6" s="906"/>
      <c r="N6" s="906"/>
      <c r="O6" s="907">
        <f t="shared" ref="O6:O69" si="1">SUM(C6:N6)</f>
        <v>0</v>
      </c>
      <c r="P6" s="371" t="e">
        <f t="shared" si="0"/>
        <v>#DIV/0!</v>
      </c>
      <c r="Q6" s="901"/>
      <c r="S6" s="909"/>
      <c r="T6" s="905"/>
      <c r="U6" s="907"/>
      <c r="V6" s="910"/>
      <c r="X6" s="911"/>
    </row>
    <row r="7" spans="1:27" x14ac:dyDescent="0.25">
      <c r="A7" s="282" t="s">
        <v>1616</v>
      </c>
      <c r="B7" s="905" t="s">
        <v>1624</v>
      </c>
      <c r="C7" s="912"/>
      <c r="D7" s="912"/>
      <c r="E7" s="912"/>
      <c r="F7" s="912"/>
      <c r="G7" s="912"/>
      <c r="H7" s="912"/>
      <c r="I7" s="912"/>
      <c r="J7" s="912"/>
      <c r="K7" s="912"/>
      <c r="L7" s="912"/>
      <c r="M7" s="912"/>
      <c r="N7" s="912"/>
      <c r="O7" s="907">
        <f t="shared" si="1"/>
        <v>0</v>
      </c>
      <c r="P7" s="371" t="e">
        <f t="shared" si="0"/>
        <v>#DIV/0!</v>
      </c>
      <c r="Q7" s="901"/>
      <c r="S7" s="909"/>
      <c r="T7" s="905"/>
      <c r="U7" s="907"/>
      <c r="V7" s="910"/>
      <c r="X7" s="911"/>
    </row>
    <row r="8" spans="1:27" x14ac:dyDescent="0.25">
      <c r="A8" s="282" t="s">
        <v>223</v>
      </c>
      <c r="B8" s="905" t="s">
        <v>1805</v>
      </c>
      <c r="C8" s="906"/>
      <c r="D8" s="906"/>
      <c r="E8" s="906"/>
      <c r="F8" s="906"/>
      <c r="G8" s="906"/>
      <c r="H8" s="906"/>
      <c r="I8" s="906"/>
      <c r="J8" s="906"/>
      <c r="K8" s="906"/>
      <c r="L8" s="906"/>
      <c r="M8" s="906"/>
      <c r="N8" s="906"/>
      <c r="O8" s="907">
        <f t="shared" si="1"/>
        <v>0</v>
      </c>
      <c r="P8" s="371" t="e">
        <f t="shared" si="0"/>
        <v>#DIV/0!</v>
      </c>
      <c r="Q8" s="901"/>
      <c r="S8" s="913"/>
      <c r="T8" s="905"/>
      <c r="U8" s="907"/>
      <c r="V8" s="910"/>
      <c r="X8" s="911"/>
    </row>
    <row r="9" spans="1:27" x14ac:dyDescent="0.25">
      <c r="A9" s="282" t="s">
        <v>225</v>
      </c>
      <c r="B9" s="905" t="s">
        <v>121</v>
      </c>
      <c r="C9" s="912"/>
      <c r="D9" s="912"/>
      <c r="E9" s="912"/>
      <c r="F9" s="912"/>
      <c r="G9" s="912"/>
      <c r="H9" s="912"/>
      <c r="I9" s="912"/>
      <c r="J9" s="912"/>
      <c r="K9" s="912"/>
      <c r="L9" s="912"/>
      <c r="M9" s="912"/>
      <c r="N9" s="912"/>
      <c r="O9" s="907">
        <f t="shared" si="1"/>
        <v>0</v>
      </c>
      <c r="P9" s="371" t="e">
        <f t="shared" si="0"/>
        <v>#DIV/0!</v>
      </c>
      <c r="S9" s="909"/>
      <c r="T9" s="905"/>
      <c r="U9" s="907"/>
      <c r="V9" s="910"/>
      <c r="X9" s="911"/>
    </row>
    <row r="10" spans="1:27" x14ac:dyDescent="0.25">
      <c r="A10" s="282" t="s">
        <v>223</v>
      </c>
      <c r="B10" s="905" t="s">
        <v>1390</v>
      </c>
      <c r="C10" s="906"/>
      <c r="D10" s="906"/>
      <c r="E10" s="906"/>
      <c r="F10" s="906"/>
      <c r="G10" s="906"/>
      <c r="H10" s="906"/>
      <c r="I10" s="906"/>
      <c r="J10" s="906"/>
      <c r="K10" s="906"/>
      <c r="L10" s="906"/>
      <c r="M10" s="906"/>
      <c r="N10" s="906"/>
      <c r="O10" s="907">
        <f t="shared" si="1"/>
        <v>0</v>
      </c>
      <c r="P10" s="371" t="e">
        <f t="shared" si="0"/>
        <v>#DIV/0!</v>
      </c>
      <c r="S10" s="909"/>
      <c r="T10" s="905"/>
      <c r="U10" s="907"/>
      <c r="V10" s="910"/>
      <c r="X10" s="911"/>
    </row>
    <row r="11" spans="1:27" x14ac:dyDescent="0.25">
      <c r="A11" s="282" t="s">
        <v>1471</v>
      </c>
      <c r="B11" s="905" t="s">
        <v>1570</v>
      </c>
      <c r="C11" s="912"/>
      <c r="D11" s="912"/>
      <c r="E11" s="912"/>
      <c r="F11" s="912"/>
      <c r="G11" s="912"/>
      <c r="H11" s="912"/>
      <c r="I11" s="912"/>
      <c r="J11" s="912"/>
      <c r="K11" s="912"/>
      <c r="L11" s="912"/>
      <c r="M11" s="912"/>
      <c r="N11" s="912"/>
      <c r="O11" s="907">
        <f t="shared" si="1"/>
        <v>0</v>
      </c>
      <c r="P11" s="371" t="e">
        <f t="shared" si="0"/>
        <v>#DIV/0!</v>
      </c>
      <c r="S11" s="909"/>
      <c r="T11" s="905"/>
      <c r="U11" s="907"/>
      <c r="V11" s="910"/>
      <c r="X11" s="911"/>
    </row>
    <row r="12" spans="1:27" x14ac:dyDescent="0.25">
      <c r="A12" s="282" t="s">
        <v>227</v>
      </c>
      <c r="B12" s="905" t="s">
        <v>123</v>
      </c>
      <c r="C12" s="906"/>
      <c r="D12" s="906"/>
      <c r="E12" s="906"/>
      <c r="F12" s="906"/>
      <c r="G12" s="906"/>
      <c r="H12" s="906"/>
      <c r="I12" s="906"/>
      <c r="J12" s="906"/>
      <c r="K12" s="906"/>
      <c r="L12" s="906"/>
      <c r="M12" s="906"/>
      <c r="N12" s="906"/>
      <c r="O12" s="907">
        <f t="shared" si="1"/>
        <v>0</v>
      </c>
      <c r="P12" s="371" t="e">
        <f t="shared" si="0"/>
        <v>#DIV/0!</v>
      </c>
      <c r="S12" s="913"/>
      <c r="T12" s="905"/>
      <c r="U12" s="907"/>
      <c r="V12" s="910"/>
      <c r="X12" s="911"/>
    </row>
    <row r="13" spans="1:27" x14ac:dyDescent="0.25">
      <c r="A13" s="282" t="s">
        <v>229</v>
      </c>
      <c r="B13" s="905" t="s">
        <v>230</v>
      </c>
      <c r="C13" s="912"/>
      <c r="D13" s="912"/>
      <c r="E13" s="912"/>
      <c r="F13" s="912"/>
      <c r="G13" s="912"/>
      <c r="H13" s="912"/>
      <c r="I13" s="912"/>
      <c r="J13" s="912"/>
      <c r="K13" s="912"/>
      <c r="L13" s="912"/>
      <c r="M13" s="912"/>
      <c r="N13" s="912"/>
      <c r="O13" s="907">
        <f t="shared" si="1"/>
        <v>0</v>
      </c>
      <c r="P13" s="371" t="e">
        <f t="shared" si="0"/>
        <v>#DIV/0!</v>
      </c>
      <c r="S13" s="909"/>
      <c r="T13" s="905"/>
      <c r="U13" s="907"/>
      <c r="V13" s="910"/>
      <c r="X13" s="911"/>
    </row>
    <row r="14" spans="1:27" x14ac:dyDescent="0.25">
      <c r="A14" s="282" t="s">
        <v>222</v>
      </c>
      <c r="B14" s="905" t="s">
        <v>125</v>
      </c>
      <c r="C14" s="906"/>
      <c r="D14" s="906"/>
      <c r="E14" s="906"/>
      <c r="F14" s="906"/>
      <c r="G14" s="906"/>
      <c r="H14" s="906"/>
      <c r="I14" s="906"/>
      <c r="J14" s="906"/>
      <c r="K14" s="906"/>
      <c r="L14" s="906"/>
      <c r="M14" s="906"/>
      <c r="N14" s="906"/>
      <c r="O14" s="907">
        <f t="shared" si="1"/>
        <v>0</v>
      </c>
      <c r="P14" s="371" t="e">
        <f t="shared" si="0"/>
        <v>#DIV/0!</v>
      </c>
      <c r="S14" s="909"/>
      <c r="T14" s="905"/>
      <c r="U14" s="907"/>
      <c r="V14" s="910"/>
      <c r="X14" s="911"/>
    </row>
    <row r="15" spans="1:27" x14ac:dyDescent="0.25">
      <c r="A15" s="282" t="s">
        <v>1960</v>
      </c>
      <c r="B15" s="905" t="s">
        <v>125</v>
      </c>
      <c r="C15" s="912"/>
      <c r="D15" s="912"/>
      <c r="E15" s="912"/>
      <c r="F15" s="912"/>
      <c r="G15" s="912"/>
      <c r="H15" s="912"/>
      <c r="I15" s="912"/>
      <c r="J15" s="912"/>
      <c r="K15" s="912"/>
      <c r="L15" s="912"/>
      <c r="M15" s="912"/>
      <c r="N15" s="912"/>
      <c r="O15" s="907">
        <f t="shared" si="1"/>
        <v>0</v>
      </c>
      <c r="P15" s="371" t="e">
        <f t="shared" si="0"/>
        <v>#DIV/0!</v>
      </c>
      <c r="S15" s="909"/>
      <c r="T15" s="905"/>
      <c r="U15" s="907"/>
      <c r="V15" s="910"/>
      <c r="X15" s="911"/>
    </row>
    <row r="16" spans="1:27" x14ac:dyDescent="0.25">
      <c r="A16" s="282" t="s">
        <v>233</v>
      </c>
      <c r="B16" s="905" t="s">
        <v>186</v>
      </c>
      <c r="C16" s="906"/>
      <c r="D16" s="906"/>
      <c r="E16" s="906"/>
      <c r="F16" s="906"/>
      <c r="G16" s="906"/>
      <c r="H16" s="906"/>
      <c r="I16" s="906"/>
      <c r="J16" s="906"/>
      <c r="K16" s="906"/>
      <c r="L16" s="906"/>
      <c r="M16" s="906"/>
      <c r="N16" s="906"/>
      <c r="O16" s="907">
        <f t="shared" si="1"/>
        <v>0</v>
      </c>
      <c r="P16" s="371" t="e">
        <f t="shared" si="0"/>
        <v>#DIV/0!</v>
      </c>
      <c r="S16" s="909"/>
      <c r="T16" s="905"/>
      <c r="U16" s="907"/>
      <c r="V16" s="910"/>
      <c r="X16" s="911"/>
    </row>
    <row r="17" spans="1:24" x14ac:dyDescent="0.25">
      <c r="A17" s="282" t="s">
        <v>1516</v>
      </c>
      <c r="B17" s="905" t="s">
        <v>186</v>
      </c>
      <c r="C17" s="912"/>
      <c r="D17" s="912"/>
      <c r="E17" s="912"/>
      <c r="F17" s="912"/>
      <c r="G17" s="912"/>
      <c r="H17" s="912"/>
      <c r="I17" s="912"/>
      <c r="J17" s="912"/>
      <c r="K17" s="912"/>
      <c r="L17" s="912"/>
      <c r="M17" s="912"/>
      <c r="N17" s="912"/>
      <c r="O17" s="907">
        <f t="shared" si="1"/>
        <v>0</v>
      </c>
      <c r="P17" s="371" t="e">
        <f t="shared" si="0"/>
        <v>#DIV/0!</v>
      </c>
      <c r="S17" s="909"/>
      <c r="T17" s="905"/>
      <c r="U17" s="907"/>
      <c r="V17" s="910"/>
      <c r="X17" s="911"/>
    </row>
    <row r="18" spans="1:24" x14ac:dyDescent="0.25">
      <c r="A18" s="282" t="s">
        <v>234</v>
      </c>
      <c r="B18" s="905" t="s">
        <v>129</v>
      </c>
      <c r="C18" s="906"/>
      <c r="D18" s="906"/>
      <c r="E18" s="906"/>
      <c r="F18" s="906"/>
      <c r="G18" s="906"/>
      <c r="H18" s="906"/>
      <c r="I18" s="906"/>
      <c r="J18" s="906"/>
      <c r="K18" s="906"/>
      <c r="L18" s="906"/>
      <c r="M18" s="906"/>
      <c r="N18" s="906"/>
      <c r="O18" s="907">
        <f t="shared" si="1"/>
        <v>0</v>
      </c>
      <c r="P18" s="371" t="e">
        <f t="shared" si="0"/>
        <v>#DIV/0!</v>
      </c>
      <c r="S18" s="909"/>
      <c r="T18" s="905"/>
      <c r="U18" s="907"/>
      <c r="V18" s="910"/>
      <c r="X18" s="911"/>
    </row>
    <row r="19" spans="1:24" x14ac:dyDescent="0.25">
      <c r="A19" s="282" t="s">
        <v>231</v>
      </c>
      <c r="B19" s="905" t="s">
        <v>120</v>
      </c>
      <c r="C19" s="912"/>
      <c r="D19" s="912"/>
      <c r="E19" s="912"/>
      <c r="F19" s="912"/>
      <c r="G19" s="912"/>
      <c r="H19" s="912"/>
      <c r="I19" s="912"/>
      <c r="J19" s="912"/>
      <c r="K19" s="912"/>
      <c r="L19" s="912"/>
      <c r="M19" s="912"/>
      <c r="N19" s="912"/>
      <c r="O19" s="907">
        <f t="shared" si="1"/>
        <v>0</v>
      </c>
      <c r="P19" s="371" t="e">
        <f t="shared" si="0"/>
        <v>#DIV/0!</v>
      </c>
      <c r="Q19" s="413"/>
      <c r="S19" s="909"/>
      <c r="T19" s="905"/>
      <c r="U19" s="907"/>
      <c r="V19" s="910"/>
      <c r="X19" s="911"/>
    </row>
    <row r="20" spans="1:24" x14ac:dyDescent="0.25">
      <c r="A20" s="282" t="s">
        <v>226</v>
      </c>
      <c r="B20" s="905" t="s">
        <v>120</v>
      </c>
      <c r="C20" s="906"/>
      <c r="D20" s="906"/>
      <c r="E20" s="906"/>
      <c r="F20" s="906"/>
      <c r="G20" s="906"/>
      <c r="H20" s="906"/>
      <c r="I20" s="906"/>
      <c r="J20" s="906"/>
      <c r="K20" s="906"/>
      <c r="L20" s="906"/>
      <c r="M20" s="906"/>
      <c r="N20" s="906"/>
      <c r="O20" s="907">
        <f t="shared" si="1"/>
        <v>0</v>
      </c>
      <c r="P20" s="371" t="e">
        <f t="shared" si="0"/>
        <v>#DIV/0!</v>
      </c>
      <c r="Q20" s="413"/>
      <c r="S20" s="913"/>
      <c r="T20" s="905"/>
      <c r="U20" s="907"/>
      <c r="V20" s="910"/>
      <c r="W20" s="471"/>
      <c r="X20" s="911"/>
    </row>
    <row r="21" spans="1:24" x14ac:dyDescent="0.25">
      <c r="A21" s="282" t="s">
        <v>235</v>
      </c>
      <c r="B21" s="905" t="s">
        <v>120</v>
      </c>
      <c r="C21" s="912"/>
      <c r="D21" s="912"/>
      <c r="E21" s="912"/>
      <c r="F21" s="912"/>
      <c r="G21" s="912"/>
      <c r="H21" s="912"/>
      <c r="I21" s="912"/>
      <c r="J21" s="912"/>
      <c r="K21" s="912"/>
      <c r="L21" s="912"/>
      <c r="M21" s="912"/>
      <c r="N21" s="912"/>
      <c r="O21" s="907">
        <f t="shared" si="1"/>
        <v>0</v>
      </c>
      <c r="P21" s="371" t="e">
        <f t="shared" si="0"/>
        <v>#DIV/0!</v>
      </c>
      <c r="Q21" s="413"/>
      <c r="S21" s="909"/>
      <c r="T21" s="905"/>
      <c r="U21" s="907"/>
      <c r="V21" s="910"/>
      <c r="W21" s="471"/>
      <c r="X21" s="911"/>
    </row>
    <row r="22" spans="1:24" x14ac:dyDescent="0.25">
      <c r="A22" s="282" t="s">
        <v>236</v>
      </c>
      <c r="B22" s="905" t="s">
        <v>120</v>
      </c>
      <c r="C22" s="906"/>
      <c r="D22" s="906"/>
      <c r="E22" s="906"/>
      <c r="F22" s="906"/>
      <c r="G22" s="906"/>
      <c r="H22" s="906"/>
      <c r="I22" s="906"/>
      <c r="J22" s="906"/>
      <c r="K22" s="906"/>
      <c r="L22" s="906"/>
      <c r="M22" s="906"/>
      <c r="N22" s="906"/>
      <c r="O22" s="907">
        <f t="shared" si="1"/>
        <v>0</v>
      </c>
      <c r="P22" s="371" t="e">
        <f t="shared" si="0"/>
        <v>#DIV/0!</v>
      </c>
      <c r="Q22" s="413"/>
      <c r="S22" s="909"/>
      <c r="T22" s="905"/>
      <c r="U22" s="907"/>
      <c r="V22" s="910"/>
      <c r="X22" s="911"/>
    </row>
    <row r="23" spans="1:24" x14ac:dyDescent="0.25">
      <c r="A23" s="282" t="s">
        <v>238</v>
      </c>
      <c r="B23" s="905" t="s">
        <v>120</v>
      </c>
      <c r="C23" s="912"/>
      <c r="D23" s="912"/>
      <c r="E23" s="912"/>
      <c r="F23" s="912"/>
      <c r="G23" s="912"/>
      <c r="H23" s="912"/>
      <c r="I23" s="912"/>
      <c r="J23" s="912"/>
      <c r="K23" s="912"/>
      <c r="L23" s="912"/>
      <c r="M23" s="912"/>
      <c r="N23" s="912"/>
      <c r="O23" s="907">
        <f t="shared" si="1"/>
        <v>0</v>
      </c>
      <c r="P23" s="371" t="e">
        <f t="shared" si="0"/>
        <v>#DIV/0!</v>
      </c>
      <c r="S23" s="909"/>
      <c r="T23" s="905"/>
      <c r="U23" s="907"/>
      <c r="V23" s="910"/>
      <c r="X23" s="911"/>
    </row>
    <row r="24" spans="1:24" x14ac:dyDescent="0.25">
      <c r="A24" s="282" t="s">
        <v>232</v>
      </c>
      <c r="B24" s="905" t="s">
        <v>132</v>
      </c>
      <c r="C24" s="906"/>
      <c r="D24" s="906"/>
      <c r="E24" s="906"/>
      <c r="F24" s="906"/>
      <c r="G24" s="906"/>
      <c r="H24" s="906"/>
      <c r="I24" s="906"/>
      <c r="J24" s="906"/>
      <c r="K24" s="906"/>
      <c r="L24" s="906"/>
      <c r="M24" s="906"/>
      <c r="N24" s="906"/>
      <c r="O24" s="907">
        <f t="shared" si="1"/>
        <v>0</v>
      </c>
      <c r="P24" s="371" t="e">
        <f t="shared" si="0"/>
        <v>#DIV/0!</v>
      </c>
      <c r="Q24" s="908"/>
      <c r="R24" s="908"/>
      <c r="S24" s="909"/>
      <c r="T24" s="905"/>
      <c r="U24" s="907"/>
      <c r="V24" s="910"/>
      <c r="X24" s="911"/>
    </row>
    <row r="25" spans="1:24" x14ac:dyDescent="0.25">
      <c r="A25" s="282" t="s">
        <v>1226</v>
      </c>
      <c r="B25" s="905" t="s">
        <v>1534</v>
      </c>
      <c r="C25" s="912"/>
      <c r="D25" s="912"/>
      <c r="E25" s="912"/>
      <c r="F25" s="912"/>
      <c r="G25" s="912"/>
      <c r="H25" s="912"/>
      <c r="I25" s="912"/>
      <c r="J25" s="912"/>
      <c r="K25" s="912"/>
      <c r="L25" s="912"/>
      <c r="M25" s="912"/>
      <c r="N25" s="912"/>
      <c r="O25" s="907">
        <f t="shared" si="1"/>
        <v>0</v>
      </c>
      <c r="P25" s="371" t="e">
        <f t="shared" si="0"/>
        <v>#DIV/0!</v>
      </c>
      <c r="Q25" s="908"/>
      <c r="R25" s="908"/>
      <c r="S25" s="909"/>
      <c r="T25" s="905"/>
      <c r="U25" s="907"/>
      <c r="V25" s="910"/>
      <c r="X25" s="911"/>
    </row>
    <row r="26" spans="1:24" x14ac:dyDescent="0.25">
      <c r="A26" s="282" t="s">
        <v>229</v>
      </c>
      <c r="B26" s="905" t="s">
        <v>134</v>
      </c>
      <c r="C26" s="906"/>
      <c r="D26" s="906"/>
      <c r="E26" s="906"/>
      <c r="F26" s="906"/>
      <c r="G26" s="906"/>
      <c r="H26" s="906"/>
      <c r="I26" s="906"/>
      <c r="J26" s="906"/>
      <c r="K26" s="906"/>
      <c r="L26" s="906"/>
      <c r="M26" s="906"/>
      <c r="N26" s="906"/>
      <c r="O26" s="907">
        <f t="shared" si="1"/>
        <v>0</v>
      </c>
      <c r="P26" s="371" t="e">
        <f t="shared" si="0"/>
        <v>#DIV/0!</v>
      </c>
      <c r="Q26" s="908"/>
      <c r="R26" s="908"/>
      <c r="S26" s="909"/>
      <c r="T26" s="905"/>
      <c r="U26" s="907"/>
      <c r="V26" s="910"/>
      <c r="X26" s="911"/>
    </row>
    <row r="27" spans="1:24" x14ac:dyDescent="0.25">
      <c r="A27" s="282" t="s">
        <v>228</v>
      </c>
      <c r="B27" s="905" t="s">
        <v>136</v>
      </c>
      <c r="C27" s="912"/>
      <c r="D27" s="912"/>
      <c r="E27" s="912"/>
      <c r="F27" s="912"/>
      <c r="G27" s="912"/>
      <c r="H27" s="912"/>
      <c r="I27" s="912"/>
      <c r="J27" s="912"/>
      <c r="K27" s="912"/>
      <c r="L27" s="912"/>
      <c r="M27" s="912"/>
      <c r="N27" s="912"/>
      <c r="O27" s="907">
        <f t="shared" si="1"/>
        <v>0</v>
      </c>
      <c r="P27" s="371" t="e">
        <f t="shared" si="0"/>
        <v>#DIV/0!</v>
      </c>
      <c r="Q27" s="908"/>
      <c r="R27" s="908"/>
      <c r="S27" s="909"/>
      <c r="T27" s="905"/>
      <c r="U27" s="907"/>
      <c r="V27" s="910"/>
      <c r="X27" s="911"/>
    </row>
    <row r="28" spans="1:24" x14ac:dyDescent="0.25">
      <c r="A28" s="282" t="s">
        <v>223</v>
      </c>
      <c r="B28" s="905" t="s">
        <v>136</v>
      </c>
      <c r="C28" s="906"/>
      <c r="D28" s="906"/>
      <c r="E28" s="906"/>
      <c r="F28" s="906"/>
      <c r="G28" s="906"/>
      <c r="H28" s="906"/>
      <c r="I28" s="906"/>
      <c r="J28" s="906"/>
      <c r="K28" s="906"/>
      <c r="L28" s="906"/>
      <c r="M28" s="906"/>
      <c r="N28" s="906"/>
      <c r="O28" s="907">
        <f t="shared" si="1"/>
        <v>0</v>
      </c>
      <c r="P28" s="371" t="e">
        <f t="shared" si="0"/>
        <v>#DIV/0!</v>
      </c>
      <c r="Q28" s="908"/>
      <c r="R28" s="908"/>
      <c r="S28" s="909"/>
      <c r="T28" s="905"/>
      <c r="U28" s="907"/>
      <c r="V28" s="910"/>
      <c r="X28" s="911"/>
    </row>
    <row r="29" spans="1:24" ht="15.75" customHeight="1" x14ac:dyDescent="0.25">
      <c r="A29" s="282" t="s">
        <v>1585</v>
      </c>
      <c r="B29" s="905" t="s">
        <v>771</v>
      </c>
      <c r="C29" s="912"/>
      <c r="D29" s="912"/>
      <c r="E29" s="912"/>
      <c r="F29" s="912"/>
      <c r="G29" s="912"/>
      <c r="H29" s="912"/>
      <c r="I29" s="912"/>
      <c r="J29" s="912"/>
      <c r="K29" s="912"/>
      <c r="L29" s="912"/>
      <c r="M29" s="912"/>
      <c r="N29" s="912"/>
      <c r="O29" s="907">
        <f t="shared" si="1"/>
        <v>0</v>
      </c>
      <c r="P29" s="371" t="e">
        <f t="shared" si="0"/>
        <v>#DIV/0!</v>
      </c>
      <c r="Q29" s="908"/>
      <c r="R29" s="908"/>
      <c r="S29" s="913"/>
      <c r="T29" s="905"/>
      <c r="U29" s="907"/>
      <c r="V29" s="910"/>
    </row>
    <row r="30" spans="1:24" ht="15.75" customHeight="1" x14ac:dyDescent="0.25">
      <c r="A30" s="282" t="s">
        <v>228</v>
      </c>
      <c r="B30" s="905" t="s">
        <v>137</v>
      </c>
      <c r="C30" s="906"/>
      <c r="D30" s="906"/>
      <c r="E30" s="906"/>
      <c r="F30" s="906"/>
      <c r="G30" s="906"/>
      <c r="H30" s="906"/>
      <c r="I30" s="906"/>
      <c r="J30" s="906"/>
      <c r="K30" s="906"/>
      <c r="L30" s="906"/>
      <c r="M30" s="906"/>
      <c r="N30" s="906"/>
      <c r="O30" s="907">
        <f t="shared" si="1"/>
        <v>0</v>
      </c>
      <c r="P30" s="371" t="e">
        <f t="shared" si="0"/>
        <v>#DIV/0!</v>
      </c>
      <c r="Q30" s="908"/>
      <c r="R30" s="908"/>
      <c r="S30" s="909"/>
      <c r="T30" s="905"/>
      <c r="U30" s="907"/>
      <c r="V30" s="910"/>
    </row>
    <row r="31" spans="1:24" ht="15.75" customHeight="1" x14ac:dyDescent="0.25">
      <c r="A31" s="282" t="s">
        <v>237</v>
      </c>
      <c r="B31" s="905" t="s">
        <v>138</v>
      </c>
      <c r="C31" s="912"/>
      <c r="D31" s="912"/>
      <c r="E31" s="912"/>
      <c r="F31" s="912"/>
      <c r="G31" s="912"/>
      <c r="H31" s="912"/>
      <c r="I31" s="912"/>
      <c r="J31" s="912"/>
      <c r="K31" s="912"/>
      <c r="L31" s="912"/>
      <c r="M31" s="912"/>
      <c r="N31" s="912"/>
      <c r="O31" s="907">
        <f t="shared" si="1"/>
        <v>0</v>
      </c>
      <c r="P31" s="371" t="e">
        <f t="shared" si="0"/>
        <v>#DIV/0!</v>
      </c>
      <c r="Q31" s="908"/>
      <c r="R31" s="908"/>
      <c r="S31" s="909"/>
      <c r="T31" s="905"/>
      <c r="U31" s="907"/>
      <c r="V31" s="910"/>
    </row>
    <row r="32" spans="1:24" ht="15.75" customHeight="1" x14ac:dyDescent="0.25">
      <c r="A32" s="282" t="s">
        <v>225</v>
      </c>
      <c r="B32" s="905" t="s">
        <v>140</v>
      </c>
      <c r="C32" s="906"/>
      <c r="D32" s="906"/>
      <c r="E32" s="906"/>
      <c r="F32" s="906"/>
      <c r="G32" s="906"/>
      <c r="H32" s="906"/>
      <c r="I32" s="906"/>
      <c r="J32" s="906"/>
      <c r="K32" s="906"/>
      <c r="L32" s="906"/>
      <c r="M32" s="906"/>
      <c r="N32" s="906"/>
      <c r="O32" s="907">
        <f t="shared" si="1"/>
        <v>0</v>
      </c>
      <c r="P32" s="371" t="e">
        <f t="shared" si="0"/>
        <v>#DIV/0!</v>
      </c>
      <c r="Q32" s="908"/>
      <c r="R32" s="908"/>
      <c r="S32" s="909"/>
      <c r="T32" s="905"/>
      <c r="U32" s="907"/>
      <c r="V32" s="910"/>
    </row>
    <row r="33" spans="1:22" ht="15.75" customHeight="1" x14ac:dyDescent="0.25">
      <c r="A33" s="282" t="s">
        <v>1471</v>
      </c>
      <c r="B33" s="905" t="s">
        <v>140</v>
      </c>
      <c r="C33" s="912"/>
      <c r="D33" s="912"/>
      <c r="E33" s="912"/>
      <c r="F33" s="912"/>
      <c r="G33" s="912"/>
      <c r="H33" s="912"/>
      <c r="I33" s="912"/>
      <c r="J33" s="912"/>
      <c r="K33" s="912"/>
      <c r="L33" s="912"/>
      <c r="M33" s="912"/>
      <c r="N33" s="912"/>
      <c r="O33" s="907">
        <f t="shared" si="1"/>
        <v>0</v>
      </c>
      <c r="P33" s="371" t="e">
        <f t="shared" si="0"/>
        <v>#DIV/0!</v>
      </c>
      <c r="Q33" s="908"/>
      <c r="R33" s="908"/>
      <c r="S33" s="909"/>
      <c r="T33" s="905"/>
      <c r="U33" s="907"/>
      <c r="V33" s="910"/>
    </row>
    <row r="34" spans="1:22" ht="15.75" customHeight="1" x14ac:dyDescent="0.25">
      <c r="A34" s="282" t="s">
        <v>245</v>
      </c>
      <c r="B34" s="905" t="s">
        <v>142</v>
      </c>
      <c r="C34" s="906"/>
      <c r="D34" s="906"/>
      <c r="E34" s="906"/>
      <c r="F34" s="906"/>
      <c r="G34" s="906"/>
      <c r="H34" s="906"/>
      <c r="I34" s="906"/>
      <c r="J34" s="906"/>
      <c r="K34" s="906"/>
      <c r="L34" s="906"/>
      <c r="M34" s="906"/>
      <c r="N34" s="906"/>
      <c r="O34" s="907">
        <f t="shared" si="1"/>
        <v>0</v>
      </c>
      <c r="P34" s="371" t="e">
        <f t="shared" si="0"/>
        <v>#DIV/0!</v>
      </c>
      <c r="Q34" s="908"/>
      <c r="R34" s="908"/>
      <c r="S34" s="909"/>
      <c r="T34" s="905"/>
      <c r="U34" s="907"/>
      <c r="V34" s="910"/>
    </row>
    <row r="35" spans="1:22" ht="15.75" customHeight="1" x14ac:dyDescent="0.25">
      <c r="A35" s="282" t="s">
        <v>224</v>
      </c>
      <c r="B35" s="905" t="s">
        <v>179</v>
      </c>
      <c r="C35" s="912"/>
      <c r="D35" s="912"/>
      <c r="E35" s="912"/>
      <c r="F35" s="912"/>
      <c r="G35" s="912"/>
      <c r="H35" s="912"/>
      <c r="I35" s="912"/>
      <c r="J35" s="912"/>
      <c r="K35" s="912"/>
      <c r="L35" s="912"/>
      <c r="M35" s="912"/>
      <c r="N35" s="912"/>
      <c r="O35" s="907">
        <f t="shared" si="1"/>
        <v>0</v>
      </c>
      <c r="P35" s="371" t="e">
        <f t="shared" si="0"/>
        <v>#DIV/0!</v>
      </c>
      <c r="Q35" s="908"/>
      <c r="R35" s="908"/>
      <c r="S35" s="909"/>
      <c r="T35" s="905"/>
      <c r="U35" s="907"/>
      <c r="V35" s="910"/>
    </row>
    <row r="36" spans="1:22" ht="15.75" customHeight="1" x14ac:dyDescent="0.25">
      <c r="A36" s="282" t="s">
        <v>1950</v>
      </c>
      <c r="B36" s="905" t="s">
        <v>246</v>
      </c>
      <c r="C36" s="906"/>
      <c r="D36" s="906"/>
      <c r="E36" s="906"/>
      <c r="F36" s="906"/>
      <c r="G36" s="906"/>
      <c r="H36" s="906"/>
      <c r="I36" s="906"/>
      <c r="J36" s="906"/>
      <c r="K36" s="906"/>
      <c r="L36" s="906"/>
      <c r="M36" s="906"/>
      <c r="N36" s="906"/>
      <c r="O36" s="907">
        <f t="shared" si="1"/>
        <v>0</v>
      </c>
      <c r="P36" s="371" t="e">
        <f t="shared" ref="P36:P67" si="2">+O36/$O$105</f>
        <v>#DIV/0!</v>
      </c>
      <c r="Q36" s="908"/>
      <c r="R36" s="908"/>
      <c r="S36" s="909"/>
      <c r="T36" s="905"/>
      <c r="U36" s="907"/>
      <c r="V36" s="910"/>
    </row>
    <row r="37" spans="1:22" ht="15.75" customHeight="1" x14ac:dyDescent="0.25">
      <c r="A37" s="282" t="s">
        <v>1951</v>
      </c>
      <c r="B37" s="905" t="s">
        <v>1936</v>
      </c>
      <c r="C37" s="912"/>
      <c r="D37" s="912"/>
      <c r="E37" s="912"/>
      <c r="F37" s="912"/>
      <c r="G37" s="912"/>
      <c r="H37" s="912"/>
      <c r="I37" s="912"/>
      <c r="J37" s="912"/>
      <c r="K37" s="912"/>
      <c r="L37" s="912"/>
      <c r="M37" s="912"/>
      <c r="N37" s="912"/>
      <c r="O37" s="907">
        <f t="shared" si="1"/>
        <v>0</v>
      </c>
      <c r="P37" s="371" t="e">
        <f t="shared" si="2"/>
        <v>#DIV/0!</v>
      </c>
      <c r="Q37" s="908"/>
      <c r="R37" s="908"/>
      <c r="S37" s="909"/>
      <c r="T37" s="905"/>
      <c r="U37" s="907"/>
      <c r="V37" s="910"/>
    </row>
    <row r="38" spans="1:22" ht="15.75" customHeight="1" x14ac:dyDescent="0.25">
      <c r="A38" s="282" t="s">
        <v>243</v>
      </c>
      <c r="B38" s="905" t="s">
        <v>144</v>
      </c>
      <c r="C38" s="906"/>
      <c r="D38" s="906"/>
      <c r="E38" s="906"/>
      <c r="F38" s="906"/>
      <c r="G38" s="906"/>
      <c r="H38" s="906"/>
      <c r="I38" s="906"/>
      <c r="J38" s="906"/>
      <c r="K38" s="906"/>
      <c r="L38" s="906"/>
      <c r="M38" s="906"/>
      <c r="N38" s="906"/>
      <c r="O38" s="907">
        <f t="shared" si="1"/>
        <v>0</v>
      </c>
      <c r="P38" s="371" t="e">
        <f t="shared" si="2"/>
        <v>#DIV/0!</v>
      </c>
      <c r="Q38" s="908"/>
      <c r="R38" s="908"/>
      <c r="S38" s="909"/>
      <c r="T38" s="905"/>
      <c r="U38" s="907"/>
      <c r="V38" s="910"/>
    </row>
    <row r="39" spans="1:22" ht="15.75" customHeight="1" x14ac:dyDescent="0.25">
      <c r="A39" s="282" t="s">
        <v>243</v>
      </c>
      <c r="B39" s="905" t="s">
        <v>1665</v>
      </c>
      <c r="C39" s="912"/>
      <c r="D39" s="912"/>
      <c r="E39" s="912"/>
      <c r="F39" s="912"/>
      <c r="G39" s="912"/>
      <c r="H39" s="912"/>
      <c r="I39" s="912"/>
      <c r="J39" s="912"/>
      <c r="K39" s="912"/>
      <c r="L39" s="912"/>
      <c r="M39" s="912"/>
      <c r="N39" s="912"/>
      <c r="O39" s="907">
        <f t="shared" si="1"/>
        <v>0</v>
      </c>
      <c r="P39" s="371" t="e">
        <f t="shared" si="2"/>
        <v>#DIV/0!</v>
      </c>
      <c r="Q39" s="908"/>
      <c r="R39" s="908"/>
      <c r="S39" s="909"/>
      <c r="T39" s="905"/>
      <c r="U39" s="907"/>
      <c r="V39" s="910"/>
    </row>
    <row r="40" spans="1:22" ht="15.75" customHeight="1" x14ac:dyDescent="0.25">
      <c r="A40" s="282" t="s">
        <v>248</v>
      </c>
      <c r="B40" s="905" t="s">
        <v>193</v>
      </c>
      <c r="C40" s="906"/>
      <c r="D40" s="906"/>
      <c r="E40" s="906"/>
      <c r="F40" s="906"/>
      <c r="G40" s="906"/>
      <c r="H40" s="906"/>
      <c r="I40" s="906"/>
      <c r="J40" s="906"/>
      <c r="K40" s="906"/>
      <c r="L40" s="906"/>
      <c r="M40" s="906"/>
      <c r="N40" s="906"/>
      <c r="O40" s="907">
        <f t="shared" si="1"/>
        <v>0</v>
      </c>
      <c r="P40" s="371" t="e">
        <f t="shared" si="2"/>
        <v>#DIV/0!</v>
      </c>
      <c r="Q40" s="908"/>
      <c r="R40" s="908"/>
      <c r="S40" s="909"/>
      <c r="T40" s="905"/>
      <c r="U40" s="907"/>
      <c r="V40" s="910"/>
    </row>
    <row r="41" spans="1:22" ht="15.75" customHeight="1" x14ac:dyDescent="0.25">
      <c r="A41" s="282" t="s">
        <v>247</v>
      </c>
      <c r="B41" s="905" t="s">
        <v>147</v>
      </c>
      <c r="C41" s="912"/>
      <c r="D41" s="912"/>
      <c r="E41" s="912"/>
      <c r="F41" s="912"/>
      <c r="G41" s="912"/>
      <c r="H41" s="912"/>
      <c r="I41" s="912"/>
      <c r="J41" s="912"/>
      <c r="K41" s="912"/>
      <c r="L41" s="912"/>
      <c r="M41" s="912"/>
      <c r="N41" s="912"/>
      <c r="O41" s="907">
        <f t="shared" si="1"/>
        <v>0</v>
      </c>
      <c r="P41" s="371" t="e">
        <f t="shared" si="2"/>
        <v>#DIV/0!</v>
      </c>
      <c r="Q41" s="908"/>
      <c r="R41" s="908"/>
      <c r="S41" s="909"/>
      <c r="T41" s="905"/>
      <c r="U41" s="907"/>
      <c r="V41" s="910"/>
    </row>
    <row r="42" spans="1:22" ht="15.75" customHeight="1" x14ac:dyDescent="0.25">
      <c r="A42" s="282" t="s">
        <v>224</v>
      </c>
      <c r="B42" s="905" t="s">
        <v>128</v>
      </c>
      <c r="C42" s="906"/>
      <c r="D42" s="906"/>
      <c r="E42" s="906"/>
      <c r="F42" s="906"/>
      <c r="G42" s="906"/>
      <c r="H42" s="906"/>
      <c r="I42" s="906"/>
      <c r="J42" s="906"/>
      <c r="K42" s="906"/>
      <c r="L42" s="906"/>
      <c r="M42" s="906"/>
      <c r="N42" s="906"/>
      <c r="O42" s="907">
        <f t="shared" si="1"/>
        <v>0</v>
      </c>
      <c r="P42" s="371" t="e">
        <f t="shared" si="2"/>
        <v>#DIV/0!</v>
      </c>
      <c r="Q42" s="908">
        <f>425-13</f>
        <v>412</v>
      </c>
      <c r="R42" s="908"/>
      <c r="S42" s="909"/>
      <c r="T42" s="905"/>
      <c r="U42" s="907"/>
      <c r="V42" s="910"/>
    </row>
    <row r="43" spans="1:22" ht="15.75" customHeight="1" x14ac:dyDescent="0.25">
      <c r="A43" s="282" t="s">
        <v>224</v>
      </c>
      <c r="B43" s="905" t="s">
        <v>143</v>
      </c>
      <c r="C43" s="912"/>
      <c r="D43" s="912"/>
      <c r="E43" s="912"/>
      <c r="F43" s="912"/>
      <c r="G43" s="912"/>
      <c r="H43" s="912"/>
      <c r="I43" s="912"/>
      <c r="J43" s="912"/>
      <c r="K43" s="912"/>
      <c r="L43" s="912"/>
      <c r="M43" s="912"/>
      <c r="N43" s="912"/>
      <c r="O43" s="907">
        <f t="shared" si="1"/>
        <v>0</v>
      </c>
      <c r="P43" s="371" t="e">
        <f t="shared" si="2"/>
        <v>#DIV/0!</v>
      </c>
      <c r="Q43" s="908"/>
      <c r="R43" s="908"/>
      <c r="S43" s="909"/>
      <c r="T43" s="905"/>
      <c r="U43" s="907"/>
      <c r="V43" s="910"/>
    </row>
    <row r="44" spans="1:22" ht="15.75" customHeight="1" x14ac:dyDescent="0.25">
      <c r="A44" s="282" t="s">
        <v>1470</v>
      </c>
      <c r="B44" s="905" t="s">
        <v>149</v>
      </c>
      <c r="C44" s="906"/>
      <c r="D44" s="906"/>
      <c r="E44" s="906"/>
      <c r="F44" s="906"/>
      <c r="G44" s="906"/>
      <c r="H44" s="906"/>
      <c r="I44" s="906"/>
      <c r="J44" s="906"/>
      <c r="K44" s="906"/>
      <c r="L44" s="906"/>
      <c r="M44" s="906"/>
      <c r="N44" s="906"/>
      <c r="O44" s="907">
        <f t="shared" si="1"/>
        <v>0</v>
      </c>
      <c r="P44" s="371" t="e">
        <f t="shared" si="2"/>
        <v>#DIV/0!</v>
      </c>
      <c r="Q44" s="908"/>
      <c r="R44" s="908"/>
      <c r="S44" s="909"/>
      <c r="T44" s="905"/>
      <c r="U44" s="907"/>
      <c r="V44" s="910"/>
    </row>
    <row r="45" spans="1:22" ht="15.75" customHeight="1" x14ac:dyDescent="0.25">
      <c r="A45" s="282" t="s">
        <v>243</v>
      </c>
      <c r="B45" s="905" t="s">
        <v>250</v>
      </c>
      <c r="C45" s="912"/>
      <c r="D45" s="912"/>
      <c r="E45" s="912"/>
      <c r="F45" s="912"/>
      <c r="G45" s="912"/>
      <c r="H45" s="912"/>
      <c r="I45" s="912"/>
      <c r="J45" s="912"/>
      <c r="K45" s="912"/>
      <c r="L45" s="912"/>
      <c r="M45" s="912"/>
      <c r="N45" s="912"/>
      <c r="O45" s="907">
        <f t="shared" si="1"/>
        <v>0</v>
      </c>
      <c r="P45" s="371" t="e">
        <f t="shared" si="2"/>
        <v>#DIV/0!</v>
      </c>
      <c r="Q45" s="908"/>
      <c r="R45" s="908"/>
      <c r="S45" s="909"/>
      <c r="T45" s="905"/>
      <c r="U45" s="907"/>
      <c r="V45" s="910"/>
    </row>
    <row r="46" spans="1:22" ht="15.75" customHeight="1" x14ac:dyDescent="0.25">
      <c r="A46" s="282" t="s">
        <v>255</v>
      </c>
      <c r="B46" s="905" t="s">
        <v>197</v>
      </c>
      <c r="C46" s="906"/>
      <c r="D46" s="906"/>
      <c r="E46" s="906"/>
      <c r="F46" s="906"/>
      <c r="G46" s="906"/>
      <c r="H46" s="906"/>
      <c r="I46" s="906"/>
      <c r="J46" s="906"/>
      <c r="K46" s="906"/>
      <c r="L46" s="906"/>
      <c r="M46" s="906"/>
      <c r="N46" s="906"/>
      <c r="O46" s="907">
        <f t="shared" si="1"/>
        <v>0</v>
      </c>
      <c r="P46" s="371" t="e">
        <f t="shared" si="2"/>
        <v>#DIV/0!</v>
      </c>
      <c r="Q46" s="908"/>
      <c r="R46" s="908"/>
      <c r="S46" s="909"/>
      <c r="T46" s="905"/>
      <c r="U46" s="907"/>
      <c r="V46" s="910"/>
    </row>
    <row r="47" spans="1:22" ht="15.75" customHeight="1" x14ac:dyDescent="0.25">
      <c r="A47" s="282" t="s">
        <v>228</v>
      </c>
      <c r="B47" s="905" t="s">
        <v>139</v>
      </c>
      <c r="C47" s="912"/>
      <c r="D47" s="912"/>
      <c r="E47" s="912"/>
      <c r="F47" s="912"/>
      <c r="G47" s="912"/>
      <c r="H47" s="912"/>
      <c r="I47" s="912"/>
      <c r="J47" s="912"/>
      <c r="K47" s="912"/>
      <c r="L47" s="912"/>
      <c r="M47" s="912"/>
      <c r="N47" s="912"/>
      <c r="O47" s="907">
        <f t="shared" si="1"/>
        <v>0</v>
      </c>
      <c r="P47" s="371" t="e">
        <f t="shared" si="2"/>
        <v>#DIV/0!</v>
      </c>
      <c r="Q47" s="908"/>
      <c r="R47" s="908"/>
      <c r="S47" s="909"/>
      <c r="T47" s="905"/>
      <c r="U47" s="907"/>
      <c r="V47" s="910"/>
    </row>
    <row r="48" spans="1:22" ht="15.75" customHeight="1" x14ac:dyDescent="0.25">
      <c r="A48" s="282" t="s">
        <v>243</v>
      </c>
      <c r="B48" s="905" t="s">
        <v>151</v>
      </c>
      <c r="C48" s="906"/>
      <c r="D48" s="906"/>
      <c r="E48" s="906"/>
      <c r="F48" s="906"/>
      <c r="G48" s="906"/>
      <c r="H48" s="906"/>
      <c r="I48" s="906"/>
      <c r="J48" s="906"/>
      <c r="K48" s="906"/>
      <c r="L48" s="906"/>
      <c r="M48" s="906"/>
      <c r="N48" s="906"/>
      <c r="O48" s="907">
        <f t="shared" si="1"/>
        <v>0</v>
      </c>
      <c r="P48" s="371" t="e">
        <f t="shared" si="2"/>
        <v>#DIV/0!</v>
      </c>
      <c r="Q48" s="908"/>
      <c r="R48" s="908"/>
      <c r="S48" s="909"/>
      <c r="T48" s="905"/>
      <c r="U48" s="907"/>
      <c r="V48" s="910"/>
    </row>
    <row r="49" spans="1:22" ht="15.75" customHeight="1" x14ac:dyDescent="0.25">
      <c r="A49" s="282" t="s">
        <v>1831</v>
      </c>
      <c r="B49" s="905" t="s">
        <v>1829</v>
      </c>
      <c r="C49" s="912"/>
      <c r="D49" s="912"/>
      <c r="E49" s="912"/>
      <c r="F49" s="912"/>
      <c r="G49" s="912"/>
      <c r="H49" s="912"/>
      <c r="I49" s="912"/>
      <c r="J49" s="912"/>
      <c r="K49" s="912"/>
      <c r="L49" s="912"/>
      <c r="M49" s="912"/>
      <c r="N49" s="912"/>
      <c r="O49" s="907">
        <f t="shared" si="1"/>
        <v>0</v>
      </c>
      <c r="P49" s="371" t="e">
        <f t="shared" si="2"/>
        <v>#DIV/0!</v>
      </c>
      <c r="Q49" s="908"/>
      <c r="R49" s="908"/>
      <c r="S49" s="909"/>
      <c r="T49" s="905"/>
      <c r="U49" s="907"/>
      <c r="V49" s="910"/>
    </row>
    <row r="50" spans="1:22" ht="15.75" customHeight="1" x14ac:dyDescent="0.25">
      <c r="A50" s="282" t="s">
        <v>229</v>
      </c>
      <c r="B50" s="905" t="s">
        <v>252</v>
      </c>
      <c r="C50" s="906"/>
      <c r="D50" s="906"/>
      <c r="E50" s="906"/>
      <c r="F50" s="906"/>
      <c r="G50" s="906"/>
      <c r="H50" s="906"/>
      <c r="I50" s="906"/>
      <c r="J50" s="906"/>
      <c r="K50" s="906"/>
      <c r="L50" s="906"/>
      <c r="M50" s="906"/>
      <c r="N50" s="906"/>
      <c r="O50" s="907">
        <f t="shared" si="1"/>
        <v>0</v>
      </c>
      <c r="P50" s="371" t="e">
        <f t="shared" si="2"/>
        <v>#DIV/0!</v>
      </c>
      <c r="Q50" s="908"/>
      <c r="R50" s="908"/>
      <c r="S50" s="909"/>
      <c r="T50" s="905"/>
      <c r="U50" s="907"/>
      <c r="V50" s="910"/>
    </row>
    <row r="51" spans="1:22" ht="15.75" customHeight="1" x14ac:dyDescent="0.25">
      <c r="A51" s="282" t="s">
        <v>229</v>
      </c>
      <c r="B51" s="905" t="s">
        <v>154</v>
      </c>
      <c r="C51" s="912"/>
      <c r="D51" s="912"/>
      <c r="E51" s="912"/>
      <c r="F51" s="912"/>
      <c r="G51" s="912"/>
      <c r="H51" s="912"/>
      <c r="I51" s="912"/>
      <c r="J51" s="912"/>
      <c r="K51" s="912"/>
      <c r="L51" s="912"/>
      <c r="M51" s="912"/>
      <c r="N51" s="912"/>
      <c r="O51" s="907">
        <f t="shared" si="1"/>
        <v>0</v>
      </c>
      <c r="P51" s="371" t="e">
        <f t="shared" si="2"/>
        <v>#DIV/0!</v>
      </c>
      <c r="Q51" s="908"/>
      <c r="R51" s="908"/>
      <c r="S51" s="913"/>
      <c r="T51" s="905"/>
      <c r="U51" s="907"/>
      <c r="V51" s="910"/>
    </row>
    <row r="52" spans="1:22" ht="15.75" customHeight="1" x14ac:dyDescent="0.25">
      <c r="A52" s="282" t="s">
        <v>1183</v>
      </c>
      <c r="B52" s="905" t="s">
        <v>1937</v>
      </c>
      <c r="C52" s="906"/>
      <c r="D52" s="906"/>
      <c r="E52" s="906"/>
      <c r="F52" s="906"/>
      <c r="G52" s="906"/>
      <c r="H52" s="906"/>
      <c r="I52" s="906"/>
      <c r="J52" s="906"/>
      <c r="K52" s="906"/>
      <c r="L52" s="906"/>
      <c r="M52" s="906"/>
      <c r="N52" s="906"/>
      <c r="O52" s="907">
        <f t="shared" si="1"/>
        <v>0</v>
      </c>
      <c r="P52" s="371" t="e">
        <f t="shared" si="2"/>
        <v>#DIV/0!</v>
      </c>
      <c r="Q52" s="908"/>
      <c r="R52" s="908"/>
      <c r="S52" s="909"/>
      <c r="T52" s="905"/>
      <c r="U52" s="907"/>
      <c r="V52" s="910"/>
    </row>
    <row r="53" spans="1:22" ht="15.75" customHeight="1" x14ac:dyDescent="0.25">
      <c r="A53" s="282" t="s">
        <v>223</v>
      </c>
      <c r="B53" s="905" t="s">
        <v>1806</v>
      </c>
      <c r="C53" s="912"/>
      <c r="D53" s="912"/>
      <c r="E53" s="912"/>
      <c r="F53" s="912"/>
      <c r="G53" s="912"/>
      <c r="H53" s="912"/>
      <c r="I53" s="912"/>
      <c r="J53" s="912"/>
      <c r="K53" s="912"/>
      <c r="L53" s="912"/>
      <c r="M53" s="912"/>
      <c r="N53" s="912"/>
      <c r="O53" s="907">
        <f t="shared" si="1"/>
        <v>0</v>
      </c>
      <c r="P53" s="371" t="e">
        <f t="shared" si="2"/>
        <v>#DIV/0!</v>
      </c>
      <c r="Q53" s="908"/>
      <c r="R53" s="908"/>
      <c r="S53" s="909"/>
      <c r="T53" s="905"/>
      <c r="U53" s="907"/>
      <c r="V53" s="910"/>
    </row>
    <row r="54" spans="1:22" ht="15.75" customHeight="1" x14ac:dyDescent="0.25">
      <c r="A54" s="282" t="s">
        <v>243</v>
      </c>
      <c r="B54" s="905" t="s">
        <v>155</v>
      </c>
      <c r="C54" s="906"/>
      <c r="D54" s="906"/>
      <c r="E54" s="906"/>
      <c r="F54" s="906"/>
      <c r="G54" s="906"/>
      <c r="H54" s="906"/>
      <c r="I54" s="906"/>
      <c r="J54" s="906"/>
      <c r="K54" s="906"/>
      <c r="L54" s="906"/>
      <c r="M54" s="906"/>
      <c r="N54" s="906"/>
      <c r="O54" s="907">
        <f t="shared" si="1"/>
        <v>0</v>
      </c>
      <c r="P54" s="371" t="e">
        <f t="shared" si="2"/>
        <v>#DIV/0!</v>
      </c>
      <c r="Q54" s="908"/>
      <c r="R54" s="908"/>
      <c r="S54" s="909"/>
      <c r="T54" s="905"/>
      <c r="U54" s="907"/>
      <c r="V54" s="910"/>
    </row>
    <row r="55" spans="1:22" ht="15.75" customHeight="1" x14ac:dyDescent="0.25">
      <c r="A55" s="282" t="s">
        <v>1819</v>
      </c>
      <c r="B55" s="905" t="s">
        <v>1807</v>
      </c>
      <c r="C55" s="912"/>
      <c r="D55" s="912"/>
      <c r="E55" s="912"/>
      <c r="F55" s="912"/>
      <c r="G55" s="912"/>
      <c r="H55" s="912"/>
      <c r="I55" s="912"/>
      <c r="J55" s="912"/>
      <c r="K55" s="912"/>
      <c r="L55" s="912"/>
      <c r="M55" s="912"/>
      <c r="N55" s="912"/>
      <c r="O55" s="907">
        <f t="shared" si="1"/>
        <v>0</v>
      </c>
      <c r="P55" s="371" t="e">
        <f t="shared" si="2"/>
        <v>#DIV/0!</v>
      </c>
      <c r="Q55" s="908"/>
      <c r="R55" s="908"/>
      <c r="S55" s="909"/>
      <c r="T55" s="905"/>
      <c r="U55" s="907"/>
      <c r="V55" s="910"/>
    </row>
    <row r="56" spans="1:22" ht="15.75" customHeight="1" x14ac:dyDescent="0.25">
      <c r="A56" s="282" t="s">
        <v>228</v>
      </c>
      <c r="B56" s="905" t="s">
        <v>126</v>
      </c>
      <c r="C56" s="906"/>
      <c r="D56" s="906"/>
      <c r="E56" s="906"/>
      <c r="F56" s="906"/>
      <c r="G56" s="906"/>
      <c r="H56" s="906"/>
      <c r="I56" s="906"/>
      <c r="J56" s="906"/>
      <c r="K56" s="906"/>
      <c r="L56" s="906"/>
      <c r="M56" s="906"/>
      <c r="N56" s="906"/>
      <c r="O56" s="907">
        <f t="shared" si="1"/>
        <v>0</v>
      </c>
      <c r="P56" s="371" t="e">
        <f t="shared" si="2"/>
        <v>#DIV/0!</v>
      </c>
      <c r="Q56" s="908"/>
      <c r="R56" s="908"/>
      <c r="S56" s="909"/>
      <c r="T56" s="905"/>
      <c r="U56" s="907"/>
      <c r="V56" s="910"/>
    </row>
    <row r="57" spans="1:22" ht="15.75" customHeight="1" x14ac:dyDescent="0.25">
      <c r="A57" s="282" t="s">
        <v>1602</v>
      </c>
      <c r="B57" s="905" t="s">
        <v>1422</v>
      </c>
      <c r="C57" s="912"/>
      <c r="D57" s="912"/>
      <c r="E57" s="912"/>
      <c r="F57" s="912"/>
      <c r="G57" s="912"/>
      <c r="H57" s="912"/>
      <c r="I57" s="912"/>
      <c r="J57" s="912"/>
      <c r="K57" s="912"/>
      <c r="L57" s="912"/>
      <c r="M57" s="912"/>
      <c r="N57" s="912"/>
      <c r="O57" s="907">
        <f t="shared" si="1"/>
        <v>0</v>
      </c>
      <c r="P57" s="371" t="e">
        <f t="shared" si="2"/>
        <v>#DIV/0!</v>
      </c>
      <c r="Q57" s="908"/>
      <c r="R57" s="908"/>
      <c r="S57" s="909"/>
      <c r="T57" s="905"/>
      <c r="U57" s="907"/>
      <c r="V57" s="910"/>
    </row>
    <row r="58" spans="1:22" ht="15.75" customHeight="1" x14ac:dyDescent="0.25">
      <c r="A58" s="282" t="s">
        <v>255</v>
      </c>
      <c r="B58" s="905" t="s">
        <v>157</v>
      </c>
      <c r="C58" s="906"/>
      <c r="D58" s="906"/>
      <c r="E58" s="906"/>
      <c r="F58" s="906"/>
      <c r="G58" s="906"/>
      <c r="H58" s="906"/>
      <c r="I58" s="906"/>
      <c r="J58" s="906"/>
      <c r="K58" s="906"/>
      <c r="L58" s="906"/>
      <c r="M58" s="906"/>
      <c r="N58" s="906"/>
      <c r="O58" s="907">
        <f t="shared" si="1"/>
        <v>0</v>
      </c>
      <c r="P58" s="371" t="e">
        <f t="shared" si="2"/>
        <v>#DIV/0!</v>
      </c>
      <c r="Q58" s="908"/>
      <c r="R58" s="908"/>
      <c r="S58" s="909"/>
      <c r="T58" s="905"/>
      <c r="U58" s="907"/>
      <c r="V58" s="910"/>
    </row>
    <row r="59" spans="1:22" ht="15.75" customHeight="1" x14ac:dyDescent="0.25">
      <c r="A59" s="282" t="s">
        <v>243</v>
      </c>
      <c r="B59" s="905" t="s">
        <v>1791</v>
      </c>
      <c r="C59" s="912"/>
      <c r="D59" s="912"/>
      <c r="E59" s="912"/>
      <c r="F59" s="912"/>
      <c r="G59" s="912"/>
      <c r="H59" s="912"/>
      <c r="I59" s="912"/>
      <c r="J59" s="912"/>
      <c r="K59" s="912"/>
      <c r="L59" s="912"/>
      <c r="M59" s="912"/>
      <c r="N59" s="912"/>
      <c r="O59" s="907">
        <f t="shared" si="1"/>
        <v>0</v>
      </c>
      <c r="P59" s="371" t="e">
        <f t="shared" si="2"/>
        <v>#DIV/0!</v>
      </c>
      <c r="Q59" s="908"/>
      <c r="R59" s="908"/>
      <c r="S59" s="909"/>
      <c r="T59" s="905"/>
      <c r="U59" s="907"/>
      <c r="V59" s="910"/>
    </row>
    <row r="60" spans="1:22" ht="15.75" customHeight="1" x14ac:dyDescent="0.25">
      <c r="A60" s="282" t="s">
        <v>1961</v>
      </c>
      <c r="B60" s="905" t="s">
        <v>1959</v>
      </c>
      <c r="C60" s="906"/>
      <c r="D60" s="906"/>
      <c r="E60" s="906"/>
      <c r="F60" s="906"/>
      <c r="G60" s="906"/>
      <c r="H60" s="906"/>
      <c r="I60" s="906"/>
      <c r="J60" s="906"/>
      <c r="K60" s="906"/>
      <c r="L60" s="906"/>
      <c r="M60" s="906"/>
      <c r="N60" s="906"/>
      <c r="O60" s="907">
        <f t="shared" si="1"/>
        <v>0</v>
      </c>
      <c r="P60" s="371" t="e">
        <f t="shared" si="2"/>
        <v>#DIV/0!</v>
      </c>
      <c r="Q60" s="908"/>
      <c r="R60" s="908"/>
      <c r="S60" s="909"/>
      <c r="T60" s="905"/>
      <c r="U60" s="907"/>
      <c r="V60" s="910"/>
    </row>
    <row r="61" spans="1:22" ht="15.75" customHeight="1" x14ac:dyDescent="0.25">
      <c r="A61" s="282" t="s">
        <v>221</v>
      </c>
      <c r="B61" s="905" t="s">
        <v>159</v>
      </c>
      <c r="C61" s="912"/>
      <c r="D61" s="912"/>
      <c r="E61" s="912"/>
      <c r="F61" s="912"/>
      <c r="G61" s="912"/>
      <c r="H61" s="912"/>
      <c r="I61" s="912"/>
      <c r="J61" s="912"/>
      <c r="K61" s="912"/>
      <c r="L61" s="912"/>
      <c r="M61" s="912"/>
      <c r="N61" s="912"/>
      <c r="O61" s="907">
        <f t="shared" si="1"/>
        <v>0</v>
      </c>
      <c r="P61" s="371" t="e">
        <f t="shared" si="2"/>
        <v>#DIV/0!</v>
      </c>
      <c r="Q61" s="908"/>
      <c r="R61" s="908"/>
      <c r="S61" s="909"/>
      <c r="T61" s="905"/>
      <c r="U61" s="907"/>
      <c r="V61" s="910"/>
    </row>
    <row r="62" spans="1:22" ht="15.75" customHeight="1" x14ac:dyDescent="0.25">
      <c r="A62" s="282" t="s">
        <v>241</v>
      </c>
      <c r="B62" s="905" t="s">
        <v>242</v>
      </c>
      <c r="C62" s="906"/>
      <c r="D62" s="906"/>
      <c r="E62" s="906"/>
      <c r="F62" s="906"/>
      <c r="G62" s="906"/>
      <c r="H62" s="906"/>
      <c r="I62" s="906"/>
      <c r="J62" s="906"/>
      <c r="K62" s="906"/>
      <c r="L62" s="906"/>
      <c r="M62" s="906"/>
      <c r="N62" s="906"/>
      <c r="O62" s="907">
        <f t="shared" si="1"/>
        <v>0</v>
      </c>
      <c r="P62" s="371" t="e">
        <f t="shared" si="2"/>
        <v>#DIV/0!</v>
      </c>
      <c r="Q62" s="908"/>
      <c r="R62" s="908"/>
      <c r="S62" s="909"/>
      <c r="T62" s="905"/>
      <c r="U62" s="907"/>
      <c r="V62" s="910"/>
    </row>
    <row r="63" spans="1:22" ht="15.75" customHeight="1" x14ac:dyDescent="0.25">
      <c r="A63" s="282" t="s">
        <v>1776</v>
      </c>
      <c r="B63" s="905" t="s">
        <v>242</v>
      </c>
      <c r="C63" s="912"/>
      <c r="D63" s="912"/>
      <c r="E63" s="912"/>
      <c r="F63" s="912"/>
      <c r="G63" s="912"/>
      <c r="H63" s="912"/>
      <c r="I63" s="912"/>
      <c r="J63" s="912"/>
      <c r="K63" s="912"/>
      <c r="L63" s="912"/>
      <c r="M63" s="912"/>
      <c r="N63" s="912"/>
      <c r="O63" s="907">
        <f t="shared" si="1"/>
        <v>0</v>
      </c>
      <c r="P63" s="371" t="e">
        <f t="shared" si="2"/>
        <v>#DIV/0!</v>
      </c>
      <c r="Q63" s="908"/>
      <c r="R63" s="908"/>
      <c r="S63" s="909"/>
      <c r="T63" s="905"/>
      <c r="U63" s="907"/>
      <c r="V63" s="910"/>
    </row>
    <row r="64" spans="1:22" ht="15.75" customHeight="1" x14ac:dyDescent="0.25">
      <c r="A64" s="282" t="s">
        <v>233</v>
      </c>
      <c r="B64" s="905" t="s">
        <v>242</v>
      </c>
      <c r="C64" s="906"/>
      <c r="D64" s="906"/>
      <c r="E64" s="906"/>
      <c r="F64" s="906"/>
      <c r="G64" s="906"/>
      <c r="H64" s="906"/>
      <c r="I64" s="906"/>
      <c r="J64" s="906"/>
      <c r="K64" s="906"/>
      <c r="L64" s="906"/>
      <c r="M64" s="906"/>
      <c r="N64" s="906"/>
      <c r="O64" s="907">
        <f t="shared" si="1"/>
        <v>0</v>
      </c>
      <c r="P64" s="371" t="e">
        <f t="shared" si="2"/>
        <v>#DIV/0!</v>
      </c>
      <c r="Q64" s="908"/>
      <c r="R64" s="908"/>
      <c r="S64" s="909"/>
      <c r="T64" s="905"/>
      <c r="U64" s="907"/>
      <c r="V64" s="910"/>
    </row>
    <row r="65" spans="1:22" ht="15.75" customHeight="1" x14ac:dyDescent="0.25">
      <c r="A65" s="282" t="s">
        <v>249</v>
      </c>
      <c r="B65" s="905" t="s">
        <v>160</v>
      </c>
      <c r="C65" s="912"/>
      <c r="D65" s="912"/>
      <c r="E65" s="912"/>
      <c r="F65" s="912"/>
      <c r="G65" s="912"/>
      <c r="H65" s="912"/>
      <c r="I65" s="912"/>
      <c r="J65" s="912"/>
      <c r="K65" s="912"/>
      <c r="L65" s="912"/>
      <c r="M65" s="912"/>
      <c r="N65" s="912"/>
      <c r="O65" s="907">
        <f t="shared" si="1"/>
        <v>0</v>
      </c>
      <c r="P65" s="371" t="e">
        <f t="shared" si="2"/>
        <v>#DIV/0!</v>
      </c>
      <c r="Q65" s="908"/>
      <c r="R65" s="908"/>
      <c r="S65" s="909"/>
      <c r="T65" s="905"/>
      <c r="U65" s="907"/>
      <c r="V65" s="910"/>
    </row>
    <row r="66" spans="1:22" ht="15.75" customHeight="1" x14ac:dyDescent="0.25">
      <c r="A66" s="282" t="s">
        <v>224</v>
      </c>
      <c r="B66" s="905" t="s">
        <v>194</v>
      </c>
      <c r="C66" s="906"/>
      <c r="D66" s="906"/>
      <c r="E66" s="906"/>
      <c r="F66" s="906"/>
      <c r="G66" s="906"/>
      <c r="H66" s="906"/>
      <c r="I66" s="906"/>
      <c r="J66" s="906"/>
      <c r="K66" s="906"/>
      <c r="L66" s="906"/>
      <c r="M66" s="906"/>
      <c r="N66" s="906"/>
      <c r="O66" s="907">
        <f t="shared" si="1"/>
        <v>0</v>
      </c>
      <c r="P66" s="371" t="e">
        <f t="shared" si="2"/>
        <v>#DIV/0!</v>
      </c>
      <c r="Q66" s="908"/>
      <c r="R66" s="908"/>
      <c r="S66" s="909"/>
      <c r="T66" s="905"/>
      <c r="U66" s="907"/>
      <c r="V66" s="910"/>
    </row>
    <row r="67" spans="1:22" ht="15.75" customHeight="1" x14ac:dyDescent="0.25">
      <c r="A67" s="282" t="s">
        <v>1472</v>
      </c>
      <c r="B67" s="905" t="s">
        <v>164</v>
      </c>
      <c r="C67" s="912"/>
      <c r="D67" s="912"/>
      <c r="E67" s="912"/>
      <c r="F67" s="912"/>
      <c r="G67" s="912"/>
      <c r="H67" s="912"/>
      <c r="I67" s="912"/>
      <c r="J67" s="912"/>
      <c r="K67" s="912"/>
      <c r="L67" s="912"/>
      <c r="M67" s="912"/>
      <c r="N67" s="912"/>
      <c r="O67" s="907">
        <f t="shared" si="1"/>
        <v>0</v>
      </c>
      <c r="P67" s="371" t="e">
        <f t="shared" si="2"/>
        <v>#DIV/0!</v>
      </c>
      <c r="Q67" s="908"/>
      <c r="R67" s="908"/>
      <c r="S67" s="909"/>
      <c r="T67" s="905"/>
      <c r="U67" s="907"/>
      <c r="V67" s="910"/>
    </row>
    <row r="68" spans="1:22" ht="15.75" customHeight="1" x14ac:dyDescent="0.25">
      <c r="A68" s="282" t="s">
        <v>240</v>
      </c>
      <c r="B68" s="905" t="s">
        <v>135</v>
      </c>
      <c r="C68" s="906"/>
      <c r="D68" s="906"/>
      <c r="E68" s="906"/>
      <c r="F68" s="906"/>
      <c r="G68" s="906"/>
      <c r="H68" s="906"/>
      <c r="I68" s="906"/>
      <c r="J68" s="906"/>
      <c r="K68" s="906"/>
      <c r="L68" s="906"/>
      <c r="M68" s="906"/>
      <c r="N68" s="906"/>
      <c r="O68" s="907">
        <f t="shared" si="1"/>
        <v>0</v>
      </c>
      <c r="P68" s="371" t="e">
        <f t="shared" ref="P68:P99" si="3">+O68/$O$105</f>
        <v>#DIV/0!</v>
      </c>
      <c r="Q68" s="908"/>
      <c r="R68" s="908"/>
      <c r="S68" s="909"/>
      <c r="T68" s="905"/>
      <c r="U68" s="907"/>
      <c r="V68" s="910"/>
    </row>
    <row r="69" spans="1:22" ht="15.75" customHeight="1" x14ac:dyDescent="0.25">
      <c r="A69" s="282" t="s">
        <v>1472</v>
      </c>
      <c r="B69" s="905" t="s">
        <v>161</v>
      </c>
      <c r="C69" s="912"/>
      <c r="D69" s="912"/>
      <c r="E69" s="912"/>
      <c r="F69" s="912"/>
      <c r="G69" s="912"/>
      <c r="H69" s="912"/>
      <c r="I69" s="912"/>
      <c r="J69" s="912"/>
      <c r="K69" s="912"/>
      <c r="L69" s="912"/>
      <c r="M69" s="912"/>
      <c r="N69" s="912"/>
      <c r="O69" s="907">
        <f t="shared" si="1"/>
        <v>0</v>
      </c>
      <c r="P69" s="371" t="e">
        <f t="shared" si="3"/>
        <v>#DIV/0!</v>
      </c>
      <c r="Q69" s="908"/>
      <c r="R69" s="908"/>
      <c r="S69" s="913"/>
      <c r="T69" s="905"/>
      <c r="U69" s="907"/>
      <c r="V69" s="910"/>
    </row>
    <row r="70" spans="1:22" ht="15.75" customHeight="1" x14ac:dyDescent="0.25">
      <c r="A70" s="282" t="s">
        <v>228</v>
      </c>
      <c r="B70" s="905" t="s">
        <v>253</v>
      </c>
      <c r="C70" s="906"/>
      <c r="D70" s="906"/>
      <c r="E70" s="906"/>
      <c r="F70" s="906"/>
      <c r="G70" s="906"/>
      <c r="H70" s="906"/>
      <c r="I70" s="906"/>
      <c r="J70" s="906"/>
      <c r="K70" s="906"/>
      <c r="L70" s="906"/>
      <c r="M70" s="906"/>
      <c r="N70" s="906"/>
      <c r="O70" s="907">
        <f t="shared" ref="O70:O104" si="4">SUM(C70:N70)</f>
        <v>0</v>
      </c>
      <c r="P70" s="371" t="e">
        <f t="shared" si="3"/>
        <v>#DIV/0!</v>
      </c>
      <c r="Q70" s="908"/>
      <c r="R70" s="908"/>
      <c r="S70" s="909"/>
      <c r="T70" s="905"/>
      <c r="U70" s="907"/>
      <c r="V70" s="910"/>
    </row>
    <row r="71" spans="1:22" ht="15.75" customHeight="1" x14ac:dyDescent="0.25">
      <c r="A71" s="282" t="s">
        <v>258</v>
      </c>
      <c r="B71" s="905" t="s">
        <v>150</v>
      </c>
      <c r="C71" s="912"/>
      <c r="D71" s="912"/>
      <c r="E71" s="912"/>
      <c r="F71" s="912"/>
      <c r="G71" s="912"/>
      <c r="H71" s="912"/>
      <c r="I71" s="912"/>
      <c r="J71" s="912"/>
      <c r="K71" s="912"/>
      <c r="L71" s="912"/>
      <c r="M71" s="912"/>
      <c r="N71" s="912"/>
      <c r="O71" s="907">
        <f t="shared" si="4"/>
        <v>0</v>
      </c>
      <c r="P71" s="371" t="e">
        <f t="shared" si="3"/>
        <v>#DIV/0!</v>
      </c>
      <c r="Q71" s="908"/>
      <c r="R71" s="908"/>
      <c r="S71" s="909"/>
      <c r="T71" s="905"/>
      <c r="U71" s="907"/>
      <c r="V71" s="910"/>
    </row>
    <row r="72" spans="1:22" ht="15.75" customHeight="1" x14ac:dyDescent="0.25">
      <c r="A72" s="282" t="s">
        <v>251</v>
      </c>
      <c r="B72" s="905" t="s">
        <v>150</v>
      </c>
      <c r="C72" s="906"/>
      <c r="D72" s="906"/>
      <c r="E72" s="906"/>
      <c r="F72" s="906"/>
      <c r="G72" s="906"/>
      <c r="H72" s="906"/>
      <c r="I72" s="906"/>
      <c r="J72" s="906"/>
      <c r="K72" s="906"/>
      <c r="L72" s="906"/>
      <c r="M72" s="906"/>
      <c r="N72" s="906"/>
      <c r="O72" s="907">
        <f t="shared" si="4"/>
        <v>0</v>
      </c>
      <c r="P72" s="371" t="e">
        <f t="shared" si="3"/>
        <v>#DIV/0!</v>
      </c>
      <c r="Q72" s="908"/>
      <c r="R72" s="908"/>
      <c r="S72" s="909"/>
      <c r="T72" s="905"/>
      <c r="U72" s="907"/>
      <c r="V72" s="910"/>
    </row>
    <row r="73" spans="1:22" ht="15.75" customHeight="1" x14ac:dyDescent="0.25">
      <c r="A73" s="282" t="s">
        <v>233</v>
      </c>
      <c r="B73" s="905" t="s">
        <v>150</v>
      </c>
      <c r="C73" s="912"/>
      <c r="D73" s="912"/>
      <c r="E73" s="912"/>
      <c r="F73" s="912"/>
      <c r="G73" s="912"/>
      <c r="H73" s="912"/>
      <c r="I73" s="912"/>
      <c r="J73" s="912"/>
      <c r="K73" s="912"/>
      <c r="L73" s="912"/>
      <c r="M73" s="912"/>
      <c r="N73" s="912"/>
      <c r="O73" s="907">
        <f t="shared" si="4"/>
        <v>0</v>
      </c>
      <c r="P73" s="371" t="e">
        <f t="shared" si="3"/>
        <v>#DIV/0!</v>
      </c>
      <c r="Q73" s="908"/>
      <c r="R73" s="908"/>
      <c r="S73" s="909"/>
      <c r="T73" s="905"/>
      <c r="U73" s="907"/>
      <c r="V73" s="910"/>
    </row>
    <row r="74" spans="1:22" ht="15.75" customHeight="1" x14ac:dyDescent="0.25">
      <c r="A74" s="282" t="s">
        <v>223</v>
      </c>
      <c r="B74" s="905" t="s">
        <v>1553</v>
      </c>
      <c r="C74" s="906"/>
      <c r="D74" s="906"/>
      <c r="E74" s="906"/>
      <c r="F74" s="906"/>
      <c r="G74" s="906"/>
      <c r="H74" s="906"/>
      <c r="I74" s="906"/>
      <c r="J74" s="906"/>
      <c r="K74" s="906"/>
      <c r="L74" s="906"/>
      <c r="M74" s="906"/>
      <c r="N74" s="906"/>
      <c r="O74" s="907">
        <f t="shared" si="4"/>
        <v>0</v>
      </c>
      <c r="P74" s="371" t="e">
        <f t="shared" si="3"/>
        <v>#DIV/0!</v>
      </c>
      <c r="Q74" s="908"/>
      <c r="R74" s="908"/>
      <c r="S74" s="909"/>
      <c r="T74" s="905"/>
      <c r="U74" s="907"/>
      <c r="V74" s="910"/>
    </row>
    <row r="75" spans="1:22" ht="15.75" customHeight="1" x14ac:dyDescent="0.25">
      <c r="A75" s="282" t="s">
        <v>223</v>
      </c>
      <c r="B75" s="905" t="s">
        <v>1497</v>
      </c>
      <c r="C75" s="912"/>
      <c r="D75" s="912"/>
      <c r="E75" s="912"/>
      <c r="F75" s="912"/>
      <c r="G75" s="912"/>
      <c r="H75" s="912"/>
      <c r="I75" s="912"/>
      <c r="J75" s="912"/>
      <c r="K75" s="912"/>
      <c r="L75" s="912"/>
      <c r="M75" s="912"/>
      <c r="N75" s="912"/>
      <c r="O75" s="907">
        <f t="shared" si="4"/>
        <v>0</v>
      </c>
      <c r="P75" s="371" t="e">
        <f t="shared" si="3"/>
        <v>#DIV/0!</v>
      </c>
      <c r="Q75" s="908"/>
      <c r="R75" s="908"/>
      <c r="S75" s="909"/>
      <c r="T75" s="905"/>
      <c r="U75" s="907"/>
      <c r="V75" s="910"/>
    </row>
    <row r="76" spans="1:22" ht="15.75" customHeight="1" x14ac:dyDescent="0.25">
      <c r="A76" s="282" t="s">
        <v>239</v>
      </c>
      <c r="B76" s="905" t="s">
        <v>133</v>
      </c>
      <c r="C76" s="906"/>
      <c r="D76" s="906"/>
      <c r="E76" s="906"/>
      <c r="F76" s="906"/>
      <c r="G76" s="906"/>
      <c r="H76" s="906"/>
      <c r="I76" s="906"/>
      <c r="J76" s="906"/>
      <c r="K76" s="906"/>
      <c r="L76" s="906"/>
      <c r="M76" s="906"/>
      <c r="N76" s="906"/>
      <c r="O76" s="907">
        <f t="shared" si="4"/>
        <v>0</v>
      </c>
      <c r="P76" s="371" t="e">
        <f t="shared" si="3"/>
        <v>#DIV/0!</v>
      </c>
      <c r="Q76" s="908"/>
      <c r="R76" s="908"/>
      <c r="S76" s="909"/>
      <c r="T76" s="905"/>
      <c r="U76" s="907"/>
      <c r="V76" s="910"/>
    </row>
    <row r="77" spans="1:22" ht="15.75" customHeight="1" x14ac:dyDescent="0.25">
      <c r="A77" s="282" t="s">
        <v>223</v>
      </c>
      <c r="B77" s="905" t="s">
        <v>133</v>
      </c>
      <c r="C77" s="912"/>
      <c r="D77" s="912"/>
      <c r="E77" s="912"/>
      <c r="F77" s="912"/>
      <c r="G77" s="912"/>
      <c r="H77" s="912"/>
      <c r="I77" s="912"/>
      <c r="J77" s="912"/>
      <c r="K77" s="912"/>
      <c r="L77" s="912"/>
      <c r="M77" s="912"/>
      <c r="N77" s="912"/>
      <c r="O77" s="907">
        <f t="shared" si="4"/>
        <v>0</v>
      </c>
      <c r="P77" s="371" t="e">
        <f t="shared" si="3"/>
        <v>#DIV/0!</v>
      </c>
      <c r="Q77" s="908"/>
      <c r="R77" s="908"/>
      <c r="S77" s="909"/>
      <c r="T77" s="905"/>
      <c r="U77" s="907"/>
      <c r="V77" s="910"/>
    </row>
    <row r="78" spans="1:22" ht="15.75" customHeight="1" x14ac:dyDescent="0.25">
      <c r="A78" s="282" t="s">
        <v>232</v>
      </c>
      <c r="B78" s="905" t="s">
        <v>130</v>
      </c>
      <c r="C78" s="906"/>
      <c r="D78" s="906"/>
      <c r="E78" s="906"/>
      <c r="F78" s="906"/>
      <c r="G78" s="906"/>
      <c r="H78" s="906"/>
      <c r="I78" s="906"/>
      <c r="J78" s="906"/>
      <c r="K78" s="906"/>
      <c r="L78" s="906"/>
      <c r="M78" s="906"/>
      <c r="N78" s="906"/>
      <c r="O78" s="907">
        <f t="shared" si="4"/>
        <v>0</v>
      </c>
      <c r="P78" s="371" t="e">
        <f t="shared" si="3"/>
        <v>#DIV/0!</v>
      </c>
      <c r="Q78" s="908"/>
      <c r="R78" s="908"/>
      <c r="S78" s="909"/>
      <c r="T78" s="905"/>
      <c r="U78" s="907"/>
      <c r="V78" s="910"/>
    </row>
    <row r="79" spans="1:22" ht="15.75" customHeight="1" x14ac:dyDescent="0.25">
      <c r="A79" s="282" t="s">
        <v>223</v>
      </c>
      <c r="B79" s="905" t="s">
        <v>1477</v>
      </c>
      <c r="C79" s="912"/>
      <c r="D79" s="912"/>
      <c r="E79" s="912"/>
      <c r="F79" s="912"/>
      <c r="G79" s="912"/>
      <c r="H79" s="912"/>
      <c r="I79" s="912"/>
      <c r="J79" s="912"/>
      <c r="K79" s="912"/>
      <c r="L79" s="912"/>
      <c r="M79" s="912"/>
      <c r="N79" s="912"/>
      <c r="O79" s="907">
        <f t="shared" si="4"/>
        <v>0</v>
      </c>
      <c r="P79" s="371" t="e">
        <f t="shared" si="3"/>
        <v>#DIV/0!</v>
      </c>
      <c r="Q79" s="908"/>
      <c r="R79" s="908"/>
      <c r="S79" s="909"/>
      <c r="T79" s="905"/>
      <c r="U79" s="907"/>
      <c r="V79" s="910"/>
    </row>
    <row r="80" spans="1:22" ht="15.75" customHeight="1" x14ac:dyDescent="0.25">
      <c r="A80" s="282" t="s">
        <v>223</v>
      </c>
      <c r="B80" s="905" t="s">
        <v>1535</v>
      </c>
      <c r="C80" s="906"/>
      <c r="D80" s="906"/>
      <c r="E80" s="906"/>
      <c r="F80" s="906"/>
      <c r="G80" s="906"/>
      <c r="H80" s="906"/>
      <c r="I80" s="906"/>
      <c r="J80" s="906"/>
      <c r="K80" s="906"/>
      <c r="L80" s="906"/>
      <c r="M80" s="906"/>
      <c r="N80" s="906"/>
      <c r="O80" s="907">
        <f t="shared" si="4"/>
        <v>0</v>
      </c>
      <c r="P80" s="371" t="e">
        <f t="shared" si="3"/>
        <v>#DIV/0!</v>
      </c>
      <c r="Q80" s="908"/>
      <c r="R80" s="908"/>
      <c r="S80" s="909"/>
      <c r="T80" s="905"/>
      <c r="U80" s="907"/>
      <c r="V80" s="910"/>
    </row>
    <row r="81" spans="1:23" ht="15.75" customHeight="1" x14ac:dyDescent="0.25">
      <c r="A81" s="282" t="s">
        <v>223</v>
      </c>
      <c r="B81" s="905" t="s">
        <v>165</v>
      </c>
      <c r="C81" s="912"/>
      <c r="D81" s="912"/>
      <c r="E81" s="912"/>
      <c r="F81" s="912"/>
      <c r="G81" s="912"/>
      <c r="H81" s="912"/>
      <c r="I81" s="912"/>
      <c r="J81" s="912"/>
      <c r="K81" s="912"/>
      <c r="L81" s="912"/>
      <c r="M81" s="912"/>
      <c r="N81" s="912"/>
      <c r="O81" s="907">
        <f t="shared" si="4"/>
        <v>0</v>
      </c>
      <c r="P81" s="371" t="e">
        <f t="shared" si="3"/>
        <v>#DIV/0!</v>
      </c>
      <c r="Q81" s="908"/>
      <c r="R81" s="908"/>
      <c r="S81" s="909"/>
      <c r="T81" s="905"/>
      <c r="U81" s="907"/>
      <c r="V81" s="910"/>
    </row>
    <row r="82" spans="1:23" ht="15.75" customHeight="1" x14ac:dyDescent="0.25">
      <c r="A82" s="282" t="s">
        <v>222</v>
      </c>
      <c r="B82" s="905" t="s">
        <v>165</v>
      </c>
      <c r="C82" s="906"/>
      <c r="D82" s="906"/>
      <c r="E82" s="906"/>
      <c r="F82" s="906"/>
      <c r="G82" s="906"/>
      <c r="H82" s="906"/>
      <c r="I82" s="906"/>
      <c r="J82" s="906"/>
      <c r="K82" s="906"/>
      <c r="L82" s="906"/>
      <c r="M82" s="906"/>
      <c r="N82" s="906"/>
      <c r="O82" s="907">
        <f t="shared" si="4"/>
        <v>0</v>
      </c>
      <c r="P82" s="371" t="e">
        <f t="shared" si="3"/>
        <v>#DIV/0!</v>
      </c>
      <c r="Q82" s="908"/>
      <c r="R82" s="908"/>
      <c r="S82" s="909"/>
      <c r="T82" s="905"/>
      <c r="U82" s="907"/>
      <c r="V82" s="910"/>
    </row>
    <row r="83" spans="1:23" ht="15.75" customHeight="1" x14ac:dyDescent="0.25">
      <c r="A83" s="282" t="s">
        <v>1479</v>
      </c>
      <c r="B83" s="905" t="s">
        <v>1478</v>
      </c>
      <c r="C83" s="912"/>
      <c r="D83" s="912"/>
      <c r="E83" s="912"/>
      <c r="F83" s="912"/>
      <c r="G83" s="912"/>
      <c r="H83" s="912"/>
      <c r="I83" s="912"/>
      <c r="J83" s="912"/>
      <c r="K83" s="912"/>
      <c r="L83" s="912"/>
      <c r="M83" s="912"/>
      <c r="N83" s="912"/>
      <c r="O83" s="907">
        <f t="shared" si="4"/>
        <v>0</v>
      </c>
      <c r="P83" s="371" t="e">
        <f t="shared" si="3"/>
        <v>#DIV/0!</v>
      </c>
      <c r="Q83" s="908"/>
      <c r="R83" s="908"/>
      <c r="S83" s="909"/>
      <c r="T83" s="905"/>
      <c r="U83" s="907"/>
      <c r="V83" s="910"/>
    </row>
    <row r="84" spans="1:23" ht="15.75" customHeight="1" x14ac:dyDescent="0.25">
      <c r="A84" s="282" t="s">
        <v>237</v>
      </c>
      <c r="B84" s="905" t="s">
        <v>1792</v>
      </c>
      <c r="C84" s="906"/>
      <c r="D84" s="906"/>
      <c r="E84" s="906"/>
      <c r="F84" s="906"/>
      <c r="G84" s="906"/>
      <c r="H84" s="906"/>
      <c r="I84" s="906"/>
      <c r="J84" s="906"/>
      <c r="K84" s="906"/>
      <c r="L84" s="906"/>
      <c r="M84" s="906"/>
      <c r="N84" s="906"/>
      <c r="O84" s="907">
        <f t="shared" si="4"/>
        <v>0</v>
      </c>
      <c r="P84" s="371" t="e">
        <f t="shared" si="3"/>
        <v>#DIV/0!</v>
      </c>
      <c r="Q84" s="908"/>
      <c r="R84" s="908"/>
      <c r="S84" s="913"/>
      <c r="T84" s="905"/>
      <c r="U84" s="907"/>
      <c r="V84" s="910"/>
    </row>
    <row r="85" spans="1:23" ht="15.75" customHeight="1" x14ac:dyDescent="0.25">
      <c r="A85" s="282" t="s">
        <v>228</v>
      </c>
      <c r="B85" s="905" t="s">
        <v>156</v>
      </c>
      <c r="C85" s="912"/>
      <c r="D85" s="912"/>
      <c r="E85" s="912"/>
      <c r="F85" s="912"/>
      <c r="G85" s="912"/>
      <c r="H85" s="912"/>
      <c r="I85" s="912"/>
      <c r="J85" s="912"/>
      <c r="K85" s="912"/>
      <c r="L85" s="912"/>
      <c r="M85" s="912"/>
      <c r="N85" s="912"/>
      <c r="O85" s="907">
        <f t="shared" si="4"/>
        <v>0</v>
      </c>
      <c r="P85" s="371" t="e">
        <f t="shared" si="3"/>
        <v>#DIV/0!</v>
      </c>
      <c r="Q85" s="908"/>
      <c r="R85" s="908"/>
      <c r="S85" s="909"/>
      <c r="T85" s="905"/>
      <c r="U85" s="907"/>
      <c r="V85" s="910"/>
    </row>
    <row r="86" spans="1:23" ht="15.75" customHeight="1" x14ac:dyDescent="0.25">
      <c r="A86" s="282" t="s">
        <v>261</v>
      </c>
      <c r="B86" s="905" t="s">
        <v>141</v>
      </c>
      <c r="C86" s="906"/>
      <c r="D86" s="906"/>
      <c r="E86" s="906"/>
      <c r="F86" s="906"/>
      <c r="G86" s="906"/>
      <c r="H86" s="906"/>
      <c r="I86" s="906"/>
      <c r="J86" s="906"/>
      <c r="K86" s="906"/>
      <c r="L86" s="906"/>
      <c r="M86" s="906"/>
      <c r="N86" s="906"/>
      <c r="O86" s="907">
        <f t="shared" si="4"/>
        <v>0</v>
      </c>
      <c r="P86" s="371" t="e">
        <f t="shared" si="3"/>
        <v>#DIV/0!</v>
      </c>
      <c r="Q86" s="908"/>
      <c r="R86" s="908"/>
      <c r="S86" s="909"/>
      <c r="T86" s="905"/>
      <c r="U86" s="907"/>
      <c r="V86" s="910"/>
    </row>
    <row r="87" spans="1:23" ht="15.75" customHeight="1" x14ac:dyDescent="0.25">
      <c r="A87" s="282" t="s">
        <v>243</v>
      </c>
      <c r="B87" s="905" t="s">
        <v>141</v>
      </c>
      <c r="C87" s="912"/>
      <c r="D87" s="912"/>
      <c r="E87" s="912"/>
      <c r="F87" s="912"/>
      <c r="G87" s="912"/>
      <c r="H87" s="912"/>
      <c r="I87" s="912"/>
      <c r="J87" s="912"/>
      <c r="K87" s="912"/>
      <c r="L87" s="912"/>
      <c r="M87" s="912"/>
      <c r="N87" s="912"/>
      <c r="O87" s="907">
        <f t="shared" si="4"/>
        <v>0</v>
      </c>
      <c r="P87" s="371" t="e">
        <f t="shared" si="3"/>
        <v>#DIV/0!</v>
      </c>
      <c r="Q87" s="908"/>
      <c r="R87" s="908"/>
      <c r="S87" s="909"/>
      <c r="T87" s="905"/>
      <c r="U87" s="907"/>
      <c r="V87" s="910"/>
    </row>
    <row r="88" spans="1:23" ht="15.75" customHeight="1" x14ac:dyDescent="0.25">
      <c r="A88" s="282" t="s">
        <v>224</v>
      </c>
      <c r="B88" s="905" t="s">
        <v>2003</v>
      </c>
      <c r="C88" s="912"/>
      <c r="D88" s="912"/>
      <c r="E88" s="912"/>
      <c r="F88" s="912"/>
      <c r="G88" s="912"/>
      <c r="H88" s="912"/>
      <c r="I88" s="912"/>
      <c r="J88" s="912"/>
      <c r="K88" s="912"/>
      <c r="L88" s="912"/>
      <c r="M88" s="912"/>
      <c r="N88" s="912"/>
      <c r="O88" s="907">
        <f t="shared" si="4"/>
        <v>0</v>
      </c>
      <c r="P88" s="371" t="e">
        <f t="shared" si="3"/>
        <v>#DIV/0!</v>
      </c>
      <c r="Q88" s="908"/>
      <c r="R88" s="908"/>
      <c r="S88" s="909"/>
      <c r="T88" s="905"/>
      <c r="U88" s="907"/>
      <c r="V88" s="910"/>
    </row>
    <row r="89" spans="1:23" ht="15.75" customHeight="1" x14ac:dyDescent="0.25">
      <c r="A89" s="282" t="s">
        <v>1832</v>
      </c>
      <c r="B89" s="905" t="s">
        <v>717</v>
      </c>
      <c r="C89" s="906"/>
      <c r="D89" s="906"/>
      <c r="E89" s="906"/>
      <c r="F89" s="906"/>
      <c r="G89" s="906"/>
      <c r="H89" s="906"/>
      <c r="I89" s="906"/>
      <c r="J89" s="906"/>
      <c r="K89" s="906"/>
      <c r="L89" s="906"/>
      <c r="M89" s="906"/>
      <c r="N89" s="906"/>
      <c r="O89" s="907">
        <f t="shared" si="4"/>
        <v>0</v>
      </c>
      <c r="P89" s="371" t="e">
        <f t="shared" si="3"/>
        <v>#DIV/0!</v>
      </c>
      <c r="Q89" s="908"/>
      <c r="R89" s="908"/>
      <c r="S89" s="914" t="s">
        <v>36</v>
      </c>
      <c r="T89" s="915"/>
      <c r="U89" s="916">
        <f>SUM(U4:U88)</f>
        <v>0</v>
      </c>
      <c r="V89" s="917">
        <f>SUM(V4:V88)</f>
        <v>0</v>
      </c>
    </row>
    <row r="90" spans="1:23" ht="15.75" customHeight="1" x14ac:dyDescent="0.25">
      <c r="A90" s="282" t="s">
        <v>224</v>
      </c>
      <c r="B90" s="905" t="s">
        <v>1830</v>
      </c>
      <c r="C90" s="912"/>
      <c r="D90" s="912"/>
      <c r="E90" s="912"/>
      <c r="F90" s="912"/>
      <c r="G90" s="912"/>
      <c r="H90" s="912"/>
      <c r="I90" s="912"/>
      <c r="J90" s="912"/>
      <c r="K90" s="912"/>
      <c r="L90" s="912"/>
      <c r="M90" s="912"/>
      <c r="N90" s="912"/>
      <c r="O90" s="907">
        <f t="shared" si="4"/>
        <v>0</v>
      </c>
      <c r="P90" s="371" t="e">
        <f t="shared" si="3"/>
        <v>#DIV/0!</v>
      </c>
      <c r="Q90" s="908"/>
      <c r="R90" s="908"/>
      <c r="S90" s="908"/>
      <c r="T90" s="908"/>
      <c r="U90" s="908"/>
      <c r="V90" s="908"/>
    </row>
    <row r="91" spans="1:23" ht="15.75" customHeight="1" x14ac:dyDescent="0.25">
      <c r="A91" s="282" t="s">
        <v>244</v>
      </c>
      <c r="B91" s="905" t="s">
        <v>158</v>
      </c>
      <c r="C91" s="906"/>
      <c r="D91" s="906"/>
      <c r="E91" s="906"/>
      <c r="F91" s="906"/>
      <c r="G91" s="906"/>
      <c r="H91" s="906"/>
      <c r="I91" s="906"/>
      <c r="J91" s="906"/>
      <c r="K91" s="906"/>
      <c r="L91" s="906"/>
      <c r="M91" s="906"/>
      <c r="N91" s="906"/>
      <c r="O91" s="907">
        <f t="shared" si="4"/>
        <v>0</v>
      </c>
      <c r="P91" s="371" t="e">
        <f t="shared" si="3"/>
        <v>#DIV/0!</v>
      </c>
      <c r="Q91" s="908"/>
      <c r="R91" s="908"/>
      <c r="S91" s="908"/>
      <c r="T91" s="908"/>
      <c r="U91" s="908"/>
      <c r="V91" s="908"/>
    </row>
    <row r="92" spans="1:23" ht="15.75" customHeight="1" x14ac:dyDescent="0.25">
      <c r="A92" s="282" t="s">
        <v>260</v>
      </c>
      <c r="B92" s="905" t="s">
        <v>166</v>
      </c>
      <c r="C92" s="912"/>
      <c r="D92" s="912"/>
      <c r="E92" s="912"/>
      <c r="F92" s="912"/>
      <c r="G92" s="912"/>
      <c r="H92" s="912"/>
      <c r="I92" s="912"/>
      <c r="J92" s="912"/>
      <c r="K92" s="912"/>
      <c r="L92" s="912"/>
      <c r="M92" s="912"/>
      <c r="N92" s="912"/>
      <c r="O92" s="907">
        <f t="shared" si="4"/>
        <v>0</v>
      </c>
      <c r="P92" s="371" t="e">
        <f t="shared" si="3"/>
        <v>#DIV/0!</v>
      </c>
      <c r="Q92" s="908"/>
      <c r="R92" s="908"/>
      <c r="S92" s="908"/>
      <c r="T92" s="908"/>
      <c r="U92" s="908"/>
      <c r="V92" s="908"/>
    </row>
    <row r="93" spans="1:23" ht="15.75" customHeight="1" x14ac:dyDescent="0.25">
      <c r="A93" s="282" t="s">
        <v>1616</v>
      </c>
      <c r="B93" s="905" t="s">
        <v>1615</v>
      </c>
      <c r="C93" s="906"/>
      <c r="D93" s="906"/>
      <c r="E93" s="906"/>
      <c r="F93" s="906"/>
      <c r="G93" s="906"/>
      <c r="H93" s="906"/>
      <c r="I93" s="906"/>
      <c r="J93" s="906"/>
      <c r="K93" s="906"/>
      <c r="L93" s="906"/>
      <c r="M93" s="906"/>
      <c r="N93" s="906"/>
      <c r="O93" s="907">
        <f t="shared" si="4"/>
        <v>0</v>
      </c>
      <c r="P93" s="371" t="e">
        <f t="shared" si="3"/>
        <v>#DIV/0!</v>
      </c>
      <c r="Q93" s="908"/>
      <c r="R93" s="908"/>
      <c r="S93" s="908"/>
      <c r="T93" s="908"/>
      <c r="U93" s="908"/>
      <c r="V93" s="908"/>
    </row>
    <row r="94" spans="1:23" ht="15.75" customHeight="1" x14ac:dyDescent="0.25">
      <c r="A94" s="282" t="s">
        <v>229</v>
      </c>
      <c r="B94" s="905" t="s">
        <v>148</v>
      </c>
      <c r="C94" s="912"/>
      <c r="D94" s="912"/>
      <c r="E94" s="912"/>
      <c r="F94" s="912"/>
      <c r="G94" s="912"/>
      <c r="H94" s="912"/>
      <c r="I94" s="912"/>
      <c r="J94" s="912"/>
      <c r="K94" s="912"/>
      <c r="L94" s="912"/>
      <c r="M94" s="912"/>
      <c r="N94" s="912"/>
      <c r="O94" s="907">
        <f t="shared" si="4"/>
        <v>0</v>
      </c>
      <c r="P94" s="371" t="e">
        <f t="shared" si="3"/>
        <v>#DIV/0!</v>
      </c>
      <c r="Q94" s="908"/>
      <c r="R94" s="908"/>
      <c r="S94" s="908"/>
      <c r="T94" s="908"/>
      <c r="U94" s="908"/>
      <c r="V94" s="908"/>
      <c r="W94" s="908"/>
    </row>
    <row r="95" spans="1:23" ht="15.75" customHeight="1" x14ac:dyDescent="0.25">
      <c r="A95" s="282" t="s">
        <v>254</v>
      </c>
      <c r="B95" s="905" t="s">
        <v>195</v>
      </c>
      <c r="C95" s="906"/>
      <c r="D95" s="906"/>
      <c r="E95" s="906"/>
      <c r="F95" s="906"/>
      <c r="G95" s="906"/>
      <c r="H95" s="906"/>
      <c r="I95" s="906"/>
      <c r="J95" s="906"/>
      <c r="K95" s="906"/>
      <c r="L95" s="906"/>
      <c r="M95" s="906"/>
      <c r="N95" s="906"/>
      <c r="O95" s="907">
        <f t="shared" si="4"/>
        <v>0</v>
      </c>
      <c r="P95" s="371" t="e">
        <f t="shared" si="3"/>
        <v>#DIV/0!</v>
      </c>
      <c r="Q95" s="908"/>
      <c r="R95" s="908"/>
      <c r="S95" s="908"/>
      <c r="T95" s="908"/>
      <c r="U95" s="908"/>
      <c r="V95" s="908"/>
      <c r="W95" s="908"/>
    </row>
    <row r="96" spans="1:23" ht="15.75" customHeight="1" x14ac:dyDescent="0.25">
      <c r="A96" s="282" t="s">
        <v>262</v>
      </c>
      <c r="B96" s="905" t="s">
        <v>196</v>
      </c>
      <c r="C96" s="912"/>
      <c r="D96" s="912"/>
      <c r="E96" s="912"/>
      <c r="F96" s="912"/>
      <c r="G96" s="912"/>
      <c r="H96" s="912"/>
      <c r="I96" s="912"/>
      <c r="J96" s="912"/>
      <c r="K96" s="912"/>
      <c r="L96" s="912"/>
      <c r="M96" s="912"/>
      <c r="N96" s="912"/>
      <c r="O96" s="907">
        <f t="shared" si="4"/>
        <v>0</v>
      </c>
      <c r="P96" s="371" t="e">
        <f t="shared" si="3"/>
        <v>#DIV/0!</v>
      </c>
      <c r="Q96" s="908"/>
      <c r="R96" s="908"/>
      <c r="S96" s="908"/>
      <c r="T96" s="908"/>
      <c r="U96" s="908"/>
      <c r="V96" s="908"/>
      <c r="W96" s="908"/>
    </row>
    <row r="97" spans="1:23" ht="15.75" customHeight="1" x14ac:dyDescent="0.25">
      <c r="A97" s="282" t="s">
        <v>223</v>
      </c>
      <c r="B97" s="905" t="s">
        <v>196</v>
      </c>
      <c r="C97" s="906"/>
      <c r="D97" s="906"/>
      <c r="E97" s="906"/>
      <c r="F97" s="906"/>
      <c r="G97" s="906"/>
      <c r="H97" s="906"/>
      <c r="I97" s="906"/>
      <c r="J97" s="906"/>
      <c r="K97" s="906"/>
      <c r="L97" s="906"/>
      <c r="M97" s="906"/>
      <c r="N97" s="906"/>
      <c r="O97" s="907">
        <f t="shared" si="4"/>
        <v>0</v>
      </c>
      <c r="P97" s="371" t="e">
        <f t="shared" si="3"/>
        <v>#DIV/0!</v>
      </c>
      <c r="Q97" s="908"/>
      <c r="R97" s="908"/>
      <c r="S97" s="908"/>
      <c r="T97" s="908"/>
      <c r="U97" s="908"/>
      <c r="V97" s="908"/>
      <c r="W97" s="908"/>
    </row>
    <row r="98" spans="1:23" ht="15.75" customHeight="1" x14ac:dyDescent="0.25">
      <c r="A98" s="282" t="s">
        <v>221</v>
      </c>
      <c r="B98" s="905" t="s">
        <v>122</v>
      </c>
      <c r="C98" s="912"/>
      <c r="D98" s="912"/>
      <c r="E98" s="912"/>
      <c r="F98" s="912"/>
      <c r="G98" s="912"/>
      <c r="H98" s="912"/>
      <c r="I98" s="912"/>
      <c r="J98" s="912"/>
      <c r="K98" s="912"/>
      <c r="L98" s="912"/>
      <c r="M98" s="912"/>
      <c r="N98" s="912"/>
      <c r="O98" s="907">
        <f t="shared" si="4"/>
        <v>0</v>
      </c>
      <c r="P98" s="371" t="e">
        <f t="shared" si="3"/>
        <v>#DIV/0!</v>
      </c>
      <c r="Q98" s="908"/>
      <c r="R98" s="908"/>
      <c r="S98" s="908"/>
      <c r="T98" s="908"/>
      <c r="U98" s="908"/>
      <c r="V98" s="908"/>
      <c r="W98" s="908"/>
    </row>
    <row r="99" spans="1:23" ht="15.75" customHeight="1" x14ac:dyDescent="0.25">
      <c r="A99" s="282" t="s">
        <v>1473</v>
      </c>
      <c r="B99" s="905" t="s">
        <v>169</v>
      </c>
      <c r="C99" s="906"/>
      <c r="D99" s="906"/>
      <c r="E99" s="906"/>
      <c r="F99" s="906"/>
      <c r="G99" s="906"/>
      <c r="H99" s="906"/>
      <c r="I99" s="906"/>
      <c r="J99" s="906"/>
      <c r="K99" s="906"/>
      <c r="L99" s="906"/>
      <c r="M99" s="906"/>
      <c r="N99" s="906"/>
      <c r="O99" s="907">
        <f t="shared" si="4"/>
        <v>0</v>
      </c>
      <c r="P99" s="371" t="e">
        <f t="shared" si="3"/>
        <v>#DIV/0!</v>
      </c>
      <c r="Q99" s="908"/>
      <c r="R99" s="908"/>
      <c r="S99" s="908"/>
      <c r="T99" s="908"/>
      <c r="U99" s="908"/>
      <c r="V99" s="908"/>
      <c r="W99" s="908"/>
    </row>
    <row r="100" spans="1:23" ht="15.75" customHeight="1" x14ac:dyDescent="0.25">
      <c r="A100" s="282" t="s">
        <v>228</v>
      </c>
      <c r="B100" s="905" t="s">
        <v>153</v>
      </c>
      <c r="C100" s="912"/>
      <c r="D100" s="912"/>
      <c r="E100" s="912"/>
      <c r="F100" s="912"/>
      <c r="G100" s="912"/>
      <c r="H100" s="912"/>
      <c r="I100" s="912"/>
      <c r="J100" s="912"/>
      <c r="K100" s="912"/>
      <c r="L100" s="912"/>
      <c r="M100" s="912"/>
      <c r="N100" s="912"/>
      <c r="O100" s="907">
        <f t="shared" si="4"/>
        <v>0</v>
      </c>
      <c r="P100" s="371" t="e">
        <f>+O100/$O$105</f>
        <v>#DIV/0!</v>
      </c>
      <c r="Q100" s="908"/>
      <c r="R100" s="908"/>
      <c r="S100" s="908"/>
      <c r="T100" s="908"/>
      <c r="U100" s="908"/>
      <c r="V100" s="908"/>
      <c r="W100" s="908"/>
    </row>
    <row r="101" spans="1:23" ht="15.75" customHeight="1" x14ac:dyDescent="0.25">
      <c r="A101" s="282" t="s">
        <v>222</v>
      </c>
      <c r="B101" s="905" t="s">
        <v>175</v>
      </c>
      <c r="C101" s="906"/>
      <c r="D101" s="906"/>
      <c r="E101" s="906"/>
      <c r="F101" s="906"/>
      <c r="G101" s="906"/>
      <c r="H101" s="906"/>
      <c r="I101" s="906"/>
      <c r="J101" s="906"/>
      <c r="K101" s="906"/>
      <c r="L101" s="906"/>
      <c r="M101" s="906"/>
      <c r="N101" s="906"/>
      <c r="O101" s="907">
        <f t="shared" si="4"/>
        <v>0</v>
      </c>
      <c r="P101" s="371" t="e">
        <f>+O101/$O$105</f>
        <v>#DIV/0!</v>
      </c>
      <c r="Q101" s="908"/>
      <c r="R101" s="908"/>
      <c r="S101" s="908"/>
      <c r="T101" s="908"/>
      <c r="U101" s="908"/>
      <c r="V101" s="908"/>
      <c r="W101" s="908"/>
    </row>
    <row r="102" spans="1:23" ht="15.75" customHeight="1" x14ac:dyDescent="0.25">
      <c r="A102" s="282" t="s">
        <v>1617</v>
      </c>
      <c r="B102" s="905" t="s">
        <v>1439</v>
      </c>
      <c r="C102" s="912"/>
      <c r="D102" s="912"/>
      <c r="E102" s="912"/>
      <c r="F102" s="912"/>
      <c r="G102" s="912"/>
      <c r="H102" s="912"/>
      <c r="I102" s="912"/>
      <c r="J102" s="912"/>
      <c r="K102" s="912"/>
      <c r="L102" s="912"/>
      <c r="M102" s="912"/>
      <c r="N102" s="912"/>
      <c r="O102" s="907">
        <f t="shared" si="4"/>
        <v>0</v>
      </c>
      <c r="P102" s="371" t="e">
        <f>+O102/$O$105</f>
        <v>#DIV/0!</v>
      </c>
      <c r="Q102" s="908"/>
      <c r="R102" s="908"/>
      <c r="S102" s="908"/>
      <c r="T102" s="908"/>
      <c r="U102" s="908"/>
      <c r="V102" s="908"/>
      <c r="W102" s="908"/>
    </row>
    <row r="103" spans="1:23" ht="15.75" customHeight="1" x14ac:dyDescent="0.25">
      <c r="A103" s="282" t="s">
        <v>223</v>
      </c>
      <c r="B103" s="905" t="s">
        <v>1982</v>
      </c>
      <c r="C103" s="906"/>
      <c r="D103" s="906"/>
      <c r="E103" s="906"/>
      <c r="F103" s="906"/>
      <c r="G103" s="906"/>
      <c r="H103" s="906"/>
      <c r="I103" s="906"/>
      <c r="J103" s="906"/>
      <c r="K103" s="906"/>
      <c r="L103" s="906"/>
      <c r="M103" s="906"/>
      <c r="N103" s="906"/>
      <c r="O103" s="907">
        <f t="shared" si="4"/>
        <v>0</v>
      </c>
      <c r="P103" s="371" t="e">
        <f>+O103/$O$105</f>
        <v>#DIV/0!</v>
      </c>
      <c r="Q103" s="908"/>
      <c r="R103" s="908"/>
      <c r="S103" s="908"/>
      <c r="T103" s="908"/>
      <c r="U103" s="908"/>
      <c r="V103" s="908"/>
      <c r="W103" s="908"/>
    </row>
    <row r="104" spans="1:23" ht="15.75" customHeight="1" x14ac:dyDescent="0.25">
      <c r="A104" s="282" t="s">
        <v>223</v>
      </c>
      <c r="B104" s="905" t="s">
        <v>1952</v>
      </c>
      <c r="C104" s="912"/>
      <c r="D104" s="912"/>
      <c r="E104" s="912"/>
      <c r="F104" s="912"/>
      <c r="G104" s="912"/>
      <c r="H104" s="912"/>
      <c r="I104" s="912"/>
      <c r="J104" s="912"/>
      <c r="K104" s="912"/>
      <c r="L104" s="912"/>
      <c r="M104" s="912"/>
      <c r="N104" s="912"/>
      <c r="O104" s="907">
        <f t="shared" si="4"/>
        <v>0</v>
      </c>
      <c r="P104" s="371" t="e">
        <f>+O104/$O$105</f>
        <v>#DIV/0!</v>
      </c>
      <c r="Q104" s="908"/>
      <c r="R104" s="908"/>
      <c r="S104" s="908"/>
      <c r="T104" s="908"/>
      <c r="U104" s="908"/>
      <c r="V104" s="908"/>
      <c r="W104" s="908"/>
    </row>
    <row r="105" spans="1:23" ht="15.75" customHeight="1" x14ac:dyDescent="0.25">
      <c r="A105" s="918" t="s">
        <v>36</v>
      </c>
      <c r="B105" s="918"/>
      <c r="C105" s="918">
        <f t="shared" ref="C105:P105" si="5">SUM(C4:C104)</f>
        <v>0</v>
      </c>
      <c r="D105" s="918">
        <f t="shared" si="5"/>
        <v>0</v>
      </c>
      <c r="E105" s="918">
        <f t="shared" si="5"/>
        <v>0</v>
      </c>
      <c r="F105" s="918">
        <f t="shared" si="5"/>
        <v>0</v>
      </c>
      <c r="G105" s="918">
        <f t="shared" si="5"/>
        <v>0</v>
      </c>
      <c r="H105" s="918">
        <f t="shared" si="5"/>
        <v>0</v>
      </c>
      <c r="I105" s="918">
        <f t="shared" si="5"/>
        <v>0</v>
      </c>
      <c r="J105" s="918">
        <f>SUM(J4:J104)</f>
        <v>0</v>
      </c>
      <c r="K105" s="918">
        <f t="shared" si="5"/>
        <v>0</v>
      </c>
      <c r="L105" s="918">
        <f t="shared" si="5"/>
        <v>0</v>
      </c>
      <c r="M105" s="918">
        <f>SUM(M4:M104)</f>
        <v>0</v>
      </c>
      <c r="N105" s="918">
        <f t="shared" si="5"/>
        <v>0</v>
      </c>
      <c r="O105" s="918">
        <f t="shared" si="5"/>
        <v>0</v>
      </c>
      <c r="P105" s="919" t="e">
        <f t="shared" si="5"/>
        <v>#DIV/0!</v>
      </c>
      <c r="Q105" s="908"/>
      <c r="S105" s="908"/>
      <c r="T105" s="908"/>
      <c r="U105" s="908"/>
      <c r="V105" s="908"/>
      <c r="W105" s="908"/>
    </row>
    <row r="106" spans="1:23" ht="15.75" customHeight="1" x14ac:dyDescent="0.25">
      <c r="A106" s="355" t="s">
        <v>64</v>
      </c>
      <c r="B106" s="920"/>
      <c r="G106" s="304"/>
      <c r="Q106" s="901"/>
      <c r="S106" s="908"/>
      <c r="T106" s="908"/>
      <c r="U106" s="908"/>
      <c r="V106" s="908"/>
      <c r="W106" s="908"/>
    </row>
    <row r="107" spans="1:23" ht="15.75" customHeight="1" x14ac:dyDescent="0.25">
      <c r="A107" s="508"/>
      <c r="D107" s="471"/>
      <c r="E107" s="471"/>
      <c r="G107" s="304"/>
      <c r="O107" s="471"/>
      <c r="Q107" s="901"/>
      <c r="S107" s="908"/>
      <c r="T107" s="908"/>
      <c r="U107" s="908"/>
      <c r="V107" s="908"/>
    </row>
    <row r="108" spans="1:23" ht="15.75" customHeight="1" x14ac:dyDescent="0.25">
      <c r="A108" s="508"/>
      <c r="C108" s="471"/>
      <c r="D108" s="471"/>
      <c r="E108" s="471"/>
      <c r="G108" s="304"/>
      <c r="S108" s="908"/>
      <c r="T108" s="908"/>
      <c r="U108" s="908"/>
      <c r="V108" s="908"/>
    </row>
    <row r="109" spans="1:23" ht="15.75" customHeight="1" x14ac:dyDescent="0.25">
      <c r="A109" s="508"/>
      <c r="G109" s="304"/>
      <c r="M109" s="901"/>
      <c r="Q109" s="901"/>
      <c r="S109" s="908"/>
      <c r="T109" s="908"/>
      <c r="U109" s="908"/>
      <c r="V109" s="908"/>
    </row>
    <row r="110" spans="1:23" ht="15.75" customHeight="1" x14ac:dyDescent="0.25">
      <c r="A110" s="508"/>
      <c r="G110" s="304"/>
      <c r="M110" s="901"/>
      <c r="S110" s="908"/>
      <c r="T110" s="908"/>
      <c r="U110" s="908"/>
      <c r="V110" s="908"/>
    </row>
    <row r="111" spans="1:23" ht="15.75" customHeight="1" x14ac:dyDescent="0.25">
      <c r="A111" s="317" t="s">
        <v>1767</v>
      </c>
      <c r="B111" s="317"/>
      <c r="C111" s="317"/>
      <c r="D111" s="317"/>
      <c r="E111" s="317"/>
      <c r="F111" s="317"/>
      <c r="G111" s="317"/>
      <c r="H111" s="317"/>
      <c r="I111" s="317"/>
      <c r="J111" s="317"/>
      <c r="K111" s="317"/>
      <c r="L111" s="317"/>
      <c r="M111" s="317"/>
      <c r="N111" s="317"/>
      <c r="O111" s="317"/>
      <c r="P111" s="317"/>
      <c r="S111" s="908"/>
      <c r="T111" s="908"/>
      <c r="U111" s="908"/>
      <c r="V111" s="908"/>
    </row>
    <row r="112" spans="1:23" ht="15.75" customHeight="1" x14ac:dyDescent="0.25">
      <c r="A112" s="301"/>
      <c r="B112" s="783"/>
      <c r="C112" s="921" t="s">
        <v>89</v>
      </c>
      <c r="D112" s="921" t="s">
        <v>90</v>
      </c>
      <c r="E112" s="921" t="s">
        <v>91</v>
      </c>
      <c r="F112" s="921" t="s">
        <v>92</v>
      </c>
      <c r="G112" s="921" t="s">
        <v>93</v>
      </c>
      <c r="H112" s="921" t="s">
        <v>94</v>
      </c>
      <c r="I112" s="921" t="s">
        <v>95</v>
      </c>
      <c r="J112" s="921" t="s">
        <v>96</v>
      </c>
      <c r="K112" s="921" t="s">
        <v>97</v>
      </c>
      <c r="L112" s="921" t="s">
        <v>98</v>
      </c>
      <c r="M112" s="921" t="s">
        <v>99</v>
      </c>
      <c r="N112" s="921" t="s">
        <v>100</v>
      </c>
      <c r="O112" s="921" t="s">
        <v>36</v>
      </c>
      <c r="P112" s="922" t="s">
        <v>78</v>
      </c>
      <c r="S112" s="908"/>
      <c r="T112" s="908"/>
      <c r="U112" s="908"/>
      <c r="V112" s="908"/>
    </row>
    <row r="113" spans="1:22" ht="15.75" customHeight="1" x14ac:dyDescent="0.25">
      <c r="A113" s="301" t="s">
        <v>263</v>
      </c>
      <c r="B113" s="783"/>
      <c r="C113" s="923">
        <f>+C5+C12+C14+C18+C19+C20+C21+C22+C24+C26+C27+C31+C34+C35+C41+C42+C47+C48+C56+C58+C61+C62+C67+C68+C72+C76+C78+C82+C85+C87+C92+C98+C101</f>
        <v>0</v>
      </c>
      <c r="D113" s="923">
        <f>++D4+D5+D12+D14+D19+D20+D21+D22+D24+D26+D30+D31+D35+D41+D42+D43+D47+D48+D50+D54+D56+D58+D61+D62+D67+D68+D70+D72+D76+D78+D82+D85+D86+D87+D92+D98+D101</f>
        <v>0</v>
      </c>
      <c r="E113" s="923">
        <f>+E4+E5+E11+E12+E14+E19+E20+E21+E22+E24+E30+E31+E34+E35+E41+E42+E48+E50+E56+E58+E61+E62+E66+E68+E70+E72+E76+E78+E82+E86+E87+E92+E98+E101</f>
        <v>0</v>
      </c>
      <c r="F113" s="923">
        <f>+F4+F5+F12+F18+F19+F20+F21+F22+F24+F26+F30+F31+F34+F41+F42+F43+F47+F48+F50+F56+F58+F59+F61+F62+F68+F70+F72+F76+F78+F82+F84+F85+F86+F87+F89+F92+F98+F101</f>
        <v>0</v>
      </c>
      <c r="G113" s="923">
        <f>+G4+G5+G12+G18+G19+G20+G21+G22+G24+G30+G31+G33+G34+G35+G39+G41+G42+G43+G44+G47+G48+G56+G58+G59+G61+G62+G66+G67+G72+G76+G78+G82+G85+G86+G87+G92+G98+G100+G101</f>
        <v>0</v>
      </c>
      <c r="H113" s="923">
        <f>+H4+H5+H12+H14+H18+H19+H20+H21+H22+H24+H30+H31+H33+H34+H35+H39+H41+H42+H43+H47+H48+H56+H58+H61+H62+H67+H68+H70+H76+H78+H82+H85+H87+H92+H95+H98+H101</f>
        <v>0</v>
      </c>
      <c r="I113" s="923">
        <f>+I4+I5+I12+I14+I18+I19+I20+I21+I22+I24+I30+I31+I39+I41+I42+I44+I47+I48+I55+I56+I58+I61+I62+I67+I68+I70+I76+I78+I82+I85+I87+I92+I98+I94+I101</f>
        <v>0</v>
      </c>
      <c r="J113" s="923">
        <f>+J4+J5+J12+J14+J18+J19+J20+J21+J22+J24+J26+J27+J30+J31+J33+J35+J41+J42+J43+J47+J48+J56+J58+J61+J62+J67+J68+J69+J70+J76+J78+J82+J85+J86+J87+J92+J94+J98+J101</f>
        <v>0</v>
      </c>
      <c r="K113" s="923">
        <f>+K4+K5+K12+K14+K18+K19+K20+K21+K22+K24+K26+K27+K30+K31+K33+K35+K41+K42+K43+K47+K48+K56+K58+K61+K62+K67+K68+K69+K70+K76+K78+K82+K85+K86+K87+K92+K94+K98+K101</f>
        <v>0</v>
      </c>
      <c r="L113" s="923">
        <f>+L4+L5+L12+L14+L18+L19+L20+L21+L22+L24+L26+L27+L30+L31+L33+L35+L41+L42+L43+L47+L48+L56+L58+L61+L62+L67+L68+L69+L70+L76+L78+L82+L85+L86+L87+L92+L94+L98+L101</f>
        <v>0</v>
      </c>
      <c r="M113" s="923">
        <f>+M4+M5+M11+M12+M14+M19+M20+M21+M22+M24+M26+M27+M30+M31+M34+M35+M38+M39+M41+M42+M43+M44+M45+M47+M48+M50+M51+M56+M58+M61+M62+M66+M67+M68+M69+M70+M72+M76+M78+M82+M86+M87+M92+M94+M98+M100+M101</f>
        <v>0</v>
      </c>
      <c r="N113" s="923">
        <f>+N4+N5+N12+N14+N19+N20+N21+N22+N24+N26+N30+N31+N33+N34+N35+N38+N41+N42+N43+N45+N47+N48+N56+N58+N61+N62+N67+N69+N76+N78+N82+N85+N86+N87+N88+N92+N94+N98+N100+N101</f>
        <v>0</v>
      </c>
      <c r="O113" s="923">
        <f>SUM(C113:N113)</f>
        <v>0</v>
      </c>
      <c r="P113" s="371" t="e">
        <f>+O113/O115</f>
        <v>#DIV/0!</v>
      </c>
      <c r="S113" s="908"/>
      <c r="T113" s="908"/>
      <c r="U113" s="908"/>
      <c r="V113" s="908"/>
    </row>
    <row r="114" spans="1:22" ht="15.75" customHeight="1" x14ac:dyDescent="0.25">
      <c r="A114" s="301" t="s">
        <v>264</v>
      </c>
      <c r="B114" s="783"/>
      <c r="C114" s="924">
        <f t="shared" ref="C114:L114" si="6">+C105-C113</f>
        <v>0</v>
      </c>
      <c r="D114" s="924">
        <f t="shared" si="6"/>
        <v>0</v>
      </c>
      <c r="E114" s="924">
        <f t="shared" si="6"/>
        <v>0</v>
      </c>
      <c r="F114" s="924">
        <f>+F105-F113</f>
        <v>0</v>
      </c>
      <c r="G114" s="924">
        <f>+G105-G113</f>
        <v>0</v>
      </c>
      <c r="H114" s="924">
        <f t="shared" si="6"/>
        <v>0</v>
      </c>
      <c r="I114" s="924">
        <f>+I105-I113</f>
        <v>0</v>
      </c>
      <c r="J114" s="924">
        <f>+J105-J113</f>
        <v>0</v>
      </c>
      <c r="K114" s="924">
        <f>+K105-K113</f>
        <v>0</v>
      </c>
      <c r="L114" s="924">
        <f t="shared" si="6"/>
        <v>0</v>
      </c>
      <c r="M114" s="924">
        <f>+M105-M113</f>
        <v>0</v>
      </c>
      <c r="N114" s="924">
        <f>+N105-N113</f>
        <v>0</v>
      </c>
      <c r="O114" s="923">
        <f>SUM(C114:N114)</f>
        <v>0</v>
      </c>
      <c r="P114" s="371" t="e">
        <f>+O114/O115</f>
        <v>#DIV/0!</v>
      </c>
      <c r="S114" s="908"/>
      <c r="T114" s="908"/>
      <c r="U114" s="908"/>
      <c r="V114" s="908"/>
    </row>
    <row r="115" spans="1:22" ht="15.75" customHeight="1" x14ac:dyDescent="0.25">
      <c r="A115" s="301" t="s">
        <v>36</v>
      </c>
      <c r="B115" s="783"/>
      <c r="C115" s="923">
        <f t="shared" ref="C115:K115" si="7">SUM(C113:C114)</f>
        <v>0</v>
      </c>
      <c r="D115" s="923">
        <f t="shared" si="7"/>
        <v>0</v>
      </c>
      <c r="E115" s="923">
        <f t="shared" si="7"/>
        <v>0</v>
      </c>
      <c r="F115" s="923">
        <f t="shared" si="7"/>
        <v>0</v>
      </c>
      <c r="G115" s="923">
        <f t="shared" si="7"/>
        <v>0</v>
      </c>
      <c r="H115" s="923">
        <f t="shared" si="7"/>
        <v>0</v>
      </c>
      <c r="I115" s="923">
        <f t="shared" si="7"/>
        <v>0</v>
      </c>
      <c r="J115" s="923">
        <f t="shared" si="7"/>
        <v>0</v>
      </c>
      <c r="K115" s="923">
        <f t="shared" si="7"/>
        <v>0</v>
      </c>
      <c r="L115" s="923">
        <f>+L113+L114</f>
        <v>0</v>
      </c>
      <c r="M115" s="923">
        <f>+M113+M114</f>
        <v>0</v>
      </c>
      <c r="N115" s="923">
        <f>+N113+N114</f>
        <v>0</v>
      </c>
      <c r="O115" s="923">
        <f>SUM(O113:O114)</f>
        <v>0</v>
      </c>
      <c r="P115" s="371" t="e">
        <f>SUM(P113:P114)</f>
        <v>#DIV/0!</v>
      </c>
      <c r="S115" s="908"/>
      <c r="T115" s="908"/>
      <c r="U115" s="908"/>
      <c r="V115" s="908"/>
    </row>
    <row r="116" spans="1:22" ht="15.75" customHeight="1" x14ac:dyDescent="0.25">
      <c r="A116" s="355" t="s">
        <v>64</v>
      </c>
      <c r="F116" s="413"/>
      <c r="S116" s="908"/>
      <c r="T116" s="908"/>
      <c r="U116" s="908"/>
      <c r="V116" s="908"/>
    </row>
    <row r="117" spans="1:22" ht="15.75" customHeight="1" x14ac:dyDescent="0.25">
      <c r="A117" s="508"/>
      <c r="B117" s="508"/>
      <c r="C117" s="508"/>
      <c r="F117" s="413"/>
      <c r="Q117" s="901"/>
      <c r="R117" s="901"/>
      <c r="S117" s="908"/>
      <c r="T117" s="908"/>
      <c r="U117" s="908"/>
      <c r="V117" s="908"/>
    </row>
    <row r="118" spans="1:22" ht="15.75" customHeight="1" x14ac:dyDescent="0.25">
      <c r="A118" s="508"/>
      <c r="B118" s="508"/>
      <c r="C118" s="508"/>
      <c r="F118" s="471"/>
      <c r="Q118" s="901"/>
      <c r="R118" s="901"/>
      <c r="V118" s="903"/>
    </row>
    <row r="119" spans="1:22" ht="15.75" customHeight="1" x14ac:dyDescent="0.25">
      <c r="A119" s="508"/>
      <c r="B119" s="508"/>
      <c r="C119" s="508"/>
      <c r="F119" s="413"/>
      <c r="G119" s="925"/>
      <c r="H119" s="413"/>
      <c r="Q119" s="901"/>
      <c r="R119" s="901"/>
      <c r="V119" s="903"/>
    </row>
    <row r="120" spans="1:22" ht="15.75" customHeight="1" x14ac:dyDescent="0.25">
      <c r="A120" s="508"/>
      <c r="B120" s="508"/>
      <c r="C120" s="508"/>
      <c r="F120" s="413"/>
      <c r="Q120" s="926"/>
      <c r="R120" s="901"/>
      <c r="V120" s="903"/>
    </row>
    <row r="121" spans="1:22" ht="15.75" customHeight="1" x14ac:dyDescent="0.25">
      <c r="A121" s="508"/>
      <c r="B121" s="508"/>
      <c r="C121" s="508"/>
      <c r="F121" s="413"/>
      <c r="Q121" s="926"/>
      <c r="R121" s="901"/>
      <c r="V121" s="903"/>
    </row>
    <row r="122" spans="1:22" ht="15.75" customHeight="1" x14ac:dyDescent="0.25">
      <c r="A122" s="508"/>
      <c r="B122" s="508"/>
      <c r="C122" s="508"/>
      <c r="F122" s="413"/>
      <c r="Q122" s="901"/>
      <c r="R122" s="901"/>
      <c r="V122" s="903"/>
    </row>
    <row r="123" spans="1:22" ht="15.75" customHeight="1" x14ac:dyDescent="0.25">
      <c r="A123" s="508"/>
      <c r="F123" s="413"/>
      <c r="V123" s="903"/>
    </row>
    <row r="124" spans="1:22" ht="15.75" customHeight="1" x14ac:dyDescent="0.25">
      <c r="A124" s="508"/>
      <c r="F124" s="413"/>
      <c r="V124" s="903"/>
    </row>
    <row r="125" spans="1:22" ht="15.75" customHeight="1" x14ac:dyDescent="0.25">
      <c r="A125" s="508"/>
      <c r="F125" s="413"/>
      <c r="V125" s="903"/>
    </row>
    <row r="126" spans="1:22" ht="15.75" customHeight="1" x14ac:dyDescent="0.25">
      <c r="A126" s="508"/>
      <c r="F126" s="413"/>
      <c r="V126" s="903"/>
    </row>
    <row r="127" spans="1:22" ht="15.75" customHeight="1" x14ac:dyDescent="0.25">
      <c r="A127" s="508"/>
      <c r="F127" s="413"/>
      <c r="V127" s="903"/>
    </row>
    <row r="128" spans="1:22" ht="15.75" hidden="1" customHeight="1" x14ac:dyDescent="0.25">
      <c r="A128" s="317" t="s">
        <v>265</v>
      </c>
      <c r="B128" s="317"/>
      <c r="C128" s="317"/>
      <c r="D128" s="317"/>
      <c r="E128" s="317"/>
      <c r="F128" s="317"/>
      <c r="G128" s="317"/>
      <c r="H128" s="317"/>
      <c r="I128" s="317"/>
      <c r="J128" s="424"/>
      <c r="K128" s="424"/>
      <c r="L128" s="424"/>
      <c r="M128" s="424"/>
      <c r="N128" s="424"/>
      <c r="O128" s="424"/>
      <c r="P128" s="424"/>
      <c r="Q128" s="901"/>
      <c r="R128" s="901"/>
      <c r="V128" s="903"/>
    </row>
    <row r="129" spans="1:22" ht="15.75" hidden="1" customHeight="1" x14ac:dyDescent="0.25">
      <c r="A129" s="301"/>
      <c r="B129" s="927">
        <v>2013</v>
      </c>
      <c r="C129" s="927">
        <v>2014</v>
      </c>
      <c r="D129" s="927">
        <v>2015</v>
      </c>
      <c r="E129" s="927">
        <v>2016</v>
      </c>
      <c r="F129" s="927">
        <v>2017</v>
      </c>
      <c r="G129" s="927">
        <v>2018</v>
      </c>
      <c r="H129" s="927">
        <v>2019</v>
      </c>
      <c r="I129" s="927">
        <v>2020</v>
      </c>
      <c r="J129" s="928"/>
      <c r="K129" s="928"/>
      <c r="Q129" s="901"/>
      <c r="R129" s="901"/>
      <c r="V129" s="903"/>
    </row>
    <row r="130" spans="1:22" ht="15.75" hidden="1" customHeight="1" x14ac:dyDescent="0.25">
      <c r="A130" s="301" t="s">
        <v>263</v>
      </c>
      <c r="B130" s="929">
        <v>0.65327763496143954</v>
      </c>
      <c r="C130" s="929">
        <v>0.66988671291824009</v>
      </c>
      <c r="D130" s="929">
        <v>0.62889398482977599</v>
      </c>
      <c r="E130" s="929">
        <v>0.92598273368683992</v>
      </c>
      <c r="F130" s="929">
        <v>0.96535028490497676</v>
      </c>
      <c r="G130" s="929">
        <v>0.96906169431495615</v>
      </c>
      <c r="H130" s="929">
        <v>0.9679843826256711</v>
      </c>
      <c r="I130" s="929">
        <v>0.97738404531709189</v>
      </c>
      <c r="Q130" s="901"/>
      <c r="R130" s="901"/>
      <c r="V130" s="903"/>
    </row>
    <row r="131" spans="1:22" ht="15.75" hidden="1" customHeight="1" x14ac:dyDescent="0.25">
      <c r="A131" s="301" t="s">
        <v>264</v>
      </c>
      <c r="B131" s="930">
        <v>0.34672236503856041</v>
      </c>
      <c r="C131" s="930">
        <v>0.33011328708175991</v>
      </c>
      <c r="D131" s="930">
        <v>0.37110601517022401</v>
      </c>
      <c r="E131" s="930">
        <v>7.4017266313160079E-2</v>
      </c>
      <c r="F131" s="930">
        <v>3.4649715095023223E-2</v>
      </c>
      <c r="G131" s="929">
        <v>3.0938305685043882E-2</v>
      </c>
      <c r="H131" s="930">
        <v>3.2015617374328939E-2</v>
      </c>
      <c r="I131" s="930">
        <v>2.261595468290813E-2</v>
      </c>
      <c r="Q131" s="901"/>
      <c r="R131" s="901"/>
      <c r="V131" s="903"/>
    </row>
    <row r="132" spans="1:22" ht="15.75" hidden="1" customHeight="1" x14ac:dyDescent="0.25">
      <c r="A132" s="301" t="s">
        <v>36</v>
      </c>
      <c r="B132" s="929">
        <f t="shared" ref="B132:I132" si="8">SUM(B130:B131)</f>
        <v>1</v>
      </c>
      <c r="C132" s="929">
        <f t="shared" si="8"/>
        <v>1</v>
      </c>
      <c r="D132" s="929">
        <f t="shared" si="8"/>
        <v>1</v>
      </c>
      <c r="E132" s="929">
        <f t="shared" si="8"/>
        <v>1</v>
      </c>
      <c r="F132" s="929">
        <f t="shared" si="8"/>
        <v>1</v>
      </c>
      <c r="G132" s="929">
        <f t="shared" si="8"/>
        <v>1</v>
      </c>
      <c r="H132" s="929">
        <f t="shared" si="8"/>
        <v>1</v>
      </c>
      <c r="I132" s="929">
        <f t="shared" si="8"/>
        <v>1</v>
      </c>
      <c r="Q132" s="901"/>
      <c r="R132" s="901"/>
      <c r="V132" s="903"/>
    </row>
    <row r="133" spans="1:22" ht="15.75" customHeight="1" x14ac:dyDescent="0.25">
      <c r="A133" s="508"/>
      <c r="F133" s="413"/>
      <c r="Q133" s="901"/>
      <c r="R133" s="901"/>
      <c r="V133" s="903"/>
    </row>
    <row r="134" spans="1:22" ht="15.75" customHeight="1" x14ac:dyDescent="0.25">
      <c r="A134" s="508"/>
      <c r="F134" s="413"/>
      <c r="Q134" s="901"/>
      <c r="R134" s="901"/>
      <c r="V134" s="903"/>
    </row>
    <row r="135" spans="1:22" ht="15.75" customHeight="1" x14ac:dyDescent="0.25">
      <c r="A135" s="508"/>
      <c r="F135" s="413"/>
      <c r="Q135" s="901"/>
      <c r="R135" s="901"/>
      <c r="V135" s="903"/>
    </row>
    <row r="136" spans="1:22" ht="15.75" customHeight="1" x14ac:dyDescent="0.25">
      <c r="A136" s="508"/>
      <c r="F136" s="413"/>
      <c r="H136" s="471"/>
      <c r="Q136" s="901"/>
      <c r="V136" s="903"/>
    </row>
    <row r="137" spans="1:22" ht="15.75" customHeight="1" x14ac:dyDescent="0.25">
      <c r="A137" s="508"/>
      <c r="F137" s="413"/>
      <c r="Q137" s="901"/>
      <c r="V137" s="903"/>
    </row>
    <row r="138" spans="1:22" ht="15.75" customHeight="1" x14ac:dyDescent="0.25">
      <c r="A138" s="508"/>
      <c r="F138" s="413"/>
      <c r="Q138" s="901"/>
      <c r="V138" s="903"/>
    </row>
    <row r="139" spans="1:22" ht="15.75" customHeight="1" x14ac:dyDescent="0.25">
      <c r="A139" s="508"/>
      <c r="F139" s="413"/>
      <c r="Q139" s="901"/>
      <c r="V139" s="903"/>
    </row>
    <row r="140" spans="1:22" ht="15.75" customHeight="1" x14ac:dyDescent="0.25">
      <c r="A140" s="508"/>
      <c r="F140" s="413"/>
      <c r="Q140" s="901"/>
      <c r="V140" s="903"/>
    </row>
    <row r="141" spans="1:22" ht="15.75" customHeight="1" x14ac:dyDescent="0.25">
      <c r="A141" s="508"/>
      <c r="F141" s="413"/>
      <c r="Q141" s="901"/>
      <c r="V141" s="903"/>
    </row>
    <row r="142" spans="1:22" ht="15.75" hidden="1" customHeight="1" x14ac:dyDescent="0.25">
      <c r="A142" s="508"/>
      <c r="F142" s="413"/>
      <c r="Q142" s="901"/>
      <c r="V142" s="903"/>
    </row>
    <row r="143" spans="1:22" ht="15.75" hidden="1" customHeight="1" x14ac:dyDescent="0.25">
      <c r="A143" s="508"/>
      <c r="F143" s="413"/>
      <c r="Q143" s="901"/>
      <c r="V143" s="903"/>
    </row>
    <row r="144" spans="1:22" ht="15.75" hidden="1" customHeight="1" x14ac:dyDescent="0.25">
      <c r="A144" s="508"/>
      <c r="F144" s="413"/>
      <c r="Q144" s="901"/>
      <c r="R144" s="471"/>
      <c r="V144" s="903"/>
    </row>
    <row r="145" spans="1:22" ht="15.75" customHeight="1" x14ac:dyDescent="0.25">
      <c r="A145" s="508"/>
      <c r="F145" s="413"/>
      <c r="J145" s="471"/>
      <c r="K145" s="471"/>
      <c r="Q145" s="901"/>
      <c r="R145" s="471"/>
      <c r="V145" s="903"/>
    </row>
    <row r="146" spans="1:22" ht="15.75" customHeight="1" x14ac:dyDescent="0.25">
      <c r="A146" s="508"/>
      <c r="F146" s="413"/>
      <c r="Q146" s="901"/>
      <c r="R146" s="901"/>
      <c r="V146" s="903"/>
    </row>
    <row r="147" spans="1:22" ht="15.75" customHeight="1" x14ac:dyDescent="0.25">
      <c r="A147" s="508"/>
      <c r="F147" s="413"/>
      <c r="Q147" s="901"/>
      <c r="V147" s="903"/>
    </row>
    <row r="148" spans="1:22" ht="15.75" customHeight="1" x14ac:dyDescent="0.25">
      <c r="A148" s="508"/>
      <c r="F148" s="413"/>
      <c r="Q148" s="901"/>
      <c r="V148" s="903"/>
    </row>
    <row r="149" spans="1:22" ht="15.75" customHeight="1" x14ac:dyDescent="0.25">
      <c r="A149" s="508"/>
      <c r="F149" s="413"/>
      <c r="Q149" s="901"/>
      <c r="V149" s="903"/>
    </row>
    <row r="150" spans="1:22" ht="15.75" customHeight="1" x14ac:dyDescent="0.25">
      <c r="A150" s="508"/>
      <c r="F150" s="413"/>
      <c r="Q150" s="901"/>
      <c r="V150" s="903"/>
    </row>
    <row r="151" spans="1:22" ht="15.75" customHeight="1" x14ac:dyDescent="0.25">
      <c r="A151" s="508"/>
      <c r="F151" s="413"/>
      <c r="Q151" s="901"/>
      <c r="V151" s="903"/>
    </row>
    <row r="152" spans="1:22" ht="15.75" customHeight="1" x14ac:dyDescent="0.25">
      <c r="A152" s="508"/>
      <c r="F152" s="413"/>
      <c r="Q152" s="901"/>
      <c r="V152" s="903"/>
    </row>
    <row r="153" spans="1:22" ht="15.75" customHeight="1" x14ac:dyDescent="0.25">
      <c r="A153" s="508"/>
      <c r="F153" s="413"/>
      <c r="Q153" s="901"/>
      <c r="V153" s="903"/>
    </row>
    <row r="154" spans="1:22" ht="15.75" customHeight="1" x14ac:dyDescent="0.25">
      <c r="A154" s="508"/>
      <c r="F154" s="413"/>
      <c r="Q154" s="901"/>
      <c r="V154" s="903"/>
    </row>
    <row r="155" spans="1:22" ht="15.75" customHeight="1" x14ac:dyDescent="0.25">
      <c r="A155" s="508"/>
      <c r="F155" s="413"/>
      <c r="Q155" s="901"/>
      <c r="V155" s="903"/>
    </row>
    <row r="156" spans="1:22" ht="15.75" customHeight="1" x14ac:dyDescent="0.25">
      <c r="A156" s="508"/>
      <c r="F156" s="413"/>
      <c r="Q156" s="901"/>
      <c r="V156" s="903"/>
    </row>
    <row r="157" spans="1:22" ht="15.75" customHeight="1" x14ac:dyDescent="0.25">
      <c r="A157" s="508"/>
      <c r="F157" s="413"/>
      <c r="Q157" s="901"/>
      <c r="V157" s="903"/>
    </row>
    <row r="158" spans="1:22" ht="15.75" customHeight="1" x14ac:dyDescent="0.25">
      <c r="A158" s="508"/>
      <c r="F158" s="413"/>
      <c r="Q158" s="901"/>
      <c r="V158" s="903"/>
    </row>
    <row r="159" spans="1:22" ht="15.75" customHeight="1" x14ac:dyDescent="0.25">
      <c r="A159" s="508"/>
      <c r="F159" s="413"/>
      <c r="Q159" s="901"/>
      <c r="V159" s="903"/>
    </row>
    <row r="160" spans="1:22" ht="15.75" customHeight="1" x14ac:dyDescent="0.25">
      <c r="A160" s="508"/>
      <c r="F160" s="413"/>
      <c r="Q160" s="901"/>
      <c r="V160" s="903"/>
    </row>
    <row r="161" spans="1:22" ht="15.75" customHeight="1" x14ac:dyDescent="0.25">
      <c r="A161" s="508"/>
      <c r="F161" s="413"/>
      <c r="Q161" s="901"/>
      <c r="V161" s="903"/>
    </row>
    <row r="162" spans="1:22" ht="15.75" customHeight="1" x14ac:dyDescent="0.25">
      <c r="A162" s="508"/>
      <c r="F162" s="413"/>
      <c r="Q162" s="901"/>
      <c r="V162" s="903"/>
    </row>
    <row r="163" spans="1:22" ht="15.75" customHeight="1" x14ac:dyDescent="0.25">
      <c r="A163" s="508"/>
      <c r="F163" s="413"/>
      <c r="Q163" s="901"/>
      <c r="V163" s="903"/>
    </row>
    <row r="164" spans="1:22" ht="15.75" customHeight="1" x14ac:dyDescent="0.25">
      <c r="A164" s="508"/>
      <c r="F164" s="413"/>
      <c r="Q164" s="901"/>
      <c r="V164" s="903"/>
    </row>
    <row r="165" spans="1:22" ht="15.75" customHeight="1" x14ac:dyDescent="0.25">
      <c r="A165" s="508"/>
      <c r="F165" s="413"/>
      <c r="Q165" s="901"/>
      <c r="V165" s="903"/>
    </row>
    <row r="166" spans="1:22" ht="15.75" customHeight="1" x14ac:dyDescent="0.25">
      <c r="A166" s="508"/>
      <c r="F166" s="413"/>
      <c r="Q166" s="901"/>
      <c r="V166" s="903"/>
    </row>
    <row r="167" spans="1:22" ht="15.75" customHeight="1" x14ac:dyDescent="0.25">
      <c r="A167" s="508"/>
      <c r="F167" s="413"/>
      <c r="Q167" s="901"/>
      <c r="V167" s="903"/>
    </row>
    <row r="168" spans="1:22" ht="15.75" customHeight="1" x14ac:dyDescent="0.25">
      <c r="A168" s="508"/>
      <c r="F168" s="413"/>
      <c r="Q168" s="901"/>
      <c r="V168" s="903"/>
    </row>
    <row r="169" spans="1:22" ht="15.75" customHeight="1" x14ac:dyDescent="0.25">
      <c r="A169" s="508"/>
      <c r="F169" s="413"/>
      <c r="Q169" s="901"/>
      <c r="V169" s="903"/>
    </row>
    <row r="170" spans="1:22" ht="15.75" customHeight="1" x14ac:dyDescent="0.25">
      <c r="A170" s="508"/>
      <c r="F170" s="413"/>
      <c r="Q170" s="901"/>
      <c r="V170" s="903"/>
    </row>
    <row r="171" spans="1:22" ht="15.75" customHeight="1" x14ac:dyDescent="0.25">
      <c r="A171" s="508"/>
      <c r="F171" s="413"/>
      <c r="Q171" s="901"/>
      <c r="V171" s="903"/>
    </row>
    <row r="172" spans="1:22" ht="15.75" customHeight="1" x14ac:dyDescent="0.25">
      <c r="A172" s="508"/>
      <c r="F172" s="413"/>
      <c r="Q172" s="901"/>
      <c r="V172" s="903"/>
    </row>
    <row r="173" spans="1:22" ht="15.75" customHeight="1" x14ac:dyDescent="0.25">
      <c r="A173" s="508"/>
      <c r="F173" s="413"/>
      <c r="Q173" s="901"/>
      <c r="V173" s="903"/>
    </row>
    <row r="174" spans="1:22" ht="15.75" customHeight="1" x14ac:dyDescent="0.25">
      <c r="A174" s="508"/>
      <c r="F174" s="413"/>
      <c r="Q174" s="901"/>
      <c r="V174" s="903"/>
    </row>
    <row r="175" spans="1:22" ht="15.75" customHeight="1" x14ac:dyDescent="0.25">
      <c r="A175" s="508"/>
      <c r="F175" s="413"/>
      <c r="Q175" s="901"/>
      <c r="V175" s="903"/>
    </row>
    <row r="176" spans="1:22" ht="15.75" customHeight="1" x14ac:dyDescent="0.25">
      <c r="A176" s="508"/>
      <c r="F176" s="413"/>
      <c r="Q176" s="901"/>
      <c r="V176" s="903"/>
    </row>
    <row r="177" spans="1:22" ht="15.75" customHeight="1" x14ac:dyDescent="0.25">
      <c r="A177" s="508"/>
      <c r="F177" s="413"/>
      <c r="Q177" s="901"/>
      <c r="V177" s="903"/>
    </row>
    <row r="178" spans="1:22" ht="15.75" customHeight="1" x14ac:dyDescent="0.25">
      <c r="A178" s="508"/>
      <c r="F178" s="413"/>
      <c r="Q178" s="901"/>
      <c r="V178" s="903"/>
    </row>
    <row r="179" spans="1:22" ht="15.75" customHeight="1" x14ac:dyDescent="0.25">
      <c r="A179" s="508"/>
      <c r="F179" s="413"/>
      <c r="Q179" s="901"/>
      <c r="V179" s="903"/>
    </row>
    <row r="180" spans="1:22" ht="15.75" customHeight="1" x14ac:dyDescent="0.25">
      <c r="A180" s="508"/>
      <c r="F180" s="413"/>
      <c r="Q180" s="901"/>
      <c r="V180" s="903"/>
    </row>
    <row r="181" spans="1:22" ht="15.75" customHeight="1" x14ac:dyDescent="0.25">
      <c r="A181" s="508"/>
      <c r="F181" s="413"/>
      <c r="Q181" s="901"/>
      <c r="V181" s="903"/>
    </row>
    <row r="182" spans="1:22" ht="15.75" customHeight="1" x14ac:dyDescent="0.25">
      <c r="A182" s="508"/>
      <c r="F182" s="413"/>
      <c r="Q182" s="901"/>
      <c r="V182" s="903"/>
    </row>
    <row r="183" spans="1:22" ht="15.75" customHeight="1" x14ac:dyDescent="0.25">
      <c r="A183" s="508"/>
      <c r="F183" s="413"/>
      <c r="Q183" s="901"/>
      <c r="V183" s="903"/>
    </row>
    <row r="184" spans="1:22" ht="15.75" customHeight="1" x14ac:dyDescent="0.25">
      <c r="A184" s="508"/>
      <c r="F184" s="413"/>
      <c r="Q184" s="901"/>
      <c r="V184" s="903"/>
    </row>
    <row r="185" spans="1:22" ht="15.75" customHeight="1" x14ac:dyDescent="0.25">
      <c r="A185" s="508"/>
      <c r="F185" s="413"/>
      <c r="Q185" s="901"/>
      <c r="V185" s="903"/>
    </row>
    <row r="186" spans="1:22" ht="15.75" customHeight="1" x14ac:dyDescent="0.25">
      <c r="A186" s="508"/>
      <c r="F186" s="413"/>
      <c r="Q186" s="901"/>
      <c r="V186" s="903"/>
    </row>
    <row r="187" spans="1:22" ht="15.75" customHeight="1" x14ac:dyDescent="0.25">
      <c r="A187" s="508"/>
      <c r="F187" s="413"/>
      <c r="Q187" s="901"/>
      <c r="V187" s="903"/>
    </row>
    <row r="188" spans="1:22" ht="15.75" customHeight="1" x14ac:dyDescent="0.25">
      <c r="A188" s="508"/>
      <c r="F188" s="413"/>
      <c r="Q188" s="901"/>
      <c r="V188" s="903"/>
    </row>
    <row r="189" spans="1:22" ht="15.75" customHeight="1" x14ac:dyDescent="0.25">
      <c r="A189" s="508"/>
      <c r="F189" s="413"/>
      <c r="Q189" s="901"/>
      <c r="V189" s="903"/>
    </row>
    <row r="190" spans="1:22" ht="15.75" customHeight="1" x14ac:dyDescent="0.25">
      <c r="A190" s="508"/>
      <c r="F190" s="413"/>
      <c r="Q190" s="901"/>
      <c r="V190" s="903"/>
    </row>
    <row r="191" spans="1:22" ht="15.75" customHeight="1" x14ac:dyDescent="0.25">
      <c r="A191" s="508"/>
      <c r="F191" s="413"/>
      <c r="Q191" s="901"/>
      <c r="V191" s="903"/>
    </row>
    <row r="192" spans="1:22" ht="15.75" customHeight="1" x14ac:dyDescent="0.25">
      <c r="A192" s="508"/>
      <c r="F192" s="413"/>
      <c r="Q192" s="901"/>
      <c r="V192" s="903"/>
    </row>
    <row r="193" spans="1:22" ht="15.75" customHeight="1" x14ac:dyDescent="0.25">
      <c r="A193" s="508"/>
      <c r="F193" s="413"/>
      <c r="Q193" s="901"/>
      <c r="V193" s="903"/>
    </row>
    <row r="194" spans="1:22" ht="15.75" customHeight="1" x14ac:dyDescent="0.25">
      <c r="A194" s="508"/>
      <c r="F194" s="413"/>
      <c r="Q194" s="901"/>
      <c r="V194" s="903"/>
    </row>
    <row r="195" spans="1:22" ht="15.75" customHeight="1" x14ac:dyDescent="0.25">
      <c r="A195" s="508"/>
      <c r="F195" s="413"/>
      <c r="Q195" s="901"/>
      <c r="V195" s="903"/>
    </row>
    <row r="196" spans="1:22" ht="15.75" customHeight="1" x14ac:dyDescent="0.25">
      <c r="A196" s="508"/>
      <c r="F196" s="413"/>
      <c r="Q196" s="901"/>
      <c r="V196" s="903"/>
    </row>
    <row r="197" spans="1:22" ht="15.75" customHeight="1" x14ac:dyDescent="0.25">
      <c r="A197" s="508"/>
      <c r="F197" s="413"/>
      <c r="Q197" s="901"/>
      <c r="V197" s="903"/>
    </row>
    <row r="198" spans="1:22" ht="15.75" customHeight="1" x14ac:dyDescent="0.25">
      <c r="A198" s="508"/>
      <c r="F198" s="413"/>
      <c r="Q198" s="901"/>
      <c r="V198" s="903"/>
    </row>
    <row r="199" spans="1:22" ht="15.75" customHeight="1" x14ac:dyDescent="0.25">
      <c r="A199" s="508"/>
      <c r="F199" s="413"/>
      <c r="Q199" s="901"/>
      <c r="V199" s="903"/>
    </row>
    <row r="200" spans="1:22" ht="15.75" customHeight="1" x14ac:dyDescent="0.25">
      <c r="A200" s="508"/>
      <c r="F200" s="413"/>
      <c r="Q200" s="901"/>
      <c r="V200" s="903"/>
    </row>
    <row r="201" spans="1:22" ht="15.75" customHeight="1" x14ac:dyDescent="0.25">
      <c r="A201" s="508"/>
      <c r="F201" s="413"/>
      <c r="Q201" s="901"/>
      <c r="V201" s="903"/>
    </row>
    <row r="202" spans="1:22" ht="15.75" customHeight="1" x14ac:dyDescent="0.25">
      <c r="A202" s="508"/>
      <c r="F202" s="413"/>
      <c r="Q202" s="901"/>
      <c r="V202" s="903"/>
    </row>
    <row r="203" spans="1:22" ht="15.75" customHeight="1" x14ac:dyDescent="0.25">
      <c r="A203" s="508"/>
      <c r="F203" s="413"/>
      <c r="Q203" s="901"/>
      <c r="V203" s="903"/>
    </row>
    <row r="204" spans="1:22" ht="15.75" customHeight="1" x14ac:dyDescent="0.25">
      <c r="A204" s="508"/>
      <c r="F204" s="413"/>
      <c r="Q204" s="901"/>
      <c r="V204" s="903"/>
    </row>
    <row r="205" spans="1:22" ht="15.75" customHeight="1" x14ac:dyDescent="0.25">
      <c r="A205" s="508"/>
      <c r="F205" s="413"/>
      <c r="Q205" s="901"/>
      <c r="V205" s="903"/>
    </row>
    <row r="206" spans="1:22" ht="15.75" customHeight="1" x14ac:dyDescent="0.25">
      <c r="A206" s="508"/>
      <c r="F206" s="413"/>
      <c r="Q206" s="901"/>
      <c r="V206" s="903"/>
    </row>
    <row r="207" spans="1:22" ht="15.75" customHeight="1" x14ac:dyDescent="0.25">
      <c r="A207" s="508"/>
      <c r="F207" s="413"/>
      <c r="Q207" s="901"/>
      <c r="V207" s="903"/>
    </row>
    <row r="208" spans="1:22" ht="15.75" customHeight="1" x14ac:dyDescent="0.25">
      <c r="A208" s="508"/>
      <c r="F208" s="413"/>
      <c r="Q208" s="901"/>
      <c r="V208" s="903"/>
    </row>
    <row r="209" spans="1:22" ht="15.75" customHeight="1" x14ac:dyDescent="0.25">
      <c r="A209" s="508"/>
      <c r="F209" s="413"/>
      <c r="Q209" s="901"/>
      <c r="V209" s="903"/>
    </row>
    <row r="210" spans="1:22" ht="15.75" customHeight="1" x14ac:dyDescent="0.25">
      <c r="A210" s="508"/>
      <c r="F210" s="413"/>
      <c r="Q210" s="901"/>
      <c r="V210" s="903"/>
    </row>
    <row r="211" spans="1:22" ht="15.75" customHeight="1" x14ac:dyDescent="0.25">
      <c r="A211" s="508"/>
      <c r="F211" s="413"/>
      <c r="Q211" s="901"/>
      <c r="V211" s="903"/>
    </row>
    <row r="212" spans="1:22" ht="15.75" customHeight="1" x14ac:dyDescent="0.25">
      <c r="A212" s="508"/>
      <c r="F212" s="413"/>
      <c r="Q212" s="901"/>
      <c r="V212" s="903"/>
    </row>
    <row r="213" spans="1:22" ht="15.75" customHeight="1" x14ac:dyDescent="0.25">
      <c r="A213" s="508"/>
      <c r="F213" s="413"/>
      <c r="Q213" s="901"/>
      <c r="V213" s="903"/>
    </row>
    <row r="214" spans="1:22" ht="15.75" customHeight="1" x14ac:dyDescent="0.25">
      <c r="A214" s="508"/>
      <c r="F214" s="413"/>
      <c r="Q214" s="901"/>
      <c r="V214" s="903"/>
    </row>
    <row r="215" spans="1:22" ht="15.75" customHeight="1" x14ac:dyDescent="0.25">
      <c r="A215" s="508"/>
      <c r="F215" s="413"/>
      <c r="Q215" s="901"/>
      <c r="V215" s="903"/>
    </row>
    <row r="216" spans="1:22" ht="15.75" customHeight="1" x14ac:dyDescent="0.25">
      <c r="A216" s="508"/>
      <c r="F216" s="413"/>
      <c r="Q216" s="901"/>
      <c r="V216" s="903"/>
    </row>
    <row r="217" spans="1:22" ht="15.75" customHeight="1" x14ac:dyDescent="0.25">
      <c r="A217" s="508"/>
      <c r="F217" s="413"/>
      <c r="Q217" s="901"/>
      <c r="V217" s="903"/>
    </row>
    <row r="218" spans="1:22" ht="15.75" customHeight="1" x14ac:dyDescent="0.25">
      <c r="A218" s="508"/>
      <c r="F218" s="413"/>
      <c r="Q218" s="901"/>
      <c r="V218" s="903"/>
    </row>
    <row r="219" spans="1:22" ht="15.75" customHeight="1" x14ac:dyDescent="0.25">
      <c r="A219" s="508"/>
      <c r="F219" s="413"/>
      <c r="Q219" s="901"/>
      <c r="V219" s="903"/>
    </row>
    <row r="220" spans="1:22" ht="15.75" customHeight="1" x14ac:dyDescent="0.25">
      <c r="A220" s="508"/>
      <c r="F220" s="413"/>
      <c r="Q220" s="901"/>
      <c r="V220" s="903"/>
    </row>
    <row r="221" spans="1:22" ht="15.75" customHeight="1" x14ac:dyDescent="0.25">
      <c r="A221" s="508"/>
      <c r="F221" s="413"/>
      <c r="Q221" s="901"/>
      <c r="V221" s="903"/>
    </row>
    <row r="222" spans="1:22" ht="15.75" customHeight="1" x14ac:dyDescent="0.25">
      <c r="A222" s="508"/>
      <c r="F222" s="413"/>
      <c r="Q222" s="901"/>
      <c r="V222" s="903"/>
    </row>
    <row r="223" spans="1:22" ht="15.75" customHeight="1" x14ac:dyDescent="0.25">
      <c r="A223" s="508"/>
      <c r="F223" s="413"/>
      <c r="Q223" s="901"/>
      <c r="V223" s="903"/>
    </row>
    <row r="224" spans="1:22" ht="15.75" customHeight="1" x14ac:dyDescent="0.25">
      <c r="A224" s="508"/>
      <c r="F224" s="413"/>
      <c r="Q224" s="901"/>
      <c r="V224" s="903"/>
    </row>
    <row r="225" spans="1:22" ht="15.75" customHeight="1" x14ac:dyDescent="0.25">
      <c r="A225" s="508"/>
      <c r="F225" s="413"/>
      <c r="Q225" s="901"/>
      <c r="V225" s="903"/>
    </row>
    <row r="226" spans="1:22" ht="15.75" customHeight="1" x14ac:dyDescent="0.25">
      <c r="A226" s="508"/>
      <c r="F226" s="413"/>
      <c r="Q226" s="901"/>
      <c r="V226" s="903"/>
    </row>
    <row r="227" spans="1:22" ht="15.75" customHeight="1" x14ac:dyDescent="0.25">
      <c r="A227" s="508"/>
      <c r="F227" s="413"/>
      <c r="Q227" s="901"/>
      <c r="V227" s="903"/>
    </row>
    <row r="228" spans="1:22" ht="15.75" customHeight="1" x14ac:dyDescent="0.25">
      <c r="A228" s="508"/>
      <c r="F228" s="413"/>
      <c r="Q228" s="901"/>
      <c r="V228" s="903"/>
    </row>
    <row r="229" spans="1:22" ht="15.75" customHeight="1" x14ac:dyDescent="0.25">
      <c r="A229" s="508"/>
      <c r="F229" s="413"/>
      <c r="Q229" s="901"/>
      <c r="V229" s="903"/>
    </row>
    <row r="230" spans="1:22" ht="15.75" customHeight="1" x14ac:dyDescent="0.25">
      <c r="A230" s="508"/>
      <c r="F230" s="413"/>
      <c r="Q230" s="901"/>
      <c r="V230" s="903"/>
    </row>
    <row r="231" spans="1:22" ht="15.75" customHeight="1" x14ac:dyDescent="0.25">
      <c r="A231" s="508"/>
      <c r="F231" s="413"/>
      <c r="Q231" s="901"/>
      <c r="V231" s="903"/>
    </row>
    <row r="232" spans="1:22" ht="15.75" customHeight="1" x14ac:dyDescent="0.25">
      <c r="A232" s="508"/>
      <c r="F232" s="413"/>
      <c r="Q232" s="901"/>
      <c r="V232" s="903"/>
    </row>
    <row r="233" spans="1:22" ht="15.75" customHeight="1" x14ac:dyDescent="0.25">
      <c r="A233" s="508"/>
      <c r="F233" s="413"/>
      <c r="Q233" s="901"/>
      <c r="V233" s="903"/>
    </row>
    <row r="234" spans="1:22" ht="15.75" customHeight="1" x14ac:dyDescent="0.25">
      <c r="A234" s="508"/>
      <c r="F234" s="413"/>
      <c r="Q234" s="901"/>
      <c r="V234" s="903"/>
    </row>
    <row r="235" spans="1:22" ht="15.75" customHeight="1" x14ac:dyDescent="0.25">
      <c r="A235" s="508"/>
      <c r="F235" s="413"/>
      <c r="Q235" s="901"/>
      <c r="V235" s="903"/>
    </row>
    <row r="236" spans="1:22" ht="15.75" customHeight="1" x14ac:dyDescent="0.25">
      <c r="A236" s="508"/>
      <c r="F236" s="413"/>
      <c r="Q236" s="901"/>
      <c r="V236" s="903"/>
    </row>
    <row r="237" spans="1:22" ht="15.75" customHeight="1" x14ac:dyDescent="0.25">
      <c r="A237" s="508"/>
      <c r="F237" s="413"/>
      <c r="Q237" s="901"/>
      <c r="V237" s="903"/>
    </row>
    <row r="238" spans="1:22" ht="15.75" customHeight="1" x14ac:dyDescent="0.25">
      <c r="A238" s="508"/>
      <c r="F238" s="413"/>
      <c r="Q238" s="901"/>
      <c r="V238" s="903"/>
    </row>
    <row r="239" spans="1:22" ht="15.75" customHeight="1" x14ac:dyDescent="0.25">
      <c r="A239" s="508"/>
      <c r="F239" s="413"/>
      <c r="Q239" s="901"/>
      <c r="V239" s="903"/>
    </row>
    <row r="240" spans="1:22" ht="15.75" customHeight="1" x14ac:dyDescent="0.25">
      <c r="A240" s="508"/>
      <c r="F240" s="413"/>
      <c r="Q240" s="901"/>
      <c r="V240" s="903"/>
    </row>
    <row r="241" spans="1:22" ht="15.75" customHeight="1" x14ac:dyDescent="0.25">
      <c r="A241" s="508"/>
      <c r="F241" s="413"/>
      <c r="Q241" s="901"/>
      <c r="V241" s="903"/>
    </row>
    <row r="242" spans="1:22" ht="15.75" customHeight="1" x14ac:dyDescent="0.25">
      <c r="A242" s="508"/>
      <c r="F242" s="413"/>
      <c r="Q242" s="901"/>
      <c r="V242" s="903"/>
    </row>
    <row r="243" spans="1:22" ht="15.75" customHeight="1" x14ac:dyDescent="0.25">
      <c r="A243" s="508"/>
      <c r="F243" s="413"/>
      <c r="Q243" s="901"/>
      <c r="V243" s="903"/>
    </row>
    <row r="244" spans="1:22" ht="15.75" customHeight="1" x14ac:dyDescent="0.25">
      <c r="A244" s="508"/>
      <c r="F244" s="413"/>
      <c r="Q244" s="901"/>
      <c r="V244" s="903"/>
    </row>
    <row r="245" spans="1:22" ht="15.75" customHeight="1" x14ac:dyDescent="0.25">
      <c r="A245" s="508"/>
      <c r="F245" s="413"/>
      <c r="Q245" s="901"/>
      <c r="V245" s="903"/>
    </row>
    <row r="246" spans="1:22" ht="15.75" customHeight="1" x14ac:dyDescent="0.25">
      <c r="A246" s="508"/>
      <c r="F246" s="413"/>
      <c r="Q246" s="901"/>
      <c r="V246" s="903"/>
    </row>
    <row r="247" spans="1:22" ht="15.75" customHeight="1" x14ac:dyDescent="0.25">
      <c r="A247" s="508"/>
      <c r="F247" s="413"/>
      <c r="Q247" s="901"/>
      <c r="V247" s="903"/>
    </row>
    <row r="248" spans="1:22" ht="15.75" customHeight="1" x14ac:dyDescent="0.25">
      <c r="A248" s="508"/>
      <c r="F248" s="413"/>
      <c r="Q248" s="901"/>
      <c r="V248" s="903"/>
    </row>
    <row r="249" spans="1:22" ht="15.75" customHeight="1" x14ac:dyDescent="0.25">
      <c r="A249" s="508"/>
      <c r="F249" s="413"/>
      <c r="Q249" s="901"/>
      <c r="V249" s="903"/>
    </row>
    <row r="250" spans="1:22" ht="15.75" customHeight="1" x14ac:dyDescent="0.25">
      <c r="A250" s="508"/>
      <c r="F250" s="413"/>
      <c r="Q250" s="901"/>
      <c r="V250" s="903"/>
    </row>
    <row r="251" spans="1:22" ht="15.75" customHeight="1" x14ac:dyDescent="0.25">
      <c r="A251" s="508"/>
      <c r="F251" s="413"/>
      <c r="Q251" s="901"/>
      <c r="V251" s="903"/>
    </row>
    <row r="252" spans="1:22" ht="15.75" customHeight="1" x14ac:dyDescent="0.25">
      <c r="A252" s="508"/>
      <c r="F252" s="413"/>
      <c r="Q252" s="901"/>
      <c r="V252" s="903"/>
    </row>
    <row r="253" spans="1:22" ht="15.75" customHeight="1" x14ac:dyDescent="0.25">
      <c r="A253" s="508"/>
      <c r="F253" s="413"/>
      <c r="Q253" s="901"/>
      <c r="V253" s="903"/>
    </row>
    <row r="254" spans="1:22" ht="15.75" customHeight="1" x14ac:dyDescent="0.25">
      <c r="A254" s="508"/>
      <c r="F254" s="413"/>
      <c r="Q254" s="901"/>
      <c r="V254" s="903"/>
    </row>
    <row r="255" spans="1:22" ht="15.75" customHeight="1" x14ac:dyDescent="0.25">
      <c r="A255" s="508"/>
      <c r="F255" s="413"/>
      <c r="Q255" s="901"/>
      <c r="V255" s="903"/>
    </row>
    <row r="256" spans="1:22" ht="15.75" customHeight="1" x14ac:dyDescent="0.25">
      <c r="A256" s="508"/>
      <c r="F256" s="413"/>
      <c r="Q256" s="901"/>
      <c r="V256" s="903"/>
    </row>
    <row r="257" spans="1:22" ht="15.75" customHeight="1" x14ac:dyDescent="0.25">
      <c r="A257" s="508"/>
      <c r="F257" s="413"/>
      <c r="Q257" s="901"/>
      <c r="V257" s="903"/>
    </row>
    <row r="258" spans="1:22" ht="15.75" customHeight="1" x14ac:dyDescent="0.25">
      <c r="A258" s="508"/>
      <c r="F258" s="413"/>
      <c r="Q258" s="901"/>
      <c r="V258" s="903"/>
    </row>
    <row r="259" spans="1:22" ht="15.75" customHeight="1" x14ac:dyDescent="0.25">
      <c r="A259" s="508"/>
      <c r="F259" s="413"/>
      <c r="Q259" s="901"/>
      <c r="V259" s="903"/>
    </row>
    <row r="260" spans="1:22" ht="15.75" customHeight="1" x14ac:dyDescent="0.25">
      <c r="A260" s="508"/>
      <c r="F260" s="413"/>
      <c r="Q260" s="901"/>
      <c r="V260" s="903"/>
    </row>
    <row r="261" spans="1:22" ht="15.75" customHeight="1" x14ac:dyDescent="0.25">
      <c r="A261" s="508"/>
      <c r="F261" s="413"/>
      <c r="Q261" s="901"/>
      <c r="V261" s="903"/>
    </row>
    <row r="262" spans="1:22" ht="15.75" customHeight="1" x14ac:dyDescent="0.25">
      <c r="A262" s="508"/>
      <c r="F262" s="413"/>
      <c r="Q262" s="901"/>
      <c r="V262" s="903"/>
    </row>
    <row r="263" spans="1:22" ht="15.75" customHeight="1" x14ac:dyDescent="0.25">
      <c r="A263" s="508"/>
      <c r="F263" s="413"/>
      <c r="Q263" s="901"/>
      <c r="V263" s="903"/>
    </row>
    <row r="264" spans="1:22" ht="15.75" customHeight="1" x14ac:dyDescent="0.25">
      <c r="A264" s="508"/>
      <c r="F264" s="413"/>
      <c r="Q264" s="901"/>
      <c r="V264" s="903"/>
    </row>
    <row r="265" spans="1:22" ht="15.75" customHeight="1" x14ac:dyDescent="0.25">
      <c r="A265" s="508"/>
      <c r="F265" s="413"/>
      <c r="Q265" s="901"/>
      <c r="V265" s="903"/>
    </row>
    <row r="266" spans="1:22" ht="15.75" customHeight="1" x14ac:dyDescent="0.25">
      <c r="A266" s="508"/>
      <c r="F266" s="413"/>
      <c r="Q266" s="901"/>
      <c r="V266" s="903"/>
    </row>
    <row r="267" spans="1:22" ht="15.75" customHeight="1" x14ac:dyDescent="0.25">
      <c r="A267" s="508"/>
      <c r="F267" s="413"/>
      <c r="Q267" s="901"/>
      <c r="V267" s="903"/>
    </row>
    <row r="268" spans="1:22" ht="15.75" customHeight="1" x14ac:dyDescent="0.25">
      <c r="A268" s="508"/>
      <c r="F268" s="413"/>
      <c r="Q268" s="901"/>
      <c r="V268" s="903"/>
    </row>
    <row r="269" spans="1:22" ht="15.75" customHeight="1" x14ac:dyDescent="0.25">
      <c r="A269" s="508"/>
      <c r="F269" s="413"/>
      <c r="Q269" s="901"/>
      <c r="V269" s="903"/>
    </row>
    <row r="270" spans="1:22" ht="15.75" customHeight="1" x14ac:dyDescent="0.25">
      <c r="A270" s="508"/>
      <c r="F270" s="413"/>
      <c r="Q270" s="901"/>
      <c r="V270" s="903"/>
    </row>
    <row r="271" spans="1:22" ht="15.75" customHeight="1" x14ac:dyDescent="0.25">
      <c r="A271" s="508"/>
      <c r="F271" s="413"/>
      <c r="Q271" s="901"/>
      <c r="V271" s="903"/>
    </row>
    <row r="272" spans="1:22" ht="15.75" customHeight="1" x14ac:dyDescent="0.25">
      <c r="A272" s="508"/>
      <c r="F272" s="413"/>
      <c r="Q272" s="901"/>
      <c r="V272" s="903"/>
    </row>
    <row r="273" spans="1:22" ht="15.75" customHeight="1" x14ac:dyDescent="0.25">
      <c r="A273" s="508"/>
      <c r="F273" s="413"/>
      <c r="Q273" s="901"/>
      <c r="V273" s="903"/>
    </row>
    <row r="274" spans="1:22" ht="15.75" customHeight="1" x14ac:dyDescent="0.25">
      <c r="A274" s="508"/>
      <c r="F274" s="413"/>
      <c r="Q274" s="901"/>
      <c r="V274" s="903"/>
    </row>
    <row r="275" spans="1:22" ht="15.75" customHeight="1" x14ac:dyDescent="0.25">
      <c r="A275" s="508"/>
      <c r="F275" s="413"/>
      <c r="Q275" s="901"/>
      <c r="V275" s="903"/>
    </row>
    <row r="276" spans="1:22" ht="15.75" customHeight="1" x14ac:dyDescent="0.25">
      <c r="A276" s="508"/>
      <c r="F276" s="413"/>
      <c r="Q276" s="901"/>
      <c r="V276" s="903"/>
    </row>
    <row r="277" spans="1:22" ht="15.75" customHeight="1" x14ac:dyDescent="0.25">
      <c r="A277" s="508"/>
      <c r="F277" s="413"/>
      <c r="Q277" s="901"/>
      <c r="V277" s="903"/>
    </row>
    <row r="278" spans="1:22" ht="15.75" customHeight="1" x14ac:dyDescent="0.25">
      <c r="A278" s="508"/>
      <c r="F278" s="413"/>
      <c r="Q278" s="901"/>
      <c r="V278" s="903"/>
    </row>
    <row r="279" spans="1:22" ht="15.75" customHeight="1" x14ac:dyDescent="0.25">
      <c r="A279" s="508"/>
      <c r="F279" s="413"/>
      <c r="Q279" s="901"/>
      <c r="V279" s="903"/>
    </row>
    <row r="280" spans="1:22" ht="15.75" customHeight="1" x14ac:dyDescent="0.25">
      <c r="A280" s="508"/>
      <c r="F280" s="413"/>
      <c r="Q280" s="901"/>
      <c r="V280" s="903"/>
    </row>
    <row r="281" spans="1:22" ht="15.75" customHeight="1" x14ac:dyDescent="0.25">
      <c r="A281" s="508"/>
      <c r="F281" s="413"/>
      <c r="Q281" s="901"/>
      <c r="V281" s="903"/>
    </row>
    <row r="282" spans="1:22" ht="15.75" customHeight="1" x14ac:dyDescent="0.25">
      <c r="A282" s="508"/>
      <c r="F282" s="413"/>
      <c r="Q282" s="901"/>
      <c r="V282" s="903"/>
    </row>
    <row r="283" spans="1:22" ht="15.75" customHeight="1" x14ac:dyDescent="0.25">
      <c r="A283" s="508"/>
      <c r="F283" s="413"/>
      <c r="Q283" s="901"/>
      <c r="V283" s="903"/>
    </row>
    <row r="284" spans="1:22" ht="15.75" customHeight="1" x14ac:dyDescent="0.25">
      <c r="A284" s="508"/>
      <c r="F284" s="413"/>
      <c r="Q284" s="901"/>
      <c r="V284" s="903"/>
    </row>
    <row r="285" spans="1:22" ht="15.75" customHeight="1" x14ac:dyDescent="0.25">
      <c r="A285" s="508"/>
      <c r="F285" s="413"/>
      <c r="Q285" s="901"/>
      <c r="V285" s="903"/>
    </row>
    <row r="286" spans="1:22" ht="15.75" customHeight="1" x14ac:dyDescent="0.25">
      <c r="A286" s="508"/>
      <c r="F286" s="413"/>
      <c r="Q286" s="901"/>
      <c r="V286" s="903"/>
    </row>
    <row r="287" spans="1:22" ht="15.75" customHeight="1" x14ac:dyDescent="0.25">
      <c r="A287" s="508"/>
      <c r="F287" s="413"/>
      <c r="Q287" s="901"/>
      <c r="V287" s="903"/>
    </row>
    <row r="288" spans="1:22" ht="15.75" customHeight="1" x14ac:dyDescent="0.25">
      <c r="A288" s="508"/>
      <c r="F288" s="413"/>
      <c r="Q288" s="901"/>
      <c r="V288" s="903"/>
    </row>
    <row r="289" spans="1:22" ht="15.75" customHeight="1" x14ac:dyDescent="0.25">
      <c r="A289" s="508"/>
      <c r="F289" s="413"/>
      <c r="Q289" s="901"/>
      <c r="V289" s="903"/>
    </row>
    <row r="290" spans="1:22" ht="15.75" customHeight="1" x14ac:dyDescent="0.25">
      <c r="A290" s="508"/>
      <c r="F290" s="413"/>
      <c r="Q290" s="901"/>
      <c r="V290" s="903"/>
    </row>
    <row r="291" spans="1:22" ht="15.75" customHeight="1" x14ac:dyDescent="0.25">
      <c r="A291" s="508"/>
      <c r="F291" s="413"/>
      <c r="Q291" s="901"/>
      <c r="V291" s="903"/>
    </row>
    <row r="292" spans="1:22" ht="15.75" customHeight="1" x14ac:dyDescent="0.25">
      <c r="A292" s="508"/>
      <c r="F292" s="413"/>
      <c r="Q292" s="901"/>
      <c r="V292" s="903"/>
    </row>
    <row r="293" spans="1:22" ht="15.75" customHeight="1" x14ac:dyDescent="0.25">
      <c r="A293" s="508"/>
      <c r="F293" s="413"/>
      <c r="Q293" s="901"/>
      <c r="V293" s="903"/>
    </row>
    <row r="294" spans="1:22" ht="15.75" customHeight="1" x14ac:dyDescent="0.25">
      <c r="A294" s="508"/>
      <c r="F294" s="413"/>
      <c r="Q294" s="901"/>
      <c r="V294" s="903"/>
    </row>
    <row r="295" spans="1:22" ht="15.75" customHeight="1" x14ac:dyDescent="0.25">
      <c r="A295" s="508"/>
      <c r="F295" s="413"/>
      <c r="Q295" s="901"/>
      <c r="V295" s="903"/>
    </row>
    <row r="296" spans="1:22" ht="15.75" customHeight="1" x14ac:dyDescent="0.25">
      <c r="A296" s="508"/>
      <c r="F296" s="413"/>
      <c r="Q296" s="901"/>
      <c r="V296" s="903"/>
    </row>
    <row r="297" spans="1:22" ht="15.75" customHeight="1" x14ac:dyDescent="0.25">
      <c r="A297" s="508"/>
      <c r="F297" s="413"/>
      <c r="Q297" s="901"/>
      <c r="V297" s="903"/>
    </row>
    <row r="298" spans="1:22" ht="15.75" customHeight="1" x14ac:dyDescent="0.25">
      <c r="A298" s="508"/>
      <c r="F298" s="413"/>
      <c r="Q298" s="901"/>
      <c r="V298" s="903"/>
    </row>
    <row r="299" spans="1:22" ht="15.75" customHeight="1" x14ac:dyDescent="0.25">
      <c r="A299" s="508"/>
      <c r="F299" s="413"/>
      <c r="Q299" s="901"/>
      <c r="V299" s="903"/>
    </row>
    <row r="300" spans="1:22" ht="15.75" customHeight="1" x14ac:dyDescent="0.25">
      <c r="A300" s="508"/>
      <c r="F300" s="413"/>
      <c r="Q300" s="901"/>
      <c r="V300" s="903"/>
    </row>
    <row r="301" spans="1:22" ht="15.75" customHeight="1" x14ac:dyDescent="0.25">
      <c r="A301" s="508"/>
      <c r="F301" s="413"/>
      <c r="Q301" s="901"/>
      <c r="V301" s="903"/>
    </row>
    <row r="302" spans="1:22" ht="15.75" customHeight="1" x14ac:dyDescent="0.25">
      <c r="A302" s="508"/>
      <c r="F302" s="413"/>
      <c r="Q302" s="901"/>
      <c r="V302" s="903"/>
    </row>
    <row r="303" spans="1:22" ht="15.75" customHeight="1" x14ac:dyDescent="0.25">
      <c r="A303" s="508"/>
      <c r="F303" s="413"/>
      <c r="Q303" s="901"/>
      <c r="V303" s="903"/>
    </row>
    <row r="304" spans="1:22" ht="15.75" customHeight="1" x14ac:dyDescent="0.25">
      <c r="A304" s="508"/>
      <c r="F304" s="413"/>
      <c r="Q304" s="901"/>
      <c r="V304" s="903"/>
    </row>
    <row r="305" spans="1:22" ht="15.75" customHeight="1" x14ac:dyDescent="0.25">
      <c r="A305" s="508"/>
      <c r="F305" s="413"/>
      <c r="Q305" s="901"/>
      <c r="V305" s="903"/>
    </row>
    <row r="306" spans="1:22" ht="15.75" customHeight="1" x14ac:dyDescent="0.25">
      <c r="A306" s="508"/>
      <c r="F306" s="413"/>
      <c r="Q306" s="901"/>
      <c r="V306" s="903"/>
    </row>
    <row r="307" spans="1:22" ht="15.75" customHeight="1" x14ac:dyDescent="0.25">
      <c r="A307" s="508"/>
      <c r="F307" s="413"/>
      <c r="Q307" s="901"/>
      <c r="V307" s="903"/>
    </row>
    <row r="308" spans="1:22" ht="15.75" customHeight="1" x14ac:dyDescent="0.25">
      <c r="A308" s="508"/>
      <c r="F308" s="413"/>
      <c r="Q308" s="901"/>
      <c r="V308" s="903"/>
    </row>
    <row r="309" spans="1:22" ht="15.75" customHeight="1" x14ac:dyDescent="0.25">
      <c r="A309" s="508"/>
      <c r="F309" s="413"/>
      <c r="Q309" s="901"/>
      <c r="V309" s="903"/>
    </row>
    <row r="310" spans="1:22" ht="15.75" customHeight="1" x14ac:dyDescent="0.25">
      <c r="A310" s="508"/>
      <c r="F310" s="413"/>
      <c r="Q310" s="901"/>
      <c r="V310" s="903"/>
    </row>
    <row r="311" spans="1:22" ht="15.75" customHeight="1" x14ac:dyDescent="0.25">
      <c r="A311" s="508"/>
      <c r="F311" s="413"/>
      <c r="Q311" s="901"/>
      <c r="V311" s="903"/>
    </row>
    <row r="312" spans="1:22" ht="15.75" customHeight="1" x14ac:dyDescent="0.25">
      <c r="A312" s="508"/>
      <c r="F312" s="413"/>
      <c r="Q312" s="901"/>
      <c r="V312" s="903"/>
    </row>
    <row r="313" spans="1:22" ht="15.75" customHeight="1" x14ac:dyDescent="0.25">
      <c r="A313" s="508"/>
      <c r="F313" s="413"/>
      <c r="Q313" s="901"/>
      <c r="V313" s="903"/>
    </row>
    <row r="314" spans="1:22" ht="15.75" customHeight="1" x14ac:dyDescent="0.25">
      <c r="A314" s="508"/>
      <c r="F314" s="413"/>
      <c r="Q314" s="901"/>
      <c r="V314" s="903"/>
    </row>
    <row r="315" spans="1:22" ht="15.75" customHeight="1" x14ac:dyDescent="0.25">
      <c r="A315" s="508"/>
      <c r="F315" s="413"/>
      <c r="Q315" s="901"/>
      <c r="V315" s="903"/>
    </row>
    <row r="316" spans="1:22" ht="15.75" customHeight="1" x14ac:dyDescent="0.25">
      <c r="A316" s="508"/>
      <c r="F316" s="413"/>
      <c r="Q316" s="901"/>
      <c r="V316" s="903"/>
    </row>
    <row r="317" spans="1:22" ht="15.75" customHeight="1" x14ac:dyDescent="0.25">
      <c r="A317" s="508"/>
      <c r="F317" s="413"/>
      <c r="Q317" s="901"/>
      <c r="V317" s="903"/>
    </row>
    <row r="318" spans="1:22" ht="15.75" customHeight="1" x14ac:dyDescent="0.25">
      <c r="A318" s="508"/>
      <c r="F318" s="413"/>
      <c r="Q318" s="901"/>
      <c r="V318" s="903"/>
    </row>
    <row r="319" spans="1:22" ht="15.75" customHeight="1" x14ac:dyDescent="0.25">
      <c r="A319" s="508"/>
      <c r="F319" s="413"/>
      <c r="Q319" s="901"/>
      <c r="V319" s="903"/>
    </row>
    <row r="320" spans="1:22" ht="15.75" customHeight="1" x14ac:dyDescent="0.25">
      <c r="A320" s="508"/>
      <c r="F320" s="413"/>
      <c r="Q320" s="901"/>
      <c r="V320" s="903"/>
    </row>
    <row r="321" spans="1:22" ht="15.75" customHeight="1" x14ac:dyDescent="0.25">
      <c r="A321" s="508"/>
      <c r="F321" s="413"/>
      <c r="Q321" s="901"/>
      <c r="V321" s="903"/>
    </row>
    <row r="322" spans="1:22" ht="15.75" customHeight="1" x14ac:dyDescent="0.25">
      <c r="A322" s="508"/>
      <c r="F322" s="413"/>
      <c r="Q322" s="901"/>
      <c r="V322" s="903"/>
    </row>
    <row r="323" spans="1:22" ht="15.75" customHeight="1" x14ac:dyDescent="0.25">
      <c r="A323" s="508"/>
      <c r="F323" s="413"/>
      <c r="Q323" s="901"/>
      <c r="V323" s="903"/>
    </row>
    <row r="324" spans="1:22" ht="15.75" customHeight="1" x14ac:dyDescent="0.25">
      <c r="A324" s="508"/>
      <c r="F324" s="413"/>
      <c r="Q324" s="901"/>
      <c r="V324" s="903"/>
    </row>
    <row r="325" spans="1:22" ht="15.75" customHeight="1" x14ac:dyDescent="0.25">
      <c r="A325" s="508"/>
      <c r="F325" s="413"/>
      <c r="Q325" s="901"/>
      <c r="V325" s="903"/>
    </row>
    <row r="326" spans="1:22" ht="15.75" customHeight="1" x14ac:dyDescent="0.25">
      <c r="A326" s="508"/>
      <c r="F326" s="413"/>
      <c r="Q326" s="901"/>
      <c r="V326" s="903"/>
    </row>
    <row r="327" spans="1:22" ht="15.75" customHeight="1" x14ac:dyDescent="0.25">
      <c r="A327" s="508"/>
      <c r="F327" s="413"/>
      <c r="Q327" s="901"/>
      <c r="V327" s="903"/>
    </row>
    <row r="328" spans="1:22" ht="15.75" customHeight="1" x14ac:dyDescent="0.25">
      <c r="A328" s="508"/>
      <c r="F328" s="413"/>
      <c r="Q328" s="901"/>
      <c r="V328" s="903"/>
    </row>
    <row r="329" spans="1:22" ht="15.75" customHeight="1" x14ac:dyDescent="0.25">
      <c r="A329" s="508"/>
      <c r="F329" s="413"/>
      <c r="Q329" s="901"/>
      <c r="V329" s="903"/>
    </row>
    <row r="330" spans="1:22" ht="15.75" customHeight="1" x14ac:dyDescent="0.25">
      <c r="A330" s="508"/>
      <c r="F330" s="413"/>
      <c r="Q330" s="901"/>
      <c r="V330" s="903"/>
    </row>
    <row r="331" spans="1:22" ht="15.75" customHeight="1" x14ac:dyDescent="0.25">
      <c r="A331" s="508"/>
      <c r="F331" s="413"/>
      <c r="Q331" s="901"/>
      <c r="V331" s="903"/>
    </row>
    <row r="332" spans="1:22" ht="15.75" customHeight="1" x14ac:dyDescent="0.25">
      <c r="A332" s="508"/>
      <c r="F332" s="413"/>
      <c r="Q332" s="901"/>
      <c r="V332" s="903"/>
    </row>
    <row r="333" spans="1:22" ht="15.75" customHeight="1" x14ac:dyDescent="0.25">
      <c r="A333" s="508"/>
      <c r="F333" s="413"/>
      <c r="Q333" s="901"/>
      <c r="V333" s="903"/>
    </row>
    <row r="334" spans="1:22" ht="15.75" customHeight="1" x14ac:dyDescent="0.25">
      <c r="A334" s="508"/>
      <c r="F334" s="413"/>
      <c r="Q334" s="901"/>
      <c r="V334" s="903"/>
    </row>
    <row r="335" spans="1:22" ht="15.75" customHeight="1" x14ac:dyDescent="0.25">
      <c r="A335" s="508"/>
      <c r="F335" s="413"/>
      <c r="Q335" s="901"/>
      <c r="V335" s="903"/>
    </row>
    <row r="336" spans="1:22" ht="15.75" customHeight="1" x14ac:dyDescent="0.25">
      <c r="A336" s="508"/>
      <c r="F336" s="413"/>
      <c r="Q336" s="901"/>
      <c r="V336" s="903"/>
    </row>
    <row r="337" spans="1:22" ht="15.75" customHeight="1" x14ac:dyDescent="0.25">
      <c r="A337" s="508"/>
      <c r="F337" s="413"/>
      <c r="Q337" s="901"/>
      <c r="V337" s="903"/>
    </row>
    <row r="338" spans="1:22" ht="15.75" customHeight="1" x14ac:dyDescent="0.25">
      <c r="A338" s="508"/>
      <c r="F338" s="413"/>
      <c r="Q338" s="901"/>
      <c r="V338" s="903"/>
    </row>
    <row r="339" spans="1:22" ht="15.75" customHeight="1" x14ac:dyDescent="0.25">
      <c r="A339" s="508"/>
      <c r="F339" s="413"/>
      <c r="Q339" s="901"/>
      <c r="V339" s="903"/>
    </row>
    <row r="340" spans="1:22" ht="15.75" customHeight="1" x14ac:dyDescent="0.25">
      <c r="A340" s="508"/>
      <c r="F340" s="413"/>
      <c r="Q340" s="901"/>
      <c r="V340" s="903"/>
    </row>
    <row r="341" spans="1:22" ht="15.75" customHeight="1" x14ac:dyDescent="0.25">
      <c r="A341" s="508"/>
      <c r="F341" s="413"/>
      <c r="Q341" s="901"/>
      <c r="V341" s="903"/>
    </row>
    <row r="342" spans="1:22" ht="15.75" customHeight="1" x14ac:dyDescent="0.25">
      <c r="A342" s="508"/>
      <c r="F342" s="413"/>
      <c r="Q342" s="901"/>
      <c r="V342" s="903"/>
    </row>
    <row r="343" spans="1:22" ht="15.75" customHeight="1" x14ac:dyDescent="0.25">
      <c r="A343" s="508"/>
      <c r="F343" s="413"/>
      <c r="Q343" s="901"/>
      <c r="V343" s="903"/>
    </row>
    <row r="344" spans="1:22" ht="15.75" customHeight="1" x14ac:dyDescent="0.25">
      <c r="A344" s="508"/>
      <c r="F344" s="413"/>
      <c r="Q344" s="901"/>
      <c r="V344" s="903"/>
    </row>
    <row r="345" spans="1:22" ht="15.75" customHeight="1" x14ac:dyDescent="0.25">
      <c r="A345" s="508"/>
      <c r="F345" s="413"/>
      <c r="Q345" s="901"/>
      <c r="V345" s="903"/>
    </row>
    <row r="346" spans="1:22" ht="15.75" customHeight="1" x14ac:dyDescent="0.25">
      <c r="A346" s="508"/>
      <c r="F346" s="413"/>
      <c r="Q346" s="901"/>
      <c r="V346" s="903"/>
    </row>
    <row r="347" spans="1:22" ht="15.75" customHeight="1" x14ac:dyDescent="0.25">
      <c r="A347" s="508"/>
      <c r="F347" s="413"/>
      <c r="Q347" s="901"/>
      <c r="V347" s="903"/>
    </row>
    <row r="348" spans="1:22" ht="15.75" customHeight="1" x14ac:dyDescent="0.25">
      <c r="A348" s="508"/>
      <c r="F348" s="413"/>
      <c r="Q348" s="901"/>
      <c r="V348" s="903"/>
    </row>
    <row r="349" spans="1:22" ht="15.75" customHeight="1" x14ac:dyDescent="0.25">
      <c r="A349" s="508"/>
      <c r="F349" s="413"/>
      <c r="Q349" s="901"/>
      <c r="V349" s="903"/>
    </row>
    <row r="350" spans="1:22" ht="15.75" customHeight="1" x14ac:dyDescent="0.25">
      <c r="A350" s="508"/>
      <c r="F350" s="413"/>
      <c r="Q350" s="901"/>
      <c r="V350" s="903"/>
    </row>
    <row r="351" spans="1:22" ht="15.75" customHeight="1" x14ac:dyDescent="0.25">
      <c r="A351" s="508"/>
      <c r="F351" s="413"/>
      <c r="Q351" s="901"/>
      <c r="V351" s="903"/>
    </row>
    <row r="352" spans="1:22" ht="15.75" customHeight="1" x14ac:dyDescent="0.25">
      <c r="A352" s="508"/>
      <c r="F352" s="413"/>
      <c r="Q352" s="901"/>
      <c r="V352" s="903"/>
    </row>
    <row r="353" spans="1:22" ht="15.75" customHeight="1" x14ac:dyDescent="0.25">
      <c r="A353" s="508"/>
      <c r="F353" s="413"/>
      <c r="Q353" s="901"/>
      <c r="V353" s="903"/>
    </row>
    <row r="354" spans="1:22" ht="15.75" customHeight="1" x14ac:dyDescent="0.25">
      <c r="A354" s="508"/>
      <c r="F354" s="413"/>
      <c r="Q354" s="901"/>
      <c r="V354" s="903"/>
    </row>
    <row r="355" spans="1:22" ht="15.75" customHeight="1" x14ac:dyDescent="0.25">
      <c r="A355" s="508"/>
      <c r="F355" s="413"/>
      <c r="Q355" s="901"/>
      <c r="V355" s="903"/>
    </row>
    <row r="356" spans="1:22" ht="15.75" customHeight="1" x14ac:dyDescent="0.25">
      <c r="A356" s="508"/>
      <c r="F356" s="413"/>
      <c r="Q356" s="901"/>
      <c r="V356" s="903"/>
    </row>
    <row r="357" spans="1:22" ht="15.75" customHeight="1" x14ac:dyDescent="0.25">
      <c r="A357" s="508"/>
      <c r="F357" s="413"/>
      <c r="Q357" s="901"/>
      <c r="V357" s="903"/>
    </row>
    <row r="358" spans="1:22" ht="15.75" customHeight="1" x14ac:dyDescent="0.25">
      <c r="A358" s="508"/>
      <c r="F358" s="413"/>
      <c r="Q358" s="901"/>
      <c r="V358" s="903"/>
    </row>
    <row r="359" spans="1:22" ht="15.75" customHeight="1" x14ac:dyDescent="0.25">
      <c r="A359" s="508"/>
      <c r="F359" s="413"/>
      <c r="Q359" s="901"/>
      <c r="V359" s="903"/>
    </row>
    <row r="360" spans="1:22" ht="15.75" customHeight="1" x14ac:dyDescent="0.25">
      <c r="A360" s="508"/>
      <c r="F360" s="413"/>
      <c r="Q360" s="901"/>
      <c r="V360" s="903"/>
    </row>
    <row r="361" spans="1:22" ht="15.75" customHeight="1" x14ac:dyDescent="0.25">
      <c r="A361" s="508"/>
      <c r="F361" s="413"/>
      <c r="Q361" s="901"/>
      <c r="V361" s="903"/>
    </row>
    <row r="362" spans="1:22" ht="15.75" customHeight="1" x14ac:dyDescent="0.25">
      <c r="A362" s="508"/>
      <c r="F362" s="413"/>
      <c r="Q362" s="901"/>
      <c r="V362" s="903"/>
    </row>
    <row r="363" spans="1:22" ht="15.75" customHeight="1" x14ac:dyDescent="0.25">
      <c r="A363" s="508"/>
      <c r="F363" s="413"/>
      <c r="Q363" s="901"/>
      <c r="V363" s="903"/>
    </row>
    <row r="364" spans="1:22" ht="15.75" customHeight="1" x14ac:dyDescent="0.25">
      <c r="A364" s="508"/>
      <c r="F364" s="413"/>
      <c r="Q364" s="901"/>
      <c r="V364" s="903"/>
    </row>
    <row r="365" spans="1:22" ht="15.75" customHeight="1" x14ac:dyDescent="0.25">
      <c r="A365" s="508"/>
      <c r="F365" s="413"/>
      <c r="Q365" s="901"/>
      <c r="V365" s="903"/>
    </row>
    <row r="366" spans="1:22" ht="15.75" customHeight="1" x14ac:dyDescent="0.25">
      <c r="A366" s="508"/>
      <c r="F366" s="413"/>
      <c r="Q366" s="901"/>
      <c r="V366" s="903"/>
    </row>
    <row r="367" spans="1:22" ht="15.75" customHeight="1" x14ac:dyDescent="0.25">
      <c r="A367" s="508"/>
      <c r="F367" s="413"/>
      <c r="Q367" s="901"/>
      <c r="V367" s="903"/>
    </row>
    <row r="368" spans="1:22" ht="15.75" customHeight="1" x14ac:dyDescent="0.25">
      <c r="A368" s="508"/>
      <c r="F368" s="413"/>
      <c r="Q368" s="901"/>
      <c r="V368" s="903"/>
    </row>
    <row r="369" spans="1:22" ht="15.75" customHeight="1" x14ac:dyDescent="0.25">
      <c r="A369" s="508"/>
      <c r="F369" s="413"/>
      <c r="Q369" s="901"/>
      <c r="V369" s="903"/>
    </row>
    <row r="370" spans="1:22" ht="15.75" customHeight="1" x14ac:dyDescent="0.25">
      <c r="A370" s="508"/>
      <c r="F370" s="413"/>
      <c r="Q370" s="901"/>
      <c r="V370" s="903"/>
    </row>
    <row r="371" spans="1:22" ht="15.75" customHeight="1" x14ac:dyDescent="0.25">
      <c r="A371" s="508"/>
      <c r="F371" s="413"/>
      <c r="Q371" s="901"/>
      <c r="V371" s="903"/>
    </row>
    <row r="372" spans="1:22" ht="15.75" customHeight="1" x14ac:dyDescent="0.25">
      <c r="A372" s="508"/>
      <c r="F372" s="413"/>
      <c r="Q372" s="901"/>
      <c r="V372" s="903"/>
    </row>
    <row r="373" spans="1:22" ht="15.75" customHeight="1" x14ac:dyDescent="0.25">
      <c r="A373" s="508"/>
      <c r="F373" s="413"/>
      <c r="Q373" s="901"/>
      <c r="V373" s="903"/>
    </row>
    <row r="374" spans="1:22" ht="15.75" customHeight="1" x14ac:dyDescent="0.25">
      <c r="A374" s="508"/>
      <c r="F374" s="413"/>
      <c r="Q374" s="901"/>
      <c r="V374" s="903"/>
    </row>
    <row r="375" spans="1:22" ht="15.75" customHeight="1" x14ac:dyDescent="0.25">
      <c r="A375" s="508"/>
      <c r="F375" s="413"/>
      <c r="Q375" s="901"/>
      <c r="V375" s="903"/>
    </row>
    <row r="376" spans="1:22" ht="15.75" customHeight="1" x14ac:dyDescent="0.25">
      <c r="A376" s="508"/>
      <c r="F376" s="413"/>
      <c r="Q376" s="901"/>
      <c r="V376" s="903"/>
    </row>
    <row r="377" spans="1:22" ht="15.75" customHeight="1" x14ac:dyDescent="0.25">
      <c r="A377" s="508"/>
      <c r="F377" s="413"/>
      <c r="Q377" s="901"/>
      <c r="V377" s="903"/>
    </row>
    <row r="378" spans="1:22" ht="15.75" customHeight="1" x14ac:dyDescent="0.25">
      <c r="A378" s="508"/>
      <c r="F378" s="413"/>
      <c r="Q378" s="901"/>
      <c r="V378" s="903"/>
    </row>
    <row r="379" spans="1:22" ht="15.75" customHeight="1" x14ac:dyDescent="0.25">
      <c r="A379" s="508"/>
      <c r="F379" s="413"/>
      <c r="Q379" s="901"/>
      <c r="V379" s="903"/>
    </row>
    <row r="380" spans="1:22" ht="15.75" customHeight="1" x14ac:dyDescent="0.25">
      <c r="A380" s="508"/>
      <c r="F380" s="413"/>
      <c r="Q380" s="901"/>
      <c r="V380" s="903"/>
    </row>
    <row r="381" spans="1:22" ht="15.75" customHeight="1" x14ac:dyDescent="0.25">
      <c r="A381" s="508"/>
      <c r="F381" s="413"/>
      <c r="Q381" s="901"/>
      <c r="V381" s="903"/>
    </row>
    <row r="382" spans="1:22" ht="15.75" customHeight="1" x14ac:dyDescent="0.25">
      <c r="A382" s="508"/>
      <c r="F382" s="413"/>
      <c r="Q382" s="901"/>
      <c r="V382" s="903"/>
    </row>
    <row r="383" spans="1:22" ht="15.75" customHeight="1" x14ac:dyDescent="0.25">
      <c r="A383" s="508"/>
      <c r="F383" s="413"/>
      <c r="Q383" s="901"/>
      <c r="V383" s="903"/>
    </row>
    <row r="384" spans="1:22" ht="15.75" customHeight="1" x14ac:dyDescent="0.25">
      <c r="A384" s="508"/>
      <c r="F384" s="413"/>
      <c r="Q384" s="901"/>
      <c r="V384" s="903"/>
    </row>
    <row r="385" spans="1:22" ht="15.75" customHeight="1" x14ac:dyDescent="0.25">
      <c r="A385" s="508"/>
      <c r="F385" s="413"/>
      <c r="Q385" s="901"/>
      <c r="V385" s="903"/>
    </row>
    <row r="386" spans="1:22" ht="15.75" customHeight="1" x14ac:dyDescent="0.25">
      <c r="A386" s="508"/>
      <c r="F386" s="413"/>
      <c r="Q386" s="901"/>
      <c r="V386" s="903"/>
    </row>
    <row r="387" spans="1:22" ht="15.75" customHeight="1" x14ac:dyDescent="0.25">
      <c r="A387" s="508"/>
      <c r="F387" s="413"/>
      <c r="Q387" s="901"/>
      <c r="V387" s="903"/>
    </row>
    <row r="388" spans="1:22" ht="15.75" customHeight="1" x14ac:dyDescent="0.25">
      <c r="A388" s="508"/>
      <c r="F388" s="413"/>
      <c r="Q388" s="901"/>
      <c r="V388" s="903"/>
    </row>
    <row r="389" spans="1:22" ht="15.75" customHeight="1" x14ac:dyDescent="0.25">
      <c r="A389" s="508"/>
      <c r="F389" s="413"/>
      <c r="Q389" s="901"/>
      <c r="V389" s="903"/>
    </row>
    <row r="390" spans="1:22" ht="15.75" customHeight="1" x14ac:dyDescent="0.25">
      <c r="A390" s="508"/>
      <c r="F390" s="413"/>
      <c r="Q390" s="901"/>
      <c r="V390" s="903"/>
    </row>
    <row r="391" spans="1:22" ht="15.75" customHeight="1" x14ac:dyDescent="0.25">
      <c r="A391" s="508"/>
      <c r="F391" s="413"/>
      <c r="Q391" s="901"/>
      <c r="V391" s="903"/>
    </row>
    <row r="392" spans="1:22" ht="15.75" customHeight="1" x14ac:dyDescent="0.25">
      <c r="A392" s="508"/>
      <c r="F392" s="413"/>
      <c r="Q392" s="901"/>
      <c r="V392" s="903"/>
    </row>
    <row r="393" spans="1:22" ht="15.75" customHeight="1" x14ac:dyDescent="0.25">
      <c r="A393" s="508"/>
      <c r="F393" s="413"/>
      <c r="Q393" s="901"/>
      <c r="V393" s="903"/>
    </row>
    <row r="394" spans="1:22" ht="15.75" customHeight="1" x14ac:dyDescent="0.25">
      <c r="A394" s="508"/>
      <c r="F394" s="413"/>
      <c r="Q394" s="901"/>
      <c r="V394" s="903"/>
    </row>
    <row r="395" spans="1:22" ht="15.75" customHeight="1" x14ac:dyDescent="0.25">
      <c r="A395" s="508"/>
      <c r="F395" s="413"/>
      <c r="Q395" s="901"/>
      <c r="V395" s="903"/>
    </row>
    <row r="396" spans="1:22" ht="15.75" customHeight="1" x14ac:dyDescent="0.25">
      <c r="A396" s="508"/>
      <c r="F396" s="413"/>
      <c r="Q396" s="901"/>
      <c r="V396" s="903"/>
    </row>
    <row r="397" spans="1:22" ht="15.75" customHeight="1" x14ac:dyDescent="0.25">
      <c r="A397" s="508"/>
      <c r="F397" s="413"/>
      <c r="Q397" s="901"/>
      <c r="V397" s="903"/>
    </row>
    <row r="398" spans="1:22" ht="15.75" customHeight="1" x14ac:dyDescent="0.25">
      <c r="A398" s="508"/>
      <c r="F398" s="413"/>
      <c r="Q398" s="901"/>
      <c r="V398" s="903"/>
    </row>
    <row r="399" spans="1:22" ht="15.75" customHeight="1" x14ac:dyDescent="0.25">
      <c r="A399" s="508"/>
      <c r="F399" s="413"/>
      <c r="Q399" s="901"/>
      <c r="V399" s="903"/>
    </row>
    <row r="400" spans="1:22" ht="15.75" customHeight="1" x14ac:dyDescent="0.25">
      <c r="A400" s="508"/>
      <c r="F400" s="413"/>
      <c r="Q400" s="901"/>
      <c r="V400" s="903"/>
    </row>
    <row r="401" spans="1:22" ht="15.75" customHeight="1" x14ac:dyDescent="0.25">
      <c r="A401" s="508"/>
      <c r="F401" s="413"/>
      <c r="Q401" s="901"/>
      <c r="V401" s="903"/>
    </row>
    <row r="402" spans="1:22" ht="15.75" customHeight="1" x14ac:dyDescent="0.25">
      <c r="A402" s="508"/>
      <c r="F402" s="413"/>
      <c r="Q402" s="901"/>
      <c r="V402" s="903"/>
    </row>
    <row r="403" spans="1:22" ht="15.75" customHeight="1" x14ac:dyDescent="0.25">
      <c r="A403" s="508"/>
      <c r="F403" s="413"/>
      <c r="Q403" s="901"/>
      <c r="V403" s="903"/>
    </row>
    <row r="404" spans="1:22" ht="15.75" customHeight="1" x14ac:dyDescent="0.25">
      <c r="A404" s="508"/>
      <c r="F404" s="413"/>
      <c r="Q404" s="901"/>
      <c r="V404" s="903"/>
    </row>
    <row r="405" spans="1:22" ht="15.75" customHeight="1" x14ac:dyDescent="0.25">
      <c r="A405" s="508"/>
      <c r="F405" s="413"/>
      <c r="Q405" s="901"/>
      <c r="V405" s="903"/>
    </row>
    <row r="406" spans="1:22" ht="15.75" customHeight="1" x14ac:dyDescent="0.25">
      <c r="A406" s="508"/>
      <c r="F406" s="413"/>
      <c r="Q406" s="901"/>
      <c r="V406" s="903"/>
    </row>
    <row r="407" spans="1:22" ht="15.75" customHeight="1" x14ac:dyDescent="0.25">
      <c r="A407" s="508"/>
      <c r="F407" s="413"/>
      <c r="Q407" s="901"/>
      <c r="V407" s="903"/>
    </row>
    <row r="408" spans="1:22" ht="15.75" customHeight="1" x14ac:dyDescent="0.25">
      <c r="A408" s="508"/>
      <c r="F408" s="413"/>
      <c r="Q408" s="901"/>
      <c r="V408" s="903"/>
    </row>
    <row r="409" spans="1:22" ht="15.75" customHeight="1" x14ac:dyDescent="0.25">
      <c r="A409" s="508"/>
      <c r="F409" s="413"/>
      <c r="Q409" s="901"/>
      <c r="V409" s="903"/>
    </row>
    <row r="410" spans="1:22" ht="15.75" customHeight="1" x14ac:dyDescent="0.25">
      <c r="A410" s="508"/>
      <c r="F410" s="413"/>
      <c r="Q410" s="901"/>
      <c r="V410" s="903"/>
    </row>
    <row r="411" spans="1:22" ht="15.75" customHeight="1" x14ac:dyDescent="0.25">
      <c r="A411" s="508"/>
      <c r="F411" s="413"/>
      <c r="Q411" s="901"/>
      <c r="V411" s="903"/>
    </row>
    <row r="412" spans="1:22" ht="15.75" customHeight="1" x14ac:dyDescent="0.25">
      <c r="A412" s="508"/>
      <c r="F412" s="413"/>
      <c r="Q412" s="901"/>
      <c r="V412" s="903"/>
    </row>
    <row r="413" spans="1:22" ht="15.75" customHeight="1" x14ac:dyDescent="0.25">
      <c r="A413" s="508"/>
      <c r="F413" s="413"/>
      <c r="Q413" s="901"/>
      <c r="V413" s="903"/>
    </row>
    <row r="414" spans="1:22" ht="15.75" customHeight="1" x14ac:dyDescent="0.25">
      <c r="A414" s="508"/>
      <c r="F414" s="413"/>
      <c r="Q414" s="901"/>
      <c r="V414" s="903"/>
    </row>
    <row r="415" spans="1:22" ht="15.75" customHeight="1" x14ac:dyDescent="0.25">
      <c r="A415" s="508"/>
      <c r="F415" s="413"/>
      <c r="Q415" s="901"/>
      <c r="V415" s="903"/>
    </row>
    <row r="416" spans="1:22" ht="15.75" customHeight="1" x14ac:dyDescent="0.25">
      <c r="A416" s="508"/>
      <c r="F416" s="413"/>
      <c r="Q416" s="901"/>
      <c r="V416" s="903"/>
    </row>
    <row r="417" spans="1:22" ht="15.75" customHeight="1" x14ac:dyDescent="0.25">
      <c r="A417" s="508"/>
      <c r="F417" s="413"/>
      <c r="Q417" s="901"/>
      <c r="V417" s="903"/>
    </row>
    <row r="418" spans="1:22" ht="15.75" customHeight="1" x14ac:dyDescent="0.25">
      <c r="A418" s="508"/>
      <c r="F418" s="413"/>
      <c r="Q418" s="901"/>
      <c r="V418" s="903"/>
    </row>
    <row r="419" spans="1:22" ht="15.75" customHeight="1" x14ac:dyDescent="0.25">
      <c r="A419" s="508"/>
      <c r="F419" s="413"/>
      <c r="Q419" s="901"/>
      <c r="V419" s="903"/>
    </row>
    <row r="420" spans="1:22" ht="15.75" customHeight="1" x14ac:dyDescent="0.25">
      <c r="A420" s="508"/>
      <c r="F420" s="413"/>
      <c r="Q420" s="901"/>
      <c r="V420" s="903"/>
    </row>
    <row r="421" spans="1:22" ht="15.75" customHeight="1" x14ac:dyDescent="0.25">
      <c r="A421" s="508"/>
      <c r="F421" s="413"/>
      <c r="Q421" s="901"/>
      <c r="V421" s="903"/>
    </row>
    <row r="422" spans="1:22" ht="15.75" customHeight="1" x14ac:dyDescent="0.25">
      <c r="A422" s="508"/>
      <c r="F422" s="413"/>
      <c r="Q422" s="901"/>
      <c r="V422" s="903"/>
    </row>
    <row r="423" spans="1:22" ht="15.75" customHeight="1" x14ac:dyDescent="0.25">
      <c r="A423" s="508"/>
      <c r="F423" s="413"/>
      <c r="Q423" s="901"/>
      <c r="V423" s="903"/>
    </row>
    <row r="424" spans="1:22" ht="15.75" customHeight="1" x14ac:dyDescent="0.25">
      <c r="A424" s="508"/>
      <c r="F424" s="413"/>
      <c r="Q424" s="901"/>
      <c r="V424" s="903"/>
    </row>
    <row r="425" spans="1:22" ht="15.75" customHeight="1" x14ac:dyDescent="0.25">
      <c r="A425" s="508"/>
      <c r="F425" s="413"/>
      <c r="Q425" s="901"/>
      <c r="V425" s="903"/>
    </row>
    <row r="426" spans="1:22" ht="15.75" customHeight="1" x14ac:dyDescent="0.25">
      <c r="A426" s="508"/>
      <c r="F426" s="413"/>
      <c r="Q426" s="901"/>
      <c r="V426" s="903"/>
    </row>
    <row r="427" spans="1:22" ht="15.75" customHeight="1" x14ac:dyDescent="0.25">
      <c r="A427" s="508"/>
      <c r="F427" s="413"/>
      <c r="Q427" s="901"/>
      <c r="V427" s="903"/>
    </row>
    <row r="428" spans="1:22" ht="15.75" customHeight="1" x14ac:dyDescent="0.25">
      <c r="A428" s="508"/>
      <c r="F428" s="413"/>
      <c r="Q428" s="901"/>
      <c r="V428" s="903"/>
    </row>
    <row r="429" spans="1:22" ht="15.75" customHeight="1" x14ac:dyDescent="0.25">
      <c r="A429" s="508"/>
      <c r="F429" s="413"/>
      <c r="Q429" s="901"/>
      <c r="V429" s="903"/>
    </row>
    <row r="430" spans="1:22" ht="15.75" customHeight="1" x14ac:dyDescent="0.25">
      <c r="A430" s="508"/>
      <c r="F430" s="413"/>
      <c r="Q430" s="901"/>
      <c r="V430" s="903"/>
    </row>
    <row r="431" spans="1:22" ht="15.75" customHeight="1" x14ac:dyDescent="0.25">
      <c r="A431" s="508"/>
      <c r="F431" s="413"/>
      <c r="Q431" s="901"/>
      <c r="V431" s="903"/>
    </row>
    <row r="432" spans="1:22" ht="15.75" customHeight="1" x14ac:dyDescent="0.25">
      <c r="A432" s="508"/>
      <c r="F432" s="413"/>
      <c r="Q432" s="901"/>
      <c r="V432" s="903"/>
    </row>
    <row r="433" spans="1:22" ht="15.75" customHeight="1" x14ac:dyDescent="0.25">
      <c r="A433" s="508"/>
      <c r="F433" s="413"/>
      <c r="Q433" s="901"/>
      <c r="V433" s="903"/>
    </row>
    <row r="434" spans="1:22" ht="15.75" customHeight="1" x14ac:dyDescent="0.25">
      <c r="A434" s="508"/>
      <c r="F434" s="413"/>
      <c r="Q434" s="901"/>
      <c r="V434" s="903"/>
    </row>
    <row r="435" spans="1:22" ht="15.75" customHeight="1" x14ac:dyDescent="0.25">
      <c r="A435" s="508"/>
      <c r="F435" s="413"/>
      <c r="Q435" s="901"/>
      <c r="V435" s="903"/>
    </row>
    <row r="436" spans="1:22" ht="15.75" customHeight="1" x14ac:dyDescent="0.25">
      <c r="A436" s="508"/>
      <c r="F436" s="413"/>
      <c r="Q436" s="901"/>
      <c r="V436" s="903"/>
    </row>
    <row r="437" spans="1:22" ht="15.75" customHeight="1" x14ac:dyDescent="0.25">
      <c r="A437" s="508"/>
      <c r="F437" s="413"/>
      <c r="Q437" s="901"/>
      <c r="V437" s="903"/>
    </row>
    <row r="438" spans="1:22" ht="15.75" customHeight="1" x14ac:dyDescent="0.25">
      <c r="A438" s="508"/>
      <c r="F438" s="413"/>
      <c r="Q438" s="901"/>
      <c r="V438" s="903"/>
    </row>
    <row r="439" spans="1:22" ht="15.75" customHeight="1" x14ac:dyDescent="0.25">
      <c r="A439" s="508"/>
      <c r="F439" s="413"/>
      <c r="Q439" s="901"/>
      <c r="V439" s="903"/>
    </row>
    <row r="440" spans="1:22" ht="15.75" customHeight="1" x14ac:dyDescent="0.25">
      <c r="A440" s="508"/>
      <c r="F440" s="413"/>
      <c r="Q440" s="901"/>
      <c r="V440" s="903"/>
    </row>
    <row r="441" spans="1:22" ht="15.75" customHeight="1" x14ac:dyDescent="0.25">
      <c r="A441" s="508"/>
      <c r="F441" s="413"/>
      <c r="Q441" s="901"/>
      <c r="V441" s="903"/>
    </row>
    <row r="442" spans="1:22" ht="15.75" customHeight="1" x14ac:dyDescent="0.25">
      <c r="A442" s="508"/>
      <c r="F442" s="413"/>
      <c r="Q442" s="901"/>
      <c r="V442" s="903"/>
    </row>
    <row r="443" spans="1:22" ht="15.75" customHeight="1" x14ac:dyDescent="0.25">
      <c r="A443" s="508"/>
      <c r="F443" s="413"/>
      <c r="Q443" s="901"/>
      <c r="V443" s="903"/>
    </row>
    <row r="444" spans="1:22" ht="15.75" customHeight="1" x14ac:dyDescent="0.25">
      <c r="A444" s="508"/>
      <c r="F444" s="413"/>
      <c r="Q444" s="901"/>
      <c r="V444" s="903"/>
    </row>
    <row r="445" spans="1:22" ht="15.75" customHeight="1" x14ac:dyDescent="0.25">
      <c r="A445" s="508"/>
      <c r="F445" s="413"/>
      <c r="Q445" s="901"/>
      <c r="V445" s="903"/>
    </row>
    <row r="446" spans="1:22" ht="15.75" customHeight="1" x14ac:dyDescent="0.25">
      <c r="A446" s="508"/>
      <c r="F446" s="413"/>
      <c r="Q446" s="901"/>
      <c r="V446" s="903"/>
    </row>
    <row r="447" spans="1:22" ht="15.75" customHeight="1" x14ac:dyDescent="0.25">
      <c r="A447" s="508"/>
      <c r="F447" s="413"/>
      <c r="Q447" s="901"/>
      <c r="V447" s="903"/>
    </row>
    <row r="448" spans="1:22" ht="15.75" customHeight="1" x14ac:dyDescent="0.25">
      <c r="A448" s="508"/>
      <c r="F448" s="413"/>
      <c r="Q448" s="901"/>
      <c r="V448" s="903"/>
    </row>
    <row r="449" spans="1:22" ht="15.75" customHeight="1" x14ac:dyDescent="0.25">
      <c r="A449" s="508"/>
      <c r="F449" s="413"/>
      <c r="Q449" s="901"/>
      <c r="V449" s="903"/>
    </row>
    <row r="450" spans="1:22" ht="15.75" customHeight="1" x14ac:dyDescent="0.25">
      <c r="A450" s="508"/>
      <c r="F450" s="413"/>
      <c r="Q450" s="901"/>
      <c r="V450" s="903"/>
    </row>
    <row r="451" spans="1:22" ht="15.75" customHeight="1" x14ac:dyDescent="0.25">
      <c r="A451" s="508"/>
      <c r="F451" s="413"/>
      <c r="Q451" s="901"/>
      <c r="V451" s="903"/>
    </row>
    <row r="452" spans="1:22" ht="15.75" customHeight="1" x14ac:dyDescent="0.25">
      <c r="A452" s="508"/>
      <c r="F452" s="413"/>
      <c r="Q452" s="901"/>
      <c r="V452" s="903"/>
    </row>
    <row r="453" spans="1:22" ht="15.75" customHeight="1" x14ac:dyDescent="0.25">
      <c r="A453" s="508"/>
      <c r="F453" s="413"/>
      <c r="Q453" s="901"/>
      <c r="V453" s="903"/>
    </row>
    <row r="454" spans="1:22" ht="15.75" customHeight="1" x14ac:dyDescent="0.25">
      <c r="A454" s="508"/>
      <c r="F454" s="413"/>
      <c r="Q454" s="901"/>
      <c r="V454" s="903"/>
    </row>
    <row r="455" spans="1:22" ht="15.75" customHeight="1" x14ac:dyDescent="0.25">
      <c r="A455" s="508"/>
      <c r="F455" s="413"/>
      <c r="Q455" s="901"/>
      <c r="V455" s="903"/>
    </row>
    <row r="456" spans="1:22" ht="15.75" customHeight="1" x14ac:dyDescent="0.25">
      <c r="A456" s="508"/>
      <c r="F456" s="413"/>
      <c r="Q456" s="901"/>
      <c r="V456" s="903"/>
    </row>
    <row r="457" spans="1:22" ht="15.75" customHeight="1" x14ac:dyDescent="0.25">
      <c r="A457" s="508"/>
      <c r="F457" s="413"/>
      <c r="Q457" s="901"/>
      <c r="V457" s="903"/>
    </row>
    <row r="458" spans="1:22" ht="15.75" customHeight="1" x14ac:dyDescent="0.25">
      <c r="A458" s="508"/>
      <c r="F458" s="413"/>
      <c r="Q458" s="901"/>
      <c r="V458" s="903"/>
    </row>
    <row r="459" spans="1:22" ht="15.75" customHeight="1" x14ac:dyDescent="0.25">
      <c r="A459" s="508"/>
      <c r="F459" s="413"/>
      <c r="Q459" s="901"/>
      <c r="V459" s="903"/>
    </row>
    <row r="460" spans="1:22" ht="15.75" customHeight="1" x14ac:dyDescent="0.25">
      <c r="A460" s="508"/>
      <c r="F460" s="413"/>
      <c r="Q460" s="901"/>
      <c r="V460" s="903"/>
    </row>
    <row r="461" spans="1:22" ht="15.75" customHeight="1" x14ac:dyDescent="0.25">
      <c r="A461" s="508"/>
      <c r="F461" s="413"/>
      <c r="Q461" s="901"/>
      <c r="V461" s="903"/>
    </row>
    <row r="462" spans="1:22" ht="15.75" customHeight="1" x14ac:dyDescent="0.25">
      <c r="A462" s="508"/>
      <c r="F462" s="413"/>
      <c r="Q462" s="901"/>
      <c r="V462" s="903"/>
    </row>
    <row r="463" spans="1:22" ht="15.75" customHeight="1" x14ac:dyDescent="0.25">
      <c r="A463" s="508"/>
      <c r="F463" s="413"/>
      <c r="Q463" s="901"/>
      <c r="V463" s="903"/>
    </row>
    <row r="464" spans="1:22" ht="15.75" customHeight="1" x14ac:dyDescent="0.25">
      <c r="A464" s="508"/>
      <c r="F464" s="413"/>
      <c r="Q464" s="901"/>
      <c r="V464" s="903"/>
    </row>
    <row r="465" spans="1:22" ht="15.75" customHeight="1" x14ac:dyDescent="0.25">
      <c r="A465" s="508"/>
      <c r="F465" s="413"/>
      <c r="Q465" s="901"/>
      <c r="V465" s="903"/>
    </row>
    <row r="466" spans="1:22" ht="15.75" customHeight="1" x14ac:dyDescent="0.25">
      <c r="A466" s="508"/>
      <c r="F466" s="413"/>
      <c r="Q466" s="901"/>
      <c r="V466" s="903"/>
    </row>
    <row r="467" spans="1:22" ht="15.75" customHeight="1" x14ac:dyDescent="0.25">
      <c r="A467" s="508"/>
      <c r="F467" s="413"/>
      <c r="Q467" s="901"/>
      <c r="V467" s="903"/>
    </row>
    <row r="468" spans="1:22" ht="15.75" customHeight="1" x14ac:dyDescent="0.25">
      <c r="A468" s="508"/>
      <c r="F468" s="413"/>
      <c r="Q468" s="901"/>
      <c r="V468" s="903"/>
    </row>
    <row r="469" spans="1:22" ht="15.75" customHeight="1" x14ac:dyDescent="0.25">
      <c r="A469" s="508"/>
      <c r="F469" s="413"/>
      <c r="Q469" s="901"/>
      <c r="V469" s="903"/>
    </row>
    <row r="470" spans="1:22" ht="15.75" customHeight="1" x14ac:dyDescent="0.25">
      <c r="A470" s="508"/>
      <c r="F470" s="413"/>
      <c r="Q470" s="901"/>
      <c r="V470" s="903"/>
    </row>
    <row r="471" spans="1:22" ht="15.75" customHeight="1" x14ac:dyDescent="0.25">
      <c r="A471" s="508"/>
      <c r="F471" s="413"/>
      <c r="Q471" s="901"/>
      <c r="V471" s="903"/>
    </row>
    <row r="472" spans="1:22" ht="15.75" customHeight="1" x14ac:dyDescent="0.25">
      <c r="A472" s="508"/>
      <c r="F472" s="413"/>
      <c r="Q472" s="901"/>
      <c r="V472" s="903"/>
    </row>
    <row r="473" spans="1:22" ht="15.75" customHeight="1" x14ac:dyDescent="0.25">
      <c r="A473" s="508"/>
      <c r="F473" s="413"/>
      <c r="Q473" s="901"/>
      <c r="V473" s="903"/>
    </row>
    <row r="474" spans="1:22" ht="15.75" customHeight="1" x14ac:dyDescent="0.25">
      <c r="A474" s="508"/>
      <c r="F474" s="413"/>
      <c r="Q474" s="901"/>
      <c r="V474" s="903"/>
    </row>
    <row r="475" spans="1:22" ht="15.75" customHeight="1" x14ac:dyDescent="0.25">
      <c r="A475" s="508"/>
      <c r="F475" s="413"/>
      <c r="Q475" s="901"/>
      <c r="V475" s="903"/>
    </row>
    <row r="476" spans="1:22" ht="15.75" customHeight="1" x14ac:dyDescent="0.25">
      <c r="A476" s="508"/>
      <c r="F476" s="413"/>
      <c r="Q476" s="901"/>
      <c r="V476" s="903"/>
    </row>
    <row r="477" spans="1:22" ht="15.75" customHeight="1" x14ac:dyDescent="0.25">
      <c r="A477" s="508"/>
      <c r="F477" s="413"/>
      <c r="Q477" s="901"/>
      <c r="V477" s="903"/>
    </row>
    <row r="478" spans="1:22" ht="15.75" customHeight="1" x14ac:dyDescent="0.25">
      <c r="A478" s="508"/>
      <c r="F478" s="413"/>
      <c r="Q478" s="901"/>
      <c r="V478" s="903"/>
    </row>
    <row r="479" spans="1:22" ht="15.75" customHeight="1" x14ac:dyDescent="0.25">
      <c r="A479" s="508"/>
      <c r="F479" s="413"/>
      <c r="Q479" s="901"/>
      <c r="V479" s="903"/>
    </row>
    <row r="480" spans="1:22" ht="15.75" customHeight="1" x14ac:dyDescent="0.25">
      <c r="A480" s="508"/>
      <c r="F480" s="413"/>
      <c r="Q480" s="901"/>
      <c r="V480" s="903"/>
    </row>
    <row r="481" spans="1:22" ht="15.75" customHeight="1" x14ac:dyDescent="0.25">
      <c r="A481" s="508"/>
      <c r="F481" s="413"/>
      <c r="Q481" s="901"/>
      <c r="V481" s="903"/>
    </row>
    <row r="482" spans="1:22" ht="15.75" customHeight="1" x14ac:dyDescent="0.25">
      <c r="A482" s="508"/>
      <c r="F482" s="413"/>
      <c r="Q482" s="901"/>
      <c r="V482" s="903"/>
    </row>
    <row r="483" spans="1:22" ht="15.75" customHeight="1" x14ac:dyDescent="0.25">
      <c r="A483" s="508"/>
      <c r="F483" s="413"/>
      <c r="Q483" s="901"/>
      <c r="V483" s="903"/>
    </row>
    <row r="484" spans="1:22" ht="15.75" customHeight="1" x14ac:dyDescent="0.25">
      <c r="A484" s="508"/>
      <c r="F484" s="413"/>
      <c r="Q484" s="901"/>
      <c r="V484" s="903"/>
    </row>
    <row r="485" spans="1:22" ht="15.75" customHeight="1" x14ac:dyDescent="0.25">
      <c r="A485" s="508"/>
      <c r="F485" s="413"/>
      <c r="Q485" s="901"/>
      <c r="V485" s="903"/>
    </row>
    <row r="486" spans="1:22" ht="15.75" customHeight="1" x14ac:dyDescent="0.25">
      <c r="A486" s="508"/>
      <c r="F486" s="413"/>
      <c r="Q486" s="901"/>
      <c r="V486" s="903"/>
    </row>
    <row r="487" spans="1:22" ht="15.75" customHeight="1" x14ac:dyDescent="0.25">
      <c r="A487" s="508"/>
      <c r="F487" s="413"/>
      <c r="Q487" s="901"/>
      <c r="V487" s="903"/>
    </row>
    <row r="488" spans="1:22" ht="15.75" customHeight="1" x14ac:dyDescent="0.25">
      <c r="A488" s="508"/>
      <c r="F488" s="413"/>
      <c r="Q488" s="901"/>
      <c r="V488" s="903"/>
    </row>
    <row r="489" spans="1:22" ht="15.75" customHeight="1" x14ac:dyDescent="0.25">
      <c r="A489" s="508"/>
      <c r="F489" s="413"/>
      <c r="Q489" s="901"/>
      <c r="V489" s="903"/>
    </row>
    <row r="490" spans="1:22" ht="15.75" customHeight="1" x14ac:dyDescent="0.25">
      <c r="A490" s="508"/>
      <c r="F490" s="413"/>
      <c r="Q490" s="901"/>
      <c r="V490" s="903"/>
    </row>
    <row r="491" spans="1:22" ht="15.75" customHeight="1" x14ac:dyDescent="0.25">
      <c r="A491" s="508"/>
      <c r="F491" s="413"/>
      <c r="Q491" s="901"/>
      <c r="V491" s="903"/>
    </row>
    <row r="492" spans="1:22" ht="15.75" customHeight="1" x14ac:dyDescent="0.25">
      <c r="A492" s="508"/>
      <c r="F492" s="413"/>
      <c r="Q492" s="901"/>
      <c r="V492" s="903"/>
    </row>
    <row r="493" spans="1:22" ht="15.75" customHeight="1" x14ac:dyDescent="0.25">
      <c r="A493" s="508"/>
      <c r="F493" s="413"/>
      <c r="Q493" s="901"/>
      <c r="V493" s="903"/>
    </row>
    <row r="494" spans="1:22" ht="15.75" customHeight="1" x14ac:dyDescent="0.25">
      <c r="A494" s="508"/>
      <c r="F494" s="413"/>
      <c r="Q494" s="901"/>
      <c r="V494" s="903"/>
    </row>
    <row r="495" spans="1:22" ht="15.75" customHeight="1" x14ac:dyDescent="0.25">
      <c r="A495" s="508"/>
      <c r="F495" s="413"/>
      <c r="Q495" s="901"/>
      <c r="V495" s="903"/>
    </row>
    <row r="496" spans="1:22" ht="15.75" customHeight="1" x14ac:dyDescent="0.25">
      <c r="A496" s="508"/>
      <c r="F496" s="413"/>
      <c r="Q496" s="901"/>
      <c r="V496" s="903"/>
    </row>
    <row r="497" spans="1:22" ht="15.75" customHeight="1" x14ac:dyDescent="0.25">
      <c r="A497" s="508"/>
      <c r="F497" s="413"/>
      <c r="Q497" s="901"/>
      <c r="V497" s="903"/>
    </row>
    <row r="498" spans="1:22" ht="15.75" customHeight="1" x14ac:dyDescent="0.25">
      <c r="A498" s="508"/>
      <c r="F498" s="413"/>
      <c r="Q498" s="901"/>
      <c r="V498" s="903"/>
    </row>
    <row r="499" spans="1:22" ht="15.75" customHeight="1" x14ac:dyDescent="0.25">
      <c r="A499" s="508"/>
      <c r="F499" s="413"/>
      <c r="Q499" s="901"/>
      <c r="V499" s="903"/>
    </row>
    <row r="500" spans="1:22" ht="15.75" customHeight="1" x14ac:dyDescent="0.25">
      <c r="A500" s="508"/>
      <c r="F500" s="413"/>
      <c r="Q500" s="901"/>
      <c r="V500" s="903"/>
    </row>
    <row r="501" spans="1:22" ht="15.75" customHeight="1" x14ac:dyDescent="0.25">
      <c r="A501" s="508"/>
      <c r="F501" s="413"/>
      <c r="Q501" s="901"/>
      <c r="V501" s="903"/>
    </row>
    <row r="502" spans="1:22" ht="15.75" customHeight="1" x14ac:dyDescent="0.25">
      <c r="A502" s="508"/>
      <c r="F502" s="413"/>
      <c r="Q502" s="901"/>
      <c r="V502" s="903"/>
    </row>
    <row r="503" spans="1:22" ht="15.75" customHeight="1" x14ac:dyDescent="0.25">
      <c r="A503" s="508"/>
      <c r="F503" s="413"/>
      <c r="Q503" s="901"/>
      <c r="V503" s="903"/>
    </row>
    <row r="504" spans="1:22" ht="15.75" customHeight="1" x14ac:dyDescent="0.25">
      <c r="A504" s="508"/>
      <c r="F504" s="413"/>
      <c r="Q504" s="901"/>
      <c r="V504" s="903"/>
    </row>
    <row r="505" spans="1:22" ht="15.75" customHeight="1" x14ac:dyDescent="0.25">
      <c r="A505" s="508"/>
      <c r="F505" s="413"/>
      <c r="Q505" s="901"/>
      <c r="V505" s="903"/>
    </row>
    <row r="506" spans="1:22" ht="15.75" customHeight="1" x14ac:dyDescent="0.25">
      <c r="A506" s="508"/>
      <c r="F506" s="413"/>
      <c r="Q506" s="901"/>
      <c r="V506" s="903"/>
    </row>
    <row r="507" spans="1:22" ht="15.75" customHeight="1" x14ac:dyDescent="0.25">
      <c r="A507" s="508"/>
      <c r="F507" s="413"/>
      <c r="Q507" s="901"/>
      <c r="V507" s="903"/>
    </row>
    <row r="508" spans="1:22" ht="15.75" customHeight="1" x14ac:dyDescent="0.25">
      <c r="A508" s="508"/>
      <c r="F508" s="413"/>
      <c r="Q508" s="901"/>
      <c r="V508" s="903"/>
    </row>
    <row r="509" spans="1:22" ht="15.75" customHeight="1" x14ac:dyDescent="0.25">
      <c r="A509" s="508"/>
      <c r="F509" s="413"/>
      <c r="Q509" s="901"/>
      <c r="V509" s="903"/>
    </row>
    <row r="510" spans="1:22" ht="15.75" customHeight="1" x14ac:dyDescent="0.25">
      <c r="A510" s="508"/>
      <c r="F510" s="413"/>
      <c r="Q510" s="901"/>
      <c r="V510" s="903"/>
    </row>
    <row r="511" spans="1:22" ht="15.75" customHeight="1" x14ac:dyDescent="0.25">
      <c r="A511" s="508"/>
      <c r="F511" s="413"/>
      <c r="Q511" s="901"/>
      <c r="V511" s="903"/>
    </row>
    <row r="512" spans="1:22" ht="15.75" customHeight="1" x14ac:dyDescent="0.25">
      <c r="A512" s="508"/>
      <c r="F512" s="413"/>
      <c r="Q512" s="901"/>
      <c r="V512" s="903"/>
    </row>
    <row r="513" spans="1:22" ht="15.75" customHeight="1" x14ac:dyDescent="0.25">
      <c r="A513" s="508"/>
      <c r="F513" s="413"/>
      <c r="Q513" s="901"/>
      <c r="V513" s="903"/>
    </row>
    <row r="514" spans="1:22" ht="15.75" customHeight="1" x14ac:dyDescent="0.25">
      <c r="A514" s="508"/>
      <c r="F514" s="413"/>
      <c r="Q514" s="901"/>
      <c r="V514" s="903"/>
    </row>
    <row r="515" spans="1:22" ht="15.75" customHeight="1" x14ac:dyDescent="0.25">
      <c r="A515" s="508"/>
      <c r="F515" s="413"/>
      <c r="Q515" s="901"/>
      <c r="V515" s="903"/>
    </row>
    <row r="516" spans="1:22" ht="15.75" customHeight="1" x14ac:dyDescent="0.25">
      <c r="A516" s="508"/>
      <c r="F516" s="413"/>
      <c r="Q516" s="901"/>
      <c r="V516" s="903"/>
    </row>
    <row r="517" spans="1:22" ht="15.75" customHeight="1" x14ac:dyDescent="0.25">
      <c r="A517" s="508"/>
      <c r="F517" s="413"/>
      <c r="Q517" s="901"/>
      <c r="V517" s="903"/>
    </row>
    <row r="518" spans="1:22" ht="15.75" customHeight="1" x14ac:dyDescent="0.25">
      <c r="A518" s="508"/>
      <c r="F518" s="413"/>
      <c r="Q518" s="901"/>
      <c r="V518" s="903"/>
    </row>
    <row r="519" spans="1:22" ht="15.75" customHeight="1" x14ac:dyDescent="0.25">
      <c r="A519" s="508"/>
      <c r="F519" s="413"/>
      <c r="Q519" s="901"/>
      <c r="V519" s="903"/>
    </row>
    <row r="520" spans="1:22" ht="15.75" customHeight="1" x14ac:dyDescent="0.25">
      <c r="A520" s="508"/>
      <c r="F520" s="413"/>
      <c r="Q520" s="901"/>
      <c r="V520" s="903"/>
    </row>
    <row r="521" spans="1:22" ht="15.75" customHeight="1" x14ac:dyDescent="0.25">
      <c r="A521" s="508"/>
      <c r="F521" s="413"/>
      <c r="Q521" s="901"/>
      <c r="V521" s="903"/>
    </row>
    <row r="522" spans="1:22" ht="15.75" customHeight="1" x14ac:dyDescent="0.25">
      <c r="A522" s="508"/>
      <c r="F522" s="413"/>
      <c r="Q522" s="901"/>
      <c r="V522" s="903"/>
    </row>
    <row r="523" spans="1:22" ht="15.75" customHeight="1" x14ac:dyDescent="0.25">
      <c r="A523" s="508"/>
      <c r="F523" s="413"/>
      <c r="Q523" s="901"/>
      <c r="V523" s="903"/>
    </row>
    <row r="524" spans="1:22" ht="15.75" customHeight="1" x14ac:dyDescent="0.25">
      <c r="A524" s="508"/>
      <c r="F524" s="413"/>
      <c r="Q524" s="901"/>
      <c r="V524" s="903"/>
    </row>
    <row r="525" spans="1:22" ht="15.75" customHeight="1" x14ac:dyDescent="0.25">
      <c r="A525" s="508"/>
      <c r="F525" s="413"/>
      <c r="Q525" s="901"/>
      <c r="V525" s="903"/>
    </row>
    <row r="526" spans="1:22" ht="15.75" customHeight="1" x14ac:dyDescent="0.25">
      <c r="A526" s="508"/>
      <c r="F526" s="413"/>
      <c r="Q526" s="901"/>
      <c r="V526" s="903"/>
    </row>
    <row r="527" spans="1:22" ht="15.75" customHeight="1" x14ac:dyDescent="0.25">
      <c r="A527" s="508"/>
      <c r="F527" s="413"/>
      <c r="Q527" s="901"/>
      <c r="V527" s="903"/>
    </row>
    <row r="528" spans="1:22" ht="15.75" customHeight="1" x14ac:dyDescent="0.25">
      <c r="A528" s="508"/>
      <c r="F528" s="413"/>
      <c r="Q528" s="901"/>
      <c r="V528" s="903"/>
    </row>
    <row r="529" spans="1:22" ht="15.75" customHeight="1" x14ac:dyDescent="0.25">
      <c r="A529" s="508"/>
      <c r="F529" s="413"/>
      <c r="Q529" s="901"/>
      <c r="V529" s="903"/>
    </row>
    <row r="530" spans="1:22" ht="15.75" customHeight="1" x14ac:dyDescent="0.25">
      <c r="A530" s="508"/>
      <c r="F530" s="413"/>
      <c r="Q530" s="901"/>
      <c r="V530" s="903"/>
    </row>
    <row r="531" spans="1:22" ht="15.75" customHeight="1" x14ac:dyDescent="0.25">
      <c r="A531" s="508"/>
      <c r="F531" s="413"/>
      <c r="Q531" s="901"/>
      <c r="V531" s="903"/>
    </row>
    <row r="532" spans="1:22" ht="15.75" customHeight="1" x14ac:dyDescent="0.25">
      <c r="A532" s="508"/>
      <c r="F532" s="413"/>
      <c r="Q532" s="901"/>
      <c r="V532" s="903"/>
    </row>
    <row r="533" spans="1:22" ht="15.75" customHeight="1" x14ac:dyDescent="0.25">
      <c r="A533" s="508"/>
      <c r="F533" s="413"/>
      <c r="Q533" s="901"/>
      <c r="V533" s="903"/>
    </row>
    <row r="534" spans="1:22" ht="15.75" customHeight="1" x14ac:dyDescent="0.25">
      <c r="A534" s="508"/>
      <c r="F534" s="413"/>
      <c r="Q534" s="901"/>
      <c r="V534" s="903"/>
    </row>
    <row r="535" spans="1:22" ht="15.75" customHeight="1" x14ac:dyDescent="0.25">
      <c r="A535" s="508"/>
      <c r="F535" s="413"/>
      <c r="Q535" s="901"/>
      <c r="V535" s="903"/>
    </row>
    <row r="536" spans="1:22" ht="15.75" customHeight="1" x14ac:dyDescent="0.25">
      <c r="A536" s="508"/>
      <c r="F536" s="413"/>
      <c r="Q536" s="901"/>
      <c r="V536" s="903"/>
    </row>
    <row r="537" spans="1:22" ht="15.75" customHeight="1" x14ac:dyDescent="0.25">
      <c r="A537" s="508"/>
      <c r="F537" s="413"/>
      <c r="Q537" s="901"/>
      <c r="V537" s="903"/>
    </row>
    <row r="538" spans="1:22" ht="15.75" customHeight="1" x14ac:dyDescent="0.25">
      <c r="A538" s="508"/>
      <c r="F538" s="413"/>
      <c r="Q538" s="901"/>
      <c r="V538" s="903"/>
    </row>
    <row r="539" spans="1:22" ht="15.75" customHeight="1" x14ac:dyDescent="0.25">
      <c r="A539" s="508"/>
      <c r="F539" s="413"/>
      <c r="Q539" s="901"/>
      <c r="V539" s="903"/>
    </row>
    <row r="540" spans="1:22" ht="15.75" customHeight="1" x14ac:dyDescent="0.25">
      <c r="A540" s="508"/>
      <c r="F540" s="413"/>
      <c r="Q540" s="901"/>
      <c r="V540" s="903"/>
    </row>
    <row r="541" spans="1:22" ht="15.75" customHeight="1" x14ac:dyDescent="0.25">
      <c r="A541" s="508"/>
      <c r="F541" s="413"/>
      <c r="Q541" s="901"/>
      <c r="V541" s="903"/>
    </row>
    <row r="542" spans="1:22" ht="15.75" customHeight="1" x14ac:dyDescent="0.25">
      <c r="A542" s="508"/>
      <c r="F542" s="413"/>
      <c r="Q542" s="901"/>
      <c r="V542" s="903"/>
    </row>
    <row r="543" spans="1:22" ht="15.75" customHeight="1" x14ac:dyDescent="0.25">
      <c r="A543" s="508"/>
      <c r="F543" s="413"/>
      <c r="Q543" s="901"/>
      <c r="V543" s="903"/>
    </row>
    <row r="544" spans="1:22" ht="15.75" customHeight="1" x14ac:dyDescent="0.25">
      <c r="A544" s="508"/>
      <c r="F544" s="413"/>
      <c r="Q544" s="901"/>
      <c r="V544" s="903"/>
    </row>
    <row r="545" spans="1:22" ht="15.75" customHeight="1" x14ac:dyDescent="0.25">
      <c r="A545" s="508"/>
      <c r="F545" s="413"/>
      <c r="Q545" s="901"/>
      <c r="V545" s="903"/>
    </row>
    <row r="546" spans="1:22" ht="15.75" customHeight="1" x14ac:dyDescent="0.25">
      <c r="A546" s="508"/>
      <c r="F546" s="413"/>
      <c r="Q546" s="901"/>
      <c r="V546" s="903"/>
    </row>
    <row r="547" spans="1:22" ht="15.75" customHeight="1" x14ac:dyDescent="0.25">
      <c r="A547" s="508"/>
      <c r="F547" s="413"/>
      <c r="Q547" s="901"/>
      <c r="V547" s="903"/>
    </row>
    <row r="548" spans="1:22" ht="15.75" customHeight="1" x14ac:dyDescent="0.25">
      <c r="A548" s="508"/>
      <c r="F548" s="413"/>
      <c r="Q548" s="901"/>
      <c r="V548" s="903"/>
    </row>
    <row r="549" spans="1:22" ht="15.75" customHeight="1" x14ac:dyDescent="0.25">
      <c r="A549" s="508"/>
      <c r="F549" s="413"/>
      <c r="Q549" s="901"/>
      <c r="V549" s="903"/>
    </row>
    <row r="550" spans="1:22" ht="15.75" customHeight="1" x14ac:dyDescent="0.25">
      <c r="A550" s="508"/>
      <c r="F550" s="413"/>
      <c r="Q550" s="901"/>
      <c r="V550" s="903"/>
    </row>
    <row r="551" spans="1:22" ht="15.75" customHeight="1" x14ac:dyDescent="0.25">
      <c r="A551" s="508"/>
      <c r="F551" s="413"/>
      <c r="Q551" s="901"/>
      <c r="V551" s="903"/>
    </row>
    <row r="552" spans="1:22" ht="15.75" customHeight="1" x14ac:dyDescent="0.25">
      <c r="A552" s="508"/>
      <c r="F552" s="413"/>
      <c r="Q552" s="901"/>
      <c r="V552" s="903"/>
    </row>
    <row r="553" spans="1:22" ht="15.75" customHeight="1" x14ac:dyDescent="0.25">
      <c r="A553" s="508"/>
      <c r="F553" s="413"/>
      <c r="Q553" s="901"/>
      <c r="V553" s="903"/>
    </row>
    <row r="554" spans="1:22" ht="15.75" customHeight="1" x14ac:dyDescent="0.25">
      <c r="A554" s="508"/>
      <c r="F554" s="413"/>
      <c r="Q554" s="901"/>
      <c r="V554" s="903"/>
    </row>
    <row r="555" spans="1:22" ht="15.75" customHeight="1" x14ac:dyDescent="0.25">
      <c r="A555" s="508"/>
      <c r="F555" s="413"/>
      <c r="Q555" s="901"/>
      <c r="V555" s="903"/>
    </row>
    <row r="556" spans="1:22" ht="15.75" customHeight="1" x14ac:dyDescent="0.25">
      <c r="A556" s="508"/>
      <c r="F556" s="413"/>
      <c r="Q556" s="901"/>
      <c r="V556" s="903"/>
    </row>
    <row r="557" spans="1:22" ht="15.75" customHeight="1" x14ac:dyDescent="0.25">
      <c r="A557" s="508"/>
      <c r="F557" s="413"/>
      <c r="Q557" s="901"/>
      <c r="V557" s="903"/>
    </row>
    <row r="558" spans="1:22" ht="15.75" customHeight="1" x14ac:dyDescent="0.25">
      <c r="A558" s="508"/>
      <c r="F558" s="413"/>
      <c r="Q558" s="901"/>
      <c r="V558" s="903"/>
    </row>
    <row r="559" spans="1:22" ht="15.75" customHeight="1" x14ac:dyDescent="0.25">
      <c r="A559" s="508"/>
      <c r="F559" s="413"/>
      <c r="Q559" s="901"/>
      <c r="V559" s="903"/>
    </row>
    <row r="560" spans="1:22" ht="15.75" customHeight="1" x14ac:dyDescent="0.25">
      <c r="A560" s="508"/>
      <c r="F560" s="413"/>
      <c r="Q560" s="901"/>
      <c r="V560" s="903"/>
    </row>
    <row r="561" spans="1:22" ht="15.75" customHeight="1" x14ac:dyDescent="0.25">
      <c r="A561" s="508"/>
      <c r="F561" s="413"/>
      <c r="Q561" s="901"/>
      <c r="V561" s="903"/>
    </row>
    <row r="562" spans="1:22" ht="15.75" customHeight="1" x14ac:dyDescent="0.25">
      <c r="A562" s="508"/>
      <c r="F562" s="413"/>
      <c r="Q562" s="901"/>
      <c r="V562" s="903"/>
    </row>
    <row r="563" spans="1:22" ht="15.75" customHeight="1" x14ac:dyDescent="0.25">
      <c r="A563" s="508"/>
      <c r="F563" s="413"/>
      <c r="Q563" s="901"/>
      <c r="V563" s="903"/>
    </row>
    <row r="564" spans="1:22" ht="15.75" customHeight="1" x14ac:dyDescent="0.25">
      <c r="A564" s="508"/>
      <c r="F564" s="413"/>
      <c r="Q564" s="901"/>
      <c r="V564" s="903"/>
    </row>
    <row r="565" spans="1:22" ht="15.75" customHeight="1" x14ac:dyDescent="0.25">
      <c r="A565" s="508"/>
      <c r="F565" s="413"/>
      <c r="Q565" s="901"/>
      <c r="V565" s="903"/>
    </row>
    <row r="566" spans="1:22" ht="15.75" customHeight="1" x14ac:dyDescent="0.25">
      <c r="A566" s="508"/>
      <c r="F566" s="413"/>
      <c r="Q566" s="901"/>
      <c r="V566" s="903"/>
    </row>
    <row r="567" spans="1:22" ht="15.75" customHeight="1" x14ac:dyDescent="0.25">
      <c r="A567" s="508"/>
      <c r="F567" s="413"/>
      <c r="Q567" s="901"/>
      <c r="V567" s="903"/>
    </row>
    <row r="568" spans="1:22" ht="15.75" customHeight="1" x14ac:dyDescent="0.25">
      <c r="A568" s="508"/>
      <c r="F568" s="413"/>
      <c r="Q568" s="901"/>
      <c r="V568" s="903"/>
    </row>
    <row r="569" spans="1:22" ht="15.75" customHeight="1" x14ac:dyDescent="0.25">
      <c r="A569" s="508"/>
      <c r="F569" s="413"/>
      <c r="Q569" s="901"/>
      <c r="V569" s="903"/>
    </row>
    <row r="570" spans="1:22" ht="15.75" customHeight="1" x14ac:dyDescent="0.25">
      <c r="A570" s="508"/>
      <c r="F570" s="413"/>
      <c r="Q570" s="901"/>
      <c r="V570" s="903"/>
    </row>
    <row r="571" spans="1:22" ht="15.75" customHeight="1" x14ac:dyDescent="0.25">
      <c r="A571" s="508"/>
      <c r="F571" s="413"/>
      <c r="Q571" s="901"/>
      <c r="V571" s="903"/>
    </row>
    <row r="572" spans="1:22" ht="15.75" customHeight="1" x14ac:dyDescent="0.25">
      <c r="A572" s="508"/>
      <c r="F572" s="413"/>
      <c r="Q572" s="901"/>
      <c r="V572" s="903"/>
    </row>
    <row r="573" spans="1:22" ht="15.75" customHeight="1" x14ac:dyDescent="0.25">
      <c r="A573" s="508"/>
      <c r="F573" s="413"/>
      <c r="Q573" s="901"/>
      <c r="V573" s="903"/>
    </row>
    <row r="574" spans="1:22" ht="15.75" customHeight="1" x14ac:dyDescent="0.25">
      <c r="A574" s="508"/>
      <c r="F574" s="413"/>
      <c r="Q574" s="901"/>
      <c r="V574" s="903"/>
    </row>
    <row r="575" spans="1:22" ht="15.75" customHeight="1" x14ac:dyDescent="0.25">
      <c r="A575" s="508"/>
      <c r="F575" s="413"/>
      <c r="Q575" s="901"/>
      <c r="V575" s="903"/>
    </row>
    <row r="576" spans="1:22" ht="15.75" customHeight="1" x14ac:dyDescent="0.25">
      <c r="A576" s="508"/>
      <c r="F576" s="413"/>
      <c r="Q576" s="901"/>
      <c r="V576" s="903"/>
    </row>
    <row r="577" spans="1:22" ht="15.75" customHeight="1" x14ac:dyDescent="0.25">
      <c r="A577" s="508"/>
      <c r="F577" s="413"/>
      <c r="Q577" s="901"/>
      <c r="V577" s="903"/>
    </row>
    <row r="578" spans="1:22" ht="15.75" customHeight="1" x14ac:dyDescent="0.25">
      <c r="A578" s="508"/>
      <c r="F578" s="413"/>
      <c r="Q578" s="901"/>
      <c r="V578" s="903"/>
    </row>
    <row r="579" spans="1:22" ht="15.75" customHeight="1" x14ac:dyDescent="0.25">
      <c r="A579" s="508"/>
      <c r="F579" s="413"/>
      <c r="Q579" s="901"/>
      <c r="V579" s="903"/>
    </row>
    <row r="580" spans="1:22" ht="15.75" customHeight="1" x14ac:dyDescent="0.25">
      <c r="A580" s="508"/>
      <c r="F580" s="413"/>
      <c r="Q580" s="901"/>
      <c r="V580" s="903"/>
    </row>
    <row r="581" spans="1:22" ht="15.75" customHeight="1" x14ac:dyDescent="0.25">
      <c r="A581" s="508"/>
      <c r="F581" s="413"/>
      <c r="Q581" s="901"/>
      <c r="V581" s="903"/>
    </row>
    <row r="582" spans="1:22" ht="15.75" customHeight="1" x14ac:dyDescent="0.25">
      <c r="A582" s="508"/>
      <c r="F582" s="413"/>
      <c r="Q582" s="901"/>
      <c r="V582" s="903"/>
    </row>
    <row r="583" spans="1:22" ht="15.75" customHeight="1" x14ac:dyDescent="0.25">
      <c r="A583" s="508"/>
      <c r="F583" s="413"/>
      <c r="Q583" s="901"/>
      <c r="V583" s="903"/>
    </row>
    <row r="584" spans="1:22" ht="15.75" customHeight="1" x14ac:dyDescent="0.25">
      <c r="A584" s="508"/>
      <c r="F584" s="413"/>
      <c r="Q584" s="901"/>
      <c r="V584" s="903"/>
    </row>
    <row r="585" spans="1:22" ht="15.75" customHeight="1" x14ac:dyDescent="0.25">
      <c r="A585" s="508"/>
      <c r="F585" s="413"/>
      <c r="Q585" s="901"/>
      <c r="V585" s="903"/>
    </row>
    <row r="586" spans="1:22" ht="15.75" customHeight="1" x14ac:dyDescent="0.25">
      <c r="A586" s="508"/>
      <c r="F586" s="413"/>
      <c r="Q586" s="901"/>
      <c r="V586" s="903"/>
    </row>
    <row r="587" spans="1:22" ht="15.75" customHeight="1" x14ac:dyDescent="0.25">
      <c r="A587" s="508"/>
      <c r="F587" s="413"/>
      <c r="Q587" s="901"/>
      <c r="V587" s="903"/>
    </row>
    <row r="588" spans="1:22" ht="15.75" customHeight="1" x14ac:dyDescent="0.25">
      <c r="A588" s="508"/>
      <c r="F588" s="413"/>
      <c r="Q588" s="901"/>
      <c r="V588" s="903"/>
    </row>
    <row r="589" spans="1:22" ht="15.75" customHeight="1" x14ac:dyDescent="0.25">
      <c r="A589" s="508"/>
      <c r="F589" s="413"/>
      <c r="Q589" s="901"/>
      <c r="V589" s="903"/>
    </row>
    <row r="590" spans="1:22" ht="15.75" customHeight="1" x14ac:dyDescent="0.25">
      <c r="A590" s="508"/>
      <c r="F590" s="413"/>
      <c r="Q590" s="901"/>
      <c r="V590" s="903"/>
    </row>
    <row r="591" spans="1:22" ht="15.75" customHeight="1" x14ac:dyDescent="0.25">
      <c r="A591" s="508"/>
      <c r="F591" s="413"/>
      <c r="Q591" s="901"/>
      <c r="V591" s="903"/>
    </row>
    <row r="592" spans="1:22" ht="15.75" customHeight="1" x14ac:dyDescent="0.25">
      <c r="A592" s="508"/>
      <c r="F592" s="413"/>
      <c r="Q592" s="901"/>
      <c r="V592" s="903"/>
    </row>
    <row r="593" spans="1:22" ht="15.75" customHeight="1" x14ac:dyDescent="0.25">
      <c r="A593" s="508"/>
      <c r="F593" s="413"/>
      <c r="Q593" s="901"/>
      <c r="V593" s="903"/>
    </row>
    <row r="594" spans="1:22" ht="15.75" customHeight="1" x14ac:dyDescent="0.25">
      <c r="A594" s="508"/>
      <c r="F594" s="413"/>
      <c r="Q594" s="901"/>
      <c r="V594" s="903"/>
    </row>
    <row r="595" spans="1:22" ht="15.75" customHeight="1" x14ac:dyDescent="0.25">
      <c r="A595" s="508"/>
      <c r="F595" s="413"/>
      <c r="Q595" s="901"/>
      <c r="V595" s="903"/>
    </row>
    <row r="596" spans="1:22" ht="15.75" customHeight="1" x14ac:dyDescent="0.25">
      <c r="A596" s="508"/>
      <c r="F596" s="413"/>
      <c r="Q596" s="901"/>
      <c r="V596" s="903"/>
    </row>
    <row r="597" spans="1:22" ht="15.75" customHeight="1" x14ac:dyDescent="0.25">
      <c r="A597" s="508"/>
      <c r="F597" s="413"/>
      <c r="Q597" s="901"/>
      <c r="V597" s="903"/>
    </row>
    <row r="598" spans="1:22" ht="15.75" customHeight="1" x14ac:dyDescent="0.25">
      <c r="A598" s="508"/>
      <c r="F598" s="413"/>
      <c r="Q598" s="901"/>
      <c r="V598" s="903"/>
    </row>
    <row r="599" spans="1:22" ht="15.75" customHeight="1" x14ac:dyDescent="0.25">
      <c r="A599" s="508"/>
      <c r="F599" s="413"/>
      <c r="Q599" s="901"/>
      <c r="V599" s="903"/>
    </row>
    <row r="600" spans="1:22" ht="15.75" customHeight="1" x14ac:dyDescent="0.25">
      <c r="A600" s="508"/>
      <c r="F600" s="413"/>
      <c r="Q600" s="901"/>
      <c r="V600" s="903"/>
    </row>
    <row r="601" spans="1:22" ht="15.75" customHeight="1" x14ac:dyDescent="0.25">
      <c r="A601" s="508"/>
      <c r="F601" s="413"/>
      <c r="Q601" s="901"/>
      <c r="V601" s="903"/>
    </row>
    <row r="602" spans="1:22" ht="15.75" customHeight="1" x14ac:dyDescent="0.25">
      <c r="A602" s="508"/>
      <c r="F602" s="413"/>
      <c r="Q602" s="901"/>
      <c r="V602" s="903"/>
    </row>
    <row r="603" spans="1:22" ht="15.75" customHeight="1" x14ac:dyDescent="0.25">
      <c r="A603" s="508"/>
      <c r="F603" s="413"/>
      <c r="Q603" s="901"/>
      <c r="V603" s="903"/>
    </row>
    <row r="604" spans="1:22" ht="15.75" customHeight="1" x14ac:dyDescent="0.25">
      <c r="A604" s="508"/>
      <c r="F604" s="413"/>
      <c r="Q604" s="901"/>
      <c r="V604" s="903"/>
    </row>
    <row r="605" spans="1:22" ht="15.75" customHeight="1" x14ac:dyDescent="0.25">
      <c r="A605" s="508"/>
      <c r="F605" s="413"/>
      <c r="Q605" s="901"/>
      <c r="V605" s="903"/>
    </row>
    <row r="606" spans="1:22" ht="15.75" customHeight="1" x14ac:dyDescent="0.25">
      <c r="A606" s="508"/>
      <c r="F606" s="413"/>
      <c r="Q606" s="901"/>
      <c r="V606" s="903"/>
    </row>
    <row r="607" spans="1:22" ht="15.75" customHeight="1" x14ac:dyDescent="0.25">
      <c r="A607" s="508"/>
      <c r="F607" s="413"/>
      <c r="Q607" s="901"/>
      <c r="V607" s="903"/>
    </row>
    <row r="608" spans="1:22" ht="15.75" customHeight="1" x14ac:dyDescent="0.25">
      <c r="A608" s="508"/>
      <c r="F608" s="413"/>
      <c r="Q608" s="901"/>
      <c r="V608" s="903"/>
    </row>
    <row r="609" spans="1:22" ht="15.75" customHeight="1" x14ac:dyDescent="0.25">
      <c r="A609" s="508"/>
      <c r="F609" s="413"/>
      <c r="Q609" s="901"/>
      <c r="V609" s="903"/>
    </row>
    <row r="610" spans="1:22" ht="15.75" customHeight="1" x14ac:dyDescent="0.25">
      <c r="A610" s="508"/>
      <c r="F610" s="413"/>
      <c r="Q610" s="901"/>
      <c r="V610" s="903"/>
    </row>
    <row r="611" spans="1:22" ht="15.75" customHeight="1" x14ac:dyDescent="0.25">
      <c r="A611" s="508"/>
      <c r="F611" s="413"/>
      <c r="Q611" s="901"/>
      <c r="V611" s="903"/>
    </row>
    <row r="612" spans="1:22" ht="15.75" customHeight="1" x14ac:dyDescent="0.25">
      <c r="A612" s="508"/>
      <c r="F612" s="413"/>
      <c r="Q612" s="901"/>
      <c r="V612" s="903"/>
    </row>
    <row r="613" spans="1:22" ht="15.75" customHeight="1" x14ac:dyDescent="0.25">
      <c r="A613" s="508"/>
      <c r="F613" s="413"/>
      <c r="Q613" s="901"/>
      <c r="V613" s="903"/>
    </row>
    <row r="614" spans="1:22" ht="15.75" customHeight="1" x14ac:dyDescent="0.25">
      <c r="A614" s="508"/>
      <c r="F614" s="413"/>
      <c r="Q614" s="901"/>
      <c r="V614" s="903"/>
    </row>
    <row r="615" spans="1:22" ht="15.75" customHeight="1" x14ac:dyDescent="0.25">
      <c r="A615" s="508"/>
      <c r="F615" s="413"/>
      <c r="Q615" s="901"/>
      <c r="V615" s="903"/>
    </row>
    <row r="616" spans="1:22" ht="15.75" customHeight="1" x14ac:dyDescent="0.25">
      <c r="A616" s="508"/>
      <c r="F616" s="413"/>
      <c r="Q616" s="901"/>
      <c r="V616" s="903"/>
    </row>
    <row r="617" spans="1:22" ht="15.75" customHeight="1" x14ac:dyDescent="0.25">
      <c r="A617" s="508"/>
      <c r="F617" s="413"/>
      <c r="Q617" s="901"/>
      <c r="V617" s="903"/>
    </row>
    <row r="618" spans="1:22" ht="15.75" customHeight="1" x14ac:dyDescent="0.25">
      <c r="A618" s="508"/>
      <c r="F618" s="413"/>
      <c r="Q618" s="901"/>
      <c r="V618" s="903"/>
    </row>
    <row r="619" spans="1:22" ht="15.75" customHeight="1" x14ac:dyDescent="0.25">
      <c r="A619" s="508"/>
      <c r="F619" s="413"/>
      <c r="Q619" s="901"/>
      <c r="V619" s="903"/>
    </row>
    <row r="620" spans="1:22" ht="15.75" customHeight="1" x14ac:dyDescent="0.25">
      <c r="A620" s="508"/>
      <c r="F620" s="413"/>
      <c r="Q620" s="901"/>
      <c r="V620" s="903"/>
    </row>
    <row r="621" spans="1:22" ht="15.75" customHeight="1" x14ac:dyDescent="0.25">
      <c r="A621" s="508"/>
      <c r="F621" s="413"/>
      <c r="Q621" s="901"/>
      <c r="V621" s="903"/>
    </row>
    <row r="622" spans="1:22" ht="15.75" customHeight="1" x14ac:dyDescent="0.25">
      <c r="A622" s="508"/>
      <c r="F622" s="413"/>
      <c r="Q622" s="901"/>
      <c r="V622" s="903"/>
    </row>
    <row r="623" spans="1:22" ht="15.75" customHeight="1" x14ac:dyDescent="0.25">
      <c r="A623" s="508"/>
      <c r="F623" s="413"/>
      <c r="Q623" s="901"/>
      <c r="V623" s="903"/>
    </row>
    <row r="624" spans="1:22" ht="15.75" customHeight="1" x14ac:dyDescent="0.25">
      <c r="A624" s="508"/>
      <c r="F624" s="413"/>
      <c r="Q624" s="901"/>
      <c r="V624" s="903"/>
    </row>
    <row r="625" spans="1:22" ht="15.75" customHeight="1" x14ac:dyDescent="0.25">
      <c r="A625" s="508"/>
      <c r="F625" s="413"/>
      <c r="Q625" s="901"/>
      <c r="V625" s="903"/>
    </row>
    <row r="626" spans="1:22" ht="15.75" customHeight="1" x14ac:dyDescent="0.25">
      <c r="A626" s="508"/>
      <c r="F626" s="413"/>
      <c r="Q626" s="901"/>
      <c r="V626" s="903"/>
    </row>
    <row r="627" spans="1:22" ht="15.75" customHeight="1" x14ac:dyDescent="0.25">
      <c r="A627" s="508"/>
      <c r="F627" s="413"/>
      <c r="Q627" s="901"/>
      <c r="V627" s="903"/>
    </row>
    <row r="628" spans="1:22" ht="15.75" customHeight="1" x14ac:dyDescent="0.25">
      <c r="A628" s="508"/>
      <c r="F628" s="413"/>
      <c r="Q628" s="901"/>
      <c r="V628" s="903"/>
    </row>
    <row r="629" spans="1:22" ht="15.75" customHeight="1" x14ac:dyDescent="0.25">
      <c r="A629" s="508"/>
      <c r="F629" s="413"/>
      <c r="Q629" s="901"/>
      <c r="V629" s="903"/>
    </row>
    <row r="630" spans="1:22" ht="15.75" customHeight="1" x14ac:dyDescent="0.25">
      <c r="A630" s="508"/>
      <c r="F630" s="413"/>
      <c r="Q630" s="901"/>
      <c r="V630" s="903"/>
    </row>
    <row r="631" spans="1:22" ht="15.75" customHeight="1" x14ac:dyDescent="0.25">
      <c r="A631" s="508"/>
      <c r="F631" s="413"/>
      <c r="Q631" s="901"/>
      <c r="V631" s="903"/>
    </row>
    <row r="632" spans="1:22" ht="15.75" customHeight="1" x14ac:dyDescent="0.25">
      <c r="A632" s="508"/>
      <c r="F632" s="413"/>
      <c r="Q632" s="901"/>
      <c r="V632" s="903"/>
    </row>
    <row r="633" spans="1:22" ht="15.75" customHeight="1" x14ac:dyDescent="0.25">
      <c r="A633" s="508"/>
      <c r="F633" s="413"/>
      <c r="Q633" s="901"/>
      <c r="V633" s="903"/>
    </row>
    <row r="634" spans="1:22" ht="15.75" customHeight="1" x14ac:dyDescent="0.25">
      <c r="A634" s="508"/>
      <c r="F634" s="413"/>
      <c r="Q634" s="901"/>
      <c r="V634" s="903"/>
    </row>
    <row r="635" spans="1:22" ht="15.75" customHeight="1" x14ac:dyDescent="0.25">
      <c r="A635" s="508"/>
      <c r="F635" s="413"/>
      <c r="Q635" s="901"/>
      <c r="V635" s="903"/>
    </row>
    <row r="636" spans="1:22" ht="15.75" customHeight="1" x14ac:dyDescent="0.25">
      <c r="A636" s="508"/>
      <c r="F636" s="413"/>
      <c r="Q636" s="901"/>
      <c r="V636" s="903"/>
    </row>
    <row r="637" spans="1:22" ht="15.75" customHeight="1" x14ac:dyDescent="0.25">
      <c r="A637" s="508"/>
      <c r="F637" s="413"/>
      <c r="Q637" s="901"/>
      <c r="V637" s="903"/>
    </row>
    <row r="638" spans="1:22" ht="15.75" customHeight="1" x14ac:dyDescent="0.25">
      <c r="A638" s="508"/>
      <c r="F638" s="413"/>
      <c r="Q638" s="901"/>
      <c r="V638" s="903"/>
    </row>
    <row r="639" spans="1:22" ht="15.75" customHeight="1" x14ac:dyDescent="0.25">
      <c r="A639" s="508"/>
      <c r="F639" s="413"/>
      <c r="Q639" s="901"/>
      <c r="V639" s="903"/>
    </row>
    <row r="640" spans="1:22" ht="15.75" customHeight="1" x14ac:dyDescent="0.25">
      <c r="A640" s="508"/>
      <c r="F640" s="413"/>
      <c r="Q640" s="901"/>
      <c r="V640" s="903"/>
    </row>
    <row r="641" spans="1:22" ht="15.75" customHeight="1" x14ac:dyDescent="0.25">
      <c r="A641" s="508"/>
      <c r="F641" s="413"/>
      <c r="Q641" s="901"/>
      <c r="V641" s="903"/>
    </row>
    <row r="642" spans="1:22" ht="15.75" customHeight="1" x14ac:dyDescent="0.25">
      <c r="A642" s="508"/>
      <c r="F642" s="413"/>
      <c r="Q642" s="901"/>
      <c r="V642" s="903"/>
    </row>
    <row r="643" spans="1:22" ht="15.75" customHeight="1" x14ac:dyDescent="0.25">
      <c r="A643" s="508"/>
      <c r="F643" s="413"/>
      <c r="Q643" s="901"/>
      <c r="V643" s="903"/>
    </row>
    <row r="644" spans="1:22" ht="15.75" customHeight="1" x14ac:dyDescent="0.25">
      <c r="A644" s="508"/>
      <c r="F644" s="413"/>
      <c r="Q644" s="901"/>
      <c r="V644" s="903"/>
    </row>
    <row r="645" spans="1:22" ht="15.75" customHeight="1" x14ac:dyDescent="0.25">
      <c r="A645" s="508"/>
      <c r="F645" s="413"/>
      <c r="Q645" s="901"/>
      <c r="V645" s="903"/>
    </row>
    <row r="646" spans="1:22" ht="15.75" customHeight="1" x14ac:dyDescent="0.25">
      <c r="A646" s="508"/>
      <c r="F646" s="413"/>
      <c r="Q646" s="901"/>
      <c r="V646" s="903"/>
    </row>
    <row r="647" spans="1:22" ht="15.75" customHeight="1" x14ac:dyDescent="0.25">
      <c r="A647" s="508"/>
      <c r="F647" s="413"/>
      <c r="Q647" s="901"/>
      <c r="V647" s="903"/>
    </row>
    <row r="648" spans="1:22" ht="15.75" customHeight="1" x14ac:dyDescent="0.25">
      <c r="A648" s="508"/>
      <c r="F648" s="413"/>
      <c r="Q648" s="901"/>
      <c r="V648" s="903"/>
    </row>
    <row r="649" spans="1:22" ht="15.75" customHeight="1" x14ac:dyDescent="0.25">
      <c r="A649" s="508"/>
      <c r="F649" s="413"/>
      <c r="Q649" s="901"/>
      <c r="V649" s="903"/>
    </row>
    <row r="650" spans="1:22" ht="15.75" customHeight="1" x14ac:dyDescent="0.25">
      <c r="A650" s="508"/>
      <c r="F650" s="413"/>
      <c r="Q650" s="901"/>
      <c r="V650" s="903"/>
    </row>
    <row r="651" spans="1:22" ht="15.75" customHeight="1" x14ac:dyDescent="0.25">
      <c r="A651" s="508"/>
      <c r="F651" s="413"/>
      <c r="Q651" s="901"/>
      <c r="V651" s="903"/>
    </row>
    <row r="652" spans="1:22" ht="15.75" customHeight="1" x14ac:dyDescent="0.25">
      <c r="A652" s="508"/>
      <c r="F652" s="413"/>
      <c r="Q652" s="901"/>
      <c r="V652" s="903"/>
    </row>
    <row r="653" spans="1:22" ht="15.75" customHeight="1" x14ac:dyDescent="0.25">
      <c r="A653" s="508"/>
      <c r="F653" s="413"/>
      <c r="Q653" s="901"/>
      <c r="V653" s="903"/>
    </row>
    <row r="654" spans="1:22" ht="15.75" customHeight="1" x14ac:dyDescent="0.25">
      <c r="A654" s="508"/>
      <c r="F654" s="413"/>
      <c r="Q654" s="901"/>
      <c r="V654" s="903"/>
    </row>
    <row r="655" spans="1:22" ht="15.75" customHeight="1" x14ac:dyDescent="0.25">
      <c r="A655" s="508"/>
      <c r="F655" s="413"/>
      <c r="Q655" s="901"/>
      <c r="V655" s="903"/>
    </row>
    <row r="656" spans="1:22" ht="15.75" customHeight="1" x14ac:dyDescent="0.25">
      <c r="A656" s="508"/>
      <c r="F656" s="413"/>
      <c r="Q656" s="901"/>
      <c r="V656" s="903"/>
    </row>
    <row r="657" spans="1:22" ht="15.75" customHeight="1" x14ac:dyDescent="0.25">
      <c r="A657" s="508"/>
      <c r="F657" s="413"/>
      <c r="Q657" s="901"/>
      <c r="V657" s="903"/>
    </row>
    <row r="658" spans="1:22" ht="15.75" customHeight="1" x14ac:dyDescent="0.25">
      <c r="A658" s="508"/>
      <c r="F658" s="413"/>
      <c r="Q658" s="901"/>
      <c r="V658" s="903"/>
    </row>
    <row r="659" spans="1:22" ht="15.75" customHeight="1" x14ac:dyDescent="0.25">
      <c r="A659" s="508"/>
      <c r="F659" s="413"/>
      <c r="Q659" s="901"/>
      <c r="V659" s="903"/>
    </row>
    <row r="660" spans="1:22" ht="15.75" customHeight="1" x14ac:dyDescent="0.25">
      <c r="A660" s="508"/>
      <c r="F660" s="413"/>
      <c r="Q660" s="901"/>
      <c r="V660" s="903"/>
    </row>
    <row r="661" spans="1:22" ht="15.75" customHeight="1" x14ac:dyDescent="0.25">
      <c r="A661" s="508"/>
      <c r="F661" s="413"/>
      <c r="Q661" s="901"/>
      <c r="V661" s="903"/>
    </row>
    <row r="662" spans="1:22" ht="15.75" customHeight="1" x14ac:dyDescent="0.25">
      <c r="A662" s="508"/>
      <c r="F662" s="413"/>
      <c r="Q662" s="901"/>
      <c r="V662" s="903"/>
    </row>
    <row r="663" spans="1:22" ht="15.75" customHeight="1" x14ac:dyDescent="0.25">
      <c r="A663" s="508"/>
      <c r="F663" s="413"/>
      <c r="Q663" s="901"/>
      <c r="V663" s="903"/>
    </row>
    <row r="664" spans="1:22" ht="15.75" customHeight="1" x14ac:dyDescent="0.25">
      <c r="A664" s="508"/>
      <c r="F664" s="413"/>
      <c r="Q664" s="901"/>
      <c r="V664" s="903"/>
    </row>
    <row r="665" spans="1:22" ht="15.75" customHeight="1" x14ac:dyDescent="0.25">
      <c r="A665" s="508"/>
      <c r="F665" s="413"/>
      <c r="Q665" s="901"/>
      <c r="V665" s="903"/>
    </row>
    <row r="666" spans="1:22" ht="15.75" customHeight="1" x14ac:dyDescent="0.25">
      <c r="A666" s="508"/>
      <c r="F666" s="413"/>
      <c r="Q666" s="901"/>
      <c r="V666" s="903"/>
    </row>
    <row r="667" spans="1:22" ht="15.75" customHeight="1" x14ac:dyDescent="0.25">
      <c r="A667" s="508"/>
      <c r="F667" s="413"/>
      <c r="Q667" s="901"/>
      <c r="V667" s="903"/>
    </row>
    <row r="668" spans="1:22" ht="15.75" customHeight="1" x14ac:dyDescent="0.25">
      <c r="A668" s="508"/>
      <c r="F668" s="413"/>
      <c r="Q668" s="901"/>
      <c r="V668" s="903"/>
    </row>
    <row r="669" spans="1:22" ht="15.75" customHeight="1" x14ac:dyDescent="0.25">
      <c r="A669" s="508"/>
      <c r="F669" s="413"/>
      <c r="Q669" s="901"/>
      <c r="V669" s="903"/>
    </row>
    <row r="670" spans="1:22" ht="15.75" customHeight="1" x14ac:dyDescent="0.25">
      <c r="A670" s="508"/>
      <c r="F670" s="413"/>
      <c r="Q670" s="901"/>
      <c r="V670" s="903"/>
    </row>
    <row r="671" spans="1:22" ht="15.75" customHeight="1" x14ac:dyDescent="0.25">
      <c r="A671" s="508"/>
      <c r="F671" s="413"/>
      <c r="Q671" s="901"/>
      <c r="V671" s="903"/>
    </row>
    <row r="672" spans="1:22" ht="15.75" customHeight="1" x14ac:dyDescent="0.25">
      <c r="A672" s="508"/>
      <c r="F672" s="413"/>
      <c r="Q672" s="901"/>
      <c r="V672" s="903"/>
    </row>
    <row r="673" spans="1:22" ht="15.75" customHeight="1" x14ac:dyDescent="0.25">
      <c r="A673" s="508"/>
      <c r="F673" s="413"/>
      <c r="Q673" s="901"/>
      <c r="V673" s="903"/>
    </row>
    <row r="674" spans="1:22" ht="15.75" customHeight="1" x14ac:dyDescent="0.25">
      <c r="A674" s="508"/>
      <c r="F674" s="413"/>
      <c r="Q674" s="901"/>
      <c r="V674" s="903"/>
    </row>
    <row r="675" spans="1:22" ht="15.75" customHeight="1" x14ac:dyDescent="0.25">
      <c r="A675" s="508"/>
      <c r="F675" s="413"/>
      <c r="Q675" s="901"/>
      <c r="V675" s="903"/>
    </row>
    <row r="676" spans="1:22" ht="15.75" customHeight="1" x14ac:dyDescent="0.25">
      <c r="A676" s="508"/>
      <c r="F676" s="413"/>
      <c r="Q676" s="901"/>
      <c r="V676" s="903"/>
    </row>
    <row r="677" spans="1:22" ht="15.75" customHeight="1" x14ac:dyDescent="0.25">
      <c r="A677" s="508"/>
      <c r="F677" s="413"/>
      <c r="Q677" s="901"/>
      <c r="V677" s="903"/>
    </row>
    <row r="678" spans="1:22" ht="15.75" customHeight="1" x14ac:dyDescent="0.25">
      <c r="A678" s="508"/>
      <c r="F678" s="413"/>
      <c r="Q678" s="901"/>
      <c r="V678" s="903"/>
    </row>
    <row r="679" spans="1:22" ht="15.75" customHeight="1" x14ac:dyDescent="0.25">
      <c r="A679" s="508"/>
      <c r="F679" s="413"/>
      <c r="Q679" s="901"/>
      <c r="V679" s="903"/>
    </row>
    <row r="680" spans="1:22" ht="15.75" customHeight="1" x14ac:dyDescent="0.25">
      <c r="A680" s="508"/>
      <c r="F680" s="413"/>
      <c r="Q680" s="901"/>
      <c r="V680" s="903"/>
    </row>
    <row r="681" spans="1:22" ht="15.75" customHeight="1" x14ac:dyDescent="0.25">
      <c r="A681" s="508"/>
      <c r="F681" s="413"/>
      <c r="Q681" s="901"/>
      <c r="V681" s="903"/>
    </row>
    <row r="682" spans="1:22" ht="15.75" customHeight="1" x14ac:dyDescent="0.25">
      <c r="A682" s="508"/>
      <c r="F682" s="413"/>
      <c r="Q682" s="901"/>
      <c r="V682" s="903"/>
    </row>
    <row r="683" spans="1:22" ht="15.75" customHeight="1" x14ac:dyDescent="0.25">
      <c r="A683" s="508"/>
      <c r="F683" s="413"/>
      <c r="Q683" s="901"/>
      <c r="V683" s="903"/>
    </row>
    <row r="684" spans="1:22" ht="15.75" customHeight="1" x14ac:dyDescent="0.25">
      <c r="A684" s="508"/>
      <c r="F684" s="413"/>
      <c r="Q684" s="901"/>
      <c r="V684" s="903"/>
    </row>
    <row r="685" spans="1:22" ht="15.75" customHeight="1" x14ac:dyDescent="0.25">
      <c r="A685" s="508"/>
      <c r="F685" s="413"/>
      <c r="Q685" s="901"/>
      <c r="V685" s="903"/>
    </row>
    <row r="686" spans="1:22" ht="15.75" customHeight="1" x14ac:dyDescent="0.25">
      <c r="A686" s="508"/>
      <c r="F686" s="413"/>
      <c r="Q686" s="901"/>
      <c r="V686" s="903"/>
    </row>
    <row r="687" spans="1:22" ht="15.75" customHeight="1" x14ac:dyDescent="0.25">
      <c r="A687" s="508"/>
      <c r="F687" s="413"/>
      <c r="Q687" s="901"/>
      <c r="V687" s="903"/>
    </row>
    <row r="688" spans="1:22" ht="15.75" customHeight="1" x14ac:dyDescent="0.25">
      <c r="A688" s="508"/>
      <c r="F688" s="413"/>
      <c r="Q688" s="901"/>
      <c r="V688" s="903"/>
    </row>
    <row r="689" spans="1:22" ht="15.75" customHeight="1" x14ac:dyDescent="0.25">
      <c r="A689" s="508"/>
      <c r="F689" s="413"/>
      <c r="Q689" s="901"/>
      <c r="V689" s="903"/>
    </row>
    <row r="690" spans="1:22" ht="15.75" customHeight="1" x14ac:dyDescent="0.25">
      <c r="A690" s="508"/>
      <c r="F690" s="413"/>
      <c r="Q690" s="901"/>
      <c r="V690" s="903"/>
    </row>
    <row r="691" spans="1:22" ht="15.75" customHeight="1" x14ac:dyDescent="0.25">
      <c r="A691" s="508"/>
      <c r="F691" s="413"/>
      <c r="Q691" s="901"/>
      <c r="V691" s="903"/>
    </row>
    <row r="692" spans="1:22" ht="15.75" customHeight="1" x14ac:dyDescent="0.25">
      <c r="A692" s="508"/>
      <c r="F692" s="413"/>
      <c r="Q692" s="901"/>
      <c r="V692" s="903"/>
    </row>
    <row r="693" spans="1:22" ht="15.75" customHeight="1" x14ac:dyDescent="0.25">
      <c r="A693" s="508"/>
      <c r="F693" s="413"/>
      <c r="Q693" s="901"/>
      <c r="V693" s="903"/>
    </row>
    <row r="694" spans="1:22" ht="15.75" customHeight="1" x14ac:dyDescent="0.25">
      <c r="A694" s="508"/>
      <c r="F694" s="413"/>
      <c r="Q694" s="901"/>
      <c r="V694" s="903"/>
    </row>
    <row r="695" spans="1:22" ht="15.75" customHeight="1" x14ac:dyDescent="0.25">
      <c r="A695" s="508"/>
      <c r="F695" s="413"/>
      <c r="Q695" s="901"/>
      <c r="V695" s="903"/>
    </row>
    <row r="696" spans="1:22" ht="15.75" customHeight="1" x14ac:dyDescent="0.25">
      <c r="A696" s="508"/>
      <c r="F696" s="413"/>
      <c r="Q696" s="901"/>
      <c r="V696" s="903"/>
    </row>
    <row r="697" spans="1:22" ht="15.75" customHeight="1" x14ac:dyDescent="0.25">
      <c r="A697" s="508"/>
      <c r="F697" s="413"/>
      <c r="Q697" s="901"/>
      <c r="V697" s="903"/>
    </row>
    <row r="698" spans="1:22" ht="15.75" customHeight="1" x14ac:dyDescent="0.25">
      <c r="A698" s="508"/>
      <c r="F698" s="413"/>
      <c r="Q698" s="901"/>
      <c r="V698" s="903"/>
    </row>
    <row r="699" spans="1:22" ht="15.75" customHeight="1" x14ac:dyDescent="0.25">
      <c r="A699" s="508"/>
      <c r="F699" s="413"/>
      <c r="Q699" s="901"/>
      <c r="V699" s="903"/>
    </row>
    <row r="700" spans="1:22" ht="15.75" customHeight="1" x14ac:dyDescent="0.25">
      <c r="A700" s="508"/>
      <c r="F700" s="413"/>
      <c r="Q700" s="901"/>
      <c r="V700" s="903"/>
    </row>
    <row r="701" spans="1:22" ht="15.75" customHeight="1" x14ac:dyDescent="0.25">
      <c r="A701" s="508"/>
      <c r="F701" s="413"/>
      <c r="Q701" s="901"/>
      <c r="V701" s="903"/>
    </row>
    <row r="702" spans="1:22" ht="15.75" customHeight="1" x14ac:dyDescent="0.25">
      <c r="A702" s="508"/>
      <c r="F702" s="413"/>
      <c r="Q702" s="901"/>
      <c r="V702" s="903"/>
    </row>
    <row r="703" spans="1:22" ht="15.75" customHeight="1" x14ac:dyDescent="0.25">
      <c r="A703" s="508"/>
      <c r="F703" s="413"/>
      <c r="Q703" s="901"/>
      <c r="V703" s="903"/>
    </row>
    <row r="704" spans="1:22" ht="15.75" customHeight="1" x14ac:dyDescent="0.25">
      <c r="A704" s="508"/>
      <c r="F704" s="413"/>
      <c r="Q704" s="901"/>
      <c r="V704" s="903"/>
    </row>
    <row r="705" spans="1:22" ht="15.75" customHeight="1" x14ac:dyDescent="0.25">
      <c r="A705" s="508"/>
      <c r="F705" s="413"/>
      <c r="Q705" s="901"/>
      <c r="V705" s="903"/>
    </row>
    <row r="706" spans="1:22" ht="15.75" customHeight="1" x14ac:dyDescent="0.25">
      <c r="A706" s="508"/>
      <c r="F706" s="413"/>
      <c r="Q706" s="901"/>
      <c r="V706" s="903"/>
    </row>
    <row r="707" spans="1:22" ht="15.75" customHeight="1" x14ac:dyDescent="0.25">
      <c r="A707" s="508"/>
      <c r="F707" s="413"/>
      <c r="Q707" s="901"/>
      <c r="V707" s="903"/>
    </row>
    <row r="708" spans="1:22" ht="15.75" customHeight="1" x14ac:dyDescent="0.25">
      <c r="A708" s="508"/>
      <c r="F708" s="413"/>
      <c r="Q708" s="901"/>
      <c r="V708" s="903"/>
    </row>
    <row r="709" spans="1:22" ht="15.75" customHeight="1" x14ac:dyDescent="0.25">
      <c r="A709" s="508"/>
      <c r="F709" s="413"/>
      <c r="Q709" s="901"/>
      <c r="V709" s="903"/>
    </row>
    <row r="710" spans="1:22" ht="15.75" customHeight="1" x14ac:dyDescent="0.25">
      <c r="A710" s="508"/>
      <c r="F710" s="413"/>
      <c r="Q710" s="901"/>
      <c r="V710" s="903"/>
    </row>
    <row r="711" spans="1:22" ht="15.75" customHeight="1" x14ac:dyDescent="0.25">
      <c r="A711" s="508"/>
      <c r="F711" s="413"/>
      <c r="Q711" s="901"/>
      <c r="V711" s="903"/>
    </row>
    <row r="712" spans="1:22" ht="15.75" customHeight="1" x14ac:dyDescent="0.25">
      <c r="A712" s="508"/>
      <c r="F712" s="413"/>
      <c r="Q712" s="901"/>
      <c r="V712" s="903"/>
    </row>
    <row r="713" spans="1:22" ht="15.75" customHeight="1" x14ac:dyDescent="0.25">
      <c r="A713" s="508"/>
      <c r="F713" s="413"/>
      <c r="Q713" s="901"/>
      <c r="V713" s="903"/>
    </row>
    <row r="714" spans="1:22" ht="15.75" customHeight="1" x14ac:dyDescent="0.25">
      <c r="A714" s="508"/>
      <c r="F714" s="413"/>
      <c r="Q714" s="901"/>
      <c r="V714" s="903"/>
    </row>
    <row r="715" spans="1:22" ht="15.75" customHeight="1" x14ac:dyDescent="0.25">
      <c r="A715" s="508"/>
      <c r="F715" s="413"/>
      <c r="Q715" s="901"/>
      <c r="V715" s="903"/>
    </row>
    <row r="716" spans="1:22" ht="15.75" customHeight="1" x14ac:dyDescent="0.25">
      <c r="A716" s="508"/>
      <c r="F716" s="413"/>
      <c r="Q716" s="901"/>
      <c r="V716" s="903"/>
    </row>
    <row r="717" spans="1:22" ht="15.75" customHeight="1" x14ac:dyDescent="0.25">
      <c r="A717" s="508"/>
      <c r="F717" s="413"/>
      <c r="Q717" s="901"/>
      <c r="V717" s="903"/>
    </row>
    <row r="718" spans="1:22" ht="15.75" customHeight="1" x14ac:dyDescent="0.25">
      <c r="A718" s="508"/>
      <c r="F718" s="413"/>
      <c r="Q718" s="901"/>
      <c r="V718" s="903"/>
    </row>
    <row r="719" spans="1:22" ht="15.75" customHeight="1" x14ac:dyDescent="0.25">
      <c r="A719" s="508"/>
      <c r="F719" s="413"/>
      <c r="Q719" s="901"/>
      <c r="V719" s="903"/>
    </row>
    <row r="720" spans="1:22" ht="15.75" customHeight="1" x14ac:dyDescent="0.25">
      <c r="A720" s="508"/>
      <c r="F720" s="413"/>
      <c r="Q720" s="901"/>
      <c r="V720" s="903"/>
    </row>
    <row r="721" spans="1:22" ht="15.75" customHeight="1" x14ac:dyDescent="0.25">
      <c r="A721" s="508"/>
      <c r="F721" s="413"/>
      <c r="Q721" s="901"/>
      <c r="V721" s="903"/>
    </row>
    <row r="722" spans="1:22" ht="15.75" customHeight="1" x14ac:dyDescent="0.25">
      <c r="A722" s="508"/>
      <c r="F722" s="413"/>
      <c r="Q722" s="901"/>
      <c r="V722" s="903"/>
    </row>
    <row r="723" spans="1:22" ht="15.75" customHeight="1" x14ac:dyDescent="0.25">
      <c r="A723" s="508"/>
      <c r="F723" s="413"/>
      <c r="Q723" s="901"/>
      <c r="V723" s="903"/>
    </row>
    <row r="724" spans="1:22" ht="15.75" customHeight="1" x14ac:dyDescent="0.25">
      <c r="A724" s="508"/>
      <c r="F724" s="413"/>
      <c r="Q724" s="901"/>
      <c r="V724" s="903"/>
    </row>
    <row r="725" spans="1:22" ht="15.75" customHeight="1" x14ac:dyDescent="0.25">
      <c r="A725" s="508"/>
      <c r="F725" s="413"/>
      <c r="Q725" s="901"/>
      <c r="V725" s="903"/>
    </row>
    <row r="726" spans="1:22" ht="15.75" customHeight="1" x14ac:dyDescent="0.25">
      <c r="A726" s="508"/>
      <c r="F726" s="413"/>
      <c r="Q726" s="901"/>
      <c r="V726" s="903"/>
    </row>
    <row r="727" spans="1:22" ht="15.75" customHeight="1" x14ac:dyDescent="0.25">
      <c r="A727" s="508"/>
      <c r="F727" s="413"/>
      <c r="Q727" s="901"/>
      <c r="V727" s="903"/>
    </row>
    <row r="728" spans="1:22" ht="15.75" customHeight="1" x14ac:dyDescent="0.25">
      <c r="A728" s="508"/>
      <c r="F728" s="413"/>
      <c r="Q728" s="901"/>
      <c r="V728" s="903"/>
    </row>
    <row r="729" spans="1:22" ht="15.75" customHeight="1" x14ac:dyDescent="0.25">
      <c r="A729" s="508"/>
      <c r="F729" s="413"/>
      <c r="Q729" s="901"/>
      <c r="V729" s="903"/>
    </row>
    <row r="730" spans="1:22" ht="15.75" customHeight="1" x14ac:dyDescent="0.25">
      <c r="A730" s="508"/>
      <c r="F730" s="413"/>
      <c r="Q730" s="901"/>
      <c r="V730" s="903"/>
    </row>
    <row r="731" spans="1:22" ht="15.75" customHeight="1" x14ac:dyDescent="0.25">
      <c r="A731" s="508"/>
      <c r="F731" s="413"/>
      <c r="Q731" s="901"/>
      <c r="V731" s="903"/>
    </row>
    <row r="732" spans="1:22" ht="15.75" customHeight="1" x14ac:dyDescent="0.25">
      <c r="A732" s="508"/>
      <c r="F732" s="413"/>
      <c r="Q732" s="901"/>
      <c r="V732" s="903"/>
    </row>
    <row r="733" spans="1:22" ht="15.75" customHeight="1" x14ac:dyDescent="0.25">
      <c r="A733" s="508"/>
      <c r="F733" s="413"/>
      <c r="Q733" s="901"/>
      <c r="V733" s="903"/>
    </row>
    <row r="734" spans="1:22" ht="15.75" customHeight="1" x14ac:dyDescent="0.25">
      <c r="A734" s="508"/>
      <c r="F734" s="413"/>
      <c r="Q734" s="901"/>
      <c r="V734" s="903"/>
    </row>
    <row r="735" spans="1:22" ht="15.75" customHeight="1" x14ac:dyDescent="0.25">
      <c r="A735" s="508"/>
      <c r="F735" s="413"/>
      <c r="Q735" s="901"/>
      <c r="V735" s="903"/>
    </row>
    <row r="736" spans="1:22" ht="15.75" customHeight="1" x14ac:dyDescent="0.25">
      <c r="A736" s="508"/>
      <c r="F736" s="413"/>
      <c r="Q736" s="901"/>
      <c r="V736" s="903"/>
    </row>
    <row r="737" spans="1:22" ht="15.75" customHeight="1" x14ac:dyDescent="0.25">
      <c r="A737" s="508"/>
      <c r="F737" s="413"/>
      <c r="Q737" s="901"/>
      <c r="V737" s="903"/>
    </row>
    <row r="738" spans="1:22" ht="15.75" customHeight="1" x14ac:dyDescent="0.25">
      <c r="A738" s="508"/>
      <c r="F738" s="413"/>
      <c r="Q738" s="901"/>
      <c r="V738" s="903"/>
    </row>
    <row r="739" spans="1:22" ht="15.75" customHeight="1" x14ac:dyDescent="0.25">
      <c r="A739" s="508"/>
      <c r="F739" s="413"/>
      <c r="Q739" s="901"/>
      <c r="V739" s="903"/>
    </row>
    <row r="740" spans="1:22" ht="15.75" customHeight="1" x14ac:dyDescent="0.25">
      <c r="A740" s="508"/>
      <c r="F740" s="413"/>
      <c r="Q740" s="901"/>
      <c r="V740" s="903"/>
    </row>
    <row r="741" spans="1:22" ht="15.75" customHeight="1" x14ac:dyDescent="0.25">
      <c r="A741" s="508"/>
      <c r="F741" s="413"/>
      <c r="Q741" s="901"/>
      <c r="V741" s="903"/>
    </row>
    <row r="742" spans="1:22" ht="15.75" customHeight="1" x14ac:dyDescent="0.25">
      <c r="A742" s="508"/>
      <c r="F742" s="413"/>
      <c r="Q742" s="901"/>
      <c r="V742" s="903"/>
    </row>
    <row r="743" spans="1:22" ht="15.75" customHeight="1" x14ac:dyDescent="0.25">
      <c r="A743" s="508"/>
      <c r="F743" s="413"/>
      <c r="Q743" s="901"/>
      <c r="V743" s="903"/>
    </row>
    <row r="744" spans="1:22" ht="15.75" customHeight="1" x14ac:dyDescent="0.25">
      <c r="A744" s="508"/>
      <c r="F744" s="413"/>
      <c r="Q744" s="901"/>
      <c r="V744" s="903"/>
    </row>
    <row r="745" spans="1:22" ht="15.75" customHeight="1" x14ac:dyDescent="0.25">
      <c r="A745" s="508"/>
      <c r="F745" s="413"/>
      <c r="Q745" s="901"/>
      <c r="V745" s="903"/>
    </row>
    <row r="746" spans="1:22" ht="15.75" customHeight="1" x14ac:dyDescent="0.25">
      <c r="A746" s="508"/>
      <c r="F746" s="413"/>
      <c r="Q746" s="901"/>
      <c r="V746" s="903"/>
    </row>
    <row r="747" spans="1:22" ht="15.75" customHeight="1" x14ac:dyDescent="0.25">
      <c r="A747" s="508"/>
      <c r="F747" s="413"/>
      <c r="Q747" s="901"/>
      <c r="V747" s="903"/>
    </row>
    <row r="748" spans="1:22" ht="15.75" customHeight="1" x14ac:dyDescent="0.25">
      <c r="A748" s="508"/>
      <c r="F748" s="413"/>
      <c r="Q748" s="901"/>
      <c r="V748" s="903"/>
    </row>
    <row r="749" spans="1:22" ht="15.75" customHeight="1" x14ac:dyDescent="0.25">
      <c r="A749" s="508"/>
      <c r="F749" s="413"/>
      <c r="Q749" s="901"/>
      <c r="V749" s="903"/>
    </row>
    <row r="750" spans="1:22" ht="15.75" customHeight="1" x14ac:dyDescent="0.25">
      <c r="A750" s="508"/>
      <c r="F750" s="413"/>
      <c r="Q750" s="901"/>
      <c r="V750" s="903"/>
    </row>
    <row r="751" spans="1:22" ht="15.75" customHeight="1" x14ac:dyDescent="0.25">
      <c r="A751" s="508"/>
      <c r="F751" s="413"/>
      <c r="Q751" s="901"/>
      <c r="V751" s="903"/>
    </row>
    <row r="752" spans="1:22" ht="15.75" customHeight="1" x14ac:dyDescent="0.25">
      <c r="A752" s="508"/>
      <c r="F752" s="413"/>
      <c r="Q752" s="901"/>
      <c r="V752" s="903"/>
    </row>
    <row r="753" spans="1:22" ht="15.75" customHeight="1" x14ac:dyDescent="0.25">
      <c r="A753" s="508"/>
      <c r="F753" s="413"/>
      <c r="Q753" s="901"/>
      <c r="V753" s="903"/>
    </row>
    <row r="754" spans="1:22" ht="15.75" customHeight="1" x14ac:dyDescent="0.25">
      <c r="A754" s="508"/>
      <c r="F754" s="413"/>
      <c r="Q754" s="901"/>
      <c r="V754" s="903"/>
    </row>
    <row r="755" spans="1:22" ht="15.75" customHeight="1" x14ac:dyDescent="0.25">
      <c r="A755" s="508"/>
      <c r="F755" s="413"/>
      <c r="Q755" s="901"/>
      <c r="V755" s="903"/>
    </row>
    <row r="756" spans="1:22" ht="15.75" customHeight="1" x14ac:dyDescent="0.25">
      <c r="A756" s="508"/>
      <c r="F756" s="413"/>
      <c r="Q756" s="901"/>
      <c r="V756" s="903"/>
    </row>
    <row r="757" spans="1:22" ht="15.75" customHeight="1" x14ac:dyDescent="0.25">
      <c r="A757" s="508"/>
      <c r="F757" s="413"/>
      <c r="Q757" s="901"/>
      <c r="V757" s="903"/>
    </row>
    <row r="758" spans="1:22" ht="15.75" customHeight="1" x14ac:dyDescent="0.25">
      <c r="A758" s="508"/>
      <c r="F758" s="413"/>
      <c r="Q758" s="901"/>
      <c r="V758" s="903"/>
    </row>
    <row r="759" spans="1:22" ht="15.75" customHeight="1" x14ac:dyDescent="0.25">
      <c r="A759" s="508"/>
      <c r="F759" s="413"/>
      <c r="Q759" s="901"/>
      <c r="V759" s="903"/>
    </row>
    <row r="760" spans="1:22" ht="15.75" customHeight="1" x14ac:dyDescent="0.25">
      <c r="A760" s="508"/>
      <c r="F760" s="413"/>
      <c r="Q760" s="901"/>
      <c r="V760" s="903"/>
    </row>
    <row r="761" spans="1:22" ht="15.75" customHeight="1" x14ac:dyDescent="0.25">
      <c r="A761" s="508"/>
      <c r="F761" s="413"/>
      <c r="Q761" s="901"/>
      <c r="V761" s="903"/>
    </row>
    <row r="762" spans="1:22" ht="15.75" customHeight="1" x14ac:dyDescent="0.25">
      <c r="A762" s="508"/>
      <c r="F762" s="413"/>
      <c r="Q762" s="901"/>
      <c r="V762" s="903"/>
    </row>
    <row r="763" spans="1:22" ht="15.75" customHeight="1" x14ac:dyDescent="0.25">
      <c r="A763" s="508"/>
      <c r="F763" s="413"/>
      <c r="Q763" s="901"/>
      <c r="V763" s="903"/>
    </row>
    <row r="764" spans="1:22" ht="15.75" customHeight="1" x14ac:dyDescent="0.25">
      <c r="A764" s="508"/>
      <c r="F764" s="413"/>
      <c r="Q764" s="901"/>
      <c r="V764" s="903"/>
    </row>
    <row r="765" spans="1:22" ht="15.75" customHeight="1" x14ac:dyDescent="0.25">
      <c r="A765" s="508"/>
      <c r="F765" s="413"/>
      <c r="Q765" s="901"/>
      <c r="V765" s="903"/>
    </row>
    <row r="766" spans="1:22" ht="15.75" customHeight="1" x14ac:dyDescent="0.25">
      <c r="A766" s="508"/>
      <c r="F766" s="413"/>
      <c r="Q766" s="901"/>
      <c r="V766" s="903"/>
    </row>
    <row r="767" spans="1:22" ht="15.75" customHeight="1" x14ac:dyDescent="0.25">
      <c r="A767" s="508"/>
      <c r="F767" s="413"/>
      <c r="Q767" s="901"/>
      <c r="V767" s="903"/>
    </row>
    <row r="768" spans="1:22" ht="15.75" customHeight="1" x14ac:dyDescent="0.25">
      <c r="A768" s="508"/>
      <c r="F768" s="413"/>
      <c r="Q768" s="901"/>
      <c r="V768" s="903"/>
    </row>
    <row r="769" spans="1:22" ht="15.75" customHeight="1" x14ac:dyDescent="0.25">
      <c r="A769" s="508"/>
      <c r="F769" s="413"/>
      <c r="Q769" s="901"/>
      <c r="V769" s="903"/>
    </row>
    <row r="770" spans="1:22" ht="15.75" customHeight="1" x14ac:dyDescent="0.25">
      <c r="A770" s="508"/>
      <c r="F770" s="413"/>
      <c r="Q770" s="901"/>
      <c r="V770" s="903"/>
    </row>
    <row r="771" spans="1:22" ht="15.75" customHeight="1" x14ac:dyDescent="0.25">
      <c r="A771" s="508"/>
      <c r="F771" s="413"/>
      <c r="Q771" s="901"/>
      <c r="V771" s="903"/>
    </row>
    <row r="772" spans="1:22" ht="15.75" customHeight="1" x14ac:dyDescent="0.25">
      <c r="A772" s="508"/>
      <c r="F772" s="413"/>
      <c r="Q772" s="901"/>
      <c r="V772" s="903"/>
    </row>
    <row r="773" spans="1:22" ht="15.75" customHeight="1" x14ac:dyDescent="0.25">
      <c r="A773" s="508"/>
      <c r="F773" s="413"/>
      <c r="Q773" s="901"/>
      <c r="V773" s="903"/>
    </row>
    <row r="774" spans="1:22" ht="15.75" customHeight="1" x14ac:dyDescent="0.25">
      <c r="A774" s="508"/>
      <c r="F774" s="413"/>
      <c r="Q774" s="901"/>
      <c r="V774" s="903"/>
    </row>
    <row r="775" spans="1:22" ht="15.75" customHeight="1" x14ac:dyDescent="0.25">
      <c r="A775" s="508"/>
      <c r="F775" s="413"/>
      <c r="Q775" s="901"/>
      <c r="V775" s="903"/>
    </row>
    <row r="776" spans="1:22" ht="15.75" customHeight="1" x14ac:dyDescent="0.25">
      <c r="A776" s="508"/>
      <c r="F776" s="413"/>
      <c r="Q776" s="901"/>
      <c r="V776" s="903"/>
    </row>
    <row r="777" spans="1:22" ht="15.75" customHeight="1" x14ac:dyDescent="0.25">
      <c r="A777" s="508"/>
      <c r="F777" s="413"/>
      <c r="Q777" s="901"/>
      <c r="V777" s="903"/>
    </row>
    <row r="778" spans="1:22" ht="15.75" customHeight="1" x14ac:dyDescent="0.25">
      <c r="A778" s="508"/>
      <c r="F778" s="413"/>
      <c r="Q778" s="901"/>
      <c r="V778" s="903"/>
    </row>
    <row r="779" spans="1:22" ht="15.75" customHeight="1" x14ac:dyDescent="0.25">
      <c r="A779" s="508"/>
      <c r="F779" s="413"/>
      <c r="Q779" s="901"/>
      <c r="V779" s="903"/>
    </row>
    <row r="780" spans="1:22" ht="15.75" customHeight="1" x14ac:dyDescent="0.25">
      <c r="A780" s="508"/>
      <c r="F780" s="413"/>
      <c r="Q780" s="901"/>
      <c r="V780" s="903"/>
    </row>
    <row r="781" spans="1:22" ht="15.75" customHeight="1" x14ac:dyDescent="0.25">
      <c r="A781" s="508"/>
      <c r="F781" s="413"/>
      <c r="Q781" s="901"/>
      <c r="V781" s="903"/>
    </row>
    <row r="782" spans="1:22" ht="15.75" customHeight="1" x14ac:dyDescent="0.25">
      <c r="A782" s="508"/>
      <c r="F782" s="413"/>
      <c r="Q782" s="901"/>
      <c r="V782" s="903"/>
    </row>
    <row r="783" spans="1:22" ht="15.75" customHeight="1" x14ac:dyDescent="0.25">
      <c r="A783" s="508"/>
      <c r="F783" s="413"/>
      <c r="Q783" s="901"/>
      <c r="V783" s="903"/>
    </row>
    <row r="784" spans="1:22" ht="15.75" customHeight="1" x14ac:dyDescent="0.25">
      <c r="A784" s="508"/>
      <c r="F784" s="413"/>
      <c r="Q784" s="901"/>
      <c r="V784" s="903"/>
    </row>
    <row r="785" spans="1:22" ht="15.75" customHeight="1" x14ac:dyDescent="0.25">
      <c r="A785" s="508"/>
      <c r="F785" s="413"/>
      <c r="Q785" s="901"/>
      <c r="V785" s="903"/>
    </row>
    <row r="786" spans="1:22" ht="15.75" customHeight="1" x14ac:dyDescent="0.25">
      <c r="A786" s="508"/>
      <c r="F786" s="413"/>
      <c r="Q786" s="901"/>
      <c r="V786" s="903"/>
    </row>
    <row r="787" spans="1:22" ht="15.75" customHeight="1" x14ac:dyDescent="0.25">
      <c r="A787" s="508"/>
      <c r="F787" s="413"/>
      <c r="Q787" s="901"/>
      <c r="V787" s="903"/>
    </row>
    <row r="788" spans="1:22" ht="15.75" customHeight="1" x14ac:dyDescent="0.25">
      <c r="A788" s="508"/>
      <c r="F788" s="413"/>
      <c r="Q788" s="901"/>
      <c r="V788" s="903"/>
    </row>
    <row r="789" spans="1:22" ht="15.75" customHeight="1" x14ac:dyDescent="0.25">
      <c r="A789" s="508"/>
      <c r="F789" s="413"/>
      <c r="Q789" s="901"/>
      <c r="V789" s="903"/>
    </row>
    <row r="790" spans="1:22" ht="15.75" customHeight="1" x14ac:dyDescent="0.25">
      <c r="A790" s="508"/>
      <c r="F790" s="413"/>
      <c r="Q790" s="901"/>
      <c r="V790" s="903"/>
    </row>
    <row r="791" spans="1:22" ht="15.75" customHeight="1" x14ac:dyDescent="0.25">
      <c r="A791" s="508"/>
      <c r="F791" s="413"/>
      <c r="Q791" s="901"/>
      <c r="V791" s="903"/>
    </row>
    <row r="792" spans="1:22" ht="15.75" customHeight="1" x14ac:dyDescent="0.25">
      <c r="A792" s="508"/>
      <c r="F792" s="413"/>
      <c r="Q792" s="901"/>
      <c r="V792" s="903"/>
    </row>
    <row r="793" spans="1:22" ht="15.75" customHeight="1" x14ac:dyDescent="0.25">
      <c r="A793" s="508"/>
      <c r="F793" s="413"/>
      <c r="Q793" s="901"/>
      <c r="V793" s="903"/>
    </row>
    <row r="794" spans="1:22" ht="15.75" customHeight="1" x14ac:dyDescent="0.25">
      <c r="A794" s="508"/>
      <c r="F794" s="413"/>
      <c r="Q794" s="901"/>
      <c r="V794" s="903"/>
    </row>
    <row r="795" spans="1:22" ht="15.75" customHeight="1" x14ac:dyDescent="0.25">
      <c r="A795" s="508"/>
      <c r="F795" s="413"/>
      <c r="Q795" s="901"/>
      <c r="V795" s="903"/>
    </row>
    <row r="796" spans="1:22" ht="15.75" customHeight="1" x14ac:dyDescent="0.25">
      <c r="A796" s="508"/>
      <c r="F796" s="413"/>
      <c r="Q796" s="901"/>
      <c r="V796" s="903"/>
    </row>
    <row r="797" spans="1:22" ht="15.75" customHeight="1" x14ac:dyDescent="0.25">
      <c r="A797" s="508"/>
      <c r="F797" s="413"/>
      <c r="Q797" s="901"/>
      <c r="V797" s="903"/>
    </row>
    <row r="798" spans="1:22" ht="15.75" customHeight="1" x14ac:dyDescent="0.25">
      <c r="A798" s="508"/>
      <c r="F798" s="413"/>
      <c r="Q798" s="901"/>
      <c r="V798" s="903"/>
    </row>
    <row r="799" spans="1:22" ht="15.75" customHeight="1" x14ac:dyDescent="0.25">
      <c r="A799" s="508"/>
      <c r="F799" s="413"/>
      <c r="Q799" s="901"/>
      <c r="V799" s="903"/>
    </row>
    <row r="800" spans="1:22" ht="15.75" customHeight="1" x14ac:dyDescent="0.25">
      <c r="A800" s="508"/>
      <c r="F800" s="413"/>
      <c r="Q800" s="901"/>
      <c r="V800" s="903"/>
    </row>
    <row r="801" spans="1:22" ht="15.75" customHeight="1" x14ac:dyDescent="0.25">
      <c r="A801" s="508"/>
      <c r="F801" s="413"/>
      <c r="Q801" s="901"/>
      <c r="V801" s="903"/>
    </row>
    <row r="802" spans="1:22" ht="15.75" customHeight="1" x14ac:dyDescent="0.25">
      <c r="A802" s="508"/>
      <c r="F802" s="413"/>
      <c r="Q802" s="901"/>
      <c r="V802" s="903"/>
    </row>
    <row r="803" spans="1:22" ht="15.75" customHeight="1" x14ac:dyDescent="0.25">
      <c r="A803" s="508"/>
      <c r="F803" s="413"/>
      <c r="Q803" s="901"/>
      <c r="V803" s="903"/>
    </row>
    <row r="804" spans="1:22" ht="15.75" customHeight="1" x14ac:dyDescent="0.25">
      <c r="A804" s="508"/>
      <c r="F804" s="413"/>
      <c r="Q804" s="901"/>
      <c r="V804" s="903"/>
    </row>
    <row r="805" spans="1:22" ht="15.75" customHeight="1" x14ac:dyDescent="0.25">
      <c r="A805" s="508"/>
      <c r="F805" s="413"/>
      <c r="Q805" s="901"/>
      <c r="V805" s="903"/>
    </row>
    <row r="806" spans="1:22" ht="15.75" customHeight="1" x14ac:dyDescent="0.25">
      <c r="A806" s="508"/>
      <c r="F806" s="413"/>
      <c r="Q806" s="901"/>
      <c r="V806" s="903"/>
    </row>
    <row r="807" spans="1:22" ht="15.75" customHeight="1" x14ac:dyDescent="0.25">
      <c r="A807" s="508"/>
      <c r="F807" s="413"/>
      <c r="Q807" s="901"/>
      <c r="V807" s="903"/>
    </row>
    <row r="808" spans="1:22" ht="15.75" customHeight="1" x14ac:dyDescent="0.25">
      <c r="A808" s="508"/>
      <c r="F808" s="413"/>
      <c r="Q808" s="901"/>
      <c r="V808" s="903"/>
    </row>
    <row r="809" spans="1:22" ht="15.75" customHeight="1" x14ac:dyDescent="0.25">
      <c r="A809" s="508"/>
      <c r="F809" s="413"/>
      <c r="Q809" s="901"/>
      <c r="V809" s="903"/>
    </row>
    <row r="810" spans="1:22" ht="15.75" customHeight="1" x14ac:dyDescent="0.25">
      <c r="A810" s="508"/>
      <c r="F810" s="413"/>
      <c r="Q810" s="901"/>
      <c r="V810" s="903"/>
    </row>
    <row r="811" spans="1:22" ht="15.75" customHeight="1" x14ac:dyDescent="0.25">
      <c r="A811" s="508"/>
      <c r="F811" s="413"/>
      <c r="Q811" s="901"/>
      <c r="V811" s="903"/>
    </row>
    <row r="812" spans="1:22" ht="15.75" customHeight="1" x14ac:dyDescent="0.25">
      <c r="A812" s="508"/>
      <c r="F812" s="413"/>
      <c r="Q812" s="901"/>
      <c r="V812" s="903"/>
    </row>
    <row r="813" spans="1:22" ht="15.75" customHeight="1" x14ac:dyDescent="0.25">
      <c r="A813" s="508"/>
      <c r="F813" s="413"/>
      <c r="Q813" s="901"/>
      <c r="V813" s="903"/>
    </row>
    <row r="814" spans="1:22" ht="15.75" customHeight="1" x14ac:dyDescent="0.25">
      <c r="A814" s="508"/>
      <c r="F814" s="413"/>
      <c r="Q814" s="901"/>
      <c r="V814" s="903"/>
    </row>
    <row r="815" spans="1:22" ht="15.75" customHeight="1" x14ac:dyDescent="0.25">
      <c r="A815" s="508"/>
      <c r="F815" s="413"/>
      <c r="Q815" s="901"/>
      <c r="V815" s="903"/>
    </row>
    <row r="816" spans="1:22" ht="15.75" customHeight="1" x14ac:dyDescent="0.25">
      <c r="A816" s="508"/>
      <c r="F816" s="413"/>
      <c r="Q816" s="901"/>
      <c r="V816" s="903"/>
    </row>
    <row r="817" spans="1:22" ht="15.75" customHeight="1" x14ac:dyDescent="0.25">
      <c r="A817" s="508"/>
      <c r="F817" s="413"/>
      <c r="Q817" s="901"/>
      <c r="V817" s="903"/>
    </row>
    <row r="818" spans="1:22" ht="15.75" customHeight="1" x14ac:dyDescent="0.25">
      <c r="A818" s="508"/>
      <c r="F818" s="413"/>
      <c r="Q818" s="901"/>
      <c r="V818" s="903"/>
    </row>
    <row r="819" spans="1:22" ht="15.75" customHeight="1" x14ac:dyDescent="0.25">
      <c r="A819" s="508"/>
      <c r="F819" s="413"/>
      <c r="Q819" s="901"/>
      <c r="V819" s="903"/>
    </row>
    <row r="820" spans="1:22" ht="15.75" customHeight="1" x14ac:dyDescent="0.25">
      <c r="A820" s="508"/>
      <c r="F820" s="413"/>
      <c r="Q820" s="901"/>
      <c r="V820" s="903"/>
    </row>
    <row r="821" spans="1:22" ht="15.75" customHeight="1" x14ac:dyDescent="0.25">
      <c r="A821" s="508"/>
      <c r="F821" s="413"/>
      <c r="Q821" s="901"/>
      <c r="V821" s="903"/>
    </row>
    <row r="822" spans="1:22" ht="15.75" customHeight="1" x14ac:dyDescent="0.25">
      <c r="A822" s="508"/>
      <c r="F822" s="413"/>
      <c r="Q822" s="901"/>
      <c r="V822" s="903"/>
    </row>
    <row r="823" spans="1:22" ht="15.75" customHeight="1" x14ac:dyDescent="0.25">
      <c r="A823" s="508"/>
      <c r="F823" s="413"/>
      <c r="Q823" s="901"/>
      <c r="V823" s="903"/>
    </row>
    <row r="824" spans="1:22" ht="15.75" customHeight="1" x14ac:dyDescent="0.25">
      <c r="A824" s="508"/>
      <c r="F824" s="413"/>
      <c r="Q824" s="901"/>
      <c r="V824" s="903"/>
    </row>
    <row r="825" spans="1:22" ht="15.75" customHeight="1" x14ac:dyDescent="0.25">
      <c r="A825" s="508"/>
      <c r="F825" s="413"/>
      <c r="Q825" s="901"/>
      <c r="V825" s="903"/>
    </row>
    <row r="826" spans="1:22" ht="15.75" customHeight="1" x14ac:dyDescent="0.25">
      <c r="A826" s="508"/>
      <c r="F826" s="413"/>
      <c r="Q826" s="901"/>
      <c r="V826" s="903"/>
    </row>
    <row r="827" spans="1:22" ht="15.75" customHeight="1" x14ac:dyDescent="0.25">
      <c r="A827" s="508"/>
      <c r="F827" s="413"/>
      <c r="Q827" s="901"/>
      <c r="V827" s="903"/>
    </row>
    <row r="828" spans="1:22" ht="15.75" customHeight="1" x14ac:dyDescent="0.25">
      <c r="A828" s="508"/>
      <c r="F828" s="413"/>
      <c r="Q828" s="901"/>
      <c r="V828" s="903"/>
    </row>
    <row r="829" spans="1:22" ht="15.75" customHeight="1" x14ac:dyDescent="0.25">
      <c r="A829" s="508"/>
      <c r="F829" s="413"/>
      <c r="Q829" s="901"/>
      <c r="V829" s="903"/>
    </row>
    <row r="830" spans="1:22" ht="15.75" customHeight="1" x14ac:dyDescent="0.25">
      <c r="A830" s="508"/>
      <c r="F830" s="413"/>
      <c r="Q830" s="901"/>
      <c r="V830" s="903"/>
    </row>
    <row r="831" spans="1:22" ht="15.75" customHeight="1" x14ac:dyDescent="0.25">
      <c r="A831" s="508"/>
      <c r="F831" s="413"/>
      <c r="Q831" s="901"/>
      <c r="V831" s="903"/>
    </row>
    <row r="832" spans="1:22" ht="15.75" customHeight="1" x14ac:dyDescent="0.25">
      <c r="A832" s="508"/>
      <c r="F832" s="413"/>
      <c r="Q832" s="901"/>
      <c r="V832" s="903"/>
    </row>
    <row r="833" spans="1:22" ht="15.75" customHeight="1" x14ac:dyDescent="0.25">
      <c r="A833" s="508"/>
      <c r="F833" s="413"/>
      <c r="Q833" s="901"/>
      <c r="V833" s="903"/>
    </row>
    <row r="834" spans="1:22" ht="15.75" customHeight="1" x14ac:dyDescent="0.25">
      <c r="A834" s="508"/>
      <c r="F834" s="413"/>
      <c r="Q834" s="901"/>
      <c r="V834" s="903"/>
    </row>
    <row r="835" spans="1:22" ht="15.75" customHeight="1" x14ac:dyDescent="0.25">
      <c r="A835" s="508"/>
      <c r="F835" s="413"/>
      <c r="Q835" s="901"/>
      <c r="V835" s="903"/>
    </row>
    <row r="836" spans="1:22" ht="15.75" customHeight="1" x14ac:dyDescent="0.25">
      <c r="A836" s="508"/>
      <c r="F836" s="413"/>
      <c r="Q836" s="901"/>
      <c r="V836" s="903"/>
    </row>
    <row r="837" spans="1:22" ht="15.75" customHeight="1" x14ac:dyDescent="0.25">
      <c r="A837" s="508"/>
      <c r="F837" s="413"/>
      <c r="Q837" s="901"/>
      <c r="V837" s="903"/>
    </row>
    <row r="838" spans="1:22" ht="15.75" customHeight="1" x14ac:dyDescent="0.25">
      <c r="A838" s="508"/>
      <c r="F838" s="413"/>
      <c r="Q838" s="901"/>
      <c r="V838" s="903"/>
    </row>
    <row r="839" spans="1:22" ht="15.75" customHeight="1" x14ac:dyDescent="0.25">
      <c r="A839" s="508"/>
      <c r="F839" s="413"/>
      <c r="Q839" s="901"/>
      <c r="V839" s="903"/>
    </row>
    <row r="840" spans="1:22" ht="15.75" customHeight="1" x14ac:dyDescent="0.25">
      <c r="A840" s="508"/>
      <c r="F840" s="413"/>
      <c r="Q840" s="901"/>
      <c r="V840" s="903"/>
    </row>
    <row r="841" spans="1:22" ht="15.75" customHeight="1" x14ac:dyDescent="0.25">
      <c r="A841" s="508"/>
      <c r="F841" s="413"/>
      <c r="Q841" s="901"/>
      <c r="V841" s="903"/>
    </row>
    <row r="842" spans="1:22" ht="15.75" customHeight="1" x14ac:dyDescent="0.25">
      <c r="A842" s="508"/>
      <c r="F842" s="413"/>
      <c r="Q842" s="901"/>
      <c r="V842" s="903"/>
    </row>
    <row r="843" spans="1:22" ht="15.75" customHeight="1" x14ac:dyDescent="0.25">
      <c r="A843" s="508"/>
      <c r="F843" s="413"/>
      <c r="Q843" s="901"/>
      <c r="V843" s="903"/>
    </row>
    <row r="844" spans="1:22" ht="15.75" customHeight="1" x14ac:dyDescent="0.25">
      <c r="A844" s="508"/>
      <c r="F844" s="413"/>
      <c r="Q844" s="901"/>
      <c r="V844" s="903"/>
    </row>
    <row r="845" spans="1:22" ht="15.75" customHeight="1" x14ac:dyDescent="0.25">
      <c r="A845" s="508"/>
      <c r="F845" s="413"/>
      <c r="Q845" s="901"/>
      <c r="V845" s="903"/>
    </row>
    <row r="846" spans="1:22" ht="15.75" customHeight="1" x14ac:dyDescent="0.25">
      <c r="A846" s="508"/>
      <c r="F846" s="413"/>
      <c r="Q846" s="901"/>
      <c r="V846" s="903"/>
    </row>
    <row r="847" spans="1:22" ht="15.75" customHeight="1" x14ac:dyDescent="0.25">
      <c r="A847" s="508"/>
      <c r="F847" s="413"/>
      <c r="Q847" s="901"/>
      <c r="V847" s="903"/>
    </row>
    <row r="848" spans="1:22" ht="15.75" customHeight="1" x14ac:dyDescent="0.25">
      <c r="A848" s="508"/>
      <c r="F848" s="413"/>
      <c r="Q848" s="901"/>
      <c r="V848" s="903"/>
    </row>
    <row r="849" spans="1:22" ht="15.75" customHeight="1" x14ac:dyDescent="0.25">
      <c r="A849" s="508"/>
      <c r="F849" s="413"/>
      <c r="Q849" s="901"/>
      <c r="V849" s="903"/>
    </row>
    <row r="850" spans="1:22" ht="15.75" customHeight="1" x14ac:dyDescent="0.25">
      <c r="A850" s="508"/>
      <c r="F850" s="413"/>
      <c r="Q850" s="901"/>
      <c r="V850" s="903"/>
    </row>
    <row r="851" spans="1:22" ht="15.75" customHeight="1" x14ac:dyDescent="0.25">
      <c r="A851" s="508"/>
      <c r="F851" s="413"/>
      <c r="Q851" s="901"/>
      <c r="V851" s="903"/>
    </row>
    <row r="852" spans="1:22" ht="15.75" customHeight="1" x14ac:dyDescent="0.25">
      <c r="A852" s="508"/>
      <c r="F852" s="413"/>
      <c r="Q852" s="901"/>
      <c r="V852" s="903"/>
    </row>
    <row r="853" spans="1:22" ht="15.75" customHeight="1" x14ac:dyDescent="0.25">
      <c r="A853" s="508"/>
      <c r="F853" s="413"/>
      <c r="Q853" s="901"/>
      <c r="V853" s="903"/>
    </row>
    <row r="854" spans="1:22" ht="15.75" customHeight="1" x14ac:dyDescent="0.25">
      <c r="A854" s="508"/>
      <c r="F854" s="413"/>
      <c r="Q854" s="901"/>
      <c r="V854" s="903"/>
    </row>
    <row r="855" spans="1:22" ht="15.75" customHeight="1" x14ac:dyDescent="0.25">
      <c r="A855" s="508"/>
      <c r="F855" s="413"/>
      <c r="Q855" s="901"/>
      <c r="V855" s="903"/>
    </row>
    <row r="856" spans="1:22" ht="15.75" customHeight="1" x14ac:dyDescent="0.25">
      <c r="A856" s="508"/>
      <c r="F856" s="413"/>
      <c r="Q856" s="901"/>
      <c r="V856" s="903"/>
    </row>
    <row r="857" spans="1:22" ht="15.75" customHeight="1" x14ac:dyDescent="0.25">
      <c r="A857" s="508"/>
      <c r="F857" s="413"/>
      <c r="Q857" s="901"/>
      <c r="V857" s="903"/>
    </row>
    <row r="858" spans="1:22" ht="15.75" customHeight="1" x14ac:dyDescent="0.25">
      <c r="A858" s="508"/>
      <c r="F858" s="413"/>
      <c r="Q858" s="901"/>
      <c r="V858" s="903"/>
    </row>
    <row r="859" spans="1:22" ht="15.75" customHeight="1" x14ac:dyDescent="0.25">
      <c r="A859" s="508"/>
      <c r="F859" s="413"/>
      <c r="Q859" s="901"/>
      <c r="V859" s="903"/>
    </row>
    <row r="860" spans="1:22" ht="15.75" customHeight="1" x14ac:dyDescent="0.25">
      <c r="A860" s="508"/>
      <c r="F860" s="413"/>
      <c r="Q860" s="901"/>
      <c r="V860" s="903"/>
    </row>
    <row r="861" spans="1:22" ht="15.75" customHeight="1" x14ac:dyDescent="0.25">
      <c r="A861" s="508"/>
      <c r="F861" s="413"/>
      <c r="Q861" s="901"/>
      <c r="V861" s="903"/>
    </row>
    <row r="862" spans="1:22" ht="15.75" customHeight="1" x14ac:dyDescent="0.25">
      <c r="A862" s="508"/>
      <c r="F862" s="413"/>
      <c r="Q862" s="901"/>
      <c r="V862" s="903"/>
    </row>
    <row r="863" spans="1:22" ht="15.75" customHeight="1" x14ac:dyDescent="0.25">
      <c r="A863" s="508"/>
      <c r="F863" s="413"/>
      <c r="Q863" s="901"/>
      <c r="V863" s="903"/>
    </row>
    <row r="864" spans="1:22" ht="15.75" customHeight="1" x14ac:dyDescent="0.25">
      <c r="A864" s="508"/>
      <c r="F864" s="413"/>
      <c r="Q864" s="901"/>
      <c r="V864" s="903"/>
    </row>
    <row r="865" spans="1:22" ht="15.75" customHeight="1" x14ac:dyDescent="0.25">
      <c r="A865" s="508"/>
      <c r="F865" s="413"/>
      <c r="Q865" s="901"/>
      <c r="V865" s="903"/>
    </row>
    <row r="866" spans="1:22" ht="15.75" customHeight="1" x14ac:dyDescent="0.25">
      <c r="A866" s="508"/>
      <c r="F866" s="413"/>
      <c r="Q866" s="901"/>
      <c r="V866" s="903"/>
    </row>
    <row r="867" spans="1:22" ht="15.75" customHeight="1" x14ac:dyDescent="0.25">
      <c r="A867" s="508"/>
      <c r="F867" s="413"/>
      <c r="Q867" s="901"/>
      <c r="V867" s="903"/>
    </row>
    <row r="868" spans="1:22" ht="15.75" customHeight="1" x14ac:dyDescent="0.25">
      <c r="A868" s="508"/>
      <c r="F868" s="413"/>
      <c r="Q868" s="901"/>
      <c r="V868" s="903"/>
    </row>
    <row r="869" spans="1:22" ht="15.75" customHeight="1" x14ac:dyDescent="0.25">
      <c r="A869" s="508"/>
      <c r="F869" s="413"/>
      <c r="Q869" s="901"/>
      <c r="V869" s="903"/>
    </row>
    <row r="870" spans="1:22" ht="15.75" customHeight="1" x14ac:dyDescent="0.25">
      <c r="A870" s="508"/>
      <c r="F870" s="413"/>
      <c r="Q870" s="901"/>
      <c r="V870" s="903"/>
    </row>
    <row r="871" spans="1:22" ht="15.75" customHeight="1" x14ac:dyDescent="0.25">
      <c r="A871" s="508"/>
      <c r="F871" s="413"/>
      <c r="Q871" s="901"/>
      <c r="V871" s="903"/>
    </row>
    <row r="872" spans="1:22" ht="15.75" customHeight="1" x14ac:dyDescent="0.25">
      <c r="A872" s="508"/>
      <c r="F872" s="413"/>
      <c r="Q872" s="901"/>
      <c r="V872" s="903"/>
    </row>
    <row r="873" spans="1:22" ht="15.75" customHeight="1" x14ac:dyDescent="0.25">
      <c r="A873" s="508"/>
      <c r="F873" s="413"/>
      <c r="Q873" s="901"/>
      <c r="V873" s="903"/>
    </row>
    <row r="874" spans="1:22" ht="15.75" customHeight="1" x14ac:dyDescent="0.25">
      <c r="A874" s="508"/>
      <c r="F874" s="413"/>
      <c r="Q874" s="901"/>
      <c r="V874" s="903"/>
    </row>
    <row r="875" spans="1:22" ht="15.75" customHeight="1" x14ac:dyDescent="0.25">
      <c r="A875" s="508"/>
      <c r="F875" s="413"/>
      <c r="Q875" s="901"/>
      <c r="V875" s="903"/>
    </row>
    <row r="876" spans="1:22" ht="15.75" customHeight="1" x14ac:dyDescent="0.25">
      <c r="A876" s="508"/>
      <c r="F876" s="413"/>
      <c r="Q876" s="901"/>
      <c r="V876" s="903"/>
    </row>
    <row r="877" spans="1:22" ht="15.75" customHeight="1" x14ac:dyDescent="0.25">
      <c r="A877" s="508"/>
      <c r="F877" s="413"/>
      <c r="Q877" s="901"/>
      <c r="V877" s="903"/>
    </row>
    <row r="878" spans="1:22" ht="15.75" customHeight="1" x14ac:dyDescent="0.25">
      <c r="A878" s="508"/>
      <c r="F878" s="413"/>
      <c r="Q878" s="901"/>
      <c r="V878" s="903"/>
    </row>
    <row r="879" spans="1:22" ht="15.75" customHeight="1" x14ac:dyDescent="0.25">
      <c r="A879" s="508"/>
      <c r="F879" s="413"/>
      <c r="Q879" s="901"/>
      <c r="V879" s="903"/>
    </row>
    <row r="880" spans="1:22" ht="15.75" customHeight="1" x14ac:dyDescent="0.25">
      <c r="A880" s="508"/>
      <c r="F880" s="413"/>
      <c r="Q880" s="901"/>
      <c r="V880" s="903"/>
    </row>
    <row r="881" spans="1:22" ht="15.75" customHeight="1" x14ac:dyDescent="0.25">
      <c r="A881" s="508"/>
      <c r="F881" s="413"/>
      <c r="Q881" s="901"/>
      <c r="V881" s="903"/>
    </row>
    <row r="882" spans="1:22" ht="15.75" customHeight="1" x14ac:dyDescent="0.25">
      <c r="A882" s="508"/>
      <c r="F882" s="413"/>
      <c r="Q882" s="901"/>
      <c r="V882" s="903"/>
    </row>
    <row r="883" spans="1:22" ht="15.75" customHeight="1" x14ac:dyDescent="0.25">
      <c r="A883" s="508"/>
      <c r="F883" s="413"/>
      <c r="Q883" s="901"/>
      <c r="V883" s="903"/>
    </row>
    <row r="884" spans="1:22" ht="15.75" customHeight="1" x14ac:dyDescent="0.25">
      <c r="A884" s="508"/>
      <c r="F884" s="413"/>
      <c r="Q884" s="901"/>
      <c r="V884" s="903"/>
    </row>
    <row r="885" spans="1:22" ht="15.75" customHeight="1" x14ac:dyDescent="0.25">
      <c r="A885" s="508"/>
      <c r="F885" s="413"/>
      <c r="Q885" s="901"/>
      <c r="V885" s="903"/>
    </row>
    <row r="886" spans="1:22" ht="15.75" customHeight="1" x14ac:dyDescent="0.25">
      <c r="A886" s="508"/>
      <c r="F886" s="413"/>
      <c r="Q886" s="901"/>
      <c r="V886" s="903"/>
    </row>
    <row r="887" spans="1:22" ht="15.75" customHeight="1" x14ac:dyDescent="0.25">
      <c r="A887" s="508"/>
      <c r="F887" s="413"/>
      <c r="Q887" s="901"/>
      <c r="V887" s="903"/>
    </row>
    <row r="888" spans="1:22" ht="15.75" customHeight="1" x14ac:dyDescent="0.25">
      <c r="A888" s="508"/>
      <c r="F888" s="413"/>
      <c r="Q888" s="901"/>
      <c r="V888" s="903"/>
    </row>
    <row r="889" spans="1:22" ht="15.75" customHeight="1" x14ac:dyDescent="0.25">
      <c r="A889" s="508"/>
      <c r="F889" s="413"/>
      <c r="Q889" s="901"/>
      <c r="V889" s="903"/>
    </row>
    <row r="890" spans="1:22" ht="15.75" customHeight="1" x14ac:dyDescent="0.25">
      <c r="A890" s="508"/>
      <c r="F890" s="413"/>
      <c r="Q890" s="901"/>
      <c r="V890" s="903"/>
    </row>
    <row r="891" spans="1:22" ht="15.75" customHeight="1" x14ac:dyDescent="0.25">
      <c r="A891" s="508"/>
      <c r="F891" s="413"/>
      <c r="Q891" s="901"/>
      <c r="V891" s="903"/>
    </row>
    <row r="892" spans="1:22" ht="15.75" customHeight="1" x14ac:dyDescent="0.25">
      <c r="A892" s="508"/>
      <c r="F892" s="413"/>
      <c r="Q892" s="901"/>
      <c r="V892" s="903"/>
    </row>
    <row r="893" spans="1:22" ht="15.75" customHeight="1" x14ac:dyDescent="0.25">
      <c r="A893" s="508"/>
      <c r="F893" s="413"/>
      <c r="Q893" s="901"/>
      <c r="V893" s="903"/>
    </row>
    <row r="894" spans="1:22" ht="15.75" customHeight="1" x14ac:dyDescent="0.25">
      <c r="A894" s="508"/>
      <c r="F894" s="413"/>
      <c r="Q894" s="901"/>
      <c r="V894" s="903"/>
    </row>
    <row r="895" spans="1:22" ht="15.75" customHeight="1" x14ac:dyDescent="0.25">
      <c r="A895" s="508"/>
      <c r="F895" s="413"/>
      <c r="Q895" s="901"/>
      <c r="V895" s="903"/>
    </row>
    <row r="896" spans="1:22" ht="15.75" customHeight="1" x14ac:dyDescent="0.25">
      <c r="A896" s="508"/>
      <c r="F896" s="413"/>
      <c r="Q896" s="901"/>
      <c r="V896" s="903"/>
    </row>
    <row r="897" spans="1:22" ht="15.75" customHeight="1" x14ac:dyDescent="0.25">
      <c r="A897" s="508"/>
      <c r="F897" s="413"/>
      <c r="Q897" s="901"/>
      <c r="V897" s="903"/>
    </row>
    <row r="898" spans="1:22" ht="15.75" customHeight="1" x14ac:dyDescent="0.25">
      <c r="A898" s="508"/>
      <c r="F898" s="413"/>
      <c r="Q898" s="901"/>
      <c r="V898" s="903"/>
    </row>
    <row r="899" spans="1:22" ht="15.75" customHeight="1" x14ac:dyDescent="0.25">
      <c r="A899" s="508"/>
      <c r="F899" s="413"/>
      <c r="Q899" s="901"/>
      <c r="V899" s="903"/>
    </row>
    <row r="900" spans="1:22" ht="15.75" customHeight="1" x14ac:dyDescent="0.25">
      <c r="A900" s="508"/>
      <c r="F900" s="413"/>
      <c r="Q900" s="901"/>
      <c r="V900" s="903"/>
    </row>
    <row r="901" spans="1:22" ht="15.75" customHeight="1" x14ac:dyDescent="0.25">
      <c r="A901" s="508"/>
      <c r="F901" s="413"/>
      <c r="Q901" s="901"/>
      <c r="V901" s="903"/>
    </row>
    <row r="902" spans="1:22" ht="15.75" customHeight="1" x14ac:dyDescent="0.25">
      <c r="A902" s="508"/>
      <c r="F902" s="413"/>
      <c r="Q902" s="901"/>
      <c r="V902" s="903"/>
    </row>
    <row r="903" spans="1:22" ht="15.75" customHeight="1" x14ac:dyDescent="0.25">
      <c r="A903" s="508"/>
      <c r="F903" s="413"/>
      <c r="Q903" s="901"/>
      <c r="V903" s="903"/>
    </row>
    <row r="904" spans="1:22" ht="15.75" customHeight="1" x14ac:dyDescent="0.25">
      <c r="A904" s="508"/>
      <c r="F904" s="413"/>
      <c r="Q904" s="901"/>
      <c r="V904" s="903"/>
    </row>
    <row r="905" spans="1:22" ht="15.75" customHeight="1" x14ac:dyDescent="0.25">
      <c r="A905" s="508"/>
      <c r="F905" s="413"/>
      <c r="Q905" s="901"/>
      <c r="V905" s="903"/>
    </row>
    <row r="906" spans="1:22" ht="15.75" customHeight="1" x14ac:dyDescent="0.25">
      <c r="A906" s="508"/>
      <c r="F906" s="413"/>
      <c r="Q906" s="901"/>
      <c r="V906" s="903"/>
    </row>
    <row r="907" spans="1:22" ht="15.75" customHeight="1" x14ac:dyDescent="0.25">
      <c r="A907" s="508"/>
      <c r="F907" s="413"/>
      <c r="Q907" s="901"/>
      <c r="V907" s="903"/>
    </row>
    <row r="908" spans="1:22" ht="15.75" customHeight="1" x14ac:dyDescent="0.25">
      <c r="A908" s="508"/>
      <c r="F908" s="413"/>
      <c r="Q908" s="901"/>
      <c r="V908" s="903"/>
    </row>
    <row r="909" spans="1:22" ht="15.75" customHeight="1" x14ac:dyDescent="0.25">
      <c r="A909" s="508"/>
      <c r="F909" s="413"/>
      <c r="Q909" s="901"/>
      <c r="V909" s="903"/>
    </row>
    <row r="910" spans="1:22" ht="15.75" customHeight="1" x14ac:dyDescent="0.25">
      <c r="A910" s="508"/>
      <c r="F910" s="413"/>
      <c r="Q910" s="901"/>
      <c r="V910" s="903"/>
    </row>
    <row r="911" spans="1:22" ht="15.75" customHeight="1" x14ac:dyDescent="0.25">
      <c r="A911" s="508"/>
      <c r="F911" s="413"/>
      <c r="Q911" s="901"/>
      <c r="V911" s="903"/>
    </row>
    <row r="912" spans="1:22" ht="15.75" customHeight="1" x14ac:dyDescent="0.25">
      <c r="A912" s="508"/>
      <c r="F912" s="413"/>
      <c r="Q912" s="901"/>
      <c r="V912" s="903"/>
    </row>
    <row r="913" spans="1:22" ht="15.75" customHeight="1" x14ac:dyDescent="0.25">
      <c r="A913" s="508"/>
      <c r="F913" s="413"/>
      <c r="Q913" s="901"/>
      <c r="V913" s="903"/>
    </row>
    <row r="914" spans="1:22" ht="15.75" customHeight="1" x14ac:dyDescent="0.25">
      <c r="A914" s="508"/>
      <c r="F914" s="413"/>
      <c r="Q914" s="901"/>
      <c r="V914" s="903"/>
    </row>
    <row r="915" spans="1:22" ht="15.75" customHeight="1" x14ac:dyDescent="0.25">
      <c r="A915" s="508"/>
      <c r="F915" s="413"/>
      <c r="Q915" s="901"/>
      <c r="V915" s="903"/>
    </row>
    <row r="916" spans="1:22" ht="15.75" customHeight="1" x14ac:dyDescent="0.25">
      <c r="A916" s="508"/>
      <c r="F916" s="413"/>
      <c r="Q916" s="901"/>
      <c r="V916" s="903"/>
    </row>
    <row r="917" spans="1:22" ht="15.75" customHeight="1" x14ac:dyDescent="0.25">
      <c r="A917" s="508"/>
      <c r="F917" s="413"/>
      <c r="Q917" s="901"/>
      <c r="V917" s="903"/>
    </row>
    <row r="918" spans="1:22" ht="15.75" customHeight="1" x14ac:dyDescent="0.25">
      <c r="A918" s="508"/>
      <c r="F918" s="413"/>
      <c r="Q918" s="901"/>
      <c r="V918" s="903"/>
    </row>
    <row r="919" spans="1:22" ht="15.75" customHeight="1" x14ac:dyDescent="0.25">
      <c r="A919" s="508"/>
      <c r="F919" s="413"/>
      <c r="Q919" s="901"/>
      <c r="V919" s="903"/>
    </row>
    <row r="920" spans="1:22" ht="15.75" customHeight="1" x14ac:dyDescent="0.25">
      <c r="A920" s="508"/>
      <c r="F920" s="413"/>
      <c r="Q920" s="901"/>
      <c r="V920" s="903"/>
    </row>
    <row r="921" spans="1:22" ht="15.75" customHeight="1" x14ac:dyDescent="0.25">
      <c r="A921" s="508"/>
      <c r="F921" s="413"/>
      <c r="Q921" s="901"/>
      <c r="V921" s="903"/>
    </row>
    <row r="922" spans="1:22" ht="15.75" customHeight="1" x14ac:dyDescent="0.25">
      <c r="A922" s="508"/>
      <c r="F922" s="413"/>
      <c r="Q922" s="901"/>
      <c r="V922" s="903"/>
    </row>
    <row r="923" spans="1:22" ht="15.75" customHeight="1" x14ac:dyDescent="0.25">
      <c r="A923" s="508"/>
      <c r="F923" s="413"/>
      <c r="Q923" s="901"/>
      <c r="V923" s="903"/>
    </row>
    <row r="924" spans="1:22" ht="15.75" customHeight="1" x14ac:dyDescent="0.25">
      <c r="A924" s="508"/>
      <c r="F924" s="413"/>
      <c r="Q924" s="901"/>
      <c r="V924" s="903"/>
    </row>
    <row r="925" spans="1:22" ht="15.75" customHeight="1" x14ac:dyDescent="0.25">
      <c r="A925" s="508"/>
      <c r="F925" s="413"/>
      <c r="Q925" s="901"/>
      <c r="V925" s="903"/>
    </row>
    <row r="926" spans="1:22" ht="15.75" customHeight="1" x14ac:dyDescent="0.25">
      <c r="A926" s="508"/>
      <c r="F926" s="413"/>
      <c r="Q926" s="901"/>
      <c r="V926" s="903"/>
    </row>
    <row r="927" spans="1:22" ht="15.75" customHeight="1" x14ac:dyDescent="0.25">
      <c r="A927" s="508"/>
      <c r="F927" s="413"/>
      <c r="Q927" s="901"/>
      <c r="V927" s="903"/>
    </row>
    <row r="928" spans="1:22" ht="15.75" customHeight="1" x14ac:dyDescent="0.25">
      <c r="A928" s="508"/>
      <c r="F928" s="413"/>
      <c r="Q928" s="901"/>
      <c r="V928" s="903"/>
    </row>
    <row r="929" spans="1:22" ht="15.75" customHeight="1" x14ac:dyDescent="0.25">
      <c r="A929" s="508"/>
      <c r="F929" s="413"/>
      <c r="Q929" s="901"/>
      <c r="V929" s="903"/>
    </row>
    <row r="930" spans="1:22" ht="15.75" customHeight="1" x14ac:dyDescent="0.25">
      <c r="A930" s="508"/>
      <c r="F930" s="413"/>
      <c r="Q930" s="901"/>
      <c r="V930" s="903"/>
    </row>
    <row r="931" spans="1:22" ht="15.75" customHeight="1" x14ac:dyDescent="0.25">
      <c r="A931" s="508"/>
      <c r="F931" s="413"/>
      <c r="Q931" s="901"/>
      <c r="V931" s="903"/>
    </row>
    <row r="932" spans="1:22" ht="15.75" customHeight="1" x14ac:dyDescent="0.25">
      <c r="A932" s="508"/>
      <c r="F932" s="413"/>
      <c r="Q932" s="901"/>
      <c r="V932" s="903"/>
    </row>
    <row r="933" spans="1:22" ht="15.75" customHeight="1" x14ac:dyDescent="0.25">
      <c r="A933" s="508"/>
      <c r="F933" s="413"/>
      <c r="Q933" s="901"/>
      <c r="V933" s="903"/>
    </row>
    <row r="934" spans="1:22" ht="15.75" customHeight="1" x14ac:dyDescent="0.25">
      <c r="A934" s="508"/>
      <c r="F934" s="413"/>
      <c r="Q934" s="901"/>
      <c r="V934" s="903"/>
    </row>
    <row r="935" spans="1:22" ht="15.75" customHeight="1" x14ac:dyDescent="0.25">
      <c r="A935" s="508"/>
      <c r="F935" s="413"/>
      <c r="Q935" s="901"/>
      <c r="V935" s="903"/>
    </row>
    <row r="936" spans="1:22" ht="15.75" customHeight="1" x14ac:dyDescent="0.25">
      <c r="A936" s="508"/>
      <c r="F936" s="413"/>
      <c r="Q936" s="901"/>
      <c r="V936" s="903"/>
    </row>
    <row r="937" spans="1:22" ht="15.75" customHeight="1" x14ac:dyDescent="0.25">
      <c r="A937" s="508"/>
      <c r="F937" s="413"/>
      <c r="Q937" s="901"/>
      <c r="V937" s="903"/>
    </row>
    <row r="938" spans="1:22" ht="15.75" customHeight="1" x14ac:dyDescent="0.25">
      <c r="A938" s="508"/>
      <c r="F938" s="413"/>
      <c r="Q938" s="901"/>
      <c r="V938" s="903"/>
    </row>
    <row r="939" spans="1:22" ht="15.75" customHeight="1" x14ac:dyDescent="0.25">
      <c r="A939" s="508"/>
      <c r="F939" s="413"/>
      <c r="Q939" s="901"/>
      <c r="V939" s="903"/>
    </row>
    <row r="940" spans="1:22" ht="15.75" customHeight="1" x14ac:dyDescent="0.25">
      <c r="A940" s="508"/>
      <c r="F940" s="413"/>
      <c r="Q940" s="901"/>
      <c r="V940" s="903"/>
    </row>
    <row r="941" spans="1:22" ht="15.75" customHeight="1" x14ac:dyDescent="0.25">
      <c r="A941" s="508"/>
      <c r="F941" s="413"/>
      <c r="Q941" s="901"/>
      <c r="V941" s="903"/>
    </row>
    <row r="942" spans="1:22" ht="15.75" customHeight="1" x14ac:dyDescent="0.25">
      <c r="A942" s="508"/>
      <c r="F942" s="413"/>
      <c r="Q942" s="901"/>
      <c r="V942" s="903"/>
    </row>
    <row r="943" spans="1:22" ht="15.75" customHeight="1" x14ac:dyDescent="0.25">
      <c r="A943" s="508"/>
      <c r="F943" s="413"/>
      <c r="Q943" s="901"/>
      <c r="V943" s="903"/>
    </row>
    <row r="944" spans="1:22" ht="15.75" customHeight="1" x14ac:dyDescent="0.25">
      <c r="A944" s="508"/>
      <c r="F944" s="413"/>
      <c r="Q944" s="901"/>
      <c r="V944" s="903"/>
    </row>
    <row r="945" spans="1:22" ht="15.75" customHeight="1" x14ac:dyDescent="0.25">
      <c r="A945" s="508"/>
      <c r="F945" s="413"/>
      <c r="Q945" s="901"/>
      <c r="V945" s="903"/>
    </row>
    <row r="946" spans="1:22" ht="15.75" customHeight="1" x14ac:dyDescent="0.25">
      <c r="A946" s="508"/>
      <c r="F946" s="413"/>
      <c r="Q946" s="901"/>
      <c r="V946" s="903"/>
    </row>
    <row r="947" spans="1:22" ht="15.75" customHeight="1" x14ac:dyDescent="0.25">
      <c r="A947" s="508"/>
      <c r="F947" s="413"/>
      <c r="Q947" s="901"/>
      <c r="V947" s="903"/>
    </row>
    <row r="948" spans="1:22" ht="15.75" customHeight="1" x14ac:dyDescent="0.25">
      <c r="A948" s="508"/>
      <c r="F948" s="413"/>
      <c r="Q948" s="901"/>
      <c r="V948" s="903"/>
    </row>
    <row r="949" spans="1:22" ht="15.75" customHeight="1" x14ac:dyDescent="0.25">
      <c r="A949" s="508"/>
      <c r="F949" s="413"/>
      <c r="Q949" s="901"/>
      <c r="V949" s="903"/>
    </row>
    <row r="950" spans="1:22" ht="15.75" customHeight="1" x14ac:dyDescent="0.25">
      <c r="A950" s="508"/>
      <c r="F950" s="413"/>
      <c r="Q950" s="901"/>
      <c r="V950" s="903"/>
    </row>
    <row r="951" spans="1:22" ht="15.75" customHeight="1" x14ac:dyDescent="0.25">
      <c r="A951" s="508"/>
      <c r="F951" s="413"/>
      <c r="Q951" s="901"/>
      <c r="V951" s="903"/>
    </row>
    <row r="952" spans="1:22" ht="15.75" customHeight="1" x14ac:dyDescent="0.25">
      <c r="A952" s="508"/>
      <c r="F952" s="413"/>
      <c r="Q952" s="901"/>
      <c r="V952" s="903"/>
    </row>
    <row r="953" spans="1:22" ht="15.75" customHeight="1" x14ac:dyDescent="0.25">
      <c r="A953" s="508"/>
      <c r="F953" s="413"/>
      <c r="Q953" s="901"/>
      <c r="V953" s="903"/>
    </row>
    <row r="954" spans="1:22" ht="15.75" customHeight="1" x14ac:dyDescent="0.25">
      <c r="A954" s="508"/>
      <c r="F954" s="413"/>
      <c r="Q954" s="901"/>
      <c r="V954" s="903"/>
    </row>
    <row r="955" spans="1:22" ht="15.75" customHeight="1" x14ac:dyDescent="0.25">
      <c r="A955" s="508"/>
      <c r="F955" s="413"/>
      <c r="Q955" s="901"/>
      <c r="V955" s="903"/>
    </row>
    <row r="956" spans="1:22" ht="15.75" customHeight="1" x14ac:dyDescent="0.25">
      <c r="A956" s="508"/>
      <c r="F956" s="413"/>
      <c r="Q956" s="901"/>
      <c r="V956" s="903"/>
    </row>
    <row r="957" spans="1:22" ht="15.75" customHeight="1" x14ac:dyDescent="0.25">
      <c r="A957" s="508"/>
      <c r="F957" s="413"/>
      <c r="Q957" s="901"/>
      <c r="V957" s="903"/>
    </row>
    <row r="958" spans="1:22" ht="15.75" customHeight="1" x14ac:dyDescent="0.25">
      <c r="A958" s="508"/>
      <c r="F958" s="413"/>
      <c r="Q958" s="901"/>
      <c r="V958" s="903"/>
    </row>
    <row r="959" spans="1:22" ht="15.75" customHeight="1" x14ac:dyDescent="0.25">
      <c r="A959" s="508"/>
      <c r="F959" s="413"/>
      <c r="Q959" s="901"/>
      <c r="V959" s="903"/>
    </row>
    <row r="960" spans="1:22" ht="15.75" customHeight="1" x14ac:dyDescent="0.25">
      <c r="A960" s="508"/>
      <c r="F960" s="413"/>
      <c r="Q960" s="901"/>
    </row>
    <row r="961" spans="1:17" ht="15.75" customHeight="1" x14ac:dyDescent="0.25">
      <c r="A961" s="508"/>
      <c r="F961" s="413"/>
      <c r="Q961" s="901"/>
    </row>
    <row r="962" spans="1:17" ht="15.75" customHeight="1" x14ac:dyDescent="0.25">
      <c r="A962" s="508"/>
      <c r="F962" s="413"/>
      <c r="Q962" s="901"/>
    </row>
    <row r="963" spans="1:17" ht="15.75" customHeight="1" x14ac:dyDescent="0.25">
      <c r="A963" s="508"/>
      <c r="F963" s="413"/>
      <c r="Q963" s="901"/>
    </row>
    <row r="964" spans="1:17" ht="15.75" customHeight="1" x14ac:dyDescent="0.25">
      <c r="A964" s="508"/>
      <c r="F964" s="413"/>
      <c r="Q964" s="901"/>
    </row>
    <row r="965" spans="1:17" ht="15.75" customHeight="1" x14ac:dyDescent="0.25">
      <c r="A965" s="508"/>
      <c r="F965" s="413"/>
      <c r="Q965" s="901"/>
    </row>
    <row r="966" spans="1:17" ht="15.75" customHeight="1" x14ac:dyDescent="0.25">
      <c r="A966" s="508"/>
      <c r="F966" s="413"/>
      <c r="Q966" s="901"/>
    </row>
    <row r="967" spans="1:17" ht="15.75" customHeight="1" x14ac:dyDescent="0.25">
      <c r="A967" s="508"/>
      <c r="F967" s="413"/>
      <c r="Q967" s="901"/>
    </row>
    <row r="968" spans="1:17" ht="15.75" customHeight="1" x14ac:dyDescent="0.25">
      <c r="A968" s="508"/>
      <c r="F968" s="413"/>
      <c r="Q968" s="901"/>
    </row>
    <row r="969" spans="1:17" ht="15.75" customHeight="1" x14ac:dyDescent="0.25">
      <c r="A969" s="508"/>
      <c r="F969" s="413"/>
      <c r="Q969" s="901"/>
    </row>
    <row r="970" spans="1:17" ht="15.75" customHeight="1" x14ac:dyDescent="0.25">
      <c r="A970" s="508"/>
      <c r="F970" s="413"/>
      <c r="Q970" s="901"/>
    </row>
    <row r="971" spans="1:17" ht="15.75" customHeight="1" x14ac:dyDescent="0.25">
      <c r="A971" s="508"/>
      <c r="F971" s="413"/>
      <c r="Q971" s="901"/>
    </row>
    <row r="972" spans="1:17" ht="15.75" customHeight="1" x14ac:dyDescent="0.25">
      <c r="A972" s="508"/>
      <c r="F972" s="413"/>
      <c r="Q972" s="901"/>
    </row>
    <row r="973" spans="1:17" ht="15.75" customHeight="1" x14ac:dyDescent="0.25">
      <c r="A973" s="508"/>
      <c r="F973" s="413"/>
      <c r="Q973" s="901"/>
    </row>
    <row r="974" spans="1:17" ht="15.75" customHeight="1" x14ac:dyDescent="0.25">
      <c r="A974" s="508"/>
      <c r="F974" s="413"/>
      <c r="Q974" s="901"/>
    </row>
    <row r="975" spans="1:17" ht="15.75" customHeight="1" x14ac:dyDescent="0.25">
      <c r="A975" s="508"/>
      <c r="F975" s="413"/>
      <c r="Q975" s="901"/>
    </row>
    <row r="976" spans="1:17" ht="15.75" customHeight="1" x14ac:dyDescent="0.25">
      <c r="A976" s="508"/>
      <c r="F976" s="413"/>
      <c r="Q976" s="901"/>
    </row>
    <row r="977" spans="1:17" ht="15.75" customHeight="1" x14ac:dyDescent="0.25">
      <c r="A977" s="508"/>
      <c r="F977" s="413"/>
      <c r="Q977" s="901"/>
    </row>
    <row r="978" spans="1:17" ht="15.75" customHeight="1" x14ac:dyDescent="0.25">
      <c r="A978" s="508"/>
      <c r="F978" s="413"/>
      <c r="Q978" s="901"/>
    </row>
    <row r="979" spans="1:17" ht="15.75" customHeight="1" x14ac:dyDescent="0.25">
      <c r="A979" s="508"/>
      <c r="F979" s="413"/>
      <c r="Q979" s="901"/>
    </row>
    <row r="980" spans="1:17" ht="15.75" customHeight="1" x14ac:dyDescent="0.25">
      <c r="A980" s="508"/>
      <c r="F980" s="413"/>
      <c r="Q980" s="901"/>
    </row>
    <row r="981" spans="1:17" ht="15.75" customHeight="1" x14ac:dyDescent="0.25">
      <c r="A981" s="508"/>
      <c r="F981" s="413"/>
      <c r="Q981" s="901"/>
    </row>
    <row r="982" spans="1:17" ht="15.75" customHeight="1" x14ac:dyDescent="0.25">
      <c r="A982" s="508"/>
      <c r="F982" s="413"/>
      <c r="Q982" s="901"/>
    </row>
    <row r="983" spans="1:17" ht="15.75" customHeight="1" x14ac:dyDescent="0.25">
      <c r="A983" s="508"/>
      <c r="F983" s="413"/>
      <c r="Q983" s="901"/>
    </row>
    <row r="984" spans="1:17" ht="15.75" customHeight="1" x14ac:dyDescent="0.25">
      <c r="A984" s="508"/>
      <c r="F984" s="413"/>
      <c r="Q984" s="901"/>
    </row>
    <row r="985" spans="1:17" ht="15.75" customHeight="1" x14ac:dyDescent="0.25">
      <c r="A985" s="508"/>
      <c r="F985" s="413"/>
      <c r="Q985" s="901"/>
    </row>
    <row r="986" spans="1:17" ht="15.75" customHeight="1" x14ac:dyDescent="0.25">
      <c r="A986" s="508"/>
      <c r="F986" s="413"/>
      <c r="Q986" s="901"/>
    </row>
    <row r="987" spans="1:17" ht="15.75" customHeight="1" x14ac:dyDescent="0.25">
      <c r="A987" s="508"/>
      <c r="F987" s="413"/>
      <c r="Q987" s="901"/>
    </row>
    <row r="988" spans="1:17" ht="15.75" customHeight="1" x14ac:dyDescent="0.25">
      <c r="A988" s="508"/>
      <c r="F988" s="413"/>
      <c r="Q988" s="901"/>
    </row>
    <row r="989" spans="1:17" ht="15.75" customHeight="1" x14ac:dyDescent="0.25">
      <c r="A989" s="508"/>
      <c r="F989" s="413"/>
      <c r="Q989" s="901"/>
    </row>
    <row r="990" spans="1:17" ht="15.75" customHeight="1" x14ac:dyDescent="0.25">
      <c r="A990" s="508"/>
      <c r="F990" s="413"/>
      <c r="Q990" s="901"/>
    </row>
    <row r="991" spans="1:17" ht="15.75" customHeight="1" x14ac:dyDescent="0.25">
      <c r="A991" s="508"/>
      <c r="F991" s="413"/>
      <c r="Q991" s="901"/>
    </row>
    <row r="992" spans="1:17" ht="15.75" customHeight="1" x14ac:dyDescent="0.25">
      <c r="A992" s="508"/>
      <c r="F992" s="413"/>
      <c r="Q992" s="901"/>
    </row>
    <row r="993" spans="1:17" ht="15.75" customHeight="1" x14ac:dyDescent="0.25">
      <c r="A993" s="508"/>
      <c r="F993" s="413"/>
      <c r="Q993" s="901"/>
    </row>
    <row r="994" spans="1:17" ht="15.75" customHeight="1" x14ac:dyDescent="0.25">
      <c r="A994" s="508"/>
      <c r="F994" s="413"/>
      <c r="Q994" s="901"/>
    </row>
    <row r="995" spans="1:17" ht="15.75" customHeight="1" x14ac:dyDescent="0.25">
      <c r="A995" s="508"/>
      <c r="F995" s="413"/>
      <c r="Q995" s="901"/>
    </row>
    <row r="996" spans="1:17" ht="15.75" customHeight="1" x14ac:dyDescent="0.25">
      <c r="A996" s="508"/>
      <c r="F996" s="413"/>
      <c r="Q996" s="901"/>
    </row>
    <row r="997" spans="1:17" ht="15.75" customHeight="1" x14ac:dyDescent="0.25">
      <c r="A997" s="508"/>
      <c r="F997" s="413"/>
      <c r="Q997" s="901"/>
    </row>
    <row r="998" spans="1:17" ht="15.75" customHeight="1" x14ac:dyDescent="0.25">
      <c r="A998" s="508"/>
      <c r="F998" s="413"/>
      <c r="Q998" s="901"/>
    </row>
    <row r="999" spans="1:17" ht="15.75" customHeight="1" x14ac:dyDescent="0.25">
      <c r="A999" s="508"/>
      <c r="F999" s="413"/>
      <c r="Q999" s="901"/>
    </row>
    <row r="1000" spans="1:17" ht="15.75" customHeight="1" x14ac:dyDescent="0.25">
      <c r="A1000" s="508"/>
      <c r="F1000" s="413"/>
      <c r="Q1000" s="901"/>
    </row>
    <row r="1001" spans="1:17" ht="15.75" customHeight="1" x14ac:dyDescent="0.25">
      <c r="A1001" s="508"/>
      <c r="F1001" s="413"/>
      <c r="Q1001" s="901"/>
    </row>
    <row r="1002" spans="1:17" ht="15.75" customHeight="1" x14ac:dyDescent="0.25">
      <c r="A1002" s="508"/>
      <c r="F1002" s="413"/>
      <c r="Q1002" s="901"/>
    </row>
    <row r="1003" spans="1:17" ht="15.75" customHeight="1" x14ac:dyDescent="0.25">
      <c r="A1003" s="508"/>
      <c r="F1003" s="413"/>
      <c r="Q1003" s="901"/>
    </row>
    <row r="1004" spans="1:17" ht="15.75" customHeight="1" x14ac:dyDescent="0.25">
      <c r="A1004" s="508"/>
      <c r="F1004" s="413"/>
      <c r="Q1004" s="901"/>
    </row>
    <row r="1005" spans="1:17" ht="15.75" customHeight="1" x14ac:dyDescent="0.25">
      <c r="A1005" s="508"/>
      <c r="F1005" s="413"/>
      <c r="Q1005" s="901"/>
    </row>
    <row r="1006" spans="1:17" ht="15.75" customHeight="1" x14ac:dyDescent="0.25">
      <c r="A1006" s="508"/>
      <c r="F1006" s="413"/>
      <c r="Q1006" s="901"/>
    </row>
    <row r="1007" spans="1:17" ht="15.75" customHeight="1" x14ac:dyDescent="0.25">
      <c r="A1007" s="508"/>
      <c r="F1007" s="413"/>
      <c r="Q1007" s="901"/>
    </row>
    <row r="1008" spans="1:17" ht="15.75" customHeight="1" x14ac:dyDescent="0.25">
      <c r="A1008" s="508"/>
      <c r="F1008" s="413"/>
      <c r="Q1008" s="901"/>
    </row>
    <row r="1009" spans="1:17" ht="15.75" customHeight="1" x14ac:dyDescent="0.25">
      <c r="A1009" s="508"/>
      <c r="F1009" s="413"/>
      <c r="Q1009" s="901"/>
    </row>
    <row r="1010" spans="1:17" ht="15.75" customHeight="1" x14ac:dyDescent="0.25">
      <c r="A1010" s="508"/>
      <c r="F1010" s="413"/>
      <c r="Q1010" s="901"/>
    </row>
    <row r="1011" spans="1:17" ht="15.75" customHeight="1" x14ac:dyDescent="0.25">
      <c r="A1011" s="508"/>
      <c r="F1011" s="413"/>
      <c r="Q1011" s="901"/>
    </row>
    <row r="1012" spans="1:17" ht="15.75" customHeight="1" x14ac:dyDescent="0.25">
      <c r="A1012" s="508"/>
      <c r="F1012" s="413"/>
      <c r="Q1012" s="901"/>
    </row>
    <row r="1013" spans="1:17" ht="15.75" customHeight="1" x14ac:dyDescent="0.25">
      <c r="A1013" s="508"/>
      <c r="F1013" s="413"/>
      <c r="Q1013" s="901"/>
    </row>
    <row r="1014" spans="1:17" ht="15.75" customHeight="1" x14ac:dyDescent="0.25">
      <c r="A1014" s="508"/>
      <c r="F1014" s="413"/>
      <c r="Q1014" s="901"/>
    </row>
    <row r="1015" spans="1:17" ht="15.75" customHeight="1" x14ac:dyDescent="0.25">
      <c r="A1015" s="508"/>
      <c r="F1015" s="413"/>
      <c r="Q1015" s="901"/>
    </row>
    <row r="1016" spans="1:17" ht="15.75" customHeight="1" x14ac:dyDescent="0.25">
      <c r="A1016" s="508"/>
      <c r="F1016" s="413"/>
      <c r="Q1016" s="901"/>
    </row>
    <row r="1017" spans="1:17" ht="15.75" customHeight="1" x14ac:dyDescent="0.25">
      <c r="A1017" s="508"/>
      <c r="F1017" s="413"/>
      <c r="Q1017" s="901"/>
    </row>
    <row r="1018" spans="1:17" ht="15.75" customHeight="1" x14ac:dyDescent="0.25">
      <c r="A1018" s="508"/>
      <c r="F1018" s="413"/>
      <c r="Q1018" s="901"/>
    </row>
    <row r="1019" spans="1:17" ht="15.75" customHeight="1" x14ac:dyDescent="0.25">
      <c r="A1019" s="508"/>
      <c r="F1019" s="413"/>
      <c r="Q1019" s="901"/>
    </row>
    <row r="1020" spans="1:17" ht="15.75" customHeight="1" x14ac:dyDescent="0.25">
      <c r="A1020" s="508"/>
      <c r="F1020" s="413"/>
      <c r="Q1020" s="901"/>
    </row>
    <row r="1021" spans="1:17" ht="15.75" customHeight="1" x14ac:dyDescent="0.25">
      <c r="A1021" s="508"/>
      <c r="F1021" s="413"/>
      <c r="Q1021" s="901"/>
    </row>
    <row r="1022" spans="1:17" ht="15.75" customHeight="1" x14ac:dyDescent="0.25">
      <c r="A1022" s="508"/>
      <c r="F1022" s="413"/>
      <c r="Q1022" s="901"/>
    </row>
    <row r="1023" spans="1:17" ht="15.75" customHeight="1" x14ac:dyDescent="0.25">
      <c r="A1023" s="508"/>
      <c r="F1023" s="413"/>
      <c r="Q1023" s="901"/>
    </row>
    <row r="1024" spans="1:17" ht="15.75" customHeight="1" x14ac:dyDescent="0.25">
      <c r="A1024" s="508"/>
      <c r="F1024" s="413"/>
      <c r="Q1024" s="901"/>
    </row>
    <row r="1025" spans="1:17" ht="15.75" customHeight="1" x14ac:dyDescent="0.25">
      <c r="A1025" s="508"/>
      <c r="F1025" s="413"/>
      <c r="Q1025" s="901"/>
    </row>
    <row r="1026" spans="1:17" ht="15.75" customHeight="1" x14ac:dyDescent="0.25">
      <c r="A1026" s="508"/>
      <c r="F1026" s="413"/>
      <c r="Q1026" s="901"/>
    </row>
    <row r="1027" spans="1:17" ht="15.75" customHeight="1" x14ac:dyDescent="0.25">
      <c r="A1027" s="508"/>
      <c r="F1027" s="413"/>
      <c r="Q1027" s="901"/>
    </row>
    <row r="1028" spans="1:17" ht="15.75" customHeight="1" x14ac:dyDescent="0.25">
      <c r="A1028" s="508"/>
      <c r="F1028" s="413"/>
      <c r="Q1028" s="901"/>
    </row>
    <row r="1029" spans="1:17" ht="15.75" customHeight="1" x14ac:dyDescent="0.25">
      <c r="A1029" s="508"/>
      <c r="F1029" s="413"/>
      <c r="Q1029" s="901"/>
    </row>
    <row r="1030" spans="1:17" ht="15.75" customHeight="1" x14ac:dyDescent="0.25">
      <c r="A1030" s="508"/>
      <c r="F1030" s="413"/>
      <c r="Q1030" s="901"/>
    </row>
    <row r="1031" spans="1:17" ht="15.75" customHeight="1" x14ac:dyDescent="0.25">
      <c r="A1031" s="508"/>
      <c r="F1031" s="413"/>
      <c r="Q1031" s="901"/>
    </row>
    <row r="1032" spans="1:17" ht="15.75" customHeight="1" x14ac:dyDescent="0.25">
      <c r="A1032" s="508"/>
      <c r="F1032" s="413"/>
      <c r="Q1032" s="901"/>
    </row>
    <row r="1033" spans="1:17" ht="15.75" customHeight="1" x14ac:dyDescent="0.25">
      <c r="A1033" s="508"/>
      <c r="F1033" s="413"/>
      <c r="Q1033" s="901"/>
    </row>
  </sheetData>
  <sortState xmlns:xlrd2="http://schemas.microsoft.com/office/spreadsheetml/2017/richdata2" ref="S4:U88">
    <sortCondition descending="1" ref="U4:U88"/>
  </sortState>
  <mergeCells count="18">
    <mergeCell ref="H2:H3"/>
    <mergeCell ref="I2:I3"/>
    <mergeCell ref="J2:J3"/>
    <mergeCell ref="K2:K3"/>
    <mergeCell ref="S2:V2"/>
    <mergeCell ref="A1:P1"/>
    <mergeCell ref="A2:A3"/>
    <mergeCell ref="B2:B3"/>
    <mergeCell ref="C2:C3"/>
    <mergeCell ref="D2:D3"/>
    <mergeCell ref="E2:E3"/>
    <mergeCell ref="F2:F3"/>
    <mergeCell ref="L2:L3"/>
    <mergeCell ref="M2:M3"/>
    <mergeCell ref="N2:N3"/>
    <mergeCell ref="O2:O3"/>
    <mergeCell ref="P2:P3"/>
    <mergeCell ref="G2:G3"/>
  </mergeCells>
  <pageMargins left="0.7" right="0.7" top="0.75" bottom="0.75" header="0" footer="0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A1599"/>
  <sheetViews>
    <sheetView topLeftCell="D1" zoomScale="110" zoomScaleNormal="110" workbookViewId="0">
      <selection activeCell="A2" sqref="A2:P2"/>
    </sheetView>
  </sheetViews>
  <sheetFormatPr baseColWidth="10" defaultColWidth="14.42578125" defaultRowHeight="15" customHeight="1" x14ac:dyDescent="0.25"/>
  <cols>
    <col min="1" max="1" width="13.5703125" style="252" customWidth="1"/>
    <col min="2" max="2" width="20.140625" style="252" customWidth="1"/>
    <col min="3" max="3" width="15.42578125" style="252" customWidth="1"/>
    <col min="4" max="4" width="7" style="252" customWidth="1"/>
    <col min="5" max="5" width="7.42578125" style="252" customWidth="1"/>
    <col min="6" max="6" width="5.140625" style="252" customWidth="1"/>
    <col min="7" max="7" width="5.7109375" style="252" customWidth="1"/>
    <col min="8" max="8" width="5" style="252" customWidth="1"/>
    <col min="9" max="9" width="9.28515625" style="252" customWidth="1"/>
    <col min="10" max="10" width="2.85546875" style="252" hidden="1" customWidth="1"/>
    <col min="11" max="11" width="3.7109375" style="252" hidden="1" customWidth="1"/>
    <col min="12" max="12" width="6.140625" style="252" hidden="1" customWidth="1"/>
    <col min="13" max="13" width="5.42578125" style="252" hidden="1" customWidth="1"/>
    <col min="14" max="14" width="3.85546875" style="252" hidden="1" customWidth="1"/>
    <col min="15" max="15" width="11.42578125" style="252" hidden="1" customWidth="1"/>
    <col min="16" max="17" width="9.42578125" style="252" customWidth="1"/>
    <col min="18" max="18" width="8.5703125" style="252" hidden="1" customWidth="1"/>
    <col min="19" max="19" width="8.42578125" style="252" hidden="1" customWidth="1"/>
    <col min="20" max="20" width="9.5703125" style="252" hidden="1" customWidth="1"/>
    <col min="21" max="21" width="8.7109375" style="252" hidden="1" customWidth="1"/>
    <col min="22" max="22" width="9" style="252" hidden="1" customWidth="1"/>
    <col min="23" max="23" width="8.5703125" style="252" hidden="1" customWidth="1"/>
    <col min="24" max="24" width="8.42578125" style="252" hidden="1" customWidth="1"/>
    <col min="25" max="25" width="9.85546875" style="252" hidden="1" customWidth="1"/>
    <col min="26" max="27" width="8.85546875" style="252" hidden="1" customWidth="1"/>
    <col min="28" max="28" width="8" style="252" hidden="1" customWidth="1"/>
    <col min="29" max="29" width="8.85546875" style="252" hidden="1" customWidth="1"/>
    <col min="30" max="30" width="7.42578125" style="252" hidden="1" customWidth="1"/>
    <col min="31" max="31" width="7.140625" style="252" hidden="1" customWidth="1"/>
    <col min="32" max="33" width="7.85546875" style="252" hidden="1" customWidth="1"/>
    <col min="34" max="34" width="8.85546875" style="252" hidden="1" customWidth="1"/>
    <col min="35" max="35" width="8.42578125" style="252" hidden="1" customWidth="1"/>
    <col min="36" max="36" width="7.5703125" style="252" hidden="1" customWidth="1"/>
    <col min="37" max="41" width="10.28515625" style="252" hidden="1" customWidth="1"/>
    <col min="42" max="42" width="10.140625" style="252" customWidth="1"/>
    <col min="43" max="43" width="16.85546875" style="252" customWidth="1"/>
    <col min="44" max="44" width="16.42578125" style="252" customWidth="1"/>
    <col min="45" max="45" width="11.7109375" style="252" customWidth="1"/>
    <col min="46" max="46" width="16.42578125" style="252" hidden="1" customWidth="1"/>
    <col min="47" max="47" width="10.28515625" style="252" customWidth="1"/>
    <col min="48" max="48" width="11.7109375" style="252" customWidth="1"/>
    <col min="49" max="59" width="16.42578125" style="252" customWidth="1"/>
    <col min="60" max="16384" width="14.42578125" style="252"/>
  </cols>
  <sheetData>
    <row r="1" spans="1:49" x14ac:dyDescent="0.25">
      <c r="B1" s="319"/>
      <c r="C1" s="287"/>
      <c r="P1" s="304"/>
      <c r="Q1" s="304"/>
      <c r="R1" s="1046" t="s">
        <v>266</v>
      </c>
      <c r="S1" s="1015"/>
      <c r="T1" s="1046" t="s">
        <v>266</v>
      </c>
      <c r="U1" s="1015"/>
      <c r="V1" s="1046" t="s">
        <v>266</v>
      </c>
      <c r="W1" s="1015"/>
      <c r="X1" s="1046" t="s">
        <v>266</v>
      </c>
      <c r="Y1" s="1015"/>
      <c r="Z1" s="1046" t="s">
        <v>266</v>
      </c>
      <c r="AA1" s="1015"/>
      <c r="AB1" s="1046" t="s">
        <v>266</v>
      </c>
      <c r="AC1" s="1015"/>
      <c r="AD1" s="1046" t="s">
        <v>266</v>
      </c>
      <c r="AE1" s="1015"/>
      <c r="AF1" s="1046" t="s">
        <v>266</v>
      </c>
      <c r="AG1" s="1015"/>
      <c r="AH1" s="1046" t="s">
        <v>266</v>
      </c>
      <c r="AI1" s="1015"/>
      <c r="AJ1" s="1046" t="s">
        <v>266</v>
      </c>
      <c r="AK1" s="1005"/>
      <c r="AL1" s="1047" t="s">
        <v>266</v>
      </c>
      <c r="AM1" s="1005"/>
      <c r="AN1" s="1047" t="s">
        <v>266</v>
      </c>
      <c r="AO1" s="1005"/>
      <c r="AR1" s="338" t="s">
        <v>267</v>
      </c>
      <c r="AS1" s="338"/>
      <c r="AV1" s="339"/>
    </row>
    <row r="2" spans="1:49" x14ac:dyDescent="0.25">
      <c r="A2" s="1043" t="s">
        <v>2283</v>
      </c>
      <c r="B2" s="1044"/>
      <c r="C2" s="1044"/>
      <c r="D2" s="1044"/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972"/>
      <c r="R2" s="1045">
        <v>46023</v>
      </c>
      <c r="S2" s="1015"/>
      <c r="T2" s="1045">
        <v>46054</v>
      </c>
      <c r="U2" s="1015"/>
      <c r="V2" s="1045">
        <v>46082</v>
      </c>
      <c r="W2" s="1015"/>
      <c r="X2" s="1045">
        <v>46113</v>
      </c>
      <c r="Y2" s="1015"/>
      <c r="Z2" s="1045">
        <v>46143</v>
      </c>
      <c r="AA2" s="1015"/>
      <c r="AB2" s="1045">
        <v>46174</v>
      </c>
      <c r="AC2" s="1015"/>
      <c r="AD2" s="1045">
        <v>46204</v>
      </c>
      <c r="AE2" s="1015"/>
      <c r="AF2" s="1045">
        <v>46235</v>
      </c>
      <c r="AG2" s="1015"/>
      <c r="AH2" s="1045">
        <v>46266</v>
      </c>
      <c r="AI2" s="1015"/>
      <c r="AJ2" s="1040">
        <v>45931</v>
      </c>
      <c r="AK2" s="1041"/>
      <c r="AL2" s="1042">
        <v>45962</v>
      </c>
      <c r="AM2" s="1041"/>
      <c r="AN2" s="1042">
        <v>45992</v>
      </c>
      <c r="AO2" s="1041"/>
      <c r="AQ2" s="1034" t="s">
        <v>2351</v>
      </c>
      <c r="AR2" s="1036"/>
      <c r="AS2" s="1036"/>
      <c r="AT2" s="1036"/>
      <c r="AU2" s="1036"/>
      <c r="AV2" s="1036"/>
    </row>
    <row r="3" spans="1:49" x14ac:dyDescent="0.25">
      <c r="A3" s="292" t="s">
        <v>219</v>
      </c>
      <c r="B3" s="292" t="s">
        <v>268</v>
      </c>
      <c r="C3" s="293" t="s">
        <v>65</v>
      </c>
      <c r="D3" s="295" t="s">
        <v>89</v>
      </c>
      <c r="E3" s="295" t="s">
        <v>90</v>
      </c>
      <c r="F3" s="295" t="s">
        <v>91</v>
      </c>
      <c r="G3" s="295" t="s">
        <v>92</v>
      </c>
      <c r="H3" s="295" t="s">
        <v>93</v>
      </c>
      <c r="I3" s="295" t="s">
        <v>94</v>
      </c>
      <c r="J3" s="295" t="s">
        <v>95</v>
      </c>
      <c r="K3" s="295" t="s">
        <v>96</v>
      </c>
      <c r="L3" s="295" t="s">
        <v>97</v>
      </c>
      <c r="M3" s="295" t="s">
        <v>98</v>
      </c>
      <c r="N3" s="295" t="s">
        <v>99</v>
      </c>
      <c r="O3" s="295" t="s">
        <v>100</v>
      </c>
      <c r="P3" s="295" t="s">
        <v>36</v>
      </c>
      <c r="Q3" s="295" t="s">
        <v>78</v>
      </c>
      <c r="R3" s="295" t="s">
        <v>269</v>
      </c>
      <c r="S3" s="295" t="s">
        <v>270</v>
      </c>
      <c r="T3" s="298" t="s">
        <v>269</v>
      </c>
      <c r="U3" s="299" t="s">
        <v>270</v>
      </c>
      <c r="V3" s="300" t="s">
        <v>269</v>
      </c>
      <c r="W3" s="301" t="s">
        <v>270</v>
      </c>
      <c r="X3" s="300" t="s">
        <v>269</v>
      </c>
      <c r="Y3" s="301" t="s">
        <v>270</v>
      </c>
      <c r="Z3" s="300" t="s">
        <v>269</v>
      </c>
      <c r="AA3" s="301" t="s">
        <v>270</v>
      </c>
      <c r="AB3" s="300" t="s">
        <v>269</v>
      </c>
      <c r="AC3" s="301" t="s">
        <v>270</v>
      </c>
      <c r="AD3" s="300" t="s">
        <v>269</v>
      </c>
      <c r="AE3" s="301" t="s">
        <v>270</v>
      </c>
      <c r="AF3" s="300" t="s">
        <v>269</v>
      </c>
      <c r="AG3" s="301" t="s">
        <v>270</v>
      </c>
      <c r="AH3" s="300" t="s">
        <v>269</v>
      </c>
      <c r="AI3" s="301" t="s">
        <v>270</v>
      </c>
      <c r="AJ3" s="300" t="s">
        <v>269</v>
      </c>
      <c r="AK3" s="340" t="s">
        <v>270</v>
      </c>
      <c r="AL3" s="341" t="s">
        <v>269</v>
      </c>
      <c r="AM3" s="340" t="s">
        <v>270</v>
      </c>
      <c r="AN3" s="341" t="s">
        <v>269</v>
      </c>
      <c r="AO3" s="340" t="s">
        <v>270</v>
      </c>
      <c r="AQ3" s="292" t="s">
        <v>218</v>
      </c>
      <c r="AR3" s="292" t="s">
        <v>219</v>
      </c>
      <c r="AS3" s="292" t="s">
        <v>268</v>
      </c>
      <c r="AT3" s="293" t="s">
        <v>65</v>
      </c>
      <c r="AU3" s="295" t="s">
        <v>57</v>
      </c>
      <c r="AV3" s="603" t="s">
        <v>78</v>
      </c>
    </row>
    <row r="4" spans="1:49" x14ac:dyDescent="0.25">
      <c r="A4" s="296" t="s">
        <v>2204</v>
      </c>
      <c r="B4" s="305" t="s">
        <v>2206</v>
      </c>
      <c r="C4" s="305" t="s">
        <v>277</v>
      </c>
      <c r="D4" s="342">
        <v>0</v>
      </c>
      <c r="E4" s="342">
        <v>0</v>
      </c>
      <c r="F4" s="342">
        <v>0</v>
      </c>
      <c r="G4" s="342">
        <v>0</v>
      </c>
      <c r="H4" s="342">
        <v>0</v>
      </c>
      <c r="I4" s="342">
        <v>0</v>
      </c>
      <c r="J4" s="342">
        <v>0</v>
      </c>
      <c r="K4" s="342">
        <v>0</v>
      </c>
      <c r="L4" s="342">
        <v>0</v>
      </c>
      <c r="M4" s="342">
        <v>0</v>
      </c>
      <c r="N4" s="342">
        <v>0</v>
      </c>
      <c r="O4" s="342">
        <v>0</v>
      </c>
      <c r="P4" s="342">
        <f t="shared" ref="P4:P85" si="0">SUM(D4:O4)</f>
        <v>0</v>
      </c>
      <c r="Q4" s="973">
        <f t="shared" ref="Q4:Q67" si="1">+P4/$P$766</f>
        <v>0</v>
      </c>
      <c r="R4" s="307" t="s">
        <v>112</v>
      </c>
      <c r="S4" s="307" t="s">
        <v>112</v>
      </c>
      <c r="T4" s="307"/>
      <c r="U4" s="307"/>
      <c r="V4" s="307"/>
      <c r="W4" s="307"/>
      <c r="X4" s="307"/>
      <c r="Y4" s="308"/>
      <c r="Z4" s="309"/>
      <c r="AA4" s="310"/>
      <c r="AB4" s="308"/>
      <c r="AC4" s="308"/>
      <c r="AD4" s="308"/>
      <c r="AE4" s="308"/>
      <c r="AF4" s="309"/>
      <c r="AG4" s="310"/>
      <c r="AH4" s="308"/>
      <c r="AI4" s="308"/>
      <c r="AJ4" s="300"/>
      <c r="AK4" s="301"/>
      <c r="AL4" s="300"/>
      <c r="AM4" s="301"/>
      <c r="AN4" s="300"/>
      <c r="AO4" s="301"/>
      <c r="AQ4" s="292" t="s">
        <v>2406</v>
      </c>
      <c r="AR4" s="296" t="s">
        <v>122</v>
      </c>
      <c r="AS4" s="305" t="s">
        <v>273</v>
      </c>
      <c r="AT4" s="305" t="s">
        <v>274</v>
      </c>
      <c r="AU4" s="342">
        <v>1138</v>
      </c>
      <c r="AV4" s="542">
        <f>+AU4/$AU$391</f>
        <v>4.7323990518567803E-2</v>
      </c>
    </row>
    <row r="5" spans="1:49" x14ac:dyDescent="0.25">
      <c r="A5" s="296" t="s">
        <v>2182</v>
      </c>
      <c r="B5" s="305" t="s">
        <v>2284</v>
      </c>
      <c r="C5" s="305" t="s">
        <v>301</v>
      </c>
      <c r="D5" s="342">
        <v>4</v>
      </c>
      <c r="E5" s="342">
        <v>0</v>
      </c>
      <c r="F5" s="342">
        <v>0</v>
      </c>
      <c r="G5" s="342">
        <v>0</v>
      </c>
      <c r="H5" s="342">
        <v>0</v>
      </c>
      <c r="I5" s="342">
        <v>0</v>
      </c>
      <c r="J5" s="342">
        <v>0</v>
      </c>
      <c r="K5" s="342">
        <v>0</v>
      </c>
      <c r="L5" s="342">
        <v>0</v>
      </c>
      <c r="M5" s="342">
        <v>0</v>
      </c>
      <c r="N5" s="342">
        <v>0</v>
      </c>
      <c r="O5" s="342">
        <v>0</v>
      </c>
      <c r="P5" s="342">
        <f t="shared" si="0"/>
        <v>4</v>
      </c>
      <c r="Q5" s="973">
        <f t="shared" si="1"/>
        <v>1.6634091570674097E-4</v>
      </c>
      <c r="R5" s="307">
        <v>10720</v>
      </c>
      <c r="S5" s="307">
        <v>10720</v>
      </c>
      <c r="T5" s="307"/>
      <c r="U5" s="307"/>
      <c r="V5" s="307"/>
      <c r="W5" s="307"/>
      <c r="X5" s="307"/>
      <c r="Y5" s="308"/>
      <c r="Z5" s="309"/>
      <c r="AA5" s="310"/>
      <c r="AB5" s="308"/>
      <c r="AC5" s="308"/>
      <c r="AD5" s="308"/>
      <c r="AE5" s="308"/>
      <c r="AF5" s="309"/>
      <c r="AG5" s="310"/>
      <c r="AH5" s="308"/>
      <c r="AI5" s="308"/>
      <c r="AJ5" s="300"/>
      <c r="AK5" s="301"/>
      <c r="AL5" s="300"/>
      <c r="AM5" s="301"/>
      <c r="AN5" s="300"/>
      <c r="AO5" s="301"/>
      <c r="AQ5" s="292" t="s">
        <v>2154</v>
      </c>
      <c r="AR5" s="296" t="s">
        <v>137</v>
      </c>
      <c r="AS5" s="305" t="s">
        <v>326</v>
      </c>
      <c r="AT5" s="305" t="s">
        <v>324</v>
      </c>
      <c r="AU5" s="342">
        <v>1034</v>
      </c>
      <c r="AV5" s="542">
        <f t="shared" ref="AV5:AV68" si="2">+AU5/$AU$391</f>
        <v>4.2999126710192542E-2</v>
      </c>
    </row>
    <row r="6" spans="1:49" x14ac:dyDescent="0.25">
      <c r="A6" s="296" t="s">
        <v>2182</v>
      </c>
      <c r="B6" s="305" t="s">
        <v>2185</v>
      </c>
      <c r="C6" s="305" t="s">
        <v>272</v>
      </c>
      <c r="D6" s="342">
        <v>0</v>
      </c>
      <c r="E6" s="342">
        <v>0</v>
      </c>
      <c r="F6" s="342">
        <v>0</v>
      </c>
      <c r="G6" s="342">
        <v>0</v>
      </c>
      <c r="H6" s="342">
        <v>0</v>
      </c>
      <c r="I6" s="342">
        <v>0</v>
      </c>
      <c r="J6" s="342">
        <v>0</v>
      </c>
      <c r="K6" s="342">
        <v>0</v>
      </c>
      <c r="L6" s="342">
        <v>0</v>
      </c>
      <c r="M6" s="342">
        <v>0</v>
      </c>
      <c r="N6" s="342">
        <v>0</v>
      </c>
      <c r="O6" s="342">
        <v>0</v>
      </c>
      <c r="P6" s="342">
        <f t="shared" si="0"/>
        <v>0</v>
      </c>
      <c r="Q6" s="973">
        <f t="shared" si="1"/>
        <v>0</v>
      </c>
      <c r="R6" s="307" t="s">
        <v>112</v>
      </c>
      <c r="S6" s="307" t="s">
        <v>112</v>
      </c>
      <c r="T6" s="307"/>
      <c r="U6" s="307"/>
      <c r="V6" s="307"/>
      <c r="W6" s="307"/>
      <c r="X6" s="307"/>
      <c r="Y6" s="308"/>
      <c r="Z6" s="309"/>
      <c r="AA6" s="310"/>
      <c r="AB6" s="308"/>
      <c r="AC6" s="308"/>
      <c r="AD6" s="308"/>
      <c r="AE6" s="308"/>
      <c r="AF6" s="309"/>
      <c r="AG6" s="310"/>
      <c r="AH6" s="308"/>
      <c r="AI6" s="308"/>
      <c r="AJ6" s="300"/>
      <c r="AK6" s="301"/>
      <c r="AL6" s="300"/>
      <c r="AM6" s="301"/>
      <c r="AN6" s="300"/>
      <c r="AO6" s="301"/>
      <c r="AQ6" s="292" t="s">
        <v>1533</v>
      </c>
      <c r="AR6" s="296" t="s">
        <v>120</v>
      </c>
      <c r="AS6" s="305" t="s">
        <v>285</v>
      </c>
      <c r="AT6" s="305" t="s">
        <v>274</v>
      </c>
      <c r="AU6" s="342">
        <v>794</v>
      </c>
      <c r="AV6" s="542">
        <f t="shared" si="2"/>
        <v>3.3018671767788083E-2</v>
      </c>
    </row>
    <row r="7" spans="1:49" x14ac:dyDescent="0.25">
      <c r="A7" s="296" t="s">
        <v>2182</v>
      </c>
      <c r="B7" s="306" t="s">
        <v>395</v>
      </c>
      <c r="C7" s="306" t="s">
        <v>81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f t="shared" si="0"/>
        <v>0</v>
      </c>
      <c r="Q7" s="973">
        <f t="shared" si="1"/>
        <v>0</v>
      </c>
      <c r="R7" s="307" t="s">
        <v>112</v>
      </c>
      <c r="S7" s="307" t="s">
        <v>112</v>
      </c>
      <c r="T7" s="307"/>
      <c r="U7" s="307"/>
      <c r="V7" s="307"/>
      <c r="W7" s="307"/>
      <c r="X7" s="307"/>
      <c r="Y7" s="308"/>
      <c r="Z7" s="309"/>
      <c r="AA7" s="310"/>
      <c r="AB7" s="308"/>
      <c r="AC7" s="308"/>
      <c r="AD7" s="308"/>
      <c r="AE7" s="308"/>
      <c r="AF7" s="309"/>
      <c r="AG7" s="310"/>
      <c r="AH7" s="308"/>
      <c r="AI7" s="308"/>
      <c r="AJ7" s="300"/>
      <c r="AK7" s="301"/>
      <c r="AL7" s="300"/>
      <c r="AM7" s="301"/>
      <c r="AN7" s="300"/>
      <c r="AO7" s="301"/>
      <c r="AQ7" s="292" t="s">
        <v>2405</v>
      </c>
      <c r="AR7" s="296" t="s">
        <v>128</v>
      </c>
      <c r="AS7" s="305" t="s">
        <v>331</v>
      </c>
      <c r="AT7" s="305" t="s">
        <v>289</v>
      </c>
      <c r="AU7" s="342">
        <v>688</v>
      </c>
      <c r="AV7" s="542">
        <f t="shared" si="2"/>
        <v>2.8610637501559445E-2</v>
      </c>
    </row>
    <row r="8" spans="1:49" x14ac:dyDescent="0.25">
      <c r="A8" s="296" t="s">
        <v>2182</v>
      </c>
      <c r="B8" s="305" t="s">
        <v>2215</v>
      </c>
      <c r="C8" s="305" t="s">
        <v>301</v>
      </c>
      <c r="D8" s="342">
        <v>0</v>
      </c>
      <c r="E8" s="342">
        <v>0</v>
      </c>
      <c r="F8" s="342">
        <v>0</v>
      </c>
      <c r="G8" s="342">
        <v>0</v>
      </c>
      <c r="H8" s="342">
        <v>0</v>
      </c>
      <c r="I8" s="342">
        <v>0</v>
      </c>
      <c r="J8" s="342">
        <v>0</v>
      </c>
      <c r="K8" s="342">
        <v>0</v>
      </c>
      <c r="L8" s="342">
        <v>0</v>
      </c>
      <c r="M8" s="342">
        <v>0</v>
      </c>
      <c r="N8" s="342">
        <v>0</v>
      </c>
      <c r="O8" s="342">
        <v>0</v>
      </c>
      <c r="P8" s="342">
        <f t="shared" si="0"/>
        <v>0</v>
      </c>
      <c r="Q8" s="973">
        <f t="shared" si="1"/>
        <v>0</v>
      </c>
      <c r="R8" s="307" t="s">
        <v>112</v>
      </c>
      <c r="S8" s="307" t="s">
        <v>112</v>
      </c>
      <c r="T8" s="307"/>
      <c r="U8" s="307"/>
      <c r="V8" s="307"/>
      <c r="W8" s="307"/>
      <c r="X8" s="307"/>
      <c r="Y8" s="308"/>
      <c r="Z8" s="309"/>
      <c r="AA8" s="310"/>
      <c r="AB8" s="308"/>
      <c r="AC8" s="308"/>
      <c r="AD8" s="308"/>
      <c r="AE8" s="308"/>
      <c r="AF8" s="309"/>
      <c r="AG8" s="310"/>
      <c r="AH8" s="308"/>
      <c r="AI8" s="308"/>
      <c r="AJ8" s="300"/>
      <c r="AK8" s="301"/>
      <c r="AL8" s="300"/>
      <c r="AM8" s="301"/>
      <c r="AN8" s="300"/>
      <c r="AO8" s="301"/>
      <c r="AQ8" s="292" t="s">
        <v>2136</v>
      </c>
      <c r="AR8" s="296" t="s">
        <v>126</v>
      </c>
      <c r="AS8" s="305" t="s">
        <v>307</v>
      </c>
      <c r="AT8" s="305" t="s">
        <v>282</v>
      </c>
      <c r="AU8" s="342">
        <v>648</v>
      </c>
      <c r="AV8" s="542">
        <f t="shared" si="2"/>
        <v>2.6947228344492036E-2</v>
      </c>
    </row>
    <row r="9" spans="1:49" x14ac:dyDescent="0.25">
      <c r="A9" s="296" t="s">
        <v>2182</v>
      </c>
      <c r="B9" s="306" t="s">
        <v>2216</v>
      </c>
      <c r="C9" s="306" t="s">
        <v>272</v>
      </c>
      <c r="D9" s="342">
        <v>0</v>
      </c>
      <c r="E9" s="342">
        <v>6</v>
      </c>
      <c r="F9" s="342">
        <v>0</v>
      </c>
      <c r="G9" s="342">
        <v>9</v>
      </c>
      <c r="H9" s="342">
        <v>0</v>
      </c>
      <c r="I9" s="342">
        <v>0</v>
      </c>
      <c r="J9" s="342">
        <v>0</v>
      </c>
      <c r="K9" s="342">
        <v>0</v>
      </c>
      <c r="L9" s="342">
        <v>0</v>
      </c>
      <c r="M9" s="342">
        <v>0</v>
      </c>
      <c r="N9" s="342">
        <v>0</v>
      </c>
      <c r="O9" s="342">
        <v>0</v>
      </c>
      <c r="P9" s="342">
        <f t="shared" si="0"/>
        <v>15</v>
      </c>
      <c r="Q9" s="973">
        <f t="shared" si="1"/>
        <v>6.2377843390027863E-4</v>
      </c>
      <c r="R9" s="307" t="s">
        <v>112</v>
      </c>
      <c r="S9" s="307" t="s">
        <v>112</v>
      </c>
      <c r="T9" s="307"/>
      <c r="U9" s="307"/>
      <c r="V9" s="307"/>
      <c r="W9" s="307"/>
      <c r="X9" s="307"/>
      <c r="Y9" s="308"/>
      <c r="Z9" s="309"/>
      <c r="AA9" s="310"/>
      <c r="AB9" s="308"/>
      <c r="AC9" s="308"/>
      <c r="AD9" s="308"/>
      <c r="AE9" s="308"/>
      <c r="AF9" s="309"/>
      <c r="AG9" s="310"/>
      <c r="AH9" s="308"/>
      <c r="AI9" s="308"/>
      <c r="AJ9" s="300"/>
      <c r="AK9" s="301"/>
      <c r="AL9" s="300"/>
      <c r="AM9" s="301"/>
      <c r="AN9" s="300"/>
      <c r="AO9" s="301"/>
      <c r="AQ9" s="292" t="s">
        <v>2155</v>
      </c>
      <c r="AR9" s="296" t="s">
        <v>126</v>
      </c>
      <c r="AS9" s="305" t="s">
        <v>321</v>
      </c>
      <c r="AT9" s="305" t="s">
        <v>319</v>
      </c>
      <c r="AU9" s="342">
        <v>528</v>
      </c>
      <c r="AV9" s="542">
        <f t="shared" si="2"/>
        <v>2.1957000873289806E-2</v>
      </c>
    </row>
    <row r="10" spans="1:49" x14ac:dyDescent="0.25">
      <c r="A10" s="296" t="s">
        <v>2489</v>
      </c>
      <c r="B10" s="306" t="s">
        <v>572</v>
      </c>
      <c r="C10" s="306" t="s">
        <v>631</v>
      </c>
      <c r="D10" s="342">
        <v>0</v>
      </c>
      <c r="E10" s="342">
        <v>0</v>
      </c>
      <c r="F10" s="342">
        <v>0</v>
      </c>
      <c r="G10" s="342">
        <v>0</v>
      </c>
      <c r="H10" s="342">
        <v>1</v>
      </c>
      <c r="I10" s="342">
        <v>0</v>
      </c>
      <c r="J10" s="342">
        <v>0</v>
      </c>
      <c r="K10" s="342">
        <v>0</v>
      </c>
      <c r="L10" s="342">
        <v>0</v>
      </c>
      <c r="M10" s="342">
        <v>0</v>
      </c>
      <c r="N10" s="342">
        <v>0</v>
      </c>
      <c r="O10" s="342">
        <v>0</v>
      </c>
      <c r="P10" s="342">
        <f t="shared" si="0"/>
        <v>1</v>
      </c>
      <c r="Q10" s="973">
        <f t="shared" si="1"/>
        <v>4.1585228926685242E-5</v>
      </c>
      <c r="R10" s="307"/>
      <c r="S10" s="307"/>
      <c r="T10" s="307"/>
      <c r="U10" s="307"/>
      <c r="V10" s="307"/>
      <c r="W10" s="307"/>
      <c r="X10" s="307"/>
      <c r="Y10" s="308"/>
      <c r="Z10" s="309"/>
      <c r="AA10" s="310"/>
      <c r="AB10" s="308"/>
      <c r="AC10" s="308"/>
      <c r="AD10" s="308"/>
      <c r="AE10" s="308"/>
      <c r="AF10" s="309"/>
      <c r="AG10" s="310"/>
      <c r="AH10" s="308"/>
      <c r="AI10" s="308"/>
      <c r="AJ10" s="300"/>
      <c r="AK10" s="301"/>
      <c r="AL10" s="300"/>
      <c r="AM10" s="301"/>
      <c r="AN10" s="300"/>
      <c r="AO10" s="301"/>
      <c r="AQ10" s="292" t="s">
        <v>2137</v>
      </c>
      <c r="AR10" s="296" t="s">
        <v>126</v>
      </c>
      <c r="AS10" s="305" t="s">
        <v>292</v>
      </c>
      <c r="AT10" s="305" t="s">
        <v>272</v>
      </c>
      <c r="AU10" s="342">
        <v>508</v>
      </c>
      <c r="AV10" s="542">
        <f t="shared" si="2"/>
        <v>2.1125296294756103E-2</v>
      </c>
    </row>
    <row r="11" spans="1:49" x14ac:dyDescent="0.25">
      <c r="A11" s="296" t="s">
        <v>2489</v>
      </c>
      <c r="B11" s="306" t="s">
        <v>832</v>
      </c>
      <c r="C11" s="306" t="s">
        <v>289</v>
      </c>
      <c r="D11" s="342">
        <v>0</v>
      </c>
      <c r="E11" s="342">
        <v>0</v>
      </c>
      <c r="F11" s="342">
        <v>0</v>
      </c>
      <c r="G11" s="342">
        <v>0</v>
      </c>
      <c r="H11" s="342">
        <v>1</v>
      </c>
      <c r="I11" s="342">
        <v>0</v>
      </c>
      <c r="J11" s="342">
        <v>0</v>
      </c>
      <c r="K11" s="342">
        <v>0</v>
      </c>
      <c r="L11" s="342">
        <v>0</v>
      </c>
      <c r="M11" s="342">
        <v>0</v>
      </c>
      <c r="N11" s="342">
        <v>0</v>
      </c>
      <c r="O11" s="342">
        <v>0</v>
      </c>
      <c r="P11" s="342">
        <f t="shared" si="0"/>
        <v>1</v>
      </c>
      <c r="Q11" s="973">
        <f t="shared" si="1"/>
        <v>4.1585228926685242E-5</v>
      </c>
      <c r="R11" s="307"/>
      <c r="S11" s="307"/>
      <c r="T11" s="307"/>
      <c r="U11" s="307"/>
      <c r="V11" s="307"/>
      <c r="W11" s="307"/>
      <c r="X11" s="307"/>
      <c r="Y11" s="308"/>
      <c r="Z11" s="309"/>
      <c r="AA11" s="310"/>
      <c r="AB11" s="308"/>
      <c r="AC11" s="308"/>
      <c r="AD11" s="308"/>
      <c r="AE11" s="308"/>
      <c r="AF11" s="309"/>
      <c r="AG11" s="310"/>
      <c r="AH11" s="308"/>
      <c r="AI11" s="308"/>
      <c r="AJ11" s="300"/>
      <c r="AK11" s="301"/>
      <c r="AL11" s="300"/>
      <c r="AM11" s="301"/>
      <c r="AN11" s="300"/>
      <c r="AO11" s="301"/>
      <c r="AQ11" s="292" t="s">
        <v>2407</v>
      </c>
      <c r="AR11" s="296" t="s">
        <v>128</v>
      </c>
      <c r="AS11" s="305" t="s">
        <v>281</v>
      </c>
      <c r="AT11" s="305" t="s">
        <v>282</v>
      </c>
      <c r="AU11" s="342">
        <v>500</v>
      </c>
      <c r="AV11" s="542">
        <f t="shared" si="2"/>
        <v>2.0792614463342622E-2</v>
      </c>
    </row>
    <row r="12" spans="1:49" x14ac:dyDescent="0.25">
      <c r="A12" s="296" t="s">
        <v>119</v>
      </c>
      <c r="B12" s="305" t="s">
        <v>1459</v>
      </c>
      <c r="C12" s="305" t="s">
        <v>301</v>
      </c>
      <c r="D12" s="342">
        <v>0</v>
      </c>
      <c r="E12" s="342">
        <v>0</v>
      </c>
      <c r="F12" s="342">
        <v>0</v>
      </c>
      <c r="G12" s="342">
        <v>1</v>
      </c>
      <c r="H12" s="342">
        <v>0</v>
      </c>
      <c r="I12" s="342">
        <v>0</v>
      </c>
      <c r="J12" s="342">
        <v>0</v>
      </c>
      <c r="K12" s="342">
        <v>0</v>
      </c>
      <c r="L12" s="342">
        <v>0</v>
      </c>
      <c r="M12" s="342">
        <v>0</v>
      </c>
      <c r="N12" s="342">
        <v>0</v>
      </c>
      <c r="O12" s="342">
        <v>0</v>
      </c>
      <c r="P12" s="342">
        <f t="shared" si="0"/>
        <v>1</v>
      </c>
      <c r="Q12" s="973">
        <f t="shared" si="1"/>
        <v>4.1585228926685242E-5</v>
      </c>
      <c r="R12" s="307" t="s">
        <v>112</v>
      </c>
      <c r="S12" s="307" t="s">
        <v>112</v>
      </c>
      <c r="T12" s="307"/>
      <c r="U12" s="307"/>
      <c r="V12" s="307"/>
      <c r="W12" s="307"/>
      <c r="X12" s="307"/>
      <c r="Y12" s="308"/>
      <c r="Z12" s="308"/>
      <c r="AA12" s="308"/>
      <c r="AB12" s="308"/>
      <c r="AC12" s="308"/>
      <c r="AD12" s="308"/>
      <c r="AE12" s="308"/>
      <c r="AF12" s="308"/>
      <c r="AG12" s="308"/>
      <c r="AH12" s="308"/>
      <c r="AI12" s="308"/>
      <c r="AJ12" s="343"/>
      <c r="AK12" s="344"/>
      <c r="AL12" s="344"/>
      <c r="AM12" s="344"/>
      <c r="AN12" s="344"/>
      <c r="AO12" s="344"/>
      <c r="AQ12" s="292" t="s">
        <v>2177</v>
      </c>
      <c r="AR12" s="296" t="s">
        <v>148</v>
      </c>
      <c r="AS12" s="305" t="s">
        <v>1966</v>
      </c>
      <c r="AT12" s="305" t="s">
        <v>289</v>
      </c>
      <c r="AU12" s="342">
        <v>500</v>
      </c>
      <c r="AV12" s="542">
        <f t="shared" si="2"/>
        <v>2.0792614463342622E-2</v>
      </c>
    </row>
    <row r="13" spans="1:49" x14ac:dyDescent="0.25">
      <c r="A13" s="296" t="s">
        <v>119</v>
      </c>
      <c r="B13" s="306" t="s">
        <v>300</v>
      </c>
      <c r="C13" s="306" t="s">
        <v>301</v>
      </c>
      <c r="D13" s="342">
        <v>1</v>
      </c>
      <c r="E13" s="342">
        <v>0</v>
      </c>
      <c r="F13" s="342">
        <v>0</v>
      </c>
      <c r="G13" s="342">
        <v>0</v>
      </c>
      <c r="H13" s="342">
        <v>0</v>
      </c>
      <c r="I13" s="342">
        <v>0</v>
      </c>
      <c r="J13" s="342">
        <v>0</v>
      </c>
      <c r="K13" s="342">
        <v>0</v>
      </c>
      <c r="L13" s="342">
        <v>0</v>
      </c>
      <c r="M13" s="342">
        <v>0</v>
      </c>
      <c r="N13" s="342">
        <v>0</v>
      </c>
      <c r="O13" s="342">
        <v>0</v>
      </c>
      <c r="P13" s="342">
        <f t="shared" si="0"/>
        <v>1</v>
      </c>
      <c r="Q13" s="973">
        <f t="shared" si="1"/>
        <v>4.1585228926685242E-5</v>
      </c>
      <c r="R13" s="307" t="s">
        <v>112</v>
      </c>
      <c r="S13" s="307" t="s">
        <v>112</v>
      </c>
      <c r="T13" s="307"/>
      <c r="U13" s="307"/>
      <c r="V13" s="307"/>
      <c r="W13" s="307"/>
      <c r="X13" s="307"/>
      <c r="Y13" s="308"/>
      <c r="Z13" s="308"/>
      <c r="AA13" s="308"/>
      <c r="AB13" s="308"/>
      <c r="AC13" s="308"/>
      <c r="AD13" s="308"/>
      <c r="AE13" s="308"/>
      <c r="AF13" s="308"/>
      <c r="AG13" s="308"/>
      <c r="AH13" s="308"/>
      <c r="AI13" s="308"/>
      <c r="AJ13" s="343"/>
      <c r="AK13" s="344"/>
      <c r="AL13" s="344"/>
      <c r="AM13" s="344"/>
      <c r="AN13" s="344"/>
      <c r="AO13" s="344"/>
      <c r="AQ13" s="292" t="s">
        <v>2352</v>
      </c>
      <c r="AR13" s="296" t="s">
        <v>137</v>
      </c>
      <c r="AS13" s="305" t="s">
        <v>407</v>
      </c>
      <c r="AT13" s="305" t="s">
        <v>289</v>
      </c>
      <c r="AU13" s="342">
        <v>488</v>
      </c>
      <c r="AV13" s="542">
        <f t="shared" si="2"/>
        <v>2.0293591716222397E-2</v>
      </c>
      <c r="AW13" s="345"/>
    </row>
    <row r="14" spans="1:49" x14ac:dyDescent="0.25">
      <c r="A14" s="296" t="s">
        <v>119</v>
      </c>
      <c r="B14" s="305" t="s">
        <v>303</v>
      </c>
      <c r="C14" s="305" t="s">
        <v>301</v>
      </c>
      <c r="D14" s="342">
        <v>0</v>
      </c>
      <c r="E14" s="342">
        <v>0</v>
      </c>
      <c r="F14" s="342">
        <v>1</v>
      </c>
      <c r="G14" s="342">
        <v>0</v>
      </c>
      <c r="H14" s="342">
        <v>0</v>
      </c>
      <c r="I14" s="342">
        <v>0</v>
      </c>
      <c r="J14" s="342">
        <v>0</v>
      </c>
      <c r="K14" s="342">
        <v>0</v>
      </c>
      <c r="L14" s="342">
        <v>0</v>
      </c>
      <c r="M14" s="342">
        <v>0</v>
      </c>
      <c r="N14" s="342">
        <v>0</v>
      </c>
      <c r="O14" s="342">
        <v>0</v>
      </c>
      <c r="P14" s="342">
        <f t="shared" si="0"/>
        <v>1</v>
      </c>
      <c r="Q14" s="973">
        <f t="shared" si="1"/>
        <v>4.1585228926685242E-5</v>
      </c>
      <c r="R14" s="307" t="s">
        <v>112</v>
      </c>
      <c r="S14" s="307" t="s">
        <v>112</v>
      </c>
      <c r="T14" s="307"/>
      <c r="U14" s="307"/>
      <c r="V14" s="307"/>
      <c r="W14" s="307"/>
      <c r="X14" s="307"/>
      <c r="Y14" s="308"/>
      <c r="Z14" s="308"/>
      <c r="AA14" s="308"/>
      <c r="AB14" s="308"/>
      <c r="AC14" s="308"/>
      <c r="AD14" s="308"/>
      <c r="AE14" s="308"/>
      <c r="AF14" s="308"/>
      <c r="AG14" s="308"/>
      <c r="AH14" s="308"/>
      <c r="AI14" s="308"/>
      <c r="AJ14" s="343"/>
      <c r="AK14" s="344"/>
      <c r="AL14" s="344"/>
      <c r="AM14" s="344"/>
      <c r="AN14" s="344"/>
      <c r="AO14" s="344"/>
      <c r="AQ14" s="292" t="s">
        <v>2353</v>
      </c>
      <c r="AR14" s="296" t="s">
        <v>122</v>
      </c>
      <c r="AS14" s="305" t="s">
        <v>335</v>
      </c>
      <c r="AT14" s="305" t="s">
        <v>272</v>
      </c>
      <c r="AU14" s="342">
        <v>441</v>
      </c>
      <c r="AV14" s="542">
        <f t="shared" si="2"/>
        <v>1.8339085956668191E-2</v>
      </c>
      <c r="AW14" s="345"/>
    </row>
    <row r="15" spans="1:49" x14ac:dyDescent="0.25">
      <c r="A15" s="296" t="s">
        <v>119</v>
      </c>
      <c r="B15" s="306" t="s">
        <v>305</v>
      </c>
      <c r="C15" s="306" t="s">
        <v>306</v>
      </c>
      <c r="D15" s="342">
        <v>0</v>
      </c>
      <c r="E15" s="342">
        <v>0</v>
      </c>
      <c r="F15" s="342">
        <v>0</v>
      </c>
      <c r="G15" s="342">
        <v>0</v>
      </c>
      <c r="H15" s="342">
        <v>0</v>
      </c>
      <c r="I15" s="342">
        <v>0</v>
      </c>
      <c r="J15" s="342">
        <v>0</v>
      </c>
      <c r="K15" s="342">
        <v>0</v>
      </c>
      <c r="L15" s="342">
        <v>0</v>
      </c>
      <c r="M15" s="342">
        <v>0</v>
      </c>
      <c r="N15" s="342">
        <v>0</v>
      </c>
      <c r="O15" s="342">
        <v>0</v>
      </c>
      <c r="P15" s="342">
        <f t="shared" si="0"/>
        <v>0</v>
      </c>
      <c r="Q15" s="973">
        <f t="shared" si="1"/>
        <v>0</v>
      </c>
      <c r="R15" s="307" t="s">
        <v>112</v>
      </c>
      <c r="S15" s="307" t="s">
        <v>112</v>
      </c>
      <c r="T15" s="307"/>
      <c r="U15" s="307"/>
      <c r="V15" s="307"/>
      <c r="W15" s="307"/>
      <c r="X15" s="307"/>
      <c r="Y15" s="308"/>
      <c r="Z15" s="308"/>
      <c r="AA15" s="308"/>
      <c r="AB15" s="308"/>
      <c r="AC15" s="308"/>
      <c r="AD15" s="308"/>
      <c r="AE15" s="308"/>
      <c r="AF15" s="308"/>
      <c r="AG15" s="308"/>
      <c r="AH15" s="308"/>
      <c r="AI15" s="308"/>
      <c r="AJ15" s="343"/>
      <c r="AK15" s="344"/>
      <c r="AL15" s="344"/>
      <c r="AM15" s="344"/>
      <c r="AN15" s="344"/>
      <c r="AO15" s="344"/>
      <c r="AQ15" s="292" t="s">
        <v>2472</v>
      </c>
      <c r="AR15" s="296" t="s">
        <v>161</v>
      </c>
      <c r="AS15" s="305" t="s">
        <v>446</v>
      </c>
      <c r="AT15" s="305" t="s">
        <v>299</v>
      </c>
      <c r="AU15" s="342">
        <v>430</v>
      </c>
      <c r="AV15" s="542">
        <f t="shared" si="2"/>
        <v>1.7881648438474652E-2</v>
      </c>
      <c r="AW15" s="345"/>
    </row>
    <row r="16" spans="1:49" x14ac:dyDescent="0.25">
      <c r="A16" s="296" t="s">
        <v>119</v>
      </c>
      <c r="B16" s="305" t="s">
        <v>308</v>
      </c>
      <c r="C16" s="305" t="s">
        <v>309</v>
      </c>
      <c r="D16" s="342">
        <v>1</v>
      </c>
      <c r="E16" s="342">
        <v>0</v>
      </c>
      <c r="F16" s="342">
        <v>0</v>
      </c>
      <c r="G16" s="342">
        <v>0</v>
      </c>
      <c r="H16" s="342">
        <v>0</v>
      </c>
      <c r="I16" s="342">
        <v>0</v>
      </c>
      <c r="J16" s="342">
        <v>0</v>
      </c>
      <c r="K16" s="342">
        <v>0</v>
      </c>
      <c r="L16" s="342">
        <v>0</v>
      </c>
      <c r="M16" s="342">
        <v>0</v>
      </c>
      <c r="N16" s="342">
        <v>0</v>
      </c>
      <c r="O16" s="342">
        <v>0</v>
      </c>
      <c r="P16" s="342">
        <f t="shared" si="0"/>
        <v>1</v>
      </c>
      <c r="Q16" s="973">
        <f t="shared" si="1"/>
        <v>4.1585228926685242E-5</v>
      </c>
      <c r="R16" s="307" t="s">
        <v>112</v>
      </c>
      <c r="S16" s="307" t="s">
        <v>112</v>
      </c>
      <c r="T16" s="307"/>
      <c r="U16" s="307"/>
      <c r="V16" s="307"/>
      <c r="W16" s="307"/>
      <c r="X16" s="307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43"/>
      <c r="AK16" s="344"/>
      <c r="AL16" s="344"/>
      <c r="AM16" s="344"/>
      <c r="AN16" s="344"/>
      <c r="AO16" s="344"/>
      <c r="AQ16" s="292" t="s">
        <v>2433</v>
      </c>
      <c r="AR16" s="296" t="s">
        <v>175</v>
      </c>
      <c r="AS16" s="305" t="s">
        <v>323</v>
      </c>
      <c r="AT16" s="305" t="s">
        <v>324</v>
      </c>
      <c r="AU16" s="342">
        <v>408</v>
      </c>
      <c r="AV16" s="542">
        <f t="shared" si="2"/>
        <v>1.6966773402087579E-2</v>
      </c>
      <c r="AW16" s="345"/>
    </row>
    <row r="17" spans="1:49" x14ac:dyDescent="0.25">
      <c r="A17" s="296" t="s">
        <v>119</v>
      </c>
      <c r="B17" s="305" t="s">
        <v>2186</v>
      </c>
      <c r="C17" s="305" t="s">
        <v>284</v>
      </c>
      <c r="D17" s="342">
        <v>0</v>
      </c>
      <c r="E17" s="342">
        <v>0</v>
      </c>
      <c r="F17" s="342">
        <v>2</v>
      </c>
      <c r="G17" s="342">
        <v>0</v>
      </c>
      <c r="H17" s="342">
        <v>0</v>
      </c>
      <c r="I17" s="342">
        <v>0</v>
      </c>
      <c r="J17" s="342">
        <v>0</v>
      </c>
      <c r="K17" s="342">
        <v>0</v>
      </c>
      <c r="L17" s="342">
        <v>0</v>
      </c>
      <c r="M17" s="342">
        <v>0</v>
      </c>
      <c r="N17" s="342">
        <v>0</v>
      </c>
      <c r="O17" s="342">
        <v>0</v>
      </c>
      <c r="P17" s="342">
        <f t="shared" si="0"/>
        <v>2</v>
      </c>
      <c r="Q17" s="973">
        <f t="shared" si="1"/>
        <v>8.3170457853370483E-5</v>
      </c>
      <c r="R17" s="307"/>
      <c r="S17" s="307"/>
      <c r="T17" s="307"/>
      <c r="U17" s="307"/>
      <c r="V17" s="307"/>
      <c r="W17" s="307"/>
      <c r="X17" s="307"/>
      <c r="Y17" s="308"/>
      <c r="Z17" s="308"/>
      <c r="AA17" s="308"/>
      <c r="AB17" s="308"/>
      <c r="AC17" s="308"/>
      <c r="AD17" s="308"/>
      <c r="AE17" s="308"/>
      <c r="AF17" s="308"/>
      <c r="AG17" s="308"/>
      <c r="AH17" s="308"/>
      <c r="AI17" s="308"/>
      <c r="AJ17" s="343"/>
      <c r="AK17" s="343"/>
      <c r="AL17" s="343"/>
      <c r="AM17" s="343"/>
      <c r="AN17" s="343"/>
      <c r="AO17" s="343"/>
      <c r="AQ17" s="292" t="s">
        <v>1565</v>
      </c>
      <c r="AR17" s="296" t="s">
        <v>120</v>
      </c>
      <c r="AS17" s="305" t="s">
        <v>288</v>
      </c>
      <c r="AT17" s="305" t="s">
        <v>289</v>
      </c>
      <c r="AU17" s="342">
        <v>378</v>
      </c>
      <c r="AV17" s="542">
        <f t="shared" si="2"/>
        <v>1.5719216534287022E-2</v>
      </c>
      <c r="AW17" s="345"/>
    </row>
    <row r="18" spans="1:49" x14ac:dyDescent="0.25">
      <c r="A18" s="296" t="s">
        <v>119</v>
      </c>
      <c r="B18" s="305" t="s">
        <v>314</v>
      </c>
      <c r="C18" s="305" t="s">
        <v>284</v>
      </c>
      <c r="D18" s="342">
        <v>0</v>
      </c>
      <c r="E18" s="342">
        <v>0</v>
      </c>
      <c r="F18" s="342">
        <v>0</v>
      </c>
      <c r="G18" s="342">
        <v>0</v>
      </c>
      <c r="H18" s="342">
        <v>0</v>
      </c>
      <c r="I18" s="342">
        <v>0</v>
      </c>
      <c r="J18" s="342">
        <v>0</v>
      </c>
      <c r="K18" s="342">
        <v>0</v>
      </c>
      <c r="L18" s="342">
        <v>0</v>
      </c>
      <c r="M18" s="342">
        <v>0</v>
      </c>
      <c r="N18" s="342">
        <v>0</v>
      </c>
      <c r="O18" s="342">
        <v>0</v>
      </c>
      <c r="P18" s="342">
        <f t="shared" si="0"/>
        <v>0</v>
      </c>
      <c r="Q18" s="973">
        <f t="shared" si="1"/>
        <v>0</v>
      </c>
      <c r="R18" s="307" t="s">
        <v>112</v>
      </c>
      <c r="S18" s="307" t="s">
        <v>112</v>
      </c>
      <c r="T18" s="307"/>
      <c r="U18" s="307"/>
      <c r="V18" s="307"/>
      <c r="W18" s="307"/>
      <c r="X18" s="307"/>
      <c r="Y18" s="308"/>
      <c r="Z18" s="308"/>
      <c r="AA18" s="308"/>
      <c r="AB18" s="308"/>
      <c r="AC18" s="308"/>
      <c r="AD18" s="308"/>
      <c r="AE18" s="308"/>
      <c r="AF18" s="308"/>
      <c r="AG18" s="308"/>
      <c r="AH18" s="308"/>
      <c r="AI18" s="308"/>
      <c r="AJ18" s="343"/>
      <c r="AK18" s="344"/>
      <c r="AL18" s="344"/>
      <c r="AM18" s="344"/>
      <c r="AN18" s="344"/>
      <c r="AO18" s="344"/>
      <c r="AQ18" s="292" t="s">
        <v>2510</v>
      </c>
      <c r="AR18" s="296" t="s">
        <v>120</v>
      </c>
      <c r="AS18" s="305" t="s">
        <v>279</v>
      </c>
      <c r="AT18" s="305" t="s">
        <v>277</v>
      </c>
      <c r="AU18" s="342">
        <v>364</v>
      </c>
      <c r="AV18" s="542">
        <f t="shared" si="2"/>
        <v>1.5137023329313428E-2</v>
      </c>
      <c r="AW18" s="345"/>
    </row>
    <row r="19" spans="1:49" x14ac:dyDescent="0.25">
      <c r="A19" s="296" t="s">
        <v>119</v>
      </c>
      <c r="B19" s="306" t="s">
        <v>316</v>
      </c>
      <c r="C19" s="306" t="s">
        <v>299</v>
      </c>
      <c r="D19" s="342">
        <v>0</v>
      </c>
      <c r="E19" s="342">
        <v>0</v>
      </c>
      <c r="F19" s="342">
        <v>0</v>
      </c>
      <c r="G19" s="342">
        <v>0</v>
      </c>
      <c r="H19" s="342">
        <v>0</v>
      </c>
      <c r="I19" s="342">
        <v>0</v>
      </c>
      <c r="J19" s="342">
        <v>0</v>
      </c>
      <c r="K19" s="342">
        <v>0</v>
      </c>
      <c r="L19" s="342">
        <v>0</v>
      </c>
      <c r="M19" s="342">
        <v>0</v>
      </c>
      <c r="N19" s="342">
        <v>0</v>
      </c>
      <c r="O19" s="342">
        <v>0</v>
      </c>
      <c r="P19" s="342">
        <f t="shared" si="0"/>
        <v>0</v>
      </c>
      <c r="Q19" s="973">
        <f t="shared" si="1"/>
        <v>0</v>
      </c>
      <c r="R19" s="307" t="s">
        <v>112</v>
      </c>
      <c r="S19" s="307" t="s">
        <v>112</v>
      </c>
      <c r="T19" s="307"/>
      <c r="U19" s="307"/>
      <c r="V19" s="307"/>
      <c r="W19" s="307"/>
      <c r="X19" s="307"/>
      <c r="Y19" s="308"/>
      <c r="Z19" s="308"/>
      <c r="AA19" s="308"/>
      <c r="AB19" s="308"/>
      <c r="AC19" s="308"/>
      <c r="AD19" s="308"/>
      <c r="AE19" s="308"/>
      <c r="AF19" s="308"/>
      <c r="AG19" s="308"/>
      <c r="AH19" s="308"/>
      <c r="AI19" s="308"/>
      <c r="AJ19" s="343"/>
      <c r="AK19" s="344"/>
      <c r="AL19" s="344"/>
      <c r="AM19" s="344"/>
      <c r="AN19" s="344"/>
      <c r="AO19" s="344"/>
      <c r="AQ19" s="292" t="s">
        <v>2530</v>
      </c>
      <c r="AR19" s="296" t="s">
        <v>131</v>
      </c>
      <c r="AS19" s="305" t="s">
        <v>360</v>
      </c>
      <c r="AT19" s="305" t="s">
        <v>361</v>
      </c>
      <c r="AU19" s="342">
        <v>353</v>
      </c>
      <c r="AV19" s="542">
        <f t="shared" si="2"/>
        <v>1.467958581111989E-2</v>
      </c>
      <c r="AW19" s="345"/>
    </row>
    <row r="20" spans="1:49" x14ac:dyDescent="0.25">
      <c r="A20" s="296" t="s">
        <v>119</v>
      </c>
      <c r="B20" s="306" t="s">
        <v>278</v>
      </c>
      <c r="C20" s="306" t="s">
        <v>272</v>
      </c>
      <c r="D20" s="342">
        <v>0</v>
      </c>
      <c r="E20" s="342">
        <v>0</v>
      </c>
      <c r="F20" s="342">
        <v>0</v>
      </c>
      <c r="G20" s="342">
        <v>0</v>
      </c>
      <c r="H20" s="342">
        <v>0</v>
      </c>
      <c r="I20" s="342">
        <v>0</v>
      </c>
      <c r="J20" s="342">
        <v>0</v>
      </c>
      <c r="K20" s="342">
        <v>0</v>
      </c>
      <c r="L20" s="342">
        <v>0</v>
      </c>
      <c r="M20" s="342">
        <v>0</v>
      </c>
      <c r="N20" s="342">
        <v>0</v>
      </c>
      <c r="O20" s="342">
        <v>0</v>
      </c>
      <c r="P20" s="342">
        <f t="shared" si="0"/>
        <v>0</v>
      </c>
      <c r="Q20" s="973">
        <f t="shared" si="1"/>
        <v>0</v>
      </c>
      <c r="R20" s="307" t="s">
        <v>112</v>
      </c>
      <c r="S20" s="307" t="s">
        <v>112</v>
      </c>
      <c r="T20" s="307"/>
      <c r="U20" s="307"/>
      <c r="V20" s="307"/>
      <c r="W20" s="307"/>
      <c r="X20" s="307"/>
      <c r="Y20" s="308"/>
      <c r="Z20" s="308"/>
      <c r="AA20" s="308"/>
      <c r="AB20" s="308"/>
      <c r="AC20" s="308"/>
      <c r="AD20" s="308"/>
      <c r="AE20" s="308"/>
      <c r="AF20" s="308"/>
      <c r="AG20" s="308"/>
      <c r="AH20" s="308"/>
      <c r="AI20" s="308"/>
      <c r="AJ20" s="343"/>
      <c r="AK20" s="344"/>
      <c r="AL20" s="344"/>
      <c r="AM20" s="344"/>
      <c r="AN20" s="344"/>
      <c r="AO20" s="344"/>
      <c r="AQ20" s="292" t="s">
        <v>2473</v>
      </c>
      <c r="AR20" s="296" t="s">
        <v>133</v>
      </c>
      <c r="AS20" s="305" t="s">
        <v>294</v>
      </c>
      <c r="AT20" s="305" t="s">
        <v>295</v>
      </c>
      <c r="AU20" s="342">
        <v>346</v>
      </c>
      <c r="AV20" s="542">
        <f t="shared" si="2"/>
        <v>1.4388489208633094E-2</v>
      </c>
    </row>
    <row r="21" spans="1:49" x14ac:dyDescent="0.25">
      <c r="A21" s="296" t="s">
        <v>119</v>
      </c>
      <c r="B21" s="305" t="s">
        <v>280</v>
      </c>
      <c r="C21" s="305" t="s">
        <v>272</v>
      </c>
      <c r="D21" s="342">
        <v>0</v>
      </c>
      <c r="E21" s="342">
        <v>0</v>
      </c>
      <c r="F21" s="342">
        <v>0</v>
      </c>
      <c r="G21" s="342">
        <v>0</v>
      </c>
      <c r="H21" s="342">
        <v>0</v>
      </c>
      <c r="I21" s="342">
        <v>0</v>
      </c>
      <c r="J21" s="342">
        <v>0</v>
      </c>
      <c r="K21" s="342">
        <v>0</v>
      </c>
      <c r="L21" s="342">
        <v>0</v>
      </c>
      <c r="M21" s="342">
        <v>0</v>
      </c>
      <c r="N21" s="342">
        <v>0</v>
      </c>
      <c r="O21" s="342">
        <v>0</v>
      </c>
      <c r="P21" s="342">
        <f t="shared" si="0"/>
        <v>0</v>
      </c>
      <c r="Q21" s="973">
        <f t="shared" si="1"/>
        <v>0</v>
      </c>
      <c r="R21" s="307" t="s">
        <v>112</v>
      </c>
      <c r="S21" s="307" t="s">
        <v>112</v>
      </c>
      <c r="T21" s="307"/>
      <c r="U21" s="307"/>
      <c r="V21" s="307"/>
      <c r="W21" s="307"/>
      <c r="X21" s="307"/>
      <c r="Y21" s="308"/>
      <c r="Z21" s="308"/>
      <c r="AA21" s="308"/>
      <c r="AB21" s="308"/>
      <c r="AC21" s="308"/>
      <c r="AD21" s="308"/>
      <c r="AE21" s="308"/>
      <c r="AF21" s="308"/>
      <c r="AG21" s="308"/>
      <c r="AH21" s="308"/>
      <c r="AI21" s="308"/>
      <c r="AJ21" s="343"/>
      <c r="AK21" s="344"/>
      <c r="AL21" s="344"/>
      <c r="AM21" s="344"/>
      <c r="AN21" s="344"/>
      <c r="AO21" s="344"/>
      <c r="AQ21" s="292" t="s">
        <v>2475</v>
      </c>
      <c r="AR21" s="296" t="s">
        <v>175</v>
      </c>
      <c r="AS21" s="305" t="s">
        <v>2221</v>
      </c>
      <c r="AT21" s="305" t="s">
        <v>289</v>
      </c>
      <c r="AU21" s="342">
        <v>338</v>
      </c>
      <c r="AV21" s="542">
        <f t="shared" si="2"/>
        <v>1.4055807377219611E-2</v>
      </c>
    </row>
    <row r="22" spans="1:49" x14ac:dyDescent="0.25">
      <c r="A22" s="296" t="s">
        <v>119</v>
      </c>
      <c r="B22" s="305" t="s">
        <v>1833</v>
      </c>
      <c r="C22" s="305" t="s">
        <v>284</v>
      </c>
      <c r="D22" s="342">
        <v>0</v>
      </c>
      <c r="E22" s="342">
        <v>0</v>
      </c>
      <c r="F22" s="342">
        <v>0</v>
      </c>
      <c r="G22" s="342">
        <v>0</v>
      </c>
      <c r="H22" s="342">
        <v>0</v>
      </c>
      <c r="I22" s="342">
        <v>0</v>
      </c>
      <c r="J22" s="342">
        <v>0</v>
      </c>
      <c r="K22" s="342">
        <v>0</v>
      </c>
      <c r="L22" s="342">
        <v>0</v>
      </c>
      <c r="M22" s="342">
        <v>0</v>
      </c>
      <c r="N22" s="342">
        <v>0</v>
      </c>
      <c r="O22" s="342">
        <v>0</v>
      </c>
      <c r="P22" s="342">
        <f t="shared" si="0"/>
        <v>0</v>
      </c>
      <c r="Q22" s="973">
        <f t="shared" si="1"/>
        <v>0</v>
      </c>
      <c r="R22" s="307" t="s">
        <v>112</v>
      </c>
      <c r="S22" s="307" t="s">
        <v>112</v>
      </c>
      <c r="T22" s="307"/>
      <c r="U22" s="307"/>
      <c r="V22" s="307"/>
      <c r="W22" s="307"/>
      <c r="X22" s="307"/>
      <c r="Y22" s="308"/>
      <c r="Z22" s="308"/>
      <c r="AA22" s="308"/>
      <c r="AB22" s="308"/>
      <c r="AC22" s="308"/>
      <c r="AD22" s="308"/>
      <c r="AE22" s="308"/>
      <c r="AF22" s="308"/>
      <c r="AG22" s="308"/>
      <c r="AH22" s="308"/>
      <c r="AI22" s="308"/>
      <c r="AJ22" s="343"/>
      <c r="AK22" s="344"/>
      <c r="AL22" s="344"/>
      <c r="AM22" s="344"/>
      <c r="AN22" s="344"/>
      <c r="AO22" s="344"/>
      <c r="AQ22" s="292" t="s">
        <v>2531</v>
      </c>
      <c r="AR22" s="296" t="s">
        <v>137</v>
      </c>
      <c r="AS22" s="305" t="s">
        <v>391</v>
      </c>
      <c r="AT22" s="305" t="s">
        <v>392</v>
      </c>
      <c r="AU22" s="342">
        <v>337</v>
      </c>
      <c r="AV22" s="542">
        <f t="shared" si="2"/>
        <v>1.4014222148292926E-2</v>
      </c>
    </row>
    <row r="23" spans="1:49" x14ac:dyDescent="0.25">
      <c r="A23" s="296" t="s">
        <v>119</v>
      </c>
      <c r="B23" s="305" t="s">
        <v>293</v>
      </c>
      <c r="C23" s="305" t="s">
        <v>272</v>
      </c>
      <c r="D23" s="342">
        <v>1</v>
      </c>
      <c r="E23" s="342">
        <v>4</v>
      </c>
      <c r="F23" s="342">
        <v>0</v>
      </c>
      <c r="G23" s="342">
        <v>0</v>
      </c>
      <c r="H23" s="342">
        <v>3</v>
      </c>
      <c r="I23" s="342">
        <v>0</v>
      </c>
      <c r="J23" s="342">
        <v>0</v>
      </c>
      <c r="K23" s="342">
        <v>0</v>
      </c>
      <c r="L23" s="342">
        <v>0</v>
      </c>
      <c r="M23" s="342">
        <v>0</v>
      </c>
      <c r="N23" s="342">
        <v>0</v>
      </c>
      <c r="O23" s="342">
        <v>0</v>
      </c>
      <c r="P23" s="342">
        <f t="shared" si="0"/>
        <v>8</v>
      </c>
      <c r="Q23" s="973">
        <f t="shared" si="1"/>
        <v>3.3268183141348193E-4</v>
      </c>
      <c r="R23" s="307" t="s">
        <v>112</v>
      </c>
      <c r="S23" s="307" t="s">
        <v>112</v>
      </c>
      <c r="T23" s="307"/>
      <c r="U23" s="307"/>
      <c r="V23" s="307"/>
      <c r="W23" s="307"/>
      <c r="X23" s="307"/>
      <c r="Y23" s="308"/>
      <c r="Z23" s="308"/>
      <c r="AA23" s="308"/>
      <c r="AB23" s="308"/>
      <c r="AC23" s="308"/>
      <c r="AD23" s="308"/>
      <c r="AE23" s="308"/>
      <c r="AF23" s="308"/>
      <c r="AG23" s="308"/>
      <c r="AH23" s="308"/>
      <c r="AI23" s="308"/>
      <c r="AJ23" s="343"/>
      <c r="AK23" s="343"/>
      <c r="AL23" s="343"/>
      <c r="AM23" s="343"/>
      <c r="AN23" s="343"/>
      <c r="AO23" s="343"/>
      <c r="AQ23" s="292" t="s">
        <v>2474</v>
      </c>
      <c r="AR23" s="296" t="s">
        <v>175</v>
      </c>
      <c r="AS23" s="305" t="s">
        <v>354</v>
      </c>
      <c r="AT23" s="305" t="s">
        <v>289</v>
      </c>
      <c r="AU23" s="342">
        <v>336</v>
      </c>
      <c r="AV23" s="542">
        <f t="shared" si="2"/>
        <v>1.3972636919366241E-2</v>
      </c>
    </row>
    <row r="24" spans="1:49" x14ac:dyDescent="0.25">
      <c r="A24" s="296" t="s">
        <v>119</v>
      </c>
      <c r="B24" s="306" t="s">
        <v>271</v>
      </c>
      <c r="C24" s="306" t="s">
        <v>272</v>
      </c>
      <c r="D24" s="342">
        <v>0</v>
      </c>
      <c r="E24" s="342">
        <v>1</v>
      </c>
      <c r="F24" s="342">
        <v>12</v>
      </c>
      <c r="G24" s="342">
        <v>5</v>
      </c>
      <c r="H24" s="342">
        <v>2</v>
      </c>
      <c r="I24" s="342">
        <v>4</v>
      </c>
      <c r="J24" s="342">
        <v>0</v>
      </c>
      <c r="K24" s="342">
        <v>0</v>
      </c>
      <c r="L24" s="342">
        <v>0</v>
      </c>
      <c r="M24" s="342">
        <v>0</v>
      </c>
      <c r="N24" s="342">
        <v>0</v>
      </c>
      <c r="O24" s="342">
        <v>0</v>
      </c>
      <c r="P24" s="342">
        <f t="shared" si="0"/>
        <v>24</v>
      </c>
      <c r="Q24" s="973">
        <f t="shared" si="1"/>
        <v>9.980454942404458E-4</v>
      </c>
      <c r="R24" s="307" t="s">
        <v>112</v>
      </c>
      <c r="S24" s="307" t="s">
        <v>112</v>
      </c>
      <c r="T24" s="307"/>
      <c r="U24" s="307"/>
      <c r="V24" s="307"/>
      <c r="W24" s="307"/>
      <c r="X24" s="307"/>
      <c r="Y24" s="308"/>
      <c r="Z24" s="308"/>
      <c r="AA24" s="308"/>
      <c r="AB24" s="308"/>
      <c r="AC24" s="308"/>
      <c r="AD24" s="308"/>
      <c r="AE24" s="308"/>
      <c r="AF24" s="308"/>
      <c r="AG24" s="308"/>
      <c r="AH24" s="308"/>
      <c r="AI24" s="308"/>
      <c r="AJ24" s="343"/>
      <c r="AK24" s="344"/>
      <c r="AL24" s="344"/>
      <c r="AM24" s="344"/>
      <c r="AN24" s="344"/>
      <c r="AO24" s="344"/>
      <c r="AQ24" s="292" t="s">
        <v>2532</v>
      </c>
      <c r="AR24" s="296" t="s">
        <v>148</v>
      </c>
      <c r="AS24" s="305" t="s">
        <v>409</v>
      </c>
      <c r="AT24" s="305" t="s">
        <v>289</v>
      </c>
      <c r="AU24" s="342">
        <v>319</v>
      </c>
      <c r="AV24" s="542">
        <f t="shared" si="2"/>
        <v>1.3265688027612592E-2</v>
      </c>
    </row>
    <row r="25" spans="1:49" x14ac:dyDescent="0.25">
      <c r="A25" s="296" t="s">
        <v>119</v>
      </c>
      <c r="B25" s="305" t="s">
        <v>2285</v>
      </c>
      <c r="C25" s="306" t="s">
        <v>272</v>
      </c>
      <c r="D25" s="342">
        <v>1</v>
      </c>
      <c r="E25" s="342">
        <v>0</v>
      </c>
      <c r="F25" s="342">
        <v>1</v>
      </c>
      <c r="G25" s="342">
        <v>0</v>
      </c>
      <c r="H25" s="342">
        <v>0</v>
      </c>
      <c r="I25" s="342">
        <v>0</v>
      </c>
      <c r="J25" s="342">
        <v>0</v>
      </c>
      <c r="K25" s="342">
        <v>0</v>
      </c>
      <c r="L25" s="342">
        <v>0</v>
      </c>
      <c r="M25" s="342">
        <v>0</v>
      </c>
      <c r="N25" s="342">
        <v>0</v>
      </c>
      <c r="O25" s="342">
        <v>0</v>
      </c>
      <c r="P25" s="342">
        <f t="shared" si="0"/>
        <v>2</v>
      </c>
      <c r="Q25" s="973">
        <f t="shared" si="1"/>
        <v>8.3170457853370483E-5</v>
      </c>
      <c r="R25" s="307" t="s">
        <v>112</v>
      </c>
      <c r="S25" s="307" t="s">
        <v>112</v>
      </c>
      <c r="T25" s="307"/>
      <c r="U25" s="307"/>
      <c r="V25" s="307"/>
      <c r="W25" s="307"/>
      <c r="X25" s="307"/>
      <c r="Y25" s="308"/>
      <c r="Z25" s="308"/>
      <c r="AA25" s="308"/>
      <c r="AB25" s="308"/>
      <c r="AC25" s="308"/>
      <c r="AD25" s="308"/>
      <c r="AE25" s="308"/>
      <c r="AF25" s="308"/>
      <c r="AG25" s="308"/>
      <c r="AH25" s="308"/>
      <c r="AI25" s="308"/>
      <c r="AJ25" s="343"/>
      <c r="AK25" s="343"/>
      <c r="AL25" s="343"/>
      <c r="AM25" s="343"/>
      <c r="AN25" s="343"/>
      <c r="AO25" s="343"/>
      <c r="AR25" s="296" t="s">
        <v>128</v>
      </c>
      <c r="AS25" s="305" t="s">
        <v>352</v>
      </c>
      <c r="AT25" s="305" t="s">
        <v>282</v>
      </c>
      <c r="AU25" s="342">
        <v>310</v>
      </c>
      <c r="AV25" s="542">
        <f t="shared" si="2"/>
        <v>1.2891420967272424E-2</v>
      </c>
    </row>
    <row r="26" spans="1:49" x14ac:dyDescent="0.25">
      <c r="A26" s="296" t="s">
        <v>119</v>
      </c>
      <c r="B26" s="305" t="s">
        <v>290</v>
      </c>
      <c r="C26" s="305" t="s">
        <v>291</v>
      </c>
      <c r="D26" s="342">
        <v>11</v>
      </c>
      <c r="E26" s="342">
        <v>9</v>
      </c>
      <c r="F26" s="342">
        <v>2</v>
      </c>
      <c r="G26" s="342">
        <v>1</v>
      </c>
      <c r="H26" s="342">
        <v>3</v>
      </c>
      <c r="I26" s="342">
        <v>1</v>
      </c>
      <c r="J26" s="342">
        <v>0</v>
      </c>
      <c r="K26" s="342">
        <v>0</v>
      </c>
      <c r="L26" s="342">
        <v>0</v>
      </c>
      <c r="M26" s="342">
        <v>0</v>
      </c>
      <c r="N26" s="342">
        <v>0</v>
      </c>
      <c r="O26" s="342">
        <v>0</v>
      </c>
      <c r="P26" s="342">
        <f t="shared" si="0"/>
        <v>27</v>
      </c>
      <c r="Q26" s="973">
        <f t="shared" si="1"/>
        <v>1.1228011810205014E-3</v>
      </c>
      <c r="R26" s="307">
        <v>46000</v>
      </c>
      <c r="S26" s="307">
        <v>35226.650078262202</v>
      </c>
      <c r="T26" s="307"/>
      <c r="U26" s="307"/>
      <c r="V26" s="307"/>
      <c r="W26" s="307"/>
      <c r="X26" s="307"/>
      <c r="Y26" s="308"/>
      <c r="Z26" s="308"/>
      <c r="AA26" s="308"/>
      <c r="AB26" s="308"/>
      <c r="AC26" s="308"/>
      <c r="AD26" s="308"/>
      <c r="AE26" s="308"/>
      <c r="AF26" s="308"/>
      <c r="AG26" s="308"/>
      <c r="AH26" s="308"/>
      <c r="AI26" s="308"/>
      <c r="AJ26" s="343"/>
      <c r="AK26" s="344"/>
      <c r="AL26" s="344"/>
      <c r="AM26" s="344"/>
      <c r="AN26" s="344"/>
      <c r="AO26" s="344"/>
      <c r="AR26" s="296" t="s">
        <v>131</v>
      </c>
      <c r="AS26" s="305" t="s">
        <v>298</v>
      </c>
      <c r="AT26" s="305" t="s">
        <v>299</v>
      </c>
      <c r="AU26" s="342">
        <v>293</v>
      </c>
      <c r="AV26" s="542">
        <f t="shared" si="2"/>
        <v>1.2184472075518775E-2</v>
      </c>
    </row>
    <row r="27" spans="1:49" x14ac:dyDescent="0.25">
      <c r="A27" s="296" t="s">
        <v>119</v>
      </c>
      <c r="B27" s="306" t="s">
        <v>2004</v>
      </c>
      <c r="C27" s="306" t="s">
        <v>291</v>
      </c>
      <c r="D27" s="342">
        <v>0</v>
      </c>
      <c r="E27" s="342">
        <v>4</v>
      </c>
      <c r="F27" s="342">
        <v>0</v>
      </c>
      <c r="G27" s="342">
        <v>0</v>
      </c>
      <c r="H27" s="342">
        <v>3</v>
      </c>
      <c r="I27" s="342">
        <v>2</v>
      </c>
      <c r="J27" s="342">
        <v>0</v>
      </c>
      <c r="K27" s="342">
        <v>0</v>
      </c>
      <c r="L27" s="342">
        <v>0</v>
      </c>
      <c r="M27" s="342">
        <v>0</v>
      </c>
      <c r="N27" s="342">
        <v>0</v>
      </c>
      <c r="O27" s="342">
        <v>0</v>
      </c>
      <c r="P27" s="342">
        <f t="shared" si="0"/>
        <v>9</v>
      </c>
      <c r="Q27" s="973">
        <f t="shared" si="1"/>
        <v>3.7426706034016718E-4</v>
      </c>
      <c r="R27" s="307" t="s">
        <v>112</v>
      </c>
      <c r="S27" s="307" t="s">
        <v>112</v>
      </c>
      <c r="T27" s="307"/>
      <c r="U27" s="307"/>
      <c r="V27" s="307"/>
      <c r="W27" s="307"/>
      <c r="X27" s="307"/>
      <c r="Y27" s="308"/>
      <c r="Z27" s="308"/>
      <c r="AA27" s="308"/>
      <c r="AB27" s="308"/>
      <c r="AC27" s="308"/>
      <c r="AD27" s="308"/>
      <c r="AE27" s="308"/>
      <c r="AF27" s="308"/>
      <c r="AG27" s="308"/>
      <c r="AH27" s="308"/>
      <c r="AI27" s="308"/>
      <c r="AJ27" s="343"/>
      <c r="AK27" s="344"/>
      <c r="AL27" s="344"/>
      <c r="AM27" s="344"/>
      <c r="AN27" s="344"/>
      <c r="AO27" s="344"/>
      <c r="AR27" s="296" t="s">
        <v>148</v>
      </c>
      <c r="AS27" s="305" t="s">
        <v>2503</v>
      </c>
      <c r="AT27" s="305" t="s">
        <v>289</v>
      </c>
      <c r="AU27" s="342">
        <v>280</v>
      </c>
      <c r="AV27" s="542">
        <f t="shared" si="2"/>
        <v>1.1643864099471867E-2</v>
      </c>
    </row>
    <row r="28" spans="1:49" x14ac:dyDescent="0.25">
      <c r="A28" s="296" t="s">
        <v>119</v>
      </c>
      <c r="B28" s="306" t="s">
        <v>296</v>
      </c>
      <c r="C28" s="306" t="s">
        <v>287</v>
      </c>
      <c r="D28" s="342">
        <v>0</v>
      </c>
      <c r="E28" s="342">
        <v>2</v>
      </c>
      <c r="F28" s="342">
        <v>1</v>
      </c>
      <c r="G28" s="342">
        <v>3</v>
      </c>
      <c r="H28" s="342">
        <v>1</v>
      </c>
      <c r="I28" s="342">
        <v>2</v>
      </c>
      <c r="J28" s="342">
        <v>0</v>
      </c>
      <c r="K28" s="342">
        <v>0</v>
      </c>
      <c r="L28" s="342">
        <v>0</v>
      </c>
      <c r="M28" s="342">
        <v>0</v>
      </c>
      <c r="N28" s="342">
        <v>0</v>
      </c>
      <c r="O28" s="342">
        <v>0</v>
      </c>
      <c r="P28" s="342">
        <f t="shared" si="0"/>
        <v>9</v>
      </c>
      <c r="Q28" s="973">
        <f t="shared" si="1"/>
        <v>3.7426706034016718E-4</v>
      </c>
      <c r="R28" s="307" t="s">
        <v>112</v>
      </c>
      <c r="S28" s="307" t="s">
        <v>112</v>
      </c>
      <c r="T28" s="307"/>
      <c r="U28" s="307"/>
      <c r="V28" s="307"/>
      <c r="W28" s="307"/>
      <c r="X28" s="307"/>
      <c r="Y28" s="308"/>
      <c r="Z28" s="308"/>
      <c r="AA28" s="308"/>
      <c r="AB28" s="308"/>
      <c r="AC28" s="308"/>
      <c r="AD28" s="308"/>
      <c r="AE28" s="308"/>
      <c r="AF28" s="308"/>
      <c r="AG28" s="308"/>
      <c r="AH28" s="308"/>
      <c r="AI28" s="308"/>
      <c r="AJ28" s="343"/>
      <c r="AK28" s="344"/>
      <c r="AL28" s="344"/>
      <c r="AM28" s="344"/>
      <c r="AN28" s="344"/>
      <c r="AO28" s="344"/>
      <c r="AR28" s="296" t="s">
        <v>122</v>
      </c>
      <c r="AS28" s="305" t="s">
        <v>1635</v>
      </c>
      <c r="AT28" s="305" t="s">
        <v>277</v>
      </c>
      <c r="AU28" s="342">
        <v>276</v>
      </c>
      <c r="AV28" s="542">
        <f t="shared" si="2"/>
        <v>1.1477523183765126E-2</v>
      </c>
    </row>
    <row r="29" spans="1:49" x14ac:dyDescent="0.25">
      <c r="A29" s="296" t="s">
        <v>119</v>
      </c>
      <c r="B29" s="305" t="s">
        <v>320</v>
      </c>
      <c r="C29" s="305" t="s">
        <v>299</v>
      </c>
      <c r="D29" s="342">
        <v>0</v>
      </c>
      <c r="E29" s="342">
        <v>0</v>
      </c>
      <c r="F29" s="342">
        <v>0</v>
      </c>
      <c r="G29" s="342">
        <v>0</v>
      </c>
      <c r="H29" s="342">
        <v>0</v>
      </c>
      <c r="I29" s="342">
        <v>0</v>
      </c>
      <c r="J29" s="342">
        <v>0</v>
      </c>
      <c r="K29" s="342">
        <v>0</v>
      </c>
      <c r="L29" s="342">
        <v>0</v>
      </c>
      <c r="M29" s="342">
        <v>0</v>
      </c>
      <c r="N29" s="342">
        <v>0</v>
      </c>
      <c r="O29" s="342">
        <v>0</v>
      </c>
      <c r="P29" s="342">
        <f t="shared" si="0"/>
        <v>0</v>
      </c>
      <c r="Q29" s="973">
        <f t="shared" si="1"/>
        <v>0</v>
      </c>
      <c r="R29" s="307" t="s">
        <v>112</v>
      </c>
      <c r="S29" s="307" t="s">
        <v>112</v>
      </c>
      <c r="T29" s="307"/>
      <c r="U29" s="307"/>
      <c r="V29" s="307"/>
      <c r="W29" s="307"/>
      <c r="X29" s="307"/>
      <c r="Y29" s="308"/>
      <c r="Z29" s="308"/>
      <c r="AA29" s="308"/>
      <c r="AB29" s="308"/>
      <c r="AC29" s="308"/>
      <c r="AD29" s="308"/>
      <c r="AE29" s="308"/>
      <c r="AF29" s="308"/>
      <c r="AG29" s="308"/>
      <c r="AH29" s="308"/>
      <c r="AI29" s="308"/>
      <c r="AJ29" s="343"/>
      <c r="AK29" s="344"/>
      <c r="AL29" s="344"/>
      <c r="AM29" s="344"/>
      <c r="AN29" s="344"/>
      <c r="AO29" s="344"/>
      <c r="AR29" s="296" t="s">
        <v>128</v>
      </c>
      <c r="AS29" s="305" t="s">
        <v>329</v>
      </c>
      <c r="AT29" s="305" t="s">
        <v>272</v>
      </c>
      <c r="AU29" s="342">
        <v>269</v>
      </c>
      <c r="AV29" s="542">
        <f t="shared" si="2"/>
        <v>1.118642658127833E-2</v>
      </c>
    </row>
    <row r="30" spans="1:49" x14ac:dyDescent="0.25">
      <c r="A30" s="296" t="s">
        <v>119</v>
      </c>
      <c r="B30" s="305" t="s">
        <v>286</v>
      </c>
      <c r="C30" s="305" t="s">
        <v>287</v>
      </c>
      <c r="D30" s="342">
        <v>5</v>
      </c>
      <c r="E30" s="342">
        <v>0</v>
      </c>
      <c r="F30" s="342">
        <v>0</v>
      </c>
      <c r="G30" s="342">
        <v>2</v>
      </c>
      <c r="H30" s="342">
        <v>1</v>
      </c>
      <c r="I30" s="342">
        <v>2</v>
      </c>
      <c r="J30" s="342">
        <v>0</v>
      </c>
      <c r="K30" s="342">
        <v>0</v>
      </c>
      <c r="L30" s="342">
        <v>0</v>
      </c>
      <c r="M30" s="342">
        <v>0</v>
      </c>
      <c r="N30" s="342">
        <v>0</v>
      </c>
      <c r="O30" s="342">
        <v>0</v>
      </c>
      <c r="P30" s="342">
        <f t="shared" si="0"/>
        <v>10</v>
      </c>
      <c r="Q30" s="973">
        <f t="shared" si="1"/>
        <v>4.1585228926685242E-4</v>
      </c>
      <c r="R30" s="307">
        <v>79181.859915059496</v>
      </c>
      <c r="S30" s="307">
        <v>74230.690116066195</v>
      </c>
      <c r="T30" s="307"/>
      <c r="U30" s="307"/>
      <c r="V30" s="307"/>
      <c r="W30" s="307"/>
      <c r="X30" s="307"/>
      <c r="Y30" s="308"/>
      <c r="Z30" s="308"/>
      <c r="AA30" s="308"/>
      <c r="AB30" s="308"/>
      <c r="AC30" s="308"/>
      <c r="AD30" s="308"/>
      <c r="AE30" s="308"/>
      <c r="AF30" s="308"/>
      <c r="AG30" s="308"/>
      <c r="AH30" s="308"/>
      <c r="AI30" s="308"/>
      <c r="AJ30" s="343"/>
      <c r="AK30" s="344"/>
      <c r="AL30" s="344"/>
      <c r="AM30" s="344"/>
      <c r="AN30" s="344"/>
      <c r="AO30" s="344"/>
      <c r="AR30" s="296" t="s">
        <v>122</v>
      </c>
      <c r="AS30" s="305" t="s">
        <v>310</v>
      </c>
      <c r="AT30" s="305" t="s">
        <v>311</v>
      </c>
      <c r="AU30" s="342">
        <v>266</v>
      </c>
      <c r="AV30" s="542">
        <f t="shared" si="2"/>
        <v>1.1061670894498275E-2</v>
      </c>
    </row>
    <row r="31" spans="1:49" x14ac:dyDescent="0.25">
      <c r="A31" s="296" t="s">
        <v>119</v>
      </c>
      <c r="B31" s="306" t="s">
        <v>1586</v>
      </c>
      <c r="C31" s="306" t="s">
        <v>287</v>
      </c>
      <c r="D31" s="342">
        <v>0</v>
      </c>
      <c r="E31" s="342">
        <v>0</v>
      </c>
      <c r="F31" s="342">
        <v>0</v>
      </c>
      <c r="G31" s="342">
        <v>0</v>
      </c>
      <c r="H31" s="342">
        <v>0</v>
      </c>
      <c r="I31" s="342">
        <v>0</v>
      </c>
      <c r="J31" s="342">
        <v>0</v>
      </c>
      <c r="K31" s="342">
        <v>0</v>
      </c>
      <c r="L31" s="342">
        <v>0</v>
      </c>
      <c r="M31" s="342">
        <v>0</v>
      </c>
      <c r="N31" s="342">
        <v>0</v>
      </c>
      <c r="O31" s="342">
        <v>0</v>
      </c>
      <c r="P31" s="342">
        <f t="shared" si="0"/>
        <v>0</v>
      </c>
      <c r="Q31" s="973">
        <f t="shared" si="1"/>
        <v>0</v>
      </c>
      <c r="R31" s="307" t="s">
        <v>112</v>
      </c>
      <c r="S31" s="307" t="s">
        <v>112</v>
      </c>
      <c r="T31" s="307"/>
      <c r="U31" s="307"/>
      <c r="V31" s="307"/>
      <c r="W31" s="307"/>
      <c r="X31" s="307"/>
      <c r="Y31" s="308"/>
      <c r="Z31" s="308"/>
      <c r="AA31" s="308"/>
      <c r="AB31" s="308"/>
      <c r="AC31" s="308"/>
      <c r="AD31" s="308"/>
      <c r="AE31" s="308"/>
      <c r="AF31" s="308"/>
      <c r="AG31" s="308"/>
      <c r="AH31" s="308"/>
      <c r="AI31" s="308"/>
      <c r="AJ31" s="343"/>
      <c r="AK31" s="344"/>
      <c r="AL31" s="344"/>
      <c r="AM31" s="344"/>
      <c r="AN31" s="344"/>
      <c r="AO31" s="344"/>
      <c r="AR31" s="296" t="s">
        <v>122</v>
      </c>
      <c r="AS31" s="305" t="s">
        <v>359</v>
      </c>
      <c r="AT31" s="305" t="s">
        <v>289</v>
      </c>
      <c r="AU31" s="342">
        <v>260</v>
      </c>
      <c r="AV31" s="542">
        <f t="shared" si="2"/>
        <v>1.0812159520938162E-2</v>
      </c>
    </row>
    <row r="32" spans="1:49" x14ac:dyDescent="0.25">
      <c r="A32" s="296" t="s">
        <v>119</v>
      </c>
      <c r="B32" s="306" t="s">
        <v>283</v>
      </c>
      <c r="C32" s="306" t="s">
        <v>284</v>
      </c>
      <c r="D32" s="342">
        <v>0</v>
      </c>
      <c r="E32" s="342">
        <v>0</v>
      </c>
      <c r="F32" s="342">
        <v>0</v>
      </c>
      <c r="G32" s="342">
        <v>0</v>
      </c>
      <c r="H32" s="342">
        <v>0</v>
      </c>
      <c r="I32" s="342">
        <v>0</v>
      </c>
      <c r="J32" s="342">
        <v>0</v>
      </c>
      <c r="K32" s="342">
        <v>0</v>
      </c>
      <c r="L32" s="342">
        <v>0</v>
      </c>
      <c r="M32" s="342">
        <v>0</v>
      </c>
      <c r="N32" s="342">
        <v>0</v>
      </c>
      <c r="O32" s="342">
        <v>0</v>
      </c>
      <c r="P32" s="342">
        <f t="shared" si="0"/>
        <v>0</v>
      </c>
      <c r="Q32" s="973">
        <f t="shared" si="1"/>
        <v>0</v>
      </c>
      <c r="R32" s="307" t="s">
        <v>112</v>
      </c>
      <c r="S32" s="307" t="s">
        <v>112</v>
      </c>
      <c r="T32" s="307"/>
      <c r="U32" s="307"/>
      <c r="V32" s="307"/>
      <c r="W32" s="307"/>
      <c r="X32" s="307"/>
      <c r="Y32" s="308"/>
      <c r="Z32" s="308"/>
      <c r="AA32" s="308"/>
      <c r="AB32" s="308"/>
      <c r="AC32" s="308"/>
      <c r="AD32" s="308"/>
      <c r="AE32" s="308"/>
      <c r="AF32" s="308"/>
      <c r="AG32" s="308"/>
      <c r="AH32" s="308"/>
      <c r="AI32" s="308"/>
      <c r="AJ32" s="343"/>
      <c r="AK32" s="344"/>
      <c r="AL32" s="344"/>
      <c r="AM32" s="344"/>
      <c r="AN32" s="344"/>
      <c r="AO32" s="344"/>
      <c r="AR32" s="296" t="s">
        <v>139</v>
      </c>
      <c r="AS32" s="305" t="s">
        <v>350</v>
      </c>
      <c r="AT32" s="305" t="s">
        <v>272</v>
      </c>
      <c r="AU32" s="342">
        <v>252</v>
      </c>
      <c r="AV32" s="542">
        <f t="shared" si="2"/>
        <v>1.0479477689524681E-2</v>
      </c>
    </row>
    <row r="33" spans="1:48" x14ac:dyDescent="0.25">
      <c r="A33" s="296" t="s">
        <v>119</v>
      </c>
      <c r="B33" s="306" t="s">
        <v>2298</v>
      </c>
      <c r="C33" s="306" t="s">
        <v>306</v>
      </c>
      <c r="D33" s="342">
        <v>1</v>
      </c>
      <c r="E33" s="342">
        <v>0</v>
      </c>
      <c r="F33" s="342">
        <v>0</v>
      </c>
      <c r="G33" s="342">
        <v>1</v>
      </c>
      <c r="H33" s="342">
        <v>0</v>
      </c>
      <c r="I33" s="342">
        <v>0</v>
      </c>
      <c r="J33" s="342">
        <v>0</v>
      </c>
      <c r="K33" s="342">
        <v>0</v>
      </c>
      <c r="L33" s="342">
        <v>0</v>
      </c>
      <c r="M33" s="342">
        <v>0</v>
      </c>
      <c r="N33" s="342">
        <v>0</v>
      </c>
      <c r="O33" s="342">
        <v>0</v>
      </c>
      <c r="P33" s="342">
        <f t="shared" si="0"/>
        <v>2</v>
      </c>
      <c r="Q33" s="973">
        <f t="shared" si="1"/>
        <v>8.3170457853370483E-5</v>
      </c>
      <c r="R33" s="307" t="s">
        <v>112</v>
      </c>
      <c r="S33" s="307" t="s">
        <v>112</v>
      </c>
      <c r="T33" s="307"/>
      <c r="U33" s="307"/>
      <c r="V33" s="307"/>
      <c r="W33" s="307"/>
      <c r="X33" s="307"/>
      <c r="Y33" s="308"/>
      <c r="Z33" s="308"/>
      <c r="AA33" s="308"/>
      <c r="AB33" s="308"/>
      <c r="AC33" s="308"/>
      <c r="AD33" s="308"/>
      <c r="AE33" s="308"/>
      <c r="AF33" s="308"/>
      <c r="AG33" s="308"/>
      <c r="AH33" s="308"/>
      <c r="AI33" s="308"/>
      <c r="AJ33" s="343"/>
      <c r="AK33" s="343"/>
      <c r="AL33" s="343"/>
      <c r="AM33" s="343"/>
      <c r="AN33" s="343"/>
      <c r="AO33" s="343"/>
      <c r="AR33" s="296" t="s">
        <v>143</v>
      </c>
      <c r="AS33" s="305" t="s">
        <v>339</v>
      </c>
      <c r="AT33" s="305" t="s">
        <v>274</v>
      </c>
      <c r="AU33" s="342">
        <v>251</v>
      </c>
      <c r="AV33" s="542">
        <f t="shared" si="2"/>
        <v>1.0437892460597996E-2</v>
      </c>
    </row>
    <row r="34" spans="1:48" x14ac:dyDescent="0.25">
      <c r="A34" s="296" t="s">
        <v>119</v>
      </c>
      <c r="B34" s="305" t="s">
        <v>275</v>
      </c>
      <c r="C34" s="305" t="s">
        <v>272</v>
      </c>
      <c r="D34" s="342">
        <v>0</v>
      </c>
      <c r="E34" s="342">
        <v>0</v>
      </c>
      <c r="F34" s="342">
        <v>0</v>
      </c>
      <c r="G34" s="342">
        <v>0</v>
      </c>
      <c r="H34" s="342">
        <v>0</v>
      </c>
      <c r="I34" s="342">
        <v>0</v>
      </c>
      <c r="J34" s="342">
        <v>0</v>
      </c>
      <c r="K34" s="342">
        <v>0</v>
      </c>
      <c r="L34" s="342">
        <v>0</v>
      </c>
      <c r="M34" s="342">
        <v>0</v>
      </c>
      <c r="N34" s="342">
        <v>0</v>
      </c>
      <c r="O34" s="342">
        <v>0</v>
      </c>
      <c r="P34" s="342">
        <f t="shared" si="0"/>
        <v>0</v>
      </c>
      <c r="Q34" s="973">
        <f t="shared" si="1"/>
        <v>0</v>
      </c>
      <c r="R34" s="307" t="s">
        <v>112</v>
      </c>
      <c r="S34" s="307" t="s">
        <v>112</v>
      </c>
      <c r="T34" s="307"/>
      <c r="U34" s="307"/>
      <c r="V34" s="307"/>
      <c r="W34" s="307"/>
      <c r="X34" s="307"/>
      <c r="Y34" s="308"/>
      <c r="Z34" s="308"/>
      <c r="AA34" s="308"/>
      <c r="AB34" s="308"/>
      <c r="AC34" s="308"/>
      <c r="AD34" s="308"/>
      <c r="AE34" s="308"/>
      <c r="AF34" s="308"/>
      <c r="AG34" s="308"/>
      <c r="AH34" s="308"/>
      <c r="AI34" s="308"/>
      <c r="AJ34" s="343"/>
      <c r="AK34" s="344"/>
      <c r="AL34" s="344"/>
      <c r="AM34" s="344"/>
      <c r="AN34" s="344"/>
      <c r="AO34" s="344"/>
      <c r="AR34" s="296" t="s">
        <v>126</v>
      </c>
      <c r="AS34" s="305" t="s">
        <v>318</v>
      </c>
      <c r="AT34" s="305" t="s">
        <v>319</v>
      </c>
      <c r="AU34" s="342">
        <v>244</v>
      </c>
      <c r="AV34" s="542">
        <f t="shared" si="2"/>
        <v>1.0146795858111199E-2</v>
      </c>
    </row>
    <row r="35" spans="1:48" x14ac:dyDescent="0.25">
      <c r="A35" s="296" t="s">
        <v>119</v>
      </c>
      <c r="B35" s="306" t="s">
        <v>1536</v>
      </c>
      <c r="C35" s="306" t="s">
        <v>272</v>
      </c>
      <c r="D35" s="342">
        <v>0</v>
      </c>
      <c r="E35" s="342">
        <v>0</v>
      </c>
      <c r="F35" s="342">
        <v>0</v>
      </c>
      <c r="G35" s="342">
        <v>0</v>
      </c>
      <c r="H35" s="342">
        <v>0</v>
      </c>
      <c r="I35" s="342">
        <v>0</v>
      </c>
      <c r="J35" s="342">
        <v>0</v>
      </c>
      <c r="K35" s="342">
        <v>0</v>
      </c>
      <c r="L35" s="342">
        <v>0</v>
      </c>
      <c r="M35" s="342">
        <v>0</v>
      </c>
      <c r="N35" s="342">
        <v>0</v>
      </c>
      <c r="O35" s="342">
        <v>0</v>
      </c>
      <c r="P35" s="342">
        <f t="shared" si="0"/>
        <v>0</v>
      </c>
      <c r="Q35" s="973">
        <f t="shared" si="1"/>
        <v>0</v>
      </c>
      <c r="R35" s="307" t="s">
        <v>112</v>
      </c>
      <c r="S35" s="307" t="s">
        <v>112</v>
      </c>
      <c r="T35" s="307"/>
      <c r="U35" s="307"/>
      <c r="V35" s="307"/>
      <c r="W35" s="307"/>
      <c r="X35" s="307"/>
      <c r="Y35" s="308"/>
      <c r="Z35" s="308"/>
      <c r="AA35" s="308"/>
      <c r="AB35" s="308"/>
      <c r="AC35" s="308"/>
      <c r="AD35" s="308"/>
      <c r="AE35" s="308"/>
      <c r="AF35" s="308"/>
      <c r="AG35" s="308"/>
      <c r="AH35" s="308"/>
      <c r="AI35" s="308"/>
      <c r="AJ35" s="343"/>
      <c r="AK35" s="344"/>
      <c r="AL35" s="344"/>
      <c r="AM35" s="344"/>
      <c r="AN35" s="344"/>
      <c r="AO35" s="344"/>
      <c r="AR35" s="296" t="s">
        <v>133</v>
      </c>
      <c r="AS35" s="305" t="s">
        <v>2425</v>
      </c>
      <c r="AT35" s="305" t="s">
        <v>295</v>
      </c>
      <c r="AU35" s="342">
        <v>244</v>
      </c>
      <c r="AV35" s="542">
        <f t="shared" si="2"/>
        <v>1.0146795858111199E-2</v>
      </c>
    </row>
    <row r="36" spans="1:48" x14ac:dyDescent="0.25">
      <c r="A36" s="296" t="s">
        <v>119</v>
      </c>
      <c r="B36" s="306" t="s">
        <v>312</v>
      </c>
      <c r="C36" s="306" t="s">
        <v>272</v>
      </c>
      <c r="D36" s="342">
        <v>0</v>
      </c>
      <c r="E36" s="342">
        <v>0</v>
      </c>
      <c r="F36" s="342">
        <v>0</v>
      </c>
      <c r="G36" s="342">
        <v>1</v>
      </c>
      <c r="H36" s="342">
        <v>0</v>
      </c>
      <c r="I36" s="342">
        <v>0</v>
      </c>
      <c r="J36" s="342">
        <v>0</v>
      </c>
      <c r="K36" s="342">
        <v>0</v>
      </c>
      <c r="L36" s="342">
        <v>0</v>
      </c>
      <c r="M36" s="342">
        <v>0</v>
      </c>
      <c r="N36" s="342">
        <v>0</v>
      </c>
      <c r="O36" s="342">
        <v>0</v>
      </c>
      <c r="P36" s="342">
        <f t="shared" si="0"/>
        <v>1</v>
      </c>
      <c r="Q36" s="973">
        <f t="shared" si="1"/>
        <v>4.1585228926685242E-5</v>
      </c>
      <c r="R36" s="307" t="s">
        <v>112</v>
      </c>
      <c r="S36" s="307" t="s">
        <v>112</v>
      </c>
      <c r="T36" s="307"/>
      <c r="U36" s="307"/>
      <c r="V36" s="307"/>
      <c r="W36" s="307"/>
      <c r="X36" s="307"/>
      <c r="Y36" s="308"/>
      <c r="Z36" s="308"/>
      <c r="AA36" s="308"/>
      <c r="AB36" s="308"/>
      <c r="AC36" s="308"/>
      <c r="AD36" s="308"/>
      <c r="AE36" s="308"/>
      <c r="AF36" s="308"/>
      <c r="AG36" s="308"/>
      <c r="AH36" s="308"/>
      <c r="AI36" s="308"/>
      <c r="AJ36" s="343"/>
      <c r="AK36" s="344"/>
      <c r="AL36" s="344"/>
      <c r="AM36" s="344"/>
      <c r="AN36" s="344"/>
      <c r="AO36" s="344"/>
      <c r="AR36" s="296" t="s">
        <v>129</v>
      </c>
      <c r="AS36" s="305" t="s">
        <v>775</v>
      </c>
      <c r="AT36" s="305" t="s">
        <v>289</v>
      </c>
      <c r="AU36" s="342">
        <v>243</v>
      </c>
      <c r="AV36" s="542">
        <f t="shared" si="2"/>
        <v>1.0105210629184513E-2</v>
      </c>
    </row>
    <row r="37" spans="1:48" x14ac:dyDescent="0.25">
      <c r="A37" s="296" t="s">
        <v>2408</v>
      </c>
      <c r="B37" s="306" t="s">
        <v>2417</v>
      </c>
      <c r="C37" s="306" t="s">
        <v>345</v>
      </c>
      <c r="D37" s="342">
        <v>0</v>
      </c>
      <c r="E37" s="342">
        <v>0</v>
      </c>
      <c r="F37" s="342">
        <v>10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2">
        <f t="shared" si="0"/>
        <v>10</v>
      </c>
      <c r="Q37" s="973">
        <f t="shared" si="1"/>
        <v>4.1585228926685242E-4</v>
      </c>
      <c r="R37" s="307"/>
      <c r="S37" s="307"/>
      <c r="T37" s="307"/>
      <c r="U37" s="307"/>
      <c r="V37" s="307"/>
      <c r="W37" s="307"/>
      <c r="X37" s="307"/>
      <c r="Y37" s="308"/>
      <c r="Z37" s="308"/>
      <c r="AA37" s="308"/>
      <c r="AB37" s="308"/>
      <c r="AC37" s="308"/>
      <c r="AD37" s="308"/>
      <c r="AE37" s="308"/>
      <c r="AF37" s="308"/>
      <c r="AG37" s="308"/>
      <c r="AH37" s="308"/>
      <c r="AI37" s="308"/>
      <c r="AJ37" s="343"/>
      <c r="AK37" s="343"/>
      <c r="AL37" s="343"/>
      <c r="AM37" s="343"/>
      <c r="AN37" s="343"/>
      <c r="AO37" s="343"/>
      <c r="AR37" s="296" t="s">
        <v>129</v>
      </c>
      <c r="AS37" s="305" t="s">
        <v>433</v>
      </c>
      <c r="AT37" s="305" t="s">
        <v>272</v>
      </c>
      <c r="AU37" s="342">
        <v>234</v>
      </c>
      <c r="AV37" s="542">
        <f t="shared" si="2"/>
        <v>9.7309435688443472E-3</v>
      </c>
    </row>
    <row r="38" spans="1:48" x14ac:dyDescent="0.25">
      <c r="A38" s="296" t="s">
        <v>2408</v>
      </c>
      <c r="B38" s="306" t="s">
        <v>2453</v>
      </c>
      <c r="C38" s="306" t="s">
        <v>272</v>
      </c>
      <c r="D38" s="342">
        <v>0</v>
      </c>
      <c r="E38" s="342">
        <v>0</v>
      </c>
      <c r="F38" s="342">
        <v>0</v>
      </c>
      <c r="G38" s="342">
        <v>7</v>
      </c>
      <c r="H38" s="342">
        <v>0</v>
      </c>
      <c r="I38" s="342">
        <v>4</v>
      </c>
      <c r="J38" s="342">
        <v>0</v>
      </c>
      <c r="K38" s="342">
        <v>0</v>
      </c>
      <c r="L38" s="342">
        <v>0</v>
      </c>
      <c r="M38" s="342">
        <v>0</v>
      </c>
      <c r="N38" s="342">
        <v>0</v>
      </c>
      <c r="O38" s="342">
        <v>0</v>
      </c>
      <c r="P38" s="342">
        <f t="shared" si="0"/>
        <v>11</v>
      </c>
      <c r="Q38" s="973">
        <f t="shared" si="1"/>
        <v>4.5743751819353766E-4</v>
      </c>
      <c r="R38" s="307"/>
      <c r="S38" s="307"/>
      <c r="T38" s="307"/>
      <c r="U38" s="307"/>
      <c r="V38" s="307"/>
      <c r="W38" s="307"/>
      <c r="X38" s="307"/>
      <c r="Y38" s="308"/>
      <c r="Z38" s="308"/>
      <c r="AA38" s="308"/>
      <c r="AB38" s="308"/>
      <c r="AC38" s="308"/>
      <c r="AD38" s="308"/>
      <c r="AE38" s="308"/>
      <c r="AF38" s="308"/>
      <c r="AG38" s="308"/>
      <c r="AH38" s="308"/>
      <c r="AI38" s="308"/>
      <c r="AJ38" s="343"/>
      <c r="AK38" s="343"/>
      <c r="AL38" s="343"/>
      <c r="AM38" s="343"/>
      <c r="AN38" s="343"/>
      <c r="AO38" s="343"/>
      <c r="AR38" s="296" t="s">
        <v>128</v>
      </c>
      <c r="AS38" s="305" t="s">
        <v>1838</v>
      </c>
      <c r="AT38" s="305" t="s">
        <v>282</v>
      </c>
      <c r="AU38" s="342">
        <v>231</v>
      </c>
      <c r="AV38" s="542">
        <f t="shared" si="2"/>
        <v>9.6061878820642901E-3</v>
      </c>
    </row>
    <row r="39" spans="1:48" x14ac:dyDescent="0.25">
      <c r="A39" s="296" t="s">
        <v>121</v>
      </c>
      <c r="B39" s="306" t="s">
        <v>2101</v>
      </c>
      <c r="C39" s="306" t="s">
        <v>272</v>
      </c>
      <c r="D39" s="342">
        <v>0</v>
      </c>
      <c r="E39" s="342">
        <v>13</v>
      </c>
      <c r="F39" s="342">
        <v>4</v>
      </c>
      <c r="G39" s="342">
        <v>0</v>
      </c>
      <c r="H39" s="342">
        <v>0</v>
      </c>
      <c r="I39" s="342">
        <v>14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2">
        <f t="shared" si="0"/>
        <v>31</v>
      </c>
      <c r="Q39" s="973">
        <f t="shared" si="1"/>
        <v>1.2891420967272424E-3</v>
      </c>
      <c r="R39" s="307" t="s">
        <v>112</v>
      </c>
      <c r="S39" s="307" t="s">
        <v>112</v>
      </c>
      <c r="T39" s="307"/>
      <c r="U39" s="307"/>
      <c r="V39" s="307"/>
      <c r="W39" s="307"/>
      <c r="X39" s="307"/>
      <c r="Y39" s="308"/>
      <c r="Z39" s="308"/>
      <c r="AA39" s="308"/>
      <c r="AB39" s="308"/>
      <c r="AC39" s="308"/>
      <c r="AD39" s="308"/>
      <c r="AE39" s="308"/>
      <c r="AF39" s="308"/>
      <c r="AG39" s="308"/>
      <c r="AH39" s="308"/>
      <c r="AI39" s="308"/>
      <c r="AJ39" s="343"/>
      <c r="AK39" s="343"/>
      <c r="AL39" s="343"/>
      <c r="AM39" s="343"/>
      <c r="AN39" s="343"/>
      <c r="AO39" s="343"/>
      <c r="AR39" s="296" t="s">
        <v>120</v>
      </c>
      <c r="AS39" s="305" t="s">
        <v>448</v>
      </c>
      <c r="AT39" s="305" t="s">
        <v>324</v>
      </c>
      <c r="AU39" s="342">
        <v>205</v>
      </c>
      <c r="AV39" s="542">
        <f t="shared" si="2"/>
        <v>8.5249719299704749E-3</v>
      </c>
    </row>
    <row r="40" spans="1:48" ht="15.75" customHeight="1" x14ac:dyDescent="0.25">
      <c r="A40" s="296" t="s">
        <v>121</v>
      </c>
      <c r="B40" s="305" t="s">
        <v>322</v>
      </c>
      <c r="C40" s="305" t="s">
        <v>272</v>
      </c>
      <c r="D40" s="342">
        <v>0</v>
      </c>
      <c r="E40" s="342">
        <v>0</v>
      </c>
      <c r="F40" s="342">
        <v>0</v>
      </c>
      <c r="G40" s="342">
        <v>0</v>
      </c>
      <c r="H40" s="342">
        <v>0</v>
      </c>
      <c r="I40" s="342">
        <v>0</v>
      </c>
      <c r="J40" s="342">
        <v>0</v>
      </c>
      <c r="K40" s="342">
        <v>0</v>
      </c>
      <c r="L40" s="342">
        <v>0</v>
      </c>
      <c r="M40" s="342">
        <v>0</v>
      </c>
      <c r="N40" s="342">
        <v>0</v>
      </c>
      <c r="O40" s="342">
        <v>0</v>
      </c>
      <c r="P40" s="342">
        <f t="shared" si="0"/>
        <v>0</v>
      </c>
      <c r="Q40" s="973">
        <f t="shared" si="1"/>
        <v>0</v>
      </c>
      <c r="R40" s="307" t="s">
        <v>112</v>
      </c>
      <c r="S40" s="307" t="s">
        <v>112</v>
      </c>
      <c r="T40" s="307"/>
      <c r="U40" s="307"/>
      <c r="V40" s="307"/>
      <c r="W40" s="307"/>
      <c r="X40" s="307"/>
      <c r="Y40" s="308"/>
      <c r="Z40" s="308"/>
      <c r="AA40" s="308"/>
      <c r="AB40" s="308"/>
      <c r="AC40" s="308"/>
      <c r="AD40" s="308"/>
      <c r="AE40" s="308"/>
      <c r="AF40" s="308"/>
      <c r="AG40" s="308"/>
      <c r="AH40" s="308"/>
      <c r="AI40" s="308"/>
      <c r="AJ40" s="343"/>
      <c r="AK40" s="344"/>
      <c r="AL40" s="344"/>
      <c r="AM40" s="344"/>
      <c r="AN40" s="344"/>
      <c r="AO40" s="344"/>
      <c r="AQ40" s="327" t="s">
        <v>1674</v>
      </c>
      <c r="AR40" s="296" t="s">
        <v>133</v>
      </c>
      <c r="AS40" s="305" t="s">
        <v>371</v>
      </c>
      <c r="AT40" s="305" t="s">
        <v>274</v>
      </c>
      <c r="AU40" s="342">
        <v>200</v>
      </c>
      <c r="AV40" s="542">
        <f t="shared" si="2"/>
        <v>8.3170457853370475E-3</v>
      </c>
    </row>
    <row r="41" spans="1:48" ht="15.75" customHeight="1" x14ac:dyDescent="0.25">
      <c r="A41" s="296" t="s">
        <v>121</v>
      </c>
      <c r="B41" s="306" t="s">
        <v>1984</v>
      </c>
      <c r="C41" s="306" t="s">
        <v>272</v>
      </c>
      <c r="D41" s="342">
        <v>0</v>
      </c>
      <c r="E41" s="342">
        <v>4</v>
      </c>
      <c r="F41" s="342">
        <v>6</v>
      </c>
      <c r="G41" s="342">
        <v>0</v>
      </c>
      <c r="H41" s="342">
        <v>2</v>
      </c>
      <c r="I41" s="342">
        <v>0</v>
      </c>
      <c r="J41" s="342">
        <v>0</v>
      </c>
      <c r="K41" s="342">
        <v>0</v>
      </c>
      <c r="L41" s="342">
        <v>0</v>
      </c>
      <c r="M41" s="342">
        <v>0</v>
      </c>
      <c r="N41" s="342">
        <v>0</v>
      </c>
      <c r="O41" s="342">
        <v>0</v>
      </c>
      <c r="P41" s="342">
        <f t="shared" si="0"/>
        <v>12</v>
      </c>
      <c r="Q41" s="973">
        <f t="shared" si="1"/>
        <v>4.990227471202229E-4</v>
      </c>
      <c r="R41" s="307" t="s">
        <v>112</v>
      </c>
      <c r="S41" s="307" t="s">
        <v>112</v>
      </c>
      <c r="T41" s="307"/>
      <c r="U41" s="307"/>
      <c r="V41" s="307"/>
      <c r="W41" s="307"/>
      <c r="X41" s="307"/>
      <c r="Y41" s="308"/>
      <c r="Z41" s="308"/>
      <c r="AA41" s="308"/>
      <c r="AB41" s="308"/>
      <c r="AC41" s="308"/>
      <c r="AD41" s="308"/>
      <c r="AE41" s="308"/>
      <c r="AF41" s="308"/>
      <c r="AG41" s="308"/>
      <c r="AH41" s="308"/>
      <c r="AI41" s="308"/>
      <c r="AJ41" s="343"/>
      <c r="AK41" s="343"/>
      <c r="AL41" s="344"/>
      <c r="AM41" s="344"/>
      <c r="AN41" s="344"/>
      <c r="AO41" s="344"/>
      <c r="AQ41" s="327" t="s">
        <v>1675</v>
      </c>
      <c r="AR41" s="296" t="s">
        <v>137</v>
      </c>
      <c r="AS41" s="305" t="s">
        <v>1856</v>
      </c>
      <c r="AT41" s="305" t="s">
        <v>272</v>
      </c>
      <c r="AU41" s="342">
        <v>192</v>
      </c>
      <c r="AV41" s="542">
        <f t="shared" si="2"/>
        <v>7.9843639539235664E-3</v>
      </c>
    </row>
    <row r="42" spans="1:48" ht="15.75" customHeight="1" x14ac:dyDescent="0.25">
      <c r="A42" s="296" t="s">
        <v>121</v>
      </c>
      <c r="B42" s="305" t="s">
        <v>325</v>
      </c>
      <c r="C42" s="305" t="s">
        <v>277</v>
      </c>
      <c r="D42" s="342">
        <v>0</v>
      </c>
      <c r="E42" s="342">
        <v>0</v>
      </c>
      <c r="F42" s="342">
        <v>0</v>
      </c>
      <c r="G42" s="342">
        <v>0</v>
      </c>
      <c r="H42" s="342">
        <v>0</v>
      </c>
      <c r="I42" s="342">
        <v>0</v>
      </c>
      <c r="J42" s="342">
        <v>0</v>
      </c>
      <c r="K42" s="342">
        <v>0</v>
      </c>
      <c r="L42" s="342">
        <v>0</v>
      </c>
      <c r="M42" s="342">
        <v>0</v>
      </c>
      <c r="N42" s="342">
        <v>0</v>
      </c>
      <c r="O42" s="342">
        <v>0</v>
      </c>
      <c r="P42" s="342">
        <f t="shared" si="0"/>
        <v>0</v>
      </c>
      <c r="Q42" s="973">
        <f t="shared" si="1"/>
        <v>0</v>
      </c>
      <c r="R42" s="307" t="s">
        <v>112</v>
      </c>
      <c r="S42" s="307" t="s">
        <v>112</v>
      </c>
      <c r="T42" s="307"/>
      <c r="U42" s="307"/>
      <c r="V42" s="307"/>
      <c r="W42" s="307"/>
      <c r="X42" s="307"/>
      <c r="Y42" s="308"/>
      <c r="Z42" s="308"/>
      <c r="AA42" s="308"/>
      <c r="AB42" s="308"/>
      <c r="AC42" s="308"/>
      <c r="AD42" s="308"/>
      <c r="AE42" s="308"/>
      <c r="AF42" s="308"/>
      <c r="AG42" s="308"/>
      <c r="AH42" s="308"/>
      <c r="AI42" s="308"/>
      <c r="AJ42" s="343"/>
      <c r="AK42" s="344"/>
      <c r="AL42" s="344"/>
      <c r="AM42" s="344"/>
      <c r="AN42" s="344"/>
      <c r="AO42" s="344"/>
      <c r="AQ42" s="327" t="s">
        <v>297</v>
      </c>
      <c r="AR42" s="296" t="s">
        <v>138</v>
      </c>
      <c r="AS42" s="305" t="s">
        <v>369</v>
      </c>
      <c r="AT42" s="305" t="s">
        <v>274</v>
      </c>
      <c r="AU42" s="342">
        <v>191</v>
      </c>
      <c r="AV42" s="542">
        <f t="shared" si="2"/>
        <v>7.9427787249968813E-3</v>
      </c>
    </row>
    <row r="43" spans="1:48" ht="15.75" customHeight="1" x14ac:dyDescent="0.25">
      <c r="A43" s="296" t="s">
        <v>121</v>
      </c>
      <c r="B43" s="306" t="s">
        <v>327</v>
      </c>
      <c r="C43" s="306" t="s">
        <v>328</v>
      </c>
      <c r="D43" s="342">
        <v>0</v>
      </c>
      <c r="E43" s="342">
        <v>0</v>
      </c>
      <c r="F43" s="342">
        <v>0</v>
      </c>
      <c r="G43" s="342">
        <v>0</v>
      </c>
      <c r="H43" s="342">
        <v>0</v>
      </c>
      <c r="I43" s="342">
        <v>0</v>
      </c>
      <c r="J43" s="342">
        <v>0</v>
      </c>
      <c r="K43" s="342">
        <v>0</v>
      </c>
      <c r="L43" s="342">
        <v>0</v>
      </c>
      <c r="M43" s="342">
        <v>0</v>
      </c>
      <c r="N43" s="342">
        <v>0</v>
      </c>
      <c r="O43" s="342">
        <v>0</v>
      </c>
      <c r="P43" s="342">
        <f t="shared" si="0"/>
        <v>0</v>
      </c>
      <c r="Q43" s="973">
        <f t="shared" si="1"/>
        <v>0</v>
      </c>
      <c r="R43" s="307" t="s">
        <v>112</v>
      </c>
      <c r="S43" s="307" t="s">
        <v>112</v>
      </c>
      <c r="T43" s="307"/>
      <c r="U43" s="307"/>
      <c r="V43" s="307"/>
      <c r="W43" s="307"/>
      <c r="X43" s="307"/>
      <c r="Y43" s="308"/>
      <c r="Z43" s="308"/>
      <c r="AA43" s="308"/>
      <c r="AB43" s="308"/>
      <c r="AC43" s="308"/>
      <c r="AD43" s="308"/>
      <c r="AE43" s="308"/>
      <c r="AF43" s="308"/>
      <c r="AG43" s="308"/>
      <c r="AH43" s="308"/>
      <c r="AI43" s="308"/>
      <c r="AJ43" s="343"/>
      <c r="AK43" s="344"/>
      <c r="AL43" s="344"/>
      <c r="AM43" s="344"/>
      <c r="AN43" s="344"/>
      <c r="AO43" s="344"/>
      <c r="AQ43" s="327" t="s">
        <v>1676</v>
      </c>
      <c r="AR43" s="296" t="s">
        <v>122</v>
      </c>
      <c r="AS43" s="305" t="s">
        <v>1634</v>
      </c>
      <c r="AT43" s="305" t="s">
        <v>277</v>
      </c>
      <c r="AU43" s="342">
        <v>190</v>
      </c>
      <c r="AV43" s="542">
        <f t="shared" si="2"/>
        <v>7.9011934960701961E-3</v>
      </c>
    </row>
    <row r="44" spans="1:48" ht="15.75" customHeight="1" x14ac:dyDescent="0.25">
      <c r="A44" s="296" t="s">
        <v>121</v>
      </c>
      <c r="B44" s="306" t="s">
        <v>1474</v>
      </c>
      <c r="C44" s="306" t="s">
        <v>277</v>
      </c>
      <c r="D44" s="342">
        <v>0</v>
      </c>
      <c r="E44" s="342">
        <v>0</v>
      </c>
      <c r="F44" s="342">
        <v>0</v>
      </c>
      <c r="G44" s="342">
        <v>0</v>
      </c>
      <c r="H44" s="342">
        <v>0</v>
      </c>
      <c r="I44" s="342">
        <v>0</v>
      </c>
      <c r="J44" s="342">
        <v>0</v>
      </c>
      <c r="K44" s="342">
        <v>0</v>
      </c>
      <c r="L44" s="342">
        <v>0</v>
      </c>
      <c r="M44" s="342">
        <v>0</v>
      </c>
      <c r="N44" s="342">
        <v>0</v>
      </c>
      <c r="O44" s="342">
        <v>0</v>
      </c>
      <c r="P44" s="342">
        <f t="shared" si="0"/>
        <v>0</v>
      </c>
      <c r="Q44" s="973">
        <f t="shared" si="1"/>
        <v>0</v>
      </c>
      <c r="R44" s="307" t="s">
        <v>112</v>
      </c>
      <c r="S44" s="307" t="s">
        <v>112</v>
      </c>
      <c r="T44" s="307"/>
      <c r="U44" s="307"/>
      <c r="V44" s="307"/>
      <c r="W44" s="307"/>
      <c r="X44" s="307"/>
      <c r="Y44" s="308"/>
      <c r="Z44" s="308"/>
      <c r="AA44" s="308"/>
      <c r="AB44" s="308"/>
      <c r="AC44" s="308"/>
      <c r="AD44" s="308"/>
      <c r="AE44" s="308"/>
      <c r="AF44" s="308"/>
      <c r="AG44" s="308"/>
      <c r="AH44" s="308"/>
      <c r="AI44" s="308"/>
      <c r="AJ44" s="343"/>
      <c r="AK44" s="344"/>
      <c r="AL44" s="344"/>
      <c r="AM44" s="344"/>
      <c r="AN44" s="344"/>
      <c r="AO44" s="344"/>
      <c r="AQ44" s="327" t="s">
        <v>1677</v>
      </c>
      <c r="AR44" s="296" t="s">
        <v>129</v>
      </c>
      <c r="AS44" s="305" t="s">
        <v>426</v>
      </c>
      <c r="AT44" s="305" t="s">
        <v>272</v>
      </c>
      <c r="AU44" s="342">
        <v>176</v>
      </c>
      <c r="AV44" s="542">
        <f t="shared" si="2"/>
        <v>7.3190002910966025E-3</v>
      </c>
    </row>
    <row r="45" spans="1:48" ht="15.75" customHeight="1" x14ac:dyDescent="0.25">
      <c r="A45" s="296" t="s">
        <v>121</v>
      </c>
      <c r="B45" s="305" t="s">
        <v>334</v>
      </c>
      <c r="C45" s="305" t="s">
        <v>272</v>
      </c>
      <c r="D45" s="342">
        <v>0</v>
      </c>
      <c r="E45" s="342">
        <v>0</v>
      </c>
      <c r="F45" s="342">
        <v>0</v>
      </c>
      <c r="G45" s="342">
        <v>0</v>
      </c>
      <c r="H45" s="342">
        <v>0</v>
      </c>
      <c r="I45" s="342">
        <v>0</v>
      </c>
      <c r="J45" s="342">
        <v>0</v>
      </c>
      <c r="K45" s="342">
        <v>0</v>
      </c>
      <c r="L45" s="342">
        <v>0</v>
      </c>
      <c r="M45" s="342">
        <v>0</v>
      </c>
      <c r="N45" s="342">
        <v>0</v>
      </c>
      <c r="O45" s="342">
        <v>0</v>
      </c>
      <c r="P45" s="342">
        <f t="shared" si="0"/>
        <v>0</v>
      </c>
      <c r="Q45" s="973">
        <f t="shared" si="1"/>
        <v>0</v>
      </c>
      <c r="R45" s="307" t="s">
        <v>112</v>
      </c>
      <c r="S45" s="307" t="s">
        <v>112</v>
      </c>
      <c r="T45" s="307"/>
      <c r="U45" s="307"/>
      <c r="V45" s="307"/>
      <c r="W45" s="307"/>
      <c r="X45" s="307"/>
      <c r="Y45" s="308"/>
      <c r="Z45" s="308"/>
      <c r="AA45" s="308"/>
      <c r="AB45" s="308"/>
      <c r="AC45" s="308"/>
      <c r="AD45" s="308"/>
      <c r="AE45" s="308"/>
      <c r="AF45" s="308"/>
      <c r="AG45" s="308"/>
      <c r="AH45" s="308"/>
      <c r="AI45" s="308"/>
      <c r="AJ45" s="343"/>
      <c r="AK45" s="344"/>
      <c r="AL45" s="344"/>
      <c r="AM45" s="344"/>
      <c r="AN45" s="344"/>
      <c r="AO45" s="344"/>
      <c r="AQ45" s="327"/>
      <c r="AR45" s="296" t="s">
        <v>122</v>
      </c>
      <c r="AS45" s="305" t="s">
        <v>363</v>
      </c>
      <c r="AT45" s="305" t="s">
        <v>302</v>
      </c>
      <c r="AU45" s="342">
        <v>171</v>
      </c>
      <c r="AV45" s="542">
        <f t="shared" si="2"/>
        <v>7.111074146463176E-3</v>
      </c>
    </row>
    <row r="46" spans="1:48" ht="15.75" customHeight="1" x14ac:dyDescent="0.25">
      <c r="A46" s="296" t="s">
        <v>121</v>
      </c>
      <c r="B46" s="305" t="s">
        <v>330</v>
      </c>
      <c r="C46" s="305" t="s">
        <v>289</v>
      </c>
      <c r="D46" s="342">
        <v>0</v>
      </c>
      <c r="E46" s="342">
        <v>0</v>
      </c>
      <c r="F46" s="342">
        <v>0</v>
      </c>
      <c r="G46" s="342">
        <v>0</v>
      </c>
      <c r="H46" s="342">
        <v>0</v>
      </c>
      <c r="I46" s="342">
        <v>0</v>
      </c>
      <c r="J46" s="342">
        <v>0</v>
      </c>
      <c r="K46" s="342">
        <v>0</v>
      </c>
      <c r="L46" s="342">
        <v>0</v>
      </c>
      <c r="M46" s="342">
        <v>0</v>
      </c>
      <c r="N46" s="342">
        <v>0</v>
      </c>
      <c r="O46" s="342">
        <v>0</v>
      </c>
      <c r="P46" s="342">
        <f t="shared" si="0"/>
        <v>0</v>
      </c>
      <c r="Q46" s="973">
        <f t="shared" si="1"/>
        <v>0</v>
      </c>
      <c r="R46" s="307" t="s">
        <v>112</v>
      </c>
      <c r="S46" s="307" t="s">
        <v>112</v>
      </c>
      <c r="T46" s="307"/>
      <c r="U46" s="307"/>
      <c r="V46" s="307"/>
      <c r="W46" s="307"/>
      <c r="X46" s="307"/>
      <c r="Y46" s="308"/>
      <c r="Z46" s="308"/>
      <c r="AA46" s="308"/>
      <c r="AB46" s="308"/>
      <c r="AC46" s="308"/>
      <c r="AD46" s="308"/>
      <c r="AE46" s="308"/>
      <c r="AF46" s="308"/>
      <c r="AG46" s="308"/>
      <c r="AH46" s="308"/>
      <c r="AI46" s="308"/>
      <c r="AJ46" s="343"/>
      <c r="AK46" s="344"/>
      <c r="AL46" s="344"/>
      <c r="AM46" s="344"/>
      <c r="AN46" s="344"/>
      <c r="AO46" s="344"/>
      <c r="AQ46" s="327"/>
      <c r="AR46" s="296" t="s">
        <v>120</v>
      </c>
      <c r="AS46" s="305" t="s">
        <v>356</v>
      </c>
      <c r="AT46" s="305" t="s">
        <v>357</v>
      </c>
      <c r="AU46" s="342">
        <v>168</v>
      </c>
      <c r="AV46" s="542">
        <f t="shared" si="2"/>
        <v>6.9863184596831206E-3</v>
      </c>
    </row>
    <row r="47" spans="1:48" ht="15.75" customHeight="1" x14ac:dyDescent="0.25">
      <c r="A47" s="296" t="s">
        <v>121</v>
      </c>
      <c r="B47" s="306" t="s">
        <v>332</v>
      </c>
      <c r="C47" s="306" t="s">
        <v>289</v>
      </c>
      <c r="D47" s="342">
        <v>0</v>
      </c>
      <c r="E47" s="342">
        <v>0</v>
      </c>
      <c r="F47" s="342">
        <v>1</v>
      </c>
      <c r="G47" s="342">
        <v>0</v>
      </c>
      <c r="H47" s="342">
        <v>2</v>
      </c>
      <c r="I47" s="342">
        <v>0</v>
      </c>
      <c r="J47" s="342">
        <v>0</v>
      </c>
      <c r="K47" s="342">
        <v>0</v>
      </c>
      <c r="L47" s="342">
        <v>0</v>
      </c>
      <c r="M47" s="342">
        <v>0</v>
      </c>
      <c r="N47" s="342">
        <v>0</v>
      </c>
      <c r="O47" s="342">
        <v>0</v>
      </c>
      <c r="P47" s="342">
        <f t="shared" si="0"/>
        <v>3</v>
      </c>
      <c r="Q47" s="973">
        <f t="shared" si="1"/>
        <v>1.2475568678005573E-4</v>
      </c>
      <c r="R47" s="307" t="s">
        <v>112</v>
      </c>
      <c r="S47" s="307" t="s">
        <v>112</v>
      </c>
      <c r="T47" s="307"/>
      <c r="U47" s="307"/>
      <c r="V47" s="307"/>
      <c r="W47" s="307"/>
      <c r="X47" s="307"/>
      <c r="Y47" s="308"/>
      <c r="Z47" s="308"/>
      <c r="AA47" s="308"/>
      <c r="AB47" s="308"/>
      <c r="AC47" s="308"/>
      <c r="AD47" s="308"/>
      <c r="AE47" s="308"/>
      <c r="AF47" s="308"/>
      <c r="AG47" s="308"/>
      <c r="AH47" s="308"/>
      <c r="AI47" s="308"/>
      <c r="AJ47" s="343"/>
      <c r="AK47" s="344"/>
      <c r="AL47" s="344"/>
      <c r="AM47" s="344"/>
      <c r="AN47" s="344"/>
      <c r="AO47" s="344"/>
      <c r="AQ47" s="327" t="s">
        <v>1678</v>
      </c>
      <c r="AR47" s="296" t="s">
        <v>135</v>
      </c>
      <c r="AS47" s="305" t="s">
        <v>379</v>
      </c>
      <c r="AT47" s="305" t="s">
        <v>289</v>
      </c>
      <c r="AU47" s="342">
        <v>147</v>
      </c>
      <c r="AV47" s="542">
        <f t="shared" si="2"/>
        <v>6.1130286522227302E-3</v>
      </c>
    </row>
    <row r="48" spans="1:48" ht="15.75" customHeight="1" x14ac:dyDescent="0.25">
      <c r="A48" s="296" t="s">
        <v>121</v>
      </c>
      <c r="B48" s="305" t="s">
        <v>336</v>
      </c>
      <c r="C48" s="305" t="s">
        <v>272</v>
      </c>
      <c r="D48" s="342">
        <v>6</v>
      </c>
      <c r="E48" s="342">
        <v>3</v>
      </c>
      <c r="F48" s="342">
        <v>5</v>
      </c>
      <c r="G48" s="342">
        <v>0</v>
      </c>
      <c r="H48" s="342">
        <v>7</v>
      </c>
      <c r="I48" s="342">
        <v>0</v>
      </c>
      <c r="J48" s="342">
        <v>0</v>
      </c>
      <c r="K48" s="342">
        <v>0</v>
      </c>
      <c r="L48" s="342">
        <v>0</v>
      </c>
      <c r="M48" s="342">
        <v>0</v>
      </c>
      <c r="N48" s="342">
        <v>0</v>
      </c>
      <c r="O48" s="342">
        <v>0</v>
      </c>
      <c r="P48" s="342">
        <f t="shared" si="0"/>
        <v>21</v>
      </c>
      <c r="Q48" s="973">
        <f t="shared" si="1"/>
        <v>8.7328980746039008E-4</v>
      </c>
      <c r="R48" s="307">
        <v>17755.639954079899</v>
      </c>
      <c r="S48" s="307">
        <v>17755.639954079899</v>
      </c>
      <c r="T48" s="307"/>
      <c r="U48" s="307"/>
      <c r="V48" s="307"/>
      <c r="W48" s="307"/>
      <c r="X48" s="307"/>
      <c r="Y48" s="308"/>
      <c r="Z48" s="308"/>
      <c r="AA48" s="308"/>
      <c r="AB48" s="308"/>
      <c r="AC48" s="308"/>
      <c r="AD48" s="308"/>
      <c r="AE48" s="308"/>
      <c r="AF48" s="308"/>
      <c r="AG48" s="308"/>
      <c r="AH48" s="308"/>
      <c r="AI48" s="308"/>
      <c r="AJ48" s="343"/>
      <c r="AK48" s="344"/>
      <c r="AL48" s="344"/>
      <c r="AM48" s="344"/>
      <c r="AN48" s="344"/>
      <c r="AO48" s="344"/>
      <c r="AQ48" s="327" t="s">
        <v>1679</v>
      </c>
      <c r="AR48" s="296" t="s">
        <v>135</v>
      </c>
      <c r="AS48" s="305" t="s">
        <v>370</v>
      </c>
      <c r="AT48" s="305" t="s">
        <v>272</v>
      </c>
      <c r="AU48" s="342">
        <v>143</v>
      </c>
      <c r="AV48" s="542">
        <f t="shared" si="2"/>
        <v>5.9466877365159897E-3</v>
      </c>
    </row>
    <row r="49" spans="1:48" ht="15.75" customHeight="1" x14ac:dyDescent="0.25">
      <c r="A49" s="296" t="s">
        <v>121</v>
      </c>
      <c r="B49" s="306" t="s">
        <v>338</v>
      </c>
      <c r="C49" s="306" t="s">
        <v>302</v>
      </c>
      <c r="D49" s="342">
        <v>0</v>
      </c>
      <c r="E49" s="342">
        <v>4</v>
      </c>
      <c r="F49" s="342">
        <v>0</v>
      </c>
      <c r="G49" s="342">
        <v>0</v>
      </c>
      <c r="H49" s="342">
        <v>3</v>
      </c>
      <c r="I49" s="342">
        <v>0</v>
      </c>
      <c r="J49" s="342">
        <v>0</v>
      </c>
      <c r="K49" s="342">
        <v>0</v>
      </c>
      <c r="L49" s="342">
        <v>0</v>
      </c>
      <c r="M49" s="342">
        <v>0</v>
      </c>
      <c r="N49" s="342">
        <v>0</v>
      </c>
      <c r="O49" s="342">
        <v>0</v>
      </c>
      <c r="P49" s="342">
        <f t="shared" si="0"/>
        <v>7</v>
      </c>
      <c r="Q49" s="973">
        <f t="shared" si="1"/>
        <v>2.9109660248679669E-4</v>
      </c>
      <c r="R49" s="307" t="s">
        <v>112</v>
      </c>
      <c r="S49" s="307" t="s">
        <v>112</v>
      </c>
      <c r="T49" s="307"/>
      <c r="U49" s="307"/>
      <c r="V49" s="307"/>
      <c r="W49" s="307"/>
      <c r="X49" s="307"/>
      <c r="Y49" s="308"/>
      <c r="Z49" s="308"/>
      <c r="AA49" s="308"/>
      <c r="AB49" s="308"/>
      <c r="AC49" s="308"/>
      <c r="AD49" s="308"/>
      <c r="AE49" s="308"/>
      <c r="AF49" s="308"/>
      <c r="AG49" s="308"/>
      <c r="AH49" s="308"/>
      <c r="AI49" s="308"/>
      <c r="AJ49" s="343"/>
      <c r="AK49" s="344"/>
      <c r="AL49" s="344"/>
      <c r="AM49" s="344"/>
      <c r="AN49" s="344"/>
      <c r="AO49" s="344"/>
      <c r="AQ49" s="327"/>
      <c r="AR49" s="296" t="s">
        <v>190</v>
      </c>
      <c r="AS49" s="305" t="s">
        <v>2307</v>
      </c>
      <c r="AT49" s="305" t="s">
        <v>272</v>
      </c>
      <c r="AU49" s="342">
        <v>141</v>
      </c>
      <c r="AV49" s="542">
        <f t="shared" si="2"/>
        <v>5.8635172786626194E-3</v>
      </c>
    </row>
    <row r="50" spans="1:48" ht="15.75" customHeight="1" x14ac:dyDescent="0.25">
      <c r="A50" s="296" t="s">
        <v>1805</v>
      </c>
      <c r="B50" s="305" t="s">
        <v>1808</v>
      </c>
      <c r="C50" s="305" t="s">
        <v>289</v>
      </c>
      <c r="D50" s="342">
        <v>0</v>
      </c>
      <c r="E50" s="342">
        <v>0</v>
      </c>
      <c r="F50" s="342">
        <v>0</v>
      </c>
      <c r="G50" s="342">
        <v>0</v>
      </c>
      <c r="H50" s="342">
        <v>0</v>
      </c>
      <c r="I50" s="342">
        <v>0</v>
      </c>
      <c r="J50" s="342">
        <v>0</v>
      </c>
      <c r="K50" s="342">
        <v>0</v>
      </c>
      <c r="L50" s="342">
        <v>0</v>
      </c>
      <c r="M50" s="342">
        <v>0</v>
      </c>
      <c r="N50" s="342">
        <v>0</v>
      </c>
      <c r="O50" s="342">
        <v>0</v>
      </c>
      <c r="P50" s="342">
        <f t="shared" si="0"/>
        <v>0</v>
      </c>
      <c r="Q50" s="973">
        <f t="shared" si="1"/>
        <v>0</v>
      </c>
      <c r="R50" s="307" t="s">
        <v>112</v>
      </c>
      <c r="S50" s="307" t="s">
        <v>112</v>
      </c>
      <c r="T50" s="307"/>
      <c r="U50" s="307"/>
      <c r="V50" s="307"/>
      <c r="W50" s="307"/>
      <c r="X50" s="307"/>
      <c r="Y50" s="308"/>
      <c r="Z50" s="308"/>
      <c r="AA50" s="308"/>
      <c r="AB50" s="308"/>
      <c r="AC50" s="308"/>
      <c r="AD50" s="308"/>
      <c r="AE50" s="308"/>
      <c r="AF50" s="308"/>
      <c r="AG50" s="308"/>
      <c r="AH50" s="308"/>
      <c r="AI50" s="308"/>
      <c r="AJ50" s="343"/>
      <c r="AK50" s="344"/>
      <c r="AL50" s="344"/>
      <c r="AM50" s="344"/>
      <c r="AN50" s="344"/>
      <c r="AO50" s="344"/>
      <c r="AQ50" s="327" t="s">
        <v>1680</v>
      </c>
      <c r="AR50" s="296" t="s">
        <v>128</v>
      </c>
      <c r="AS50" s="305" t="s">
        <v>512</v>
      </c>
      <c r="AT50" s="305" t="s">
        <v>289</v>
      </c>
      <c r="AU50" s="342">
        <v>137</v>
      </c>
      <c r="AV50" s="542">
        <f t="shared" si="2"/>
        <v>5.697176362955878E-3</v>
      </c>
    </row>
    <row r="51" spans="1:48" ht="15.75" customHeight="1" x14ac:dyDescent="0.25">
      <c r="A51" s="296" t="s">
        <v>1805</v>
      </c>
      <c r="B51" s="305" t="s">
        <v>2496</v>
      </c>
      <c r="C51" s="306" t="s">
        <v>289</v>
      </c>
      <c r="D51" s="342">
        <v>0</v>
      </c>
      <c r="E51" s="342">
        <v>0</v>
      </c>
      <c r="F51" s="342">
        <v>0</v>
      </c>
      <c r="G51" s="342">
        <v>0</v>
      </c>
      <c r="H51" s="342">
        <v>3</v>
      </c>
      <c r="I51" s="342">
        <v>0</v>
      </c>
      <c r="J51" s="342">
        <v>0</v>
      </c>
      <c r="K51" s="342">
        <v>0</v>
      </c>
      <c r="L51" s="342">
        <v>0</v>
      </c>
      <c r="M51" s="342">
        <v>0</v>
      </c>
      <c r="N51" s="342">
        <v>0</v>
      </c>
      <c r="O51" s="342">
        <v>0</v>
      </c>
      <c r="P51" s="342">
        <f t="shared" si="0"/>
        <v>3</v>
      </c>
      <c r="Q51" s="973">
        <f t="shared" si="1"/>
        <v>1.2475568678005573E-4</v>
      </c>
      <c r="R51" s="307"/>
      <c r="S51" s="307"/>
      <c r="T51" s="307"/>
      <c r="U51" s="307"/>
      <c r="V51" s="307"/>
      <c r="W51" s="307"/>
      <c r="X51" s="307"/>
      <c r="Y51" s="308"/>
      <c r="Z51" s="308"/>
      <c r="AA51" s="308"/>
      <c r="AB51" s="308"/>
      <c r="AC51" s="308"/>
      <c r="AD51" s="308"/>
      <c r="AE51" s="308"/>
      <c r="AF51" s="308"/>
      <c r="AG51" s="308"/>
      <c r="AH51" s="308"/>
      <c r="AI51" s="308"/>
      <c r="AJ51" s="343"/>
      <c r="AK51" s="343"/>
      <c r="AL51" s="343"/>
      <c r="AM51" s="343"/>
      <c r="AN51" s="343"/>
      <c r="AO51" s="343"/>
      <c r="AQ51" s="327"/>
      <c r="AR51" s="296" t="s">
        <v>126</v>
      </c>
      <c r="AS51" s="305" t="s">
        <v>344</v>
      </c>
      <c r="AT51" s="305" t="s">
        <v>345</v>
      </c>
      <c r="AU51" s="342">
        <v>135</v>
      </c>
      <c r="AV51" s="542">
        <f t="shared" si="2"/>
        <v>5.6140059051025077E-3</v>
      </c>
    </row>
    <row r="52" spans="1:48" ht="15.75" customHeight="1" x14ac:dyDescent="0.25">
      <c r="A52" s="296" t="s">
        <v>1390</v>
      </c>
      <c r="B52" s="306" t="s">
        <v>1517</v>
      </c>
      <c r="C52" s="306" t="s">
        <v>289</v>
      </c>
      <c r="D52" s="342">
        <v>0</v>
      </c>
      <c r="E52" s="342">
        <v>0</v>
      </c>
      <c r="F52" s="342">
        <v>0</v>
      </c>
      <c r="G52" s="342">
        <v>0</v>
      </c>
      <c r="H52" s="342">
        <v>0</v>
      </c>
      <c r="I52" s="342">
        <v>0</v>
      </c>
      <c r="J52" s="342">
        <v>0</v>
      </c>
      <c r="K52" s="342">
        <v>0</v>
      </c>
      <c r="L52" s="342">
        <v>0</v>
      </c>
      <c r="M52" s="342">
        <v>0</v>
      </c>
      <c r="N52" s="342">
        <v>0</v>
      </c>
      <c r="O52" s="342">
        <v>0</v>
      </c>
      <c r="P52" s="342">
        <f t="shared" si="0"/>
        <v>0</v>
      </c>
      <c r="Q52" s="973">
        <f t="shared" si="1"/>
        <v>0</v>
      </c>
      <c r="R52" s="307" t="s">
        <v>112</v>
      </c>
      <c r="S52" s="307" t="s">
        <v>112</v>
      </c>
      <c r="T52" s="307"/>
      <c r="U52" s="307"/>
      <c r="V52" s="307"/>
      <c r="W52" s="307"/>
      <c r="X52" s="307"/>
      <c r="Y52" s="308"/>
      <c r="Z52" s="308"/>
      <c r="AA52" s="308"/>
      <c r="AB52" s="308"/>
      <c r="AC52" s="308"/>
      <c r="AD52" s="308"/>
      <c r="AE52" s="308"/>
      <c r="AF52" s="308"/>
      <c r="AG52" s="308"/>
      <c r="AH52" s="308"/>
      <c r="AI52" s="308"/>
      <c r="AJ52" s="343"/>
      <c r="AK52" s="343"/>
      <c r="AL52" s="344"/>
      <c r="AM52" s="344"/>
      <c r="AN52" s="344"/>
      <c r="AO52" s="344"/>
      <c r="AQ52" s="327" t="s">
        <v>1681</v>
      </c>
      <c r="AR52" s="296" t="s">
        <v>131</v>
      </c>
      <c r="AS52" s="305" t="s">
        <v>2301</v>
      </c>
      <c r="AT52" s="305" t="s">
        <v>289</v>
      </c>
      <c r="AU52" s="342">
        <v>133</v>
      </c>
      <c r="AV52" s="542">
        <f t="shared" si="2"/>
        <v>5.5308354472491375E-3</v>
      </c>
    </row>
    <row r="53" spans="1:48" ht="15.75" customHeight="1" x14ac:dyDescent="0.25">
      <c r="A53" s="296" t="s">
        <v>1570</v>
      </c>
      <c r="B53" s="306" t="s">
        <v>1985</v>
      </c>
      <c r="C53" s="306" t="s">
        <v>272</v>
      </c>
      <c r="D53" s="342">
        <v>0</v>
      </c>
      <c r="E53" s="342">
        <v>0</v>
      </c>
      <c r="F53" s="342">
        <v>0</v>
      </c>
      <c r="G53" s="342">
        <v>0</v>
      </c>
      <c r="H53" s="342">
        <v>0</v>
      </c>
      <c r="I53" s="342">
        <v>0</v>
      </c>
      <c r="J53" s="342">
        <v>0</v>
      </c>
      <c r="K53" s="342">
        <v>0</v>
      </c>
      <c r="L53" s="342">
        <v>0</v>
      </c>
      <c r="M53" s="342">
        <v>0</v>
      </c>
      <c r="N53" s="342">
        <v>0</v>
      </c>
      <c r="O53" s="342">
        <v>0</v>
      </c>
      <c r="P53" s="342">
        <f t="shared" si="0"/>
        <v>0</v>
      </c>
      <c r="Q53" s="973">
        <f t="shared" si="1"/>
        <v>0</v>
      </c>
      <c r="R53" s="307" t="s">
        <v>112</v>
      </c>
      <c r="S53" s="307" t="s">
        <v>112</v>
      </c>
      <c r="T53" s="307"/>
      <c r="U53" s="307"/>
      <c r="V53" s="307"/>
      <c r="W53" s="307"/>
      <c r="X53" s="307"/>
      <c r="Y53" s="308"/>
      <c r="Z53" s="308"/>
      <c r="AA53" s="308"/>
      <c r="AB53" s="308"/>
      <c r="AC53" s="308"/>
      <c r="AD53" s="308"/>
      <c r="AE53" s="308"/>
      <c r="AF53" s="308"/>
      <c r="AG53" s="308"/>
      <c r="AH53" s="308"/>
      <c r="AI53" s="308"/>
      <c r="AJ53" s="343"/>
      <c r="AK53" s="344"/>
      <c r="AL53" s="343"/>
      <c r="AM53" s="343"/>
      <c r="AN53" s="344"/>
      <c r="AO53" s="344"/>
      <c r="AQ53" s="327" t="s">
        <v>1682</v>
      </c>
      <c r="AR53" s="296" t="s">
        <v>175</v>
      </c>
      <c r="AS53" s="305" t="s">
        <v>1599</v>
      </c>
      <c r="AT53" s="305" t="s">
        <v>277</v>
      </c>
      <c r="AU53" s="342">
        <v>129</v>
      </c>
      <c r="AV53" s="542">
        <f t="shared" si="2"/>
        <v>5.3644945315423961E-3</v>
      </c>
    </row>
    <row r="54" spans="1:48" ht="15.75" customHeight="1" x14ac:dyDescent="0.25">
      <c r="A54" s="296" t="s">
        <v>1570</v>
      </c>
      <c r="B54" s="305" t="s">
        <v>1571</v>
      </c>
      <c r="C54" s="305" t="s">
        <v>272</v>
      </c>
      <c r="D54" s="342">
        <v>0</v>
      </c>
      <c r="E54" s="342">
        <v>0</v>
      </c>
      <c r="F54" s="342">
        <v>0</v>
      </c>
      <c r="G54" s="342">
        <v>0</v>
      </c>
      <c r="H54" s="342">
        <v>0</v>
      </c>
      <c r="I54" s="342">
        <v>0</v>
      </c>
      <c r="J54" s="342">
        <v>0</v>
      </c>
      <c r="K54" s="342">
        <v>0</v>
      </c>
      <c r="L54" s="342">
        <v>0</v>
      </c>
      <c r="M54" s="342">
        <v>0</v>
      </c>
      <c r="N54" s="342">
        <v>0</v>
      </c>
      <c r="O54" s="342">
        <v>0</v>
      </c>
      <c r="P54" s="342">
        <f t="shared" si="0"/>
        <v>0</v>
      </c>
      <c r="Q54" s="973">
        <f t="shared" si="1"/>
        <v>0</v>
      </c>
      <c r="R54" s="307" t="s">
        <v>112</v>
      </c>
      <c r="S54" s="307" t="s">
        <v>112</v>
      </c>
      <c r="T54" s="307"/>
      <c r="U54" s="307"/>
      <c r="V54" s="307"/>
      <c r="W54" s="307"/>
      <c r="X54" s="307"/>
      <c r="Y54" s="308"/>
      <c r="Z54" s="308"/>
      <c r="AA54" s="308"/>
      <c r="AB54" s="308"/>
      <c r="AC54" s="308"/>
      <c r="AD54" s="308"/>
      <c r="AE54" s="308"/>
      <c r="AF54" s="308"/>
      <c r="AG54" s="308"/>
      <c r="AH54" s="308"/>
      <c r="AI54" s="308"/>
      <c r="AJ54" s="343"/>
      <c r="AK54" s="344"/>
      <c r="AL54" s="343"/>
      <c r="AM54" s="343"/>
      <c r="AN54" s="344"/>
      <c r="AO54" s="344"/>
      <c r="AQ54" s="327" t="s">
        <v>1683</v>
      </c>
      <c r="AR54" s="296" t="s">
        <v>156</v>
      </c>
      <c r="AS54" s="305" t="s">
        <v>1772</v>
      </c>
      <c r="AT54" s="305" t="s">
        <v>274</v>
      </c>
      <c r="AU54" s="342">
        <v>128</v>
      </c>
      <c r="AV54" s="542">
        <f t="shared" si="2"/>
        <v>5.3229093026157109E-3</v>
      </c>
    </row>
    <row r="55" spans="1:48" ht="15.75" customHeight="1" x14ac:dyDescent="0.25">
      <c r="A55" s="296" t="s">
        <v>1570</v>
      </c>
      <c r="B55" s="306" t="s">
        <v>1572</v>
      </c>
      <c r="C55" s="306" t="s">
        <v>272</v>
      </c>
      <c r="D55" s="342">
        <v>0</v>
      </c>
      <c r="E55" s="342">
        <v>0</v>
      </c>
      <c r="F55" s="342">
        <v>0</v>
      </c>
      <c r="G55" s="342">
        <v>0</v>
      </c>
      <c r="H55" s="342">
        <v>0</v>
      </c>
      <c r="I55" s="342">
        <v>0</v>
      </c>
      <c r="J55" s="342">
        <v>0</v>
      </c>
      <c r="K55" s="342">
        <v>0</v>
      </c>
      <c r="L55" s="342">
        <v>0</v>
      </c>
      <c r="M55" s="342">
        <v>0</v>
      </c>
      <c r="N55" s="342">
        <v>0</v>
      </c>
      <c r="O55" s="342">
        <v>0</v>
      </c>
      <c r="P55" s="342">
        <f t="shared" si="0"/>
        <v>0</v>
      </c>
      <c r="Q55" s="973">
        <f t="shared" si="1"/>
        <v>0</v>
      </c>
      <c r="R55" s="307" t="s">
        <v>112</v>
      </c>
      <c r="S55" s="307" t="s">
        <v>112</v>
      </c>
      <c r="T55" s="307"/>
      <c r="U55" s="307"/>
      <c r="V55" s="307"/>
      <c r="W55" s="307"/>
      <c r="X55" s="307"/>
      <c r="Y55" s="308"/>
      <c r="Z55" s="308"/>
      <c r="AA55" s="308"/>
      <c r="AB55" s="308"/>
      <c r="AC55" s="308"/>
      <c r="AD55" s="308"/>
      <c r="AE55" s="308"/>
      <c r="AF55" s="308"/>
      <c r="AG55" s="308"/>
      <c r="AH55" s="308"/>
      <c r="AI55" s="308"/>
      <c r="AJ55" s="343"/>
      <c r="AK55" s="343"/>
      <c r="AL55" s="344"/>
      <c r="AM55" s="344"/>
      <c r="AN55" s="344"/>
      <c r="AO55" s="344"/>
      <c r="AQ55" s="327"/>
      <c r="AR55" s="296" t="s">
        <v>129</v>
      </c>
      <c r="AS55" s="305" t="s">
        <v>428</v>
      </c>
      <c r="AT55" s="305" t="s">
        <v>345</v>
      </c>
      <c r="AU55" s="342">
        <v>121</v>
      </c>
      <c r="AV55" s="542">
        <f t="shared" si="2"/>
        <v>5.0318127001289141E-3</v>
      </c>
    </row>
    <row r="56" spans="1:48" ht="15.75" customHeight="1" x14ac:dyDescent="0.25">
      <c r="A56" s="296" t="s">
        <v>1570</v>
      </c>
      <c r="B56" s="305" t="s">
        <v>1996</v>
      </c>
      <c r="C56" s="305" t="s">
        <v>345</v>
      </c>
      <c r="D56" s="342">
        <v>0</v>
      </c>
      <c r="E56" s="342">
        <v>0</v>
      </c>
      <c r="F56" s="342">
        <v>0</v>
      </c>
      <c r="G56" s="342">
        <v>0</v>
      </c>
      <c r="H56" s="342">
        <v>0</v>
      </c>
      <c r="I56" s="342">
        <v>0</v>
      </c>
      <c r="J56" s="342">
        <v>0</v>
      </c>
      <c r="K56" s="342">
        <v>0</v>
      </c>
      <c r="L56" s="342">
        <v>0</v>
      </c>
      <c r="M56" s="342">
        <v>0</v>
      </c>
      <c r="N56" s="342">
        <v>0</v>
      </c>
      <c r="O56" s="342">
        <v>0</v>
      </c>
      <c r="P56" s="342">
        <f t="shared" si="0"/>
        <v>0</v>
      </c>
      <c r="Q56" s="973">
        <f t="shared" si="1"/>
        <v>0</v>
      </c>
      <c r="R56" s="307" t="s">
        <v>112</v>
      </c>
      <c r="S56" s="307" t="s">
        <v>112</v>
      </c>
      <c r="T56" s="307"/>
      <c r="U56" s="307"/>
      <c r="V56" s="307"/>
      <c r="W56" s="307"/>
      <c r="X56" s="307"/>
      <c r="Y56" s="308"/>
      <c r="Z56" s="308"/>
      <c r="AA56" s="308"/>
      <c r="AB56" s="308"/>
      <c r="AC56" s="308"/>
      <c r="AD56" s="308"/>
      <c r="AE56" s="308"/>
      <c r="AF56" s="308"/>
      <c r="AG56" s="308"/>
      <c r="AH56" s="308"/>
      <c r="AI56" s="308"/>
      <c r="AJ56" s="343"/>
      <c r="AK56" s="344"/>
      <c r="AL56" s="344"/>
      <c r="AM56" s="344"/>
      <c r="AN56" s="344"/>
      <c r="AO56" s="344"/>
      <c r="AQ56" s="327" t="s">
        <v>1684</v>
      </c>
      <c r="AR56" s="296" t="s">
        <v>144</v>
      </c>
      <c r="AS56" s="305" t="s">
        <v>1935</v>
      </c>
      <c r="AT56" s="305" t="s">
        <v>272</v>
      </c>
      <c r="AU56" s="342">
        <v>117</v>
      </c>
      <c r="AV56" s="542">
        <f t="shared" si="2"/>
        <v>4.8654717844221736E-3</v>
      </c>
    </row>
    <row r="57" spans="1:48" ht="15.75" customHeight="1" x14ac:dyDescent="0.25">
      <c r="A57" s="296" t="s">
        <v>123</v>
      </c>
      <c r="B57" s="306">
        <v>118</v>
      </c>
      <c r="C57" s="306" t="s">
        <v>301</v>
      </c>
      <c r="D57" s="342">
        <v>0</v>
      </c>
      <c r="E57" s="342">
        <v>0</v>
      </c>
      <c r="F57" s="342">
        <v>0</v>
      </c>
      <c r="G57" s="342">
        <v>0</v>
      </c>
      <c r="H57" s="342">
        <v>0</v>
      </c>
      <c r="I57" s="342">
        <v>0</v>
      </c>
      <c r="J57" s="342">
        <v>0</v>
      </c>
      <c r="K57" s="342">
        <v>0</v>
      </c>
      <c r="L57" s="342">
        <v>0</v>
      </c>
      <c r="M57" s="342">
        <v>0</v>
      </c>
      <c r="N57" s="342">
        <v>0</v>
      </c>
      <c r="O57" s="342">
        <v>0</v>
      </c>
      <c r="P57" s="342">
        <f t="shared" si="0"/>
        <v>0</v>
      </c>
      <c r="Q57" s="973">
        <f t="shared" si="1"/>
        <v>0</v>
      </c>
      <c r="R57" s="307" t="s">
        <v>112</v>
      </c>
      <c r="S57" s="307" t="s">
        <v>112</v>
      </c>
      <c r="T57" s="307"/>
      <c r="U57" s="307"/>
      <c r="V57" s="307"/>
      <c r="W57" s="307"/>
      <c r="X57" s="307"/>
      <c r="Y57" s="308"/>
      <c r="Z57" s="308"/>
      <c r="AA57" s="308"/>
      <c r="AB57" s="308"/>
      <c r="AC57" s="308"/>
      <c r="AD57" s="308"/>
      <c r="AE57" s="308"/>
      <c r="AF57" s="308"/>
      <c r="AG57" s="308"/>
      <c r="AH57" s="308"/>
      <c r="AI57" s="308"/>
      <c r="AJ57" s="343"/>
      <c r="AK57" s="344"/>
      <c r="AL57" s="344"/>
      <c r="AM57" s="344"/>
      <c r="AN57" s="344"/>
      <c r="AO57" s="344"/>
      <c r="AQ57" s="327"/>
      <c r="AR57" s="296" t="s">
        <v>190</v>
      </c>
      <c r="AS57" s="305" t="s">
        <v>426</v>
      </c>
      <c r="AT57" s="305" t="s">
        <v>272</v>
      </c>
      <c r="AU57" s="342">
        <v>113</v>
      </c>
      <c r="AV57" s="542">
        <f t="shared" si="2"/>
        <v>4.6991308687154322E-3</v>
      </c>
    </row>
    <row r="58" spans="1:48" ht="15.75" customHeight="1" x14ac:dyDescent="0.25">
      <c r="A58" s="296" t="s">
        <v>123</v>
      </c>
      <c r="B58" s="305">
        <v>128</v>
      </c>
      <c r="C58" s="305" t="s">
        <v>301</v>
      </c>
      <c r="D58" s="342">
        <v>0</v>
      </c>
      <c r="E58" s="342">
        <v>0</v>
      </c>
      <c r="F58" s="342">
        <v>0</v>
      </c>
      <c r="G58" s="342">
        <v>0</v>
      </c>
      <c r="H58" s="342">
        <v>0</v>
      </c>
      <c r="I58" s="342">
        <v>0</v>
      </c>
      <c r="J58" s="342">
        <v>0</v>
      </c>
      <c r="K58" s="342">
        <v>0</v>
      </c>
      <c r="L58" s="342">
        <v>0</v>
      </c>
      <c r="M58" s="342">
        <v>0</v>
      </c>
      <c r="N58" s="342">
        <v>0</v>
      </c>
      <c r="O58" s="342">
        <v>0</v>
      </c>
      <c r="P58" s="342">
        <f t="shared" si="0"/>
        <v>0</v>
      </c>
      <c r="Q58" s="973">
        <f t="shared" si="1"/>
        <v>0</v>
      </c>
      <c r="R58" s="307" t="s">
        <v>112</v>
      </c>
      <c r="S58" s="307" t="s">
        <v>112</v>
      </c>
      <c r="T58" s="307"/>
      <c r="U58" s="307"/>
      <c r="V58" s="307"/>
      <c r="W58" s="307"/>
      <c r="X58" s="307"/>
      <c r="Y58" s="308"/>
      <c r="Z58" s="308"/>
      <c r="AA58" s="308"/>
      <c r="AB58" s="308"/>
      <c r="AC58" s="308"/>
      <c r="AD58" s="308"/>
      <c r="AE58" s="308"/>
      <c r="AF58" s="308"/>
      <c r="AG58" s="308"/>
      <c r="AH58" s="308"/>
      <c r="AI58" s="308"/>
      <c r="AJ58" s="343"/>
      <c r="AK58" s="344"/>
      <c r="AL58" s="344"/>
      <c r="AM58" s="344"/>
      <c r="AN58" s="344"/>
      <c r="AO58" s="344"/>
      <c r="AQ58" s="327" t="s">
        <v>1685</v>
      </c>
      <c r="AR58" s="296" t="s">
        <v>190</v>
      </c>
      <c r="AS58" s="305" t="s">
        <v>2195</v>
      </c>
      <c r="AT58" s="305" t="s">
        <v>272</v>
      </c>
      <c r="AU58" s="342">
        <v>112</v>
      </c>
      <c r="AV58" s="542">
        <f t="shared" si="2"/>
        <v>4.6575456397887471E-3</v>
      </c>
    </row>
    <row r="59" spans="1:48" ht="15.75" customHeight="1" x14ac:dyDescent="0.25">
      <c r="A59" s="296" t="s">
        <v>123</v>
      </c>
      <c r="B59" s="306">
        <v>218</v>
      </c>
      <c r="C59" s="306" t="s">
        <v>301</v>
      </c>
      <c r="D59" s="342">
        <v>1</v>
      </c>
      <c r="E59" s="342">
        <v>0</v>
      </c>
      <c r="F59" s="342">
        <v>0</v>
      </c>
      <c r="G59" s="342">
        <v>0</v>
      </c>
      <c r="H59" s="342">
        <v>0</v>
      </c>
      <c r="I59" s="342">
        <v>4</v>
      </c>
      <c r="J59" s="342">
        <v>0</v>
      </c>
      <c r="K59" s="342">
        <v>0</v>
      </c>
      <c r="L59" s="342">
        <v>0</v>
      </c>
      <c r="M59" s="342">
        <v>0</v>
      </c>
      <c r="N59" s="342">
        <v>0</v>
      </c>
      <c r="O59" s="342">
        <v>0</v>
      </c>
      <c r="P59" s="342">
        <f t="shared" si="0"/>
        <v>5</v>
      </c>
      <c r="Q59" s="973">
        <f t="shared" si="1"/>
        <v>2.0792614463342621E-4</v>
      </c>
      <c r="R59" s="307" t="s">
        <v>112</v>
      </c>
      <c r="S59" s="307" t="s">
        <v>112</v>
      </c>
      <c r="T59" s="307"/>
      <c r="U59" s="307"/>
      <c r="V59" s="307"/>
      <c r="W59" s="307"/>
      <c r="X59" s="307"/>
      <c r="Y59" s="308"/>
      <c r="Z59" s="308"/>
      <c r="AA59" s="308"/>
      <c r="AB59" s="308"/>
      <c r="AC59" s="308"/>
      <c r="AD59" s="308"/>
      <c r="AE59" s="308"/>
      <c r="AF59" s="308"/>
      <c r="AG59" s="308"/>
      <c r="AH59" s="308"/>
      <c r="AI59" s="308"/>
      <c r="AJ59" s="343"/>
      <c r="AK59" s="344"/>
      <c r="AL59" s="344"/>
      <c r="AM59" s="344"/>
      <c r="AN59" s="344"/>
      <c r="AO59" s="344"/>
      <c r="AQ59" s="327" t="s">
        <v>1686</v>
      </c>
      <c r="AR59" s="296" t="s">
        <v>2156</v>
      </c>
      <c r="AS59" s="305" t="s">
        <v>2173</v>
      </c>
      <c r="AT59" s="305" t="s">
        <v>289</v>
      </c>
      <c r="AU59" s="342">
        <v>109</v>
      </c>
      <c r="AV59" s="542">
        <f t="shared" si="2"/>
        <v>4.5327899530086917E-3</v>
      </c>
    </row>
    <row r="60" spans="1:48" ht="15.75" customHeight="1" x14ac:dyDescent="0.25">
      <c r="A60" s="296" t="s">
        <v>123</v>
      </c>
      <c r="B60" s="305">
        <v>220</v>
      </c>
      <c r="C60" s="305" t="s">
        <v>301</v>
      </c>
      <c r="D60" s="342">
        <v>0</v>
      </c>
      <c r="E60" s="342">
        <v>0</v>
      </c>
      <c r="F60" s="342">
        <v>0</v>
      </c>
      <c r="G60" s="342">
        <v>0</v>
      </c>
      <c r="H60" s="342">
        <v>0</v>
      </c>
      <c r="I60" s="342">
        <v>0</v>
      </c>
      <c r="J60" s="342">
        <v>0</v>
      </c>
      <c r="K60" s="342">
        <v>0</v>
      </c>
      <c r="L60" s="342">
        <v>0</v>
      </c>
      <c r="M60" s="342">
        <v>0</v>
      </c>
      <c r="N60" s="342">
        <v>0</v>
      </c>
      <c r="O60" s="342">
        <v>0</v>
      </c>
      <c r="P60" s="342">
        <f t="shared" si="0"/>
        <v>0</v>
      </c>
      <c r="Q60" s="973">
        <f t="shared" si="1"/>
        <v>0</v>
      </c>
      <c r="R60" s="307" t="s">
        <v>112</v>
      </c>
      <c r="S60" s="307" t="s">
        <v>112</v>
      </c>
      <c r="T60" s="307"/>
      <c r="U60" s="307"/>
      <c r="V60" s="307"/>
      <c r="W60" s="307"/>
      <c r="X60" s="307"/>
      <c r="Y60" s="308"/>
      <c r="Z60" s="308"/>
      <c r="AA60" s="308"/>
      <c r="AB60" s="308"/>
      <c r="AC60" s="308"/>
      <c r="AD60" s="308"/>
      <c r="AE60" s="308"/>
      <c r="AF60" s="308"/>
      <c r="AG60" s="308"/>
      <c r="AH60" s="308"/>
      <c r="AI60" s="308"/>
      <c r="AJ60" s="343"/>
      <c r="AK60" s="344"/>
      <c r="AL60" s="344"/>
      <c r="AM60" s="344"/>
      <c r="AN60" s="344"/>
      <c r="AO60" s="344"/>
      <c r="AQ60" s="327" t="s">
        <v>1687</v>
      </c>
      <c r="AR60" s="296" t="s">
        <v>135</v>
      </c>
      <c r="AS60" s="305" t="s">
        <v>333</v>
      </c>
      <c r="AT60" s="305" t="s">
        <v>274</v>
      </c>
      <c r="AU60" s="342">
        <v>109</v>
      </c>
      <c r="AV60" s="542">
        <f t="shared" si="2"/>
        <v>4.5327899530086917E-3</v>
      </c>
    </row>
    <row r="61" spans="1:48" ht="15.75" customHeight="1" x14ac:dyDescent="0.25">
      <c r="A61" s="296" t="s">
        <v>123</v>
      </c>
      <c r="B61" s="305">
        <v>240</v>
      </c>
      <c r="C61" s="305" t="s">
        <v>277</v>
      </c>
      <c r="D61" s="342">
        <v>0</v>
      </c>
      <c r="E61" s="342">
        <v>0</v>
      </c>
      <c r="F61" s="342">
        <v>0</v>
      </c>
      <c r="G61" s="342">
        <v>0</v>
      </c>
      <c r="H61" s="342">
        <v>0</v>
      </c>
      <c r="I61" s="342">
        <v>0</v>
      </c>
      <c r="J61" s="342">
        <v>0</v>
      </c>
      <c r="K61" s="342">
        <v>0</v>
      </c>
      <c r="L61" s="342">
        <v>0</v>
      </c>
      <c r="M61" s="342">
        <v>0</v>
      </c>
      <c r="N61" s="342">
        <v>0</v>
      </c>
      <c r="O61" s="342">
        <v>0</v>
      </c>
      <c r="P61" s="342">
        <f t="shared" si="0"/>
        <v>0</v>
      </c>
      <c r="Q61" s="973">
        <f t="shared" si="1"/>
        <v>0</v>
      </c>
      <c r="R61" s="307" t="s">
        <v>112</v>
      </c>
      <c r="S61" s="307" t="s">
        <v>112</v>
      </c>
      <c r="T61" s="307"/>
      <c r="U61" s="307"/>
      <c r="V61" s="307"/>
      <c r="W61" s="307"/>
      <c r="X61" s="307"/>
      <c r="Y61" s="308"/>
      <c r="Z61" s="308"/>
      <c r="AA61" s="308"/>
      <c r="AB61" s="308"/>
      <c r="AC61" s="308"/>
      <c r="AD61" s="308"/>
      <c r="AE61" s="308"/>
      <c r="AF61" s="308"/>
      <c r="AG61" s="308"/>
      <c r="AH61" s="308"/>
      <c r="AI61" s="308"/>
      <c r="AJ61" s="343"/>
      <c r="AK61" s="344"/>
      <c r="AL61" s="344"/>
      <c r="AM61" s="344"/>
      <c r="AN61" s="344"/>
      <c r="AO61" s="344"/>
      <c r="AQ61" s="327" t="s">
        <v>1565</v>
      </c>
      <c r="AR61" s="296" t="s">
        <v>1853</v>
      </c>
      <c r="AS61" s="305" t="s">
        <v>534</v>
      </c>
      <c r="AT61" s="305" t="s">
        <v>272</v>
      </c>
      <c r="AU61" s="342">
        <v>108</v>
      </c>
      <c r="AV61" s="542">
        <f t="shared" si="2"/>
        <v>4.4912047240820057E-3</v>
      </c>
    </row>
    <row r="62" spans="1:48" ht="15.75" customHeight="1" x14ac:dyDescent="0.25">
      <c r="A62" s="296" t="s">
        <v>123</v>
      </c>
      <c r="B62" s="306">
        <v>320</v>
      </c>
      <c r="C62" s="306" t="s">
        <v>277</v>
      </c>
      <c r="D62" s="342">
        <v>0</v>
      </c>
      <c r="E62" s="342">
        <v>0</v>
      </c>
      <c r="F62" s="342">
        <v>0</v>
      </c>
      <c r="G62" s="342">
        <v>0</v>
      </c>
      <c r="H62" s="342">
        <v>0</v>
      </c>
      <c r="I62" s="342">
        <v>0</v>
      </c>
      <c r="J62" s="342">
        <v>0</v>
      </c>
      <c r="K62" s="342">
        <v>0</v>
      </c>
      <c r="L62" s="342">
        <v>0</v>
      </c>
      <c r="M62" s="342">
        <v>0</v>
      </c>
      <c r="N62" s="342">
        <v>0</v>
      </c>
      <c r="O62" s="342">
        <v>0</v>
      </c>
      <c r="P62" s="342">
        <f t="shared" si="0"/>
        <v>0</v>
      </c>
      <c r="Q62" s="973">
        <f t="shared" si="1"/>
        <v>0</v>
      </c>
      <c r="R62" s="307" t="s">
        <v>112</v>
      </c>
      <c r="S62" s="307" t="s">
        <v>112</v>
      </c>
      <c r="T62" s="307"/>
      <c r="U62" s="307"/>
      <c r="V62" s="307"/>
      <c r="W62" s="307"/>
      <c r="X62" s="307"/>
      <c r="Y62" s="308"/>
      <c r="Z62" s="308"/>
      <c r="AA62" s="308"/>
      <c r="AB62" s="308"/>
      <c r="AC62" s="308"/>
      <c r="AD62" s="308"/>
      <c r="AE62" s="308"/>
      <c r="AF62" s="308"/>
      <c r="AG62" s="308"/>
      <c r="AH62" s="308"/>
      <c r="AI62" s="308"/>
      <c r="AJ62" s="343"/>
      <c r="AK62" s="344"/>
      <c r="AL62" s="344"/>
      <c r="AM62" s="344"/>
      <c r="AN62" s="344"/>
      <c r="AO62" s="344"/>
      <c r="AQ62" s="327" t="s">
        <v>1688</v>
      </c>
      <c r="AR62" s="296" t="s">
        <v>126</v>
      </c>
      <c r="AS62" s="305" t="s">
        <v>1495</v>
      </c>
      <c r="AT62" s="305" t="s">
        <v>345</v>
      </c>
      <c r="AU62" s="342">
        <v>107</v>
      </c>
      <c r="AV62" s="542">
        <f t="shared" si="2"/>
        <v>4.4496194951553205E-3</v>
      </c>
    </row>
    <row r="63" spans="1:48" ht="15.75" customHeight="1" x14ac:dyDescent="0.25">
      <c r="A63" s="296" t="s">
        <v>123</v>
      </c>
      <c r="B63" s="305">
        <v>330</v>
      </c>
      <c r="C63" s="305" t="s">
        <v>301</v>
      </c>
      <c r="D63" s="342">
        <v>0</v>
      </c>
      <c r="E63" s="342">
        <v>1</v>
      </c>
      <c r="F63" s="342">
        <v>0</v>
      </c>
      <c r="G63" s="342">
        <v>0</v>
      </c>
      <c r="H63" s="342">
        <v>0</v>
      </c>
      <c r="I63" s="342">
        <v>0</v>
      </c>
      <c r="J63" s="342">
        <v>0</v>
      </c>
      <c r="K63" s="342">
        <v>0</v>
      </c>
      <c r="L63" s="342">
        <v>0</v>
      </c>
      <c r="M63" s="342">
        <v>0</v>
      </c>
      <c r="N63" s="342">
        <v>0</v>
      </c>
      <c r="O63" s="342">
        <v>0</v>
      </c>
      <c r="P63" s="342">
        <f t="shared" si="0"/>
        <v>1</v>
      </c>
      <c r="Q63" s="973">
        <f t="shared" si="1"/>
        <v>4.1585228926685242E-5</v>
      </c>
      <c r="R63" s="307" t="s">
        <v>112</v>
      </c>
      <c r="S63" s="307" t="s">
        <v>112</v>
      </c>
      <c r="T63" s="307"/>
      <c r="U63" s="307"/>
      <c r="V63" s="307"/>
      <c r="W63" s="307"/>
      <c r="X63" s="307"/>
      <c r="Y63" s="308"/>
      <c r="Z63" s="308"/>
      <c r="AA63" s="308"/>
      <c r="AB63" s="308"/>
      <c r="AC63" s="308"/>
      <c r="AD63" s="308"/>
      <c r="AE63" s="308"/>
      <c r="AF63" s="308"/>
      <c r="AG63" s="308"/>
      <c r="AH63" s="308"/>
      <c r="AI63" s="308"/>
      <c r="AJ63" s="343"/>
      <c r="AK63" s="344"/>
      <c r="AL63" s="344"/>
      <c r="AM63" s="344"/>
      <c r="AN63" s="344"/>
      <c r="AO63" s="344"/>
      <c r="AQ63" s="327" t="s">
        <v>1689</v>
      </c>
      <c r="AR63" s="296" t="s">
        <v>190</v>
      </c>
      <c r="AS63" s="305" t="s">
        <v>449</v>
      </c>
      <c r="AT63" s="305" t="s">
        <v>272</v>
      </c>
      <c r="AU63" s="342">
        <v>103</v>
      </c>
      <c r="AV63" s="542">
        <f t="shared" si="2"/>
        <v>4.28327857944858E-3</v>
      </c>
    </row>
    <row r="64" spans="1:48" ht="15.75" customHeight="1" x14ac:dyDescent="0.25">
      <c r="A64" s="296" t="s">
        <v>123</v>
      </c>
      <c r="B64" s="305">
        <v>420</v>
      </c>
      <c r="C64" s="305" t="s">
        <v>301</v>
      </c>
      <c r="D64" s="342">
        <v>0</v>
      </c>
      <c r="E64" s="342">
        <v>0</v>
      </c>
      <c r="F64" s="342">
        <v>0</v>
      </c>
      <c r="G64" s="342">
        <v>0</v>
      </c>
      <c r="H64" s="342">
        <v>0</v>
      </c>
      <c r="I64" s="342">
        <v>1</v>
      </c>
      <c r="J64" s="342">
        <v>0</v>
      </c>
      <c r="K64" s="342">
        <v>0</v>
      </c>
      <c r="L64" s="342">
        <v>0</v>
      </c>
      <c r="M64" s="342">
        <v>0</v>
      </c>
      <c r="N64" s="342">
        <v>0</v>
      </c>
      <c r="O64" s="342">
        <v>0</v>
      </c>
      <c r="P64" s="342">
        <f t="shared" si="0"/>
        <v>1</v>
      </c>
      <c r="Q64" s="973">
        <f t="shared" si="1"/>
        <v>4.1585228926685242E-5</v>
      </c>
      <c r="R64" s="307" t="s">
        <v>112</v>
      </c>
      <c r="S64" s="307" t="s">
        <v>112</v>
      </c>
      <c r="T64" s="307"/>
      <c r="U64" s="307"/>
      <c r="V64" s="307"/>
      <c r="W64" s="307"/>
      <c r="X64" s="307"/>
      <c r="Y64" s="308"/>
      <c r="Z64" s="308"/>
      <c r="AA64" s="308"/>
      <c r="AB64" s="308"/>
      <c r="AC64" s="308"/>
      <c r="AD64" s="308"/>
      <c r="AE64" s="308"/>
      <c r="AF64" s="308"/>
      <c r="AG64" s="308"/>
      <c r="AH64" s="308"/>
      <c r="AI64" s="308"/>
      <c r="AJ64" s="343"/>
      <c r="AK64" s="344"/>
      <c r="AL64" s="344"/>
      <c r="AM64" s="344"/>
      <c r="AN64" s="344"/>
      <c r="AO64" s="344"/>
      <c r="AQ64" s="327" t="s">
        <v>1690</v>
      </c>
      <c r="AR64" s="296" t="s">
        <v>150</v>
      </c>
      <c r="AS64" s="305" t="s">
        <v>386</v>
      </c>
      <c r="AT64" s="305" t="s">
        <v>274</v>
      </c>
      <c r="AU64" s="342">
        <v>103</v>
      </c>
      <c r="AV64" s="542">
        <f t="shared" si="2"/>
        <v>4.28327857944858E-3</v>
      </c>
    </row>
    <row r="65" spans="1:48" ht="15.75" customHeight="1" x14ac:dyDescent="0.25">
      <c r="A65" s="296" t="s">
        <v>123</v>
      </c>
      <c r="B65" s="306">
        <v>430</v>
      </c>
      <c r="C65" s="306" t="s">
        <v>301</v>
      </c>
      <c r="D65" s="342">
        <v>0</v>
      </c>
      <c r="E65" s="342">
        <v>0</v>
      </c>
      <c r="F65" s="342">
        <v>0</v>
      </c>
      <c r="G65" s="342">
        <v>0</v>
      </c>
      <c r="H65" s="342">
        <v>0</v>
      </c>
      <c r="I65" s="342">
        <v>0</v>
      </c>
      <c r="J65" s="342">
        <v>0</v>
      </c>
      <c r="K65" s="342">
        <v>0</v>
      </c>
      <c r="L65" s="342">
        <v>0</v>
      </c>
      <c r="M65" s="342">
        <v>0</v>
      </c>
      <c r="N65" s="342">
        <v>0</v>
      </c>
      <c r="O65" s="342">
        <v>0</v>
      </c>
      <c r="P65" s="342">
        <f t="shared" si="0"/>
        <v>0</v>
      </c>
      <c r="Q65" s="973">
        <f t="shared" si="1"/>
        <v>0</v>
      </c>
      <c r="R65" s="307" t="s">
        <v>112</v>
      </c>
      <c r="S65" s="307" t="s">
        <v>112</v>
      </c>
      <c r="T65" s="307"/>
      <c r="U65" s="307"/>
      <c r="V65" s="307"/>
      <c r="W65" s="307"/>
      <c r="X65" s="307"/>
      <c r="Y65" s="308"/>
      <c r="Z65" s="308"/>
      <c r="AA65" s="308"/>
      <c r="AB65" s="308"/>
      <c r="AC65" s="308"/>
      <c r="AD65" s="308"/>
      <c r="AE65" s="308"/>
      <c r="AF65" s="308"/>
      <c r="AG65" s="308"/>
      <c r="AH65" s="308"/>
      <c r="AI65" s="308"/>
      <c r="AJ65" s="343"/>
      <c r="AK65" s="344"/>
      <c r="AL65" s="344"/>
      <c r="AM65" s="344"/>
      <c r="AN65" s="344"/>
      <c r="AO65" s="344"/>
      <c r="AQ65" s="327" t="s">
        <v>1691</v>
      </c>
      <c r="AR65" s="296" t="s">
        <v>137</v>
      </c>
      <c r="AS65" s="305" t="s">
        <v>452</v>
      </c>
      <c r="AT65" s="305" t="s">
        <v>277</v>
      </c>
      <c r="AU65" s="342">
        <v>101</v>
      </c>
      <c r="AV65" s="542">
        <f t="shared" si="2"/>
        <v>4.2001081215952097E-3</v>
      </c>
    </row>
    <row r="66" spans="1:48" ht="15.75" customHeight="1" x14ac:dyDescent="0.25">
      <c r="A66" s="296" t="s">
        <v>123</v>
      </c>
      <c r="B66" s="305">
        <v>520</v>
      </c>
      <c r="C66" s="305" t="s">
        <v>306</v>
      </c>
      <c r="D66" s="342">
        <v>0</v>
      </c>
      <c r="E66" s="342">
        <v>0</v>
      </c>
      <c r="F66" s="342">
        <v>0</v>
      </c>
      <c r="G66" s="342">
        <v>0</v>
      </c>
      <c r="H66" s="342">
        <v>0</v>
      </c>
      <c r="I66" s="342">
        <v>0</v>
      </c>
      <c r="J66" s="342">
        <v>0</v>
      </c>
      <c r="K66" s="342">
        <v>0</v>
      </c>
      <c r="L66" s="342">
        <v>0</v>
      </c>
      <c r="M66" s="342">
        <v>0</v>
      </c>
      <c r="N66" s="342">
        <v>0</v>
      </c>
      <c r="O66" s="342">
        <v>0</v>
      </c>
      <c r="P66" s="342">
        <f t="shared" si="0"/>
        <v>0</v>
      </c>
      <c r="Q66" s="973">
        <f t="shared" si="1"/>
        <v>0</v>
      </c>
      <c r="R66" s="307" t="s">
        <v>112</v>
      </c>
      <c r="S66" s="307" t="s">
        <v>112</v>
      </c>
      <c r="T66" s="307"/>
      <c r="U66" s="307"/>
      <c r="V66" s="307"/>
      <c r="W66" s="307"/>
      <c r="X66" s="307"/>
      <c r="Y66" s="308"/>
      <c r="Z66" s="308"/>
      <c r="AA66" s="308"/>
      <c r="AB66" s="308"/>
      <c r="AC66" s="308"/>
      <c r="AD66" s="308"/>
      <c r="AE66" s="308"/>
      <c r="AF66" s="308"/>
      <c r="AG66" s="308"/>
      <c r="AH66" s="308"/>
      <c r="AI66" s="308"/>
      <c r="AJ66" s="343"/>
      <c r="AK66" s="344"/>
      <c r="AL66" s="344"/>
      <c r="AM66" s="344"/>
      <c r="AN66" s="344"/>
      <c r="AO66" s="344"/>
      <c r="AQ66" s="327" t="s">
        <v>1692</v>
      </c>
      <c r="AR66" s="296" t="s">
        <v>190</v>
      </c>
      <c r="AS66" s="305" t="s">
        <v>1579</v>
      </c>
      <c r="AT66" s="305" t="s">
        <v>272</v>
      </c>
      <c r="AU66" s="342">
        <v>98</v>
      </c>
      <c r="AV66" s="542">
        <f t="shared" si="2"/>
        <v>4.0753524348151535E-3</v>
      </c>
    </row>
    <row r="67" spans="1:48" ht="15.75" customHeight="1" x14ac:dyDescent="0.25">
      <c r="A67" s="296" t="s">
        <v>123</v>
      </c>
      <c r="B67" s="306">
        <v>530</v>
      </c>
      <c r="C67" s="306" t="s">
        <v>306</v>
      </c>
      <c r="D67" s="342">
        <v>1</v>
      </c>
      <c r="E67" s="342">
        <v>0</v>
      </c>
      <c r="F67" s="342">
        <v>0</v>
      </c>
      <c r="G67" s="342">
        <v>0</v>
      </c>
      <c r="H67" s="342">
        <v>0</v>
      </c>
      <c r="I67" s="342">
        <v>0</v>
      </c>
      <c r="J67" s="342">
        <v>0</v>
      </c>
      <c r="K67" s="342">
        <v>0</v>
      </c>
      <c r="L67" s="342">
        <v>0</v>
      </c>
      <c r="M67" s="342">
        <v>0</v>
      </c>
      <c r="N67" s="342">
        <v>0</v>
      </c>
      <c r="O67" s="342">
        <v>0</v>
      </c>
      <c r="P67" s="342">
        <f t="shared" si="0"/>
        <v>1</v>
      </c>
      <c r="Q67" s="973">
        <f t="shared" si="1"/>
        <v>4.1585228926685242E-5</v>
      </c>
      <c r="R67" s="307" t="s">
        <v>112</v>
      </c>
      <c r="S67" s="307" t="s">
        <v>112</v>
      </c>
      <c r="T67" s="307"/>
      <c r="U67" s="307"/>
      <c r="V67" s="307"/>
      <c r="W67" s="307"/>
      <c r="X67" s="307"/>
      <c r="Y67" s="308"/>
      <c r="Z67" s="308"/>
      <c r="AA67" s="308"/>
      <c r="AB67" s="308"/>
      <c r="AC67" s="308"/>
      <c r="AD67" s="308"/>
      <c r="AE67" s="308"/>
      <c r="AF67" s="308"/>
      <c r="AG67" s="308"/>
      <c r="AH67" s="308"/>
      <c r="AI67" s="308"/>
      <c r="AJ67" s="343"/>
      <c r="AK67" s="344"/>
      <c r="AL67" s="344"/>
      <c r="AM67" s="344"/>
      <c r="AN67" s="344"/>
      <c r="AO67" s="344"/>
      <c r="AQ67" s="327" t="s">
        <v>1693</v>
      </c>
      <c r="AR67" s="296" t="s">
        <v>125</v>
      </c>
      <c r="AS67" s="305" t="s">
        <v>408</v>
      </c>
      <c r="AT67" s="305" t="s">
        <v>272</v>
      </c>
      <c r="AU67" s="342">
        <v>94</v>
      </c>
      <c r="AV67" s="542">
        <f t="shared" si="2"/>
        <v>3.9090115191084129E-3</v>
      </c>
    </row>
    <row r="68" spans="1:48" ht="15.75" customHeight="1" x14ac:dyDescent="0.25">
      <c r="A68" s="296" t="s">
        <v>123</v>
      </c>
      <c r="B68" s="306">
        <v>745</v>
      </c>
      <c r="C68" s="306" t="s">
        <v>309</v>
      </c>
      <c r="D68" s="342">
        <v>0</v>
      </c>
      <c r="E68" s="342">
        <v>0</v>
      </c>
      <c r="F68" s="342">
        <v>0</v>
      </c>
      <c r="G68" s="342">
        <v>0</v>
      </c>
      <c r="H68" s="342">
        <v>0</v>
      </c>
      <c r="I68" s="342">
        <v>0</v>
      </c>
      <c r="J68" s="342">
        <v>0</v>
      </c>
      <c r="K68" s="342">
        <v>0</v>
      </c>
      <c r="L68" s="342">
        <v>0</v>
      </c>
      <c r="M68" s="342">
        <v>0</v>
      </c>
      <c r="N68" s="342">
        <v>0</v>
      </c>
      <c r="O68" s="342">
        <v>0</v>
      </c>
      <c r="P68" s="342">
        <f t="shared" si="0"/>
        <v>0</v>
      </c>
      <c r="Q68" s="973">
        <f t="shared" ref="Q68:Q131" si="3">+P68/$P$766</f>
        <v>0</v>
      </c>
      <c r="R68" s="307" t="s">
        <v>112</v>
      </c>
      <c r="S68" s="307" t="s">
        <v>112</v>
      </c>
      <c r="T68" s="307"/>
      <c r="U68" s="307"/>
      <c r="V68" s="307"/>
      <c r="W68" s="307"/>
      <c r="X68" s="307"/>
      <c r="Y68" s="308"/>
      <c r="Z68" s="308"/>
      <c r="AA68" s="308"/>
      <c r="AB68" s="308"/>
      <c r="AC68" s="308"/>
      <c r="AD68" s="308"/>
      <c r="AE68" s="308"/>
      <c r="AF68" s="308"/>
      <c r="AG68" s="308"/>
      <c r="AH68" s="308"/>
      <c r="AI68" s="308"/>
      <c r="AJ68" s="343"/>
      <c r="AK68" s="344"/>
      <c r="AL68" s="344"/>
      <c r="AM68" s="344"/>
      <c r="AN68" s="344"/>
      <c r="AO68" s="344"/>
      <c r="AQ68" s="327" t="s">
        <v>516</v>
      </c>
      <c r="AR68" s="296" t="s">
        <v>2214</v>
      </c>
      <c r="AS68" s="305" t="s">
        <v>2309</v>
      </c>
      <c r="AT68" s="305" t="s">
        <v>272</v>
      </c>
      <c r="AU68" s="342">
        <v>92</v>
      </c>
      <c r="AV68" s="542">
        <f t="shared" si="2"/>
        <v>3.8258410612550422E-3</v>
      </c>
    </row>
    <row r="69" spans="1:48" ht="15.75" customHeight="1" x14ac:dyDescent="0.25">
      <c r="A69" s="296" t="s">
        <v>123</v>
      </c>
      <c r="B69" s="306" t="s">
        <v>2286</v>
      </c>
      <c r="C69" s="306" t="s">
        <v>309</v>
      </c>
      <c r="D69" s="342">
        <v>1</v>
      </c>
      <c r="E69" s="342">
        <v>0</v>
      </c>
      <c r="F69" s="342">
        <v>0</v>
      </c>
      <c r="G69" s="342">
        <v>0</v>
      </c>
      <c r="H69" s="342">
        <v>0</v>
      </c>
      <c r="I69" s="342">
        <v>0</v>
      </c>
      <c r="J69" s="342">
        <v>0</v>
      </c>
      <c r="K69" s="342">
        <v>0</v>
      </c>
      <c r="L69" s="342">
        <v>0</v>
      </c>
      <c r="M69" s="342">
        <v>0</v>
      </c>
      <c r="N69" s="342">
        <v>0</v>
      </c>
      <c r="O69" s="342">
        <v>0</v>
      </c>
      <c r="P69" s="342">
        <f t="shared" si="0"/>
        <v>1</v>
      </c>
      <c r="Q69" s="973">
        <f t="shared" si="3"/>
        <v>4.1585228926685242E-5</v>
      </c>
      <c r="R69" s="307" t="s">
        <v>112</v>
      </c>
      <c r="S69" s="307" t="s">
        <v>112</v>
      </c>
      <c r="T69" s="307"/>
      <c r="U69" s="307"/>
      <c r="V69" s="307"/>
      <c r="W69" s="307"/>
      <c r="X69" s="307"/>
      <c r="Y69" s="308"/>
      <c r="Z69" s="308"/>
      <c r="AA69" s="308"/>
      <c r="AB69" s="308"/>
      <c r="AC69" s="308"/>
      <c r="AD69" s="308"/>
      <c r="AE69" s="308"/>
      <c r="AF69" s="308"/>
      <c r="AG69" s="308"/>
      <c r="AH69" s="308"/>
      <c r="AI69" s="308"/>
      <c r="AJ69" s="343"/>
      <c r="AK69" s="343"/>
      <c r="AL69" s="343"/>
      <c r="AM69" s="343"/>
      <c r="AN69" s="343"/>
      <c r="AO69" s="343"/>
      <c r="AQ69" s="327"/>
      <c r="AR69" s="296" t="s">
        <v>122</v>
      </c>
      <c r="AS69" s="305" t="s">
        <v>2146</v>
      </c>
      <c r="AT69" s="305" t="s">
        <v>345</v>
      </c>
      <c r="AU69" s="342">
        <v>91</v>
      </c>
      <c r="AV69" s="542">
        <f t="shared" ref="AV69:AV132" si="4">+AU69/$AU$391</f>
        <v>3.7842558323283571E-3</v>
      </c>
    </row>
    <row r="70" spans="1:48" ht="15.75" customHeight="1" x14ac:dyDescent="0.25">
      <c r="A70" s="296" t="s">
        <v>123</v>
      </c>
      <c r="B70" s="306" t="s">
        <v>367</v>
      </c>
      <c r="C70" s="306" t="s">
        <v>277</v>
      </c>
      <c r="D70" s="342">
        <v>0</v>
      </c>
      <c r="E70" s="342">
        <v>0</v>
      </c>
      <c r="F70" s="342">
        <v>0</v>
      </c>
      <c r="G70" s="342">
        <v>0</v>
      </c>
      <c r="H70" s="342">
        <v>0</v>
      </c>
      <c r="I70" s="342">
        <v>0</v>
      </c>
      <c r="J70" s="342">
        <v>0</v>
      </c>
      <c r="K70" s="342">
        <v>0</v>
      </c>
      <c r="L70" s="342">
        <v>0</v>
      </c>
      <c r="M70" s="342">
        <v>0</v>
      </c>
      <c r="N70" s="342">
        <v>0</v>
      </c>
      <c r="O70" s="342">
        <v>0</v>
      </c>
      <c r="P70" s="342">
        <f t="shared" si="0"/>
        <v>0</v>
      </c>
      <c r="Q70" s="973">
        <f t="shared" si="3"/>
        <v>0</v>
      </c>
      <c r="R70" s="307" t="s">
        <v>112</v>
      </c>
      <c r="S70" s="307" t="s">
        <v>112</v>
      </c>
      <c r="T70" s="307"/>
      <c r="U70" s="307"/>
      <c r="V70" s="307"/>
      <c r="W70" s="307"/>
      <c r="X70" s="307"/>
      <c r="Y70" s="308"/>
      <c r="Z70" s="308"/>
      <c r="AA70" s="308"/>
      <c r="AB70" s="308"/>
      <c r="AC70" s="308"/>
      <c r="AD70" s="308"/>
      <c r="AE70" s="308"/>
      <c r="AF70" s="308"/>
      <c r="AG70" s="308"/>
      <c r="AH70" s="308"/>
      <c r="AI70" s="308"/>
      <c r="AJ70" s="343"/>
      <c r="AK70" s="344"/>
      <c r="AL70" s="344"/>
      <c r="AM70" s="344"/>
      <c r="AN70" s="344"/>
      <c r="AO70" s="344"/>
      <c r="AQ70" s="327" t="s">
        <v>1694</v>
      </c>
      <c r="AR70" s="296" t="s">
        <v>120</v>
      </c>
      <c r="AS70" s="305" t="s">
        <v>375</v>
      </c>
      <c r="AT70" s="305" t="s">
        <v>376</v>
      </c>
      <c r="AU70" s="342">
        <v>85</v>
      </c>
      <c r="AV70" s="542">
        <f t="shared" si="4"/>
        <v>3.5347444587682454E-3</v>
      </c>
    </row>
    <row r="71" spans="1:48" ht="15.75" customHeight="1" x14ac:dyDescent="0.25">
      <c r="A71" s="296" t="s">
        <v>123</v>
      </c>
      <c r="B71" s="306" t="s">
        <v>1834</v>
      </c>
      <c r="C71" s="306" t="s">
        <v>306</v>
      </c>
      <c r="D71" s="342">
        <v>0</v>
      </c>
      <c r="E71" s="342">
        <v>0</v>
      </c>
      <c r="F71" s="342">
        <v>0</v>
      </c>
      <c r="G71" s="342">
        <v>0</v>
      </c>
      <c r="H71" s="342">
        <v>0</v>
      </c>
      <c r="I71" s="342">
        <v>0</v>
      </c>
      <c r="J71" s="342">
        <v>0</v>
      </c>
      <c r="K71" s="342">
        <v>0</v>
      </c>
      <c r="L71" s="342">
        <v>0</v>
      </c>
      <c r="M71" s="342">
        <v>0</v>
      </c>
      <c r="N71" s="342">
        <v>0</v>
      </c>
      <c r="O71" s="342">
        <v>0</v>
      </c>
      <c r="P71" s="342">
        <f t="shared" si="0"/>
        <v>0</v>
      </c>
      <c r="Q71" s="973">
        <f t="shared" si="3"/>
        <v>0</v>
      </c>
      <c r="R71" s="307" t="s">
        <v>112</v>
      </c>
      <c r="S71" s="307" t="s">
        <v>112</v>
      </c>
      <c r="T71" s="307"/>
      <c r="U71" s="307"/>
      <c r="V71" s="307"/>
      <c r="W71" s="307"/>
      <c r="X71" s="307"/>
      <c r="Y71" s="308"/>
      <c r="Z71" s="308"/>
      <c r="AA71" s="308"/>
      <c r="AB71" s="308"/>
      <c r="AC71" s="308"/>
      <c r="AD71" s="308"/>
      <c r="AE71" s="308"/>
      <c r="AF71" s="308"/>
      <c r="AG71" s="308"/>
      <c r="AH71" s="308"/>
      <c r="AI71" s="308"/>
      <c r="AJ71" s="343"/>
      <c r="AK71" s="344"/>
      <c r="AL71" s="344"/>
      <c r="AM71" s="344"/>
      <c r="AN71" s="344"/>
      <c r="AO71" s="344"/>
      <c r="AQ71" s="327" t="s">
        <v>1695</v>
      </c>
      <c r="AR71" s="296" t="s">
        <v>143</v>
      </c>
      <c r="AS71" s="305" t="s">
        <v>467</v>
      </c>
      <c r="AT71" s="305" t="s">
        <v>302</v>
      </c>
      <c r="AU71" s="342">
        <v>84</v>
      </c>
      <c r="AV71" s="542">
        <f t="shared" si="4"/>
        <v>3.4931592298415603E-3</v>
      </c>
    </row>
    <row r="72" spans="1:48" ht="15.75" customHeight="1" x14ac:dyDescent="0.25">
      <c r="A72" s="296" t="s">
        <v>123</v>
      </c>
      <c r="B72" s="305" t="s">
        <v>1543</v>
      </c>
      <c r="C72" s="305" t="s">
        <v>306</v>
      </c>
      <c r="D72" s="342">
        <v>0</v>
      </c>
      <c r="E72" s="342">
        <v>0</v>
      </c>
      <c r="F72" s="342">
        <v>0</v>
      </c>
      <c r="G72" s="342">
        <v>0</v>
      </c>
      <c r="H72" s="342">
        <v>0</v>
      </c>
      <c r="I72" s="342">
        <v>0</v>
      </c>
      <c r="J72" s="342">
        <v>0</v>
      </c>
      <c r="K72" s="342">
        <v>0</v>
      </c>
      <c r="L72" s="342">
        <v>0</v>
      </c>
      <c r="M72" s="342">
        <v>0</v>
      </c>
      <c r="N72" s="342">
        <v>0</v>
      </c>
      <c r="O72" s="342">
        <v>0</v>
      </c>
      <c r="P72" s="342">
        <f t="shared" si="0"/>
        <v>0</v>
      </c>
      <c r="Q72" s="973">
        <f t="shared" si="3"/>
        <v>0</v>
      </c>
      <c r="R72" s="307" t="s">
        <v>112</v>
      </c>
      <c r="S72" s="307" t="s">
        <v>112</v>
      </c>
      <c r="T72" s="307"/>
      <c r="U72" s="307"/>
      <c r="V72" s="307"/>
      <c r="W72" s="307"/>
      <c r="X72" s="307"/>
      <c r="Y72" s="308"/>
      <c r="Z72" s="308"/>
      <c r="AA72" s="308"/>
      <c r="AB72" s="308"/>
      <c r="AC72" s="308"/>
      <c r="AD72" s="308"/>
      <c r="AE72" s="308"/>
      <c r="AF72" s="308"/>
      <c r="AG72" s="308"/>
      <c r="AH72" s="308"/>
      <c r="AI72" s="308"/>
      <c r="AJ72" s="343"/>
      <c r="AK72" s="344"/>
      <c r="AL72" s="344"/>
      <c r="AM72" s="344"/>
      <c r="AN72" s="344"/>
      <c r="AO72" s="344"/>
      <c r="AQ72" s="327" t="s">
        <v>1696</v>
      </c>
      <c r="AR72" s="296" t="s">
        <v>130</v>
      </c>
      <c r="AS72" s="305">
        <v>2008</v>
      </c>
      <c r="AT72" s="305" t="s">
        <v>302</v>
      </c>
      <c r="AU72" s="342">
        <v>84</v>
      </c>
      <c r="AV72" s="542">
        <f t="shared" si="4"/>
        <v>3.4931592298415603E-3</v>
      </c>
    </row>
    <row r="73" spans="1:48" ht="15.75" customHeight="1" x14ac:dyDescent="0.25">
      <c r="A73" s="296" t="s">
        <v>123</v>
      </c>
      <c r="B73" s="305" t="s">
        <v>340</v>
      </c>
      <c r="C73" s="305" t="s">
        <v>328</v>
      </c>
      <c r="D73" s="342">
        <v>0</v>
      </c>
      <c r="E73" s="342">
        <v>0</v>
      </c>
      <c r="F73" s="342">
        <v>0</v>
      </c>
      <c r="G73" s="342">
        <v>0</v>
      </c>
      <c r="H73" s="342">
        <v>0</v>
      </c>
      <c r="I73" s="342">
        <v>0</v>
      </c>
      <c r="J73" s="342">
        <v>0</v>
      </c>
      <c r="K73" s="342">
        <v>0</v>
      </c>
      <c r="L73" s="342">
        <v>0</v>
      </c>
      <c r="M73" s="342">
        <v>0</v>
      </c>
      <c r="N73" s="342">
        <v>0</v>
      </c>
      <c r="O73" s="342">
        <v>0</v>
      </c>
      <c r="P73" s="342">
        <f t="shared" si="0"/>
        <v>0</v>
      </c>
      <c r="Q73" s="973">
        <f t="shared" si="3"/>
        <v>0</v>
      </c>
      <c r="R73" s="307" t="s">
        <v>112</v>
      </c>
      <c r="S73" s="307" t="s">
        <v>112</v>
      </c>
      <c r="T73" s="307"/>
      <c r="U73" s="307"/>
      <c r="V73" s="307"/>
      <c r="W73" s="307"/>
      <c r="X73" s="307"/>
      <c r="Y73" s="308"/>
      <c r="Z73" s="308"/>
      <c r="AA73" s="308"/>
      <c r="AB73" s="308"/>
      <c r="AC73" s="308"/>
      <c r="AD73" s="308"/>
      <c r="AE73" s="308"/>
      <c r="AF73" s="308"/>
      <c r="AG73" s="308"/>
      <c r="AH73" s="308"/>
      <c r="AI73" s="308"/>
      <c r="AJ73" s="343"/>
      <c r="AK73" s="344"/>
      <c r="AL73" s="344"/>
      <c r="AM73" s="344"/>
      <c r="AN73" s="344"/>
      <c r="AO73" s="344"/>
      <c r="AQ73" s="327" t="s">
        <v>1697</v>
      </c>
      <c r="AR73" s="296" t="s">
        <v>133</v>
      </c>
      <c r="AS73" s="305" t="s">
        <v>590</v>
      </c>
      <c r="AT73" s="305" t="s">
        <v>272</v>
      </c>
      <c r="AU73" s="342">
        <v>82</v>
      </c>
      <c r="AV73" s="542">
        <f t="shared" si="4"/>
        <v>3.4099887719881896E-3</v>
      </c>
    </row>
    <row r="74" spans="1:48" ht="15.75" customHeight="1" x14ac:dyDescent="0.25">
      <c r="A74" s="296" t="s">
        <v>123</v>
      </c>
      <c r="B74" s="306" t="s">
        <v>342</v>
      </c>
      <c r="C74" s="306" t="s">
        <v>301</v>
      </c>
      <c r="D74" s="342">
        <v>0</v>
      </c>
      <c r="E74" s="342">
        <v>0</v>
      </c>
      <c r="F74" s="342">
        <v>0</v>
      </c>
      <c r="G74" s="342">
        <v>0</v>
      </c>
      <c r="H74" s="342">
        <v>0</v>
      </c>
      <c r="I74" s="342">
        <v>0</v>
      </c>
      <c r="J74" s="342">
        <v>0</v>
      </c>
      <c r="K74" s="342">
        <v>0</v>
      </c>
      <c r="L74" s="342">
        <v>0</v>
      </c>
      <c r="M74" s="342">
        <v>0</v>
      </c>
      <c r="N74" s="342">
        <v>0</v>
      </c>
      <c r="O74" s="342">
        <v>0</v>
      </c>
      <c r="P74" s="342">
        <f t="shared" si="0"/>
        <v>0</v>
      </c>
      <c r="Q74" s="973">
        <f t="shared" si="3"/>
        <v>0</v>
      </c>
      <c r="R74" s="307" t="s">
        <v>112</v>
      </c>
      <c r="S74" s="307" t="s">
        <v>112</v>
      </c>
      <c r="T74" s="307"/>
      <c r="U74" s="307"/>
      <c r="V74" s="307"/>
      <c r="W74" s="307"/>
      <c r="X74" s="307"/>
      <c r="Y74" s="308"/>
      <c r="Z74" s="308"/>
      <c r="AA74" s="308"/>
      <c r="AB74" s="308"/>
      <c r="AC74" s="308"/>
      <c r="AD74" s="308"/>
      <c r="AE74" s="308"/>
      <c r="AF74" s="308"/>
      <c r="AG74" s="308"/>
      <c r="AH74" s="308"/>
      <c r="AI74" s="308"/>
      <c r="AJ74" s="343"/>
      <c r="AK74" s="344"/>
      <c r="AL74" s="344"/>
      <c r="AM74" s="344"/>
      <c r="AN74" s="344"/>
      <c r="AO74" s="344"/>
      <c r="AQ74" s="327" t="s">
        <v>1698</v>
      </c>
      <c r="AR74" s="296" t="s">
        <v>125</v>
      </c>
      <c r="AS74" s="305" t="s">
        <v>2145</v>
      </c>
      <c r="AT74" s="305" t="s">
        <v>272</v>
      </c>
      <c r="AU74" s="342">
        <v>81</v>
      </c>
      <c r="AV74" s="542">
        <f t="shared" si="4"/>
        <v>3.3684035430615045E-3</v>
      </c>
    </row>
    <row r="75" spans="1:48" ht="15.75" customHeight="1" x14ac:dyDescent="0.25">
      <c r="A75" s="296" t="s">
        <v>123</v>
      </c>
      <c r="B75" s="305" t="s">
        <v>1475</v>
      </c>
      <c r="C75" s="305" t="s">
        <v>301</v>
      </c>
      <c r="D75" s="342">
        <v>0</v>
      </c>
      <c r="E75" s="342">
        <v>0</v>
      </c>
      <c r="F75" s="342">
        <v>0</v>
      </c>
      <c r="G75" s="342">
        <v>0</v>
      </c>
      <c r="H75" s="342">
        <v>0</v>
      </c>
      <c r="I75" s="342">
        <v>0</v>
      </c>
      <c r="J75" s="342">
        <v>0</v>
      </c>
      <c r="K75" s="342">
        <v>0</v>
      </c>
      <c r="L75" s="342">
        <v>0</v>
      </c>
      <c r="M75" s="342">
        <v>0</v>
      </c>
      <c r="N75" s="342">
        <v>0</v>
      </c>
      <c r="O75" s="342">
        <v>0</v>
      </c>
      <c r="P75" s="342">
        <f t="shared" si="0"/>
        <v>0</v>
      </c>
      <c r="Q75" s="973">
        <f t="shared" si="3"/>
        <v>0</v>
      </c>
      <c r="R75" s="307" t="s">
        <v>112</v>
      </c>
      <c r="S75" s="307" t="s">
        <v>112</v>
      </c>
      <c r="T75" s="307"/>
      <c r="U75" s="307"/>
      <c r="V75" s="307"/>
      <c r="W75" s="307"/>
      <c r="X75" s="307"/>
      <c r="Y75" s="308"/>
      <c r="Z75" s="308"/>
      <c r="AA75" s="308"/>
      <c r="AB75" s="308"/>
      <c r="AC75" s="308"/>
      <c r="AD75" s="308"/>
      <c r="AE75" s="308"/>
      <c r="AF75" s="308"/>
      <c r="AG75" s="308"/>
      <c r="AH75" s="308"/>
      <c r="AI75" s="308"/>
      <c r="AJ75" s="343"/>
      <c r="AK75" s="344"/>
      <c r="AL75" s="344"/>
      <c r="AM75" s="344"/>
      <c r="AN75" s="344"/>
      <c r="AO75" s="344"/>
      <c r="AQ75" s="327" t="s">
        <v>1699</v>
      </c>
      <c r="AR75" s="296" t="s">
        <v>126</v>
      </c>
      <c r="AS75" s="305" t="s">
        <v>1945</v>
      </c>
      <c r="AT75" s="305" t="s">
        <v>272</v>
      </c>
      <c r="AU75" s="342">
        <v>81</v>
      </c>
      <c r="AV75" s="542">
        <f t="shared" si="4"/>
        <v>3.3684035430615045E-3</v>
      </c>
    </row>
    <row r="76" spans="1:48" ht="15.75" customHeight="1" x14ac:dyDescent="0.25">
      <c r="A76" s="296" t="s">
        <v>123</v>
      </c>
      <c r="B76" s="306" t="s">
        <v>1639</v>
      </c>
      <c r="C76" s="306" t="s">
        <v>306</v>
      </c>
      <c r="D76" s="342">
        <v>0</v>
      </c>
      <c r="E76" s="342">
        <v>0</v>
      </c>
      <c r="F76" s="342">
        <v>0</v>
      </c>
      <c r="G76" s="342">
        <v>0</v>
      </c>
      <c r="H76" s="342">
        <v>0</v>
      </c>
      <c r="I76" s="342">
        <v>0</v>
      </c>
      <c r="J76" s="342">
        <v>0</v>
      </c>
      <c r="K76" s="342">
        <v>0</v>
      </c>
      <c r="L76" s="342">
        <v>0</v>
      </c>
      <c r="M76" s="342">
        <v>0</v>
      </c>
      <c r="N76" s="342">
        <v>0</v>
      </c>
      <c r="O76" s="342">
        <v>0</v>
      </c>
      <c r="P76" s="342">
        <f t="shared" si="0"/>
        <v>0</v>
      </c>
      <c r="Q76" s="973">
        <f t="shared" si="3"/>
        <v>0</v>
      </c>
      <c r="R76" s="307" t="s">
        <v>112</v>
      </c>
      <c r="S76" s="307" t="s">
        <v>112</v>
      </c>
      <c r="T76" s="307"/>
      <c r="U76" s="307"/>
      <c r="V76" s="307"/>
      <c r="W76" s="307"/>
      <c r="X76" s="307"/>
      <c r="Y76" s="308"/>
      <c r="Z76" s="308"/>
      <c r="AA76" s="308"/>
      <c r="AB76" s="308"/>
      <c r="AC76" s="308"/>
      <c r="AD76" s="308"/>
      <c r="AE76" s="308"/>
      <c r="AF76" s="308"/>
      <c r="AG76" s="308"/>
      <c r="AH76" s="308"/>
      <c r="AI76" s="308"/>
      <c r="AJ76" s="343"/>
      <c r="AK76" s="344"/>
      <c r="AL76" s="344"/>
      <c r="AM76" s="344"/>
      <c r="AN76" s="344"/>
      <c r="AO76" s="344"/>
      <c r="AQ76" s="327" t="s">
        <v>343</v>
      </c>
      <c r="AR76" s="296" t="s">
        <v>147</v>
      </c>
      <c r="AS76" s="305" t="s">
        <v>400</v>
      </c>
      <c r="AT76" s="305" t="s">
        <v>272</v>
      </c>
      <c r="AU76" s="342">
        <v>80</v>
      </c>
      <c r="AV76" s="542">
        <f t="shared" si="4"/>
        <v>3.3268183141348193E-3</v>
      </c>
    </row>
    <row r="77" spans="1:48" ht="15.75" customHeight="1" x14ac:dyDescent="0.25">
      <c r="A77" s="296" t="s">
        <v>123</v>
      </c>
      <c r="B77" s="306" t="s">
        <v>1587</v>
      </c>
      <c r="C77" s="306" t="s">
        <v>306</v>
      </c>
      <c r="D77" s="342">
        <v>0</v>
      </c>
      <c r="E77" s="342">
        <v>0</v>
      </c>
      <c r="F77" s="342">
        <v>0</v>
      </c>
      <c r="G77" s="342">
        <v>0</v>
      </c>
      <c r="H77" s="342">
        <v>0</v>
      </c>
      <c r="I77" s="342">
        <v>0</v>
      </c>
      <c r="J77" s="342">
        <v>0</v>
      </c>
      <c r="K77" s="342">
        <v>0</v>
      </c>
      <c r="L77" s="342">
        <v>0</v>
      </c>
      <c r="M77" s="342">
        <v>0</v>
      </c>
      <c r="N77" s="342">
        <v>0</v>
      </c>
      <c r="O77" s="342">
        <v>0</v>
      </c>
      <c r="P77" s="342">
        <f t="shared" si="0"/>
        <v>0</v>
      </c>
      <c r="Q77" s="973">
        <f t="shared" si="3"/>
        <v>0</v>
      </c>
      <c r="R77" s="307" t="s">
        <v>112</v>
      </c>
      <c r="S77" s="307" t="s">
        <v>112</v>
      </c>
      <c r="T77" s="307"/>
      <c r="U77" s="307"/>
      <c r="V77" s="307"/>
      <c r="W77" s="307"/>
      <c r="X77" s="307"/>
      <c r="Y77" s="308"/>
      <c r="Z77" s="308"/>
      <c r="AA77" s="308"/>
      <c r="AB77" s="308"/>
      <c r="AC77" s="308"/>
      <c r="AD77" s="308"/>
      <c r="AE77" s="308"/>
      <c r="AF77" s="308"/>
      <c r="AG77" s="308"/>
      <c r="AH77" s="308"/>
      <c r="AI77" s="308"/>
      <c r="AJ77" s="343"/>
      <c r="AK77" s="344"/>
      <c r="AL77" s="344"/>
      <c r="AM77" s="344"/>
      <c r="AN77" s="344"/>
      <c r="AO77" s="344"/>
      <c r="AQ77" s="327" t="s">
        <v>1700</v>
      </c>
      <c r="AR77" s="296" t="s">
        <v>138</v>
      </c>
      <c r="AS77" s="305" t="s">
        <v>381</v>
      </c>
      <c r="AT77" s="305" t="s">
        <v>376</v>
      </c>
      <c r="AU77" s="342">
        <v>77</v>
      </c>
      <c r="AV77" s="542">
        <f t="shared" si="4"/>
        <v>3.2020626273547635E-3</v>
      </c>
    </row>
    <row r="78" spans="1:48" ht="15.75" customHeight="1" x14ac:dyDescent="0.25">
      <c r="A78" s="296" t="s">
        <v>123</v>
      </c>
      <c r="B78" s="305" t="s">
        <v>346</v>
      </c>
      <c r="C78" s="305" t="s">
        <v>284</v>
      </c>
      <c r="D78" s="342">
        <v>0</v>
      </c>
      <c r="E78" s="342">
        <v>0</v>
      </c>
      <c r="F78" s="342">
        <v>0</v>
      </c>
      <c r="G78" s="342">
        <v>0</v>
      </c>
      <c r="H78" s="342">
        <v>0</v>
      </c>
      <c r="I78" s="342">
        <v>0</v>
      </c>
      <c r="J78" s="342">
        <v>0</v>
      </c>
      <c r="K78" s="342">
        <v>0</v>
      </c>
      <c r="L78" s="342">
        <v>0</v>
      </c>
      <c r="M78" s="342">
        <v>0</v>
      </c>
      <c r="N78" s="342">
        <v>0</v>
      </c>
      <c r="O78" s="342">
        <v>0</v>
      </c>
      <c r="P78" s="342">
        <f t="shared" si="0"/>
        <v>0</v>
      </c>
      <c r="Q78" s="973">
        <f t="shared" si="3"/>
        <v>0</v>
      </c>
      <c r="R78" s="307" t="s">
        <v>112</v>
      </c>
      <c r="S78" s="307" t="s">
        <v>112</v>
      </c>
      <c r="T78" s="307"/>
      <c r="U78" s="307"/>
      <c r="V78" s="307"/>
      <c r="W78" s="307"/>
      <c r="X78" s="307"/>
      <c r="Y78" s="308"/>
      <c r="Z78" s="308"/>
      <c r="AA78" s="308"/>
      <c r="AB78" s="308"/>
      <c r="AC78" s="308"/>
      <c r="AD78" s="308"/>
      <c r="AE78" s="308"/>
      <c r="AF78" s="308"/>
      <c r="AG78" s="308"/>
      <c r="AH78" s="308"/>
      <c r="AI78" s="308"/>
      <c r="AJ78" s="343"/>
      <c r="AK78" s="344"/>
      <c r="AL78" s="344"/>
      <c r="AM78" s="344"/>
      <c r="AN78" s="344"/>
      <c r="AO78" s="344"/>
      <c r="AP78" s="346"/>
      <c r="AQ78" s="327" t="s">
        <v>1701</v>
      </c>
      <c r="AR78" s="296" t="s">
        <v>132</v>
      </c>
      <c r="AS78" s="305" t="s">
        <v>2222</v>
      </c>
      <c r="AT78" s="305" t="s">
        <v>289</v>
      </c>
      <c r="AU78" s="342">
        <v>75</v>
      </c>
      <c r="AV78" s="542">
        <f t="shared" si="4"/>
        <v>3.1188921695013932E-3</v>
      </c>
    </row>
    <row r="79" spans="1:48" ht="15.75" customHeight="1" x14ac:dyDescent="0.25">
      <c r="A79" s="296" t="s">
        <v>123</v>
      </c>
      <c r="B79" s="305" t="s">
        <v>2454</v>
      </c>
      <c r="C79" s="305" t="s">
        <v>272</v>
      </c>
      <c r="D79" s="342">
        <v>0</v>
      </c>
      <c r="E79" s="342">
        <v>0</v>
      </c>
      <c r="F79" s="342">
        <v>0</v>
      </c>
      <c r="G79" s="342">
        <v>2</v>
      </c>
      <c r="H79" s="342">
        <v>0</v>
      </c>
      <c r="I79" s="342">
        <v>0</v>
      </c>
      <c r="J79" s="342">
        <v>0</v>
      </c>
      <c r="K79" s="342">
        <v>0</v>
      </c>
      <c r="L79" s="342">
        <v>0</v>
      </c>
      <c r="M79" s="342">
        <v>0</v>
      </c>
      <c r="N79" s="342">
        <v>0</v>
      </c>
      <c r="O79" s="342">
        <v>0</v>
      </c>
      <c r="P79" s="342">
        <f t="shared" si="0"/>
        <v>2</v>
      </c>
      <c r="Q79" s="973">
        <f t="shared" si="3"/>
        <v>8.3170457853370483E-5</v>
      </c>
      <c r="R79" s="307"/>
      <c r="S79" s="307"/>
      <c r="T79" s="307"/>
      <c r="U79" s="307"/>
      <c r="V79" s="307"/>
      <c r="W79" s="307"/>
      <c r="X79" s="307"/>
      <c r="Y79" s="308"/>
      <c r="Z79" s="308"/>
      <c r="AA79" s="308"/>
      <c r="AB79" s="308"/>
      <c r="AC79" s="308"/>
      <c r="AD79" s="308"/>
      <c r="AE79" s="308"/>
      <c r="AF79" s="308"/>
      <c r="AG79" s="308"/>
      <c r="AH79" s="308"/>
      <c r="AI79" s="308"/>
      <c r="AJ79" s="343"/>
      <c r="AK79" s="343"/>
      <c r="AL79" s="343"/>
      <c r="AM79" s="343"/>
      <c r="AN79" s="343"/>
      <c r="AO79" s="343"/>
      <c r="AP79" s="346"/>
      <c r="AQ79" s="327"/>
      <c r="AR79" s="296" t="s">
        <v>175</v>
      </c>
      <c r="AS79" s="305" t="s">
        <v>364</v>
      </c>
      <c r="AT79" s="305" t="s">
        <v>289</v>
      </c>
      <c r="AU79" s="342">
        <v>74</v>
      </c>
      <c r="AV79" s="542">
        <f t="shared" si="4"/>
        <v>3.0773069405747077E-3</v>
      </c>
    </row>
    <row r="80" spans="1:48" ht="15.75" customHeight="1" x14ac:dyDescent="0.25">
      <c r="A80" s="296" t="s">
        <v>123</v>
      </c>
      <c r="B80" s="305" t="s">
        <v>2418</v>
      </c>
      <c r="C80" s="305" t="s">
        <v>272</v>
      </c>
      <c r="D80" s="342">
        <v>0</v>
      </c>
      <c r="E80" s="342">
        <v>0</v>
      </c>
      <c r="F80" s="342">
        <v>2</v>
      </c>
      <c r="G80" s="342">
        <v>0</v>
      </c>
      <c r="H80" s="342">
        <v>0</v>
      </c>
      <c r="I80" s="342">
        <v>0</v>
      </c>
      <c r="J80" s="342">
        <v>0</v>
      </c>
      <c r="K80" s="342">
        <v>0</v>
      </c>
      <c r="L80" s="342">
        <v>0</v>
      </c>
      <c r="M80" s="342">
        <v>0</v>
      </c>
      <c r="N80" s="342">
        <v>0</v>
      </c>
      <c r="O80" s="342">
        <v>0</v>
      </c>
      <c r="P80" s="342">
        <f t="shared" si="0"/>
        <v>2</v>
      </c>
      <c r="Q80" s="973">
        <f t="shared" si="3"/>
        <v>8.3170457853370483E-5</v>
      </c>
      <c r="R80" s="307"/>
      <c r="S80" s="307"/>
      <c r="T80" s="307"/>
      <c r="U80" s="307"/>
      <c r="V80" s="307"/>
      <c r="W80" s="307"/>
      <c r="X80" s="307"/>
      <c r="Y80" s="308"/>
      <c r="Z80" s="308"/>
      <c r="AA80" s="308"/>
      <c r="AB80" s="308"/>
      <c r="AC80" s="308"/>
      <c r="AD80" s="308"/>
      <c r="AE80" s="308"/>
      <c r="AF80" s="308"/>
      <c r="AG80" s="308"/>
      <c r="AH80" s="308"/>
      <c r="AI80" s="308"/>
      <c r="AJ80" s="343"/>
      <c r="AK80" s="343"/>
      <c r="AL80" s="343"/>
      <c r="AM80" s="343"/>
      <c r="AN80" s="343"/>
      <c r="AO80" s="343"/>
      <c r="AP80" s="346"/>
      <c r="AQ80" s="327"/>
      <c r="AR80" s="296" t="s">
        <v>147</v>
      </c>
      <c r="AS80" s="305" t="s">
        <v>520</v>
      </c>
      <c r="AT80" s="305" t="s">
        <v>302</v>
      </c>
      <c r="AU80" s="342">
        <v>72</v>
      </c>
      <c r="AV80" s="542">
        <f t="shared" si="4"/>
        <v>2.9941364827213374E-3</v>
      </c>
    </row>
    <row r="81" spans="1:48" ht="15.75" customHeight="1" x14ac:dyDescent="0.25">
      <c r="A81" s="296" t="s">
        <v>123</v>
      </c>
      <c r="B81" s="306" t="s">
        <v>1938</v>
      </c>
      <c r="C81" s="306" t="s">
        <v>345</v>
      </c>
      <c r="D81" s="342">
        <v>0</v>
      </c>
      <c r="E81" s="342">
        <v>0</v>
      </c>
      <c r="F81" s="342">
        <v>0</v>
      </c>
      <c r="G81" s="342">
        <v>0</v>
      </c>
      <c r="H81" s="342">
        <v>0</v>
      </c>
      <c r="I81" s="342">
        <v>0</v>
      </c>
      <c r="J81" s="342">
        <v>0</v>
      </c>
      <c r="K81" s="342">
        <v>0</v>
      </c>
      <c r="L81" s="342">
        <v>0</v>
      </c>
      <c r="M81" s="342">
        <v>0</v>
      </c>
      <c r="N81" s="342">
        <v>0</v>
      </c>
      <c r="O81" s="342">
        <v>0</v>
      </c>
      <c r="P81" s="342">
        <f t="shared" si="0"/>
        <v>0</v>
      </c>
      <c r="Q81" s="973">
        <f t="shared" si="3"/>
        <v>0</v>
      </c>
      <c r="R81" s="307" t="s">
        <v>112</v>
      </c>
      <c r="S81" s="307" t="s">
        <v>112</v>
      </c>
      <c r="T81" s="307"/>
      <c r="U81" s="307"/>
      <c r="V81" s="307"/>
      <c r="W81" s="307"/>
      <c r="X81" s="307"/>
      <c r="Y81" s="308"/>
      <c r="Z81" s="308"/>
      <c r="AA81" s="308"/>
      <c r="AB81" s="308"/>
      <c r="AC81" s="308"/>
      <c r="AD81" s="308"/>
      <c r="AE81" s="308"/>
      <c r="AF81" s="308"/>
      <c r="AG81" s="308"/>
      <c r="AH81" s="308"/>
      <c r="AI81" s="308"/>
      <c r="AJ81" s="343"/>
      <c r="AK81" s="344"/>
      <c r="AL81" s="344"/>
      <c r="AM81" s="344"/>
      <c r="AN81" s="344"/>
      <c r="AO81" s="344"/>
      <c r="AP81" s="346"/>
      <c r="AQ81" s="327"/>
      <c r="AR81" s="296" t="s">
        <v>122</v>
      </c>
      <c r="AS81" s="305" t="s">
        <v>337</v>
      </c>
      <c r="AT81" s="305" t="s">
        <v>272</v>
      </c>
      <c r="AU81" s="342">
        <v>71</v>
      </c>
      <c r="AV81" s="542">
        <f t="shared" si="4"/>
        <v>2.9525512537946523E-3</v>
      </c>
    </row>
    <row r="82" spans="1:48" ht="15.75" customHeight="1" x14ac:dyDescent="0.25">
      <c r="A82" s="296" t="s">
        <v>123</v>
      </c>
      <c r="B82" s="305" t="s">
        <v>1573</v>
      </c>
      <c r="C82" s="305" t="s">
        <v>272</v>
      </c>
      <c r="D82" s="342">
        <v>0</v>
      </c>
      <c r="E82" s="342">
        <v>0</v>
      </c>
      <c r="F82" s="342">
        <v>0</v>
      </c>
      <c r="G82" s="342">
        <v>0</v>
      </c>
      <c r="H82" s="342">
        <v>0</v>
      </c>
      <c r="I82" s="342">
        <v>0</v>
      </c>
      <c r="J82" s="342">
        <v>0</v>
      </c>
      <c r="K82" s="342">
        <v>0</v>
      </c>
      <c r="L82" s="342">
        <v>0</v>
      </c>
      <c r="M82" s="342">
        <v>0</v>
      </c>
      <c r="N82" s="342">
        <v>0</v>
      </c>
      <c r="O82" s="342">
        <v>0</v>
      </c>
      <c r="P82" s="342">
        <f t="shared" si="0"/>
        <v>0</v>
      </c>
      <c r="Q82" s="973">
        <f t="shared" si="3"/>
        <v>0</v>
      </c>
      <c r="R82" s="307" t="s">
        <v>112</v>
      </c>
      <c r="S82" s="307" t="s">
        <v>112</v>
      </c>
      <c r="T82" s="307"/>
      <c r="U82" s="307"/>
      <c r="V82" s="307"/>
      <c r="W82" s="307"/>
      <c r="X82" s="307"/>
      <c r="Y82" s="308"/>
      <c r="Z82" s="308"/>
      <c r="AA82" s="308"/>
      <c r="AB82" s="308"/>
      <c r="AC82" s="308"/>
      <c r="AD82" s="308"/>
      <c r="AE82" s="308"/>
      <c r="AF82" s="308"/>
      <c r="AG82" s="308"/>
      <c r="AH82" s="308"/>
      <c r="AI82" s="308"/>
      <c r="AJ82" s="343"/>
      <c r="AK82" s="344"/>
      <c r="AL82" s="344"/>
      <c r="AM82" s="344"/>
      <c r="AN82" s="344"/>
      <c r="AO82" s="344"/>
      <c r="AP82" s="346"/>
      <c r="AQ82" s="327" t="s">
        <v>1702</v>
      </c>
      <c r="AR82" s="296" t="s">
        <v>138</v>
      </c>
      <c r="AS82" s="305" t="s">
        <v>398</v>
      </c>
      <c r="AT82" s="305" t="s">
        <v>272</v>
      </c>
      <c r="AU82" s="342">
        <v>66</v>
      </c>
      <c r="AV82" s="542">
        <f t="shared" si="4"/>
        <v>2.7446251091612257E-3</v>
      </c>
    </row>
    <row r="83" spans="1:48" ht="15.75" customHeight="1" x14ac:dyDescent="0.25">
      <c r="A83" s="296" t="s">
        <v>123</v>
      </c>
      <c r="B83" s="306" t="s">
        <v>1939</v>
      </c>
      <c r="C83" s="306" t="s">
        <v>345</v>
      </c>
      <c r="D83" s="342">
        <v>0</v>
      </c>
      <c r="E83" s="342">
        <v>0</v>
      </c>
      <c r="F83" s="342">
        <v>0</v>
      </c>
      <c r="G83" s="342">
        <v>0</v>
      </c>
      <c r="H83" s="342">
        <v>0</v>
      </c>
      <c r="I83" s="342">
        <v>0</v>
      </c>
      <c r="J83" s="342">
        <v>0</v>
      </c>
      <c r="K83" s="342">
        <v>0</v>
      </c>
      <c r="L83" s="342">
        <v>0</v>
      </c>
      <c r="M83" s="342">
        <v>0</v>
      </c>
      <c r="N83" s="342">
        <v>0</v>
      </c>
      <c r="O83" s="342">
        <v>0</v>
      </c>
      <c r="P83" s="342">
        <f t="shared" si="0"/>
        <v>0</v>
      </c>
      <c r="Q83" s="973">
        <f t="shared" si="3"/>
        <v>0</v>
      </c>
      <c r="R83" s="307" t="s">
        <v>112</v>
      </c>
      <c r="S83" s="307" t="s">
        <v>112</v>
      </c>
      <c r="T83" s="307"/>
      <c r="U83" s="307"/>
      <c r="V83" s="307"/>
      <c r="W83" s="307"/>
      <c r="X83" s="307"/>
      <c r="Y83" s="308"/>
      <c r="Z83" s="308"/>
      <c r="AA83" s="308"/>
      <c r="AB83" s="308"/>
      <c r="AC83" s="308"/>
      <c r="AD83" s="308"/>
      <c r="AE83" s="308"/>
      <c r="AF83" s="308"/>
      <c r="AG83" s="308"/>
      <c r="AH83" s="308"/>
      <c r="AI83" s="308"/>
      <c r="AJ83" s="343"/>
      <c r="AK83" s="344"/>
      <c r="AL83" s="344"/>
      <c r="AM83" s="344"/>
      <c r="AN83" s="344"/>
      <c r="AO83" s="344"/>
      <c r="AP83" s="346"/>
      <c r="AQ83" s="327" t="s">
        <v>1703</v>
      </c>
      <c r="AR83" s="296" t="s">
        <v>175</v>
      </c>
      <c r="AS83" s="305" t="s">
        <v>480</v>
      </c>
      <c r="AT83" s="305" t="s">
        <v>272</v>
      </c>
      <c r="AU83" s="342">
        <v>66</v>
      </c>
      <c r="AV83" s="542">
        <f t="shared" si="4"/>
        <v>2.7446251091612257E-3</v>
      </c>
    </row>
    <row r="84" spans="1:48" ht="15.75" customHeight="1" x14ac:dyDescent="0.25">
      <c r="A84" s="296" t="s">
        <v>123</v>
      </c>
      <c r="B84" s="306" t="s">
        <v>2419</v>
      </c>
      <c r="C84" s="305" t="s">
        <v>272</v>
      </c>
      <c r="D84" s="342">
        <v>0</v>
      </c>
      <c r="E84" s="342">
        <v>0</v>
      </c>
      <c r="F84" s="342">
        <v>1</v>
      </c>
      <c r="G84" s="342">
        <v>0</v>
      </c>
      <c r="H84" s="342">
        <v>0</v>
      </c>
      <c r="I84" s="342">
        <v>0</v>
      </c>
      <c r="J84" s="342">
        <v>0</v>
      </c>
      <c r="K84" s="342">
        <v>0</v>
      </c>
      <c r="L84" s="342">
        <v>0</v>
      </c>
      <c r="M84" s="342">
        <v>0</v>
      </c>
      <c r="N84" s="342">
        <v>0</v>
      </c>
      <c r="O84" s="342">
        <v>0</v>
      </c>
      <c r="P84" s="342">
        <f t="shared" si="0"/>
        <v>1</v>
      </c>
      <c r="Q84" s="973">
        <f t="shared" si="3"/>
        <v>4.1585228926685242E-5</v>
      </c>
      <c r="R84" s="307"/>
      <c r="S84" s="307"/>
      <c r="T84" s="307"/>
      <c r="U84" s="307"/>
      <c r="V84" s="307"/>
      <c r="W84" s="307"/>
      <c r="X84" s="307"/>
      <c r="Y84" s="308"/>
      <c r="Z84" s="308"/>
      <c r="AA84" s="308"/>
      <c r="AB84" s="308"/>
      <c r="AC84" s="308"/>
      <c r="AD84" s="308"/>
      <c r="AE84" s="308"/>
      <c r="AF84" s="308"/>
      <c r="AG84" s="308"/>
      <c r="AH84" s="308"/>
      <c r="AI84" s="308"/>
      <c r="AJ84" s="343"/>
      <c r="AK84" s="343"/>
      <c r="AL84" s="343"/>
      <c r="AM84" s="343"/>
      <c r="AN84" s="343"/>
      <c r="AO84" s="343"/>
      <c r="AP84" s="346"/>
      <c r="AQ84" s="327"/>
      <c r="AR84" s="296" t="s">
        <v>160</v>
      </c>
      <c r="AS84" s="305" t="s">
        <v>2308</v>
      </c>
      <c r="AT84" s="305" t="s">
        <v>289</v>
      </c>
      <c r="AU84" s="342">
        <v>64</v>
      </c>
      <c r="AV84" s="542">
        <f t="shared" si="4"/>
        <v>2.6614546513078555E-3</v>
      </c>
    </row>
    <row r="85" spans="1:48" ht="15.75" customHeight="1" x14ac:dyDescent="0.25">
      <c r="A85" s="296" t="s">
        <v>123</v>
      </c>
      <c r="B85" s="305" t="s">
        <v>1555</v>
      </c>
      <c r="C85" s="305" t="s">
        <v>272</v>
      </c>
      <c r="D85" s="342">
        <v>0</v>
      </c>
      <c r="E85" s="342">
        <v>0</v>
      </c>
      <c r="F85" s="342">
        <v>0</v>
      </c>
      <c r="G85" s="342">
        <v>0</v>
      </c>
      <c r="H85" s="342">
        <v>0</v>
      </c>
      <c r="I85" s="342">
        <v>0</v>
      </c>
      <c r="J85" s="342">
        <v>0</v>
      </c>
      <c r="K85" s="342">
        <v>0</v>
      </c>
      <c r="L85" s="342">
        <v>0</v>
      </c>
      <c r="M85" s="342">
        <v>0</v>
      </c>
      <c r="N85" s="342">
        <v>0</v>
      </c>
      <c r="O85" s="342">
        <v>0</v>
      </c>
      <c r="P85" s="342">
        <f t="shared" si="0"/>
        <v>0</v>
      </c>
      <c r="Q85" s="973">
        <f t="shared" si="3"/>
        <v>0</v>
      </c>
      <c r="R85" s="307" t="s">
        <v>112</v>
      </c>
      <c r="S85" s="307" t="s">
        <v>112</v>
      </c>
      <c r="T85" s="307"/>
      <c r="U85" s="307"/>
      <c r="V85" s="307"/>
      <c r="W85" s="307"/>
      <c r="X85" s="307"/>
      <c r="Y85" s="308"/>
      <c r="Z85" s="308"/>
      <c r="AA85" s="308"/>
      <c r="AB85" s="308"/>
      <c r="AC85" s="308"/>
      <c r="AD85" s="308"/>
      <c r="AE85" s="308"/>
      <c r="AF85" s="308"/>
      <c r="AG85" s="308"/>
      <c r="AH85" s="308"/>
      <c r="AI85" s="308"/>
      <c r="AJ85" s="343"/>
      <c r="AK85" s="344"/>
      <c r="AL85" s="344"/>
      <c r="AM85" s="344"/>
      <c r="AN85" s="344"/>
      <c r="AO85" s="344"/>
      <c r="AP85" s="346"/>
      <c r="AQ85" s="327" t="s">
        <v>1704</v>
      </c>
      <c r="AR85" s="296" t="s">
        <v>122</v>
      </c>
      <c r="AS85" s="305" t="s">
        <v>1609</v>
      </c>
      <c r="AT85" s="305" t="s">
        <v>301</v>
      </c>
      <c r="AU85" s="342">
        <v>62</v>
      </c>
      <c r="AV85" s="542">
        <f t="shared" si="4"/>
        <v>2.5782841934544848E-3</v>
      </c>
    </row>
    <row r="86" spans="1:48" ht="15.75" customHeight="1" x14ac:dyDescent="0.25">
      <c r="A86" s="296" t="s">
        <v>123</v>
      </c>
      <c r="B86" s="306" t="s">
        <v>1666</v>
      </c>
      <c r="C86" s="306" t="s">
        <v>272</v>
      </c>
      <c r="D86" s="342">
        <v>0</v>
      </c>
      <c r="E86" s="342">
        <v>0</v>
      </c>
      <c r="F86" s="342">
        <v>0</v>
      </c>
      <c r="G86" s="342">
        <v>0</v>
      </c>
      <c r="H86" s="342">
        <v>0</v>
      </c>
      <c r="I86" s="342">
        <v>0</v>
      </c>
      <c r="J86" s="342">
        <v>0</v>
      </c>
      <c r="K86" s="342">
        <v>0</v>
      </c>
      <c r="L86" s="342">
        <v>0</v>
      </c>
      <c r="M86" s="342">
        <v>0</v>
      </c>
      <c r="N86" s="342">
        <v>0</v>
      </c>
      <c r="O86" s="342">
        <v>0</v>
      </c>
      <c r="P86" s="342">
        <f t="shared" ref="P86:P149" si="5">SUM(D86:O86)</f>
        <v>0</v>
      </c>
      <c r="Q86" s="973">
        <f t="shared" si="3"/>
        <v>0</v>
      </c>
      <c r="R86" s="307" t="s">
        <v>112</v>
      </c>
      <c r="S86" s="307" t="s">
        <v>112</v>
      </c>
      <c r="T86" s="307"/>
      <c r="U86" s="307"/>
      <c r="V86" s="307"/>
      <c r="W86" s="307"/>
      <c r="X86" s="307"/>
      <c r="Y86" s="308"/>
      <c r="Z86" s="308"/>
      <c r="AA86" s="308"/>
      <c r="AB86" s="308"/>
      <c r="AC86" s="308"/>
      <c r="AD86" s="308"/>
      <c r="AE86" s="308"/>
      <c r="AF86" s="308"/>
      <c r="AG86" s="308"/>
      <c r="AH86" s="308"/>
      <c r="AI86" s="308"/>
      <c r="AJ86" s="343"/>
      <c r="AK86" s="344"/>
      <c r="AL86" s="344"/>
      <c r="AM86" s="344"/>
      <c r="AN86" s="344"/>
      <c r="AO86" s="344"/>
      <c r="AP86" s="346"/>
      <c r="AQ86" s="327" t="s">
        <v>1705</v>
      </c>
      <c r="AR86" s="296" t="s">
        <v>129</v>
      </c>
      <c r="AS86" s="305" t="s">
        <v>2455</v>
      </c>
      <c r="AT86" s="305" t="s">
        <v>274</v>
      </c>
      <c r="AU86" s="342">
        <v>60</v>
      </c>
      <c r="AV86" s="542">
        <f t="shared" si="4"/>
        <v>2.4951137356011145E-3</v>
      </c>
    </row>
    <row r="87" spans="1:48" ht="15.75" customHeight="1" x14ac:dyDescent="0.25">
      <c r="A87" s="296" t="s">
        <v>123</v>
      </c>
      <c r="B87" s="305" t="s">
        <v>1574</v>
      </c>
      <c r="C87" s="305" t="s">
        <v>272</v>
      </c>
      <c r="D87" s="342">
        <v>0</v>
      </c>
      <c r="E87" s="342">
        <v>0</v>
      </c>
      <c r="F87" s="342">
        <v>0</v>
      </c>
      <c r="G87" s="342">
        <v>0</v>
      </c>
      <c r="H87" s="342">
        <v>0</v>
      </c>
      <c r="I87" s="342">
        <v>0</v>
      </c>
      <c r="J87" s="342">
        <v>0</v>
      </c>
      <c r="K87" s="342">
        <v>0</v>
      </c>
      <c r="L87" s="342">
        <v>0</v>
      </c>
      <c r="M87" s="342">
        <v>0</v>
      </c>
      <c r="N87" s="342">
        <v>0</v>
      </c>
      <c r="O87" s="342">
        <v>0</v>
      </c>
      <c r="P87" s="342">
        <f t="shared" si="5"/>
        <v>0</v>
      </c>
      <c r="Q87" s="973">
        <f t="shared" si="3"/>
        <v>0</v>
      </c>
      <c r="R87" s="307" t="s">
        <v>112</v>
      </c>
      <c r="S87" s="307" t="s">
        <v>112</v>
      </c>
      <c r="T87" s="307"/>
      <c r="U87" s="307"/>
      <c r="V87" s="307"/>
      <c r="W87" s="307"/>
      <c r="X87" s="307"/>
      <c r="Y87" s="308"/>
      <c r="Z87" s="308"/>
      <c r="AA87" s="308"/>
      <c r="AB87" s="308"/>
      <c r="AC87" s="308"/>
      <c r="AD87" s="308"/>
      <c r="AE87" s="308"/>
      <c r="AF87" s="308"/>
      <c r="AG87" s="308"/>
      <c r="AH87" s="308"/>
      <c r="AI87" s="308"/>
      <c r="AJ87" s="343"/>
      <c r="AK87" s="343"/>
      <c r="AL87" s="343"/>
      <c r="AM87" s="343"/>
      <c r="AN87" s="343"/>
      <c r="AO87" s="343"/>
      <c r="AP87" s="346"/>
      <c r="AQ87" s="327"/>
      <c r="AR87" s="296" t="s">
        <v>153</v>
      </c>
      <c r="AS87" s="305" t="s">
        <v>1955</v>
      </c>
      <c r="AT87" s="305" t="s">
        <v>289</v>
      </c>
      <c r="AU87" s="342">
        <v>59</v>
      </c>
      <c r="AV87" s="542">
        <f t="shared" si="4"/>
        <v>2.4535285066744294E-3</v>
      </c>
    </row>
    <row r="88" spans="1:48" ht="15.75" customHeight="1" x14ac:dyDescent="0.25">
      <c r="A88" s="296" t="s">
        <v>123</v>
      </c>
      <c r="B88" s="305" t="s">
        <v>2133</v>
      </c>
      <c r="C88" s="305" t="s">
        <v>284</v>
      </c>
      <c r="D88" s="342">
        <v>0</v>
      </c>
      <c r="E88" s="342">
        <v>1</v>
      </c>
      <c r="F88" s="342">
        <v>0</v>
      </c>
      <c r="G88" s="342">
        <v>0</v>
      </c>
      <c r="H88" s="342">
        <v>0</v>
      </c>
      <c r="I88" s="342">
        <v>0</v>
      </c>
      <c r="J88" s="342">
        <v>0</v>
      </c>
      <c r="K88" s="342">
        <v>0</v>
      </c>
      <c r="L88" s="342">
        <v>0</v>
      </c>
      <c r="M88" s="342">
        <v>0</v>
      </c>
      <c r="N88" s="342">
        <v>0</v>
      </c>
      <c r="O88" s="342">
        <v>0</v>
      </c>
      <c r="P88" s="342">
        <f t="shared" si="5"/>
        <v>1</v>
      </c>
      <c r="Q88" s="973">
        <f t="shared" si="3"/>
        <v>4.1585228926685242E-5</v>
      </c>
      <c r="R88" s="307" t="s">
        <v>112</v>
      </c>
      <c r="S88" s="307" t="s">
        <v>112</v>
      </c>
      <c r="T88" s="307"/>
      <c r="U88" s="307"/>
      <c r="V88" s="307"/>
      <c r="W88" s="307"/>
      <c r="X88" s="307"/>
      <c r="Y88" s="308"/>
      <c r="Z88" s="308"/>
      <c r="AA88" s="308"/>
      <c r="AB88" s="308"/>
      <c r="AC88" s="308"/>
      <c r="AD88" s="308"/>
      <c r="AE88" s="308"/>
      <c r="AF88" s="308"/>
      <c r="AG88" s="308"/>
      <c r="AH88" s="308"/>
      <c r="AI88" s="308"/>
      <c r="AJ88" s="343"/>
      <c r="AK88" s="344"/>
      <c r="AL88" s="344"/>
      <c r="AM88" s="344"/>
      <c r="AN88" s="344"/>
      <c r="AO88" s="344"/>
      <c r="AP88" s="346"/>
      <c r="AQ88" s="327" t="s">
        <v>1706</v>
      </c>
      <c r="AR88" s="296" t="s">
        <v>120</v>
      </c>
      <c r="AS88" s="305" t="s">
        <v>2231</v>
      </c>
      <c r="AT88" s="305" t="s">
        <v>328</v>
      </c>
      <c r="AU88" s="342">
        <v>56</v>
      </c>
      <c r="AV88" s="542">
        <f t="shared" si="4"/>
        <v>2.3287728198943735E-3</v>
      </c>
    </row>
    <row r="89" spans="1:48" ht="15.75" customHeight="1" x14ac:dyDescent="0.25">
      <c r="A89" s="296" t="s">
        <v>123</v>
      </c>
      <c r="B89" s="305" t="s">
        <v>378</v>
      </c>
      <c r="C89" s="305" t="s">
        <v>284</v>
      </c>
      <c r="D89" s="342">
        <v>0</v>
      </c>
      <c r="E89" s="342">
        <v>1</v>
      </c>
      <c r="F89" s="342">
        <v>0</v>
      </c>
      <c r="G89" s="342">
        <v>1</v>
      </c>
      <c r="H89" s="342">
        <v>0</v>
      </c>
      <c r="I89" s="342">
        <v>0</v>
      </c>
      <c r="J89" s="342">
        <v>0</v>
      </c>
      <c r="K89" s="342">
        <v>0</v>
      </c>
      <c r="L89" s="342">
        <v>0</v>
      </c>
      <c r="M89" s="342">
        <v>0</v>
      </c>
      <c r="N89" s="342">
        <v>0</v>
      </c>
      <c r="O89" s="342">
        <v>0</v>
      </c>
      <c r="P89" s="342">
        <f t="shared" si="5"/>
        <v>2</v>
      </c>
      <c r="Q89" s="973">
        <f t="shared" si="3"/>
        <v>8.3170457853370483E-5</v>
      </c>
      <c r="R89" s="307" t="s">
        <v>112</v>
      </c>
      <c r="S89" s="307" t="s">
        <v>112</v>
      </c>
      <c r="T89" s="307"/>
      <c r="U89" s="307"/>
      <c r="V89" s="307"/>
      <c r="W89" s="307"/>
      <c r="X89" s="307"/>
      <c r="Y89" s="308"/>
      <c r="Z89" s="308"/>
      <c r="AA89" s="308"/>
      <c r="AB89" s="308"/>
      <c r="AC89" s="308"/>
      <c r="AD89" s="308"/>
      <c r="AE89" s="308"/>
      <c r="AF89" s="308"/>
      <c r="AG89" s="308"/>
      <c r="AH89" s="308"/>
      <c r="AI89" s="308"/>
      <c r="AJ89" s="343"/>
      <c r="AK89" s="344"/>
      <c r="AL89" s="344"/>
      <c r="AM89" s="344"/>
      <c r="AN89" s="344"/>
      <c r="AO89" s="344"/>
      <c r="AP89" s="346"/>
      <c r="AQ89" s="327" t="s">
        <v>1707</v>
      </c>
      <c r="AR89" s="296" t="s">
        <v>120</v>
      </c>
      <c r="AS89" s="305" t="s">
        <v>2521</v>
      </c>
      <c r="AT89" s="305" t="s">
        <v>289</v>
      </c>
      <c r="AU89" s="342">
        <v>55</v>
      </c>
      <c r="AV89" s="542">
        <f t="shared" si="4"/>
        <v>2.2871875909676884E-3</v>
      </c>
    </row>
    <row r="90" spans="1:48" ht="15.75" customHeight="1" x14ac:dyDescent="0.25">
      <c r="A90" s="296" t="s">
        <v>123</v>
      </c>
      <c r="B90" s="306" t="s">
        <v>1446</v>
      </c>
      <c r="C90" s="306" t="s">
        <v>284</v>
      </c>
      <c r="D90" s="342">
        <v>0</v>
      </c>
      <c r="E90" s="342">
        <v>0</v>
      </c>
      <c r="F90" s="342">
        <v>0</v>
      </c>
      <c r="G90" s="342">
        <v>0</v>
      </c>
      <c r="H90" s="342">
        <v>0</v>
      </c>
      <c r="I90" s="342">
        <v>0</v>
      </c>
      <c r="J90" s="342">
        <v>0</v>
      </c>
      <c r="K90" s="342">
        <v>0</v>
      </c>
      <c r="L90" s="342">
        <v>0</v>
      </c>
      <c r="M90" s="342">
        <v>0</v>
      </c>
      <c r="N90" s="342">
        <v>0</v>
      </c>
      <c r="O90" s="342">
        <v>0</v>
      </c>
      <c r="P90" s="342">
        <f t="shared" si="5"/>
        <v>0</v>
      </c>
      <c r="Q90" s="973">
        <f t="shared" si="3"/>
        <v>0</v>
      </c>
      <c r="R90" s="307" t="s">
        <v>112</v>
      </c>
      <c r="S90" s="307" t="s">
        <v>112</v>
      </c>
      <c r="T90" s="307"/>
      <c r="U90" s="307"/>
      <c r="V90" s="307"/>
      <c r="W90" s="307"/>
      <c r="X90" s="307"/>
      <c r="Y90" s="308"/>
      <c r="Z90" s="308"/>
      <c r="AA90" s="308"/>
      <c r="AB90" s="308"/>
      <c r="AC90" s="308"/>
      <c r="AD90" s="308"/>
      <c r="AE90" s="308"/>
      <c r="AF90" s="308"/>
      <c r="AG90" s="308"/>
      <c r="AH90" s="308"/>
      <c r="AI90" s="308"/>
      <c r="AJ90" s="343"/>
      <c r="AK90" s="344"/>
      <c r="AL90" s="344"/>
      <c r="AM90" s="344"/>
      <c r="AN90" s="344"/>
      <c r="AO90" s="344"/>
      <c r="AP90" s="346"/>
      <c r="AQ90" s="327" t="s">
        <v>1708</v>
      </c>
      <c r="AR90" s="296" t="s">
        <v>122</v>
      </c>
      <c r="AS90" s="305" t="s">
        <v>478</v>
      </c>
      <c r="AT90" s="305" t="s">
        <v>291</v>
      </c>
      <c r="AU90" s="342">
        <v>54</v>
      </c>
      <c r="AV90" s="542">
        <f t="shared" si="4"/>
        <v>2.2456023620410028E-3</v>
      </c>
    </row>
    <row r="91" spans="1:48" ht="15.75" customHeight="1" x14ac:dyDescent="0.25">
      <c r="A91" s="296" t="s">
        <v>123</v>
      </c>
      <c r="B91" s="306" t="s">
        <v>380</v>
      </c>
      <c r="C91" s="306" t="s">
        <v>284</v>
      </c>
      <c r="D91" s="342">
        <v>0</v>
      </c>
      <c r="E91" s="342">
        <v>0</v>
      </c>
      <c r="F91" s="342">
        <v>0</v>
      </c>
      <c r="G91" s="342">
        <v>0</v>
      </c>
      <c r="H91" s="342">
        <v>0</v>
      </c>
      <c r="I91" s="342">
        <v>0</v>
      </c>
      <c r="J91" s="342">
        <v>0</v>
      </c>
      <c r="K91" s="342">
        <v>0</v>
      </c>
      <c r="L91" s="342">
        <v>0</v>
      </c>
      <c r="M91" s="342">
        <v>0</v>
      </c>
      <c r="N91" s="342">
        <v>0</v>
      </c>
      <c r="O91" s="342">
        <v>0</v>
      </c>
      <c r="P91" s="342">
        <f t="shared" si="5"/>
        <v>0</v>
      </c>
      <c r="Q91" s="973">
        <f t="shared" si="3"/>
        <v>0</v>
      </c>
      <c r="R91" s="307" t="s">
        <v>112</v>
      </c>
      <c r="S91" s="307" t="s">
        <v>112</v>
      </c>
      <c r="T91" s="307"/>
      <c r="U91" s="307"/>
      <c r="V91" s="307"/>
      <c r="W91" s="307"/>
      <c r="X91" s="307"/>
      <c r="Y91" s="308"/>
      <c r="Z91" s="308"/>
      <c r="AA91" s="308"/>
      <c r="AB91" s="308"/>
      <c r="AC91" s="308"/>
      <c r="AD91" s="308"/>
      <c r="AE91" s="308"/>
      <c r="AF91" s="308"/>
      <c r="AG91" s="308"/>
      <c r="AH91" s="308"/>
      <c r="AI91" s="308"/>
      <c r="AJ91" s="343"/>
      <c r="AK91" s="344"/>
      <c r="AL91" s="344"/>
      <c r="AM91" s="344"/>
      <c r="AN91" s="344"/>
      <c r="AO91" s="344"/>
      <c r="AP91" s="346"/>
      <c r="AQ91" s="327" t="s">
        <v>1709</v>
      </c>
      <c r="AR91" s="296" t="s">
        <v>175</v>
      </c>
      <c r="AS91" s="305" t="s">
        <v>456</v>
      </c>
      <c r="AT91" s="305" t="s">
        <v>272</v>
      </c>
      <c r="AU91" s="342">
        <v>54</v>
      </c>
      <c r="AV91" s="542">
        <f t="shared" si="4"/>
        <v>2.2456023620410028E-3</v>
      </c>
    </row>
    <row r="92" spans="1:48" ht="15.75" customHeight="1" x14ac:dyDescent="0.25">
      <c r="A92" s="296" t="s">
        <v>123</v>
      </c>
      <c r="B92" s="305" t="s">
        <v>385</v>
      </c>
      <c r="C92" s="305" t="s">
        <v>301</v>
      </c>
      <c r="D92" s="342">
        <v>0</v>
      </c>
      <c r="E92" s="342">
        <v>1</v>
      </c>
      <c r="F92" s="342">
        <v>0</v>
      </c>
      <c r="G92" s="342">
        <v>0</v>
      </c>
      <c r="H92" s="342">
        <v>0</v>
      </c>
      <c r="I92" s="342">
        <v>0</v>
      </c>
      <c r="J92" s="342">
        <v>0</v>
      </c>
      <c r="K92" s="342">
        <v>0</v>
      </c>
      <c r="L92" s="342">
        <v>0</v>
      </c>
      <c r="M92" s="342">
        <v>0</v>
      </c>
      <c r="N92" s="342">
        <v>0</v>
      </c>
      <c r="O92" s="342">
        <v>0</v>
      </c>
      <c r="P92" s="342">
        <f t="shared" si="5"/>
        <v>1</v>
      </c>
      <c r="Q92" s="973">
        <f t="shared" si="3"/>
        <v>4.1585228926685242E-5</v>
      </c>
      <c r="R92" s="307" t="s">
        <v>112</v>
      </c>
      <c r="S92" s="307" t="s">
        <v>112</v>
      </c>
      <c r="T92" s="307"/>
      <c r="U92" s="307"/>
      <c r="V92" s="307"/>
      <c r="W92" s="307"/>
      <c r="X92" s="307"/>
      <c r="Y92" s="308"/>
      <c r="Z92" s="308"/>
      <c r="AA92" s="308"/>
      <c r="AB92" s="308"/>
      <c r="AC92" s="308"/>
      <c r="AD92" s="308"/>
      <c r="AE92" s="308"/>
      <c r="AF92" s="308"/>
      <c r="AG92" s="308"/>
      <c r="AH92" s="308"/>
      <c r="AI92" s="308"/>
      <c r="AJ92" s="343"/>
      <c r="AK92" s="344"/>
      <c r="AL92" s="344"/>
      <c r="AM92" s="344"/>
      <c r="AN92" s="344"/>
      <c r="AO92" s="344"/>
      <c r="AP92" s="346"/>
      <c r="AQ92" s="327" t="s">
        <v>1710</v>
      </c>
      <c r="AR92" s="296" t="s">
        <v>123</v>
      </c>
      <c r="AS92" s="305" t="s">
        <v>355</v>
      </c>
      <c r="AT92" s="305" t="s">
        <v>291</v>
      </c>
      <c r="AU92" s="342">
        <v>50</v>
      </c>
      <c r="AV92" s="542">
        <f t="shared" si="4"/>
        <v>2.0792614463342619E-3</v>
      </c>
    </row>
    <row r="93" spans="1:48" ht="15.75" customHeight="1" x14ac:dyDescent="0.25">
      <c r="A93" s="296" t="s">
        <v>123</v>
      </c>
      <c r="B93" s="305" t="s">
        <v>382</v>
      </c>
      <c r="C93" s="305" t="s">
        <v>284</v>
      </c>
      <c r="D93" s="342">
        <v>0</v>
      </c>
      <c r="E93" s="342">
        <v>0</v>
      </c>
      <c r="F93" s="342">
        <v>1</v>
      </c>
      <c r="G93" s="342">
        <v>0</v>
      </c>
      <c r="H93" s="342">
        <v>0</v>
      </c>
      <c r="I93" s="342">
        <v>0</v>
      </c>
      <c r="J93" s="342">
        <v>0</v>
      </c>
      <c r="K93" s="342">
        <v>0</v>
      </c>
      <c r="L93" s="342">
        <v>0</v>
      </c>
      <c r="M93" s="342">
        <v>0</v>
      </c>
      <c r="N93" s="342">
        <v>0</v>
      </c>
      <c r="O93" s="342">
        <v>0</v>
      </c>
      <c r="P93" s="342">
        <f t="shared" si="5"/>
        <v>1</v>
      </c>
      <c r="Q93" s="973">
        <f t="shared" si="3"/>
        <v>4.1585228926685242E-5</v>
      </c>
      <c r="R93" s="307" t="s">
        <v>112</v>
      </c>
      <c r="S93" s="307" t="s">
        <v>112</v>
      </c>
      <c r="T93" s="307"/>
      <c r="U93" s="307"/>
      <c r="V93" s="307"/>
      <c r="W93" s="307"/>
      <c r="X93" s="307"/>
      <c r="Y93" s="308"/>
      <c r="Z93" s="308"/>
      <c r="AA93" s="308"/>
      <c r="AB93" s="308"/>
      <c r="AC93" s="308"/>
      <c r="AD93" s="308"/>
      <c r="AE93" s="308"/>
      <c r="AF93" s="308"/>
      <c r="AG93" s="308"/>
      <c r="AH93" s="308"/>
      <c r="AI93" s="308"/>
      <c r="AJ93" s="343"/>
      <c r="AK93" s="344"/>
      <c r="AL93" s="344"/>
      <c r="AM93" s="344"/>
      <c r="AN93" s="344"/>
      <c r="AO93" s="344"/>
      <c r="AP93" s="346"/>
      <c r="AQ93" s="327" t="s">
        <v>1711</v>
      </c>
      <c r="AR93" s="296" t="s">
        <v>142</v>
      </c>
      <c r="AS93" s="305" t="s">
        <v>484</v>
      </c>
      <c r="AT93" s="305" t="s">
        <v>319</v>
      </c>
      <c r="AU93" s="342">
        <v>50</v>
      </c>
      <c r="AV93" s="542">
        <f t="shared" si="4"/>
        <v>2.0792614463342619E-3</v>
      </c>
    </row>
    <row r="94" spans="1:48" ht="15.75" customHeight="1" x14ac:dyDescent="0.25">
      <c r="A94" s="296" t="s">
        <v>123</v>
      </c>
      <c r="B94" s="306" t="s">
        <v>387</v>
      </c>
      <c r="C94" s="306" t="s">
        <v>284</v>
      </c>
      <c r="D94" s="342">
        <v>0</v>
      </c>
      <c r="E94" s="342">
        <v>0</v>
      </c>
      <c r="F94" s="342">
        <v>0</v>
      </c>
      <c r="G94" s="342">
        <v>0</v>
      </c>
      <c r="H94" s="342">
        <v>0</v>
      </c>
      <c r="I94" s="342">
        <v>0</v>
      </c>
      <c r="J94" s="342">
        <v>0</v>
      </c>
      <c r="K94" s="342">
        <v>0</v>
      </c>
      <c r="L94" s="342">
        <v>0</v>
      </c>
      <c r="M94" s="342">
        <v>0</v>
      </c>
      <c r="N94" s="342">
        <v>0</v>
      </c>
      <c r="O94" s="342">
        <v>0</v>
      </c>
      <c r="P94" s="342">
        <f t="shared" si="5"/>
        <v>0</v>
      </c>
      <c r="Q94" s="973">
        <f t="shared" si="3"/>
        <v>0</v>
      </c>
      <c r="R94" s="307" t="s">
        <v>112</v>
      </c>
      <c r="S94" s="307" t="s">
        <v>112</v>
      </c>
      <c r="T94" s="307"/>
      <c r="U94" s="307"/>
      <c r="V94" s="307"/>
      <c r="W94" s="307"/>
      <c r="X94" s="307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43"/>
      <c r="AK94" s="344"/>
      <c r="AL94" s="344"/>
      <c r="AM94" s="344"/>
      <c r="AN94" s="344"/>
      <c r="AO94" s="344"/>
      <c r="AP94" s="346"/>
      <c r="AQ94" s="327" t="s">
        <v>1712</v>
      </c>
      <c r="AR94" s="296" t="s">
        <v>144</v>
      </c>
      <c r="AS94" s="305" t="s">
        <v>515</v>
      </c>
      <c r="AT94" s="305" t="s">
        <v>376</v>
      </c>
      <c r="AU94" s="342">
        <v>50</v>
      </c>
      <c r="AV94" s="542">
        <f t="shared" si="4"/>
        <v>2.0792614463342619E-3</v>
      </c>
    </row>
    <row r="95" spans="1:48" ht="15.75" customHeight="1" x14ac:dyDescent="0.25">
      <c r="A95" s="296" t="s">
        <v>123</v>
      </c>
      <c r="B95" s="306" t="s">
        <v>384</v>
      </c>
      <c r="C95" s="306" t="s">
        <v>284</v>
      </c>
      <c r="D95" s="342">
        <v>0</v>
      </c>
      <c r="E95" s="342">
        <v>0</v>
      </c>
      <c r="F95" s="342">
        <v>1</v>
      </c>
      <c r="G95" s="342">
        <v>0</v>
      </c>
      <c r="H95" s="342">
        <v>0</v>
      </c>
      <c r="I95" s="342">
        <v>0</v>
      </c>
      <c r="J95" s="342">
        <v>0</v>
      </c>
      <c r="K95" s="342">
        <v>0</v>
      </c>
      <c r="L95" s="342">
        <v>0</v>
      </c>
      <c r="M95" s="342">
        <v>0</v>
      </c>
      <c r="N95" s="342">
        <v>0</v>
      </c>
      <c r="O95" s="342">
        <v>0</v>
      </c>
      <c r="P95" s="342">
        <f t="shared" si="5"/>
        <v>1</v>
      </c>
      <c r="Q95" s="973">
        <f t="shared" si="3"/>
        <v>4.1585228926685242E-5</v>
      </c>
      <c r="R95" s="307" t="s">
        <v>112</v>
      </c>
      <c r="S95" s="307" t="s">
        <v>112</v>
      </c>
      <c r="T95" s="307"/>
      <c r="U95" s="307"/>
      <c r="V95" s="307"/>
      <c r="W95" s="307"/>
      <c r="X95" s="307"/>
      <c r="Y95" s="308"/>
      <c r="Z95" s="308"/>
      <c r="AA95" s="308"/>
      <c r="AB95" s="308"/>
      <c r="AC95" s="308"/>
      <c r="AD95" s="308"/>
      <c r="AE95" s="308"/>
      <c r="AF95" s="308"/>
      <c r="AG95" s="308"/>
      <c r="AH95" s="308"/>
      <c r="AI95" s="308"/>
      <c r="AJ95" s="343"/>
      <c r="AK95" s="344"/>
      <c r="AL95" s="344"/>
      <c r="AM95" s="344"/>
      <c r="AN95" s="344"/>
      <c r="AO95" s="344"/>
      <c r="AP95" s="346"/>
      <c r="AQ95" s="327" t="s">
        <v>1713</v>
      </c>
      <c r="AR95" s="296" t="s">
        <v>141</v>
      </c>
      <c r="AS95" s="305" t="s">
        <v>600</v>
      </c>
      <c r="AT95" s="305" t="s">
        <v>272</v>
      </c>
      <c r="AU95" s="342">
        <v>50</v>
      </c>
      <c r="AV95" s="542">
        <f t="shared" si="4"/>
        <v>2.0792614463342619E-3</v>
      </c>
    </row>
    <row r="96" spans="1:48" ht="15.75" customHeight="1" x14ac:dyDescent="0.25">
      <c r="A96" s="296" t="s">
        <v>123</v>
      </c>
      <c r="B96" s="305" t="s">
        <v>390</v>
      </c>
      <c r="C96" s="305" t="s">
        <v>306</v>
      </c>
      <c r="D96" s="342">
        <v>0</v>
      </c>
      <c r="E96" s="342">
        <v>0</v>
      </c>
      <c r="F96" s="342">
        <v>0</v>
      </c>
      <c r="G96" s="342">
        <v>0</v>
      </c>
      <c r="H96" s="342">
        <v>0</v>
      </c>
      <c r="I96" s="342">
        <v>0</v>
      </c>
      <c r="J96" s="342">
        <v>0</v>
      </c>
      <c r="K96" s="342">
        <v>0</v>
      </c>
      <c r="L96" s="342">
        <v>0</v>
      </c>
      <c r="M96" s="342">
        <v>0</v>
      </c>
      <c r="N96" s="342">
        <v>0</v>
      </c>
      <c r="O96" s="342">
        <v>0</v>
      </c>
      <c r="P96" s="342">
        <f t="shared" si="5"/>
        <v>0</v>
      </c>
      <c r="Q96" s="973">
        <f t="shared" si="3"/>
        <v>0</v>
      </c>
      <c r="R96" s="307" t="s">
        <v>112</v>
      </c>
      <c r="S96" s="307" t="s">
        <v>112</v>
      </c>
      <c r="T96" s="307"/>
      <c r="U96" s="307"/>
      <c r="V96" s="307"/>
      <c r="W96" s="307"/>
      <c r="X96" s="307"/>
      <c r="Y96" s="308"/>
      <c r="Z96" s="308"/>
      <c r="AA96" s="308"/>
      <c r="AB96" s="308"/>
      <c r="AC96" s="308"/>
      <c r="AD96" s="308"/>
      <c r="AE96" s="308"/>
      <c r="AF96" s="308"/>
      <c r="AG96" s="308"/>
      <c r="AH96" s="308"/>
      <c r="AI96" s="308"/>
      <c r="AJ96" s="343"/>
      <c r="AK96" s="344"/>
      <c r="AL96" s="344"/>
      <c r="AM96" s="344"/>
      <c r="AN96" s="344"/>
      <c r="AO96" s="344"/>
      <c r="AP96" s="346"/>
      <c r="AQ96" s="327" t="s">
        <v>1714</v>
      </c>
      <c r="AR96" s="296" t="s">
        <v>161</v>
      </c>
      <c r="AS96" s="305" t="s">
        <v>2111</v>
      </c>
      <c r="AT96" s="305" t="s">
        <v>272</v>
      </c>
      <c r="AU96" s="342">
        <v>49</v>
      </c>
      <c r="AV96" s="542">
        <f t="shared" si="4"/>
        <v>2.0376762174075767E-3</v>
      </c>
    </row>
    <row r="97" spans="1:48" ht="15.75" customHeight="1" x14ac:dyDescent="0.25">
      <c r="A97" s="296" t="s">
        <v>123</v>
      </c>
      <c r="B97" s="305" t="s">
        <v>395</v>
      </c>
      <c r="C97" s="305" t="s">
        <v>284</v>
      </c>
      <c r="D97" s="342">
        <v>0</v>
      </c>
      <c r="E97" s="342">
        <v>0</v>
      </c>
      <c r="F97" s="342">
        <v>0</v>
      </c>
      <c r="G97" s="342">
        <v>0</v>
      </c>
      <c r="H97" s="342">
        <v>0</v>
      </c>
      <c r="I97" s="342">
        <v>0</v>
      </c>
      <c r="J97" s="342">
        <v>0</v>
      </c>
      <c r="K97" s="342">
        <v>0</v>
      </c>
      <c r="L97" s="342">
        <v>0</v>
      </c>
      <c r="M97" s="342">
        <v>0</v>
      </c>
      <c r="N97" s="342">
        <v>0</v>
      </c>
      <c r="O97" s="342">
        <v>0</v>
      </c>
      <c r="P97" s="342">
        <f t="shared" si="5"/>
        <v>0</v>
      </c>
      <c r="Q97" s="973">
        <f t="shared" si="3"/>
        <v>0</v>
      </c>
      <c r="R97" s="307" t="s">
        <v>112</v>
      </c>
      <c r="S97" s="307" t="s">
        <v>112</v>
      </c>
      <c r="T97" s="307"/>
      <c r="U97" s="307"/>
      <c r="V97" s="307"/>
      <c r="W97" s="307"/>
      <c r="X97" s="307"/>
      <c r="Y97" s="308"/>
      <c r="Z97" s="308"/>
      <c r="AA97" s="308"/>
      <c r="AB97" s="308"/>
      <c r="AC97" s="308"/>
      <c r="AD97" s="308"/>
      <c r="AE97" s="308"/>
      <c r="AF97" s="308"/>
      <c r="AG97" s="308"/>
      <c r="AH97" s="308"/>
      <c r="AI97" s="308"/>
      <c r="AJ97" s="343"/>
      <c r="AK97" s="344"/>
      <c r="AL97" s="344"/>
      <c r="AM97" s="344"/>
      <c r="AN97" s="344"/>
      <c r="AO97" s="344"/>
      <c r="AP97" s="346"/>
      <c r="AQ97" s="327" t="s">
        <v>1715</v>
      </c>
      <c r="AR97" s="296" t="s">
        <v>129</v>
      </c>
      <c r="AS97" s="305" t="s">
        <v>2288</v>
      </c>
      <c r="AT97" s="305" t="s">
        <v>345</v>
      </c>
      <c r="AU97" s="342">
        <v>48</v>
      </c>
      <c r="AV97" s="542">
        <f t="shared" si="4"/>
        <v>1.9960909884808916E-3</v>
      </c>
    </row>
    <row r="98" spans="1:48" ht="15.75" customHeight="1" x14ac:dyDescent="0.25">
      <c r="A98" s="296" t="s">
        <v>123</v>
      </c>
      <c r="B98" s="306" t="s">
        <v>393</v>
      </c>
      <c r="C98" s="306" t="s">
        <v>284</v>
      </c>
      <c r="D98" s="342">
        <v>0</v>
      </c>
      <c r="E98" s="342">
        <v>0</v>
      </c>
      <c r="F98" s="342">
        <v>0</v>
      </c>
      <c r="G98" s="342">
        <v>0</v>
      </c>
      <c r="H98" s="342">
        <v>0</v>
      </c>
      <c r="I98" s="342">
        <v>0</v>
      </c>
      <c r="J98" s="342">
        <v>0</v>
      </c>
      <c r="K98" s="342">
        <v>0</v>
      </c>
      <c r="L98" s="342">
        <v>0</v>
      </c>
      <c r="M98" s="342">
        <v>0</v>
      </c>
      <c r="N98" s="342">
        <v>0</v>
      </c>
      <c r="O98" s="342">
        <v>0</v>
      </c>
      <c r="P98" s="342">
        <f t="shared" si="5"/>
        <v>0</v>
      </c>
      <c r="Q98" s="973">
        <f t="shared" si="3"/>
        <v>0</v>
      </c>
      <c r="R98" s="307" t="s">
        <v>112</v>
      </c>
      <c r="S98" s="307" t="s">
        <v>112</v>
      </c>
      <c r="T98" s="307"/>
      <c r="U98" s="307"/>
      <c r="V98" s="307"/>
      <c r="W98" s="307"/>
      <c r="X98" s="307"/>
      <c r="Y98" s="308"/>
      <c r="Z98" s="308"/>
      <c r="AA98" s="308"/>
      <c r="AB98" s="308"/>
      <c r="AC98" s="308"/>
      <c r="AD98" s="308"/>
      <c r="AE98" s="308"/>
      <c r="AF98" s="308"/>
      <c r="AG98" s="308"/>
      <c r="AH98" s="308"/>
      <c r="AI98" s="308"/>
      <c r="AJ98" s="343"/>
      <c r="AK98" s="344"/>
      <c r="AL98" s="344"/>
      <c r="AM98" s="344"/>
      <c r="AN98" s="344"/>
      <c r="AO98" s="344"/>
      <c r="AP98" s="346"/>
      <c r="AQ98" s="327" t="s">
        <v>1716</v>
      </c>
      <c r="AR98" s="296" t="s">
        <v>137</v>
      </c>
      <c r="AS98" s="305" t="s">
        <v>458</v>
      </c>
      <c r="AT98" s="305" t="s">
        <v>274</v>
      </c>
      <c r="AU98" s="342">
        <v>47</v>
      </c>
      <c r="AV98" s="542">
        <f t="shared" si="4"/>
        <v>1.9545057595542065E-3</v>
      </c>
    </row>
    <row r="99" spans="1:48" ht="15.75" customHeight="1" x14ac:dyDescent="0.25">
      <c r="A99" s="296" t="s">
        <v>123</v>
      </c>
      <c r="B99" s="305" t="s">
        <v>351</v>
      </c>
      <c r="C99" s="305" t="s">
        <v>272</v>
      </c>
      <c r="D99" s="342">
        <v>1</v>
      </c>
      <c r="E99" s="342">
        <v>5</v>
      </c>
      <c r="F99" s="342">
        <v>7</v>
      </c>
      <c r="G99" s="342">
        <v>4</v>
      </c>
      <c r="H99" s="342">
        <v>0</v>
      </c>
      <c r="I99" s="342">
        <v>11</v>
      </c>
      <c r="J99" s="342">
        <v>0</v>
      </c>
      <c r="K99" s="342">
        <v>0</v>
      </c>
      <c r="L99" s="342">
        <v>0</v>
      </c>
      <c r="M99" s="342">
        <v>0</v>
      </c>
      <c r="N99" s="342">
        <v>0</v>
      </c>
      <c r="O99" s="342">
        <v>0</v>
      </c>
      <c r="P99" s="342">
        <f t="shared" si="5"/>
        <v>28</v>
      </c>
      <c r="Q99" s="973">
        <f t="shared" si="3"/>
        <v>1.1643864099471868E-3</v>
      </c>
      <c r="R99" s="307" t="s">
        <v>112</v>
      </c>
      <c r="S99" s="307" t="s">
        <v>112</v>
      </c>
      <c r="T99" s="307"/>
      <c r="U99" s="307"/>
      <c r="V99" s="307"/>
      <c r="W99" s="307"/>
      <c r="X99" s="307"/>
      <c r="Y99" s="308"/>
      <c r="Z99" s="308"/>
      <c r="AA99" s="308"/>
      <c r="AB99" s="308"/>
      <c r="AC99" s="308"/>
      <c r="AD99" s="308"/>
      <c r="AE99" s="308"/>
      <c r="AF99" s="308"/>
      <c r="AG99" s="308"/>
      <c r="AH99" s="308"/>
      <c r="AI99" s="308"/>
      <c r="AJ99" s="343"/>
      <c r="AK99" s="344"/>
      <c r="AL99" s="344"/>
      <c r="AM99" s="344"/>
      <c r="AN99" s="344"/>
      <c r="AO99" s="344"/>
      <c r="AP99" s="346"/>
      <c r="AQ99" s="327" t="s">
        <v>1717</v>
      </c>
      <c r="AR99" s="296" t="s">
        <v>148</v>
      </c>
      <c r="AS99" s="305" t="s">
        <v>420</v>
      </c>
      <c r="AT99" s="305" t="s">
        <v>277</v>
      </c>
      <c r="AU99" s="342">
        <v>47</v>
      </c>
      <c r="AV99" s="542">
        <f t="shared" si="4"/>
        <v>1.9545057595542065E-3</v>
      </c>
    </row>
    <row r="100" spans="1:48" ht="15.75" customHeight="1" x14ac:dyDescent="0.25">
      <c r="A100" s="296" t="s">
        <v>123</v>
      </c>
      <c r="B100" s="306" t="s">
        <v>1667</v>
      </c>
      <c r="C100" s="306" t="s">
        <v>345</v>
      </c>
      <c r="D100" s="342">
        <v>0</v>
      </c>
      <c r="E100" s="342">
        <v>0</v>
      </c>
      <c r="F100" s="342">
        <v>0</v>
      </c>
      <c r="G100" s="342">
        <v>0</v>
      </c>
      <c r="H100" s="342">
        <v>0</v>
      </c>
      <c r="I100" s="342">
        <v>0</v>
      </c>
      <c r="J100" s="342">
        <v>0</v>
      </c>
      <c r="K100" s="342">
        <v>0</v>
      </c>
      <c r="L100" s="342">
        <v>0</v>
      </c>
      <c r="M100" s="342">
        <v>0</v>
      </c>
      <c r="N100" s="342">
        <v>0</v>
      </c>
      <c r="O100" s="342">
        <v>0</v>
      </c>
      <c r="P100" s="342">
        <f t="shared" si="5"/>
        <v>0</v>
      </c>
      <c r="Q100" s="973">
        <f t="shared" si="3"/>
        <v>0</v>
      </c>
      <c r="R100" s="307" t="s">
        <v>112</v>
      </c>
      <c r="S100" s="307" t="s">
        <v>112</v>
      </c>
      <c r="T100" s="307"/>
      <c r="U100" s="307"/>
      <c r="V100" s="307"/>
      <c r="W100" s="307"/>
      <c r="X100" s="307"/>
      <c r="Y100" s="308"/>
      <c r="Z100" s="308"/>
      <c r="AA100" s="308"/>
      <c r="AB100" s="308"/>
      <c r="AC100" s="308"/>
      <c r="AD100" s="308"/>
      <c r="AE100" s="308"/>
      <c r="AF100" s="308"/>
      <c r="AG100" s="308"/>
      <c r="AH100" s="308"/>
      <c r="AI100" s="308"/>
      <c r="AJ100" s="343"/>
      <c r="AK100" s="344"/>
      <c r="AL100" s="344"/>
      <c r="AM100" s="344"/>
      <c r="AN100" s="344"/>
      <c r="AO100" s="344"/>
      <c r="AQ100" s="327" t="s">
        <v>1718</v>
      </c>
      <c r="AR100" s="296" t="s">
        <v>144</v>
      </c>
      <c r="AS100" s="305" t="s">
        <v>1934</v>
      </c>
      <c r="AT100" s="305" t="s">
        <v>272</v>
      </c>
      <c r="AU100" s="342">
        <v>46</v>
      </c>
      <c r="AV100" s="542">
        <f t="shared" si="4"/>
        <v>1.9129205306275211E-3</v>
      </c>
    </row>
    <row r="101" spans="1:48" ht="15.75" customHeight="1" x14ac:dyDescent="0.25">
      <c r="A101" s="296" t="s">
        <v>123</v>
      </c>
      <c r="B101" s="305" t="s">
        <v>353</v>
      </c>
      <c r="C101" s="305" t="s">
        <v>272</v>
      </c>
      <c r="D101" s="342">
        <v>1</v>
      </c>
      <c r="E101" s="342">
        <v>2</v>
      </c>
      <c r="F101" s="342">
        <v>1</v>
      </c>
      <c r="G101" s="342">
        <v>1</v>
      </c>
      <c r="H101" s="342">
        <v>1</v>
      </c>
      <c r="I101" s="342">
        <v>0</v>
      </c>
      <c r="J101" s="342">
        <v>0</v>
      </c>
      <c r="K101" s="342">
        <v>0</v>
      </c>
      <c r="L101" s="342">
        <v>0</v>
      </c>
      <c r="M101" s="342">
        <v>0</v>
      </c>
      <c r="N101" s="342">
        <v>0</v>
      </c>
      <c r="O101" s="342">
        <v>0</v>
      </c>
      <c r="P101" s="342">
        <f t="shared" si="5"/>
        <v>6</v>
      </c>
      <c r="Q101" s="973">
        <f t="shared" si="3"/>
        <v>2.4951137356011145E-4</v>
      </c>
      <c r="R101" s="307" t="s">
        <v>112</v>
      </c>
      <c r="S101" s="307" t="s">
        <v>112</v>
      </c>
      <c r="T101" s="307"/>
      <c r="U101" s="307"/>
      <c r="V101" s="307"/>
      <c r="W101" s="307"/>
      <c r="X101" s="307"/>
      <c r="Y101" s="308"/>
      <c r="Z101" s="308"/>
      <c r="AA101" s="308"/>
      <c r="AB101" s="308"/>
      <c r="AC101" s="308"/>
      <c r="AD101" s="308"/>
      <c r="AE101" s="308"/>
      <c r="AF101" s="308"/>
      <c r="AG101" s="308"/>
      <c r="AH101" s="308"/>
      <c r="AI101" s="308"/>
      <c r="AJ101" s="343"/>
      <c r="AK101" s="344"/>
      <c r="AL101" s="344"/>
      <c r="AM101" s="344"/>
      <c r="AN101" s="344"/>
      <c r="AO101" s="344"/>
      <c r="AQ101" s="327" t="s">
        <v>1719</v>
      </c>
      <c r="AR101" s="296" t="s">
        <v>122</v>
      </c>
      <c r="AS101" s="305" t="s">
        <v>589</v>
      </c>
      <c r="AT101" s="305" t="s">
        <v>272</v>
      </c>
      <c r="AU101" s="342">
        <v>45</v>
      </c>
      <c r="AV101" s="542">
        <f t="shared" si="4"/>
        <v>1.8713353017008358E-3</v>
      </c>
    </row>
    <row r="102" spans="1:48" ht="15.75" customHeight="1" x14ac:dyDescent="0.25">
      <c r="A102" s="296" t="s">
        <v>123</v>
      </c>
      <c r="B102" s="306" t="s">
        <v>355</v>
      </c>
      <c r="C102" s="306" t="s">
        <v>291</v>
      </c>
      <c r="D102" s="342">
        <v>5</v>
      </c>
      <c r="E102" s="342">
        <v>11</v>
      </c>
      <c r="F102" s="342">
        <v>6</v>
      </c>
      <c r="G102" s="342">
        <v>13</v>
      </c>
      <c r="H102" s="342">
        <v>7</v>
      </c>
      <c r="I102" s="342">
        <v>8</v>
      </c>
      <c r="J102" s="342">
        <v>0</v>
      </c>
      <c r="K102" s="342">
        <v>0</v>
      </c>
      <c r="L102" s="342">
        <v>0</v>
      </c>
      <c r="M102" s="342">
        <v>0</v>
      </c>
      <c r="N102" s="342">
        <v>0</v>
      </c>
      <c r="O102" s="342">
        <v>0</v>
      </c>
      <c r="P102" s="342">
        <f t="shared" si="5"/>
        <v>50</v>
      </c>
      <c r="Q102" s="973">
        <f t="shared" si="3"/>
        <v>2.0792614463342619E-3</v>
      </c>
      <c r="R102" s="307">
        <v>52629.350000296101</v>
      </c>
      <c r="S102" s="307">
        <v>34299.430088485104</v>
      </c>
      <c r="T102" s="307"/>
      <c r="U102" s="307"/>
      <c r="V102" s="307"/>
      <c r="W102" s="307"/>
      <c r="X102" s="307"/>
      <c r="Y102" s="308"/>
      <c r="Z102" s="308"/>
      <c r="AA102" s="308"/>
      <c r="AB102" s="308"/>
      <c r="AC102" s="308"/>
      <c r="AD102" s="308"/>
      <c r="AE102" s="308"/>
      <c r="AF102" s="308"/>
      <c r="AG102" s="308"/>
      <c r="AH102" s="308"/>
      <c r="AI102" s="308"/>
      <c r="AJ102" s="343"/>
      <c r="AK102" s="344"/>
      <c r="AL102" s="344"/>
      <c r="AM102" s="344"/>
      <c r="AN102" s="344"/>
      <c r="AO102" s="344"/>
      <c r="AQ102" s="327" t="s">
        <v>1720</v>
      </c>
      <c r="AR102" s="296" t="s">
        <v>125</v>
      </c>
      <c r="AS102" s="305" t="s">
        <v>2210</v>
      </c>
      <c r="AT102" s="305" t="s">
        <v>272</v>
      </c>
      <c r="AU102" s="342">
        <v>44</v>
      </c>
      <c r="AV102" s="542">
        <f t="shared" si="4"/>
        <v>1.8297500727741506E-3</v>
      </c>
    </row>
    <row r="103" spans="1:48" ht="15.75" customHeight="1" x14ac:dyDescent="0.25">
      <c r="A103" s="296" t="s">
        <v>123</v>
      </c>
      <c r="B103" s="305" t="s">
        <v>358</v>
      </c>
      <c r="C103" s="305" t="s">
        <v>272</v>
      </c>
      <c r="D103" s="342">
        <v>1</v>
      </c>
      <c r="E103" s="342">
        <v>4</v>
      </c>
      <c r="F103" s="342">
        <v>2</v>
      </c>
      <c r="G103" s="342">
        <v>9</v>
      </c>
      <c r="H103" s="342">
        <v>0</v>
      </c>
      <c r="I103" s="342">
        <v>0</v>
      </c>
      <c r="J103" s="342">
        <v>0</v>
      </c>
      <c r="K103" s="342">
        <v>0</v>
      </c>
      <c r="L103" s="342">
        <v>0</v>
      </c>
      <c r="M103" s="342">
        <v>0</v>
      </c>
      <c r="N103" s="342">
        <v>0</v>
      </c>
      <c r="O103" s="342">
        <v>0</v>
      </c>
      <c r="P103" s="342">
        <f t="shared" si="5"/>
        <v>16</v>
      </c>
      <c r="Q103" s="973">
        <f t="shared" si="3"/>
        <v>6.6536366282696387E-4</v>
      </c>
      <c r="R103" s="307" t="s">
        <v>112</v>
      </c>
      <c r="S103" s="307" t="s">
        <v>112</v>
      </c>
      <c r="T103" s="307"/>
      <c r="U103" s="307"/>
      <c r="V103" s="307"/>
      <c r="W103" s="307"/>
      <c r="X103" s="307"/>
      <c r="Y103" s="308"/>
      <c r="Z103" s="308"/>
      <c r="AA103" s="308"/>
      <c r="AB103" s="308"/>
      <c r="AC103" s="308"/>
      <c r="AD103" s="308"/>
      <c r="AE103" s="308"/>
      <c r="AF103" s="308"/>
      <c r="AG103" s="308"/>
      <c r="AH103" s="308"/>
      <c r="AI103" s="308"/>
      <c r="AJ103" s="343"/>
      <c r="AK103" s="344"/>
      <c r="AL103" s="344"/>
      <c r="AM103" s="344"/>
      <c r="AN103" s="344"/>
      <c r="AO103" s="344"/>
      <c r="AQ103" s="327" t="s">
        <v>1721</v>
      </c>
      <c r="AR103" s="296" t="s">
        <v>142</v>
      </c>
      <c r="AS103" s="305" t="s">
        <v>1655</v>
      </c>
      <c r="AT103" s="305" t="s">
        <v>289</v>
      </c>
      <c r="AU103" s="342">
        <v>44</v>
      </c>
      <c r="AV103" s="542">
        <f t="shared" si="4"/>
        <v>1.8297500727741506E-3</v>
      </c>
    </row>
    <row r="104" spans="1:48" ht="15.75" customHeight="1" x14ac:dyDescent="0.25">
      <c r="A104" s="296" t="s">
        <v>123</v>
      </c>
      <c r="B104" s="305" t="s">
        <v>348</v>
      </c>
      <c r="C104" s="305" t="s">
        <v>345</v>
      </c>
      <c r="D104" s="342">
        <v>7</v>
      </c>
      <c r="E104" s="342">
        <v>5</v>
      </c>
      <c r="F104" s="342">
        <v>11</v>
      </c>
      <c r="G104" s="342">
        <v>12</v>
      </c>
      <c r="H104" s="342">
        <v>1</v>
      </c>
      <c r="I104" s="342">
        <v>5</v>
      </c>
      <c r="J104" s="342">
        <v>0</v>
      </c>
      <c r="K104" s="342">
        <v>0</v>
      </c>
      <c r="L104" s="342">
        <v>0</v>
      </c>
      <c r="M104" s="342">
        <v>0</v>
      </c>
      <c r="N104" s="342">
        <v>0</v>
      </c>
      <c r="O104" s="342">
        <v>0</v>
      </c>
      <c r="P104" s="342">
        <f t="shared" si="5"/>
        <v>41</v>
      </c>
      <c r="Q104" s="973">
        <f t="shared" si="3"/>
        <v>1.7049943859940948E-3</v>
      </c>
      <c r="R104" s="307">
        <v>76047.050000148898</v>
      </c>
      <c r="S104" s="307">
        <v>59266.160092220001</v>
      </c>
      <c r="T104" s="307"/>
      <c r="U104" s="307"/>
      <c r="V104" s="307"/>
      <c r="W104" s="307"/>
      <c r="X104" s="307"/>
      <c r="Y104" s="308"/>
      <c r="Z104" s="308"/>
      <c r="AA104" s="308"/>
      <c r="AB104" s="308"/>
      <c r="AC104" s="308"/>
      <c r="AD104" s="308"/>
      <c r="AE104" s="308"/>
      <c r="AF104" s="308"/>
      <c r="AG104" s="308"/>
      <c r="AH104" s="308"/>
      <c r="AI104" s="308"/>
      <c r="AJ104" s="343"/>
      <c r="AK104" s="344"/>
      <c r="AL104" s="344"/>
      <c r="AM104" s="344"/>
      <c r="AN104" s="344"/>
      <c r="AO104" s="344"/>
      <c r="AQ104" s="327" t="s">
        <v>1722</v>
      </c>
      <c r="AR104" s="296" t="s">
        <v>126</v>
      </c>
      <c r="AS104" s="305" t="s">
        <v>373</v>
      </c>
      <c r="AT104" s="305" t="s">
        <v>451</v>
      </c>
      <c r="AU104" s="342">
        <v>44</v>
      </c>
      <c r="AV104" s="542">
        <f t="shared" si="4"/>
        <v>1.8297500727741506E-3</v>
      </c>
    </row>
    <row r="105" spans="1:48" ht="15.75" customHeight="1" x14ac:dyDescent="0.25">
      <c r="A105" s="296" t="s">
        <v>123</v>
      </c>
      <c r="B105" s="306" t="s">
        <v>349</v>
      </c>
      <c r="C105" s="306" t="s">
        <v>345</v>
      </c>
      <c r="D105" s="342">
        <v>2</v>
      </c>
      <c r="E105" s="342">
        <v>5</v>
      </c>
      <c r="F105" s="342">
        <v>5</v>
      </c>
      <c r="G105" s="342">
        <v>7</v>
      </c>
      <c r="H105" s="342">
        <v>5</v>
      </c>
      <c r="I105" s="342">
        <v>4</v>
      </c>
      <c r="J105" s="342">
        <v>0</v>
      </c>
      <c r="K105" s="342">
        <v>0</v>
      </c>
      <c r="L105" s="342">
        <v>0</v>
      </c>
      <c r="M105" s="342">
        <v>0</v>
      </c>
      <c r="N105" s="342">
        <v>0</v>
      </c>
      <c r="O105" s="342">
        <v>0</v>
      </c>
      <c r="P105" s="342">
        <f t="shared" si="5"/>
        <v>28</v>
      </c>
      <c r="Q105" s="973">
        <f t="shared" si="3"/>
        <v>1.1643864099471868E-3</v>
      </c>
      <c r="R105" s="307" t="s">
        <v>112</v>
      </c>
      <c r="S105" s="307" t="s">
        <v>112</v>
      </c>
      <c r="T105" s="307"/>
      <c r="U105" s="307"/>
      <c r="V105" s="307"/>
      <c r="W105" s="307"/>
      <c r="X105" s="307"/>
      <c r="Y105" s="308"/>
      <c r="Z105" s="308"/>
      <c r="AA105" s="308"/>
      <c r="AB105" s="308"/>
      <c r="AC105" s="308"/>
      <c r="AD105" s="308"/>
      <c r="AE105" s="308"/>
      <c r="AF105" s="308"/>
      <c r="AG105" s="308"/>
      <c r="AH105" s="308"/>
      <c r="AI105" s="308"/>
      <c r="AJ105" s="343"/>
      <c r="AK105" s="344"/>
      <c r="AL105" s="344"/>
      <c r="AM105" s="344"/>
      <c r="AN105" s="344"/>
      <c r="AO105" s="344"/>
      <c r="AQ105" s="327" t="s">
        <v>1723</v>
      </c>
      <c r="AR105" s="296" t="s">
        <v>175</v>
      </c>
      <c r="AS105" s="305" t="s">
        <v>432</v>
      </c>
      <c r="AT105" s="305" t="s">
        <v>277</v>
      </c>
      <c r="AU105" s="342">
        <v>44</v>
      </c>
      <c r="AV105" s="542">
        <f t="shared" si="4"/>
        <v>1.8297500727741506E-3</v>
      </c>
    </row>
    <row r="106" spans="1:48" ht="15.75" customHeight="1" x14ac:dyDescent="0.25">
      <c r="A106" s="296" t="s">
        <v>123</v>
      </c>
      <c r="B106" s="305" t="s">
        <v>362</v>
      </c>
      <c r="C106" s="305" t="s">
        <v>345</v>
      </c>
      <c r="D106" s="342">
        <v>0</v>
      </c>
      <c r="E106" s="342">
        <v>1</v>
      </c>
      <c r="F106" s="342">
        <v>2</v>
      </c>
      <c r="G106" s="342">
        <v>1</v>
      </c>
      <c r="H106" s="342">
        <v>0</v>
      </c>
      <c r="I106" s="342">
        <v>0</v>
      </c>
      <c r="J106" s="342">
        <v>0</v>
      </c>
      <c r="K106" s="342">
        <v>0</v>
      </c>
      <c r="L106" s="342">
        <v>0</v>
      </c>
      <c r="M106" s="342">
        <v>0</v>
      </c>
      <c r="N106" s="342">
        <v>0</v>
      </c>
      <c r="O106" s="342">
        <v>0</v>
      </c>
      <c r="P106" s="342">
        <f t="shared" si="5"/>
        <v>4</v>
      </c>
      <c r="Q106" s="973">
        <f t="shared" si="3"/>
        <v>1.6634091570674097E-4</v>
      </c>
      <c r="R106" s="307" t="s">
        <v>112</v>
      </c>
      <c r="S106" s="307" t="s">
        <v>112</v>
      </c>
      <c r="T106" s="307"/>
      <c r="U106" s="307"/>
      <c r="V106" s="307"/>
      <c r="W106" s="307"/>
      <c r="X106" s="307"/>
      <c r="Y106" s="308"/>
      <c r="Z106" s="308"/>
      <c r="AA106" s="308"/>
      <c r="AB106" s="308"/>
      <c r="AC106" s="308"/>
      <c r="AD106" s="308"/>
      <c r="AE106" s="308"/>
      <c r="AF106" s="308"/>
      <c r="AG106" s="308"/>
      <c r="AH106" s="308"/>
      <c r="AI106" s="308"/>
      <c r="AJ106" s="343"/>
      <c r="AK106" s="344"/>
      <c r="AL106" s="344"/>
      <c r="AM106" s="344"/>
      <c r="AN106" s="344"/>
      <c r="AO106" s="344"/>
      <c r="AQ106" s="327"/>
      <c r="AR106" s="296" t="s">
        <v>126</v>
      </c>
      <c r="AS106" s="305" t="s">
        <v>1670</v>
      </c>
      <c r="AT106" s="305" t="s">
        <v>277</v>
      </c>
      <c r="AU106" s="342">
        <v>43</v>
      </c>
      <c r="AV106" s="542">
        <f t="shared" si="4"/>
        <v>1.7881648438474653E-3</v>
      </c>
    </row>
    <row r="107" spans="1:48" ht="15.75" customHeight="1" x14ac:dyDescent="0.25">
      <c r="A107" s="296" t="s">
        <v>123</v>
      </c>
      <c r="B107" s="306" t="s">
        <v>1605</v>
      </c>
      <c r="C107" s="306" t="s">
        <v>287</v>
      </c>
      <c r="D107" s="342">
        <v>0</v>
      </c>
      <c r="E107" s="342">
        <v>0</v>
      </c>
      <c r="F107" s="342">
        <v>0</v>
      </c>
      <c r="G107" s="342">
        <v>0</v>
      </c>
      <c r="H107" s="342">
        <v>0</v>
      </c>
      <c r="I107" s="342">
        <v>0</v>
      </c>
      <c r="J107" s="342">
        <v>0</v>
      </c>
      <c r="K107" s="342">
        <v>0</v>
      </c>
      <c r="L107" s="342">
        <v>0</v>
      </c>
      <c r="M107" s="342">
        <v>0</v>
      </c>
      <c r="N107" s="342">
        <v>0</v>
      </c>
      <c r="O107" s="342">
        <v>0</v>
      </c>
      <c r="P107" s="342">
        <f t="shared" si="5"/>
        <v>0</v>
      </c>
      <c r="Q107" s="973">
        <f t="shared" si="3"/>
        <v>0</v>
      </c>
      <c r="R107" s="307" t="s">
        <v>112</v>
      </c>
      <c r="S107" s="307" t="s">
        <v>112</v>
      </c>
      <c r="T107" s="307"/>
      <c r="U107" s="307"/>
      <c r="V107" s="307"/>
      <c r="W107" s="307"/>
      <c r="X107" s="307"/>
      <c r="Y107" s="308"/>
      <c r="Z107" s="308"/>
      <c r="AA107" s="308"/>
      <c r="AB107" s="308"/>
      <c r="AC107" s="308"/>
      <c r="AD107" s="308"/>
      <c r="AE107" s="308"/>
      <c r="AF107" s="308"/>
      <c r="AG107" s="308"/>
      <c r="AH107" s="308"/>
      <c r="AI107" s="308"/>
      <c r="AJ107" s="343"/>
      <c r="AK107" s="344"/>
      <c r="AL107" s="344"/>
      <c r="AM107" s="344"/>
      <c r="AN107" s="344"/>
      <c r="AO107" s="344"/>
      <c r="AQ107" s="327"/>
      <c r="AR107" s="296" t="s">
        <v>164</v>
      </c>
      <c r="AS107" s="305" t="s">
        <v>587</v>
      </c>
      <c r="AT107" s="305" t="s">
        <v>274</v>
      </c>
      <c r="AU107" s="342">
        <v>43</v>
      </c>
      <c r="AV107" s="542">
        <f t="shared" si="4"/>
        <v>1.7881648438474653E-3</v>
      </c>
    </row>
    <row r="108" spans="1:48" ht="15.75" customHeight="1" x14ac:dyDescent="0.25">
      <c r="A108" s="296" t="s">
        <v>123</v>
      </c>
      <c r="B108" s="306" t="s">
        <v>399</v>
      </c>
      <c r="C108" s="306" t="s">
        <v>284</v>
      </c>
      <c r="D108" s="342">
        <v>0</v>
      </c>
      <c r="E108" s="342">
        <v>0</v>
      </c>
      <c r="F108" s="342">
        <v>0</v>
      </c>
      <c r="G108" s="342">
        <v>0</v>
      </c>
      <c r="H108" s="342">
        <v>0</v>
      </c>
      <c r="I108" s="342">
        <v>0</v>
      </c>
      <c r="J108" s="342">
        <v>0</v>
      </c>
      <c r="K108" s="342">
        <v>0</v>
      </c>
      <c r="L108" s="342">
        <v>0</v>
      </c>
      <c r="M108" s="342">
        <v>0</v>
      </c>
      <c r="N108" s="342">
        <v>0</v>
      </c>
      <c r="O108" s="342">
        <v>0</v>
      </c>
      <c r="P108" s="342">
        <f t="shared" si="5"/>
        <v>0</v>
      </c>
      <c r="Q108" s="973">
        <f t="shared" si="3"/>
        <v>0</v>
      </c>
      <c r="R108" s="307" t="s">
        <v>112</v>
      </c>
      <c r="S108" s="307" t="s">
        <v>112</v>
      </c>
      <c r="T108" s="307"/>
      <c r="U108" s="307"/>
      <c r="V108" s="307"/>
      <c r="W108" s="307"/>
      <c r="X108" s="307"/>
      <c r="Y108" s="308"/>
      <c r="Z108" s="308"/>
      <c r="AA108" s="308"/>
      <c r="AB108" s="308"/>
      <c r="AC108" s="308"/>
      <c r="AD108" s="308"/>
      <c r="AE108" s="308"/>
      <c r="AF108" s="308"/>
      <c r="AG108" s="308"/>
      <c r="AH108" s="308"/>
      <c r="AI108" s="308"/>
      <c r="AJ108" s="343"/>
      <c r="AK108" s="344"/>
      <c r="AL108" s="344"/>
      <c r="AM108" s="344"/>
      <c r="AN108" s="344"/>
      <c r="AO108" s="344"/>
      <c r="AQ108" s="327" t="s">
        <v>1724</v>
      </c>
      <c r="AR108" s="296" t="s">
        <v>128</v>
      </c>
      <c r="AS108" s="305" t="s">
        <v>486</v>
      </c>
      <c r="AT108" s="305" t="s">
        <v>289</v>
      </c>
      <c r="AU108" s="342">
        <v>42</v>
      </c>
      <c r="AV108" s="542">
        <f t="shared" si="4"/>
        <v>1.7465796149207802E-3</v>
      </c>
    </row>
    <row r="109" spans="1:48" ht="15.75" customHeight="1" x14ac:dyDescent="0.25">
      <c r="A109" s="296" t="s">
        <v>230</v>
      </c>
      <c r="B109" s="305" t="s">
        <v>401</v>
      </c>
      <c r="C109" s="305" t="s">
        <v>302</v>
      </c>
      <c r="D109" s="342">
        <v>0</v>
      </c>
      <c r="E109" s="342">
        <v>0</v>
      </c>
      <c r="F109" s="342">
        <v>0</v>
      </c>
      <c r="G109" s="342">
        <v>0</v>
      </c>
      <c r="H109" s="342">
        <v>0</v>
      </c>
      <c r="I109" s="342">
        <v>0</v>
      </c>
      <c r="J109" s="342">
        <v>0</v>
      </c>
      <c r="K109" s="342">
        <v>0</v>
      </c>
      <c r="L109" s="342">
        <v>0</v>
      </c>
      <c r="M109" s="342">
        <v>0</v>
      </c>
      <c r="N109" s="342">
        <v>0</v>
      </c>
      <c r="O109" s="342">
        <v>0</v>
      </c>
      <c r="P109" s="342">
        <f t="shared" si="5"/>
        <v>0</v>
      </c>
      <c r="Q109" s="973">
        <f t="shared" si="3"/>
        <v>0</v>
      </c>
      <c r="R109" s="307" t="s">
        <v>112</v>
      </c>
      <c r="S109" s="307" t="s">
        <v>112</v>
      </c>
      <c r="T109" s="307"/>
      <c r="U109" s="307"/>
      <c r="V109" s="307"/>
      <c r="W109" s="307"/>
      <c r="X109" s="307"/>
      <c r="Y109" s="308"/>
      <c r="Z109" s="308"/>
      <c r="AA109" s="308"/>
      <c r="AB109" s="308"/>
      <c r="AC109" s="308"/>
      <c r="AD109" s="308"/>
      <c r="AE109" s="308"/>
      <c r="AF109" s="308"/>
      <c r="AG109" s="308"/>
      <c r="AH109" s="308"/>
      <c r="AI109" s="308"/>
      <c r="AJ109" s="343"/>
      <c r="AK109" s="344"/>
      <c r="AL109" s="344"/>
      <c r="AM109" s="344"/>
      <c r="AN109" s="344"/>
      <c r="AO109" s="344"/>
      <c r="AQ109" s="327"/>
      <c r="AR109" s="296" t="s">
        <v>252</v>
      </c>
      <c r="AS109" s="305" t="s">
        <v>475</v>
      </c>
      <c r="AT109" s="305" t="s">
        <v>274</v>
      </c>
      <c r="AU109" s="342">
        <v>42</v>
      </c>
      <c r="AV109" s="542">
        <f t="shared" si="4"/>
        <v>1.7465796149207802E-3</v>
      </c>
    </row>
    <row r="110" spans="1:48" ht="15.75" customHeight="1" x14ac:dyDescent="0.25">
      <c r="A110" s="296" t="s">
        <v>230</v>
      </c>
      <c r="B110" s="306" t="s">
        <v>403</v>
      </c>
      <c r="C110" s="306" t="s">
        <v>345</v>
      </c>
      <c r="D110" s="342">
        <v>0</v>
      </c>
      <c r="E110" s="342">
        <v>0</v>
      </c>
      <c r="F110" s="342">
        <v>0</v>
      </c>
      <c r="G110" s="342">
        <v>0</v>
      </c>
      <c r="H110" s="342">
        <v>0</v>
      </c>
      <c r="I110" s="342">
        <v>0</v>
      </c>
      <c r="J110" s="342">
        <v>0</v>
      </c>
      <c r="K110" s="342">
        <v>0</v>
      </c>
      <c r="L110" s="342">
        <v>0</v>
      </c>
      <c r="M110" s="342">
        <v>0</v>
      </c>
      <c r="N110" s="342">
        <v>0</v>
      </c>
      <c r="O110" s="342">
        <v>0</v>
      </c>
      <c r="P110" s="342">
        <f t="shared" si="5"/>
        <v>0</v>
      </c>
      <c r="Q110" s="973">
        <f t="shared" si="3"/>
        <v>0</v>
      </c>
      <c r="R110" s="307" t="s">
        <v>112</v>
      </c>
      <c r="S110" s="307" t="s">
        <v>112</v>
      </c>
      <c r="T110" s="307"/>
      <c r="U110" s="307"/>
      <c r="V110" s="307"/>
      <c r="W110" s="307"/>
      <c r="X110" s="307"/>
      <c r="Y110" s="308"/>
      <c r="Z110" s="308"/>
      <c r="AA110" s="308"/>
      <c r="AB110" s="308"/>
      <c r="AC110" s="308"/>
      <c r="AD110" s="308"/>
      <c r="AE110" s="308"/>
      <c r="AF110" s="308"/>
      <c r="AG110" s="308"/>
      <c r="AH110" s="308"/>
      <c r="AI110" s="308"/>
      <c r="AJ110" s="343"/>
      <c r="AK110" s="344"/>
      <c r="AL110" s="344"/>
      <c r="AM110" s="344"/>
      <c r="AN110" s="344"/>
      <c r="AO110" s="344"/>
      <c r="AQ110" s="327" t="s">
        <v>1725</v>
      </c>
      <c r="AR110" s="296" t="s">
        <v>145</v>
      </c>
      <c r="AS110" s="305" t="s">
        <v>1869</v>
      </c>
      <c r="AT110" s="305" t="s">
        <v>361</v>
      </c>
      <c r="AU110" s="342">
        <v>42</v>
      </c>
      <c r="AV110" s="542">
        <f t="shared" si="4"/>
        <v>1.7465796149207802E-3</v>
      </c>
    </row>
    <row r="111" spans="1:48" ht="15.75" customHeight="1" x14ac:dyDescent="0.25">
      <c r="A111" s="296" t="s">
        <v>2149</v>
      </c>
      <c r="B111" s="305" t="s">
        <v>2186</v>
      </c>
      <c r="C111" s="305" t="s">
        <v>272</v>
      </c>
      <c r="D111" s="342">
        <v>0</v>
      </c>
      <c r="E111" s="342">
        <v>0</v>
      </c>
      <c r="F111" s="342">
        <v>0</v>
      </c>
      <c r="G111" s="342">
        <v>0</v>
      </c>
      <c r="H111" s="342">
        <v>0</v>
      </c>
      <c r="I111" s="342">
        <v>0</v>
      </c>
      <c r="J111" s="342">
        <v>0</v>
      </c>
      <c r="K111" s="342">
        <v>0</v>
      </c>
      <c r="L111" s="342">
        <v>0</v>
      </c>
      <c r="M111" s="342">
        <v>0</v>
      </c>
      <c r="N111" s="342">
        <v>0</v>
      </c>
      <c r="O111" s="342">
        <v>0</v>
      </c>
      <c r="P111" s="342">
        <f t="shared" si="5"/>
        <v>0</v>
      </c>
      <c r="Q111" s="973">
        <f t="shared" si="3"/>
        <v>0</v>
      </c>
      <c r="R111" s="307" t="s">
        <v>112</v>
      </c>
      <c r="S111" s="307" t="s">
        <v>112</v>
      </c>
      <c r="T111" s="307"/>
      <c r="U111" s="307"/>
      <c r="V111" s="307"/>
      <c r="W111" s="307"/>
      <c r="X111" s="307"/>
      <c r="Y111" s="308"/>
      <c r="Z111" s="308"/>
      <c r="AA111" s="308"/>
      <c r="AB111" s="308"/>
      <c r="AC111" s="308"/>
      <c r="AD111" s="308"/>
      <c r="AE111" s="308"/>
      <c r="AF111" s="308"/>
      <c r="AG111" s="308"/>
      <c r="AH111" s="308"/>
      <c r="AI111" s="308"/>
      <c r="AJ111" s="343"/>
      <c r="AK111" s="343"/>
      <c r="AL111" s="343"/>
      <c r="AM111" s="343"/>
      <c r="AN111" s="343"/>
      <c r="AO111" s="343"/>
      <c r="AQ111" s="327"/>
      <c r="AR111" s="296" t="s">
        <v>150</v>
      </c>
      <c r="AS111" s="305" t="s">
        <v>431</v>
      </c>
      <c r="AT111" s="305" t="s">
        <v>302</v>
      </c>
      <c r="AU111" s="342">
        <v>42</v>
      </c>
      <c r="AV111" s="542">
        <f t="shared" si="4"/>
        <v>1.7465796149207802E-3</v>
      </c>
    </row>
    <row r="112" spans="1:48" ht="15.75" customHeight="1" x14ac:dyDescent="0.25">
      <c r="A112" s="296" t="s">
        <v>2149</v>
      </c>
      <c r="B112" s="306" t="s">
        <v>2187</v>
      </c>
      <c r="C112" s="306" t="s">
        <v>272</v>
      </c>
      <c r="D112" s="342">
        <v>0</v>
      </c>
      <c r="E112" s="342">
        <v>0</v>
      </c>
      <c r="F112" s="342">
        <v>0</v>
      </c>
      <c r="G112" s="342">
        <v>0</v>
      </c>
      <c r="H112" s="342">
        <v>0</v>
      </c>
      <c r="I112" s="342">
        <v>0</v>
      </c>
      <c r="J112" s="342">
        <v>0</v>
      </c>
      <c r="K112" s="342">
        <v>0</v>
      </c>
      <c r="L112" s="342">
        <v>0</v>
      </c>
      <c r="M112" s="342">
        <v>0</v>
      </c>
      <c r="N112" s="342">
        <v>0</v>
      </c>
      <c r="O112" s="342">
        <v>0</v>
      </c>
      <c r="P112" s="342">
        <f t="shared" si="5"/>
        <v>0</v>
      </c>
      <c r="Q112" s="973">
        <f t="shared" si="3"/>
        <v>0</v>
      </c>
      <c r="R112" s="307" t="s">
        <v>112</v>
      </c>
      <c r="S112" s="307" t="s">
        <v>112</v>
      </c>
      <c r="T112" s="307"/>
      <c r="U112" s="307"/>
      <c r="V112" s="307"/>
      <c r="W112" s="307"/>
      <c r="X112" s="307"/>
      <c r="Y112" s="308"/>
      <c r="Z112" s="308"/>
      <c r="AA112" s="308"/>
      <c r="AB112" s="308"/>
      <c r="AC112" s="308"/>
      <c r="AD112" s="308"/>
      <c r="AE112" s="308"/>
      <c r="AF112" s="308"/>
      <c r="AG112" s="308"/>
      <c r="AH112" s="308"/>
      <c r="AI112" s="308"/>
      <c r="AJ112" s="343"/>
      <c r="AK112" s="343"/>
      <c r="AL112" s="343"/>
      <c r="AM112" s="343"/>
      <c r="AN112" s="343"/>
      <c r="AO112" s="343"/>
      <c r="AQ112" s="327" t="s">
        <v>1726</v>
      </c>
      <c r="AR112" s="296" t="s">
        <v>123</v>
      </c>
      <c r="AS112" s="305" t="s">
        <v>348</v>
      </c>
      <c r="AT112" s="305" t="s">
        <v>345</v>
      </c>
      <c r="AU112" s="342">
        <v>41</v>
      </c>
      <c r="AV112" s="542">
        <f t="shared" si="4"/>
        <v>1.7049943859940948E-3</v>
      </c>
    </row>
    <row r="113" spans="1:48" ht="15.75" customHeight="1" x14ac:dyDescent="0.25">
      <c r="A113" s="296" t="s">
        <v>125</v>
      </c>
      <c r="B113" s="306" t="s">
        <v>2429</v>
      </c>
      <c r="C113" s="306" t="s">
        <v>345</v>
      </c>
      <c r="D113" s="342">
        <v>0</v>
      </c>
      <c r="E113" s="342">
        <v>0</v>
      </c>
      <c r="F113" s="342">
        <v>12</v>
      </c>
      <c r="G113" s="342">
        <v>0</v>
      </c>
      <c r="H113" s="342">
        <v>10</v>
      </c>
      <c r="I113" s="342">
        <v>0</v>
      </c>
      <c r="J113" s="342">
        <v>0</v>
      </c>
      <c r="K113" s="342">
        <v>0</v>
      </c>
      <c r="L113" s="342">
        <v>0</v>
      </c>
      <c r="M113" s="342">
        <v>0</v>
      </c>
      <c r="N113" s="342">
        <v>0</v>
      </c>
      <c r="O113" s="342">
        <v>0</v>
      </c>
      <c r="P113" s="342">
        <f t="shared" si="5"/>
        <v>22</v>
      </c>
      <c r="Q113" s="973">
        <f t="shared" si="3"/>
        <v>9.1487503638707532E-4</v>
      </c>
      <c r="R113" s="307"/>
      <c r="S113" s="307"/>
      <c r="T113" s="307"/>
      <c r="U113" s="307"/>
      <c r="V113" s="307"/>
      <c r="W113" s="307"/>
      <c r="X113" s="307"/>
      <c r="Y113" s="308"/>
      <c r="Z113" s="308"/>
      <c r="AA113" s="308"/>
      <c r="AB113" s="308"/>
      <c r="AC113" s="308"/>
      <c r="AD113" s="308"/>
      <c r="AE113" s="308"/>
      <c r="AF113" s="308"/>
      <c r="AG113" s="308"/>
      <c r="AH113" s="308"/>
      <c r="AI113" s="308"/>
      <c r="AJ113" s="343"/>
      <c r="AK113" s="343"/>
      <c r="AL113" s="343"/>
      <c r="AM113" s="343"/>
      <c r="AN113" s="343"/>
      <c r="AO113" s="343"/>
      <c r="AQ113" s="327"/>
      <c r="AR113" s="296" t="s">
        <v>145</v>
      </c>
      <c r="AS113" s="305" t="s">
        <v>1870</v>
      </c>
      <c r="AT113" s="305" t="s">
        <v>361</v>
      </c>
      <c r="AU113" s="342">
        <v>40</v>
      </c>
      <c r="AV113" s="542">
        <f t="shared" si="4"/>
        <v>1.6634091570674097E-3</v>
      </c>
    </row>
    <row r="114" spans="1:48" ht="15.75" customHeight="1" x14ac:dyDescent="0.25">
      <c r="A114" s="296" t="s">
        <v>125</v>
      </c>
      <c r="B114" s="306" t="s">
        <v>125</v>
      </c>
      <c r="C114" s="306" t="s">
        <v>289</v>
      </c>
      <c r="D114" s="342">
        <v>0</v>
      </c>
      <c r="E114" s="342">
        <v>0</v>
      </c>
      <c r="F114" s="342">
        <v>0</v>
      </c>
      <c r="G114" s="342">
        <v>0</v>
      </c>
      <c r="H114" s="342">
        <v>0</v>
      </c>
      <c r="I114" s="342">
        <v>0</v>
      </c>
      <c r="J114" s="342">
        <v>0</v>
      </c>
      <c r="K114" s="342">
        <v>0</v>
      </c>
      <c r="L114" s="342">
        <v>0</v>
      </c>
      <c r="M114" s="342">
        <v>0</v>
      </c>
      <c r="N114" s="342">
        <v>0</v>
      </c>
      <c r="O114" s="342">
        <v>0</v>
      </c>
      <c r="P114" s="342">
        <f t="shared" si="5"/>
        <v>0</v>
      </c>
      <c r="Q114" s="973">
        <f t="shared" si="3"/>
        <v>0</v>
      </c>
      <c r="R114" s="307" t="s">
        <v>112</v>
      </c>
      <c r="S114" s="307" t="s">
        <v>112</v>
      </c>
      <c r="T114" s="307"/>
      <c r="U114" s="307"/>
      <c r="V114" s="307"/>
      <c r="W114" s="307"/>
      <c r="X114" s="307"/>
      <c r="Y114" s="308"/>
      <c r="Z114" s="308"/>
      <c r="AA114" s="308"/>
      <c r="AB114" s="308"/>
      <c r="AC114" s="308"/>
      <c r="AD114" s="308"/>
      <c r="AE114" s="308"/>
      <c r="AF114" s="308"/>
      <c r="AG114" s="308"/>
      <c r="AH114" s="308"/>
      <c r="AI114" s="308"/>
      <c r="AJ114" s="343"/>
      <c r="AK114" s="344"/>
      <c r="AL114" s="344"/>
      <c r="AM114" s="344"/>
      <c r="AN114" s="344"/>
      <c r="AO114" s="344"/>
      <c r="AQ114" s="327"/>
      <c r="AR114" s="296" t="s">
        <v>128</v>
      </c>
      <c r="AS114" s="305" t="s">
        <v>539</v>
      </c>
      <c r="AT114" s="305" t="s">
        <v>540</v>
      </c>
      <c r="AU114" s="342">
        <v>39</v>
      </c>
      <c r="AV114" s="542">
        <f t="shared" si="4"/>
        <v>1.6218239281407243E-3</v>
      </c>
    </row>
    <row r="115" spans="1:48" ht="15.75" customHeight="1" x14ac:dyDescent="0.25">
      <c r="A115" s="296" t="s">
        <v>125</v>
      </c>
      <c r="B115" s="305" t="s">
        <v>1962</v>
      </c>
      <c r="C115" s="305" t="s">
        <v>328</v>
      </c>
      <c r="D115" s="342">
        <v>0</v>
      </c>
      <c r="E115" s="342">
        <v>0</v>
      </c>
      <c r="F115" s="342">
        <v>2</v>
      </c>
      <c r="G115" s="342">
        <v>0</v>
      </c>
      <c r="H115" s="342">
        <v>0</v>
      </c>
      <c r="I115" s="342">
        <v>0</v>
      </c>
      <c r="J115" s="342">
        <v>0</v>
      </c>
      <c r="K115" s="342">
        <v>0</v>
      </c>
      <c r="L115" s="342">
        <v>0</v>
      </c>
      <c r="M115" s="342">
        <v>0</v>
      </c>
      <c r="N115" s="342">
        <v>0</v>
      </c>
      <c r="O115" s="342">
        <v>0</v>
      </c>
      <c r="P115" s="342">
        <f t="shared" si="5"/>
        <v>2</v>
      </c>
      <c r="Q115" s="973">
        <f t="shared" si="3"/>
        <v>8.3170457853370483E-5</v>
      </c>
      <c r="R115" s="307" t="s">
        <v>112</v>
      </c>
      <c r="S115" s="307" t="s">
        <v>112</v>
      </c>
      <c r="T115" s="307"/>
      <c r="U115" s="307"/>
      <c r="V115" s="307"/>
      <c r="W115" s="307"/>
      <c r="X115" s="307"/>
      <c r="Y115" s="308"/>
      <c r="Z115" s="308"/>
      <c r="AA115" s="308"/>
      <c r="AB115" s="308"/>
      <c r="AC115" s="308"/>
      <c r="AD115" s="308"/>
      <c r="AE115" s="308"/>
      <c r="AF115" s="308"/>
      <c r="AG115" s="308"/>
      <c r="AH115" s="308"/>
      <c r="AI115" s="308"/>
      <c r="AJ115" s="343"/>
      <c r="AK115" s="344"/>
      <c r="AL115" s="344"/>
      <c r="AM115" s="344"/>
      <c r="AN115" s="344"/>
      <c r="AO115" s="344"/>
      <c r="AQ115" s="327" t="s">
        <v>1727</v>
      </c>
      <c r="AR115" s="296" t="s">
        <v>133</v>
      </c>
      <c r="AS115" s="305" t="s">
        <v>444</v>
      </c>
      <c r="AT115" s="305" t="s">
        <v>272</v>
      </c>
      <c r="AU115" s="342">
        <v>39</v>
      </c>
      <c r="AV115" s="542">
        <f t="shared" si="4"/>
        <v>1.6218239281407243E-3</v>
      </c>
    </row>
    <row r="116" spans="1:48" ht="15.75" customHeight="1" x14ac:dyDescent="0.25">
      <c r="A116" s="296" t="s">
        <v>125</v>
      </c>
      <c r="B116" s="306" t="s">
        <v>411</v>
      </c>
      <c r="C116" s="306" t="s">
        <v>277</v>
      </c>
      <c r="D116" s="342">
        <v>0</v>
      </c>
      <c r="E116" s="342">
        <v>0</v>
      </c>
      <c r="F116" s="342">
        <v>0</v>
      </c>
      <c r="G116" s="342">
        <v>8</v>
      </c>
      <c r="H116" s="342">
        <v>0</v>
      </c>
      <c r="I116" s="342">
        <v>0</v>
      </c>
      <c r="J116" s="342">
        <v>0</v>
      </c>
      <c r="K116" s="342">
        <v>0</v>
      </c>
      <c r="L116" s="342">
        <v>0</v>
      </c>
      <c r="M116" s="342">
        <v>0</v>
      </c>
      <c r="N116" s="342">
        <v>0</v>
      </c>
      <c r="O116" s="342">
        <v>0</v>
      </c>
      <c r="P116" s="342">
        <f t="shared" si="5"/>
        <v>8</v>
      </c>
      <c r="Q116" s="973">
        <f t="shared" si="3"/>
        <v>3.3268183141348193E-4</v>
      </c>
      <c r="R116" s="307" t="s">
        <v>112</v>
      </c>
      <c r="S116" s="307" t="s">
        <v>112</v>
      </c>
      <c r="T116" s="307"/>
      <c r="U116" s="307"/>
      <c r="V116" s="307"/>
      <c r="W116" s="307"/>
      <c r="X116" s="307"/>
      <c r="Y116" s="308"/>
      <c r="Z116" s="308"/>
      <c r="AA116" s="308"/>
      <c r="AB116" s="308"/>
      <c r="AC116" s="308"/>
      <c r="AD116" s="308"/>
      <c r="AE116" s="308"/>
      <c r="AF116" s="308"/>
      <c r="AG116" s="308"/>
      <c r="AH116" s="308"/>
      <c r="AI116" s="308"/>
      <c r="AJ116" s="343"/>
      <c r="AK116" s="344"/>
      <c r="AL116" s="343"/>
      <c r="AM116" s="343"/>
      <c r="AN116" s="344"/>
      <c r="AO116" s="344"/>
      <c r="AQ116" s="327"/>
      <c r="AR116" s="296" t="s">
        <v>142</v>
      </c>
      <c r="AS116" s="305" t="s">
        <v>502</v>
      </c>
      <c r="AT116" s="305" t="s">
        <v>319</v>
      </c>
      <c r="AU116" s="342">
        <v>38</v>
      </c>
      <c r="AV116" s="542">
        <f t="shared" si="4"/>
        <v>1.5802386992140392E-3</v>
      </c>
    </row>
    <row r="117" spans="1:48" ht="15.75" customHeight="1" x14ac:dyDescent="0.25">
      <c r="A117" s="296" t="s">
        <v>125</v>
      </c>
      <c r="B117" s="306" t="s">
        <v>406</v>
      </c>
      <c r="C117" s="306" t="s">
        <v>301</v>
      </c>
      <c r="D117" s="342">
        <v>0</v>
      </c>
      <c r="E117" s="342">
        <v>0</v>
      </c>
      <c r="F117" s="342">
        <v>0</v>
      </c>
      <c r="G117" s="342">
        <v>0</v>
      </c>
      <c r="H117" s="342">
        <v>0</v>
      </c>
      <c r="I117" s="342">
        <v>0</v>
      </c>
      <c r="J117" s="342">
        <v>0</v>
      </c>
      <c r="K117" s="342">
        <v>0</v>
      </c>
      <c r="L117" s="342">
        <v>0</v>
      </c>
      <c r="M117" s="342">
        <v>0</v>
      </c>
      <c r="N117" s="342">
        <v>0</v>
      </c>
      <c r="O117" s="342">
        <v>0</v>
      </c>
      <c r="P117" s="342">
        <f t="shared" si="5"/>
        <v>0</v>
      </c>
      <c r="Q117" s="973">
        <f t="shared" si="3"/>
        <v>0</v>
      </c>
      <c r="R117" s="307" t="s">
        <v>112</v>
      </c>
      <c r="S117" s="307" t="s">
        <v>112</v>
      </c>
      <c r="T117" s="307"/>
      <c r="U117" s="307"/>
      <c r="V117" s="307"/>
      <c r="W117" s="307"/>
      <c r="X117" s="307"/>
      <c r="Y117" s="308"/>
      <c r="Z117" s="308"/>
      <c r="AA117" s="308"/>
      <c r="AB117" s="308"/>
      <c r="AC117" s="308"/>
      <c r="AD117" s="308"/>
      <c r="AE117" s="308"/>
      <c r="AF117" s="308"/>
      <c r="AG117" s="308"/>
      <c r="AH117" s="308"/>
      <c r="AI117" s="308"/>
      <c r="AJ117" s="343"/>
      <c r="AK117" s="343"/>
      <c r="AL117" s="343"/>
      <c r="AM117" s="343"/>
      <c r="AN117" s="343"/>
      <c r="AO117" s="343"/>
      <c r="AQ117" s="327"/>
      <c r="AR117" s="296" t="s">
        <v>160</v>
      </c>
      <c r="AS117" s="305" t="s">
        <v>2292</v>
      </c>
      <c r="AT117" s="305" t="s">
        <v>274</v>
      </c>
      <c r="AU117" s="342">
        <v>38</v>
      </c>
      <c r="AV117" s="542">
        <f t="shared" si="4"/>
        <v>1.5802386992140392E-3</v>
      </c>
    </row>
    <row r="118" spans="1:48" ht="15.75" customHeight="1" x14ac:dyDescent="0.25">
      <c r="A118" s="296" t="s">
        <v>1792</v>
      </c>
      <c r="B118" s="305" t="s">
        <v>2388</v>
      </c>
      <c r="C118" s="306" t="s">
        <v>274</v>
      </c>
      <c r="D118" s="342">
        <v>0</v>
      </c>
      <c r="E118" s="342">
        <v>1</v>
      </c>
      <c r="F118" s="342">
        <v>0</v>
      </c>
      <c r="G118" s="342">
        <v>0</v>
      </c>
      <c r="H118" s="342">
        <v>0</v>
      </c>
      <c r="I118" s="342">
        <v>0</v>
      </c>
      <c r="J118" s="342">
        <v>0</v>
      </c>
      <c r="K118" s="342">
        <v>0</v>
      </c>
      <c r="L118" s="342">
        <v>0</v>
      </c>
      <c r="M118" s="342">
        <v>0</v>
      </c>
      <c r="N118" s="342">
        <v>0</v>
      </c>
      <c r="O118" s="342">
        <v>0</v>
      </c>
      <c r="P118" s="342">
        <f t="shared" si="5"/>
        <v>1</v>
      </c>
      <c r="Q118" s="973">
        <f t="shared" si="3"/>
        <v>4.1585228926685242E-5</v>
      </c>
      <c r="R118" s="307"/>
      <c r="S118" s="307"/>
      <c r="T118" s="307"/>
      <c r="U118" s="307"/>
      <c r="V118" s="307"/>
      <c r="W118" s="307"/>
      <c r="X118" s="307"/>
      <c r="Y118" s="308"/>
      <c r="Z118" s="308"/>
      <c r="AA118" s="308"/>
      <c r="AB118" s="308"/>
      <c r="AC118" s="308"/>
      <c r="AD118" s="308"/>
      <c r="AE118" s="308"/>
      <c r="AF118" s="308"/>
      <c r="AG118" s="308"/>
      <c r="AH118" s="308"/>
      <c r="AI118" s="308"/>
      <c r="AJ118" s="343"/>
      <c r="AK118" s="343"/>
      <c r="AL118" s="343"/>
      <c r="AM118" s="343"/>
      <c r="AN118" s="343"/>
      <c r="AO118" s="343"/>
      <c r="AQ118" s="327"/>
      <c r="AR118" s="296" t="s">
        <v>120</v>
      </c>
      <c r="AS118" s="305" t="s">
        <v>2300</v>
      </c>
      <c r="AT118" s="305" t="s">
        <v>272</v>
      </c>
      <c r="AU118" s="342">
        <v>36</v>
      </c>
      <c r="AV118" s="542">
        <f t="shared" si="4"/>
        <v>1.4970682413606687E-3</v>
      </c>
    </row>
    <row r="119" spans="1:48" ht="15.75" customHeight="1" x14ac:dyDescent="0.25">
      <c r="A119" s="296" t="s">
        <v>125</v>
      </c>
      <c r="B119" s="305" t="s">
        <v>2287</v>
      </c>
      <c r="C119" s="306" t="s">
        <v>299</v>
      </c>
      <c r="D119" s="342">
        <v>1</v>
      </c>
      <c r="E119" s="342">
        <v>0</v>
      </c>
      <c r="F119" s="342">
        <v>0</v>
      </c>
      <c r="G119" s="342">
        <v>0</v>
      </c>
      <c r="H119" s="342">
        <v>0</v>
      </c>
      <c r="I119" s="342">
        <v>0</v>
      </c>
      <c r="J119" s="342">
        <v>0</v>
      </c>
      <c r="K119" s="342">
        <v>0</v>
      </c>
      <c r="L119" s="342">
        <v>0</v>
      </c>
      <c r="M119" s="342">
        <v>0</v>
      </c>
      <c r="N119" s="342">
        <v>0</v>
      </c>
      <c r="O119" s="342">
        <v>0</v>
      </c>
      <c r="P119" s="342">
        <f t="shared" si="5"/>
        <v>1</v>
      </c>
      <c r="Q119" s="973">
        <f t="shared" si="3"/>
        <v>4.1585228926685242E-5</v>
      </c>
      <c r="R119" s="307" t="s">
        <v>112</v>
      </c>
      <c r="S119" s="307" t="s">
        <v>112</v>
      </c>
      <c r="T119" s="307"/>
      <c r="U119" s="307"/>
      <c r="V119" s="307"/>
      <c r="W119" s="307"/>
      <c r="X119" s="307"/>
      <c r="Y119" s="308"/>
      <c r="Z119" s="308"/>
      <c r="AA119" s="308"/>
      <c r="AB119" s="308"/>
      <c r="AC119" s="308"/>
      <c r="AD119" s="308"/>
      <c r="AE119" s="308"/>
      <c r="AF119" s="308"/>
      <c r="AG119" s="308"/>
      <c r="AH119" s="308"/>
      <c r="AI119" s="308"/>
      <c r="AJ119" s="343"/>
      <c r="AK119" s="343"/>
      <c r="AL119" s="343"/>
      <c r="AM119" s="343"/>
      <c r="AN119" s="343"/>
      <c r="AO119" s="343"/>
      <c r="AQ119" s="327"/>
      <c r="AR119" s="296" t="s">
        <v>144</v>
      </c>
      <c r="AS119" s="305" t="s">
        <v>2255</v>
      </c>
      <c r="AT119" s="305" t="s">
        <v>345</v>
      </c>
      <c r="AU119" s="342">
        <v>36</v>
      </c>
      <c r="AV119" s="542">
        <f t="shared" si="4"/>
        <v>1.4970682413606687E-3</v>
      </c>
    </row>
    <row r="120" spans="1:48" ht="15.75" customHeight="1" x14ac:dyDescent="0.25">
      <c r="A120" s="296" t="s">
        <v>125</v>
      </c>
      <c r="B120" s="305" t="s">
        <v>2389</v>
      </c>
      <c r="C120" s="306" t="s">
        <v>345</v>
      </c>
      <c r="D120" s="342">
        <v>0</v>
      </c>
      <c r="E120" s="342">
        <v>1</v>
      </c>
      <c r="F120" s="342">
        <v>0</v>
      </c>
      <c r="G120" s="342">
        <v>0</v>
      </c>
      <c r="H120" s="342">
        <v>0</v>
      </c>
      <c r="I120" s="342">
        <v>0</v>
      </c>
      <c r="J120" s="342">
        <v>0</v>
      </c>
      <c r="K120" s="342">
        <v>0</v>
      </c>
      <c r="L120" s="342">
        <v>0</v>
      </c>
      <c r="M120" s="342">
        <v>0</v>
      </c>
      <c r="N120" s="342">
        <v>0</v>
      </c>
      <c r="O120" s="342">
        <v>0</v>
      </c>
      <c r="P120" s="342">
        <f t="shared" si="5"/>
        <v>1</v>
      </c>
      <c r="Q120" s="973">
        <f t="shared" si="3"/>
        <v>4.1585228926685242E-5</v>
      </c>
      <c r="R120" s="307"/>
      <c r="S120" s="307"/>
      <c r="T120" s="307"/>
      <c r="U120" s="307"/>
      <c r="V120" s="307"/>
      <c r="W120" s="307"/>
      <c r="X120" s="307"/>
      <c r="Y120" s="308"/>
      <c r="Z120" s="308"/>
      <c r="AA120" s="308"/>
      <c r="AB120" s="308"/>
      <c r="AC120" s="308"/>
      <c r="AD120" s="308"/>
      <c r="AE120" s="308"/>
      <c r="AF120" s="308"/>
      <c r="AG120" s="308"/>
      <c r="AH120" s="308"/>
      <c r="AI120" s="308"/>
      <c r="AJ120" s="343"/>
      <c r="AK120" s="343"/>
      <c r="AL120" s="343"/>
      <c r="AM120" s="343"/>
      <c r="AN120" s="343"/>
      <c r="AO120" s="343"/>
      <c r="AQ120" s="327"/>
      <c r="AR120" s="296" t="s">
        <v>2447</v>
      </c>
      <c r="AS120" s="305" t="s">
        <v>2497</v>
      </c>
      <c r="AT120" s="305" t="s">
        <v>299</v>
      </c>
      <c r="AU120" s="342">
        <v>36</v>
      </c>
      <c r="AV120" s="542">
        <f t="shared" si="4"/>
        <v>1.4970682413606687E-3</v>
      </c>
    </row>
    <row r="121" spans="1:48" ht="15.75" customHeight="1" x14ac:dyDescent="0.25">
      <c r="A121" s="296" t="s">
        <v>125</v>
      </c>
      <c r="B121" s="306" t="s">
        <v>380</v>
      </c>
      <c r="C121" s="306" t="s">
        <v>81</v>
      </c>
      <c r="D121" s="342">
        <v>0</v>
      </c>
      <c r="E121" s="342">
        <v>0</v>
      </c>
      <c r="F121" s="342">
        <v>0</v>
      </c>
      <c r="G121" s="342">
        <v>0</v>
      </c>
      <c r="H121" s="342">
        <v>0</v>
      </c>
      <c r="I121" s="342">
        <v>0</v>
      </c>
      <c r="J121" s="342">
        <v>0</v>
      </c>
      <c r="K121" s="342">
        <v>0</v>
      </c>
      <c r="L121" s="342">
        <v>0</v>
      </c>
      <c r="M121" s="342">
        <v>0</v>
      </c>
      <c r="N121" s="342">
        <v>0</v>
      </c>
      <c r="O121" s="342">
        <v>0</v>
      </c>
      <c r="P121" s="342">
        <f t="shared" si="5"/>
        <v>0</v>
      </c>
      <c r="Q121" s="973">
        <f t="shared" si="3"/>
        <v>0</v>
      </c>
      <c r="R121" s="307" t="s">
        <v>112</v>
      </c>
      <c r="S121" s="307" t="s">
        <v>112</v>
      </c>
      <c r="T121" s="307"/>
      <c r="U121" s="307"/>
      <c r="V121" s="307"/>
      <c r="W121" s="307"/>
      <c r="X121" s="307"/>
      <c r="Y121" s="308"/>
      <c r="Z121" s="308"/>
      <c r="AA121" s="308"/>
      <c r="AB121" s="308"/>
      <c r="AC121" s="308"/>
      <c r="AD121" s="308"/>
      <c r="AE121" s="308"/>
      <c r="AF121" s="308"/>
      <c r="AG121" s="308"/>
      <c r="AH121" s="308"/>
      <c r="AI121" s="308"/>
      <c r="AJ121" s="343"/>
      <c r="AK121" s="343"/>
      <c r="AL121" s="343"/>
      <c r="AM121" s="343"/>
      <c r="AN121" s="343"/>
      <c r="AO121" s="343"/>
      <c r="AQ121" s="327"/>
      <c r="AR121" s="296" t="s">
        <v>138</v>
      </c>
      <c r="AS121" s="305" t="s">
        <v>483</v>
      </c>
      <c r="AT121" s="305" t="s">
        <v>345</v>
      </c>
      <c r="AU121" s="342">
        <v>34</v>
      </c>
      <c r="AV121" s="542">
        <f t="shared" si="4"/>
        <v>1.4138977835072982E-3</v>
      </c>
    </row>
    <row r="122" spans="1:48" ht="15.75" customHeight="1" x14ac:dyDescent="0.25">
      <c r="A122" s="296" t="s">
        <v>125</v>
      </c>
      <c r="B122" s="306" t="s">
        <v>2299</v>
      </c>
      <c r="C122" s="306" t="s">
        <v>301</v>
      </c>
      <c r="D122" s="342">
        <v>3</v>
      </c>
      <c r="E122" s="342">
        <v>0</v>
      </c>
      <c r="F122" s="342">
        <v>0</v>
      </c>
      <c r="G122" s="342">
        <v>0</v>
      </c>
      <c r="H122" s="342">
        <v>0</v>
      </c>
      <c r="I122" s="342">
        <v>0</v>
      </c>
      <c r="J122" s="342">
        <v>0</v>
      </c>
      <c r="K122" s="342">
        <v>0</v>
      </c>
      <c r="L122" s="342">
        <v>0</v>
      </c>
      <c r="M122" s="342">
        <v>0</v>
      </c>
      <c r="N122" s="342">
        <v>0</v>
      </c>
      <c r="O122" s="342">
        <v>0</v>
      </c>
      <c r="P122" s="342">
        <f t="shared" si="5"/>
        <v>3</v>
      </c>
      <c r="Q122" s="973">
        <f t="shared" si="3"/>
        <v>1.2475568678005573E-4</v>
      </c>
      <c r="R122" s="307" t="s">
        <v>112</v>
      </c>
      <c r="S122" s="307" t="s">
        <v>112</v>
      </c>
      <c r="T122" s="307"/>
      <c r="U122" s="307"/>
      <c r="V122" s="307"/>
      <c r="W122" s="307"/>
      <c r="X122" s="307"/>
      <c r="Y122" s="308"/>
      <c r="Z122" s="308"/>
      <c r="AA122" s="308"/>
      <c r="AB122" s="308"/>
      <c r="AC122" s="308"/>
      <c r="AD122" s="308"/>
      <c r="AE122" s="308"/>
      <c r="AF122" s="308"/>
      <c r="AG122" s="308"/>
      <c r="AH122" s="308"/>
      <c r="AI122" s="308"/>
      <c r="AJ122" s="343"/>
      <c r="AK122" s="343"/>
      <c r="AL122" s="343"/>
      <c r="AM122" s="343"/>
      <c r="AN122" s="343"/>
      <c r="AO122" s="343"/>
      <c r="AQ122" s="327"/>
      <c r="AR122" s="296" t="s">
        <v>133</v>
      </c>
      <c r="AS122" s="305" t="s">
        <v>1964</v>
      </c>
      <c r="AT122" s="305" t="s">
        <v>461</v>
      </c>
      <c r="AU122" s="342">
        <v>34</v>
      </c>
      <c r="AV122" s="542">
        <f t="shared" si="4"/>
        <v>1.4138977835072982E-3</v>
      </c>
    </row>
    <row r="123" spans="1:48" ht="15.75" customHeight="1" x14ac:dyDescent="0.25">
      <c r="A123" s="296" t="s">
        <v>125</v>
      </c>
      <c r="B123" s="306" t="s">
        <v>1855</v>
      </c>
      <c r="C123" s="306" t="s">
        <v>328</v>
      </c>
      <c r="D123" s="342">
        <v>0</v>
      </c>
      <c r="E123" s="342">
        <v>5</v>
      </c>
      <c r="F123" s="342">
        <v>3</v>
      </c>
      <c r="G123" s="342">
        <v>0</v>
      </c>
      <c r="H123" s="342">
        <v>0</v>
      </c>
      <c r="I123" s="342">
        <v>0</v>
      </c>
      <c r="J123" s="342">
        <v>0</v>
      </c>
      <c r="K123" s="342">
        <v>0</v>
      </c>
      <c r="L123" s="342">
        <v>0</v>
      </c>
      <c r="M123" s="342">
        <v>0</v>
      </c>
      <c r="N123" s="342">
        <v>0</v>
      </c>
      <c r="O123" s="342">
        <v>0</v>
      </c>
      <c r="P123" s="342">
        <f t="shared" si="5"/>
        <v>8</v>
      </c>
      <c r="Q123" s="973">
        <f t="shared" si="3"/>
        <v>3.3268183141348193E-4</v>
      </c>
      <c r="R123" s="307" t="s">
        <v>112</v>
      </c>
      <c r="S123" s="307" t="s">
        <v>112</v>
      </c>
      <c r="T123" s="307"/>
      <c r="U123" s="307"/>
      <c r="V123" s="307"/>
      <c r="W123" s="307"/>
      <c r="X123" s="307"/>
      <c r="Y123" s="308"/>
      <c r="Z123" s="308"/>
      <c r="AA123" s="308"/>
      <c r="AB123" s="308"/>
      <c r="AC123" s="308"/>
      <c r="AD123" s="308"/>
      <c r="AE123" s="308"/>
      <c r="AF123" s="308"/>
      <c r="AG123" s="308"/>
      <c r="AH123" s="308"/>
      <c r="AI123" s="308"/>
      <c r="AJ123" s="343"/>
      <c r="AK123" s="344"/>
      <c r="AL123" s="344"/>
      <c r="AM123" s="344"/>
      <c r="AN123" s="344"/>
      <c r="AO123" s="344"/>
      <c r="AQ123" s="327" t="s">
        <v>1728</v>
      </c>
      <c r="AR123" s="296" t="s">
        <v>153</v>
      </c>
      <c r="AS123" s="305" t="s">
        <v>472</v>
      </c>
      <c r="AT123" s="305" t="s">
        <v>291</v>
      </c>
      <c r="AU123" s="342">
        <v>33</v>
      </c>
      <c r="AV123" s="542">
        <f t="shared" si="4"/>
        <v>1.3723125545806129E-3</v>
      </c>
    </row>
    <row r="124" spans="1:48" ht="15.75" customHeight="1" x14ac:dyDescent="0.25">
      <c r="A124" s="296" t="s">
        <v>125</v>
      </c>
      <c r="B124" s="305" t="s">
        <v>2230</v>
      </c>
      <c r="C124" s="305" t="s">
        <v>299</v>
      </c>
      <c r="D124" s="342">
        <v>0</v>
      </c>
      <c r="E124" s="342">
        <v>0</v>
      </c>
      <c r="F124" s="342">
        <v>2</v>
      </c>
      <c r="G124" s="342">
        <v>0</v>
      </c>
      <c r="H124" s="342">
        <v>10</v>
      </c>
      <c r="I124" s="342">
        <v>0</v>
      </c>
      <c r="J124" s="342">
        <v>0</v>
      </c>
      <c r="K124" s="342">
        <v>0</v>
      </c>
      <c r="L124" s="342">
        <v>0</v>
      </c>
      <c r="M124" s="342">
        <v>0</v>
      </c>
      <c r="N124" s="342">
        <v>0</v>
      </c>
      <c r="O124" s="342">
        <v>0</v>
      </c>
      <c r="P124" s="342">
        <f t="shared" si="5"/>
        <v>12</v>
      </c>
      <c r="Q124" s="973">
        <f t="shared" si="3"/>
        <v>4.990227471202229E-4</v>
      </c>
      <c r="R124" s="307" t="s">
        <v>112</v>
      </c>
      <c r="S124" s="307" t="s">
        <v>112</v>
      </c>
      <c r="T124" s="307"/>
      <c r="U124" s="307"/>
      <c r="V124" s="307"/>
      <c r="W124" s="307"/>
      <c r="X124" s="307"/>
      <c r="Y124" s="308"/>
      <c r="Z124" s="308"/>
      <c r="AA124" s="308"/>
      <c r="AB124" s="308"/>
      <c r="AC124" s="308"/>
      <c r="AD124" s="308"/>
      <c r="AE124" s="308"/>
      <c r="AF124" s="308"/>
      <c r="AG124" s="308"/>
      <c r="AH124" s="308"/>
      <c r="AI124" s="308"/>
      <c r="AJ124" s="343"/>
      <c r="AK124" s="344"/>
      <c r="AL124" s="344"/>
      <c r="AM124" s="344"/>
      <c r="AN124" s="344"/>
      <c r="AO124" s="344"/>
      <c r="AQ124" s="327" t="s">
        <v>1729</v>
      </c>
      <c r="AR124" s="296" t="s">
        <v>153</v>
      </c>
      <c r="AS124" s="305" t="s">
        <v>518</v>
      </c>
      <c r="AT124" s="305" t="s">
        <v>291</v>
      </c>
      <c r="AU124" s="342">
        <v>33</v>
      </c>
      <c r="AV124" s="542">
        <f t="shared" si="4"/>
        <v>1.3723125545806129E-3</v>
      </c>
    </row>
    <row r="125" spans="1:48" ht="15.75" customHeight="1" x14ac:dyDescent="0.25">
      <c r="A125" s="296" t="s">
        <v>125</v>
      </c>
      <c r="B125" s="306" t="s">
        <v>1854</v>
      </c>
      <c r="C125" s="306" t="s">
        <v>274</v>
      </c>
      <c r="D125" s="342">
        <v>0</v>
      </c>
      <c r="E125" s="342">
        <v>0</v>
      </c>
      <c r="F125" s="342">
        <v>0</v>
      </c>
      <c r="G125" s="342">
        <v>0</v>
      </c>
      <c r="H125" s="342">
        <v>0</v>
      </c>
      <c r="I125" s="342">
        <v>0</v>
      </c>
      <c r="J125" s="342">
        <v>0</v>
      </c>
      <c r="K125" s="342">
        <v>0</v>
      </c>
      <c r="L125" s="342">
        <v>0</v>
      </c>
      <c r="M125" s="342">
        <v>0</v>
      </c>
      <c r="N125" s="342">
        <v>0</v>
      </c>
      <c r="O125" s="342">
        <v>0</v>
      </c>
      <c r="P125" s="342">
        <f t="shared" si="5"/>
        <v>0</v>
      </c>
      <c r="Q125" s="973">
        <f t="shared" si="3"/>
        <v>0</v>
      </c>
      <c r="R125" s="307" t="s">
        <v>112</v>
      </c>
      <c r="S125" s="307" t="s">
        <v>112</v>
      </c>
      <c r="T125" s="307"/>
      <c r="U125" s="307"/>
      <c r="V125" s="307"/>
      <c r="W125" s="307"/>
      <c r="X125" s="307"/>
      <c r="Y125" s="308"/>
      <c r="Z125" s="308"/>
      <c r="AA125" s="308"/>
      <c r="AB125" s="308"/>
      <c r="AC125" s="308"/>
      <c r="AD125" s="308"/>
      <c r="AE125" s="308"/>
      <c r="AF125" s="308"/>
      <c r="AG125" s="308"/>
      <c r="AH125" s="308"/>
      <c r="AI125" s="308"/>
      <c r="AJ125" s="343"/>
      <c r="AK125" s="344"/>
      <c r="AL125" s="344"/>
      <c r="AM125" s="344"/>
      <c r="AN125" s="344"/>
      <c r="AO125" s="344"/>
      <c r="AQ125" s="327" t="s">
        <v>1730</v>
      </c>
      <c r="AR125" s="296" t="s">
        <v>127</v>
      </c>
      <c r="AS125" s="305" t="s">
        <v>416</v>
      </c>
      <c r="AT125" s="305" t="s">
        <v>289</v>
      </c>
      <c r="AU125" s="342">
        <v>32</v>
      </c>
      <c r="AV125" s="542">
        <f t="shared" si="4"/>
        <v>1.3307273256539277E-3</v>
      </c>
    </row>
    <row r="126" spans="1:48" ht="15.75" customHeight="1" x14ac:dyDescent="0.25">
      <c r="A126" s="296" t="s">
        <v>125</v>
      </c>
      <c r="B126" s="305" t="s">
        <v>408</v>
      </c>
      <c r="C126" s="305" t="s">
        <v>272</v>
      </c>
      <c r="D126" s="342">
        <v>0</v>
      </c>
      <c r="E126" s="342">
        <v>3</v>
      </c>
      <c r="F126" s="342">
        <v>90</v>
      </c>
      <c r="G126" s="342">
        <v>0</v>
      </c>
      <c r="H126" s="342">
        <v>0</v>
      </c>
      <c r="I126" s="342">
        <v>1</v>
      </c>
      <c r="J126" s="342">
        <v>0</v>
      </c>
      <c r="K126" s="342">
        <v>0</v>
      </c>
      <c r="L126" s="342">
        <v>0</v>
      </c>
      <c r="M126" s="342">
        <v>0</v>
      </c>
      <c r="N126" s="342">
        <v>0</v>
      </c>
      <c r="O126" s="342">
        <v>0</v>
      </c>
      <c r="P126" s="342">
        <f t="shared" si="5"/>
        <v>94</v>
      </c>
      <c r="Q126" s="973">
        <f t="shared" si="3"/>
        <v>3.9090115191084129E-3</v>
      </c>
      <c r="R126" s="307" t="s">
        <v>112</v>
      </c>
      <c r="S126" s="307" t="s">
        <v>112</v>
      </c>
      <c r="T126" s="307"/>
      <c r="U126" s="307"/>
      <c r="V126" s="307"/>
      <c r="W126" s="307"/>
      <c r="X126" s="307"/>
      <c r="Y126" s="308"/>
      <c r="Z126" s="308"/>
      <c r="AA126" s="308"/>
      <c r="AB126" s="308"/>
      <c r="AC126" s="308"/>
      <c r="AD126" s="308"/>
      <c r="AE126" s="308"/>
      <c r="AF126" s="308"/>
      <c r="AG126" s="308"/>
      <c r="AH126" s="308"/>
      <c r="AI126" s="308"/>
      <c r="AJ126" s="343"/>
      <c r="AK126" s="344"/>
      <c r="AL126" s="344"/>
      <c r="AM126" s="344"/>
      <c r="AN126" s="343"/>
      <c r="AO126" s="343"/>
      <c r="AQ126" s="327" t="s">
        <v>1731</v>
      </c>
      <c r="AR126" s="296" t="s">
        <v>128</v>
      </c>
      <c r="AS126" s="305" t="s">
        <v>425</v>
      </c>
      <c r="AT126" s="305" t="s">
        <v>81</v>
      </c>
      <c r="AU126" s="342">
        <v>32</v>
      </c>
      <c r="AV126" s="542">
        <f t="shared" si="4"/>
        <v>1.3307273256539277E-3</v>
      </c>
    </row>
    <row r="127" spans="1:48" ht="15.75" customHeight="1" x14ac:dyDescent="0.25">
      <c r="A127" s="296" t="s">
        <v>125</v>
      </c>
      <c r="B127" s="305" t="s">
        <v>412</v>
      </c>
      <c r="C127" s="305" t="s">
        <v>1450</v>
      </c>
      <c r="D127" s="342">
        <v>0</v>
      </c>
      <c r="E127" s="342">
        <v>0</v>
      </c>
      <c r="F127" s="342">
        <v>0</v>
      </c>
      <c r="G127" s="342">
        <v>0</v>
      </c>
      <c r="H127" s="342">
        <v>0</v>
      </c>
      <c r="I127" s="342">
        <v>0</v>
      </c>
      <c r="J127" s="342">
        <v>0</v>
      </c>
      <c r="K127" s="342">
        <v>0</v>
      </c>
      <c r="L127" s="342">
        <v>0</v>
      </c>
      <c r="M127" s="342">
        <v>0</v>
      </c>
      <c r="N127" s="342">
        <v>0</v>
      </c>
      <c r="O127" s="342">
        <v>0</v>
      </c>
      <c r="P127" s="342">
        <f t="shared" si="5"/>
        <v>0</v>
      </c>
      <c r="Q127" s="973">
        <f t="shared" si="3"/>
        <v>0</v>
      </c>
      <c r="R127" s="307" t="s">
        <v>112</v>
      </c>
      <c r="S127" s="307" t="s">
        <v>112</v>
      </c>
      <c r="T127" s="307"/>
      <c r="U127" s="307"/>
      <c r="V127" s="307"/>
      <c r="W127" s="307"/>
      <c r="X127" s="307"/>
      <c r="Y127" s="308"/>
      <c r="Z127" s="308"/>
      <c r="AA127" s="308"/>
      <c r="AB127" s="308"/>
      <c r="AC127" s="308"/>
      <c r="AD127" s="308"/>
      <c r="AE127" s="308"/>
      <c r="AF127" s="308"/>
      <c r="AG127" s="308"/>
      <c r="AH127" s="308"/>
      <c r="AI127" s="308"/>
      <c r="AJ127" s="343"/>
      <c r="AK127" s="344"/>
      <c r="AL127" s="343"/>
      <c r="AM127" s="343"/>
      <c r="AN127" s="344"/>
      <c r="AO127" s="344"/>
      <c r="AQ127" s="327"/>
      <c r="AR127" s="296" t="s">
        <v>121</v>
      </c>
      <c r="AS127" s="305" t="s">
        <v>2101</v>
      </c>
      <c r="AT127" s="305" t="s">
        <v>272</v>
      </c>
      <c r="AU127" s="342">
        <v>31</v>
      </c>
      <c r="AV127" s="542">
        <f t="shared" si="4"/>
        <v>1.2891420967272424E-3</v>
      </c>
    </row>
    <row r="128" spans="1:48" ht="15.75" customHeight="1" x14ac:dyDescent="0.25">
      <c r="A128" s="296" t="s">
        <v>125</v>
      </c>
      <c r="B128" s="305" t="s">
        <v>2142</v>
      </c>
      <c r="C128" s="305" t="s">
        <v>299</v>
      </c>
      <c r="D128" s="342">
        <v>1</v>
      </c>
      <c r="E128" s="342">
        <v>0</v>
      </c>
      <c r="F128" s="342">
        <v>0</v>
      </c>
      <c r="G128" s="342">
        <v>0</v>
      </c>
      <c r="H128" s="342">
        <v>0</v>
      </c>
      <c r="I128" s="342">
        <v>0</v>
      </c>
      <c r="J128" s="342">
        <v>0</v>
      </c>
      <c r="K128" s="342">
        <v>0</v>
      </c>
      <c r="L128" s="342">
        <v>0</v>
      </c>
      <c r="M128" s="342">
        <v>0</v>
      </c>
      <c r="N128" s="342">
        <v>0</v>
      </c>
      <c r="O128" s="342">
        <v>0</v>
      </c>
      <c r="P128" s="342">
        <f t="shared" si="5"/>
        <v>1</v>
      </c>
      <c r="Q128" s="973">
        <f t="shared" si="3"/>
        <v>4.1585228926685242E-5</v>
      </c>
      <c r="R128" s="307" t="s">
        <v>112</v>
      </c>
      <c r="S128" s="307" t="s">
        <v>112</v>
      </c>
      <c r="T128" s="307"/>
      <c r="U128" s="307"/>
      <c r="V128" s="307"/>
      <c r="W128" s="307"/>
      <c r="X128" s="307"/>
      <c r="Y128" s="308"/>
      <c r="Z128" s="308"/>
      <c r="AA128" s="308"/>
      <c r="AB128" s="308"/>
      <c r="AC128" s="308"/>
      <c r="AD128" s="308"/>
      <c r="AE128" s="308"/>
      <c r="AF128" s="308"/>
      <c r="AG128" s="308"/>
      <c r="AH128" s="308"/>
      <c r="AI128" s="308"/>
      <c r="AJ128" s="343"/>
      <c r="AK128" s="343"/>
      <c r="AL128" s="343"/>
      <c r="AM128" s="343"/>
      <c r="AN128" s="343"/>
      <c r="AO128" s="343"/>
      <c r="AQ128" s="327"/>
      <c r="AR128" s="296" t="s">
        <v>145</v>
      </c>
      <c r="AS128" s="305" t="s">
        <v>1872</v>
      </c>
      <c r="AT128" s="305" t="s">
        <v>345</v>
      </c>
      <c r="AU128" s="342">
        <v>31</v>
      </c>
      <c r="AV128" s="542">
        <f t="shared" si="4"/>
        <v>1.2891420967272424E-3</v>
      </c>
    </row>
    <row r="129" spans="1:48" ht="15.75" customHeight="1" x14ac:dyDescent="0.25">
      <c r="A129" s="296" t="s">
        <v>125</v>
      </c>
      <c r="B129" s="305" t="s">
        <v>1672</v>
      </c>
      <c r="C129" s="305" t="s">
        <v>277</v>
      </c>
      <c r="D129" s="342">
        <v>1</v>
      </c>
      <c r="E129" s="342">
        <v>2</v>
      </c>
      <c r="F129" s="342">
        <v>0</v>
      </c>
      <c r="G129" s="342">
        <v>0</v>
      </c>
      <c r="H129" s="342">
        <v>0</v>
      </c>
      <c r="I129" s="342">
        <v>0</v>
      </c>
      <c r="J129" s="342">
        <v>0</v>
      </c>
      <c r="K129" s="342">
        <v>0</v>
      </c>
      <c r="L129" s="342">
        <v>0</v>
      </c>
      <c r="M129" s="342">
        <v>0</v>
      </c>
      <c r="N129" s="342">
        <v>0</v>
      </c>
      <c r="O129" s="342">
        <v>0</v>
      </c>
      <c r="P129" s="342">
        <f t="shared" si="5"/>
        <v>3</v>
      </c>
      <c r="Q129" s="973">
        <f t="shared" si="3"/>
        <v>1.2475568678005573E-4</v>
      </c>
      <c r="R129" s="307" t="s">
        <v>112</v>
      </c>
      <c r="S129" s="307" t="s">
        <v>112</v>
      </c>
      <c r="T129" s="307"/>
      <c r="U129" s="307"/>
      <c r="V129" s="307"/>
      <c r="W129" s="307"/>
      <c r="X129" s="307"/>
      <c r="Y129" s="308"/>
      <c r="Z129" s="308"/>
      <c r="AA129" s="308"/>
      <c r="AB129" s="308"/>
      <c r="AC129" s="308"/>
      <c r="AD129" s="308"/>
      <c r="AE129" s="308"/>
      <c r="AF129" s="308"/>
      <c r="AG129" s="308"/>
      <c r="AH129" s="308"/>
      <c r="AI129" s="308"/>
      <c r="AJ129" s="343"/>
      <c r="AK129" s="344"/>
      <c r="AL129" s="344"/>
      <c r="AM129" s="344"/>
      <c r="AN129" s="344"/>
      <c r="AO129" s="344"/>
      <c r="AQ129" s="327" t="s">
        <v>1732</v>
      </c>
      <c r="AR129" s="296" t="s">
        <v>156</v>
      </c>
      <c r="AS129" s="305" t="s">
        <v>514</v>
      </c>
      <c r="AT129" s="305" t="s">
        <v>376</v>
      </c>
      <c r="AU129" s="342">
        <v>31</v>
      </c>
      <c r="AV129" s="542">
        <f t="shared" si="4"/>
        <v>1.2891420967272424E-3</v>
      </c>
    </row>
    <row r="130" spans="1:48" ht="15.75" customHeight="1" x14ac:dyDescent="0.25">
      <c r="A130" s="296" t="s">
        <v>125</v>
      </c>
      <c r="B130" s="305" t="s">
        <v>1671</v>
      </c>
      <c r="C130" s="305" t="s">
        <v>272</v>
      </c>
      <c r="D130" s="342">
        <v>0</v>
      </c>
      <c r="E130" s="342">
        <v>0</v>
      </c>
      <c r="F130" s="342">
        <v>0</v>
      </c>
      <c r="G130" s="342">
        <v>0</v>
      </c>
      <c r="H130" s="342">
        <v>0</v>
      </c>
      <c r="I130" s="342">
        <v>0</v>
      </c>
      <c r="J130" s="342">
        <v>0</v>
      </c>
      <c r="K130" s="342">
        <v>0</v>
      </c>
      <c r="L130" s="342">
        <v>0</v>
      </c>
      <c r="M130" s="342">
        <v>0</v>
      </c>
      <c r="N130" s="342">
        <v>0</v>
      </c>
      <c r="O130" s="342">
        <v>0</v>
      </c>
      <c r="P130" s="342">
        <f t="shared" si="5"/>
        <v>0</v>
      </c>
      <c r="Q130" s="973">
        <f t="shared" si="3"/>
        <v>0</v>
      </c>
      <c r="R130" s="307" t="s">
        <v>112</v>
      </c>
      <c r="S130" s="307" t="s">
        <v>112</v>
      </c>
      <c r="T130" s="307"/>
      <c r="U130" s="307"/>
      <c r="V130" s="307"/>
      <c r="W130" s="307"/>
      <c r="X130" s="307"/>
      <c r="Y130" s="308"/>
      <c r="Z130" s="308"/>
      <c r="AA130" s="308"/>
      <c r="AB130" s="308"/>
      <c r="AC130" s="308"/>
      <c r="AD130" s="308"/>
      <c r="AE130" s="308"/>
      <c r="AF130" s="308"/>
      <c r="AG130" s="308"/>
      <c r="AH130" s="308"/>
      <c r="AI130" s="308"/>
      <c r="AJ130" s="343"/>
      <c r="AK130" s="344"/>
      <c r="AL130" s="344"/>
      <c r="AM130" s="344"/>
      <c r="AN130" s="344"/>
      <c r="AO130" s="344"/>
      <c r="AQ130" s="327" t="s">
        <v>1733</v>
      </c>
      <c r="AR130" s="296" t="s">
        <v>145</v>
      </c>
      <c r="AS130" s="305" t="s">
        <v>1865</v>
      </c>
      <c r="AT130" s="305" t="s">
        <v>272</v>
      </c>
      <c r="AU130" s="342">
        <v>30</v>
      </c>
      <c r="AV130" s="542">
        <f t="shared" si="4"/>
        <v>1.2475568678005573E-3</v>
      </c>
    </row>
    <row r="131" spans="1:48" ht="15.75" customHeight="1" x14ac:dyDescent="0.25">
      <c r="A131" s="296" t="s">
        <v>125</v>
      </c>
      <c r="B131" s="306" t="s">
        <v>2145</v>
      </c>
      <c r="C131" s="306" t="s">
        <v>272</v>
      </c>
      <c r="D131" s="342">
        <v>0</v>
      </c>
      <c r="E131" s="342">
        <v>0</v>
      </c>
      <c r="F131" s="342">
        <v>1</v>
      </c>
      <c r="G131" s="342">
        <v>0</v>
      </c>
      <c r="H131" s="342">
        <v>80</v>
      </c>
      <c r="I131" s="342">
        <v>0</v>
      </c>
      <c r="J131" s="342">
        <v>0</v>
      </c>
      <c r="K131" s="342">
        <v>0</v>
      </c>
      <c r="L131" s="342">
        <v>0</v>
      </c>
      <c r="M131" s="342">
        <v>0</v>
      </c>
      <c r="N131" s="342">
        <v>0</v>
      </c>
      <c r="O131" s="342">
        <v>0</v>
      </c>
      <c r="P131" s="342">
        <f t="shared" si="5"/>
        <v>81</v>
      </c>
      <c r="Q131" s="973">
        <f t="shared" si="3"/>
        <v>3.3684035430615045E-3</v>
      </c>
      <c r="R131" s="307" t="s">
        <v>112</v>
      </c>
      <c r="S131" s="307" t="s">
        <v>112</v>
      </c>
      <c r="T131" s="307"/>
      <c r="U131" s="307"/>
      <c r="V131" s="307"/>
      <c r="W131" s="307"/>
      <c r="X131" s="307"/>
      <c r="Y131" s="308"/>
      <c r="Z131" s="308"/>
      <c r="AA131" s="308"/>
      <c r="AB131" s="308"/>
      <c r="AC131" s="308"/>
      <c r="AD131" s="308"/>
      <c r="AE131" s="308"/>
      <c r="AF131" s="308"/>
      <c r="AG131" s="308"/>
      <c r="AH131" s="308"/>
      <c r="AI131" s="308"/>
      <c r="AJ131" s="343"/>
      <c r="AK131" s="344"/>
      <c r="AL131" s="344"/>
      <c r="AM131" s="344"/>
      <c r="AN131" s="344"/>
      <c r="AO131" s="344"/>
      <c r="AQ131" s="327" t="s">
        <v>1734</v>
      </c>
      <c r="AR131" s="296" t="s">
        <v>161</v>
      </c>
      <c r="AS131" s="305" t="s">
        <v>1946</v>
      </c>
      <c r="AT131" s="305" t="s">
        <v>289</v>
      </c>
      <c r="AU131" s="342">
        <v>30</v>
      </c>
      <c r="AV131" s="542">
        <f t="shared" si="4"/>
        <v>1.2475568678005573E-3</v>
      </c>
    </row>
    <row r="132" spans="1:48" ht="15.75" customHeight="1" x14ac:dyDescent="0.25">
      <c r="A132" s="296" t="s">
        <v>125</v>
      </c>
      <c r="B132" s="305" t="s">
        <v>2210</v>
      </c>
      <c r="C132" s="305" t="s">
        <v>272</v>
      </c>
      <c r="D132" s="342">
        <v>5</v>
      </c>
      <c r="E132" s="342">
        <v>6</v>
      </c>
      <c r="F132" s="342">
        <v>14</v>
      </c>
      <c r="G132" s="342">
        <v>14</v>
      </c>
      <c r="H132" s="342">
        <v>0</v>
      </c>
      <c r="I132" s="342">
        <v>5</v>
      </c>
      <c r="J132" s="342">
        <v>0</v>
      </c>
      <c r="K132" s="342">
        <v>0</v>
      </c>
      <c r="L132" s="342">
        <v>0</v>
      </c>
      <c r="M132" s="342">
        <v>0</v>
      </c>
      <c r="N132" s="342">
        <v>0</v>
      </c>
      <c r="O132" s="342">
        <v>0</v>
      </c>
      <c r="P132" s="342">
        <f t="shared" si="5"/>
        <v>44</v>
      </c>
      <c r="Q132" s="973">
        <f t="shared" ref="Q132:Q195" si="6">+P132/$P$766</f>
        <v>1.8297500727741506E-3</v>
      </c>
      <c r="R132" s="307">
        <v>16953.860000507899</v>
      </c>
      <c r="S132" s="307">
        <v>11863.6499994719</v>
      </c>
      <c r="T132" s="307"/>
      <c r="U132" s="307"/>
      <c r="V132" s="307"/>
      <c r="W132" s="307"/>
      <c r="X132" s="307"/>
      <c r="Y132" s="308"/>
      <c r="Z132" s="308"/>
      <c r="AA132" s="308"/>
      <c r="AB132" s="308"/>
      <c r="AC132" s="308"/>
      <c r="AD132" s="308"/>
      <c r="AE132" s="308"/>
      <c r="AF132" s="308"/>
      <c r="AG132" s="308"/>
      <c r="AH132" s="308"/>
      <c r="AI132" s="308"/>
      <c r="AJ132" s="343"/>
      <c r="AK132" s="344"/>
      <c r="AL132" s="344"/>
      <c r="AM132" s="344"/>
      <c r="AN132" s="344"/>
      <c r="AO132" s="344"/>
      <c r="AQ132" s="327" t="s">
        <v>1735</v>
      </c>
      <c r="AR132" s="296" t="s">
        <v>126</v>
      </c>
      <c r="AS132" s="305" t="s">
        <v>1993</v>
      </c>
      <c r="AT132" s="305" t="s">
        <v>289</v>
      </c>
      <c r="AU132" s="342">
        <v>29</v>
      </c>
      <c r="AV132" s="542">
        <f t="shared" si="4"/>
        <v>1.2059716388738719E-3</v>
      </c>
    </row>
    <row r="133" spans="1:48" ht="15.75" customHeight="1" x14ac:dyDescent="0.25">
      <c r="A133" s="296" t="s">
        <v>709</v>
      </c>
      <c r="B133" s="306" t="s">
        <v>2162</v>
      </c>
      <c r="C133" s="306" t="s">
        <v>345</v>
      </c>
      <c r="D133" s="342">
        <v>0</v>
      </c>
      <c r="E133" s="342">
        <v>0</v>
      </c>
      <c r="F133" s="342">
        <v>0</v>
      </c>
      <c r="G133" s="342">
        <v>1</v>
      </c>
      <c r="H133" s="342">
        <v>0</v>
      </c>
      <c r="I133" s="342">
        <v>0</v>
      </c>
      <c r="J133" s="342">
        <v>0</v>
      </c>
      <c r="K133" s="342">
        <v>0</v>
      </c>
      <c r="L133" s="342">
        <v>0</v>
      </c>
      <c r="M133" s="342">
        <v>0</v>
      </c>
      <c r="N133" s="342">
        <v>0</v>
      </c>
      <c r="O133" s="342">
        <v>0</v>
      </c>
      <c r="P133" s="342">
        <f t="shared" si="5"/>
        <v>1</v>
      </c>
      <c r="Q133" s="973">
        <f t="shared" si="6"/>
        <v>4.1585228926685242E-5</v>
      </c>
      <c r="R133" s="307" t="s">
        <v>112</v>
      </c>
      <c r="S133" s="307" t="s">
        <v>112</v>
      </c>
      <c r="T133" s="307"/>
      <c r="U133" s="307"/>
      <c r="V133" s="307"/>
      <c r="W133" s="307"/>
      <c r="X133" s="307"/>
      <c r="Y133" s="308"/>
      <c r="Z133" s="308"/>
      <c r="AA133" s="308"/>
      <c r="AB133" s="308"/>
      <c r="AC133" s="308"/>
      <c r="AD133" s="308"/>
      <c r="AE133" s="308"/>
      <c r="AF133" s="308"/>
      <c r="AG133" s="308"/>
      <c r="AH133" s="308"/>
      <c r="AI133" s="308"/>
      <c r="AJ133" s="343"/>
      <c r="AK133" s="343"/>
      <c r="AL133" s="343"/>
      <c r="AM133" s="343"/>
      <c r="AN133" s="343"/>
      <c r="AO133" s="343"/>
      <c r="AQ133" s="327" t="s">
        <v>1736</v>
      </c>
      <c r="AR133" s="296" t="s">
        <v>141</v>
      </c>
      <c r="AS133" s="305" t="s">
        <v>477</v>
      </c>
      <c r="AT133" s="305" t="s">
        <v>1451</v>
      </c>
      <c r="AU133" s="342">
        <v>29</v>
      </c>
      <c r="AV133" s="542">
        <f t="shared" ref="AV133:AV196" si="7">+AU133/$AU$391</f>
        <v>1.2059716388738719E-3</v>
      </c>
    </row>
    <row r="134" spans="1:48" ht="15.75" customHeight="1" x14ac:dyDescent="0.25">
      <c r="A134" s="296" t="s">
        <v>127</v>
      </c>
      <c r="B134" s="305" t="s">
        <v>414</v>
      </c>
      <c r="C134" s="305" t="s">
        <v>277</v>
      </c>
      <c r="D134" s="342">
        <v>0</v>
      </c>
      <c r="E134" s="342">
        <v>4</v>
      </c>
      <c r="F134" s="342">
        <v>0</v>
      </c>
      <c r="G134" s="342">
        <v>0</v>
      </c>
      <c r="H134" s="342">
        <v>0</v>
      </c>
      <c r="I134" s="342">
        <v>0</v>
      </c>
      <c r="J134" s="342">
        <v>0</v>
      </c>
      <c r="K134" s="342">
        <v>0</v>
      </c>
      <c r="L134" s="342">
        <v>0</v>
      </c>
      <c r="M134" s="342">
        <v>0</v>
      </c>
      <c r="N134" s="342">
        <v>0</v>
      </c>
      <c r="O134" s="342">
        <v>0</v>
      </c>
      <c r="P134" s="342">
        <f t="shared" si="5"/>
        <v>4</v>
      </c>
      <c r="Q134" s="973">
        <f t="shared" si="6"/>
        <v>1.6634091570674097E-4</v>
      </c>
      <c r="R134" s="307" t="s">
        <v>112</v>
      </c>
      <c r="S134" s="307" t="s">
        <v>112</v>
      </c>
      <c r="T134" s="307"/>
      <c r="U134" s="307"/>
      <c r="V134" s="307"/>
      <c r="W134" s="307"/>
      <c r="X134" s="307"/>
      <c r="Y134" s="308"/>
      <c r="Z134" s="308"/>
      <c r="AA134" s="308"/>
      <c r="AB134" s="308"/>
      <c r="AC134" s="308"/>
      <c r="AD134" s="308"/>
      <c r="AE134" s="308"/>
      <c r="AF134" s="308"/>
      <c r="AG134" s="308"/>
      <c r="AH134" s="308"/>
      <c r="AI134" s="308"/>
      <c r="AJ134" s="343"/>
      <c r="AK134" s="344"/>
      <c r="AL134" s="344"/>
      <c r="AM134" s="344"/>
      <c r="AN134" s="344"/>
      <c r="AO134" s="344"/>
      <c r="AQ134" s="327"/>
      <c r="AR134" s="296" t="s">
        <v>122</v>
      </c>
      <c r="AS134" s="305" t="s">
        <v>1462</v>
      </c>
      <c r="AT134" s="305" t="s">
        <v>274</v>
      </c>
      <c r="AU134" s="342">
        <v>29</v>
      </c>
      <c r="AV134" s="542">
        <f t="shared" si="7"/>
        <v>1.2059716388738719E-3</v>
      </c>
    </row>
    <row r="135" spans="1:48" ht="15.75" customHeight="1" x14ac:dyDescent="0.25">
      <c r="A135" s="296" t="s">
        <v>127</v>
      </c>
      <c r="B135" s="306" t="s">
        <v>1598</v>
      </c>
      <c r="C135" s="306" t="s">
        <v>328</v>
      </c>
      <c r="D135" s="342">
        <v>0</v>
      </c>
      <c r="E135" s="342">
        <v>0</v>
      </c>
      <c r="F135" s="342">
        <v>0</v>
      </c>
      <c r="G135" s="342">
        <v>0</v>
      </c>
      <c r="H135" s="342">
        <v>0</v>
      </c>
      <c r="I135" s="342">
        <v>0</v>
      </c>
      <c r="J135" s="342">
        <v>0</v>
      </c>
      <c r="K135" s="342">
        <v>0</v>
      </c>
      <c r="L135" s="342">
        <v>0</v>
      </c>
      <c r="M135" s="342">
        <v>0</v>
      </c>
      <c r="N135" s="342">
        <v>0</v>
      </c>
      <c r="O135" s="342">
        <v>0</v>
      </c>
      <c r="P135" s="342">
        <f t="shared" si="5"/>
        <v>0</v>
      </c>
      <c r="Q135" s="973">
        <f t="shared" si="6"/>
        <v>0</v>
      </c>
      <c r="R135" s="307" t="s">
        <v>112</v>
      </c>
      <c r="S135" s="307" t="s">
        <v>112</v>
      </c>
      <c r="T135" s="307"/>
      <c r="U135" s="307"/>
      <c r="V135" s="307"/>
      <c r="W135" s="307"/>
      <c r="X135" s="307"/>
      <c r="Y135" s="308"/>
      <c r="Z135" s="308"/>
      <c r="AA135" s="308"/>
      <c r="AB135" s="308"/>
      <c r="AC135" s="308"/>
      <c r="AD135" s="308"/>
      <c r="AE135" s="308"/>
      <c r="AF135" s="308"/>
      <c r="AG135" s="308"/>
      <c r="AH135" s="308"/>
      <c r="AI135" s="308"/>
      <c r="AJ135" s="343"/>
      <c r="AK135" s="344"/>
      <c r="AL135" s="344"/>
      <c r="AM135" s="344"/>
      <c r="AN135" s="344"/>
      <c r="AO135" s="344"/>
      <c r="AQ135" s="327" t="s">
        <v>1737</v>
      </c>
      <c r="AR135" s="296" t="s">
        <v>123</v>
      </c>
      <c r="AS135" s="305" t="s">
        <v>351</v>
      </c>
      <c r="AT135" s="305" t="s">
        <v>272</v>
      </c>
      <c r="AU135" s="342">
        <v>28</v>
      </c>
      <c r="AV135" s="542">
        <f t="shared" si="7"/>
        <v>1.1643864099471868E-3</v>
      </c>
    </row>
    <row r="136" spans="1:48" ht="15.75" customHeight="1" x14ac:dyDescent="0.25">
      <c r="A136" s="296" t="s">
        <v>127</v>
      </c>
      <c r="B136" s="305" t="s">
        <v>416</v>
      </c>
      <c r="C136" s="305" t="s">
        <v>289</v>
      </c>
      <c r="D136" s="342">
        <v>6</v>
      </c>
      <c r="E136" s="342">
        <v>3</v>
      </c>
      <c r="F136" s="342">
        <v>11</v>
      </c>
      <c r="G136" s="342">
        <v>8</v>
      </c>
      <c r="H136" s="342">
        <v>4</v>
      </c>
      <c r="I136" s="342">
        <v>0</v>
      </c>
      <c r="J136" s="342">
        <v>0</v>
      </c>
      <c r="K136" s="342">
        <v>0</v>
      </c>
      <c r="L136" s="342">
        <v>0</v>
      </c>
      <c r="M136" s="342">
        <v>0</v>
      </c>
      <c r="N136" s="342">
        <v>0</v>
      </c>
      <c r="O136" s="342">
        <v>0</v>
      </c>
      <c r="P136" s="342">
        <f t="shared" si="5"/>
        <v>32</v>
      </c>
      <c r="Q136" s="973">
        <f t="shared" si="6"/>
        <v>1.3307273256539277E-3</v>
      </c>
      <c r="R136" s="307">
        <v>10962.409938704601</v>
      </c>
      <c r="S136" s="307">
        <v>10962.409938704601</v>
      </c>
      <c r="T136" s="307"/>
      <c r="U136" s="307"/>
      <c r="V136" s="307"/>
      <c r="W136" s="307"/>
      <c r="X136" s="307"/>
      <c r="Y136" s="308"/>
      <c r="Z136" s="308"/>
      <c r="AA136" s="308"/>
      <c r="AB136" s="308"/>
      <c r="AC136" s="308"/>
      <c r="AD136" s="308"/>
      <c r="AE136" s="308"/>
      <c r="AF136" s="308"/>
      <c r="AG136" s="308"/>
      <c r="AH136" s="308"/>
      <c r="AI136" s="308"/>
      <c r="AJ136" s="343"/>
      <c r="AK136" s="344"/>
      <c r="AL136" s="344"/>
      <c r="AM136" s="344"/>
      <c r="AN136" s="344"/>
      <c r="AO136" s="344"/>
      <c r="AQ136" s="327" t="s">
        <v>1738</v>
      </c>
      <c r="AR136" s="296" t="s">
        <v>123</v>
      </c>
      <c r="AS136" s="305" t="s">
        <v>349</v>
      </c>
      <c r="AT136" s="305" t="s">
        <v>345</v>
      </c>
      <c r="AU136" s="342">
        <v>28</v>
      </c>
      <c r="AV136" s="542">
        <f t="shared" si="7"/>
        <v>1.1643864099471868E-3</v>
      </c>
    </row>
    <row r="137" spans="1:48" ht="15.75" customHeight="1" x14ac:dyDescent="0.25">
      <c r="A137" s="296" t="s">
        <v>127</v>
      </c>
      <c r="B137" s="306" t="s">
        <v>419</v>
      </c>
      <c r="C137" s="306" t="s">
        <v>289</v>
      </c>
      <c r="D137" s="342">
        <v>0</v>
      </c>
      <c r="E137" s="342">
        <v>0</v>
      </c>
      <c r="F137" s="342">
        <v>10</v>
      </c>
      <c r="G137" s="342">
        <v>8</v>
      </c>
      <c r="H137" s="342">
        <v>3</v>
      </c>
      <c r="I137" s="342">
        <v>0</v>
      </c>
      <c r="J137" s="342">
        <v>0</v>
      </c>
      <c r="K137" s="342">
        <v>0</v>
      </c>
      <c r="L137" s="342">
        <v>0</v>
      </c>
      <c r="M137" s="342">
        <v>0</v>
      </c>
      <c r="N137" s="342">
        <v>0</v>
      </c>
      <c r="O137" s="342">
        <v>0</v>
      </c>
      <c r="P137" s="342">
        <f t="shared" si="5"/>
        <v>21</v>
      </c>
      <c r="Q137" s="973">
        <f t="shared" si="6"/>
        <v>8.7328980746039008E-4</v>
      </c>
      <c r="R137" s="307" t="s">
        <v>112</v>
      </c>
      <c r="S137" s="307" t="s">
        <v>112</v>
      </c>
      <c r="T137" s="307"/>
      <c r="U137" s="307"/>
      <c r="V137" s="307"/>
      <c r="W137" s="307"/>
      <c r="X137" s="307"/>
      <c r="Y137" s="308"/>
      <c r="Z137" s="308"/>
      <c r="AA137" s="308"/>
      <c r="AB137" s="308"/>
      <c r="AC137" s="308"/>
      <c r="AD137" s="308"/>
      <c r="AE137" s="308"/>
      <c r="AF137" s="308"/>
      <c r="AG137" s="308"/>
      <c r="AH137" s="308"/>
      <c r="AI137" s="308"/>
      <c r="AJ137" s="343"/>
      <c r="AK137" s="344"/>
      <c r="AL137" s="344"/>
      <c r="AM137" s="344"/>
      <c r="AN137" s="344"/>
      <c r="AO137" s="344"/>
      <c r="AQ137" s="327" t="s">
        <v>1739</v>
      </c>
      <c r="AR137" s="296" t="s">
        <v>119</v>
      </c>
      <c r="AS137" s="305" t="s">
        <v>290</v>
      </c>
      <c r="AT137" s="305" t="s">
        <v>291</v>
      </c>
      <c r="AU137" s="342">
        <v>27</v>
      </c>
      <c r="AV137" s="542">
        <f t="shared" si="7"/>
        <v>1.1228011810205014E-3</v>
      </c>
    </row>
    <row r="138" spans="1:48" ht="15.75" customHeight="1" x14ac:dyDescent="0.25">
      <c r="A138" s="296" t="s">
        <v>127</v>
      </c>
      <c r="B138" s="305" t="s">
        <v>1588</v>
      </c>
      <c r="C138" s="305" t="s">
        <v>461</v>
      </c>
      <c r="D138" s="342">
        <v>3</v>
      </c>
      <c r="E138" s="342">
        <v>0</v>
      </c>
      <c r="F138" s="342">
        <v>0</v>
      </c>
      <c r="G138" s="342">
        <v>0</v>
      </c>
      <c r="H138" s="342">
        <v>14</v>
      </c>
      <c r="I138" s="342">
        <v>0</v>
      </c>
      <c r="J138" s="342">
        <v>0</v>
      </c>
      <c r="K138" s="342">
        <v>0</v>
      </c>
      <c r="L138" s="342">
        <v>0</v>
      </c>
      <c r="M138" s="342">
        <v>0</v>
      </c>
      <c r="N138" s="342">
        <v>0</v>
      </c>
      <c r="O138" s="342">
        <v>0</v>
      </c>
      <c r="P138" s="342">
        <f t="shared" si="5"/>
        <v>17</v>
      </c>
      <c r="Q138" s="973">
        <f t="shared" si="6"/>
        <v>7.0694889175364911E-4</v>
      </c>
      <c r="R138" s="307" t="s">
        <v>112</v>
      </c>
      <c r="S138" s="307" t="s">
        <v>112</v>
      </c>
      <c r="T138" s="307"/>
      <c r="U138" s="307"/>
      <c r="V138" s="307"/>
      <c r="W138" s="307"/>
      <c r="X138" s="307"/>
      <c r="Y138" s="308"/>
      <c r="Z138" s="308"/>
      <c r="AA138" s="308"/>
      <c r="AB138" s="308"/>
      <c r="AC138" s="308"/>
      <c r="AD138" s="308"/>
      <c r="AE138" s="308"/>
      <c r="AF138" s="308"/>
      <c r="AG138" s="308"/>
      <c r="AH138" s="308"/>
      <c r="AI138" s="308"/>
      <c r="AJ138" s="343"/>
      <c r="AK138" s="344"/>
      <c r="AL138" s="344"/>
      <c r="AM138" s="344"/>
      <c r="AN138" s="344"/>
      <c r="AO138" s="344"/>
      <c r="AQ138" s="327" t="s">
        <v>1740</v>
      </c>
      <c r="AR138" s="296" t="s">
        <v>127</v>
      </c>
      <c r="AS138" s="305" t="s">
        <v>1447</v>
      </c>
      <c r="AT138" s="305" t="s">
        <v>272</v>
      </c>
      <c r="AU138" s="342">
        <v>27</v>
      </c>
      <c r="AV138" s="542">
        <f t="shared" si="7"/>
        <v>1.1228011810205014E-3</v>
      </c>
    </row>
    <row r="139" spans="1:48" ht="15.75" customHeight="1" x14ac:dyDescent="0.25">
      <c r="A139" s="296" t="s">
        <v>127</v>
      </c>
      <c r="B139" s="305" t="s">
        <v>2393</v>
      </c>
      <c r="C139" s="305" t="s">
        <v>272</v>
      </c>
      <c r="D139" s="342">
        <v>0</v>
      </c>
      <c r="E139" s="342">
        <v>6</v>
      </c>
      <c r="F139" s="342">
        <v>2</v>
      </c>
      <c r="G139" s="342">
        <v>8</v>
      </c>
      <c r="H139" s="342">
        <v>3</v>
      </c>
      <c r="I139" s="342">
        <v>0</v>
      </c>
      <c r="J139" s="342">
        <v>0</v>
      </c>
      <c r="K139" s="342">
        <v>0</v>
      </c>
      <c r="L139" s="342">
        <v>0</v>
      </c>
      <c r="M139" s="342">
        <v>0</v>
      </c>
      <c r="N139" s="342">
        <v>0</v>
      </c>
      <c r="O139" s="342">
        <v>0</v>
      </c>
      <c r="P139" s="342">
        <f t="shared" si="5"/>
        <v>19</v>
      </c>
      <c r="Q139" s="973">
        <f t="shared" si="6"/>
        <v>7.9011934960701959E-4</v>
      </c>
      <c r="R139" s="307"/>
      <c r="S139" s="307"/>
      <c r="T139" s="307"/>
      <c r="U139" s="307"/>
      <c r="V139" s="307"/>
      <c r="W139" s="307"/>
      <c r="X139" s="307"/>
      <c r="Y139" s="308"/>
      <c r="Z139" s="308"/>
      <c r="AA139" s="308"/>
      <c r="AB139" s="308"/>
      <c r="AC139" s="308"/>
      <c r="AD139" s="308"/>
      <c r="AE139" s="308"/>
      <c r="AF139" s="308"/>
      <c r="AG139" s="308"/>
      <c r="AH139" s="308"/>
      <c r="AI139" s="308"/>
      <c r="AJ139" s="343"/>
      <c r="AK139" s="343"/>
      <c r="AL139" s="343"/>
      <c r="AM139" s="343"/>
      <c r="AN139" s="343"/>
      <c r="AO139" s="343"/>
      <c r="AQ139" s="327"/>
      <c r="AR139" s="296" t="s">
        <v>126</v>
      </c>
      <c r="AS139" s="305" t="s">
        <v>2237</v>
      </c>
      <c r="AT139" s="305" t="s">
        <v>274</v>
      </c>
      <c r="AU139" s="342">
        <v>27</v>
      </c>
      <c r="AV139" s="542">
        <f t="shared" si="7"/>
        <v>1.1228011810205014E-3</v>
      </c>
    </row>
    <row r="140" spans="1:48" ht="15.75" customHeight="1" x14ac:dyDescent="0.25">
      <c r="A140" s="296" t="s">
        <v>127</v>
      </c>
      <c r="B140" s="306" t="s">
        <v>2102</v>
      </c>
      <c r="C140" s="306" t="s">
        <v>272</v>
      </c>
      <c r="D140" s="342">
        <v>0</v>
      </c>
      <c r="E140" s="342">
        <v>0</v>
      </c>
      <c r="F140" s="342">
        <v>0</v>
      </c>
      <c r="G140" s="342">
        <v>0</v>
      </c>
      <c r="H140" s="342">
        <v>0</v>
      </c>
      <c r="I140" s="342">
        <v>0</v>
      </c>
      <c r="J140" s="342">
        <v>0</v>
      </c>
      <c r="K140" s="342">
        <v>0</v>
      </c>
      <c r="L140" s="342">
        <v>0</v>
      </c>
      <c r="M140" s="342">
        <v>0</v>
      </c>
      <c r="N140" s="342">
        <v>0</v>
      </c>
      <c r="O140" s="342">
        <v>0</v>
      </c>
      <c r="P140" s="342">
        <f t="shared" si="5"/>
        <v>0</v>
      </c>
      <c r="Q140" s="973">
        <f t="shared" si="6"/>
        <v>0</v>
      </c>
      <c r="R140" s="307" t="s">
        <v>112</v>
      </c>
      <c r="S140" s="307" t="s">
        <v>112</v>
      </c>
      <c r="T140" s="307"/>
      <c r="U140" s="307"/>
      <c r="V140" s="307"/>
      <c r="W140" s="307"/>
      <c r="X140" s="307"/>
      <c r="Y140" s="308"/>
      <c r="Z140" s="308"/>
      <c r="AA140" s="308"/>
      <c r="AB140" s="308"/>
      <c r="AC140" s="308"/>
      <c r="AD140" s="308"/>
      <c r="AE140" s="308"/>
      <c r="AF140" s="308"/>
      <c r="AG140" s="308"/>
      <c r="AH140" s="308"/>
      <c r="AI140" s="308"/>
      <c r="AJ140" s="343"/>
      <c r="AK140" s="343"/>
      <c r="AL140" s="343"/>
      <c r="AM140" s="343"/>
      <c r="AN140" s="343"/>
      <c r="AO140" s="343"/>
      <c r="AQ140" s="327"/>
      <c r="AR140" s="296" t="s">
        <v>127</v>
      </c>
      <c r="AS140" s="305" t="s">
        <v>1850</v>
      </c>
      <c r="AT140" s="305" t="s">
        <v>324</v>
      </c>
      <c r="AU140" s="342">
        <v>26</v>
      </c>
      <c r="AV140" s="542">
        <f t="shared" si="7"/>
        <v>1.0812159520938163E-3</v>
      </c>
    </row>
    <row r="141" spans="1:48" ht="15.75" customHeight="1" x14ac:dyDescent="0.25">
      <c r="A141" s="296" t="s">
        <v>127</v>
      </c>
      <c r="B141" s="306" t="s">
        <v>2420</v>
      </c>
      <c r="C141" s="306" t="s">
        <v>272</v>
      </c>
      <c r="D141" s="342">
        <v>0</v>
      </c>
      <c r="E141" s="342">
        <v>0</v>
      </c>
      <c r="F141" s="342">
        <v>1</v>
      </c>
      <c r="G141" s="342">
        <v>0</v>
      </c>
      <c r="H141" s="342">
        <v>0</v>
      </c>
      <c r="I141" s="342">
        <v>0</v>
      </c>
      <c r="J141" s="342">
        <v>0</v>
      </c>
      <c r="K141" s="342">
        <v>0</v>
      </c>
      <c r="L141" s="342">
        <v>0</v>
      </c>
      <c r="M141" s="342">
        <v>0</v>
      </c>
      <c r="N141" s="342">
        <v>0</v>
      </c>
      <c r="O141" s="342">
        <v>0</v>
      </c>
      <c r="P141" s="342">
        <f t="shared" si="5"/>
        <v>1</v>
      </c>
      <c r="Q141" s="973">
        <f t="shared" si="6"/>
        <v>4.1585228926685242E-5</v>
      </c>
      <c r="R141" s="307"/>
      <c r="S141" s="307"/>
      <c r="T141" s="307"/>
      <c r="U141" s="307"/>
      <c r="V141" s="307"/>
      <c r="W141" s="307"/>
      <c r="X141" s="307"/>
      <c r="Y141" s="308"/>
      <c r="Z141" s="308"/>
      <c r="AA141" s="308"/>
      <c r="AB141" s="308"/>
      <c r="AC141" s="308"/>
      <c r="AD141" s="308"/>
      <c r="AE141" s="308"/>
      <c r="AF141" s="308"/>
      <c r="AG141" s="308"/>
      <c r="AH141" s="308"/>
      <c r="AI141" s="308"/>
      <c r="AJ141" s="343"/>
      <c r="AK141" s="343"/>
      <c r="AL141" s="343"/>
      <c r="AM141" s="343"/>
      <c r="AN141" s="343"/>
      <c r="AO141" s="343"/>
      <c r="AQ141" s="327"/>
      <c r="AR141" s="296" t="s">
        <v>145</v>
      </c>
      <c r="AS141" s="305" t="s">
        <v>1868</v>
      </c>
      <c r="AT141" s="305" t="s">
        <v>361</v>
      </c>
      <c r="AU141" s="342">
        <v>26</v>
      </c>
      <c r="AV141" s="542">
        <f t="shared" si="7"/>
        <v>1.0812159520938163E-3</v>
      </c>
    </row>
    <row r="142" spans="1:48" ht="15.75" customHeight="1" x14ac:dyDescent="0.25">
      <c r="A142" s="296" t="s">
        <v>127</v>
      </c>
      <c r="B142" s="306" t="s">
        <v>424</v>
      </c>
      <c r="C142" s="306" t="s">
        <v>274</v>
      </c>
      <c r="D142" s="342">
        <v>0</v>
      </c>
      <c r="E142" s="342">
        <v>2</v>
      </c>
      <c r="F142" s="342">
        <v>1</v>
      </c>
      <c r="G142" s="342">
        <v>2</v>
      </c>
      <c r="H142" s="342">
        <v>2</v>
      </c>
      <c r="I142" s="342">
        <v>0</v>
      </c>
      <c r="J142" s="342">
        <v>0</v>
      </c>
      <c r="K142" s="342">
        <v>0</v>
      </c>
      <c r="L142" s="342">
        <v>0</v>
      </c>
      <c r="M142" s="342">
        <v>0</v>
      </c>
      <c r="N142" s="342">
        <v>0</v>
      </c>
      <c r="O142" s="342">
        <v>0</v>
      </c>
      <c r="P142" s="342">
        <f t="shared" si="5"/>
        <v>7</v>
      </c>
      <c r="Q142" s="973">
        <f t="shared" si="6"/>
        <v>2.9109660248679669E-4</v>
      </c>
      <c r="R142" s="307" t="s">
        <v>112</v>
      </c>
      <c r="S142" s="307" t="s">
        <v>112</v>
      </c>
      <c r="T142" s="307"/>
      <c r="U142" s="307"/>
      <c r="V142" s="307"/>
      <c r="W142" s="307"/>
      <c r="X142" s="307"/>
      <c r="Y142" s="308"/>
      <c r="Z142" s="308"/>
      <c r="AA142" s="308"/>
      <c r="AB142" s="308"/>
      <c r="AC142" s="308"/>
      <c r="AD142" s="308"/>
      <c r="AE142" s="308"/>
      <c r="AF142" s="308"/>
      <c r="AG142" s="308"/>
      <c r="AH142" s="308"/>
      <c r="AI142" s="308"/>
      <c r="AJ142" s="343"/>
      <c r="AK142" s="344"/>
      <c r="AL142" s="344"/>
      <c r="AM142" s="344"/>
      <c r="AN142" s="344"/>
      <c r="AO142" s="344"/>
      <c r="AQ142" s="327" t="s">
        <v>1741</v>
      </c>
      <c r="AR142" s="296" t="s">
        <v>119</v>
      </c>
      <c r="AS142" s="305" t="s">
        <v>271</v>
      </c>
      <c r="AT142" s="305" t="s">
        <v>272</v>
      </c>
      <c r="AU142" s="342">
        <v>24</v>
      </c>
      <c r="AV142" s="542">
        <f t="shared" si="7"/>
        <v>9.980454942404458E-4</v>
      </c>
    </row>
    <row r="143" spans="1:48" ht="15.75" customHeight="1" x14ac:dyDescent="0.25">
      <c r="A143" s="296" t="s">
        <v>127</v>
      </c>
      <c r="B143" s="305" t="s">
        <v>2188</v>
      </c>
      <c r="C143" s="305" t="s">
        <v>328</v>
      </c>
      <c r="D143" s="342">
        <v>0</v>
      </c>
      <c r="E143" s="342">
        <v>0</v>
      </c>
      <c r="F143" s="342">
        <v>0</v>
      </c>
      <c r="G143" s="342">
        <v>0</v>
      </c>
      <c r="H143" s="342">
        <v>0</v>
      </c>
      <c r="I143" s="342">
        <v>0</v>
      </c>
      <c r="J143" s="342">
        <v>0</v>
      </c>
      <c r="K143" s="342">
        <v>0</v>
      </c>
      <c r="L143" s="342">
        <v>0</v>
      </c>
      <c r="M143" s="342">
        <v>0</v>
      </c>
      <c r="N143" s="342">
        <v>0</v>
      </c>
      <c r="O143" s="342">
        <v>0</v>
      </c>
      <c r="P143" s="342">
        <f t="shared" si="5"/>
        <v>0</v>
      </c>
      <c r="Q143" s="973">
        <f t="shared" si="6"/>
        <v>0</v>
      </c>
      <c r="R143" s="307" t="s">
        <v>112</v>
      </c>
      <c r="S143" s="307" t="s">
        <v>112</v>
      </c>
      <c r="T143" s="307"/>
      <c r="U143" s="307"/>
      <c r="V143" s="307"/>
      <c r="W143" s="307"/>
      <c r="X143" s="307"/>
      <c r="Y143" s="308"/>
      <c r="Z143" s="308"/>
      <c r="AA143" s="308"/>
      <c r="AB143" s="308"/>
      <c r="AC143" s="308"/>
      <c r="AD143" s="308"/>
      <c r="AE143" s="308"/>
      <c r="AF143" s="308"/>
      <c r="AG143" s="308"/>
      <c r="AH143" s="308"/>
      <c r="AI143" s="308"/>
      <c r="AJ143" s="343"/>
      <c r="AK143" s="344"/>
      <c r="AL143" s="344"/>
      <c r="AM143" s="344"/>
      <c r="AN143" s="344"/>
      <c r="AO143" s="344"/>
      <c r="AQ143" s="327" t="s">
        <v>1742</v>
      </c>
      <c r="AR143" s="296" t="s">
        <v>2248</v>
      </c>
      <c r="AS143" s="305" t="s">
        <v>2250</v>
      </c>
      <c r="AT143" s="305" t="s">
        <v>272</v>
      </c>
      <c r="AU143" s="342">
        <v>24</v>
      </c>
      <c r="AV143" s="542">
        <f t="shared" si="7"/>
        <v>9.980454942404458E-4</v>
      </c>
    </row>
    <row r="144" spans="1:48" ht="15.75" customHeight="1" x14ac:dyDescent="0.25">
      <c r="A144" s="296" t="s">
        <v>127</v>
      </c>
      <c r="B144" s="305" t="s">
        <v>1850</v>
      </c>
      <c r="C144" s="305" t="s">
        <v>324</v>
      </c>
      <c r="D144" s="342">
        <v>6</v>
      </c>
      <c r="E144" s="342">
        <v>9</v>
      </c>
      <c r="F144" s="342">
        <v>5</v>
      </c>
      <c r="G144" s="342">
        <v>3</v>
      </c>
      <c r="H144" s="342">
        <v>3</v>
      </c>
      <c r="I144" s="342">
        <v>0</v>
      </c>
      <c r="J144" s="342">
        <v>0</v>
      </c>
      <c r="K144" s="342">
        <v>0</v>
      </c>
      <c r="L144" s="342">
        <v>0</v>
      </c>
      <c r="M144" s="342">
        <v>0</v>
      </c>
      <c r="N144" s="342">
        <v>0</v>
      </c>
      <c r="O144" s="342">
        <v>0</v>
      </c>
      <c r="P144" s="342">
        <f t="shared" si="5"/>
        <v>26</v>
      </c>
      <c r="Q144" s="973">
        <f t="shared" si="6"/>
        <v>1.0812159520938163E-3</v>
      </c>
      <c r="R144" s="307" t="s">
        <v>112</v>
      </c>
      <c r="S144" s="307" t="s">
        <v>112</v>
      </c>
      <c r="T144" s="307"/>
      <c r="U144" s="307"/>
      <c r="V144" s="307"/>
      <c r="W144" s="307"/>
      <c r="X144" s="307"/>
      <c r="Y144" s="308"/>
      <c r="Z144" s="308"/>
      <c r="AA144" s="308"/>
      <c r="AB144" s="308"/>
      <c r="AC144" s="308"/>
      <c r="AD144" s="308"/>
      <c r="AE144" s="308"/>
      <c r="AF144" s="308"/>
      <c r="AG144" s="308"/>
      <c r="AH144" s="308"/>
      <c r="AI144" s="308"/>
      <c r="AJ144" s="343"/>
      <c r="AK144" s="344"/>
      <c r="AL144" s="344"/>
      <c r="AM144" s="344"/>
      <c r="AN144" s="344"/>
      <c r="AO144" s="344"/>
      <c r="AQ144" s="327"/>
      <c r="AR144" s="296" t="s">
        <v>2447</v>
      </c>
      <c r="AS144" s="305" t="s">
        <v>2458</v>
      </c>
      <c r="AT144" s="305" t="s">
        <v>272</v>
      </c>
      <c r="AU144" s="342">
        <v>24</v>
      </c>
      <c r="AV144" s="542">
        <f t="shared" si="7"/>
        <v>9.980454942404458E-4</v>
      </c>
    </row>
    <row r="145" spans="1:48" ht="15.75" customHeight="1" x14ac:dyDescent="0.25">
      <c r="A145" s="296" t="s">
        <v>127</v>
      </c>
      <c r="B145" s="306" t="s">
        <v>1851</v>
      </c>
      <c r="C145" s="306" t="s">
        <v>1450</v>
      </c>
      <c r="D145" s="342">
        <v>0</v>
      </c>
      <c r="E145" s="342">
        <v>9</v>
      </c>
      <c r="F145" s="342">
        <v>3</v>
      </c>
      <c r="G145" s="342">
        <v>0</v>
      </c>
      <c r="H145" s="342">
        <v>0</v>
      </c>
      <c r="I145" s="342">
        <v>0</v>
      </c>
      <c r="J145" s="342">
        <v>0</v>
      </c>
      <c r="K145" s="342">
        <v>0</v>
      </c>
      <c r="L145" s="342">
        <v>0</v>
      </c>
      <c r="M145" s="342">
        <v>0</v>
      </c>
      <c r="N145" s="342">
        <v>0</v>
      </c>
      <c r="O145" s="342">
        <v>0</v>
      </c>
      <c r="P145" s="342">
        <f t="shared" si="5"/>
        <v>12</v>
      </c>
      <c r="Q145" s="973">
        <f t="shared" si="6"/>
        <v>4.990227471202229E-4</v>
      </c>
      <c r="R145" s="307" t="s">
        <v>112</v>
      </c>
      <c r="S145" s="307" t="s">
        <v>112</v>
      </c>
      <c r="T145" s="307"/>
      <c r="U145" s="307"/>
      <c r="V145" s="307"/>
      <c r="W145" s="307"/>
      <c r="X145" s="307"/>
      <c r="Y145" s="308"/>
      <c r="Z145" s="308"/>
      <c r="AA145" s="308"/>
      <c r="AB145" s="308"/>
      <c r="AC145" s="308"/>
      <c r="AD145" s="308"/>
      <c r="AE145" s="308"/>
      <c r="AF145" s="308"/>
      <c r="AG145" s="308"/>
      <c r="AH145" s="308"/>
      <c r="AI145" s="308"/>
      <c r="AJ145" s="343"/>
      <c r="AK145" s="344"/>
      <c r="AL145" s="344"/>
      <c r="AM145" s="344"/>
      <c r="AN145" s="344"/>
      <c r="AO145" s="344"/>
      <c r="AQ145" s="327"/>
      <c r="AR145" s="296" t="s">
        <v>127</v>
      </c>
      <c r="AS145" s="305" t="s">
        <v>421</v>
      </c>
      <c r="AT145" s="305" t="s">
        <v>289</v>
      </c>
      <c r="AU145" s="342">
        <v>23</v>
      </c>
      <c r="AV145" s="542">
        <f t="shared" si="7"/>
        <v>9.5646026531376056E-4</v>
      </c>
    </row>
    <row r="146" spans="1:48" ht="15.75" customHeight="1" x14ac:dyDescent="0.25">
      <c r="A146" s="296" t="s">
        <v>127</v>
      </c>
      <c r="B146" s="306" t="s">
        <v>2176</v>
      </c>
      <c r="C146" s="306" t="s">
        <v>81</v>
      </c>
      <c r="D146" s="342">
        <v>0</v>
      </c>
      <c r="E146" s="342">
        <v>5</v>
      </c>
      <c r="F146" s="342">
        <v>2</v>
      </c>
      <c r="G146" s="342">
        <v>5</v>
      </c>
      <c r="H146" s="342">
        <v>0</v>
      </c>
      <c r="I146" s="342">
        <v>2</v>
      </c>
      <c r="J146" s="342">
        <v>0</v>
      </c>
      <c r="K146" s="342">
        <v>0</v>
      </c>
      <c r="L146" s="342">
        <v>0</v>
      </c>
      <c r="M146" s="342">
        <v>0</v>
      </c>
      <c r="N146" s="342">
        <v>0</v>
      </c>
      <c r="O146" s="342">
        <v>0</v>
      </c>
      <c r="P146" s="342">
        <f t="shared" si="5"/>
        <v>14</v>
      </c>
      <c r="Q146" s="973">
        <f t="shared" si="6"/>
        <v>5.8219320497359338E-4</v>
      </c>
      <c r="R146" s="307" t="s">
        <v>112</v>
      </c>
      <c r="S146" s="307" t="s">
        <v>112</v>
      </c>
      <c r="T146" s="307"/>
      <c r="U146" s="307"/>
      <c r="V146" s="307"/>
      <c r="W146" s="307"/>
      <c r="X146" s="307"/>
      <c r="Y146" s="308"/>
      <c r="Z146" s="308"/>
      <c r="AA146" s="308"/>
      <c r="AB146" s="308"/>
      <c r="AC146" s="308"/>
      <c r="AD146" s="308"/>
      <c r="AE146" s="308"/>
      <c r="AF146" s="308"/>
      <c r="AG146" s="308"/>
      <c r="AH146" s="308"/>
      <c r="AI146" s="308"/>
      <c r="AJ146" s="343"/>
      <c r="AK146" s="343"/>
      <c r="AL146" s="343"/>
      <c r="AM146" s="343"/>
      <c r="AN146" s="343"/>
      <c r="AO146" s="343"/>
      <c r="AQ146" s="327"/>
      <c r="AR146" s="296" t="s">
        <v>122</v>
      </c>
      <c r="AS146" s="305" t="s">
        <v>374</v>
      </c>
      <c r="AT146" s="305" t="s">
        <v>345</v>
      </c>
      <c r="AU146" s="342">
        <v>23</v>
      </c>
      <c r="AV146" s="542">
        <f t="shared" si="7"/>
        <v>9.5646026531376056E-4</v>
      </c>
    </row>
    <row r="147" spans="1:48" ht="15.75" customHeight="1" x14ac:dyDescent="0.25">
      <c r="A147" s="296" t="s">
        <v>127</v>
      </c>
      <c r="B147" s="306" t="s">
        <v>2421</v>
      </c>
      <c r="C147" s="306" t="s">
        <v>1450</v>
      </c>
      <c r="D147" s="342">
        <v>0</v>
      </c>
      <c r="E147" s="342">
        <v>0</v>
      </c>
      <c r="F147" s="342">
        <v>2</v>
      </c>
      <c r="G147" s="342">
        <v>0</v>
      </c>
      <c r="H147" s="342">
        <v>3</v>
      </c>
      <c r="I147" s="342">
        <v>0</v>
      </c>
      <c r="J147" s="342">
        <v>0</v>
      </c>
      <c r="K147" s="342">
        <v>0</v>
      </c>
      <c r="L147" s="342">
        <v>0</v>
      </c>
      <c r="M147" s="342">
        <v>0</v>
      </c>
      <c r="N147" s="342">
        <v>0</v>
      </c>
      <c r="O147" s="342">
        <v>0</v>
      </c>
      <c r="P147" s="342">
        <f t="shared" si="5"/>
        <v>5</v>
      </c>
      <c r="Q147" s="973">
        <f t="shared" si="6"/>
        <v>2.0792614463342621E-4</v>
      </c>
      <c r="R147" s="307"/>
      <c r="S147" s="307"/>
      <c r="T147" s="307"/>
      <c r="U147" s="307"/>
      <c r="V147" s="307"/>
      <c r="W147" s="307"/>
      <c r="X147" s="307"/>
      <c r="Y147" s="308"/>
      <c r="Z147" s="308"/>
      <c r="AA147" s="308"/>
      <c r="AB147" s="308"/>
      <c r="AC147" s="308"/>
      <c r="AD147" s="308"/>
      <c r="AE147" s="308"/>
      <c r="AF147" s="308"/>
      <c r="AG147" s="308"/>
      <c r="AH147" s="308"/>
      <c r="AI147" s="308"/>
      <c r="AJ147" s="343"/>
      <c r="AK147" s="343"/>
      <c r="AL147" s="343"/>
      <c r="AM147" s="343"/>
      <c r="AN147" s="343"/>
      <c r="AO147" s="343"/>
      <c r="AQ147" s="327"/>
      <c r="AR147" s="296" t="s">
        <v>125</v>
      </c>
      <c r="AS147" s="305" t="s">
        <v>2429</v>
      </c>
      <c r="AT147" s="305" t="s">
        <v>345</v>
      </c>
      <c r="AU147" s="342">
        <v>22</v>
      </c>
      <c r="AV147" s="542">
        <f t="shared" si="7"/>
        <v>9.1487503638707532E-4</v>
      </c>
    </row>
    <row r="148" spans="1:48" ht="15.75" customHeight="1" x14ac:dyDescent="0.25">
      <c r="A148" s="296" t="s">
        <v>127</v>
      </c>
      <c r="B148" s="305" t="s">
        <v>421</v>
      </c>
      <c r="C148" s="305" t="s">
        <v>289</v>
      </c>
      <c r="D148" s="342">
        <v>0</v>
      </c>
      <c r="E148" s="342">
        <v>14</v>
      </c>
      <c r="F148" s="342">
        <v>5</v>
      </c>
      <c r="G148" s="342">
        <v>0</v>
      </c>
      <c r="H148" s="342">
        <v>0</v>
      </c>
      <c r="I148" s="342">
        <v>4</v>
      </c>
      <c r="J148" s="342">
        <v>0</v>
      </c>
      <c r="K148" s="342">
        <v>0</v>
      </c>
      <c r="L148" s="342">
        <v>0</v>
      </c>
      <c r="M148" s="342">
        <v>0</v>
      </c>
      <c r="N148" s="342">
        <v>0</v>
      </c>
      <c r="O148" s="342">
        <v>0</v>
      </c>
      <c r="P148" s="342">
        <f t="shared" si="5"/>
        <v>23</v>
      </c>
      <c r="Q148" s="973">
        <f t="shared" si="6"/>
        <v>9.5646026531376056E-4</v>
      </c>
      <c r="R148" s="307" t="s">
        <v>112</v>
      </c>
      <c r="S148" s="307" t="s">
        <v>112</v>
      </c>
      <c r="T148" s="307"/>
      <c r="U148" s="307"/>
      <c r="V148" s="307"/>
      <c r="W148" s="307"/>
      <c r="X148" s="307"/>
      <c r="Y148" s="308"/>
      <c r="Z148" s="308"/>
      <c r="AA148" s="308"/>
      <c r="AB148" s="308"/>
      <c r="AC148" s="308"/>
      <c r="AD148" s="308"/>
      <c r="AE148" s="308"/>
      <c r="AF148" s="308"/>
      <c r="AG148" s="308"/>
      <c r="AH148" s="308"/>
      <c r="AI148" s="308"/>
      <c r="AJ148" s="343"/>
      <c r="AK148" s="344"/>
      <c r="AL148" s="344"/>
      <c r="AM148" s="344"/>
      <c r="AN148" s="344"/>
      <c r="AO148" s="344"/>
      <c r="AQ148" s="327"/>
      <c r="AR148" s="296" t="s">
        <v>142</v>
      </c>
      <c r="AS148" s="305" t="s">
        <v>507</v>
      </c>
      <c r="AT148" s="305" t="s">
        <v>345</v>
      </c>
      <c r="AU148" s="342">
        <v>22</v>
      </c>
      <c r="AV148" s="542">
        <f t="shared" si="7"/>
        <v>9.1487503638707532E-4</v>
      </c>
    </row>
    <row r="149" spans="1:48" ht="15.75" customHeight="1" x14ac:dyDescent="0.25">
      <c r="A149" s="296" t="s">
        <v>127</v>
      </c>
      <c r="B149" s="306" t="s">
        <v>1447</v>
      </c>
      <c r="C149" s="306" t="s">
        <v>272</v>
      </c>
      <c r="D149" s="342">
        <v>0</v>
      </c>
      <c r="E149" s="342">
        <v>12</v>
      </c>
      <c r="F149" s="342">
        <v>15</v>
      </c>
      <c r="G149" s="342">
        <v>0</v>
      </c>
      <c r="H149" s="342">
        <v>0</v>
      </c>
      <c r="I149" s="342">
        <v>0</v>
      </c>
      <c r="J149" s="342">
        <v>0</v>
      </c>
      <c r="K149" s="342">
        <v>0</v>
      </c>
      <c r="L149" s="342">
        <v>0</v>
      </c>
      <c r="M149" s="342">
        <v>0</v>
      </c>
      <c r="N149" s="342">
        <v>0</v>
      </c>
      <c r="O149" s="342">
        <v>0</v>
      </c>
      <c r="P149" s="342">
        <f t="shared" si="5"/>
        <v>27</v>
      </c>
      <c r="Q149" s="973">
        <f t="shared" si="6"/>
        <v>1.1228011810205014E-3</v>
      </c>
      <c r="R149" s="307" t="s">
        <v>112</v>
      </c>
      <c r="S149" s="307" t="s">
        <v>112</v>
      </c>
      <c r="T149" s="307"/>
      <c r="U149" s="307"/>
      <c r="V149" s="307"/>
      <c r="W149" s="307"/>
      <c r="X149" s="307"/>
      <c r="Y149" s="308"/>
      <c r="Z149" s="308"/>
      <c r="AA149" s="308"/>
      <c r="AB149" s="308"/>
      <c r="AC149" s="308"/>
      <c r="AD149" s="308"/>
      <c r="AE149" s="308"/>
      <c r="AF149" s="308"/>
      <c r="AG149" s="308"/>
      <c r="AH149" s="308"/>
      <c r="AI149" s="308"/>
      <c r="AJ149" s="343"/>
      <c r="AK149" s="343"/>
      <c r="AL149" s="343"/>
      <c r="AM149" s="343"/>
      <c r="AN149" s="343"/>
      <c r="AO149" s="343"/>
      <c r="AQ149" s="327" t="s">
        <v>1743</v>
      </c>
      <c r="AR149" s="296" t="s">
        <v>144</v>
      </c>
      <c r="AS149" s="305" t="s">
        <v>2303</v>
      </c>
      <c r="AT149" s="305" t="s">
        <v>272</v>
      </c>
      <c r="AU149" s="342">
        <v>22</v>
      </c>
      <c r="AV149" s="542">
        <f t="shared" si="7"/>
        <v>9.1487503638707532E-4</v>
      </c>
    </row>
    <row r="150" spans="1:48" ht="15.75" customHeight="1" x14ac:dyDescent="0.25">
      <c r="A150" s="296" t="s">
        <v>127</v>
      </c>
      <c r="B150" s="305" t="s">
        <v>423</v>
      </c>
      <c r="C150" s="305" t="s">
        <v>272</v>
      </c>
      <c r="D150" s="342">
        <v>0</v>
      </c>
      <c r="E150" s="342">
        <v>0</v>
      </c>
      <c r="F150" s="342">
        <v>0</v>
      </c>
      <c r="G150" s="342">
        <v>0</v>
      </c>
      <c r="H150" s="342">
        <v>0</v>
      </c>
      <c r="I150" s="342">
        <v>0</v>
      </c>
      <c r="J150" s="342">
        <v>0</v>
      </c>
      <c r="K150" s="342">
        <v>0</v>
      </c>
      <c r="L150" s="342">
        <v>0</v>
      </c>
      <c r="M150" s="342">
        <v>0</v>
      </c>
      <c r="N150" s="342">
        <v>0</v>
      </c>
      <c r="O150" s="342">
        <v>0</v>
      </c>
      <c r="P150" s="342">
        <f t="shared" ref="P150:P213" si="8">SUM(D150:O150)</f>
        <v>0</v>
      </c>
      <c r="Q150" s="973">
        <f t="shared" si="6"/>
        <v>0</v>
      </c>
      <c r="R150" s="307" t="s">
        <v>112</v>
      </c>
      <c r="S150" s="307" t="s">
        <v>112</v>
      </c>
      <c r="T150" s="307"/>
      <c r="U150" s="307"/>
      <c r="V150" s="307"/>
      <c r="W150" s="307"/>
      <c r="X150" s="307"/>
      <c r="Y150" s="308"/>
      <c r="Z150" s="308"/>
      <c r="AA150" s="308"/>
      <c r="AB150" s="308"/>
      <c r="AC150" s="308"/>
      <c r="AD150" s="308"/>
      <c r="AE150" s="308"/>
      <c r="AF150" s="308"/>
      <c r="AG150" s="308"/>
      <c r="AH150" s="308"/>
      <c r="AI150" s="308"/>
      <c r="AJ150" s="343"/>
      <c r="AK150" s="344"/>
      <c r="AL150" s="344"/>
      <c r="AM150" s="344"/>
      <c r="AN150" s="343"/>
      <c r="AO150" s="343"/>
      <c r="AQ150" s="327" t="s">
        <v>1744</v>
      </c>
      <c r="AR150" s="296" t="s">
        <v>159</v>
      </c>
      <c r="AS150" s="305" t="s">
        <v>1783</v>
      </c>
      <c r="AT150" s="305" t="s">
        <v>289</v>
      </c>
      <c r="AU150" s="342">
        <v>22</v>
      </c>
      <c r="AV150" s="542">
        <f t="shared" si="7"/>
        <v>9.1487503638707532E-4</v>
      </c>
    </row>
    <row r="151" spans="1:48" ht="15.75" customHeight="1" x14ac:dyDescent="0.25">
      <c r="A151" s="296" t="s">
        <v>127</v>
      </c>
      <c r="B151" s="305" t="s">
        <v>1569</v>
      </c>
      <c r="C151" s="305" t="s">
        <v>272</v>
      </c>
      <c r="D151" s="342">
        <v>0</v>
      </c>
      <c r="E151" s="342">
        <v>7</v>
      </c>
      <c r="F151" s="342">
        <v>0</v>
      </c>
      <c r="G151" s="342">
        <v>0</v>
      </c>
      <c r="H151" s="342">
        <v>0</v>
      </c>
      <c r="I151" s="342">
        <v>0</v>
      </c>
      <c r="J151" s="342">
        <v>0</v>
      </c>
      <c r="K151" s="342">
        <v>0</v>
      </c>
      <c r="L151" s="342">
        <v>0</v>
      </c>
      <c r="M151" s="342">
        <v>0</v>
      </c>
      <c r="N151" s="342">
        <v>0</v>
      </c>
      <c r="O151" s="342">
        <v>0</v>
      </c>
      <c r="P151" s="342">
        <f t="shared" si="8"/>
        <v>7</v>
      </c>
      <c r="Q151" s="973">
        <f t="shared" si="6"/>
        <v>2.9109660248679669E-4</v>
      </c>
      <c r="R151" s="307" t="s">
        <v>112</v>
      </c>
      <c r="S151" s="307" t="s">
        <v>112</v>
      </c>
      <c r="T151" s="307"/>
      <c r="U151" s="307"/>
      <c r="V151" s="307"/>
      <c r="W151" s="307"/>
      <c r="X151" s="307"/>
      <c r="Y151" s="308"/>
      <c r="Z151" s="308"/>
      <c r="AA151" s="308"/>
      <c r="AB151" s="308"/>
      <c r="AC151" s="308"/>
      <c r="AD151" s="308"/>
      <c r="AE151" s="308"/>
      <c r="AF151" s="308"/>
      <c r="AG151" s="308"/>
      <c r="AH151" s="308"/>
      <c r="AI151" s="308"/>
      <c r="AJ151" s="343"/>
      <c r="AK151" s="344"/>
      <c r="AL151" s="343"/>
      <c r="AM151" s="343"/>
      <c r="AN151" s="343"/>
      <c r="AO151" s="343"/>
      <c r="AQ151" s="327" t="s">
        <v>1745</v>
      </c>
      <c r="AR151" s="296" t="s">
        <v>159</v>
      </c>
      <c r="AS151" s="305" t="s">
        <v>1519</v>
      </c>
      <c r="AT151" s="305" t="s">
        <v>272</v>
      </c>
      <c r="AU151" s="342">
        <v>22</v>
      </c>
      <c r="AV151" s="542">
        <f t="shared" si="7"/>
        <v>9.1487503638707532E-4</v>
      </c>
    </row>
    <row r="152" spans="1:48" ht="15.75" customHeight="1" x14ac:dyDescent="0.25">
      <c r="A152" s="296" t="s">
        <v>127</v>
      </c>
      <c r="B152" s="306" t="s">
        <v>422</v>
      </c>
      <c r="C152" s="306" t="s">
        <v>272</v>
      </c>
      <c r="D152" s="342">
        <v>0</v>
      </c>
      <c r="E152" s="342">
        <v>0</v>
      </c>
      <c r="F152" s="342">
        <v>0</v>
      </c>
      <c r="G152" s="342">
        <v>5</v>
      </c>
      <c r="H152" s="342">
        <v>4</v>
      </c>
      <c r="I152" s="342">
        <v>0</v>
      </c>
      <c r="J152" s="342">
        <v>0</v>
      </c>
      <c r="K152" s="342">
        <v>0</v>
      </c>
      <c r="L152" s="342">
        <v>0</v>
      </c>
      <c r="M152" s="342">
        <v>0</v>
      </c>
      <c r="N152" s="342">
        <v>0</v>
      </c>
      <c r="O152" s="342">
        <v>0</v>
      </c>
      <c r="P152" s="342">
        <f t="shared" si="8"/>
        <v>9</v>
      </c>
      <c r="Q152" s="973">
        <f t="shared" si="6"/>
        <v>3.7426706034016718E-4</v>
      </c>
      <c r="R152" s="307" t="s">
        <v>112</v>
      </c>
      <c r="S152" s="307" t="s">
        <v>112</v>
      </c>
      <c r="T152" s="307"/>
      <c r="U152" s="307"/>
      <c r="V152" s="307"/>
      <c r="W152" s="307"/>
      <c r="X152" s="307"/>
      <c r="Y152" s="308"/>
      <c r="Z152" s="308"/>
      <c r="AA152" s="308"/>
      <c r="AB152" s="308"/>
      <c r="AC152" s="308"/>
      <c r="AD152" s="308"/>
      <c r="AE152" s="308"/>
      <c r="AF152" s="308"/>
      <c r="AG152" s="308"/>
      <c r="AH152" s="308"/>
      <c r="AI152" s="308"/>
      <c r="AJ152" s="343"/>
      <c r="AK152" s="343"/>
      <c r="AL152" s="343"/>
      <c r="AM152" s="343"/>
      <c r="AN152" s="343"/>
      <c r="AO152" s="343"/>
      <c r="AQ152" s="327" t="s">
        <v>1746</v>
      </c>
      <c r="AR152" s="296" t="s">
        <v>141</v>
      </c>
      <c r="AS152" s="305" t="s">
        <v>368</v>
      </c>
      <c r="AT152" s="305" t="s">
        <v>328</v>
      </c>
      <c r="AU152" s="342">
        <v>22</v>
      </c>
      <c r="AV152" s="542">
        <f t="shared" si="7"/>
        <v>9.1487503638707532E-4</v>
      </c>
    </row>
    <row r="153" spans="1:48" ht="15.75" customHeight="1" x14ac:dyDescent="0.25">
      <c r="A153" s="296" t="s">
        <v>127</v>
      </c>
      <c r="B153" s="306" t="s">
        <v>2529</v>
      </c>
      <c r="C153" s="306" t="s">
        <v>289</v>
      </c>
      <c r="D153" s="342">
        <v>0</v>
      </c>
      <c r="E153" s="342">
        <v>0</v>
      </c>
      <c r="F153" s="342">
        <v>0</v>
      </c>
      <c r="G153" s="342">
        <v>0</v>
      </c>
      <c r="H153" s="342">
        <v>0</v>
      </c>
      <c r="I153" s="342">
        <v>3</v>
      </c>
      <c r="J153" s="342">
        <v>0</v>
      </c>
      <c r="K153" s="342">
        <v>0</v>
      </c>
      <c r="L153" s="342"/>
      <c r="M153" s="342"/>
      <c r="N153" s="342"/>
      <c r="O153" s="342"/>
      <c r="P153" s="342">
        <f t="shared" si="8"/>
        <v>3</v>
      </c>
      <c r="Q153" s="973">
        <f t="shared" si="6"/>
        <v>1.2475568678005573E-4</v>
      </c>
      <c r="R153" s="307"/>
      <c r="S153" s="307"/>
      <c r="T153" s="307"/>
      <c r="U153" s="307"/>
      <c r="V153" s="307"/>
      <c r="W153" s="307"/>
      <c r="X153" s="307"/>
      <c r="Y153" s="308"/>
      <c r="Z153" s="308"/>
      <c r="AA153" s="308"/>
      <c r="AB153" s="308"/>
      <c r="AC153" s="308"/>
      <c r="AD153" s="308"/>
      <c r="AE153" s="308"/>
      <c r="AF153" s="308"/>
      <c r="AG153" s="308"/>
      <c r="AH153" s="308"/>
      <c r="AI153" s="308"/>
      <c r="AJ153" s="343"/>
      <c r="AK153" s="343"/>
      <c r="AL153" s="343"/>
      <c r="AM153" s="343"/>
      <c r="AN153" s="343"/>
      <c r="AO153" s="343"/>
      <c r="AQ153" s="327"/>
      <c r="AR153" s="296" t="s">
        <v>121</v>
      </c>
      <c r="AS153" s="305" t="s">
        <v>336</v>
      </c>
      <c r="AT153" s="305" t="s">
        <v>272</v>
      </c>
      <c r="AU153" s="342">
        <v>21</v>
      </c>
      <c r="AV153" s="542">
        <f t="shared" si="7"/>
        <v>8.7328980746039008E-4</v>
      </c>
    </row>
    <row r="154" spans="1:48" ht="15.75" customHeight="1" x14ac:dyDescent="0.25">
      <c r="A154" s="296" t="s">
        <v>129</v>
      </c>
      <c r="B154" s="306" t="s">
        <v>430</v>
      </c>
      <c r="C154" s="306" t="s">
        <v>301</v>
      </c>
      <c r="D154" s="342">
        <v>0</v>
      </c>
      <c r="E154" s="342">
        <v>0</v>
      </c>
      <c r="F154" s="342">
        <v>0</v>
      </c>
      <c r="G154" s="342">
        <v>0</v>
      </c>
      <c r="H154" s="342">
        <v>0</v>
      </c>
      <c r="I154" s="342">
        <v>0</v>
      </c>
      <c r="J154" s="342">
        <v>0</v>
      </c>
      <c r="K154" s="342">
        <v>0</v>
      </c>
      <c r="L154" s="342">
        <v>0</v>
      </c>
      <c r="M154" s="342">
        <v>0</v>
      </c>
      <c r="N154" s="342">
        <v>0</v>
      </c>
      <c r="O154" s="342">
        <v>0</v>
      </c>
      <c r="P154" s="342">
        <f t="shared" si="8"/>
        <v>0</v>
      </c>
      <c r="Q154" s="973">
        <f t="shared" si="6"/>
        <v>0</v>
      </c>
      <c r="R154" s="307" t="s">
        <v>112</v>
      </c>
      <c r="S154" s="307" t="s">
        <v>112</v>
      </c>
      <c r="T154" s="307"/>
      <c r="U154" s="307"/>
      <c r="V154" s="307"/>
      <c r="W154" s="307"/>
      <c r="X154" s="307"/>
      <c r="Y154" s="308"/>
      <c r="Z154" s="308"/>
      <c r="AA154" s="308"/>
      <c r="AB154" s="308"/>
      <c r="AC154" s="308"/>
      <c r="AD154" s="308"/>
      <c r="AE154" s="308"/>
      <c r="AF154" s="308"/>
      <c r="AG154" s="308"/>
      <c r="AH154" s="308"/>
      <c r="AI154" s="308"/>
      <c r="AJ154" s="343"/>
      <c r="AK154" s="344"/>
      <c r="AL154" s="344"/>
      <c r="AM154" s="344"/>
      <c r="AN154" s="344"/>
      <c r="AO154" s="344"/>
      <c r="AQ154" s="327" t="s">
        <v>1747</v>
      </c>
      <c r="AR154" s="296" t="s">
        <v>127</v>
      </c>
      <c r="AS154" s="305" t="s">
        <v>419</v>
      </c>
      <c r="AT154" s="305" t="s">
        <v>289</v>
      </c>
      <c r="AU154" s="342">
        <v>21</v>
      </c>
      <c r="AV154" s="542">
        <f t="shared" si="7"/>
        <v>8.7328980746039008E-4</v>
      </c>
    </row>
    <row r="155" spans="1:48" ht="15.75" customHeight="1" x14ac:dyDescent="0.25">
      <c r="A155" s="296" t="s">
        <v>129</v>
      </c>
      <c r="B155" s="306" t="s">
        <v>2455</v>
      </c>
      <c r="C155" s="306" t="s">
        <v>274</v>
      </c>
      <c r="D155" s="342">
        <v>0</v>
      </c>
      <c r="E155" s="342">
        <v>0</v>
      </c>
      <c r="F155" s="342">
        <v>0</v>
      </c>
      <c r="G155" s="342">
        <v>52</v>
      </c>
      <c r="H155" s="342">
        <v>8</v>
      </c>
      <c r="I155" s="342">
        <v>0</v>
      </c>
      <c r="J155" s="342">
        <v>0</v>
      </c>
      <c r="K155" s="342">
        <v>0</v>
      </c>
      <c r="L155" s="342">
        <v>0</v>
      </c>
      <c r="M155" s="342">
        <v>0</v>
      </c>
      <c r="N155" s="342">
        <v>0</v>
      </c>
      <c r="O155" s="342">
        <v>0</v>
      </c>
      <c r="P155" s="342">
        <f t="shared" si="8"/>
        <v>60</v>
      </c>
      <c r="Q155" s="973">
        <f t="shared" si="6"/>
        <v>2.4951137356011145E-3</v>
      </c>
      <c r="R155" s="307"/>
      <c r="S155" s="307"/>
      <c r="T155" s="307"/>
      <c r="U155" s="307"/>
      <c r="V155" s="307"/>
      <c r="W155" s="307"/>
      <c r="X155" s="307"/>
      <c r="Y155" s="308"/>
      <c r="Z155" s="308"/>
      <c r="AA155" s="308"/>
      <c r="AB155" s="308"/>
      <c r="AC155" s="308"/>
      <c r="AD155" s="308"/>
      <c r="AE155" s="308"/>
      <c r="AF155" s="308"/>
      <c r="AG155" s="308"/>
      <c r="AH155" s="308"/>
      <c r="AI155" s="308"/>
      <c r="AJ155" s="343"/>
      <c r="AK155" s="343"/>
      <c r="AL155" s="343"/>
      <c r="AM155" s="343"/>
      <c r="AN155" s="343"/>
      <c r="AO155" s="343"/>
      <c r="AQ155" s="327"/>
      <c r="AR155" s="296" t="s">
        <v>144</v>
      </c>
      <c r="AS155" s="305" t="s">
        <v>2501</v>
      </c>
      <c r="AT155" s="305" t="s">
        <v>272</v>
      </c>
      <c r="AU155" s="342">
        <v>21</v>
      </c>
      <c r="AV155" s="542">
        <f t="shared" si="7"/>
        <v>8.7328980746039008E-4</v>
      </c>
    </row>
    <row r="156" spans="1:48" ht="15.75" customHeight="1" x14ac:dyDescent="0.25">
      <c r="A156" s="296" t="s">
        <v>129</v>
      </c>
      <c r="B156" s="306" t="s">
        <v>2288</v>
      </c>
      <c r="C156" s="306" t="s">
        <v>345</v>
      </c>
      <c r="D156" s="342">
        <v>15</v>
      </c>
      <c r="E156" s="342">
        <v>15</v>
      </c>
      <c r="F156" s="342">
        <v>12</v>
      </c>
      <c r="G156" s="342">
        <v>0</v>
      </c>
      <c r="H156" s="342">
        <v>6</v>
      </c>
      <c r="I156" s="342">
        <v>0</v>
      </c>
      <c r="J156" s="342">
        <v>0</v>
      </c>
      <c r="K156" s="342">
        <v>0</v>
      </c>
      <c r="L156" s="342">
        <v>0</v>
      </c>
      <c r="M156" s="342">
        <v>0</v>
      </c>
      <c r="N156" s="342">
        <v>0</v>
      </c>
      <c r="O156" s="342">
        <v>0</v>
      </c>
      <c r="P156" s="342">
        <f t="shared" si="8"/>
        <v>48</v>
      </c>
      <c r="Q156" s="973">
        <f t="shared" si="6"/>
        <v>1.9960909884808916E-3</v>
      </c>
      <c r="R156" s="307">
        <v>13188.129953919801</v>
      </c>
      <c r="S156" s="307">
        <v>13188.129953919801</v>
      </c>
      <c r="T156" s="307"/>
      <c r="U156" s="307"/>
      <c r="V156" s="307"/>
      <c r="W156" s="307"/>
      <c r="X156" s="307"/>
      <c r="Y156" s="308"/>
      <c r="Z156" s="308"/>
      <c r="AA156" s="308"/>
      <c r="AB156" s="308"/>
      <c r="AC156" s="308"/>
      <c r="AD156" s="308"/>
      <c r="AE156" s="308"/>
      <c r="AF156" s="308"/>
      <c r="AG156" s="308"/>
      <c r="AH156" s="308"/>
      <c r="AI156" s="308"/>
      <c r="AJ156" s="343"/>
      <c r="AK156" s="343"/>
      <c r="AL156" s="343"/>
      <c r="AM156" s="343"/>
      <c r="AN156" s="343"/>
      <c r="AO156" s="343"/>
      <c r="AQ156" s="327"/>
      <c r="AR156" s="296" t="s">
        <v>157</v>
      </c>
      <c r="AS156" s="305" t="s">
        <v>559</v>
      </c>
      <c r="AT156" s="305" t="s">
        <v>272</v>
      </c>
      <c r="AU156" s="342">
        <v>21</v>
      </c>
      <c r="AV156" s="542">
        <f t="shared" si="7"/>
        <v>8.7328980746039008E-4</v>
      </c>
    </row>
    <row r="157" spans="1:48" ht="15.75" customHeight="1" x14ac:dyDescent="0.25">
      <c r="A157" s="296" t="s">
        <v>129</v>
      </c>
      <c r="B157" s="305" t="s">
        <v>427</v>
      </c>
      <c r="C157" s="305" t="s">
        <v>328</v>
      </c>
      <c r="D157" s="342">
        <v>0</v>
      </c>
      <c r="E157" s="342">
        <v>0</v>
      </c>
      <c r="F157" s="342">
        <v>0</v>
      </c>
      <c r="G157" s="342">
        <v>0</v>
      </c>
      <c r="H157" s="342">
        <v>0</v>
      </c>
      <c r="I157" s="342">
        <v>0</v>
      </c>
      <c r="J157" s="342">
        <v>0</v>
      </c>
      <c r="K157" s="342">
        <v>0</v>
      </c>
      <c r="L157" s="342">
        <v>0</v>
      </c>
      <c r="M157" s="342">
        <v>0</v>
      </c>
      <c r="N157" s="342">
        <v>0</v>
      </c>
      <c r="O157" s="342">
        <v>0</v>
      </c>
      <c r="P157" s="342">
        <f t="shared" si="8"/>
        <v>0</v>
      </c>
      <c r="Q157" s="973">
        <f t="shared" si="6"/>
        <v>0</v>
      </c>
      <c r="R157" s="307" t="s">
        <v>112</v>
      </c>
      <c r="S157" s="307" t="s">
        <v>112</v>
      </c>
      <c r="T157" s="307"/>
      <c r="U157" s="307"/>
      <c r="V157" s="307"/>
      <c r="W157" s="307"/>
      <c r="X157" s="307"/>
      <c r="Y157" s="308"/>
      <c r="Z157" s="308"/>
      <c r="AA157" s="308"/>
      <c r="AB157" s="308"/>
      <c r="AC157" s="308"/>
      <c r="AD157" s="308"/>
      <c r="AE157" s="308"/>
      <c r="AF157" s="308"/>
      <c r="AG157" s="308"/>
      <c r="AH157" s="308"/>
      <c r="AI157" s="308"/>
      <c r="AJ157" s="343"/>
      <c r="AK157" s="344"/>
      <c r="AL157" s="344"/>
      <c r="AM157" s="344"/>
      <c r="AN157" s="344"/>
      <c r="AO157" s="344"/>
      <c r="AQ157" s="327" t="s">
        <v>1748</v>
      </c>
      <c r="AR157" s="296" t="s">
        <v>157</v>
      </c>
      <c r="AS157" s="305" t="s">
        <v>1486</v>
      </c>
      <c r="AT157" s="305" t="s">
        <v>272</v>
      </c>
      <c r="AU157" s="342">
        <v>21</v>
      </c>
      <c r="AV157" s="542">
        <f t="shared" si="7"/>
        <v>8.7328980746039008E-4</v>
      </c>
    </row>
    <row r="158" spans="1:48" ht="15.75" customHeight="1" x14ac:dyDescent="0.25">
      <c r="A158" s="296" t="s">
        <v>129</v>
      </c>
      <c r="B158" s="306" t="s">
        <v>426</v>
      </c>
      <c r="C158" s="306" t="s">
        <v>272</v>
      </c>
      <c r="D158" s="342">
        <v>0</v>
      </c>
      <c r="E158" s="342">
        <v>112</v>
      </c>
      <c r="F158" s="342">
        <v>0</v>
      </c>
      <c r="G158" s="342">
        <v>36</v>
      </c>
      <c r="H158" s="342">
        <v>28</v>
      </c>
      <c r="I158" s="342">
        <v>0</v>
      </c>
      <c r="J158" s="342">
        <v>0</v>
      </c>
      <c r="K158" s="342">
        <v>0</v>
      </c>
      <c r="L158" s="342">
        <v>0</v>
      </c>
      <c r="M158" s="342">
        <v>0</v>
      </c>
      <c r="N158" s="342">
        <v>0</v>
      </c>
      <c r="O158" s="342">
        <v>0</v>
      </c>
      <c r="P158" s="342">
        <f t="shared" si="8"/>
        <v>176</v>
      </c>
      <c r="Q158" s="973">
        <f t="shared" si="6"/>
        <v>7.3190002910966025E-3</v>
      </c>
      <c r="R158" s="307" t="s">
        <v>112</v>
      </c>
      <c r="S158" s="307" t="s">
        <v>112</v>
      </c>
      <c r="T158" s="307"/>
      <c r="U158" s="307"/>
      <c r="V158" s="307"/>
      <c r="W158" s="307"/>
      <c r="X158" s="307"/>
      <c r="Y158" s="308"/>
      <c r="Z158" s="308"/>
      <c r="AA158" s="308"/>
      <c r="AB158" s="308"/>
      <c r="AC158" s="308"/>
      <c r="AD158" s="308"/>
      <c r="AE158" s="308"/>
      <c r="AF158" s="308"/>
      <c r="AG158" s="308"/>
      <c r="AH158" s="308"/>
      <c r="AI158" s="308"/>
      <c r="AJ158" s="343"/>
      <c r="AK158" s="344"/>
      <c r="AL158" s="344"/>
      <c r="AM158" s="344"/>
      <c r="AN158" s="344"/>
      <c r="AO158" s="344"/>
      <c r="AQ158" s="327" t="s">
        <v>1749</v>
      </c>
      <c r="AR158" s="296" t="s">
        <v>135</v>
      </c>
      <c r="AS158" s="305" t="s">
        <v>1591</v>
      </c>
      <c r="AT158" s="305" t="s">
        <v>1546</v>
      </c>
      <c r="AU158" s="342">
        <v>21</v>
      </c>
      <c r="AV158" s="542">
        <f t="shared" si="7"/>
        <v>8.7328980746039008E-4</v>
      </c>
    </row>
    <row r="159" spans="1:48" ht="15.75" customHeight="1" x14ac:dyDescent="0.25">
      <c r="A159" s="296" t="s">
        <v>129</v>
      </c>
      <c r="B159" s="305" t="s">
        <v>412</v>
      </c>
      <c r="C159" s="305" t="s">
        <v>272</v>
      </c>
      <c r="D159" s="342">
        <v>0</v>
      </c>
      <c r="E159" s="342">
        <v>0</v>
      </c>
      <c r="F159" s="342">
        <v>0</v>
      </c>
      <c r="G159" s="342">
        <v>0</v>
      </c>
      <c r="H159" s="342">
        <v>0</v>
      </c>
      <c r="I159" s="342">
        <v>0</v>
      </c>
      <c r="J159" s="342">
        <v>0</v>
      </c>
      <c r="K159" s="342">
        <v>0</v>
      </c>
      <c r="L159" s="342">
        <v>0</v>
      </c>
      <c r="M159" s="342">
        <v>0</v>
      </c>
      <c r="N159" s="342">
        <v>0</v>
      </c>
      <c r="O159" s="342">
        <v>0</v>
      </c>
      <c r="P159" s="342">
        <f t="shared" si="8"/>
        <v>0</v>
      </c>
      <c r="Q159" s="973">
        <f t="shared" si="6"/>
        <v>0</v>
      </c>
      <c r="R159" s="307" t="s">
        <v>112</v>
      </c>
      <c r="S159" s="307" t="s">
        <v>112</v>
      </c>
      <c r="T159" s="307"/>
      <c r="U159" s="307"/>
      <c r="V159" s="307"/>
      <c r="W159" s="307"/>
      <c r="X159" s="307"/>
      <c r="Y159" s="308"/>
      <c r="Z159" s="308"/>
      <c r="AA159" s="308"/>
      <c r="AB159" s="308"/>
      <c r="AC159" s="308"/>
      <c r="AD159" s="308"/>
      <c r="AE159" s="308"/>
      <c r="AF159" s="308"/>
      <c r="AG159" s="308"/>
      <c r="AH159" s="308"/>
      <c r="AI159" s="308"/>
      <c r="AJ159" s="343"/>
      <c r="AK159" s="344"/>
      <c r="AL159" s="344"/>
      <c r="AM159" s="344"/>
      <c r="AN159" s="344"/>
      <c r="AO159" s="344"/>
      <c r="AQ159" s="327" t="s">
        <v>1750</v>
      </c>
      <c r="AR159" s="296" t="s">
        <v>145</v>
      </c>
      <c r="AS159" s="305" t="s">
        <v>417</v>
      </c>
      <c r="AT159" s="305" t="s">
        <v>418</v>
      </c>
      <c r="AU159" s="342">
        <v>21</v>
      </c>
      <c r="AV159" s="542">
        <f t="shared" si="7"/>
        <v>8.7328980746039008E-4</v>
      </c>
    </row>
    <row r="160" spans="1:48" ht="15.75" customHeight="1" x14ac:dyDescent="0.25">
      <c r="A160" s="296" t="s">
        <v>129</v>
      </c>
      <c r="B160" s="306" t="s">
        <v>433</v>
      </c>
      <c r="C160" s="306" t="s">
        <v>272</v>
      </c>
      <c r="D160" s="342">
        <v>0</v>
      </c>
      <c r="E160" s="342">
        <v>27</v>
      </c>
      <c r="F160" s="342">
        <v>0</v>
      </c>
      <c r="G160" s="342">
        <v>138</v>
      </c>
      <c r="H160" s="342">
        <v>69</v>
      </c>
      <c r="I160" s="342">
        <v>0</v>
      </c>
      <c r="J160" s="342">
        <v>0</v>
      </c>
      <c r="K160" s="342">
        <v>0</v>
      </c>
      <c r="L160" s="342">
        <v>0</v>
      </c>
      <c r="M160" s="342">
        <v>0</v>
      </c>
      <c r="N160" s="342">
        <v>0</v>
      </c>
      <c r="O160" s="342">
        <v>0</v>
      </c>
      <c r="P160" s="342">
        <f t="shared" si="8"/>
        <v>234</v>
      </c>
      <c r="Q160" s="973">
        <f t="shared" si="6"/>
        <v>9.7309435688443472E-3</v>
      </c>
      <c r="R160" s="307" t="s">
        <v>112</v>
      </c>
      <c r="S160" s="307" t="s">
        <v>112</v>
      </c>
      <c r="T160" s="307"/>
      <c r="U160" s="307"/>
      <c r="V160" s="307"/>
      <c r="W160" s="307"/>
      <c r="X160" s="307"/>
      <c r="Y160" s="308"/>
      <c r="Z160" s="308"/>
      <c r="AA160" s="308"/>
      <c r="AB160" s="308"/>
      <c r="AC160" s="308"/>
      <c r="AD160" s="308"/>
      <c r="AE160" s="308"/>
      <c r="AF160" s="308"/>
      <c r="AG160" s="308"/>
      <c r="AH160" s="308"/>
      <c r="AI160" s="308"/>
      <c r="AJ160" s="343"/>
      <c r="AK160" s="344"/>
      <c r="AL160" s="344"/>
      <c r="AM160" s="344"/>
      <c r="AN160" s="344"/>
      <c r="AO160" s="344"/>
      <c r="AQ160" s="327" t="s">
        <v>1751</v>
      </c>
      <c r="AR160" s="296" t="s">
        <v>1952</v>
      </c>
      <c r="AS160" s="305" t="s">
        <v>2432</v>
      </c>
      <c r="AT160" s="305" t="s">
        <v>289</v>
      </c>
      <c r="AU160" s="342">
        <v>21</v>
      </c>
      <c r="AV160" s="542">
        <f t="shared" si="7"/>
        <v>8.7328980746039008E-4</v>
      </c>
    </row>
    <row r="161" spans="1:48" ht="15.75" customHeight="1" x14ac:dyDescent="0.25">
      <c r="A161" s="296" t="s">
        <v>129</v>
      </c>
      <c r="B161" s="306" t="s">
        <v>775</v>
      </c>
      <c r="C161" s="306" t="s">
        <v>289</v>
      </c>
      <c r="D161" s="342">
        <v>36</v>
      </c>
      <c r="E161" s="342">
        <v>61</v>
      </c>
      <c r="F161" s="342">
        <v>56</v>
      </c>
      <c r="G161" s="342">
        <v>60</v>
      </c>
      <c r="H161" s="342">
        <v>21</v>
      </c>
      <c r="I161" s="342">
        <v>9</v>
      </c>
      <c r="J161" s="342">
        <v>0</v>
      </c>
      <c r="K161" s="342">
        <v>0</v>
      </c>
      <c r="L161" s="342">
        <v>0</v>
      </c>
      <c r="M161" s="342">
        <v>0</v>
      </c>
      <c r="N161" s="342">
        <v>0</v>
      </c>
      <c r="O161" s="342">
        <v>0</v>
      </c>
      <c r="P161" s="342">
        <f t="shared" si="8"/>
        <v>243</v>
      </c>
      <c r="Q161" s="973">
        <f t="shared" si="6"/>
        <v>1.0105210629184513E-2</v>
      </c>
      <c r="R161" s="307">
        <v>13188.579883771799</v>
      </c>
      <c r="S161" s="307">
        <v>12070.479925175499</v>
      </c>
      <c r="T161" s="307"/>
      <c r="U161" s="307"/>
      <c r="V161" s="307"/>
      <c r="W161" s="307"/>
      <c r="X161" s="307"/>
      <c r="Y161" s="308"/>
      <c r="Z161" s="308"/>
      <c r="AA161" s="308"/>
      <c r="AB161" s="308"/>
      <c r="AC161" s="308"/>
      <c r="AD161" s="308"/>
      <c r="AE161" s="308"/>
      <c r="AF161" s="308"/>
      <c r="AG161" s="308"/>
      <c r="AH161" s="308"/>
      <c r="AI161" s="308"/>
      <c r="AJ161" s="343"/>
      <c r="AK161" s="344"/>
      <c r="AL161" s="344"/>
      <c r="AM161" s="344"/>
      <c r="AN161" s="344"/>
      <c r="AO161" s="344"/>
      <c r="AQ161" s="327" t="s">
        <v>1752</v>
      </c>
      <c r="AR161" s="296" t="s">
        <v>2248</v>
      </c>
      <c r="AS161" s="305" t="s">
        <v>2249</v>
      </c>
      <c r="AT161" s="305" t="s">
        <v>289</v>
      </c>
      <c r="AU161" s="342">
        <v>20</v>
      </c>
      <c r="AV161" s="542">
        <f t="shared" si="7"/>
        <v>8.3170457853370483E-4</v>
      </c>
    </row>
    <row r="162" spans="1:48" ht="15.75" customHeight="1" x14ac:dyDescent="0.25">
      <c r="A162" s="296" t="s">
        <v>129</v>
      </c>
      <c r="B162" s="305" t="s">
        <v>428</v>
      </c>
      <c r="C162" s="305" t="s">
        <v>345</v>
      </c>
      <c r="D162" s="342">
        <v>9</v>
      </c>
      <c r="E162" s="342">
        <v>23</v>
      </c>
      <c r="F162" s="342">
        <v>33</v>
      </c>
      <c r="G162" s="342">
        <v>33</v>
      </c>
      <c r="H162" s="342">
        <v>8</v>
      </c>
      <c r="I162" s="342">
        <v>15</v>
      </c>
      <c r="J162" s="342">
        <v>0</v>
      </c>
      <c r="K162" s="342">
        <v>0</v>
      </c>
      <c r="L162" s="342">
        <v>0</v>
      </c>
      <c r="M162" s="342">
        <v>0</v>
      </c>
      <c r="N162" s="342">
        <v>0</v>
      </c>
      <c r="O162" s="342">
        <v>0</v>
      </c>
      <c r="P162" s="342">
        <f t="shared" si="8"/>
        <v>121</v>
      </c>
      <c r="Q162" s="973">
        <f t="shared" si="6"/>
        <v>5.0318127001289141E-3</v>
      </c>
      <c r="R162" s="307">
        <v>16429.279993089502</v>
      </c>
      <c r="S162" s="307">
        <v>16429.279993089502</v>
      </c>
      <c r="T162" s="307"/>
      <c r="U162" s="307"/>
      <c r="V162" s="307"/>
      <c r="W162" s="307"/>
      <c r="X162" s="307"/>
      <c r="Y162" s="308"/>
      <c r="Z162" s="308"/>
      <c r="AA162" s="308"/>
      <c r="AB162" s="308"/>
      <c r="AC162" s="308"/>
      <c r="AD162" s="308"/>
      <c r="AE162" s="308"/>
      <c r="AF162" s="308"/>
      <c r="AG162" s="308"/>
      <c r="AH162" s="308"/>
      <c r="AI162" s="308"/>
      <c r="AJ162" s="343"/>
      <c r="AK162" s="344"/>
      <c r="AL162" s="344"/>
      <c r="AM162" s="344"/>
      <c r="AN162" s="344"/>
      <c r="AO162" s="344"/>
      <c r="AQ162" s="327" t="s">
        <v>1753</v>
      </c>
      <c r="AR162" s="296" t="s">
        <v>131</v>
      </c>
      <c r="AS162" s="305" t="s">
        <v>2219</v>
      </c>
      <c r="AT162" s="305" t="s">
        <v>274</v>
      </c>
      <c r="AU162" s="342">
        <v>20</v>
      </c>
      <c r="AV162" s="542">
        <f t="shared" si="7"/>
        <v>8.3170457853370483E-4</v>
      </c>
    </row>
    <row r="163" spans="1:48" ht="15.75" customHeight="1" x14ac:dyDescent="0.25">
      <c r="A163" s="296" t="s">
        <v>120</v>
      </c>
      <c r="B163" s="305" t="s">
        <v>435</v>
      </c>
      <c r="C163" s="305" t="s">
        <v>284</v>
      </c>
      <c r="D163" s="342">
        <v>0</v>
      </c>
      <c r="E163" s="342">
        <v>0</v>
      </c>
      <c r="F163" s="342">
        <v>0</v>
      </c>
      <c r="G163" s="342">
        <v>0</v>
      </c>
      <c r="H163" s="342">
        <v>0</v>
      </c>
      <c r="I163" s="342">
        <v>0</v>
      </c>
      <c r="J163" s="342">
        <v>0</v>
      </c>
      <c r="K163" s="342">
        <v>0</v>
      </c>
      <c r="L163" s="342">
        <v>0</v>
      </c>
      <c r="M163" s="342">
        <v>0</v>
      </c>
      <c r="N163" s="342">
        <v>0</v>
      </c>
      <c r="O163" s="342">
        <v>0</v>
      </c>
      <c r="P163" s="342">
        <f t="shared" si="8"/>
        <v>0</v>
      </c>
      <c r="Q163" s="973">
        <f t="shared" si="6"/>
        <v>0</v>
      </c>
      <c r="R163" s="307" t="s">
        <v>112</v>
      </c>
      <c r="S163" s="307" t="s">
        <v>112</v>
      </c>
      <c r="T163" s="307"/>
      <c r="U163" s="307"/>
      <c r="V163" s="307"/>
      <c r="W163" s="307"/>
      <c r="X163" s="307"/>
      <c r="Y163" s="308"/>
      <c r="Z163" s="308"/>
      <c r="AA163" s="308"/>
      <c r="AB163" s="308"/>
      <c r="AC163" s="308"/>
      <c r="AD163" s="308"/>
      <c r="AE163" s="308"/>
      <c r="AF163" s="308"/>
      <c r="AG163" s="308"/>
      <c r="AH163" s="308"/>
      <c r="AI163" s="308"/>
      <c r="AJ163" s="343"/>
      <c r="AK163" s="344"/>
      <c r="AL163" s="344"/>
      <c r="AM163" s="344"/>
      <c r="AN163" s="344"/>
      <c r="AO163" s="344"/>
      <c r="AQ163" s="327" t="s">
        <v>1754</v>
      </c>
      <c r="AR163" s="296" t="s">
        <v>2504</v>
      </c>
      <c r="AS163" s="305" t="s">
        <v>401</v>
      </c>
      <c r="AT163" s="305" t="s">
        <v>328</v>
      </c>
      <c r="AU163" s="342">
        <v>20</v>
      </c>
      <c r="AV163" s="542">
        <f t="shared" si="7"/>
        <v>8.3170457853370483E-4</v>
      </c>
    </row>
    <row r="164" spans="1:48" ht="15.75" customHeight="1" x14ac:dyDescent="0.25">
      <c r="A164" s="296" t="s">
        <v>120</v>
      </c>
      <c r="B164" s="306" t="s">
        <v>2300</v>
      </c>
      <c r="C164" s="306" t="s">
        <v>272</v>
      </c>
      <c r="D164" s="342">
        <v>0</v>
      </c>
      <c r="E164" s="342">
        <v>0</v>
      </c>
      <c r="F164" s="342">
        <v>18</v>
      </c>
      <c r="G164" s="342">
        <v>0</v>
      </c>
      <c r="H164" s="342">
        <v>6</v>
      </c>
      <c r="I164" s="342">
        <v>12</v>
      </c>
      <c r="J164" s="342">
        <v>0</v>
      </c>
      <c r="K164" s="342">
        <v>0</v>
      </c>
      <c r="L164" s="342">
        <v>0</v>
      </c>
      <c r="M164" s="342">
        <v>0</v>
      </c>
      <c r="N164" s="342">
        <v>0</v>
      </c>
      <c r="O164" s="342">
        <v>0</v>
      </c>
      <c r="P164" s="342">
        <f t="shared" si="8"/>
        <v>36</v>
      </c>
      <c r="Q164" s="973">
        <f t="shared" si="6"/>
        <v>1.4970682413606687E-3</v>
      </c>
      <c r="R164" s="307" t="s">
        <v>112</v>
      </c>
      <c r="S164" s="307" t="s">
        <v>112</v>
      </c>
      <c r="T164" s="307"/>
      <c r="U164" s="307"/>
      <c r="V164" s="307"/>
      <c r="W164" s="307"/>
      <c r="X164" s="307"/>
      <c r="Y164" s="308"/>
      <c r="Z164" s="308"/>
      <c r="AA164" s="308"/>
      <c r="AB164" s="308"/>
      <c r="AC164" s="308"/>
      <c r="AD164" s="308"/>
      <c r="AE164" s="308"/>
      <c r="AF164" s="308"/>
      <c r="AG164" s="308"/>
      <c r="AH164" s="308"/>
      <c r="AI164" s="308"/>
      <c r="AJ164" s="343"/>
      <c r="AK164" s="343"/>
      <c r="AL164" s="343"/>
      <c r="AM164" s="343"/>
      <c r="AN164" s="343"/>
      <c r="AO164" s="343"/>
      <c r="AQ164" s="327"/>
      <c r="AR164" s="296" t="s">
        <v>164</v>
      </c>
      <c r="AS164" s="305" t="s">
        <v>2293</v>
      </c>
      <c r="AT164" s="305" t="s">
        <v>376</v>
      </c>
      <c r="AU164" s="342">
        <v>20</v>
      </c>
      <c r="AV164" s="542">
        <f t="shared" si="7"/>
        <v>8.3170457853370483E-4</v>
      </c>
    </row>
    <row r="165" spans="1:48" ht="15.75" customHeight="1" x14ac:dyDescent="0.25">
      <c r="A165" s="296" t="s">
        <v>120</v>
      </c>
      <c r="B165" s="305" t="s">
        <v>437</v>
      </c>
      <c r="C165" s="305" t="s">
        <v>274</v>
      </c>
      <c r="D165" s="342">
        <v>0</v>
      </c>
      <c r="E165" s="342">
        <v>0</v>
      </c>
      <c r="F165" s="342">
        <v>0</v>
      </c>
      <c r="G165" s="342">
        <v>0</v>
      </c>
      <c r="H165" s="342">
        <v>0</v>
      </c>
      <c r="I165" s="342">
        <v>0</v>
      </c>
      <c r="J165" s="342">
        <v>0</v>
      </c>
      <c r="K165" s="342">
        <v>0</v>
      </c>
      <c r="L165" s="342">
        <v>0</v>
      </c>
      <c r="M165" s="342">
        <v>0</v>
      </c>
      <c r="N165" s="342">
        <v>0</v>
      </c>
      <c r="O165" s="342">
        <v>0</v>
      </c>
      <c r="P165" s="342">
        <f t="shared" si="8"/>
        <v>0</v>
      </c>
      <c r="Q165" s="973">
        <f t="shared" si="6"/>
        <v>0</v>
      </c>
      <c r="R165" s="307" t="s">
        <v>112</v>
      </c>
      <c r="S165" s="307" t="s">
        <v>112</v>
      </c>
      <c r="T165" s="307"/>
      <c r="U165" s="307"/>
      <c r="V165" s="307"/>
      <c r="W165" s="307"/>
      <c r="X165" s="307"/>
      <c r="Y165" s="308"/>
      <c r="Z165" s="308"/>
      <c r="AA165" s="308"/>
      <c r="AB165" s="308"/>
      <c r="AC165" s="308"/>
      <c r="AD165" s="308"/>
      <c r="AE165" s="308"/>
      <c r="AF165" s="308"/>
      <c r="AG165" s="308"/>
      <c r="AH165" s="308"/>
      <c r="AI165" s="308"/>
      <c r="AJ165" s="343"/>
      <c r="AK165" s="344"/>
      <c r="AL165" s="344"/>
      <c r="AM165" s="344"/>
      <c r="AN165" s="344"/>
      <c r="AO165" s="344"/>
      <c r="AQ165" s="327" t="s">
        <v>1755</v>
      </c>
      <c r="AR165" s="296" t="s">
        <v>135</v>
      </c>
      <c r="AS165" s="305" t="s">
        <v>1770</v>
      </c>
      <c r="AT165" s="305" t="s">
        <v>1546</v>
      </c>
      <c r="AU165" s="342">
        <v>20</v>
      </c>
      <c r="AV165" s="542">
        <f t="shared" si="7"/>
        <v>8.3170457853370483E-4</v>
      </c>
    </row>
    <row r="166" spans="1:48" ht="15.75" customHeight="1" x14ac:dyDescent="0.25">
      <c r="A166" s="296" t="s">
        <v>120</v>
      </c>
      <c r="B166" s="306" t="s">
        <v>438</v>
      </c>
      <c r="C166" s="306" t="s">
        <v>284</v>
      </c>
      <c r="D166" s="342">
        <v>0</v>
      </c>
      <c r="E166" s="342">
        <v>0</v>
      </c>
      <c r="F166" s="342">
        <v>2</v>
      </c>
      <c r="G166" s="342">
        <v>0</v>
      </c>
      <c r="H166" s="342">
        <v>0</v>
      </c>
      <c r="I166" s="342">
        <v>1</v>
      </c>
      <c r="J166" s="342">
        <v>0</v>
      </c>
      <c r="K166" s="342">
        <v>0</v>
      </c>
      <c r="L166" s="342">
        <v>0</v>
      </c>
      <c r="M166" s="342">
        <v>0</v>
      </c>
      <c r="N166" s="342">
        <v>0</v>
      </c>
      <c r="O166" s="342">
        <v>0</v>
      </c>
      <c r="P166" s="342">
        <f t="shared" si="8"/>
        <v>3</v>
      </c>
      <c r="Q166" s="973">
        <f t="shared" si="6"/>
        <v>1.2475568678005573E-4</v>
      </c>
      <c r="R166" s="307" t="s">
        <v>112</v>
      </c>
      <c r="S166" s="307" t="s">
        <v>112</v>
      </c>
      <c r="T166" s="307"/>
      <c r="U166" s="307"/>
      <c r="V166" s="307"/>
      <c r="W166" s="307"/>
      <c r="X166" s="307"/>
      <c r="Y166" s="308"/>
      <c r="Z166" s="308"/>
      <c r="AA166" s="308"/>
      <c r="AB166" s="308"/>
      <c r="AC166" s="308"/>
      <c r="AD166" s="308"/>
      <c r="AE166" s="308"/>
      <c r="AF166" s="308"/>
      <c r="AG166" s="308"/>
      <c r="AH166" s="308"/>
      <c r="AI166" s="308"/>
      <c r="AJ166" s="343"/>
      <c r="AK166" s="344"/>
      <c r="AL166" s="344"/>
      <c r="AM166" s="344"/>
      <c r="AN166" s="344"/>
      <c r="AO166" s="344"/>
      <c r="AQ166" s="327" t="s">
        <v>1756</v>
      </c>
      <c r="AR166" s="296" t="s">
        <v>161</v>
      </c>
      <c r="AS166" s="305" t="s">
        <v>2470</v>
      </c>
      <c r="AT166" s="305" t="s">
        <v>299</v>
      </c>
      <c r="AU166" s="342">
        <v>20</v>
      </c>
      <c r="AV166" s="542">
        <f t="shared" si="7"/>
        <v>8.3170457853370483E-4</v>
      </c>
    </row>
    <row r="167" spans="1:48" ht="15.75" customHeight="1" x14ac:dyDescent="0.25">
      <c r="A167" s="296" t="s">
        <v>120</v>
      </c>
      <c r="B167" s="305" t="s">
        <v>441</v>
      </c>
      <c r="C167" s="305" t="s">
        <v>301</v>
      </c>
      <c r="D167" s="342">
        <v>0</v>
      </c>
      <c r="E167" s="342">
        <v>0</v>
      </c>
      <c r="F167" s="342">
        <v>0</v>
      </c>
      <c r="G167" s="342">
        <v>0</v>
      </c>
      <c r="H167" s="342">
        <v>0</v>
      </c>
      <c r="I167" s="342">
        <v>0</v>
      </c>
      <c r="J167" s="342">
        <v>0</v>
      </c>
      <c r="K167" s="342">
        <v>0</v>
      </c>
      <c r="L167" s="342">
        <v>0</v>
      </c>
      <c r="M167" s="342">
        <v>0</v>
      </c>
      <c r="N167" s="342">
        <v>0</v>
      </c>
      <c r="O167" s="342">
        <v>0</v>
      </c>
      <c r="P167" s="342">
        <f t="shared" si="8"/>
        <v>0</v>
      </c>
      <c r="Q167" s="973">
        <f t="shared" si="6"/>
        <v>0</v>
      </c>
      <c r="R167" s="307" t="s">
        <v>112</v>
      </c>
      <c r="S167" s="307" t="s">
        <v>112</v>
      </c>
      <c r="T167" s="307"/>
      <c r="U167" s="307"/>
      <c r="V167" s="307"/>
      <c r="W167" s="307"/>
      <c r="X167" s="307"/>
      <c r="Y167" s="308"/>
      <c r="Z167" s="308"/>
      <c r="AA167" s="308"/>
      <c r="AB167" s="308"/>
      <c r="AC167" s="308"/>
      <c r="AD167" s="308"/>
      <c r="AE167" s="308"/>
      <c r="AF167" s="308"/>
      <c r="AG167" s="308"/>
      <c r="AH167" s="308"/>
      <c r="AI167" s="308"/>
      <c r="AJ167" s="343"/>
      <c r="AK167" s="344"/>
      <c r="AL167" s="344"/>
      <c r="AM167" s="344"/>
      <c r="AN167" s="344"/>
      <c r="AO167" s="344"/>
      <c r="AQ167" s="327" t="s">
        <v>1757</v>
      </c>
      <c r="AR167" s="296" t="s">
        <v>133</v>
      </c>
      <c r="AS167" s="305" t="s">
        <v>1580</v>
      </c>
      <c r="AT167" s="305" t="s">
        <v>272</v>
      </c>
      <c r="AU167" s="342">
        <v>20</v>
      </c>
      <c r="AV167" s="542">
        <f t="shared" si="7"/>
        <v>8.3170457853370483E-4</v>
      </c>
    </row>
    <row r="168" spans="1:48" ht="15.75" customHeight="1" x14ac:dyDescent="0.25">
      <c r="A168" s="296" t="s">
        <v>120</v>
      </c>
      <c r="B168" s="306" t="s">
        <v>443</v>
      </c>
      <c r="C168" s="306" t="s">
        <v>274</v>
      </c>
      <c r="D168" s="342">
        <v>0</v>
      </c>
      <c r="E168" s="342">
        <v>0</v>
      </c>
      <c r="F168" s="342">
        <v>0</v>
      </c>
      <c r="G168" s="342">
        <v>0</v>
      </c>
      <c r="H168" s="342">
        <v>0</v>
      </c>
      <c r="I168" s="342">
        <v>0</v>
      </c>
      <c r="J168" s="342">
        <v>0</v>
      </c>
      <c r="K168" s="342">
        <v>0</v>
      </c>
      <c r="L168" s="342">
        <v>0</v>
      </c>
      <c r="M168" s="342">
        <v>0</v>
      </c>
      <c r="N168" s="342">
        <v>0</v>
      </c>
      <c r="O168" s="342">
        <v>0</v>
      </c>
      <c r="P168" s="342">
        <f t="shared" si="8"/>
        <v>0</v>
      </c>
      <c r="Q168" s="973">
        <f t="shared" si="6"/>
        <v>0</v>
      </c>
      <c r="R168" s="307" t="s">
        <v>112</v>
      </c>
      <c r="S168" s="307" t="s">
        <v>112</v>
      </c>
      <c r="T168" s="307"/>
      <c r="U168" s="307"/>
      <c r="V168" s="307"/>
      <c r="W168" s="307"/>
      <c r="X168" s="307"/>
      <c r="Y168" s="308"/>
      <c r="Z168" s="308"/>
      <c r="AA168" s="308"/>
      <c r="AB168" s="308"/>
      <c r="AC168" s="308"/>
      <c r="AD168" s="308"/>
      <c r="AE168" s="308"/>
      <c r="AF168" s="308"/>
      <c r="AG168" s="308"/>
      <c r="AH168" s="308"/>
      <c r="AI168" s="308"/>
      <c r="AJ168" s="343"/>
      <c r="AK168" s="344"/>
      <c r="AL168" s="344"/>
      <c r="AM168" s="344"/>
      <c r="AN168" s="344"/>
      <c r="AO168" s="344"/>
      <c r="AQ168" s="327" t="s">
        <v>1758</v>
      </c>
      <c r="AR168" s="296" t="s">
        <v>122</v>
      </c>
      <c r="AS168" s="305" t="s">
        <v>2297</v>
      </c>
      <c r="AT168" s="305" t="s">
        <v>345</v>
      </c>
      <c r="AU168" s="342">
        <v>20</v>
      </c>
      <c r="AV168" s="542">
        <f t="shared" si="7"/>
        <v>8.3170457853370483E-4</v>
      </c>
    </row>
    <row r="169" spans="1:48" ht="15.75" customHeight="1" x14ac:dyDescent="0.25">
      <c r="A169" s="296" t="s">
        <v>120</v>
      </c>
      <c r="B169" s="305" t="s">
        <v>448</v>
      </c>
      <c r="C169" s="305" t="s">
        <v>324</v>
      </c>
      <c r="D169" s="342">
        <v>37</v>
      </c>
      <c r="E169" s="342">
        <v>11</v>
      </c>
      <c r="F169" s="342">
        <v>28</v>
      </c>
      <c r="G169" s="342">
        <v>33</v>
      </c>
      <c r="H169" s="342">
        <v>54</v>
      </c>
      <c r="I169" s="342">
        <v>42</v>
      </c>
      <c r="J169" s="342">
        <v>0</v>
      </c>
      <c r="K169" s="342">
        <v>0</v>
      </c>
      <c r="L169" s="342">
        <v>0</v>
      </c>
      <c r="M169" s="342">
        <v>0</v>
      </c>
      <c r="N169" s="342">
        <v>0</v>
      </c>
      <c r="O169" s="342">
        <v>0</v>
      </c>
      <c r="P169" s="342">
        <f t="shared" si="8"/>
        <v>205</v>
      </c>
      <c r="Q169" s="973">
        <f t="shared" si="6"/>
        <v>8.5249719299704749E-3</v>
      </c>
      <c r="R169" s="307">
        <v>19457.709999584</v>
      </c>
      <c r="S169" s="307">
        <v>15296.3200004258</v>
      </c>
      <c r="T169" s="307"/>
      <c r="U169" s="307"/>
      <c r="V169" s="307"/>
      <c r="W169" s="307"/>
      <c r="X169" s="307"/>
      <c r="Y169" s="308"/>
      <c r="Z169" s="308"/>
      <c r="AA169" s="308"/>
      <c r="AB169" s="308"/>
      <c r="AC169" s="308"/>
      <c r="AD169" s="308"/>
      <c r="AE169" s="308"/>
      <c r="AF169" s="308"/>
      <c r="AG169" s="308"/>
      <c r="AH169" s="308"/>
      <c r="AI169" s="308"/>
      <c r="AJ169" s="343"/>
      <c r="AK169" s="344"/>
      <c r="AL169" s="344"/>
      <c r="AM169" s="344"/>
      <c r="AN169" s="344"/>
      <c r="AO169" s="344"/>
      <c r="AQ169" s="327" t="s">
        <v>317</v>
      </c>
      <c r="AR169" s="296" t="s">
        <v>127</v>
      </c>
      <c r="AS169" s="305" t="s">
        <v>2393</v>
      </c>
      <c r="AT169" s="305" t="s">
        <v>272</v>
      </c>
      <c r="AU169" s="342">
        <v>19</v>
      </c>
      <c r="AV169" s="542">
        <f t="shared" si="7"/>
        <v>7.9011934960701959E-4</v>
      </c>
    </row>
    <row r="170" spans="1:48" ht="15.75" customHeight="1" x14ac:dyDescent="0.25">
      <c r="A170" s="296" t="s">
        <v>120</v>
      </c>
      <c r="B170" s="305" t="s">
        <v>279</v>
      </c>
      <c r="C170" s="305" t="s">
        <v>277</v>
      </c>
      <c r="D170" s="342">
        <v>30</v>
      </c>
      <c r="E170" s="342">
        <v>40</v>
      </c>
      <c r="F170" s="342">
        <v>70</v>
      </c>
      <c r="G170" s="342">
        <v>59</v>
      </c>
      <c r="H170" s="342">
        <v>90</v>
      </c>
      <c r="I170" s="342">
        <v>75</v>
      </c>
      <c r="J170" s="342">
        <v>0</v>
      </c>
      <c r="K170" s="342">
        <v>0</v>
      </c>
      <c r="L170" s="342">
        <v>0</v>
      </c>
      <c r="M170" s="342">
        <v>0</v>
      </c>
      <c r="N170" s="342">
        <v>0</v>
      </c>
      <c r="O170" s="342">
        <v>0</v>
      </c>
      <c r="P170" s="342">
        <f t="shared" si="8"/>
        <v>364</v>
      </c>
      <c r="Q170" s="973">
        <f t="shared" si="6"/>
        <v>1.5137023329313428E-2</v>
      </c>
      <c r="R170" s="307">
        <v>13183.8099998666</v>
      </c>
      <c r="S170" s="307">
        <v>9827.7099997184305</v>
      </c>
      <c r="T170" s="307"/>
      <c r="U170" s="308"/>
      <c r="V170" s="307"/>
      <c r="W170" s="308"/>
      <c r="X170" s="308"/>
      <c r="Y170" s="308"/>
      <c r="Z170" s="308"/>
      <c r="AA170" s="308"/>
      <c r="AB170" s="308"/>
      <c r="AC170" s="308"/>
      <c r="AD170" s="308"/>
      <c r="AE170" s="308"/>
      <c r="AF170" s="308"/>
      <c r="AG170" s="308"/>
      <c r="AH170" s="308"/>
      <c r="AI170" s="308"/>
      <c r="AJ170" s="343"/>
      <c r="AK170" s="344"/>
      <c r="AL170" s="344"/>
      <c r="AM170" s="344"/>
      <c r="AN170" s="344"/>
      <c r="AO170" s="344"/>
      <c r="AQ170" s="327" t="s">
        <v>1759</v>
      </c>
      <c r="AR170" s="296" t="s">
        <v>150</v>
      </c>
      <c r="AS170" s="305" t="s">
        <v>1998</v>
      </c>
      <c r="AT170" s="305" t="s">
        <v>272</v>
      </c>
      <c r="AU170" s="342">
        <v>19</v>
      </c>
      <c r="AV170" s="542">
        <f t="shared" si="7"/>
        <v>7.9011934960701959E-4</v>
      </c>
    </row>
    <row r="171" spans="1:48" ht="15.75" customHeight="1" x14ac:dyDescent="0.25">
      <c r="A171" s="296" t="s">
        <v>120</v>
      </c>
      <c r="B171" s="306" t="s">
        <v>285</v>
      </c>
      <c r="C171" s="306" t="s">
        <v>274</v>
      </c>
      <c r="D171" s="342">
        <v>73</v>
      </c>
      <c r="E171" s="342">
        <v>105</v>
      </c>
      <c r="F171" s="342">
        <v>242</v>
      </c>
      <c r="G171" s="342">
        <v>51</v>
      </c>
      <c r="H171" s="342">
        <v>205</v>
      </c>
      <c r="I171" s="342">
        <v>118</v>
      </c>
      <c r="J171" s="342">
        <v>0</v>
      </c>
      <c r="K171" s="342">
        <v>0</v>
      </c>
      <c r="L171" s="342">
        <v>0</v>
      </c>
      <c r="M171" s="342">
        <v>0</v>
      </c>
      <c r="N171" s="342">
        <v>0</v>
      </c>
      <c r="O171" s="342">
        <v>0</v>
      </c>
      <c r="P171" s="342">
        <f t="shared" si="8"/>
        <v>794</v>
      </c>
      <c r="Q171" s="973">
        <f t="shared" si="6"/>
        <v>3.3018671767788083E-2</v>
      </c>
      <c r="R171" s="307">
        <v>35509.880000301797</v>
      </c>
      <c r="S171" s="307">
        <v>23455.380000266799</v>
      </c>
      <c r="T171" s="307"/>
      <c r="U171" s="307"/>
      <c r="V171" s="307"/>
      <c r="W171" s="307"/>
      <c r="X171" s="307"/>
      <c r="Y171" s="308"/>
      <c r="Z171" s="308"/>
      <c r="AA171" s="308"/>
      <c r="AB171" s="308"/>
      <c r="AC171" s="308"/>
      <c r="AD171" s="308"/>
      <c r="AE171" s="308"/>
      <c r="AF171" s="308"/>
      <c r="AG171" s="308"/>
      <c r="AH171" s="308"/>
      <c r="AI171" s="308"/>
      <c r="AJ171" s="343"/>
      <c r="AK171" s="344"/>
      <c r="AL171" s="344"/>
      <c r="AM171" s="344"/>
      <c r="AN171" s="344"/>
      <c r="AO171" s="344"/>
      <c r="AQ171" s="327" t="s">
        <v>1760</v>
      </c>
      <c r="AR171" s="296" t="s">
        <v>166</v>
      </c>
      <c r="AS171" s="305" t="s">
        <v>604</v>
      </c>
      <c r="AT171" s="305" t="s">
        <v>389</v>
      </c>
      <c r="AU171" s="342">
        <v>19</v>
      </c>
      <c r="AV171" s="542">
        <f t="shared" si="7"/>
        <v>7.9011934960701959E-4</v>
      </c>
    </row>
    <row r="172" spans="1:48" ht="15.75" customHeight="1" x14ac:dyDescent="0.25">
      <c r="A172" s="296" t="s">
        <v>120</v>
      </c>
      <c r="B172" s="306" t="s">
        <v>375</v>
      </c>
      <c r="C172" s="306" t="s">
        <v>376</v>
      </c>
      <c r="D172" s="342">
        <v>15</v>
      </c>
      <c r="E172" s="342">
        <v>0</v>
      </c>
      <c r="F172" s="342">
        <v>30</v>
      </c>
      <c r="G172" s="342">
        <v>15</v>
      </c>
      <c r="H172" s="342">
        <v>5</v>
      </c>
      <c r="I172" s="342">
        <v>20</v>
      </c>
      <c r="J172" s="342">
        <v>0</v>
      </c>
      <c r="K172" s="342">
        <v>0</v>
      </c>
      <c r="L172" s="342">
        <v>0</v>
      </c>
      <c r="M172" s="342">
        <v>0</v>
      </c>
      <c r="N172" s="342">
        <v>0</v>
      </c>
      <c r="O172" s="342">
        <v>0</v>
      </c>
      <c r="P172" s="342">
        <f t="shared" si="8"/>
        <v>85</v>
      </c>
      <c r="Q172" s="973">
        <f t="shared" si="6"/>
        <v>3.5347444587682454E-3</v>
      </c>
      <c r="R172" s="307">
        <v>48519.560077791299</v>
      </c>
      <c r="S172" s="307">
        <v>48415.299957752402</v>
      </c>
      <c r="T172" s="307"/>
      <c r="U172" s="307"/>
      <c r="V172" s="307"/>
      <c r="W172" s="307"/>
      <c r="X172" s="307"/>
      <c r="Y172" s="308"/>
      <c r="Z172" s="308"/>
      <c r="AA172" s="308"/>
      <c r="AB172" s="308"/>
      <c r="AC172" s="308"/>
      <c r="AD172" s="308"/>
      <c r="AE172" s="308"/>
      <c r="AF172" s="308"/>
      <c r="AG172" s="308"/>
      <c r="AH172" s="308"/>
      <c r="AI172" s="308"/>
      <c r="AJ172" s="343"/>
      <c r="AK172" s="344"/>
      <c r="AL172" s="344"/>
      <c r="AM172" s="344"/>
      <c r="AN172" s="344"/>
      <c r="AO172" s="344"/>
      <c r="AQ172" s="327" t="s">
        <v>1761</v>
      </c>
      <c r="AR172" s="296" t="s">
        <v>142</v>
      </c>
      <c r="AS172" s="305" t="s">
        <v>2182</v>
      </c>
      <c r="AT172" s="305" t="s">
        <v>277</v>
      </c>
      <c r="AU172" s="342">
        <v>18</v>
      </c>
      <c r="AV172" s="542">
        <f t="shared" si="7"/>
        <v>7.4853412068033435E-4</v>
      </c>
    </row>
    <row r="173" spans="1:48" ht="15.75" customHeight="1" x14ac:dyDescent="0.25">
      <c r="A173" s="296" t="s">
        <v>120</v>
      </c>
      <c r="B173" s="306" t="s">
        <v>2521</v>
      </c>
      <c r="C173" s="306" t="s">
        <v>289</v>
      </c>
      <c r="D173" s="342">
        <v>0</v>
      </c>
      <c r="E173" s="342">
        <v>0</v>
      </c>
      <c r="F173" s="342">
        <v>0</v>
      </c>
      <c r="G173" s="342">
        <v>0</v>
      </c>
      <c r="H173" s="342">
        <v>0</v>
      </c>
      <c r="I173" s="342">
        <v>55</v>
      </c>
      <c r="J173" s="342">
        <v>0</v>
      </c>
      <c r="K173" s="342">
        <v>0</v>
      </c>
      <c r="L173" s="342"/>
      <c r="M173" s="342"/>
      <c r="N173" s="342"/>
      <c r="O173" s="342"/>
      <c r="P173" s="342">
        <f t="shared" si="8"/>
        <v>55</v>
      </c>
      <c r="Q173" s="973">
        <f t="shared" si="6"/>
        <v>2.2871875909676884E-3</v>
      </c>
      <c r="R173" s="307"/>
      <c r="S173" s="307"/>
      <c r="T173" s="307"/>
      <c r="U173" s="307"/>
      <c r="V173" s="307"/>
      <c r="W173" s="307"/>
      <c r="X173" s="307"/>
      <c r="Y173" s="308"/>
      <c r="Z173" s="308"/>
      <c r="AA173" s="308"/>
      <c r="AB173" s="308"/>
      <c r="AC173" s="308"/>
      <c r="AD173" s="308"/>
      <c r="AE173" s="308"/>
      <c r="AF173" s="308"/>
      <c r="AG173" s="308"/>
      <c r="AH173" s="308"/>
      <c r="AI173" s="308"/>
      <c r="AJ173" s="343"/>
      <c r="AK173" s="343"/>
      <c r="AL173" s="343"/>
      <c r="AM173" s="343"/>
      <c r="AN173" s="343"/>
      <c r="AO173" s="343"/>
      <c r="AQ173" s="327"/>
      <c r="AR173" s="296" t="s">
        <v>2214</v>
      </c>
      <c r="AS173" s="305" t="s">
        <v>2465</v>
      </c>
      <c r="AT173" s="305" t="s">
        <v>272</v>
      </c>
      <c r="AU173" s="342">
        <v>18</v>
      </c>
      <c r="AV173" s="542">
        <f t="shared" si="7"/>
        <v>7.4853412068033435E-4</v>
      </c>
    </row>
    <row r="174" spans="1:48" ht="15.75" customHeight="1" x14ac:dyDescent="0.25">
      <c r="A174" s="296" t="s">
        <v>120</v>
      </c>
      <c r="B174" s="306" t="s">
        <v>2231</v>
      </c>
      <c r="C174" s="306" t="s">
        <v>328</v>
      </c>
      <c r="D174" s="342">
        <v>0</v>
      </c>
      <c r="E174" s="342">
        <v>0</v>
      </c>
      <c r="F174" s="342">
        <v>24</v>
      </c>
      <c r="G174" s="342">
        <v>0</v>
      </c>
      <c r="H174" s="342">
        <v>8</v>
      </c>
      <c r="I174" s="342">
        <v>24</v>
      </c>
      <c r="J174" s="342">
        <v>0</v>
      </c>
      <c r="K174" s="342">
        <v>0</v>
      </c>
      <c r="L174" s="342">
        <v>0</v>
      </c>
      <c r="M174" s="342">
        <v>0</v>
      </c>
      <c r="N174" s="342">
        <v>0</v>
      </c>
      <c r="O174" s="342">
        <v>0</v>
      </c>
      <c r="P174" s="342">
        <f t="shared" si="8"/>
        <v>56</v>
      </c>
      <c r="Q174" s="973">
        <f t="shared" si="6"/>
        <v>2.3287728198943735E-3</v>
      </c>
      <c r="R174" s="307" t="s">
        <v>112</v>
      </c>
      <c r="S174" s="307" t="s">
        <v>112</v>
      </c>
      <c r="T174" s="307"/>
      <c r="U174" s="307"/>
      <c r="V174" s="307"/>
      <c r="W174" s="307"/>
      <c r="X174" s="307"/>
      <c r="Y174" s="308"/>
      <c r="Z174" s="308"/>
      <c r="AA174" s="308"/>
      <c r="AB174" s="308"/>
      <c r="AC174" s="308"/>
      <c r="AD174" s="308"/>
      <c r="AE174" s="308"/>
      <c r="AF174" s="308"/>
      <c r="AG174" s="308"/>
      <c r="AH174" s="308"/>
      <c r="AI174" s="308"/>
      <c r="AJ174" s="343"/>
      <c r="AK174" s="344"/>
      <c r="AL174" s="344"/>
      <c r="AM174" s="344"/>
      <c r="AN174" s="344"/>
      <c r="AO174" s="344"/>
      <c r="AQ174" s="327" t="s">
        <v>1762</v>
      </c>
      <c r="AR174" s="296" t="s">
        <v>127</v>
      </c>
      <c r="AS174" s="305" t="s">
        <v>1588</v>
      </c>
      <c r="AT174" s="305" t="s">
        <v>461</v>
      </c>
      <c r="AU174" s="342">
        <v>17</v>
      </c>
      <c r="AV174" s="542">
        <f t="shared" si="7"/>
        <v>7.0694889175364911E-4</v>
      </c>
    </row>
    <row r="175" spans="1:48" ht="15.75" customHeight="1" x14ac:dyDescent="0.25">
      <c r="A175" s="296" t="s">
        <v>120</v>
      </c>
      <c r="B175" s="305" t="s">
        <v>450</v>
      </c>
      <c r="C175" s="305" t="s">
        <v>451</v>
      </c>
      <c r="D175" s="342">
        <v>0</v>
      </c>
      <c r="E175" s="342">
        <v>0</v>
      </c>
      <c r="F175" s="342">
        <v>0</v>
      </c>
      <c r="G175" s="342">
        <v>0</v>
      </c>
      <c r="H175" s="342">
        <v>0</v>
      </c>
      <c r="I175" s="342">
        <v>0</v>
      </c>
      <c r="J175" s="342">
        <v>0</v>
      </c>
      <c r="K175" s="342">
        <v>0</v>
      </c>
      <c r="L175" s="342">
        <v>0</v>
      </c>
      <c r="M175" s="342">
        <v>0</v>
      </c>
      <c r="N175" s="342">
        <v>0</v>
      </c>
      <c r="O175" s="342">
        <v>0</v>
      </c>
      <c r="P175" s="342">
        <f t="shared" si="8"/>
        <v>0</v>
      </c>
      <c r="Q175" s="973">
        <f t="shared" si="6"/>
        <v>0</v>
      </c>
      <c r="R175" s="307" t="s">
        <v>112</v>
      </c>
      <c r="S175" s="307" t="s">
        <v>112</v>
      </c>
      <c r="T175" s="307"/>
      <c r="U175" s="307"/>
      <c r="V175" s="307"/>
      <c r="W175" s="307"/>
      <c r="X175" s="308"/>
      <c r="Y175" s="308"/>
      <c r="Z175" s="308"/>
      <c r="AA175" s="308"/>
      <c r="AB175" s="308"/>
      <c r="AC175" s="308"/>
      <c r="AD175" s="308"/>
      <c r="AE175" s="308"/>
      <c r="AF175" s="308"/>
      <c r="AG175" s="308"/>
      <c r="AH175" s="308"/>
      <c r="AI175" s="308"/>
      <c r="AJ175" s="343"/>
      <c r="AK175" s="344"/>
      <c r="AL175" s="344"/>
      <c r="AM175" s="344"/>
      <c r="AN175" s="344"/>
      <c r="AO175" s="344"/>
      <c r="AQ175" s="327"/>
      <c r="AR175" s="296" t="s">
        <v>161</v>
      </c>
      <c r="AS175" s="305" t="s">
        <v>544</v>
      </c>
      <c r="AT175" s="305" t="s">
        <v>299</v>
      </c>
      <c r="AU175" s="342">
        <v>17</v>
      </c>
      <c r="AV175" s="542">
        <f t="shared" si="7"/>
        <v>7.0694889175364911E-4</v>
      </c>
    </row>
    <row r="176" spans="1:48" ht="15.75" customHeight="1" x14ac:dyDescent="0.25">
      <c r="A176" s="296" t="s">
        <v>120</v>
      </c>
      <c r="B176" s="305" t="s">
        <v>447</v>
      </c>
      <c r="C176" s="305" t="s">
        <v>287</v>
      </c>
      <c r="D176" s="342">
        <v>0</v>
      </c>
      <c r="E176" s="342">
        <v>0</v>
      </c>
      <c r="F176" s="342">
        <v>0</v>
      </c>
      <c r="G176" s="342">
        <v>0</v>
      </c>
      <c r="H176" s="342">
        <v>0</v>
      </c>
      <c r="I176" s="342">
        <v>0</v>
      </c>
      <c r="J176" s="342">
        <v>0</v>
      </c>
      <c r="K176" s="342">
        <v>0</v>
      </c>
      <c r="L176" s="342">
        <v>0</v>
      </c>
      <c r="M176" s="342">
        <v>0</v>
      </c>
      <c r="N176" s="342">
        <v>0</v>
      </c>
      <c r="O176" s="342">
        <v>0</v>
      </c>
      <c r="P176" s="342">
        <f t="shared" si="8"/>
        <v>0</v>
      </c>
      <c r="Q176" s="973">
        <f t="shared" si="6"/>
        <v>0</v>
      </c>
      <c r="R176" s="307" t="s">
        <v>112</v>
      </c>
      <c r="S176" s="307" t="s">
        <v>112</v>
      </c>
      <c r="T176" s="307"/>
      <c r="U176" s="307"/>
      <c r="V176" s="307"/>
      <c r="W176" s="307"/>
      <c r="X176" s="307"/>
      <c r="Y176" s="308"/>
      <c r="Z176" s="308"/>
      <c r="AA176" s="308"/>
      <c r="AB176" s="308"/>
      <c r="AC176" s="308"/>
      <c r="AD176" s="308"/>
      <c r="AE176" s="308"/>
      <c r="AF176" s="308"/>
      <c r="AG176" s="308"/>
      <c r="AH176" s="308"/>
      <c r="AI176" s="308"/>
      <c r="AJ176" s="343"/>
      <c r="AK176" s="344"/>
      <c r="AL176" s="344"/>
      <c r="AM176" s="344"/>
      <c r="AN176" s="344"/>
      <c r="AO176" s="344"/>
      <c r="AQ176" s="327"/>
      <c r="AR176" s="296" t="s">
        <v>122</v>
      </c>
      <c r="AS176" s="305" t="s">
        <v>566</v>
      </c>
      <c r="AT176" s="305" t="s">
        <v>81</v>
      </c>
      <c r="AU176" s="342">
        <v>17</v>
      </c>
      <c r="AV176" s="542">
        <f t="shared" si="7"/>
        <v>7.0694889175364911E-4</v>
      </c>
    </row>
    <row r="177" spans="1:48" ht="15.75" customHeight="1" x14ac:dyDescent="0.25">
      <c r="A177" s="296" t="s">
        <v>120</v>
      </c>
      <c r="B177" s="305" t="s">
        <v>288</v>
      </c>
      <c r="C177" s="305" t="s">
        <v>289</v>
      </c>
      <c r="D177" s="342">
        <v>39</v>
      </c>
      <c r="E177" s="342">
        <v>40</v>
      </c>
      <c r="F177" s="342">
        <v>90</v>
      </c>
      <c r="G177" s="342">
        <v>63</v>
      </c>
      <c r="H177" s="342">
        <v>55</v>
      </c>
      <c r="I177" s="342">
        <v>91</v>
      </c>
      <c r="J177" s="342">
        <v>0</v>
      </c>
      <c r="K177" s="342">
        <v>0</v>
      </c>
      <c r="L177" s="342">
        <v>0</v>
      </c>
      <c r="M177" s="342">
        <v>0</v>
      </c>
      <c r="N177" s="342">
        <v>0</v>
      </c>
      <c r="O177" s="342">
        <v>0</v>
      </c>
      <c r="P177" s="342">
        <f t="shared" si="8"/>
        <v>378</v>
      </c>
      <c r="Q177" s="973">
        <f t="shared" si="6"/>
        <v>1.5719216534287022E-2</v>
      </c>
      <c r="R177" s="307">
        <v>20046.719999881399</v>
      </c>
      <c r="S177" s="307">
        <v>14096.979999969801</v>
      </c>
      <c r="T177" s="307"/>
      <c r="U177" s="307"/>
      <c r="V177" s="307"/>
      <c r="W177" s="307"/>
      <c r="X177" s="307"/>
      <c r="Y177" s="308"/>
      <c r="Z177" s="308"/>
      <c r="AA177" s="308"/>
      <c r="AB177" s="308"/>
      <c r="AC177" s="308"/>
      <c r="AD177" s="308"/>
      <c r="AE177" s="308"/>
      <c r="AF177" s="308"/>
      <c r="AG177" s="308"/>
      <c r="AH177" s="308"/>
      <c r="AI177" s="308"/>
      <c r="AJ177" s="343"/>
      <c r="AK177" s="343"/>
      <c r="AL177" s="343"/>
      <c r="AM177" s="343"/>
      <c r="AN177" s="343"/>
      <c r="AO177" s="343"/>
      <c r="AQ177" s="327"/>
      <c r="AR177" s="296" t="s">
        <v>123</v>
      </c>
      <c r="AS177" s="305" t="s">
        <v>358</v>
      </c>
      <c r="AT177" s="305" t="s">
        <v>272</v>
      </c>
      <c r="AU177" s="342">
        <v>16</v>
      </c>
      <c r="AV177" s="542">
        <f t="shared" si="7"/>
        <v>6.6536366282696387E-4</v>
      </c>
    </row>
    <row r="178" spans="1:48" ht="15.75" customHeight="1" x14ac:dyDescent="0.25">
      <c r="A178" s="296" t="s">
        <v>120</v>
      </c>
      <c r="B178" s="306" t="s">
        <v>356</v>
      </c>
      <c r="C178" s="306" t="s">
        <v>357</v>
      </c>
      <c r="D178" s="342">
        <v>25</v>
      </c>
      <c r="E178" s="342">
        <v>25</v>
      </c>
      <c r="F178" s="342">
        <v>47</v>
      </c>
      <c r="G178" s="342">
        <v>15</v>
      </c>
      <c r="H178" s="342">
        <v>26</v>
      </c>
      <c r="I178" s="342">
        <v>30</v>
      </c>
      <c r="J178" s="342">
        <v>0</v>
      </c>
      <c r="K178" s="342">
        <v>0</v>
      </c>
      <c r="L178" s="342">
        <v>0</v>
      </c>
      <c r="M178" s="342">
        <v>0</v>
      </c>
      <c r="N178" s="342">
        <v>0</v>
      </c>
      <c r="O178" s="342">
        <v>0</v>
      </c>
      <c r="P178" s="342">
        <f t="shared" si="8"/>
        <v>168</v>
      </c>
      <c r="Q178" s="973">
        <f t="shared" si="6"/>
        <v>6.9863184596831206E-3</v>
      </c>
      <c r="R178" s="307">
        <v>32775.4800004149</v>
      </c>
      <c r="S178" s="307">
        <v>32255.319999288698</v>
      </c>
      <c r="T178" s="307"/>
      <c r="U178" s="307"/>
      <c r="V178" s="307"/>
      <c r="W178" s="307"/>
      <c r="X178" s="307"/>
      <c r="Y178" s="308"/>
      <c r="Z178" s="308"/>
      <c r="AA178" s="308"/>
      <c r="AB178" s="308"/>
      <c r="AC178" s="308"/>
      <c r="AD178" s="308"/>
      <c r="AE178" s="308"/>
      <c r="AF178" s="308"/>
      <c r="AG178" s="308"/>
      <c r="AH178" s="308"/>
      <c r="AI178" s="308"/>
      <c r="AJ178" s="343"/>
      <c r="AK178" s="344"/>
      <c r="AL178" s="344"/>
      <c r="AM178" s="344"/>
      <c r="AN178" s="344"/>
      <c r="AO178" s="344"/>
      <c r="AQ178" s="327" t="s">
        <v>1763</v>
      </c>
      <c r="AR178" s="296" t="s">
        <v>131</v>
      </c>
      <c r="AS178" s="305" t="s">
        <v>1953</v>
      </c>
      <c r="AT178" s="305" t="s">
        <v>302</v>
      </c>
      <c r="AU178" s="342">
        <v>16</v>
      </c>
      <c r="AV178" s="542">
        <f t="shared" si="7"/>
        <v>6.6536366282696387E-4</v>
      </c>
    </row>
    <row r="179" spans="1:48" ht="15.75" customHeight="1" x14ac:dyDescent="0.25">
      <c r="A179" s="296" t="s">
        <v>132</v>
      </c>
      <c r="B179" s="306" t="s">
        <v>2222</v>
      </c>
      <c r="C179" s="306" t="s">
        <v>289</v>
      </c>
      <c r="D179" s="342">
        <v>5</v>
      </c>
      <c r="E179" s="342">
        <v>8</v>
      </c>
      <c r="F179" s="342">
        <v>8</v>
      </c>
      <c r="G179" s="342">
        <v>14</v>
      </c>
      <c r="H179" s="342">
        <v>40</v>
      </c>
      <c r="I179" s="342">
        <v>0</v>
      </c>
      <c r="J179" s="342">
        <v>0</v>
      </c>
      <c r="K179" s="342">
        <v>0</v>
      </c>
      <c r="L179" s="342">
        <v>0</v>
      </c>
      <c r="M179" s="342">
        <v>0</v>
      </c>
      <c r="N179" s="342">
        <v>0</v>
      </c>
      <c r="O179" s="342">
        <v>0</v>
      </c>
      <c r="P179" s="342">
        <f t="shared" si="8"/>
        <v>75</v>
      </c>
      <c r="Q179" s="973">
        <f t="shared" si="6"/>
        <v>3.1188921695013932E-3</v>
      </c>
      <c r="R179" s="307">
        <v>12871.3800006861</v>
      </c>
      <c r="S179" s="307">
        <v>12749.6700006847</v>
      </c>
      <c r="T179" s="307"/>
      <c r="U179" s="307"/>
      <c r="V179" s="307"/>
      <c r="W179" s="307"/>
      <c r="X179" s="307"/>
      <c r="Y179" s="308"/>
      <c r="Z179" s="308"/>
      <c r="AA179" s="308"/>
      <c r="AB179" s="308"/>
      <c r="AC179" s="308"/>
      <c r="AD179" s="308"/>
      <c r="AE179" s="308"/>
      <c r="AF179" s="308"/>
      <c r="AG179" s="308"/>
      <c r="AH179" s="308"/>
      <c r="AI179" s="308"/>
      <c r="AJ179" s="343"/>
      <c r="AK179" s="343"/>
      <c r="AL179" s="343"/>
      <c r="AM179" s="343"/>
      <c r="AN179" s="343"/>
      <c r="AO179" s="343"/>
      <c r="AQ179" s="327" t="s">
        <v>1764</v>
      </c>
      <c r="AR179" s="296" t="s">
        <v>190</v>
      </c>
      <c r="AS179" s="305" t="s">
        <v>2423</v>
      </c>
      <c r="AT179" s="305" t="s">
        <v>345</v>
      </c>
      <c r="AU179" s="342">
        <v>16</v>
      </c>
      <c r="AV179" s="542">
        <f t="shared" si="7"/>
        <v>6.6536366282696387E-4</v>
      </c>
    </row>
    <row r="180" spans="1:48" ht="15.75" customHeight="1" x14ac:dyDescent="0.25">
      <c r="A180" s="296" t="s">
        <v>132</v>
      </c>
      <c r="B180" s="305" t="s">
        <v>396</v>
      </c>
      <c r="C180" s="305" t="s">
        <v>397</v>
      </c>
      <c r="D180" s="342">
        <v>0</v>
      </c>
      <c r="E180" s="342">
        <v>0</v>
      </c>
      <c r="F180" s="342">
        <v>0</v>
      </c>
      <c r="G180" s="342">
        <v>0</v>
      </c>
      <c r="H180" s="342">
        <v>0</v>
      </c>
      <c r="I180" s="342">
        <v>0</v>
      </c>
      <c r="J180" s="342">
        <v>0</v>
      </c>
      <c r="K180" s="342">
        <v>0</v>
      </c>
      <c r="L180" s="342">
        <v>0</v>
      </c>
      <c r="M180" s="342">
        <v>0</v>
      </c>
      <c r="N180" s="342">
        <v>0</v>
      </c>
      <c r="O180" s="342">
        <v>0</v>
      </c>
      <c r="P180" s="342">
        <f t="shared" si="8"/>
        <v>0</v>
      </c>
      <c r="Q180" s="973">
        <f t="shared" si="6"/>
        <v>0</v>
      </c>
      <c r="R180" s="307" t="s">
        <v>112</v>
      </c>
      <c r="S180" s="307" t="s">
        <v>112</v>
      </c>
      <c r="T180" s="307"/>
      <c r="U180" s="307"/>
      <c r="V180" s="307"/>
      <c r="W180" s="307"/>
      <c r="X180" s="307"/>
      <c r="Y180" s="308"/>
      <c r="Z180" s="308"/>
      <c r="AA180" s="308"/>
      <c r="AB180" s="308"/>
      <c r="AC180" s="308"/>
      <c r="AD180" s="308"/>
      <c r="AE180" s="308"/>
      <c r="AF180" s="308"/>
      <c r="AG180" s="308"/>
      <c r="AH180" s="308"/>
      <c r="AI180" s="308"/>
      <c r="AJ180" s="343"/>
      <c r="AK180" s="344"/>
      <c r="AL180" s="344"/>
      <c r="AM180" s="344"/>
      <c r="AN180" s="344"/>
      <c r="AO180" s="344"/>
      <c r="AQ180" s="327" t="s">
        <v>1765</v>
      </c>
      <c r="AR180" s="296" t="s">
        <v>2213</v>
      </c>
      <c r="AS180" s="305" t="s">
        <v>2220</v>
      </c>
      <c r="AT180" s="305" t="s">
        <v>277</v>
      </c>
      <c r="AU180" s="342">
        <v>16</v>
      </c>
      <c r="AV180" s="542">
        <f t="shared" si="7"/>
        <v>6.6536366282696387E-4</v>
      </c>
    </row>
    <row r="181" spans="1:48" ht="15.75" customHeight="1" x14ac:dyDescent="0.25">
      <c r="A181" s="296" t="s">
        <v>132</v>
      </c>
      <c r="B181" s="305" t="s">
        <v>2103</v>
      </c>
      <c r="C181" s="305" t="s">
        <v>301</v>
      </c>
      <c r="D181" s="342">
        <v>0</v>
      </c>
      <c r="E181" s="342">
        <v>0</v>
      </c>
      <c r="F181" s="342">
        <v>0</v>
      </c>
      <c r="G181" s="342">
        <v>0</v>
      </c>
      <c r="H181" s="342">
        <v>0</v>
      </c>
      <c r="I181" s="342">
        <v>0</v>
      </c>
      <c r="J181" s="342">
        <v>0</v>
      </c>
      <c r="K181" s="342">
        <v>0</v>
      </c>
      <c r="L181" s="342">
        <v>0</v>
      </c>
      <c r="M181" s="342">
        <v>0</v>
      </c>
      <c r="N181" s="342">
        <v>0</v>
      </c>
      <c r="O181" s="342">
        <v>0</v>
      </c>
      <c r="P181" s="342">
        <f t="shared" si="8"/>
        <v>0</v>
      </c>
      <c r="Q181" s="973">
        <f t="shared" si="6"/>
        <v>0</v>
      </c>
      <c r="R181" s="307" t="s">
        <v>112</v>
      </c>
      <c r="S181" s="307" t="s">
        <v>112</v>
      </c>
      <c r="T181" s="307"/>
      <c r="U181" s="307"/>
      <c r="V181" s="307"/>
      <c r="W181" s="307"/>
      <c r="X181" s="307"/>
      <c r="Y181" s="308"/>
      <c r="Z181" s="308"/>
      <c r="AA181" s="308"/>
      <c r="AB181" s="308"/>
      <c r="AC181" s="308"/>
      <c r="AD181" s="308"/>
      <c r="AE181" s="308"/>
      <c r="AF181" s="308"/>
      <c r="AG181" s="308"/>
      <c r="AH181" s="308"/>
      <c r="AI181" s="308"/>
      <c r="AJ181" s="343"/>
      <c r="AK181" s="344"/>
      <c r="AL181" s="344"/>
      <c r="AM181" s="344"/>
      <c r="AN181" s="344"/>
      <c r="AO181" s="344"/>
      <c r="AQ181" s="327"/>
      <c r="AR181" s="296" t="s">
        <v>1853</v>
      </c>
      <c r="AS181" s="305" t="s">
        <v>1816</v>
      </c>
      <c r="AT181" s="305" t="s">
        <v>272</v>
      </c>
      <c r="AU181" s="342">
        <v>16</v>
      </c>
      <c r="AV181" s="542">
        <f t="shared" si="7"/>
        <v>6.6536366282696387E-4</v>
      </c>
    </row>
    <row r="182" spans="1:48" ht="15.75" customHeight="1" x14ac:dyDescent="0.25">
      <c r="A182" s="296" t="s">
        <v>132</v>
      </c>
      <c r="B182" s="306" t="s">
        <v>1804</v>
      </c>
      <c r="C182" s="306" t="s">
        <v>289</v>
      </c>
      <c r="D182" s="342">
        <v>6</v>
      </c>
      <c r="E182" s="342">
        <v>1</v>
      </c>
      <c r="F182" s="342">
        <v>2</v>
      </c>
      <c r="G182" s="342">
        <v>2</v>
      </c>
      <c r="H182" s="342">
        <v>2</v>
      </c>
      <c r="I182" s="342">
        <v>0</v>
      </c>
      <c r="J182" s="342">
        <v>0</v>
      </c>
      <c r="K182" s="342">
        <v>0</v>
      </c>
      <c r="L182" s="342">
        <v>0</v>
      </c>
      <c r="M182" s="342">
        <v>0</v>
      </c>
      <c r="N182" s="342">
        <v>0</v>
      </c>
      <c r="O182" s="342">
        <v>0</v>
      </c>
      <c r="P182" s="342">
        <f t="shared" si="8"/>
        <v>13</v>
      </c>
      <c r="Q182" s="973">
        <f t="shared" si="6"/>
        <v>5.4060797604690814E-4</v>
      </c>
      <c r="R182" s="307">
        <v>15386.910000701</v>
      </c>
      <c r="S182" s="307">
        <v>14251.4800002386</v>
      </c>
      <c r="T182" s="307"/>
      <c r="U182" s="307"/>
      <c r="V182" s="307"/>
      <c r="W182" s="307"/>
      <c r="X182" s="307"/>
      <c r="Y182" s="308"/>
      <c r="Z182" s="308"/>
      <c r="AA182" s="308"/>
      <c r="AB182" s="308"/>
      <c r="AC182" s="308"/>
      <c r="AD182" s="308"/>
      <c r="AE182" s="308"/>
      <c r="AF182" s="308"/>
      <c r="AG182" s="308"/>
      <c r="AH182" s="308"/>
      <c r="AI182" s="308"/>
      <c r="AJ182" s="343"/>
      <c r="AK182" s="343"/>
      <c r="AL182" s="343"/>
      <c r="AM182" s="343"/>
      <c r="AN182" s="343"/>
      <c r="AO182" s="343"/>
      <c r="AQ182" s="327" t="s">
        <v>1766</v>
      </c>
      <c r="AR182" s="296" t="s">
        <v>122</v>
      </c>
      <c r="AS182" s="305" t="s">
        <v>2116</v>
      </c>
      <c r="AT182" s="305" t="s">
        <v>301</v>
      </c>
      <c r="AU182" s="342">
        <v>16</v>
      </c>
      <c r="AV182" s="542">
        <f t="shared" si="7"/>
        <v>6.6536366282696387E-4</v>
      </c>
    </row>
    <row r="183" spans="1:48" ht="15.75" customHeight="1" x14ac:dyDescent="0.25">
      <c r="A183" s="296" t="s">
        <v>132</v>
      </c>
      <c r="B183" s="305" t="s">
        <v>313</v>
      </c>
      <c r="C183" s="305" t="s">
        <v>289</v>
      </c>
      <c r="D183" s="342">
        <v>3</v>
      </c>
      <c r="E183" s="342">
        <v>0</v>
      </c>
      <c r="F183" s="342">
        <v>0</v>
      </c>
      <c r="G183" s="342">
        <v>0</v>
      </c>
      <c r="H183" s="342">
        <v>0</v>
      </c>
      <c r="I183" s="342">
        <v>0</v>
      </c>
      <c r="J183" s="342">
        <v>0</v>
      </c>
      <c r="K183" s="342">
        <v>0</v>
      </c>
      <c r="L183" s="342">
        <v>0</v>
      </c>
      <c r="M183" s="342">
        <v>0</v>
      </c>
      <c r="N183" s="342">
        <v>0</v>
      </c>
      <c r="O183" s="342">
        <v>0</v>
      </c>
      <c r="P183" s="342">
        <f t="shared" si="8"/>
        <v>3</v>
      </c>
      <c r="Q183" s="973">
        <f t="shared" si="6"/>
        <v>1.2475568678005573E-4</v>
      </c>
      <c r="R183" s="307" t="s">
        <v>112</v>
      </c>
      <c r="S183" s="307" t="s">
        <v>112</v>
      </c>
      <c r="T183" s="307"/>
      <c r="U183" s="307"/>
      <c r="V183" s="307"/>
      <c r="W183" s="307"/>
      <c r="X183" s="307"/>
      <c r="Y183" s="308"/>
      <c r="Z183" s="308"/>
      <c r="AA183" s="308"/>
      <c r="AB183" s="308"/>
      <c r="AC183" s="308"/>
      <c r="AD183" s="308"/>
      <c r="AE183" s="308"/>
      <c r="AF183" s="308"/>
      <c r="AG183" s="308"/>
      <c r="AH183" s="308"/>
      <c r="AI183" s="308"/>
      <c r="AJ183" s="343"/>
      <c r="AK183" s="344"/>
      <c r="AL183" s="344"/>
      <c r="AM183" s="344"/>
      <c r="AN183" s="344"/>
      <c r="AO183" s="344"/>
      <c r="AQ183" s="347"/>
      <c r="AR183" s="296" t="s">
        <v>2182</v>
      </c>
      <c r="AS183" s="305" t="s">
        <v>2216</v>
      </c>
      <c r="AT183" s="305" t="s">
        <v>272</v>
      </c>
      <c r="AU183" s="342">
        <v>15</v>
      </c>
      <c r="AV183" s="542">
        <f t="shared" si="7"/>
        <v>6.2377843390027863E-4</v>
      </c>
    </row>
    <row r="184" spans="1:48" ht="15.75" customHeight="1" x14ac:dyDescent="0.25">
      <c r="A184" s="296" t="s">
        <v>132</v>
      </c>
      <c r="B184" s="306" t="s">
        <v>453</v>
      </c>
      <c r="C184" s="306" t="s">
        <v>272</v>
      </c>
      <c r="D184" s="342">
        <v>0</v>
      </c>
      <c r="E184" s="342">
        <v>0</v>
      </c>
      <c r="F184" s="342">
        <v>0</v>
      </c>
      <c r="G184" s="342">
        <v>0</v>
      </c>
      <c r="H184" s="342">
        <v>0</v>
      </c>
      <c r="I184" s="342">
        <v>0</v>
      </c>
      <c r="J184" s="342">
        <v>0</v>
      </c>
      <c r="K184" s="342">
        <v>0</v>
      </c>
      <c r="L184" s="342">
        <v>0</v>
      </c>
      <c r="M184" s="342">
        <v>0</v>
      </c>
      <c r="N184" s="342">
        <v>0</v>
      </c>
      <c r="O184" s="342">
        <v>0</v>
      </c>
      <c r="P184" s="342">
        <f t="shared" si="8"/>
        <v>0</v>
      </c>
      <c r="Q184" s="973">
        <f t="shared" si="6"/>
        <v>0</v>
      </c>
      <c r="R184" s="307" t="s">
        <v>112</v>
      </c>
      <c r="S184" s="307" t="s">
        <v>112</v>
      </c>
      <c r="T184" s="307"/>
      <c r="U184" s="307"/>
      <c r="V184" s="307"/>
      <c r="W184" s="307"/>
      <c r="X184" s="307"/>
      <c r="Y184" s="308"/>
      <c r="Z184" s="308"/>
      <c r="AA184" s="308"/>
      <c r="AB184" s="308"/>
      <c r="AC184" s="308"/>
      <c r="AD184" s="308"/>
      <c r="AE184" s="308"/>
      <c r="AF184" s="308"/>
      <c r="AG184" s="308"/>
      <c r="AH184" s="308"/>
      <c r="AI184" s="308"/>
      <c r="AJ184" s="343"/>
      <c r="AK184" s="344"/>
      <c r="AL184" s="344"/>
      <c r="AM184" s="344"/>
      <c r="AN184" s="344"/>
      <c r="AO184" s="344"/>
      <c r="AQ184" s="347"/>
      <c r="AR184" s="296" t="s">
        <v>771</v>
      </c>
      <c r="AS184" s="305" t="s">
        <v>2469</v>
      </c>
      <c r="AT184" s="305" t="s">
        <v>274</v>
      </c>
      <c r="AU184" s="342">
        <v>15</v>
      </c>
      <c r="AV184" s="542">
        <f t="shared" si="7"/>
        <v>6.2377843390027863E-4</v>
      </c>
    </row>
    <row r="185" spans="1:48" ht="15.75" customHeight="1" x14ac:dyDescent="0.25">
      <c r="A185" s="296" t="s">
        <v>1534</v>
      </c>
      <c r="B185" s="305" t="s">
        <v>1835</v>
      </c>
      <c r="C185" s="305" t="s">
        <v>277</v>
      </c>
      <c r="D185" s="342">
        <v>0</v>
      </c>
      <c r="E185" s="342">
        <v>0</v>
      </c>
      <c r="F185" s="342">
        <v>0</v>
      </c>
      <c r="G185" s="342">
        <v>0</v>
      </c>
      <c r="H185" s="342">
        <v>0</v>
      </c>
      <c r="I185" s="342">
        <v>0</v>
      </c>
      <c r="J185" s="342">
        <v>0</v>
      </c>
      <c r="K185" s="342">
        <v>0</v>
      </c>
      <c r="L185" s="342">
        <v>0</v>
      </c>
      <c r="M185" s="342">
        <v>0</v>
      </c>
      <c r="N185" s="342">
        <v>0</v>
      </c>
      <c r="O185" s="342">
        <v>0</v>
      </c>
      <c r="P185" s="342">
        <f t="shared" si="8"/>
        <v>0</v>
      </c>
      <c r="Q185" s="973">
        <f t="shared" si="6"/>
        <v>0</v>
      </c>
      <c r="R185" s="307" t="s">
        <v>112</v>
      </c>
      <c r="S185" s="307" t="s">
        <v>112</v>
      </c>
      <c r="T185" s="307"/>
      <c r="U185" s="307"/>
      <c r="V185" s="307"/>
      <c r="W185" s="307"/>
      <c r="X185" s="307"/>
      <c r="Y185" s="308"/>
      <c r="Z185" s="308"/>
      <c r="AA185" s="308"/>
      <c r="AB185" s="308"/>
      <c r="AC185" s="308"/>
      <c r="AD185" s="308"/>
      <c r="AE185" s="308"/>
      <c r="AF185" s="308"/>
      <c r="AG185" s="308"/>
      <c r="AH185" s="308"/>
      <c r="AI185" s="308"/>
      <c r="AJ185" s="343"/>
      <c r="AK185" s="344"/>
      <c r="AL185" s="344"/>
      <c r="AM185" s="344"/>
      <c r="AN185" s="344"/>
      <c r="AO185" s="344"/>
      <c r="AQ185" s="347"/>
      <c r="AR185" s="296" t="s">
        <v>139</v>
      </c>
      <c r="AS185" s="305" t="s">
        <v>1649</v>
      </c>
      <c r="AT185" s="305" t="s">
        <v>345</v>
      </c>
      <c r="AU185" s="342">
        <v>15</v>
      </c>
      <c r="AV185" s="542">
        <f t="shared" si="7"/>
        <v>6.2377843390027863E-4</v>
      </c>
    </row>
    <row r="186" spans="1:48" ht="15.75" customHeight="1" x14ac:dyDescent="0.25">
      <c r="A186" s="296" t="s">
        <v>1534</v>
      </c>
      <c r="B186" s="306" t="s">
        <v>1537</v>
      </c>
      <c r="C186" s="306" t="s">
        <v>289</v>
      </c>
      <c r="D186" s="342">
        <v>0</v>
      </c>
      <c r="E186" s="342">
        <v>0</v>
      </c>
      <c r="F186" s="342">
        <v>0</v>
      </c>
      <c r="G186" s="342">
        <v>0</v>
      </c>
      <c r="H186" s="342">
        <v>0</v>
      </c>
      <c r="I186" s="342">
        <v>0</v>
      </c>
      <c r="J186" s="342">
        <v>0</v>
      </c>
      <c r="K186" s="342">
        <v>0</v>
      </c>
      <c r="L186" s="342">
        <v>0</v>
      </c>
      <c r="M186" s="342">
        <v>0</v>
      </c>
      <c r="N186" s="342">
        <v>0</v>
      </c>
      <c r="O186" s="342">
        <v>0</v>
      </c>
      <c r="P186" s="342">
        <f t="shared" si="8"/>
        <v>0</v>
      </c>
      <c r="Q186" s="973">
        <f t="shared" si="6"/>
        <v>0</v>
      </c>
      <c r="R186" s="307" t="s">
        <v>112</v>
      </c>
      <c r="S186" s="307" t="s">
        <v>112</v>
      </c>
      <c r="T186" s="307"/>
      <c r="U186" s="307"/>
      <c r="V186" s="307"/>
      <c r="W186" s="307"/>
      <c r="X186" s="307"/>
      <c r="Y186" s="308"/>
      <c r="Z186" s="308"/>
      <c r="AA186" s="308"/>
      <c r="AB186" s="308"/>
      <c r="AC186" s="308"/>
      <c r="AD186" s="308"/>
      <c r="AE186" s="308"/>
      <c r="AF186" s="308"/>
      <c r="AG186" s="308"/>
      <c r="AH186" s="308"/>
      <c r="AI186" s="308"/>
      <c r="AJ186" s="343"/>
      <c r="AK186" s="344"/>
      <c r="AL186" s="344"/>
      <c r="AM186" s="344"/>
      <c r="AN186" s="344"/>
      <c r="AO186" s="344"/>
      <c r="AQ186" s="347"/>
      <c r="AR186" s="296" t="s">
        <v>159</v>
      </c>
      <c r="AS186" s="305" t="s">
        <v>2106</v>
      </c>
      <c r="AT186" s="305" t="s">
        <v>272</v>
      </c>
      <c r="AU186" s="342">
        <v>15</v>
      </c>
      <c r="AV186" s="542">
        <f t="shared" si="7"/>
        <v>6.2377843390027863E-4</v>
      </c>
    </row>
    <row r="187" spans="1:48" ht="15.75" customHeight="1" x14ac:dyDescent="0.25">
      <c r="A187" s="296" t="s">
        <v>2248</v>
      </c>
      <c r="B187" s="306" t="s">
        <v>2289</v>
      </c>
      <c r="C187" s="306" t="s">
        <v>272</v>
      </c>
      <c r="D187" s="342">
        <v>2</v>
      </c>
      <c r="E187" s="342">
        <v>3</v>
      </c>
      <c r="F187" s="342">
        <v>1</v>
      </c>
      <c r="G187" s="342">
        <v>3</v>
      </c>
      <c r="H187" s="342">
        <v>5</v>
      </c>
      <c r="I187" s="342">
        <v>0</v>
      </c>
      <c r="J187" s="342">
        <v>0</v>
      </c>
      <c r="K187" s="342">
        <v>0</v>
      </c>
      <c r="L187" s="342">
        <v>0</v>
      </c>
      <c r="M187" s="342">
        <v>0</v>
      </c>
      <c r="N187" s="342">
        <v>0</v>
      </c>
      <c r="O187" s="342">
        <v>0</v>
      </c>
      <c r="P187" s="342">
        <f t="shared" si="8"/>
        <v>14</v>
      </c>
      <c r="Q187" s="973">
        <f t="shared" si="6"/>
        <v>5.8219320497359338E-4</v>
      </c>
      <c r="R187" s="307" t="s">
        <v>112</v>
      </c>
      <c r="S187" s="307" t="s">
        <v>112</v>
      </c>
      <c r="T187" s="307"/>
      <c r="U187" s="307"/>
      <c r="V187" s="307"/>
      <c r="W187" s="307"/>
      <c r="X187" s="307"/>
      <c r="Y187" s="308"/>
      <c r="Z187" s="308"/>
      <c r="AA187" s="308"/>
      <c r="AB187" s="308"/>
      <c r="AC187" s="308"/>
      <c r="AD187" s="308"/>
      <c r="AE187" s="308"/>
      <c r="AF187" s="308"/>
      <c r="AG187" s="308"/>
      <c r="AH187" s="308"/>
      <c r="AI187" s="308"/>
      <c r="AJ187" s="343"/>
      <c r="AK187" s="343"/>
      <c r="AL187" s="343"/>
      <c r="AM187" s="343"/>
      <c r="AN187" s="343"/>
      <c r="AO187" s="343"/>
      <c r="AQ187" s="347"/>
      <c r="AR187" s="296" t="s">
        <v>130</v>
      </c>
      <c r="AS187" s="305">
        <v>208</v>
      </c>
      <c r="AT187" s="305" t="s">
        <v>277</v>
      </c>
      <c r="AU187" s="342">
        <v>15</v>
      </c>
      <c r="AV187" s="542">
        <f t="shared" si="7"/>
        <v>6.2377843390027863E-4</v>
      </c>
    </row>
    <row r="188" spans="1:48" ht="15.75" customHeight="1" x14ac:dyDescent="0.25">
      <c r="A188" s="296" t="s">
        <v>2248</v>
      </c>
      <c r="B188" s="306" t="s">
        <v>2249</v>
      </c>
      <c r="C188" s="306" t="s">
        <v>289</v>
      </c>
      <c r="D188" s="342">
        <v>2</v>
      </c>
      <c r="E188" s="342">
        <v>9</v>
      </c>
      <c r="F188" s="342">
        <v>4</v>
      </c>
      <c r="G188" s="342">
        <v>5</v>
      </c>
      <c r="H188" s="342">
        <v>0</v>
      </c>
      <c r="I188" s="342">
        <v>0</v>
      </c>
      <c r="J188" s="342">
        <v>0</v>
      </c>
      <c r="K188" s="342">
        <v>0</v>
      </c>
      <c r="L188" s="342">
        <v>0</v>
      </c>
      <c r="M188" s="342">
        <v>0</v>
      </c>
      <c r="N188" s="342">
        <v>0</v>
      </c>
      <c r="O188" s="342">
        <v>0</v>
      </c>
      <c r="P188" s="342">
        <f t="shared" si="8"/>
        <v>20</v>
      </c>
      <c r="Q188" s="973">
        <f t="shared" si="6"/>
        <v>8.3170457853370483E-4</v>
      </c>
      <c r="R188" s="307" t="s">
        <v>112</v>
      </c>
      <c r="S188" s="307" t="s">
        <v>112</v>
      </c>
      <c r="T188" s="307"/>
      <c r="U188" s="307"/>
      <c r="V188" s="307"/>
      <c r="W188" s="307"/>
      <c r="X188" s="307"/>
      <c r="Y188" s="308"/>
      <c r="Z188" s="308"/>
      <c r="AA188" s="308"/>
      <c r="AB188" s="308"/>
      <c r="AC188" s="308"/>
      <c r="AD188" s="308"/>
      <c r="AE188" s="308"/>
      <c r="AF188" s="308"/>
      <c r="AG188" s="308"/>
      <c r="AH188" s="308"/>
      <c r="AI188" s="308"/>
      <c r="AJ188" s="343"/>
      <c r="AK188" s="343"/>
      <c r="AL188" s="343"/>
      <c r="AM188" s="343"/>
      <c r="AN188" s="343"/>
      <c r="AO188" s="343"/>
      <c r="AQ188" s="347"/>
      <c r="AR188" s="296" t="s">
        <v>165</v>
      </c>
      <c r="AS188" s="305" t="s">
        <v>476</v>
      </c>
      <c r="AT188" s="305" t="s">
        <v>311</v>
      </c>
      <c r="AU188" s="342">
        <v>15</v>
      </c>
      <c r="AV188" s="542">
        <f t="shared" si="7"/>
        <v>6.2377843390027863E-4</v>
      </c>
    </row>
    <row r="189" spans="1:48" ht="15.75" customHeight="1" x14ac:dyDescent="0.25">
      <c r="A189" s="296" t="s">
        <v>2248</v>
      </c>
      <c r="B189" s="305" t="s">
        <v>2250</v>
      </c>
      <c r="C189" s="305" t="s">
        <v>272</v>
      </c>
      <c r="D189" s="342">
        <v>10</v>
      </c>
      <c r="E189" s="342">
        <v>4</v>
      </c>
      <c r="F189" s="342">
        <v>2</v>
      </c>
      <c r="G189" s="342">
        <v>8</v>
      </c>
      <c r="H189" s="342">
        <v>0</v>
      </c>
      <c r="I189" s="342">
        <v>0</v>
      </c>
      <c r="J189" s="342">
        <v>0</v>
      </c>
      <c r="K189" s="342">
        <v>0</v>
      </c>
      <c r="L189" s="342">
        <v>0</v>
      </c>
      <c r="M189" s="342">
        <v>0</v>
      </c>
      <c r="N189" s="342">
        <v>0</v>
      </c>
      <c r="O189" s="342">
        <v>0</v>
      </c>
      <c r="P189" s="342">
        <f t="shared" si="8"/>
        <v>24</v>
      </c>
      <c r="Q189" s="973">
        <f t="shared" si="6"/>
        <v>9.980454942404458E-4</v>
      </c>
      <c r="R189" s="307">
        <v>23702.619999733201</v>
      </c>
      <c r="S189" s="307">
        <v>23702.619999733201</v>
      </c>
      <c r="T189" s="307"/>
      <c r="U189" s="307"/>
      <c r="V189" s="307"/>
      <c r="W189" s="307"/>
      <c r="X189" s="307"/>
      <c r="Y189" s="308"/>
      <c r="Z189" s="308"/>
      <c r="AA189" s="308"/>
      <c r="AB189" s="308"/>
      <c r="AC189" s="308"/>
      <c r="AD189" s="308"/>
      <c r="AE189" s="308"/>
      <c r="AF189" s="308"/>
      <c r="AG189" s="308"/>
      <c r="AH189" s="308"/>
      <c r="AI189" s="308"/>
      <c r="AJ189" s="343"/>
      <c r="AK189" s="343"/>
      <c r="AL189" s="343"/>
      <c r="AM189" s="343"/>
      <c r="AN189" s="343"/>
      <c r="AO189" s="343"/>
      <c r="AQ189" s="347"/>
      <c r="AR189" s="296" t="s">
        <v>127</v>
      </c>
      <c r="AS189" s="305" t="s">
        <v>2176</v>
      </c>
      <c r="AT189" s="305" t="s">
        <v>81</v>
      </c>
      <c r="AU189" s="342">
        <v>14</v>
      </c>
      <c r="AV189" s="542">
        <f t="shared" si="7"/>
        <v>5.8219320497359338E-4</v>
      </c>
    </row>
    <row r="190" spans="1:48" ht="15.75" customHeight="1" x14ac:dyDescent="0.25">
      <c r="A190" s="296" t="s">
        <v>2248</v>
      </c>
      <c r="B190" s="305">
        <v>520</v>
      </c>
      <c r="C190" s="305" t="s">
        <v>299</v>
      </c>
      <c r="D190" s="342">
        <v>0</v>
      </c>
      <c r="E190" s="342">
        <v>0</v>
      </c>
      <c r="F190" s="342">
        <v>0</v>
      </c>
      <c r="G190" s="342">
        <v>0</v>
      </c>
      <c r="H190" s="342">
        <v>3</v>
      </c>
      <c r="I190" s="342">
        <v>0</v>
      </c>
      <c r="J190" s="342">
        <v>0</v>
      </c>
      <c r="K190" s="342">
        <v>0</v>
      </c>
      <c r="L190" s="342">
        <v>0</v>
      </c>
      <c r="M190" s="342">
        <v>0</v>
      </c>
      <c r="N190" s="342">
        <v>0</v>
      </c>
      <c r="O190" s="342">
        <v>0</v>
      </c>
      <c r="P190" s="342">
        <f t="shared" si="8"/>
        <v>3</v>
      </c>
      <c r="Q190" s="973">
        <f t="shared" si="6"/>
        <v>1.2475568678005573E-4</v>
      </c>
      <c r="R190" s="307"/>
      <c r="S190" s="307"/>
      <c r="T190" s="307"/>
      <c r="U190" s="307"/>
      <c r="V190" s="307"/>
      <c r="W190" s="307"/>
      <c r="X190" s="307"/>
      <c r="Y190" s="308"/>
      <c r="Z190" s="308"/>
      <c r="AA190" s="308"/>
      <c r="AB190" s="308"/>
      <c r="AC190" s="308"/>
      <c r="AD190" s="308"/>
      <c r="AE190" s="308"/>
      <c r="AF190" s="308"/>
      <c r="AG190" s="308"/>
      <c r="AH190" s="308"/>
      <c r="AI190" s="308"/>
      <c r="AJ190" s="343"/>
      <c r="AK190" s="343"/>
      <c r="AL190" s="343"/>
      <c r="AM190" s="343"/>
      <c r="AN190" s="343"/>
      <c r="AO190" s="343"/>
      <c r="AQ190" s="347"/>
      <c r="AR190" s="296" t="s">
        <v>2248</v>
      </c>
      <c r="AS190" s="305" t="s">
        <v>2289</v>
      </c>
      <c r="AT190" s="305" t="s">
        <v>272</v>
      </c>
      <c r="AU190" s="342">
        <v>14</v>
      </c>
      <c r="AV190" s="542">
        <f t="shared" si="7"/>
        <v>5.8219320497359338E-4</v>
      </c>
    </row>
    <row r="191" spans="1:48" ht="15.75" customHeight="1" x14ac:dyDescent="0.25">
      <c r="A191" s="296" t="s">
        <v>134</v>
      </c>
      <c r="B191" s="305" t="s">
        <v>80</v>
      </c>
      <c r="C191" s="305" t="s">
        <v>392</v>
      </c>
      <c r="D191" s="342">
        <v>0</v>
      </c>
      <c r="E191" s="342">
        <v>0</v>
      </c>
      <c r="F191" s="342">
        <v>0</v>
      </c>
      <c r="G191" s="342">
        <v>0</v>
      </c>
      <c r="H191" s="342">
        <v>0</v>
      </c>
      <c r="I191" s="342">
        <v>0</v>
      </c>
      <c r="J191" s="342">
        <v>0</v>
      </c>
      <c r="K191" s="342">
        <v>0</v>
      </c>
      <c r="L191" s="342">
        <v>0</v>
      </c>
      <c r="M191" s="342">
        <v>0</v>
      </c>
      <c r="N191" s="342">
        <v>0</v>
      </c>
      <c r="O191" s="342">
        <v>0</v>
      </c>
      <c r="P191" s="342">
        <f t="shared" si="8"/>
        <v>0</v>
      </c>
      <c r="Q191" s="973">
        <f t="shared" si="6"/>
        <v>0</v>
      </c>
      <c r="R191" s="307" t="s">
        <v>112</v>
      </c>
      <c r="S191" s="307" t="s">
        <v>112</v>
      </c>
      <c r="T191" s="307"/>
      <c r="U191" s="307"/>
      <c r="V191" s="307"/>
      <c r="W191" s="307"/>
      <c r="X191" s="307"/>
      <c r="Y191" s="308"/>
      <c r="Z191" s="308"/>
      <c r="AA191" s="308"/>
      <c r="AB191" s="308"/>
      <c r="AC191" s="308"/>
      <c r="AD191" s="308"/>
      <c r="AE191" s="308"/>
      <c r="AF191" s="308"/>
      <c r="AG191" s="308"/>
      <c r="AH191" s="308"/>
      <c r="AI191" s="308"/>
      <c r="AJ191" s="343"/>
      <c r="AK191" s="344"/>
      <c r="AL191" s="344"/>
      <c r="AM191" s="344"/>
      <c r="AN191" s="344"/>
      <c r="AO191" s="344"/>
      <c r="AQ191" s="347"/>
      <c r="AR191" s="296" t="s">
        <v>137</v>
      </c>
      <c r="AS191" s="305" t="s">
        <v>2108</v>
      </c>
      <c r="AT191" s="305" t="s">
        <v>282</v>
      </c>
      <c r="AU191" s="342">
        <v>14</v>
      </c>
      <c r="AV191" s="542">
        <f t="shared" si="7"/>
        <v>5.8219320497359338E-4</v>
      </c>
    </row>
    <row r="192" spans="1:48" ht="15.75" customHeight="1" x14ac:dyDescent="0.25">
      <c r="A192" s="296" t="s">
        <v>134</v>
      </c>
      <c r="B192" s="305" t="s">
        <v>1460</v>
      </c>
      <c r="C192" s="305" t="s">
        <v>392</v>
      </c>
      <c r="D192" s="342">
        <v>12</v>
      </c>
      <c r="E192" s="342">
        <v>0</v>
      </c>
      <c r="F192" s="342">
        <v>0</v>
      </c>
      <c r="G192" s="342">
        <v>0</v>
      </c>
      <c r="H192" s="342">
        <v>0</v>
      </c>
      <c r="I192" s="342">
        <v>0</v>
      </c>
      <c r="J192" s="342">
        <v>0</v>
      </c>
      <c r="K192" s="342">
        <v>0</v>
      </c>
      <c r="L192" s="342">
        <v>0</v>
      </c>
      <c r="M192" s="342">
        <v>0</v>
      </c>
      <c r="N192" s="342">
        <v>0</v>
      </c>
      <c r="O192" s="342">
        <v>0</v>
      </c>
      <c r="P192" s="342">
        <f t="shared" si="8"/>
        <v>12</v>
      </c>
      <c r="Q192" s="973">
        <f t="shared" si="6"/>
        <v>4.990227471202229E-4</v>
      </c>
      <c r="R192" s="307" t="s">
        <v>112</v>
      </c>
      <c r="S192" s="307" t="s">
        <v>112</v>
      </c>
      <c r="T192" s="307"/>
      <c r="U192" s="307"/>
      <c r="V192" s="307"/>
      <c r="W192" s="307"/>
      <c r="X192" s="307"/>
      <c r="Y192" s="308"/>
      <c r="Z192" s="308"/>
      <c r="AA192" s="308"/>
      <c r="AB192" s="308"/>
      <c r="AC192" s="308"/>
      <c r="AD192" s="308"/>
      <c r="AE192" s="308"/>
      <c r="AF192" s="308"/>
      <c r="AG192" s="308"/>
      <c r="AH192" s="308"/>
      <c r="AI192" s="308"/>
      <c r="AJ192" s="343"/>
      <c r="AK192" s="344"/>
      <c r="AL192" s="344"/>
      <c r="AM192" s="344"/>
      <c r="AN192" s="344"/>
      <c r="AO192" s="344"/>
      <c r="AQ192" s="347"/>
      <c r="AR192" s="296" t="s">
        <v>139</v>
      </c>
      <c r="AS192" s="305" t="s">
        <v>508</v>
      </c>
      <c r="AT192" s="305" t="s">
        <v>345</v>
      </c>
      <c r="AU192" s="342">
        <v>14</v>
      </c>
      <c r="AV192" s="542">
        <f t="shared" si="7"/>
        <v>5.8219320497359338E-4</v>
      </c>
    </row>
    <row r="193" spans="1:48" ht="15.75" customHeight="1" x14ac:dyDescent="0.25">
      <c r="A193" s="296" t="s">
        <v>134</v>
      </c>
      <c r="B193" s="306" t="s">
        <v>769</v>
      </c>
      <c r="C193" s="306" t="s">
        <v>392</v>
      </c>
      <c r="D193" s="342">
        <v>0</v>
      </c>
      <c r="E193" s="342">
        <v>0</v>
      </c>
      <c r="F193" s="342">
        <v>0</v>
      </c>
      <c r="G193" s="342">
        <v>0</v>
      </c>
      <c r="H193" s="342">
        <v>0</v>
      </c>
      <c r="I193" s="342">
        <v>0</v>
      </c>
      <c r="J193" s="342">
        <v>0</v>
      </c>
      <c r="K193" s="342">
        <v>0</v>
      </c>
      <c r="L193" s="342">
        <v>0</v>
      </c>
      <c r="M193" s="342">
        <v>0</v>
      </c>
      <c r="N193" s="342">
        <v>0</v>
      </c>
      <c r="O193" s="342">
        <v>0</v>
      </c>
      <c r="P193" s="342">
        <f t="shared" si="8"/>
        <v>0</v>
      </c>
      <c r="Q193" s="973">
        <f t="shared" si="6"/>
        <v>0</v>
      </c>
      <c r="R193" s="307" t="s">
        <v>112</v>
      </c>
      <c r="S193" s="307" t="s">
        <v>112</v>
      </c>
      <c r="T193" s="307"/>
      <c r="U193" s="307"/>
      <c r="V193" s="307"/>
      <c r="W193" s="307"/>
      <c r="X193" s="307"/>
      <c r="Y193" s="308"/>
      <c r="Z193" s="308"/>
      <c r="AA193" s="308"/>
      <c r="AB193" s="308"/>
      <c r="AC193" s="308"/>
      <c r="AD193" s="308"/>
      <c r="AE193" s="308"/>
      <c r="AF193" s="308"/>
      <c r="AG193" s="308"/>
      <c r="AH193" s="308"/>
      <c r="AI193" s="308"/>
      <c r="AJ193" s="343"/>
      <c r="AK193" s="344"/>
      <c r="AL193" s="344"/>
      <c r="AM193" s="344"/>
      <c r="AN193" s="344"/>
      <c r="AO193" s="344"/>
      <c r="AQ193" s="347"/>
      <c r="AR193" s="296" t="s">
        <v>2156</v>
      </c>
      <c r="AS193" s="305" t="s">
        <v>2174</v>
      </c>
      <c r="AT193" s="305" t="s">
        <v>272</v>
      </c>
      <c r="AU193" s="342">
        <v>14</v>
      </c>
      <c r="AV193" s="542">
        <f t="shared" si="7"/>
        <v>5.8219320497359338E-4</v>
      </c>
    </row>
    <row r="194" spans="1:48" ht="15.75" customHeight="1" x14ac:dyDescent="0.25">
      <c r="A194" s="296" t="s">
        <v>134</v>
      </c>
      <c r="B194" s="306" t="s">
        <v>459</v>
      </c>
      <c r="C194" s="306" t="s">
        <v>277</v>
      </c>
      <c r="D194" s="342">
        <v>0</v>
      </c>
      <c r="E194" s="342">
        <v>0</v>
      </c>
      <c r="F194" s="342">
        <v>0</v>
      </c>
      <c r="G194" s="342">
        <v>0</v>
      </c>
      <c r="H194" s="342">
        <v>0</v>
      </c>
      <c r="I194" s="342">
        <v>0</v>
      </c>
      <c r="J194" s="342">
        <v>0</v>
      </c>
      <c r="K194" s="342">
        <v>0</v>
      </c>
      <c r="L194" s="342">
        <v>0</v>
      </c>
      <c r="M194" s="342">
        <v>0</v>
      </c>
      <c r="N194" s="342">
        <v>0</v>
      </c>
      <c r="O194" s="342">
        <v>0</v>
      </c>
      <c r="P194" s="342">
        <f t="shared" si="8"/>
        <v>0</v>
      </c>
      <c r="Q194" s="973">
        <f t="shared" si="6"/>
        <v>0</v>
      </c>
      <c r="R194" s="307" t="s">
        <v>112</v>
      </c>
      <c r="S194" s="307" t="s">
        <v>112</v>
      </c>
      <c r="T194" s="307"/>
      <c r="U194" s="307"/>
      <c r="V194" s="307"/>
      <c r="W194" s="307"/>
      <c r="X194" s="307"/>
      <c r="Y194" s="308"/>
      <c r="Z194" s="308"/>
      <c r="AA194" s="308"/>
      <c r="AB194" s="308"/>
      <c r="AC194" s="308"/>
      <c r="AD194" s="308"/>
      <c r="AE194" s="308"/>
      <c r="AF194" s="308"/>
      <c r="AG194" s="308"/>
      <c r="AH194" s="308"/>
      <c r="AI194" s="308"/>
      <c r="AJ194" s="343"/>
      <c r="AK194" s="344"/>
      <c r="AL194" s="344"/>
      <c r="AM194" s="344"/>
      <c r="AN194" s="344"/>
      <c r="AO194" s="344"/>
      <c r="AQ194" s="347"/>
      <c r="AR194" s="296" t="s">
        <v>163</v>
      </c>
      <c r="AS194" s="305" t="s">
        <v>2113</v>
      </c>
      <c r="AT194" s="305" t="s">
        <v>272</v>
      </c>
      <c r="AU194" s="342">
        <v>14</v>
      </c>
      <c r="AV194" s="542">
        <f t="shared" si="7"/>
        <v>5.8219320497359338E-4</v>
      </c>
    </row>
    <row r="195" spans="1:48" ht="15.75" customHeight="1" x14ac:dyDescent="0.25">
      <c r="A195" s="296" t="s">
        <v>134</v>
      </c>
      <c r="B195" s="305" t="s">
        <v>198</v>
      </c>
      <c r="C195" s="305" t="s">
        <v>289</v>
      </c>
      <c r="D195" s="342">
        <v>0</v>
      </c>
      <c r="E195" s="342">
        <v>0</v>
      </c>
      <c r="F195" s="342">
        <v>0</v>
      </c>
      <c r="G195" s="342">
        <v>0</v>
      </c>
      <c r="H195" s="342">
        <v>0</v>
      </c>
      <c r="I195" s="342">
        <v>0</v>
      </c>
      <c r="J195" s="342">
        <v>0</v>
      </c>
      <c r="K195" s="342">
        <v>0</v>
      </c>
      <c r="L195" s="342">
        <v>0</v>
      </c>
      <c r="M195" s="342">
        <v>0</v>
      </c>
      <c r="N195" s="342">
        <v>0</v>
      </c>
      <c r="O195" s="342">
        <v>0</v>
      </c>
      <c r="P195" s="342">
        <f t="shared" si="8"/>
        <v>0</v>
      </c>
      <c r="Q195" s="973">
        <f t="shared" si="6"/>
        <v>0</v>
      </c>
      <c r="R195" s="307" t="s">
        <v>112</v>
      </c>
      <c r="S195" s="307" t="s">
        <v>112</v>
      </c>
      <c r="T195" s="307"/>
      <c r="U195" s="307"/>
      <c r="V195" s="307"/>
      <c r="W195" s="307"/>
      <c r="X195" s="307"/>
      <c r="Y195" s="308"/>
      <c r="Z195" s="308"/>
      <c r="AA195" s="308"/>
      <c r="AB195" s="308"/>
      <c r="AC195" s="308"/>
      <c r="AD195" s="308"/>
      <c r="AE195" s="308"/>
      <c r="AF195" s="308"/>
      <c r="AG195" s="308"/>
      <c r="AH195" s="308"/>
      <c r="AI195" s="308"/>
      <c r="AJ195" s="343"/>
      <c r="AK195" s="344"/>
      <c r="AL195" s="343"/>
      <c r="AM195" s="343"/>
      <c r="AN195" s="344"/>
      <c r="AO195" s="344"/>
      <c r="AQ195" s="347"/>
      <c r="AR195" s="296" t="s">
        <v>130</v>
      </c>
      <c r="AS195" s="305" t="s">
        <v>473</v>
      </c>
      <c r="AT195" s="305" t="s">
        <v>274</v>
      </c>
      <c r="AU195" s="342">
        <v>14</v>
      </c>
      <c r="AV195" s="542">
        <f t="shared" si="7"/>
        <v>5.8219320497359338E-4</v>
      </c>
    </row>
    <row r="196" spans="1:48" ht="15.75" customHeight="1" x14ac:dyDescent="0.25">
      <c r="A196" s="296" t="s">
        <v>134</v>
      </c>
      <c r="B196" s="306" t="s">
        <v>1774</v>
      </c>
      <c r="C196" s="306" t="s">
        <v>289</v>
      </c>
      <c r="D196" s="342">
        <v>0</v>
      </c>
      <c r="E196" s="342">
        <v>0</v>
      </c>
      <c r="F196" s="342">
        <v>0</v>
      </c>
      <c r="G196" s="342">
        <v>9</v>
      </c>
      <c r="H196" s="342">
        <v>0</v>
      </c>
      <c r="I196" s="342">
        <v>0</v>
      </c>
      <c r="J196" s="342">
        <v>0</v>
      </c>
      <c r="K196" s="342">
        <v>0</v>
      </c>
      <c r="L196" s="342">
        <v>0</v>
      </c>
      <c r="M196" s="342">
        <v>0</v>
      </c>
      <c r="N196" s="342">
        <v>0</v>
      </c>
      <c r="O196" s="342">
        <v>0</v>
      </c>
      <c r="P196" s="342">
        <f t="shared" si="8"/>
        <v>9</v>
      </c>
      <c r="Q196" s="973">
        <f t="shared" ref="Q196:Q259" si="9">+P196/$P$766</f>
        <v>3.7426706034016718E-4</v>
      </c>
      <c r="R196" s="307" t="s">
        <v>112</v>
      </c>
      <c r="S196" s="307" t="s">
        <v>112</v>
      </c>
      <c r="T196" s="307"/>
      <c r="U196" s="307"/>
      <c r="V196" s="307"/>
      <c r="W196" s="307"/>
      <c r="X196" s="307"/>
      <c r="Y196" s="308"/>
      <c r="Z196" s="308"/>
      <c r="AA196" s="308"/>
      <c r="AB196" s="308"/>
      <c r="AC196" s="308"/>
      <c r="AD196" s="308"/>
      <c r="AE196" s="308"/>
      <c r="AF196" s="308"/>
      <c r="AG196" s="308"/>
      <c r="AH196" s="308"/>
      <c r="AI196" s="308"/>
      <c r="AJ196" s="343"/>
      <c r="AK196" s="344"/>
      <c r="AL196" s="344"/>
      <c r="AM196" s="344"/>
      <c r="AN196" s="344"/>
      <c r="AO196" s="344"/>
      <c r="AQ196" s="347"/>
      <c r="AR196" s="296" t="s">
        <v>122</v>
      </c>
      <c r="AS196" s="305" t="s">
        <v>610</v>
      </c>
      <c r="AT196" s="305" t="s">
        <v>274</v>
      </c>
      <c r="AU196" s="342">
        <v>14</v>
      </c>
      <c r="AV196" s="542">
        <f t="shared" si="7"/>
        <v>5.8219320497359338E-4</v>
      </c>
    </row>
    <row r="197" spans="1:48" ht="15.75" customHeight="1" x14ac:dyDescent="0.25">
      <c r="A197" s="296" t="s">
        <v>134</v>
      </c>
      <c r="B197" s="306" t="s">
        <v>455</v>
      </c>
      <c r="C197" s="306" t="s">
        <v>301</v>
      </c>
      <c r="D197" s="342">
        <v>0</v>
      </c>
      <c r="E197" s="342">
        <v>0</v>
      </c>
      <c r="F197" s="342">
        <v>0</v>
      </c>
      <c r="G197" s="342">
        <v>0</v>
      </c>
      <c r="H197" s="342">
        <v>0</v>
      </c>
      <c r="I197" s="342">
        <v>0</v>
      </c>
      <c r="J197" s="342">
        <v>0</v>
      </c>
      <c r="K197" s="342">
        <v>0</v>
      </c>
      <c r="L197" s="342">
        <v>0</v>
      </c>
      <c r="M197" s="342">
        <v>0</v>
      </c>
      <c r="N197" s="342">
        <v>0</v>
      </c>
      <c r="O197" s="342">
        <v>0</v>
      </c>
      <c r="P197" s="342">
        <f t="shared" si="8"/>
        <v>0</v>
      </c>
      <c r="Q197" s="973">
        <f t="shared" si="9"/>
        <v>0</v>
      </c>
      <c r="R197" s="307" t="s">
        <v>112</v>
      </c>
      <c r="S197" s="307" t="s">
        <v>112</v>
      </c>
      <c r="T197" s="307"/>
      <c r="U197" s="307"/>
      <c r="V197" s="307"/>
      <c r="W197" s="307"/>
      <c r="X197" s="307"/>
      <c r="Y197" s="308"/>
      <c r="Z197" s="308"/>
      <c r="AA197" s="308"/>
      <c r="AB197" s="308"/>
      <c r="AC197" s="308"/>
      <c r="AD197" s="308"/>
      <c r="AE197" s="308"/>
      <c r="AF197" s="308"/>
      <c r="AG197" s="308"/>
      <c r="AH197" s="308"/>
      <c r="AI197" s="308"/>
      <c r="AJ197" s="343"/>
      <c r="AK197" s="344"/>
      <c r="AL197" s="344"/>
      <c r="AM197" s="344"/>
      <c r="AN197" s="344"/>
      <c r="AO197" s="344"/>
      <c r="AQ197" s="347"/>
      <c r="AR197" s="296" t="s">
        <v>132</v>
      </c>
      <c r="AS197" s="305" t="s">
        <v>1804</v>
      </c>
      <c r="AT197" s="305" t="s">
        <v>289</v>
      </c>
      <c r="AU197" s="342">
        <v>13</v>
      </c>
      <c r="AV197" s="542">
        <f t="shared" ref="AV197:AV260" si="10">+AU197/$AU$391</f>
        <v>5.4060797604690814E-4</v>
      </c>
    </row>
    <row r="198" spans="1:48" ht="15.75" customHeight="1" x14ac:dyDescent="0.25">
      <c r="A198" s="296" t="s">
        <v>136</v>
      </c>
      <c r="B198" s="306" t="s">
        <v>462</v>
      </c>
      <c r="C198" s="306" t="s">
        <v>284</v>
      </c>
      <c r="D198" s="342">
        <v>0</v>
      </c>
      <c r="E198" s="342">
        <v>0</v>
      </c>
      <c r="F198" s="342">
        <v>0</v>
      </c>
      <c r="G198" s="342">
        <v>0</v>
      </c>
      <c r="H198" s="342">
        <v>0</v>
      </c>
      <c r="I198" s="342">
        <v>0</v>
      </c>
      <c r="J198" s="342">
        <v>0</v>
      </c>
      <c r="K198" s="342">
        <v>0</v>
      </c>
      <c r="L198" s="342">
        <v>0</v>
      </c>
      <c r="M198" s="342">
        <v>0</v>
      </c>
      <c r="N198" s="342">
        <v>0</v>
      </c>
      <c r="O198" s="342">
        <v>0</v>
      </c>
      <c r="P198" s="342">
        <f t="shared" si="8"/>
        <v>0</v>
      </c>
      <c r="Q198" s="973">
        <f t="shared" si="9"/>
        <v>0</v>
      </c>
      <c r="R198" s="307" t="s">
        <v>112</v>
      </c>
      <c r="S198" s="307" t="s">
        <v>112</v>
      </c>
      <c r="T198" s="307"/>
      <c r="U198" s="307"/>
      <c r="V198" s="307"/>
      <c r="W198" s="307"/>
      <c r="X198" s="307"/>
      <c r="Y198" s="308"/>
      <c r="Z198" s="308"/>
      <c r="AA198" s="308"/>
      <c r="AB198" s="308"/>
      <c r="AC198" s="308"/>
      <c r="AD198" s="308"/>
      <c r="AE198" s="308"/>
      <c r="AF198" s="308"/>
      <c r="AG198" s="308"/>
      <c r="AH198" s="308"/>
      <c r="AI198" s="308"/>
      <c r="AJ198" s="343"/>
      <c r="AK198" s="344"/>
      <c r="AL198" s="344"/>
      <c r="AM198" s="344"/>
      <c r="AN198" s="344"/>
      <c r="AO198" s="344"/>
      <c r="AQ198" s="347"/>
      <c r="AR198" s="296" t="s">
        <v>122</v>
      </c>
      <c r="AS198" s="305" t="s">
        <v>394</v>
      </c>
      <c r="AT198" s="305" t="s">
        <v>389</v>
      </c>
      <c r="AU198" s="342">
        <v>13</v>
      </c>
      <c r="AV198" s="542">
        <f t="shared" si="10"/>
        <v>5.4060797604690814E-4</v>
      </c>
    </row>
    <row r="199" spans="1:48" ht="15.75" customHeight="1" x14ac:dyDescent="0.25">
      <c r="A199" s="296" t="s">
        <v>136</v>
      </c>
      <c r="B199" s="305" t="s">
        <v>457</v>
      </c>
      <c r="C199" s="305" t="s">
        <v>440</v>
      </c>
      <c r="D199" s="342">
        <v>0</v>
      </c>
      <c r="E199" s="342">
        <v>0</v>
      </c>
      <c r="F199" s="342">
        <v>0</v>
      </c>
      <c r="G199" s="342">
        <v>0</v>
      </c>
      <c r="H199" s="342">
        <v>0</v>
      </c>
      <c r="I199" s="342">
        <v>0</v>
      </c>
      <c r="J199" s="342">
        <v>0</v>
      </c>
      <c r="K199" s="342">
        <v>0</v>
      </c>
      <c r="L199" s="342">
        <v>0</v>
      </c>
      <c r="M199" s="342">
        <v>0</v>
      </c>
      <c r="N199" s="342">
        <v>0</v>
      </c>
      <c r="O199" s="342">
        <v>0</v>
      </c>
      <c r="P199" s="342">
        <f t="shared" si="8"/>
        <v>0</v>
      </c>
      <c r="Q199" s="973">
        <f t="shared" si="9"/>
        <v>0</v>
      </c>
      <c r="R199" s="307" t="s">
        <v>112</v>
      </c>
      <c r="S199" s="307" t="s">
        <v>112</v>
      </c>
      <c r="T199" s="307"/>
      <c r="U199" s="307"/>
      <c r="V199" s="307"/>
      <c r="W199" s="307"/>
      <c r="X199" s="307"/>
      <c r="Y199" s="308"/>
      <c r="Z199" s="308"/>
      <c r="AA199" s="308"/>
      <c r="AB199" s="308"/>
      <c r="AC199" s="308"/>
      <c r="AD199" s="308"/>
      <c r="AE199" s="308"/>
      <c r="AF199" s="308"/>
      <c r="AG199" s="308"/>
      <c r="AH199" s="308"/>
      <c r="AI199" s="308"/>
      <c r="AJ199" s="343"/>
      <c r="AK199" s="344"/>
      <c r="AL199" s="344"/>
      <c r="AM199" s="344"/>
      <c r="AN199" s="344"/>
      <c r="AO199" s="344"/>
      <c r="AQ199" s="347"/>
      <c r="AR199" s="296" t="s">
        <v>121</v>
      </c>
      <c r="AS199" s="305" t="s">
        <v>1984</v>
      </c>
      <c r="AT199" s="305" t="s">
        <v>272</v>
      </c>
      <c r="AU199" s="342">
        <v>12</v>
      </c>
      <c r="AV199" s="542">
        <f t="shared" si="10"/>
        <v>4.990227471202229E-4</v>
      </c>
    </row>
    <row r="200" spans="1:48" ht="15.75" customHeight="1" x14ac:dyDescent="0.25">
      <c r="A200" s="296" t="s">
        <v>136</v>
      </c>
      <c r="B200" s="305" t="s">
        <v>514</v>
      </c>
      <c r="C200" s="305" t="s">
        <v>274</v>
      </c>
      <c r="D200" s="342">
        <v>0</v>
      </c>
      <c r="E200" s="342">
        <v>0</v>
      </c>
      <c r="F200" s="342">
        <v>0</v>
      </c>
      <c r="G200" s="342">
        <v>0</v>
      </c>
      <c r="H200" s="342">
        <v>0</v>
      </c>
      <c r="I200" s="342">
        <v>0</v>
      </c>
      <c r="J200" s="342">
        <v>0</v>
      </c>
      <c r="K200" s="342">
        <v>0</v>
      </c>
      <c r="L200" s="342">
        <v>0</v>
      </c>
      <c r="M200" s="342">
        <v>0</v>
      </c>
      <c r="N200" s="342">
        <v>0</v>
      </c>
      <c r="O200" s="342">
        <v>0</v>
      </c>
      <c r="P200" s="342">
        <f t="shared" si="8"/>
        <v>0</v>
      </c>
      <c r="Q200" s="973">
        <f t="shared" si="9"/>
        <v>0</v>
      </c>
      <c r="R200" s="307" t="s">
        <v>112</v>
      </c>
      <c r="S200" s="307" t="s">
        <v>112</v>
      </c>
      <c r="T200" s="307"/>
      <c r="U200" s="307"/>
      <c r="V200" s="307"/>
      <c r="W200" s="307"/>
      <c r="X200" s="307"/>
      <c r="Y200" s="308"/>
      <c r="Z200" s="308"/>
      <c r="AA200" s="308"/>
      <c r="AB200" s="308"/>
      <c r="AC200" s="308"/>
      <c r="AD200" s="308"/>
      <c r="AE200" s="308"/>
      <c r="AF200" s="308"/>
      <c r="AG200" s="308"/>
      <c r="AH200" s="308"/>
      <c r="AI200" s="308"/>
      <c r="AJ200" s="343"/>
      <c r="AK200" s="344"/>
      <c r="AL200" s="344"/>
      <c r="AM200" s="344"/>
      <c r="AN200" s="344"/>
      <c r="AO200" s="344"/>
      <c r="AQ200" s="347"/>
      <c r="AR200" s="296" t="s">
        <v>125</v>
      </c>
      <c r="AS200" s="305" t="s">
        <v>2230</v>
      </c>
      <c r="AT200" s="305" t="s">
        <v>299</v>
      </c>
      <c r="AU200" s="342">
        <v>12</v>
      </c>
      <c r="AV200" s="542">
        <f t="shared" si="10"/>
        <v>4.990227471202229E-4</v>
      </c>
    </row>
    <row r="201" spans="1:48" ht="15.75" customHeight="1" x14ac:dyDescent="0.25">
      <c r="A201" s="296" t="s">
        <v>771</v>
      </c>
      <c r="B201" s="306" t="s">
        <v>1498</v>
      </c>
      <c r="C201" s="306" t="s">
        <v>272</v>
      </c>
      <c r="D201" s="342">
        <v>0</v>
      </c>
      <c r="E201" s="342">
        <v>1</v>
      </c>
      <c r="F201" s="342">
        <v>1</v>
      </c>
      <c r="G201" s="342">
        <v>2</v>
      </c>
      <c r="H201" s="342">
        <v>0</v>
      </c>
      <c r="I201" s="342">
        <v>0</v>
      </c>
      <c r="J201" s="342">
        <v>0</v>
      </c>
      <c r="K201" s="342">
        <v>0</v>
      </c>
      <c r="L201" s="342">
        <v>0</v>
      </c>
      <c r="M201" s="342">
        <v>0</v>
      </c>
      <c r="N201" s="342">
        <v>0</v>
      </c>
      <c r="O201" s="342">
        <v>0</v>
      </c>
      <c r="P201" s="342">
        <f t="shared" si="8"/>
        <v>4</v>
      </c>
      <c r="Q201" s="973">
        <f t="shared" si="9"/>
        <v>1.6634091570674097E-4</v>
      </c>
      <c r="R201" s="307" t="s">
        <v>112</v>
      </c>
      <c r="S201" s="307" t="s">
        <v>112</v>
      </c>
      <c r="T201" s="307"/>
      <c r="U201" s="307"/>
      <c r="V201" s="307"/>
      <c r="W201" s="307"/>
      <c r="X201" s="307"/>
      <c r="Y201" s="308"/>
      <c r="Z201" s="308"/>
      <c r="AA201" s="308"/>
      <c r="AB201" s="308"/>
      <c r="AC201" s="308"/>
      <c r="AD201" s="308"/>
      <c r="AE201" s="308"/>
      <c r="AF201" s="308"/>
      <c r="AG201" s="308"/>
      <c r="AH201" s="308"/>
      <c r="AI201" s="308"/>
      <c r="AJ201" s="343"/>
      <c r="AK201" s="344"/>
      <c r="AL201" s="344"/>
      <c r="AM201" s="344"/>
      <c r="AN201" s="344"/>
      <c r="AO201" s="344"/>
      <c r="AQ201" s="347"/>
      <c r="AR201" s="296" t="s">
        <v>127</v>
      </c>
      <c r="AS201" s="305" t="s">
        <v>1851</v>
      </c>
      <c r="AT201" s="305" t="s">
        <v>1450</v>
      </c>
      <c r="AU201" s="342">
        <v>12</v>
      </c>
      <c r="AV201" s="542">
        <f t="shared" si="10"/>
        <v>4.990227471202229E-4</v>
      </c>
    </row>
    <row r="202" spans="1:48" ht="15.75" customHeight="1" x14ac:dyDescent="0.25">
      <c r="A202" s="296" t="s">
        <v>771</v>
      </c>
      <c r="B202" s="306" t="s">
        <v>1538</v>
      </c>
      <c r="C202" s="306" t="s">
        <v>301</v>
      </c>
      <c r="D202" s="342">
        <v>0</v>
      </c>
      <c r="E202" s="342">
        <v>0</v>
      </c>
      <c r="F202" s="342">
        <v>0</v>
      </c>
      <c r="G202" s="342">
        <v>0</v>
      </c>
      <c r="H202" s="342">
        <v>0</v>
      </c>
      <c r="I202" s="342">
        <v>0</v>
      </c>
      <c r="J202" s="342">
        <v>0</v>
      </c>
      <c r="K202" s="342">
        <v>0</v>
      </c>
      <c r="L202" s="342">
        <v>0</v>
      </c>
      <c r="M202" s="342">
        <v>0</v>
      </c>
      <c r="N202" s="342">
        <v>0</v>
      </c>
      <c r="O202" s="342">
        <v>0</v>
      </c>
      <c r="P202" s="342">
        <f t="shared" si="8"/>
        <v>0</v>
      </c>
      <c r="Q202" s="973">
        <f t="shared" si="9"/>
        <v>0</v>
      </c>
      <c r="R202" s="307" t="s">
        <v>112</v>
      </c>
      <c r="S202" s="307" t="s">
        <v>112</v>
      </c>
      <c r="T202" s="307"/>
      <c r="U202" s="307"/>
      <c r="V202" s="307"/>
      <c r="W202" s="307"/>
      <c r="X202" s="307"/>
      <c r="Y202" s="308"/>
      <c r="Z202" s="308"/>
      <c r="AA202" s="308"/>
      <c r="AB202" s="308"/>
      <c r="AC202" s="308"/>
      <c r="AD202" s="308"/>
      <c r="AE202" s="308"/>
      <c r="AF202" s="308"/>
      <c r="AG202" s="308"/>
      <c r="AH202" s="308"/>
      <c r="AI202" s="308"/>
      <c r="AJ202" s="343"/>
      <c r="AK202" s="344"/>
      <c r="AL202" s="344"/>
      <c r="AM202" s="344"/>
      <c r="AN202" s="344"/>
      <c r="AO202" s="344"/>
      <c r="AQ202" s="347"/>
      <c r="AR202" s="296" t="s">
        <v>134</v>
      </c>
      <c r="AS202" s="305" t="s">
        <v>1460</v>
      </c>
      <c r="AT202" s="305" t="s">
        <v>392</v>
      </c>
      <c r="AU202" s="342">
        <v>12</v>
      </c>
      <c r="AV202" s="542">
        <f t="shared" si="10"/>
        <v>4.990227471202229E-4</v>
      </c>
    </row>
    <row r="203" spans="1:48" ht="15.75" customHeight="1" x14ac:dyDescent="0.25">
      <c r="A203" s="296" t="s">
        <v>771</v>
      </c>
      <c r="B203" s="306" t="s">
        <v>1625</v>
      </c>
      <c r="C203" s="306" t="s">
        <v>289</v>
      </c>
      <c r="D203" s="342">
        <v>0</v>
      </c>
      <c r="E203" s="342">
        <v>0</v>
      </c>
      <c r="F203" s="342">
        <v>0</v>
      </c>
      <c r="G203" s="342">
        <v>0</v>
      </c>
      <c r="H203" s="342">
        <v>0</v>
      </c>
      <c r="I203" s="342">
        <v>0</v>
      </c>
      <c r="J203" s="342">
        <v>0</v>
      </c>
      <c r="K203" s="342">
        <v>0</v>
      </c>
      <c r="L203" s="342">
        <v>0</v>
      </c>
      <c r="M203" s="342">
        <v>0</v>
      </c>
      <c r="N203" s="342">
        <v>0</v>
      </c>
      <c r="O203" s="342">
        <v>0</v>
      </c>
      <c r="P203" s="342">
        <f t="shared" si="8"/>
        <v>0</v>
      </c>
      <c r="Q203" s="973">
        <f t="shared" si="9"/>
        <v>0</v>
      </c>
      <c r="R203" s="307" t="s">
        <v>112</v>
      </c>
      <c r="S203" s="307" t="s">
        <v>112</v>
      </c>
      <c r="T203" s="307"/>
      <c r="U203" s="307"/>
      <c r="V203" s="307"/>
      <c r="W203" s="307"/>
      <c r="X203" s="307"/>
      <c r="Y203" s="308"/>
      <c r="Z203" s="308"/>
      <c r="AA203" s="308"/>
      <c r="AB203" s="308"/>
      <c r="AC203" s="308"/>
      <c r="AD203" s="308"/>
      <c r="AE203" s="308"/>
      <c r="AF203" s="308"/>
      <c r="AG203" s="308"/>
      <c r="AH203" s="308"/>
      <c r="AI203" s="308"/>
      <c r="AJ203" s="343"/>
      <c r="AK203" s="344"/>
      <c r="AL203" s="344"/>
      <c r="AM203" s="344"/>
      <c r="AN203" s="344"/>
      <c r="AO203" s="344"/>
      <c r="AQ203" s="347"/>
      <c r="AR203" s="296" t="s">
        <v>131</v>
      </c>
      <c r="AS203" s="305" t="s">
        <v>334</v>
      </c>
      <c r="AT203" s="305" t="s">
        <v>289</v>
      </c>
      <c r="AU203" s="342">
        <v>12</v>
      </c>
      <c r="AV203" s="542">
        <f t="shared" si="10"/>
        <v>4.990227471202229E-4</v>
      </c>
    </row>
    <row r="204" spans="1:48" ht="15.75" customHeight="1" x14ac:dyDescent="0.25">
      <c r="A204" s="296" t="s">
        <v>771</v>
      </c>
      <c r="B204" s="305" t="s">
        <v>2390</v>
      </c>
      <c r="C204" s="306" t="s">
        <v>289</v>
      </c>
      <c r="D204" s="342">
        <v>0</v>
      </c>
      <c r="E204" s="342">
        <v>6</v>
      </c>
      <c r="F204" s="342">
        <v>0</v>
      </c>
      <c r="G204" s="342">
        <v>0</v>
      </c>
      <c r="H204" s="342">
        <v>0</v>
      </c>
      <c r="I204" s="342">
        <v>0</v>
      </c>
      <c r="J204" s="342">
        <v>0</v>
      </c>
      <c r="K204" s="342">
        <v>0</v>
      </c>
      <c r="L204" s="342">
        <v>0</v>
      </c>
      <c r="M204" s="342">
        <v>0</v>
      </c>
      <c r="N204" s="342">
        <v>0</v>
      </c>
      <c r="O204" s="342">
        <v>0</v>
      </c>
      <c r="P204" s="342">
        <f t="shared" si="8"/>
        <v>6</v>
      </c>
      <c r="Q204" s="973">
        <f t="shared" si="9"/>
        <v>2.4951137356011145E-4</v>
      </c>
      <c r="R204" s="307"/>
      <c r="S204" s="307"/>
      <c r="T204" s="307"/>
      <c r="U204" s="307"/>
      <c r="V204" s="307"/>
      <c r="W204" s="307"/>
      <c r="X204" s="307"/>
      <c r="Y204" s="308"/>
      <c r="Z204" s="308"/>
      <c r="AA204" s="308"/>
      <c r="AB204" s="308"/>
      <c r="AC204" s="308"/>
      <c r="AD204" s="308"/>
      <c r="AE204" s="308"/>
      <c r="AF204" s="308"/>
      <c r="AG204" s="308"/>
      <c r="AH204" s="308"/>
      <c r="AI204" s="308"/>
      <c r="AJ204" s="343"/>
      <c r="AK204" s="343"/>
      <c r="AL204" s="343"/>
      <c r="AM204" s="343"/>
      <c r="AN204" s="343"/>
      <c r="AO204" s="343"/>
      <c r="AQ204" s="347"/>
      <c r="AR204" s="296" t="s">
        <v>144</v>
      </c>
      <c r="AS204" s="305" t="s">
        <v>1628</v>
      </c>
      <c r="AT204" s="305" t="s">
        <v>277</v>
      </c>
      <c r="AU204" s="342">
        <v>12</v>
      </c>
      <c r="AV204" s="542">
        <f t="shared" si="10"/>
        <v>4.990227471202229E-4</v>
      </c>
    </row>
    <row r="205" spans="1:48" ht="15.75" customHeight="1" x14ac:dyDescent="0.25">
      <c r="A205" s="296" t="s">
        <v>771</v>
      </c>
      <c r="B205" s="305" t="s">
        <v>1539</v>
      </c>
      <c r="C205" s="305" t="s">
        <v>277</v>
      </c>
      <c r="D205" s="342">
        <v>0</v>
      </c>
      <c r="E205" s="342">
        <v>0</v>
      </c>
      <c r="F205" s="342">
        <v>0</v>
      </c>
      <c r="G205" s="342">
        <v>0</v>
      </c>
      <c r="H205" s="342">
        <v>0</v>
      </c>
      <c r="I205" s="342">
        <v>0</v>
      </c>
      <c r="J205" s="342">
        <v>0</v>
      </c>
      <c r="K205" s="342">
        <v>0</v>
      </c>
      <c r="L205" s="342">
        <v>0</v>
      </c>
      <c r="M205" s="342">
        <v>0</v>
      </c>
      <c r="N205" s="342">
        <v>0</v>
      </c>
      <c r="O205" s="342">
        <v>0</v>
      </c>
      <c r="P205" s="342">
        <f t="shared" si="8"/>
        <v>0</v>
      </c>
      <c r="Q205" s="973">
        <f t="shared" si="9"/>
        <v>0</v>
      </c>
      <c r="R205" s="307" t="s">
        <v>112</v>
      </c>
      <c r="S205" s="307" t="s">
        <v>112</v>
      </c>
      <c r="T205" s="307"/>
      <c r="U205" s="307"/>
      <c r="V205" s="307"/>
      <c r="W205" s="307"/>
      <c r="X205" s="307"/>
      <c r="Y205" s="308"/>
      <c r="Z205" s="308"/>
      <c r="AA205" s="308"/>
      <c r="AB205" s="308"/>
      <c r="AC205" s="308"/>
      <c r="AD205" s="308"/>
      <c r="AE205" s="308"/>
      <c r="AF205" s="308"/>
      <c r="AG205" s="308"/>
      <c r="AH205" s="308"/>
      <c r="AI205" s="308"/>
      <c r="AJ205" s="343"/>
      <c r="AK205" s="344"/>
      <c r="AL205" s="344"/>
      <c r="AM205" s="344"/>
      <c r="AN205" s="344"/>
      <c r="AO205" s="344"/>
      <c r="AQ205" s="347"/>
      <c r="AR205" s="296" t="s">
        <v>252</v>
      </c>
      <c r="AS205" s="305" t="s">
        <v>1992</v>
      </c>
      <c r="AT205" s="305" t="s">
        <v>274</v>
      </c>
      <c r="AU205" s="342">
        <v>12</v>
      </c>
      <c r="AV205" s="542">
        <f t="shared" si="10"/>
        <v>4.990227471202229E-4</v>
      </c>
    </row>
    <row r="206" spans="1:48" ht="15.75" customHeight="1" x14ac:dyDescent="0.25">
      <c r="A206" s="296" t="s">
        <v>771</v>
      </c>
      <c r="B206" s="305" t="s">
        <v>1499</v>
      </c>
      <c r="C206" s="305" t="s">
        <v>299</v>
      </c>
      <c r="D206" s="342">
        <v>0</v>
      </c>
      <c r="E206" s="342">
        <v>0</v>
      </c>
      <c r="F206" s="342">
        <v>0</v>
      </c>
      <c r="G206" s="342">
        <v>0</v>
      </c>
      <c r="H206" s="342">
        <v>0</v>
      </c>
      <c r="I206" s="342">
        <v>0</v>
      </c>
      <c r="J206" s="342">
        <v>0</v>
      </c>
      <c r="K206" s="342">
        <v>0</v>
      </c>
      <c r="L206" s="342">
        <v>0</v>
      </c>
      <c r="M206" s="342">
        <v>0</v>
      </c>
      <c r="N206" s="342">
        <v>0</v>
      </c>
      <c r="O206" s="342">
        <v>0</v>
      </c>
      <c r="P206" s="342">
        <f t="shared" si="8"/>
        <v>0</v>
      </c>
      <c r="Q206" s="973">
        <f t="shared" si="9"/>
        <v>0</v>
      </c>
      <c r="R206" s="307" t="s">
        <v>112</v>
      </c>
      <c r="S206" s="307" t="s">
        <v>112</v>
      </c>
      <c r="T206" s="307"/>
      <c r="U206" s="307"/>
      <c r="V206" s="307"/>
      <c r="W206" s="307"/>
      <c r="X206" s="307"/>
      <c r="Y206" s="308"/>
      <c r="Z206" s="308"/>
      <c r="AA206" s="308"/>
      <c r="AB206" s="308"/>
      <c r="AC206" s="308"/>
      <c r="AD206" s="308"/>
      <c r="AE206" s="308"/>
      <c r="AF206" s="308"/>
      <c r="AG206" s="308"/>
      <c r="AH206" s="308"/>
      <c r="AI206" s="308"/>
      <c r="AJ206" s="343"/>
      <c r="AK206" s="344"/>
      <c r="AL206" s="344"/>
      <c r="AM206" s="344"/>
      <c r="AN206" s="344"/>
      <c r="AO206" s="344"/>
      <c r="AQ206" s="347"/>
      <c r="AR206" s="296" t="s">
        <v>1791</v>
      </c>
      <c r="AS206" s="305" t="s">
        <v>2170</v>
      </c>
      <c r="AT206" s="305" t="s">
        <v>299</v>
      </c>
      <c r="AU206" s="342">
        <v>12</v>
      </c>
      <c r="AV206" s="542">
        <f t="shared" si="10"/>
        <v>4.990227471202229E-4</v>
      </c>
    </row>
    <row r="207" spans="1:48" ht="15.75" customHeight="1" x14ac:dyDescent="0.25">
      <c r="A207" s="296" t="s">
        <v>771</v>
      </c>
      <c r="B207" s="305" t="s">
        <v>2469</v>
      </c>
      <c r="C207" s="305" t="s">
        <v>274</v>
      </c>
      <c r="D207" s="342">
        <v>0</v>
      </c>
      <c r="E207" s="342">
        <v>0</v>
      </c>
      <c r="F207" s="342">
        <v>0</v>
      </c>
      <c r="G207" s="342">
        <v>8</v>
      </c>
      <c r="H207" s="342">
        <v>7</v>
      </c>
      <c r="I207" s="342">
        <v>0</v>
      </c>
      <c r="J207" s="342">
        <v>0</v>
      </c>
      <c r="K207" s="342">
        <v>0</v>
      </c>
      <c r="L207" s="342">
        <v>0</v>
      </c>
      <c r="M207" s="342">
        <v>0</v>
      </c>
      <c r="N207" s="342">
        <v>0</v>
      </c>
      <c r="O207" s="342">
        <v>0</v>
      </c>
      <c r="P207" s="342">
        <f t="shared" si="8"/>
        <v>15</v>
      </c>
      <c r="Q207" s="973">
        <f t="shared" si="9"/>
        <v>6.2377843390027863E-4</v>
      </c>
      <c r="R207" s="307"/>
      <c r="S207" s="307"/>
      <c r="T207" s="307"/>
      <c r="U207" s="307"/>
      <c r="V207" s="307"/>
      <c r="W207" s="307"/>
      <c r="X207" s="307"/>
      <c r="Y207" s="308"/>
      <c r="Z207" s="308"/>
      <c r="AA207" s="308"/>
      <c r="AB207" s="308"/>
      <c r="AC207" s="308"/>
      <c r="AD207" s="308"/>
      <c r="AE207" s="308"/>
      <c r="AF207" s="308"/>
      <c r="AG207" s="308"/>
      <c r="AH207" s="308"/>
      <c r="AI207" s="308"/>
      <c r="AJ207" s="343"/>
      <c r="AK207" s="343"/>
      <c r="AL207" s="343"/>
      <c r="AM207" s="343"/>
      <c r="AN207" s="343"/>
      <c r="AO207" s="343"/>
      <c r="AQ207" s="347"/>
      <c r="AR207" s="296" t="s">
        <v>2492</v>
      </c>
      <c r="AS207" s="305" t="s">
        <v>2524</v>
      </c>
      <c r="AT207" s="305" t="s">
        <v>277</v>
      </c>
      <c r="AU207" s="342">
        <v>12</v>
      </c>
      <c r="AV207" s="542">
        <f t="shared" si="10"/>
        <v>4.990227471202229E-4</v>
      </c>
    </row>
    <row r="208" spans="1:48" ht="15.75" customHeight="1" x14ac:dyDescent="0.25">
      <c r="A208" s="296" t="s">
        <v>771</v>
      </c>
      <c r="B208" s="305" t="s">
        <v>1540</v>
      </c>
      <c r="C208" s="305" t="s">
        <v>301</v>
      </c>
      <c r="D208" s="342">
        <v>0</v>
      </c>
      <c r="E208" s="342">
        <v>0</v>
      </c>
      <c r="F208" s="342">
        <v>0</v>
      </c>
      <c r="G208" s="342">
        <v>0</v>
      </c>
      <c r="H208" s="342">
        <v>0</v>
      </c>
      <c r="I208" s="342">
        <v>0</v>
      </c>
      <c r="J208" s="342">
        <v>0</v>
      </c>
      <c r="K208" s="342">
        <v>0</v>
      </c>
      <c r="L208" s="342">
        <v>0</v>
      </c>
      <c r="M208" s="342">
        <v>0</v>
      </c>
      <c r="N208" s="342">
        <v>0</v>
      </c>
      <c r="O208" s="342">
        <v>0</v>
      </c>
      <c r="P208" s="342">
        <f t="shared" si="8"/>
        <v>0</v>
      </c>
      <c r="Q208" s="973">
        <f t="shared" si="9"/>
        <v>0</v>
      </c>
      <c r="R208" s="307" t="s">
        <v>112</v>
      </c>
      <c r="S208" s="307" t="s">
        <v>112</v>
      </c>
      <c r="T208" s="307"/>
      <c r="U208" s="307"/>
      <c r="V208" s="307"/>
      <c r="W208" s="307"/>
      <c r="X208" s="307"/>
      <c r="Y208" s="308"/>
      <c r="Z208" s="308"/>
      <c r="AA208" s="308"/>
      <c r="AB208" s="308"/>
      <c r="AC208" s="308"/>
      <c r="AD208" s="308"/>
      <c r="AE208" s="308"/>
      <c r="AF208" s="308"/>
      <c r="AG208" s="308"/>
      <c r="AH208" s="308"/>
      <c r="AI208" s="308"/>
      <c r="AJ208" s="343"/>
      <c r="AK208" s="344"/>
      <c r="AL208" s="344"/>
      <c r="AM208" s="344"/>
      <c r="AN208" s="344"/>
      <c r="AO208" s="344"/>
      <c r="AQ208" s="347"/>
      <c r="AR208" s="296" t="s">
        <v>2214</v>
      </c>
      <c r="AS208" s="305" t="s">
        <v>2238</v>
      </c>
      <c r="AT208" s="305" t="s">
        <v>299</v>
      </c>
      <c r="AU208" s="342">
        <v>12</v>
      </c>
      <c r="AV208" s="542">
        <f t="shared" si="10"/>
        <v>4.990227471202229E-4</v>
      </c>
    </row>
    <row r="209" spans="1:48" ht="15.75" customHeight="1" x14ac:dyDescent="0.25">
      <c r="A209" s="296" t="s">
        <v>771</v>
      </c>
      <c r="B209" s="306" t="s">
        <v>1941</v>
      </c>
      <c r="C209" s="306" t="s">
        <v>272</v>
      </c>
      <c r="D209" s="342">
        <v>0</v>
      </c>
      <c r="E209" s="342">
        <v>0</v>
      </c>
      <c r="F209" s="342">
        <v>0</v>
      </c>
      <c r="G209" s="342">
        <v>0</v>
      </c>
      <c r="H209" s="342">
        <v>0</v>
      </c>
      <c r="I209" s="342">
        <v>0</v>
      </c>
      <c r="J209" s="342">
        <v>0</v>
      </c>
      <c r="K209" s="342">
        <v>0</v>
      </c>
      <c r="L209" s="342">
        <v>0</v>
      </c>
      <c r="M209" s="342">
        <v>0</v>
      </c>
      <c r="N209" s="342">
        <v>0</v>
      </c>
      <c r="O209" s="342">
        <v>0</v>
      </c>
      <c r="P209" s="342">
        <f t="shared" si="8"/>
        <v>0</v>
      </c>
      <c r="Q209" s="973">
        <f t="shared" si="9"/>
        <v>0</v>
      </c>
      <c r="R209" s="307" t="s">
        <v>112</v>
      </c>
      <c r="S209" s="307" t="s">
        <v>112</v>
      </c>
      <c r="T209" s="307"/>
      <c r="U209" s="307"/>
      <c r="V209" s="307"/>
      <c r="W209" s="307"/>
      <c r="X209" s="307"/>
      <c r="Y209" s="308"/>
      <c r="Z209" s="308"/>
      <c r="AA209" s="308"/>
      <c r="AB209" s="308"/>
      <c r="AC209" s="308"/>
      <c r="AD209" s="308"/>
      <c r="AE209" s="308"/>
      <c r="AF209" s="308"/>
      <c r="AG209" s="308"/>
      <c r="AH209" s="308"/>
      <c r="AI209" s="308"/>
      <c r="AJ209" s="343"/>
      <c r="AK209" s="344"/>
      <c r="AL209" s="344"/>
      <c r="AM209" s="344"/>
      <c r="AN209" s="344"/>
      <c r="AO209" s="344"/>
      <c r="AQ209" s="347"/>
      <c r="AR209" s="296" t="s">
        <v>175</v>
      </c>
      <c r="AS209" s="305" t="s">
        <v>506</v>
      </c>
      <c r="AT209" s="305" t="s">
        <v>345</v>
      </c>
      <c r="AU209" s="342">
        <v>12</v>
      </c>
      <c r="AV209" s="542">
        <f t="shared" si="10"/>
        <v>4.990227471202229E-4</v>
      </c>
    </row>
    <row r="210" spans="1:48" ht="15.75" customHeight="1" x14ac:dyDescent="0.25">
      <c r="A210" s="296" t="s">
        <v>771</v>
      </c>
      <c r="B210" s="305" t="s">
        <v>1500</v>
      </c>
      <c r="C210" s="305" t="s">
        <v>274</v>
      </c>
      <c r="D210" s="342">
        <v>3</v>
      </c>
      <c r="E210" s="342">
        <v>2</v>
      </c>
      <c r="F210" s="342">
        <v>2</v>
      </c>
      <c r="G210" s="342">
        <v>0</v>
      </c>
      <c r="H210" s="342">
        <v>0</v>
      </c>
      <c r="I210" s="342">
        <v>0</v>
      </c>
      <c r="J210" s="342">
        <v>0</v>
      </c>
      <c r="K210" s="342">
        <v>0</v>
      </c>
      <c r="L210" s="342">
        <v>0</v>
      </c>
      <c r="M210" s="342">
        <v>0</v>
      </c>
      <c r="N210" s="342">
        <v>0</v>
      </c>
      <c r="O210" s="342">
        <v>0</v>
      </c>
      <c r="P210" s="342">
        <f t="shared" si="8"/>
        <v>7</v>
      </c>
      <c r="Q210" s="973">
        <f t="shared" si="9"/>
        <v>2.9109660248679669E-4</v>
      </c>
      <c r="R210" s="307" t="s">
        <v>112</v>
      </c>
      <c r="S210" s="307" t="s">
        <v>112</v>
      </c>
      <c r="T210" s="307"/>
      <c r="U210" s="307"/>
      <c r="V210" s="307"/>
      <c r="W210" s="307"/>
      <c r="X210" s="307"/>
      <c r="Y210" s="308"/>
      <c r="Z210" s="308"/>
      <c r="AA210" s="308"/>
      <c r="AB210" s="308"/>
      <c r="AC210" s="308"/>
      <c r="AD210" s="308"/>
      <c r="AE210" s="308"/>
      <c r="AF210" s="308"/>
      <c r="AG210" s="308"/>
      <c r="AH210" s="308"/>
      <c r="AI210" s="308"/>
      <c r="AJ210" s="343"/>
      <c r="AK210" s="344"/>
      <c r="AL210" s="344"/>
      <c r="AM210" s="344"/>
      <c r="AN210" s="344"/>
      <c r="AO210" s="344"/>
      <c r="AQ210" s="347"/>
      <c r="AR210" s="296" t="s">
        <v>2408</v>
      </c>
      <c r="AS210" s="305" t="s">
        <v>2453</v>
      </c>
      <c r="AT210" s="305" t="s">
        <v>272</v>
      </c>
      <c r="AU210" s="342">
        <v>11</v>
      </c>
      <c r="AV210" s="542">
        <f t="shared" si="10"/>
        <v>4.5743751819353766E-4</v>
      </c>
    </row>
    <row r="211" spans="1:48" ht="15.75" customHeight="1" x14ac:dyDescent="0.25">
      <c r="A211" s="296" t="s">
        <v>2446</v>
      </c>
      <c r="B211" s="305" t="s">
        <v>2456</v>
      </c>
      <c r="C211" s="305" t="s">
        <v>272</v>
      </c>
      <c r="D211" s="342">
        <v>0</v>
      </c>
      <c r="E211" s="342">
        <v>0</v>
      </c>
      <c r="F211" s="342">
        <v>0</v>
      </c>
      <c r="G211" s="342">
        <v>1</v>
      </c>
      <c r="H211" s="342">
        <v>0</v>
      </c>
      <c r="I211" s="342">
        <v>0</v>
      </c>
      <c r="J211" s="342">
        <v>0</v>
      </c>
      <c r="K211" s="342">
        <v>0</v>
      </c>
      <c r="L211" s="342">
        <v>0</v>
      </c>
      <c r="M211" s="342">
        <v>0</v>
      </c>
      <c r="N211" s="342">
        <v>0</v>
      </c>
      <c r="O211" s="342">
        <v>0</v>
      </c>
      <c r="P211" s="342">
        <f t="shared" si="8"/>
        <v>1</v>
      </c>
      <c r="Q211" s="973">
        <f t="shared" si="9"/>
        <v>4.1585228926685242E-5</v>
      </c>
      <c r="R211" s="307"/>
      <c r="S211" s="307"/>
      <c r="T211" s="307"/>
      <c r="U211" s="307"/>
      <c r="V211" s="307"/>
      <c r="W211" s="307"/>
      <c r="X211" s="307"/>
      <c r="Y211" s="308"/>
      <c r="Z211" s="308"/>
      <c r="AA211" s="308"/>
      <c r="AB211" s="308"/>
      <c r="AC211" s="308"/>
      <c r="AD211" s="308"/>
      <c r="AE211" s="308"/>
      <c r="AF211" s="308"/>
      <c r="AG211" s="308"/>
      <c r="AH211" s="308"/>
      <c r="AI211" s="308"/>
      <c r="AJ211" s="343"/>
      <c r="AK211" s="343"/>
      <c r="AL211" s="343"/>
      <c r="AM211" s="343"/>
      <c r="AN211" s="343"/>
      <c r="AO211" s="343"/>
      <c r="AQ211" s="347"/>
      <c r="AR211" s="296" t="s">
        <v>138</v>
      </c>
      <c r="AS211" s="305" t="s">
        <v>460</v>
      </c>
      <c r="AT211" s="305" t="s">
        <v>461</v>
      </c>
      <c r="AU211" s="342">
        <v>11</v>
      </c>
      <c r="AV211" s="542">
        <f t="shared" si="10"/>
        <v>4.5743751819353766E-4</v>
      </c>
    </row>
    <row r="212" spans="1:48" ht="15.75" customHeight="1" x14ac:dyDescent="0.25">
      <c r="A212" s="296" t="s">
        <v>2409</v>
      </c>
      <c r="B212" s="305" t="s">
        <v>2422</v>
      </c>
      <c r="C212" s="305" t="s">
        <v>392</v>
      </c>
      <c r="D212" s="342">
        <v>0</v>
      </c>
      <c r="E212" s="342">
        <v>0</v>
      </c>
      <c r="F212" s="342">
        <v>4</v>
      </c>
      <c r="G212" s="342">
        <v>0</v>
      </c>
      <c r="H212" s="342">
        <v>0</v>
      </c>
      <c r="I212" s="342">
        <v>4</v>
      </c>
      <c r="J212" s="342">
        <v>0</v>
      </c>
      <c r="K212" s="342">
        <v>0</v>
      </c>
      <c r="L212" s="342">
        <v>0</v>
      </c>
      <c r="M212" s="342">
        <v>0</v>
      </c>
      <c r="N212" s="342">
        <v>0</v>
      </c>
      <c r="O212" s="342">
        <v>0</v>
      </c>
      <c r="P212" s="342">
        <f t="shared" si="8"/>
        <v>8</v>
      </c>
      <c r="Q212" s="973">
        <f t="shared" si="9"/>
        <v>3.3268183141348193E-4</v>
      </c>
      <c r="R212" s="307"/>
      <c r="S212" s="307"/>
      <c r="T212" s="307"/>
      <c r="U212" s="307"/>
      <c r="V212" s="307"/>
      <c r="W212" s="307"/>
      <c r="X212" s="307"/>
      <c r="Y212" s="308"/>
      <c r="Z212" s="308"/>
      <c r="AA212" s="308"/>
      <c r="AB212" s="308"/>
      <c r="AC212" s="308"/>
      <c r="AD212" s="308"/>
      <c r="AE212" s="308"/>
      <c r="AF212" s="308"/>
      <c r="AG212" s="308"/>
      <c r="AH212" s="308"/>
      <c r="AI212" s="308"/>
      <c r="AJ212" s="343"/>
      <c r="AK212" s="343"/>
      <c r="AL212" s="343"/>
      <c r="AM212" s="343"/>
      <c r="AN212" s="343"/>
      <c r="AO212" s="343"/>
      <c r="AQ212" s="347"/>
      <c r="AR212" s="296" t="s">
        <v>138</v>
      </c>
      <c r="AS212" s="305" t="s">
        <v>2223</v>
      </c>
      <c r="AT212" s="305" t="s">
        <v>274</v>
      </c>
      <c r="AU212" s="342">
        <v>11</v>
      </c>
      <c r="AV212" s="542">
        <f t="shared" si="10"/>
        <v>4.5743751819353766E-4</v>
      </c>
    </row>
    <row r="213" spans="1:48" ht="15.75" customHeight="1" x14ac:dyDescent="0.25">
      <c r="A213" s="296" t="s">
        <v>712</v>
      </c>
      <c r="B213" s="305" t="s">
        <v>2522</v>
      </c>
      <c r="C213" s="305" t="s">
        <v>284</v>
      </c>
      <c r="D213" s="342">
        <v>0</v>
      </c>
      <c r="E213" s="342">
        <v>0</v>
      </c>
      <c r="F213" s="342">
        <v>0</v>
      </c>
      <c r="G213" s="342">
        <v>0</v>
      </c>
      <c r="H213" s="342">
        <v>0</v>
      </c>
      <c r="I213" s="342">
        <v>1</v>
      </c>
      <c r="J213" s="342">
        <v>0</v>
      </c>
      <c r="K213" s="342">
        <v>0</v>
      </c>
      <c r="L213" s="342"/>
      <c r="M213" s="342"/>
      <c r="N213" s="342"/>
      <c r="O213" s="342"/>
      <c r="P213" s="342">
        <f t="shared" si="8"/>
        <v>1</v>
      </c>
      <c r="Q213" s="973">
        <f t="shared" si="9"/>
        <v>4.1585228926685242E-5</v>
      </c>
      <c r="R213" s="307"/>
      <c r="S213" s="307"/>
      <c r="T213" s="307"/>
      <c r="U213" s="307"/>
      <c r="V213" s="307"/>
      <c r="W213" s="307"/>
      <c r="X213" s="307"/>
      <c r="Y213" s="308"/>
      <c r="Z213" s="308"/>
      <c r="AA213" s="308"/>
      <c r="AB213" s="308"/>
      <c r="AC213" s="308"/>
      <c r="AD213" s="308"/>
      <c r="AE213" s="308"/>
      <c r="AF213" s="308"/>
      <c r="AG213" s="308"/>
      <c r="AH213" s="308"/>
      <c r="AI213" s="308"/>
      <c r="AJ213" s="343"/>
      <c r="AK213" s="343"/>
      <c r="AL213" s="343"/>
      <c r="AM213" s="343"/>
      <c r="AN213" s="343"/>
      <c r="AO213" s="343"/>
      <c r="AQ213" s="347"/>
      <c r="AR213" s="296" t="s">
        <v>139</v>
      </c>
      <c r="AS213" s="305" t="s">
        <v>365</v>
      </c>
      <c r="AT213" s="305" t="s">
        <v>319</v>
      </c>
      <c r="AU213" s="342">
        <v>11</v>
      </c>
      <c r="AV213" s="542">
        <f t="shared" si="10"/>
        <v>4.5743751819353766E-4</v>
      </c>
    </row>
    <row r="214" spans="1:48" ht="15.75" customHeight="1" x14ac:dyDescent="0.25">
      <c r="A214" s="296" t="s">
        <v>137</v>
      </c>
      <c r="B214" s="306" t="s">
        <v>452</v>
      </c>
      <c r="C214" s="306" t="s">
        <v>277</v>
      </c>
      <c r="D214" s="342">
        <v>5</v>
      </c>
      <c r="E214" s="342">
        <v>19</v>
      </c>
      <c r="F214" s="342">
        <v>0</v>
      </c>
      <c r="G214" s="342">
        <v>2</v>
      </c>
      <c r="H214" s="342">
        <v>5</v>
      </c>
      <c r="I214" s="342">
        <v>70</v>
      </c>
      <c r="J214" s="342">
        <v>0</v>
      </c>
      <c r="K214" s="342">
        <v>0</v>
      </c>
      <c r="L214" s="342">
        <v>0</v>
      </c>
      <c r="M214" s="342">
        <v>0</v>
      </c>
      <c r="N214" s="342">
        <v>0</v>
      </c>
      <c r="O214" s="342">
        <v>0</v>
      </c>
      <c r="P214" s="342">
        <f t="shared" ref="P214:P277" si="11">SUM(D214:O214)</f>
        <v>101</v>
      </c>
      <c r="Q214" s="973">
        <f t="shared" si="9"/>
        <v>4.2001081215952097E-3</v>
      </c>
      <c r="R214" s="307">
        <v>11772.1599996443</v>
      </c>
      <c r="S214" s="307">
        <v>11452.560000237099</v>
      </c>
      <c r="T214" s="307"/>
      <c r="U214" s="307"/>
      <c r="V214" s="307"/>
      <c r="W214" s="307"/>
      <c r="X214" s="307"/>
      <c r="Y214" s="308"/>
      <c r="Z214" s="308"/>
      <c r="AA214" s="308"/>
      <c r="AB214" s="308"/>
      <c r="AC214" s="308"/>
      <c r="AD214" s="308"/>
      <c r="AE214" s="308"/>
      <c r="AF214" s="308"/>
      <c r="AG214" s="308"/>
      <c r="AH214" s="308"/>
      <c r="AI214" s="308"/>
      <c r="AJ214" s="343"/>
      <c r="AK214" s="344"/>
      <c r="AL214" s="344"/>
      <c r="AM214" s="344"/>
      <c r="AN214" s="344"/>
      <c r="AO214" s="344"/>
      <c r="AQ214" s="347"/>
      <c r="AR214" s="296" t="s">
        <v>2156</v>
      </c>
      <c r="AS214" s="305" t="s">
        <v>2159</v>
      </c>
      <c r="AT214" s="305" t="s">
        <v>289</v>
      </c>
      <c r="AU214" s="342">
        <v>11</v>
      </c>
      <c r="AV214" s="542">
        <f t="shared" si="10"/>
        <v>4.5743751819353766E-4</v>
      </c>
    </row>
    <row r="215" spans="1:48" ht="15.75" customHeight="1" x14ac:dyDescent="0.25">
      <c r="A215" s="296" t="s">
        <v>137</v>
      </c>
      <c r="B215" s="306" t="s">
        <v>474</v>
      </c>
      <c r="C215" s="306" t="s">
        <v>282</v>
      </c>
      <c r="D215" s="342">
        <v>0</v>
      </c>
      <c r="E215" s="342">
        <v>0</v>
      </c>
      <c r="F215" s="342">
        <v>0</v>
      </c>
      <c r="G215" s="342">
        <v>0</v>
      </c>
      <c r="H215" s="342">
        <v>0</v>
      </c>
      <c r="I215" s="342">
        <v>0</v>
      </c>
      <c r="J215" s="342">
        <v>0</v>
      </c>
      <c r="K215" s="342">
        <v>0</v>
      </c>
      <c r="L215" s="342">
        <v>0</v>
      </c>
      <c r="M215" s="342">
        <v>0</v>
      </c>
      <c r="N215" s="342">
        <v>0</v>
      </c>
      <c r="O215" s="342">
        <v>0</v>
      </c>
      <c r="P215" s="342">
        <f t="shared" si="11"/>
        <v>0</v>
      </c>
      <c r="Q215" s="973">
        <f t="shared" si="9"/>
        <v>0</v>
      </c>
      <c r="R215" s="307" t="s">
        <v>112</v>
      </c>
      <c r="S215" s="307" t="s">
        <v>112</v>
      </c>
      <c r="T215" s="307"/>
      <c r="U215" s="307"/>
      <c r="V215" s="307"/>
      <c r="W215" s="307"/>
      <c r="X215" s="307"/>
      <c r="Y215" s="308"/>
      <c r="Z215" s="308"/>
      <c r="AA215" s="308"/>
      <c r="AB215" s="308"/>
      <c r="AC215" s="308"/>
      <c r="AD215" s="308"/>
      <c r="AE215" s="308"/>
      <c r="AF215" s="308"/>
      <c r="AG215" s="308"/>
      <c r="AH215" s="308"/>
      <c r="AI215" s="308"/>
      <c r="AJ215" s="343"/>
      <c r="AK215" s="344"/>
      <c r="AL215" s="344"/>
      <c r="AM215" s="344"/>
      <c r="AN215" s="344"/>
      <c r="AO215" s="344"/>
      <c r="AQ215" s="347"/>
      <c r="AR215" s="296" t="s">
        <v>119</v>
      </c>
      <c r="AS215" s="305" t="s">
        <v>286</v>
      </c>
      <c r="AT215" s="305" t="s">
        <v>287</v>
      </c>
      <c r="AU215" s="342">
        <v>10</v>
      </c>
      <c r="AV215" s="542">
        <f t="shared" si="10"/>
        <v>4.1585228926685242E-4</v>
      </c>
    </row>
    <row r="216" spans="1:48" ht="15.75" customHeight="1" x14ac:dyDescent="0.25">
      <c r="A216" s="296" t="s">
        <v>137</v>
      </c>
      <c r="B216" s="306" t="s">
        <v>464</v>
      </c>
      <c r="C216" s="306" t="s">
        <v>418</v>
      </c>
      <c r="D216" s="342">
        <v>0</v>
      </c>
      <c r="E216" s="342">
        <v>0</v>
      </c>
      <c r="F216" s="342">
        <v>0</v>
      </c>
      <c r="G216" s="342">
        <v>0</v>
      </c>
      <c r="H216" s="342">
        <v>0</v>
      </c>
      <c r="I216" s="342">
        <v>0</v>
      </c>
      <c r="J216" s="342">
        <v>0</v>
      </c>
      <c r="K216" s="342">
        <v>0</v>
      </c>
      <c r="L216" s="342">
        <v>0</v>
      </c>
      <c r="M216" s="342">
        <v>0</v>
      </c>
      <c r="N216" s="342">
        <v>0</v>
      </c>
      <c r="O216" s="342">
        <v>0</v>
      </c>
      <c r="P216" s="342">
        <f t="shared" si="11"/>
        <v>0</v>
      </c>
      <c r="Q216" s="973">
        <f t="shared" si="9"/>
        <v>0</v>
      </c>
      <c r="R216" s="307" t="s">
        <v>112</v>
      </c>
      <c r="S216" s="307" t="s">
        <v>112</v>
      </c>
      <c r="T216" s="307"/>
      <c r="U216" s="307"/>
      <c r="V216" s="307"/>
      <c r="W216" s="307"/>
      <c r="X216" s="307"/>
      <c r="Y216" s="308"/>
      <c r="Z216" s="308"/>
      <c r="AA216" s="308"/>
      <c r="AB216" s="308"/>
      <c r="AC216" s="308"/>
      <c r="AD216" s="308"/>
      <c r="AE216" s="308"/>
      <c r="AF216" s="308"/>
      <c r="AG216" s="308"/>
      <c r="AH216" s="308"/>
      <c r="AI216" s="308"/>
      <c r="AJ216" s="343"/>
      <c r="AK216" s="344"/>
      <c r="AL216" s="344"/>
      <c r="AM216" s="344"/>
      <c r="AN216" s="344"/>
      <c r="AO216" s="344"/>
      <c r="AQ216" s="347"/>
      <c r="AR216" s="296" t="s">
        <v>2408</v>
      </c>
      <c r="AS216" s="305" t="s">
        <v>2417</v>
      </c>
      <c r="AT216" s="305" t="s">
        <v>345</v>
      </c>
      <c r="AU216" s="342">
        <v>10</v>
      </c>
      <c r="AV216" s="542">
        <f t="shared" si="10"/>
        <v>4.1585228926685242E-4</v>
      </c>
    </row>
    <row r="217" spans="1:48" ht="15.75" customHeight="1" x14ac:dyDescent="0.25">
      <c r="A217" s="296" t="s">
        <v>137</v>
      </c>
      <c r="B217" s="305" t="s">
        <v>465</v>
      </c>
      <c r="C217" s="305" t="s">
        <v>324</v>
      </c>
      <c r="D217" s="342">
        <v>0</v>
      </c>
      <c r="E217" s="342">
        <v>0</v>
      </c>
      <c r="F217" s="342">
        <v>0</v>
      </c>
      <c r="G217" s="342">
        <v>0</v>
      </c>
      <c r="H217" s="342">
        <v>0</v>
      </c>
      <c r="I217" s="342">
        <v>0</v>
      </c>
      <c r="J217" s="342">
        <v>0</v>
      </c>
      <c r="K217" s="342">
        <v>0</v>
      </c>
      <c r="L217" s="342">
        <v>0</v>
      </c>
      <c r="M217" s="342">
        <v>0</v>
      </c>
      <c r="N217" s="342">
        <v>0</v>
      </c>
      <c r="O217" s="342">
        <v>0</v>
      </c>
      <c r="P217" s="342">
        <f t="shared" si="11"/>
        <v>0</v>
      </c>
      <c r="Q217" s="973">
        <f t="shared" si="9"/>
        <v>0</v>
      </c>
      <c r="R217" s="307" t="s">
        <v>112</v>
      </c>
      <c r="S217" s="307" t="s">
        <v>112</v>
      </c>
      <c r="T217" s="307"/>
      <c r="U217" s="307"/>
      <c r="V217" s="307"/>
      <c r="W217" s="307"/>
      <c r="X217" s="307"/>
      <c r="Y217" s="308"/>
      <c r="Z217" s="308"/>
      <c r="AA217" s="308"/>
      <c r="AB217" s="308"/>
      <c r="AC217" s="308"/>
      <c r="AD217" s="308"/>
      <c r="AE217" s="308"/>
      <c r="AF217" s="308"/>
      <c r="AG217" s="308"/>
      <c r="AH217" s="308"/>
      <c r="AI217" s="308"/>
      <c r="AJ217" s="343"/>
      <c r="AK217" s="344"/>
      <c r="AL217" s="344"/>
      <c r="AM217" s="344"/>
      <c r="AN217" s="344"/>
      <c r="AO217" s="344"/>
      <c r="AQ217" s="347"/>
      <c r="AR217" s="296" t="s">
        <v>138</v>
      </c>
      <c r="AS217" s="305" t="s">
        <v>489</v>
      </c>
      <c r="AT217" s="305" t="s">
        <v>376</v>
      </c>
      <c r="AU217" s="342">
        <v>10</v>
      </c>
      <c r="AV217" s="542">
        <f t="shared" si="10"/>
        <v>4.1585228926685242E-4</v>
      </c>
    </row>
    <row r="218" spans="1:48" ht="15.75" customHeight="1" x14ac:dyDescent="0.25">
      <c r="A218" s="296" t="s">
        <v>137</v>
      </c>
      <c r="B218" s="305" t="s">
        <v>1856</v>
      </c>
      <c r="C218" s="305" t="s">
        <v>272</v>
      </c>
      <c r="D218" s="342">
        <v>52</v>
      </c>
      <c r="E218" s="342">
        <v>13</v>
      </c>
      <c r="F218" s="342">
        <v>14</v>
      </c>
      <c r="G218" s="342">
        <v>36</v>
      </c>
      <c r="H218" s="342">
        <v>3</v>
      </c>
      <c r="I218" s="342">
        <v>74</v>
      </c>
      <c r="J218" s="342">
        <v>0</v>
      </c>
      <c r="K218" s="342">
        <v>0</v>
      </c>
      <c r="L218" s="342">
        <v>0</v>
      </c>
      <c r="M218" s="342">
        <v>0</v>
      </c>
      <c r="N218" s="342">
        <v>0</v>
      </c>
      <c r="O218" s="342">
        <v>0</v>
      </c>
      <c r="P218" s="342">
        <f t="shared" si="11"/>
        <v>192</v>
      </c>
      <c r="Q218" s="973">
        <f t="shared" si="9"/>
        <v>7.9843639539235664E-3</v>
      </c>
      <c r="R218" s="307">
        <v>18343.559999581801</v>
      </c>
      <c r="S218" s="307">
        <v>16188.179999312501</v>
      </c>
      <c r="T218" s="307"/>
      <c r="U218" s="307"/>
      <c r="V218" s="307"/>
      <c r="W218" s="307"/>
      <c r="X218" s="307"/>
      <c r="Y218" s="308"/>
      <c r="Z218" s="308"/>
      <c r="AA218" s="308"/>
      <c r="AB218" s="308"/>
      <c r="AC218" s="308"/>
      <c r="AD218" s="308"/>
      <c r="AE218" s="308"/>
      <c r="AF218" s="308"/>
      <c r="AG218" s="308"/>
      <c r="AH218" s="308"/>
      <c r="AI218" s="308"/>
      <c r="AJ218" s="343"/>
      <c r="AK218" s="344"/>
      <c r="AL218" s="344"/>
      <c r="AM218" s="344"/>
      <c r="AN218" s="344"/>
      <c r="AO218" s="344"/>
      <c r="AQ218" s="347"/>
      <c r="AR218" s="296" t="s">
        <v>144</v>
      </c>
      <c r="AS218" s="305" t="s">
        <v>2302</v>
      </c>
      <c r="AT218" s="305" t="s">
        <v>272</v>
      </c>
      <c r="AU218" s="342">
        <v>10</v>
      </c>
      <c r="AV218" s="542">
        <f t="shared" si="10"/>
        <v>4.1585228926685242E-4</v>
      </c>
    </row>
    <row r="219" spans="1:48" ht="15.75" customHeight="1" x14ac:dyDescent="0.25">
      <c r="A219" s="296" t="s">
        <v>137</v>
      </c>
      <c r="B219" s="305" t="s">
        <v>391</v>
      </c>
      <c r="C219" s="305" t="s">
        <v>392</v>
      </c>
      <c r="D219" s="342">
        <v>41</v>
      </c>
      <c r="E219" s="342">
        <v>31</v>
      </c>
      <c r="F219" s="342">
        <v>14</v>
      </c>
      <c r="G219" s="342">
        <v>123</v>
      </c>
      <c r="H219" s="342">
        <v>17</v>
      </c>
      <c r="I219" s="342">
        <v>111</v>
      </c>
      <c r="J219" s="342">
        <v>0</v>
      </c>
      <c r="K219" s="342">
        <v>0</v>
      </c>
      <c r="L219" s="342">
        <v>0</v>
      </c>
      <c r="M219" s="342">
        <v>0</v>
      </c>
      <c r="N219" s="342">
        <v>0</v>
      </c>
      <c r="O219" s="342">
        <v>0</v>
      </c>
      <c r="P219" s="342">
        <f t="shared" si="11"/>
        <v>337</v>
      </c>
      <c r="Q219" s="973">
        <f t="shared" si="9"/>
        <v>1.4014222148292926E-2</v>
      </c>
      <c r="R219" s="307">
        <v>10208.059999851201</v>
      </c>
      <c r="S219" s="307">
        <v>9858.8299999402498</v>
      </c>
      <c r="T219" s="307"/>
      <c r="U219" s="307"/>
      <c r="V219" s="307"/>
      <c r="W219" s="307"/>
      <c r="X219" s="307"/>
      <c r="Y219" s="308"/>
      <c r="Z219" s="308"/>
      <c r="AA219" s="308"/>
      <c r="AB219" s="308"/>
      <c r="AC219" s="308"/>
      <c r="AD219" s="308"/>
      <c r="AE219" s="308"/>
      <c r="AF219" s="308"/>
      <c r="AG219" s="308"/>
      <c r="AH219" s="308"/>
      <c r="AI219" s="308"/>
      <c r="AJ219" s="343"/>
      <c r="AK219" s="344"/>
      <c r="AL219" s="343"/>
      <c r="AM219" s="343"/>
      <c r="AN219" s="343"/>
      <c r="AO219" s="343"/>
      <c r="AQ219" s="347"/>
      <c r="AR219" s="296" t="s">
        <v>160</v>
      </c>
      <c r="AS219" s="305" t="s">
        <v>2291</v>
      </c>
      <c r="AT219" s="305" t="s">
        <v>274</v>
      </c>
      <c r="AU219" s="342">
        <v>10</v>
      </c>
      <c r="AV219" s="542">
        <f t="shared" si="10"/>
        <v>4.1585228926685242E-4</v>
      </c>
    </row>
    <row r="220" spans="1:48" ht="15.75" customHeight="1" x14ac:dyDescent="0.25">
      <c r="A220" s="296" t="s">
        <v>137</v>
      </c>
      <c r="B220" s="306" t="s">
        <v>2108</v>
      </c>
      <c r="C220" s="306" t="s">
        <v>282</v>
      </c>
      <c r="D220" s="342">
        <v>13</v>
      </c>
      <c r="E220" s="342">
        <v>1</v>
      </c>
      <c r="F220" s="342">
        <v>0</v>
      </c>
      <c r="G220" s="342">
        <v>0</v>
      </c>
      <c r="H220" s="342">
        <v>0</v>
      </c>
      <c r="I220" s="342">
        <v>0</v>
      </c>
      <c r="J220" s="342">
        <v>0</v>
      </c>
      <c r="K220" s="342">
        <v>0</v>
      </c>
      <c r="L220" s="342">
        <v>0</v>
      </c>
      <c r="M220" s="342">
        <v>0</v>
      </c>
      <c r="N220" s="342">
        <v>0</v>
      </c>
      <c r="O220" s="342">
        <v>0</v>
      </c>
      <c r="P220" s="342">
        <f t="shared" si="11"/>
        <v>14</v>
      </c>
      <c r="Q220" s="973">
        <f t="shared" si="9"/>
        <v>5.8219320497359338E-4</v>
      </c>
      <c r="R220" s="307">
        <v>9705.4399997628898</v>
      </c>
      <c r="S220" s="307">
        <v>9108.8300001926491</v>
      </c>
      <c r="T220" s="307"/>
      <c r="U220" s="307"/>
      <c r="V220" s="307"/>
      <c r="W220" s="307"/>
      <c r="X220" s="307"/>
      <c r="Y220" s="308"/>
      <c r="Z220" s="308"/>
      <c r="AA220" s="308"/>
      <c r="AB220" s="308"/>
      <c r="AC220" s="308"/>
      <c r="AD220" s="308"/>
      <c r="AE220" s="308"/>
      <c r="AF220" s="308"/>
      <c r="AG220" s="308"/>
      <c r="AH220" s="308"/>
      <c r="AI220" s="308"/>
      <c r="AJ220" s="343"/>
      <c r="AK220" s="344"/>
      <c r="AL220" s="344"/>
      <c r="AM220" s="344"/>
      <c r="AN220" s="344"/>
      <c r="AO220" s="344"/>
      <c r="AQ220" s="347"/>
      <c r="AR220" s="296" t="s">
        <v>161</v>
      </c>
      <c r="AS220" s="305" t="s">
        <v>2526</v>
      </c>
      <c r="AT220" s="305" t="s">
        <v>277</v>
      </c>
      <c r="AU220" s="342">
        <v>10</v>
      </c>
      <c r="AV220" s="542">
        <f t="shared" si="10"/>
        <v>4.1585228926685242E-4</v>
      </c>
    </row>
    <row r="221" spans="1:48" ht="15.75" customHeight="1" x14ac:dyDescent="0.25">
      <c r="A221" s="296" t="s">
        <v>137</v>
      </c>
      <c r="B221" s="305" t="s">
        <v>407</v>
      </c>
      <c r="C221" s="305" t="s">
        <v>289</v>
      </c>
      <c r="D221" s="342">
        <v>77</v>
      </c>
      <c r="E221" s="342">
        <v>47</v>
      </c>
      <c r="F221" s="342">
        <v>72</v>
      </c>
      <c r="G221" s="342">
        <v>99</v>
      </c>
      <c r="H221" s="342">
        <v>64</v>
      </c>
      <c r="I221" s="342">
        <v>129</v>
      </c>
      <c r="J221" s="342">
        <v>0</v>
      </c>
      <c r="K221" s="342">
        <v>0</v>
      </c>
      <c r="L221" s="342">
        <v>0</v>
      </c>
      <c r="M221" s="342">
        <v>0</v>
      </c>
      <c r="N221" s="342">
        <v>0</v>
      </c>
      <c r="O221" s="342">
        <v>0</v>
      </c>
      <c r="P221" s="342">
        <f t="shared" si="11"/>
        <v>488</v>
      </c>
      <c r="Q221" s="973">
        <f t="shared" si="9"/>
        <v>2.0293591716222397E-2</v>
      </c>
      <c r="R221" s="307">
        <v>16614.780000508101</v>
      </c>
      <c r="S221" s="307">
        <v>11381.2999998505</v>
      </c>
      <c r="T221" s="307"/>
      <c r="U221" s="307"/>
      <c r="V221" s="307"/>
      <c r="W221" s="307"/>
      <c r="X221" s="307"/>
      <c r="Y221" s="308"/>
      <c r="Z221" s="308"/>
      <c r="AA221" s="308"/>
      <c r="AB221" s="308"/>
      <c r="AC221" s="308"/>
      <c r="AD221" s="308"/>
      <c r="AE221" s="308"/>
      <c r="AF221" s="308"/>
      <c r="AG221" s="308"/>
      <c r="AH221" s="308"/>
      <c r="AI221" s="308"/>
      <c r="AJ221" s="343"/>
      <c r="AK221" s="344"/>
      <c r="AL221" s="344"/>
      <c r="AM221" s="344"/>
      <c r="AN221" s="344"/>
      <c r="AO221" s="344"/>
      <c r="AQ221" s="347"/>
      <c r="AR221" s="296" t="s">
        <v>130</v>
      </c>
      <c r="AS221" s="305">
        <v>3008</v>
      </c>
      <c r="AT221" s="305" t="s">
        <v>451</v>
      </c>
      <c r="AU221" s="342">
        <v>10</v>
      </c>
      <c r="AV221" s="542">
        <f t="shared" si="10"/>
        <v>4.1585228926685242E-4</v>
      </c>
    </row>
    <row r="222" spans="1:48" ht="15.75" customHeight="1" x14ac:dyDescent="0.25">
      <c r="A222" s="296" t="s">
        <v>137</v>
      </c>
      <c r="B222" s="306" t="s">
        <v>471</v>
      </c>
      <c r="C222" s="306" t="s">
        <v>282</v>
      </c>
      <c r="D222" s="342">
        <v>0</v>
      </c>
      <c r="E222" s="342">
        <v>0</v>
      </c>
      <c r="F222" s="342">
        <v>0</v>
      </c>
      <c r="G222" s="342">
        <v>0</v>
      </c>
      <c r="H222" s="342">
        <v>0</v>
      </c>
      <c r="I222" s="342">
        <v>0</v>
      </c>
      <c r="J222" s="342">
        <v>0</v>
      </c>
      <c r="K222" s="342">
        <v>0</v>
      </c>
      <c r="L222" s="342">
        <v>0</v>
      </c>
      <c r="M222" s="342">
        <v>0</v>
      </c>
      <c r="N222" s="342">
        <v>0</v>
      </c>
      <c r="O222" s="342">
        <v>0</v>
      </c>
      <c r="P222" s="342">
        <f t="shared" si="11"/>
        <v>0</v>
      </c>
      <c r="Q222" s="973">
        <f t="shared" si="9"/>
        <v>0</v>
      </c>
      <c r="R222" s="307" t="s">
        <v>112</v>
      </c>
      <c r="S222" s="307" t="s">
        <v>112</v>
      </c>
      <c r="T222" s="307"/>
      <c r="U222" s="307"/>
      <c r="V222" s="307"/>
      <c r="W222" s="307"/>
      <c r="X222" s="307"/>
      <c r="Y222" s="308"/>
      <c r="Z222" s="308"/>
      <c r="AA222" s="308"/>
      <c r="AB222" s="308"/>
      <c r="AC222" s="308"/>
      <c r="AD222" s="308"/>
      <c r="AE222" s="308"/>
      <c r="AF222" s="308"/>
      <c r="AG222" s="308"/>
      <c r="AH222" s="308"/>
      <c r="AI222" s="308"/>
      <c r="AJ222" s="343"/>
      <c r="AK222" s="344"/>
      <c r="AL222" s="344"/>
      <c r="AM222" s="344"/>
      <c r="AN222" s="344"/>
      <c r="AO222" s="344"/>
      <c r="AQ222" s="347"/>
      <c r="AR222" s="296" t="s">
        <v>165</v>
      </c>
      <c r="AS222" s="305" t="s">
        <v>495</v>
      </c>
      <c r="AT222" s="305" t="s">
        <v>311</v>
      </c>
      <c r="AU222" s="342">
        <v>10</v>
      </c>
      <c r="AV222" s="542">
        <f t="shared" si="10"/>
        <v>4.1585228926685242E-4</v>
      </c>
    </row>
    <row r="223" spans="1:48" ht="15.75" customHeight="1" x14ac:dyDescent="0.25">
      <c r="A223" s="296" t="s">
        <v>137</v>
      </c>
      <c r="B223" s="305" t="s">
        <v>326</v>
      </c>
      <c r="C223" s="305" t="s">
        <v>324</v>
      </c>
      <c r="D223" s="342">
        <v>129</v>
      </c>
      <c r="E223" s="342">
        <v>63</v>
      </c>
      <c r="F223" s="342">
        <v>132</v>
      </c>
      <c r="G223" s="342">
        <v>381</v>
      </c>
      <c r="H223" s="342">
        <v>158</v>
      </c>
      <c r="I223" s="342">
        <v>171</v>
      </c>
      <c r="J223" s="342">
        <v>0</v>
      </c>
      <c r="K223" s="342">
        <v>0</v>
      </c>
      <c r="L223" s="342">
        <v>0</v>
      </c>
      <c r="M223" s="342">
        <v>0</v>
      </c>
      <c r="N223" s="342">
        <v>0</v>
      </c>
      <c r="O223" s="342">
        <v>0</v>
      </c>
      <c r="P223" s="342">
        <f t="shared" si="11"/>
        <v>1034</v>
      </c>
      <c r="Q223" s="973">
        <f t="shared" si="9"/>
        <v>4.2999126710192542E-2</v>
      </c>
      <c r="R223" s="307">
        <v>15580.190000418201</v>
      </c>
      <c r="S223" s="307">
        <v>10185.889999522</v>
      </c>
      <c r="T223" s="307"/>
      <c r="U223" s="307"/>
      <c r="V223" s="307"/>
      <c r="W223" s="307"/>
      <c r="X223" s="307"/>
      <c r="Y223" s="308"/>
      <c r="Z223" s="308"/>
      <c r="AA223" s="308"/>
      <c r="AB223" s="308"/>
      <c r="AC223" s="308"/>
      <c r="AD223" s="308"/>
      <c r="AE223" s="308"/>
      <c r="AF223" s="308"/>
      <c r="AG223" s="308"/>
      <c r="AH223" s="308"/>
      <c r="AI223" s="308"/>
      <c r="AJ223" s="343"/>
      <c r="AK223" s="344"/>
      <c r="AL223" s="344"/>
      <c r="AM223" s="344"/>
      <c r="AN223" s="344"/>
      <c r="AO223" s="344"/>
      <c r="AQ223" s="347"/>
      <c r="AR223" s="296" t="s">
        <v>119</v>
      </c>
      <c r="AS223" s="305" t="s">
        <v>2004</v>
      </c>
      <c r="AT223" s="305" t="s">
        <v>291</v>
      </c>
      <c r="AU223" s="342">
        <v>9</v>
      </c>
      <c r="AV223" s="542">
        <f t="shared" si="10"/>
        <v>3.7426706034016718E-4</v>
      </c>
    </row>
    <row r="224" spans="1:48" ht="15.75" customHeight="1" x14ac:dyDescent="0.25">
      <c r="A224" s="296" t="s">
        <v>137</v>
      </c>
      <c r="B224" s="306" t="s">
        <v>458</v>
      </c>
      <c r="C224" s="306" t="s">
        <v>274</v>
      </c>
      <c r="D224" s="342">
        <v>18</v>
      </c>
      <c r="E224" s="342">
        <v>0</v>
      </c>
      <c r="F224" s="342">
        <v>3</v>
      </c>
      <c r="G224" s="342">
        <v>0</v>
      </c>
      <c r="H224" s="342">
        <v>24</v>
      </c>
      <c r="I224" s="342">
        <v>2</v>
      </c>
      <c r="J224" s="342">
        <v>0</v>
      </c>
      <c r="K224" s="342">
        <v>0</v>
      </c>
      <c r="L224" s="342">
        <v>0</v>
      </c>
      <c r="M224" s="342">
        <v>0</v>
      </c>
      <c r="N224" s="342">
        <v>0</v>
      </c>
      <c r="O224" s="342">
        <v>0</v>
      </c>
      <c r="P224" s="342">
        <f t="shared" si="11"/>
        <v>47</v>
      </c>
      <c r="Q224" s="973">
        <f t="shared" si="9"/>
        <v>1.9545057595542065E-3</v>
      </c>
      <c r="R224" s="307">
        <v>24352.9</v>
      </c>
      <c r="S224" s="307">
        <v>19723.299999404298</v>
      </c>
      <c r="T224" s="307"/>
      <c r="U224" s="307"/>
      <c r="V224" s="307"/>
      <c r="W224" s="307"/>
      <c r="X224" s="307"/>
      <c r="Y224" s="308"/>
      <c r="Z224" s="308"/>
      <c r="AA224" s="308"/>
      <c r="AB224" s="308"/>
      <c r="AC224" s="308"/>
      <c r="AD224" s="308"/>
      <c r="AE224" s="308"/>
      <c r="AF224" s="308"/>
      <c r="AG224" s="308"/>
      <c r="AH224" s="308"/>
      <c r="AI224" s="308"/>
      <c r="AJ224" s="343"/>
      <c r="AK224" s="344"/>
      <c r="AL224" s="344"/>
      <c r="AM224" s="344"/>
      <c r="AN224" s="344"/>
      <c r="AO224" s="344"/>
      <c r="AQ224" s="347"/>
      <c r="AR224" s="296" t="s">
        <v>119</v>
      </c>
      <c r="AS224" s="305" t="s">
        <v>296</v>
      </c>
      <c r="AT224" s="305" t="s">
        <v>287</v>
      </c>
      <c r="AU224" s="342">
        <v>9</v>
      </c>
      <c r="AV224" s="542">
        <f t="shared" si="10"/>
        <v>3.7426706034016718E-4</v>
      </c>
    </row>
    <row r="225" spans="1:48" ht="15.75" customHeight="1" x14ac:dyDescent="0.25">
      <c r="A225" s="296" t="s">
        <v>138</v>
      </c>
      <c r="B225" s="305" t="s">
        <v>460</v>
      </c>
      <c r="C225" s="305" t="s">
        <v>461</v>
      </c>
      <c r="D225" s="342">
        <v>0</v>
      </c>
      <c r="E225" s="342">
        <v>11</v>
      </c>
      <c r="F225" s="342">
        <v>0</v>
      </c>
      <c r="G225" s="342">
        <v>0</v>
      </c>
      <c r="H225" s="342">
        <v>0</v>
      </c>
      <c r="I225" s="342">
        <v>0</v>
      </c>
      <c r="J225" s="342">
        <v>0</v>
      </c>
      <c r="K225" s="342">
        <v>0</v>
      </c>
      <c r="L225" s="342">
        <v>0</v>
      </c>
      <c r="M225" s="342">
        <v>0</v>
      </c>
      <c r="N225" s="342">
        <v>0</v>
      </c>
      <c r="O225" s="342">
        <v>0</v>
      </c>
      <c r="P225" s="342">
        <f t="shared" si="11"/>
        <v>11</v>
      </c>
      <c r="Q225" s="973">
        <f t="shared" si="9"/>
        <v>4.5743751819353766E-4</v>
      </c>
      <c r="R225" s="307" t="s">
        <v>112</v>
      </c>
      <c r="S225" s="307" t="s">
        <v>112</v>
      </c>
      <c r="T225" s="307"/>
      <c r="U225" s="307"/>
      <c r="V225" s="307"/>
      <c r="W225" s="307"/>
      <c r="X225" s="307"/>
      <c r="Y225" s="308"/>
      <c r="Z225" s="308"/>
      <c r="AA225" s="308"/>
      <c r="AB225" s="308"/>
      <c r="AC225" s="308"/>
      <c r="AD225" s="308"/>
      <c r="AE225" s="308"/>
      <c r="AF225" s="308"/>
      <c r="AG225" s="308"/>
      <c r="AH225" s="308"/>
      <c r="AI225" s="308"/>
      <c r="AJ225" s="343"/>
      <c r="AK225" s="344"/>
      <c r="AL225" s="344"/>
      <c r="AM225" s="344"/>
      <c r="AN225" s="344"/>
      <c r="AO225" s="344"/>
      <c r="AQ225" s="347"/>
      <c r="AR225" s="296" t="s">
        <v>127</v>
      </c>
      <c r="AS225" s="305" t="s">
        <v>422</v>
      </c>
      <c r="AT225" s="305" t="s">
        <v>272</v>
      </c>
      <c r="AU225" s="342">
        <v>9</v>
      </c>
      <c r="AV225" s="542">
        <f t="shared" si="10"/>
        <v>3.7426706034016718E-4</v>
      </c>
    </row>
    <row r="226" spans="1:48" ht="15.75" customHeight="1" x14ac:dyDescent="0.25">
      <c r="A226" s="296" t="s">
        <v>138</v>
      </c>
      <c r="B226" s="306" t="s">
        <v>479</v>
      </c>
      <c r="C226" s="306" t="s">
        <v>289</v>
      </c>
      <c r="D226" s="342">
        <v>0</v>
      </c>
      <c r="E226" s="342">
        <v>0</v>
      </c>
      <c r="F226" s="342">
        <v>0</v>
      </c>
      <c r="G226" s="342">
        <v>0</v>
      </c>
      <c r="H226" s="342">
        <v>0</v>
      </c>
      <c r="I226" s="342">
        <v>0</v>
      </c>
      <c r="J226" s="342">
        <v>0</v>
      </c>
      <c r="K226" s="342">
        <v>0</v>
      </c>
      <c r="L226" s="342">
        <v>0</v>
      </c>
      <c r="M226" s="342">
        <v>0</v>
      </c>
      <c r="N226" s="342">
        <v>0</v>
      </c>
      <c r="O226" s="342">
        <v>0</v>
      </c>
      <c r="P226" s="342">
        <f t="shared" si="11"/>
        <v>0</v>
      </c>
      <c r="Q226" s="973">
        <f t="shared" si="9"/>
        <v>0</v>
      </c>
      <c r="R226" s="307" t="s">
        <v>112</v>
      </c>
      <c r="S226" s="307" t="s">
        <v>112</v>
      </c>
      <c r="T226" s="307"/>
      <c r="U226" s="307"/>
      <c r="V226" s="307"/>
      <c r="W226" s="307"/>
      <c r="X226" s="308"/>
      <c r="Y226" s="308"/>
      <c r="Z226" s="308"/>
      <c r="AA226" s="308"/>
      <c r="AB226" s="308"/>
      <c r="AC226" s="308"/>
      <c r="AD226" s="308"/>
      <c r="AE226" s="308"/>
      <c r="AF226" s="308"/>
      <c r="AG226" s="308"/>
      <c r="AH226" s="308"/>
      <c r="AI226" s="308"/>
      <c r="AJ226" s="343"/>
      <c r="AK226" s="344"/>
      <c r="AL226" s="344"/>
      <c r="AM226" s="344"/>
      <c r="AN226" s="344"/>
      <c r="AO226" s="344"/>
      <c r="AQ226" s="347"/>
      <c r="AR226" s="296" t="s">
        <v>134</v>
      </c>
      <c r="AS226" s="305" t="s">
        <v>1774</v>
      </c>
      <c r="AT226" s="305" t="s">
        <v>289</v>
      </c>
      <c r="AU226" s="342">
        <v>9</v>
      </c>
      <c r="AV226" s="542">
        <f t="shared" si="10"/>
        <v>3.7426706034016718E-4</v>
      </c>
    </row>
    <row r="227" spans="1:48" ht="15.75" customHeight="1" x14ac:dyDescent="0.25">
      <c r="A227" s="296" t="s">
        <v>138</v>
      </c>
      <c r="B227" s="305" t="s">
        <v>483</v>
      </c>
      <c r="C227" s="305" t="s">
        <v>345</v>
      </c>
      <c r="D227" s="342">
        <v>0</v>
      </c>
      <c r="E227" s="342">
        <v>14</v>
      </c>
      <c r="F227" s="342">
        <v>0</v>
      </c>
      <c r="G227" s="342">
        <v>1</v>
      </c>
      <c r="H227" s="342">
        <v>0</v>
      </c>
      <c r="I227" s="342">
        <v>19</v>
      </c>
      <c r="J227" s="342">
        <v>0</v>
      </c>
      <c r="K227" s="342">
        <v>0</v>
      </c>
      <c r="L227" s="342">
        <v>0</v>
      </c>
      <c r="M227" s="342">
        <v>0</v>
      </c>
      <c r="N227" s="342">
        <v>0</v>
      </c>
      <c r="O227" s="342">
        <v>0</v>
      </c>
      <c r="P227" s="342">
        <f t="shared" si="11"/>
        <v>34</v>
      </c>
      <c r="Q227" s="973">
        <f t="shared" si="9"/>
        <v>1.4138977835072982E-3</v>
      </c>
      <c r="R227" s="307" t="s">
        <v>112</v>
      </c>
      <c r="S227" s="307" t="s">
        <v>112</v>
      </c>
      <c r="T227" s="307"/>
      <c r="U227" s="307"/>
      <c r="V227" s="307"/>
      <c r="W227" s="307"/>
      <c r="X227" s="307"/>
      <c r="Y227" s="308"/>
      <c r="Z227" s="308"/>
      <c r="AA227" s="308"/>
      <c r="AB227" s="308"/>
      <c r="AC227" s="308"/>
      <c r="AD227" s="308"/>
      <c r="AE227" s="308"/>
      <c r="AF227" s="308"/>
      <c r="AG227" s="308"/>
      <c r="AH227" s="308"/>
      <c r="AI227" s="308"/>
      <c r="AJ227" s="343"/>
      <c r="AK227" s="344"/>
      <c r="AL227" s="344"/>
      <c r="AM227" s="344"/>
      <c r="AN227" s="344"/>
      <c r="AO227" s="344"/>
      <c r="AQ227" s="347"/>
      <c r="AR227" s="296" t="s">
        <v>142</v>
      </c>
      <c r="AS227" s="305" t="s">
        <v>1606</v>
      </c>
      <c r="AT227" s="305" t="s">
        <v>361</v>
      </c>
      <c r="AU227" s="342">
        <v>9</v>
      </c>
      <c r="AV227" s="542">
        <f t="shared" si="10"/>
        <v>3.7426706034016718E-4</v>
      </c>
    </row>
    <row r="228" spans="1:48" ht="15.75" customHeight="1" x14ac:dyDescent="0.25">
      <c r="A228" s="296" t="s">
        <v>138</v>
      </c>
      <c r="B228" s="305" t="s">
        <v>481</v>
      </c>
      <c r="C228" s="305" t="s">
        <v>345</v>
      </c>
      <c r="D228" s="342">
        <v>0</v>
      </c>
      <c r="E228" s="342">
        <v>0</v>
      </c>
      <c r="F228" s="342">
        <v>0</v>
      </c>
      <c r="G228" s="342">
        <v>0</v>
      </c>
      <c r="H228" s="342">
        <v>0</v>
      </c>
      <c r="I228" s="342">
        <v>0</v>
      </c>
      <c r="J228" s="342">
        <v>0</v>
      </c>
      <c r="K228" s="342">
        <v>0</v>
      </c>
      <c r="L228" s="342">
        <v>0</v>
      </c>
      <c r="M228" s="342">
        <v>0</v>
      </c>
      <c r="N228" s="342">
        <v>0</v>
      </c>
      <c r="O228" s="342">
        <v>0</v>
      </c>
      <c r="P228" s="342">
        <f t="shared" si="11"/>
        <v>0</v>
      </c>
      <c r="Q228" s="973">
        <f t="shared" si="9"/>
        <v>0</v>
      </c>
      <c r="R228" s="307" t="s">
        <v>112</v>
      </c>
      <c r="S228" s="307" t="s">
        <v>112</v>
      </c>
      <c r="T228" s="307"/>
      <c r="U228" s="307"/>
      <c r="V228" s="307"/>
      <c r="W228" s="307"/>
      <c r="X228" s="307"/>
      <c r="Y228" s="308"/>
      <c r="Z228" s="308"/>
      <c r="AA228" s="308"/>
      <c r="AB228" s="308"/>
      <c r="AC228" s="308"/>
      <c r="AD228" s="308"/>
      <c r="AE228" s="308"/>
      <c r="AF228" s="308"/>
      <c r="AG228" s="308"/>
      <c r="AH228" s="308"/>
      <c r="AI228" s="308"/>
      <c r="AJ228" s="343"/>
      <c r="AK228" s="344"/>
      <c r="AL228" s="344"/>
      <c r="AM228" s="344"/>
      <c r="AN228" s="344"/>
      <c r="AO228" s="344"/>
      <c r="AQ228" s="347"/>
      <c r="AR228" s="296" t="s">
        <v>250</v>
      </c>
      <c r="AS228" s="305" t="s">
        <v>1989</v>
      </c>
      <c r="AT228" s="305" t="s">
        <v>289</v>
      </c>
      <c r="AU228" s="342">
        <v>9</v>
      </c>
      <c r="AV228" s="542">
        <f t="shared" si="10"/>
        <v>3.7426706034016718E-4</v>
      </c>
    </row>
    <row r="229" spans="1:48" ht="15.75" customHeight="1" x14ac:dyDescent="0.25">
      <c r="A229" s="296" t="s">
        <v>138</v>
      </c>
      <c r="B229" s="306" t="s">
        <v>482</v>
      </c>
      <c r="C229" s="306" t="s">
        <v>299</v>
      </c>
      <c r="D229" s="342">
        <v>2</v>
      </c>
      <c r="E229" s="342">
        <v>6</v>
      </c>
      <c r="F229" s="342">
        <v>0</v>
      </c>
      <c r="G229" s="342">
        <v>0</v>
      </c>
      <c r="H229" s="342">
        <v>0</v>
      </c>
      <c r="I229" s="342">
        <v>0</v>
      </c>
      <c r="J229" s="342">
        <v>0</v>
      </c>
      <c r="K229" s="342">
        <v>0</v>
      </c>
      <c r="L229" s="342">
        <v>0</v>
      </c>
      <c r="M229" s="342">
        <v>0</v>
      </c>
      <c r="N229" s="342">
        <v>0</v>
      </c>
      <c r="O229" s="342">
        <v>0</v>
      </c>
      <c r="P229" s="342">
        <f t="shared" si="11"/>
        <v>8</v>
      </c>
      <c r="Q229" s="973">
        <f t="shared" si="9"/>
        <v>3.3268183141348193E-4</v>
      </c>
      <c r="R229" s="307" t="s">
        <v>112</v>
      </c>
      <c r="S229" s="307" t="s">
        <v>112</v>
      </c>
      <c r="T229" s="307"/>
      <c r="U229" s="307"/>
      <c r="V229" s="307"/>
      <c r="W229" s="307"/>
      <c r="X229" s="307"/>
      <c r="Y229" s="308"/>
      <c r="Z229" s="308"/>
      <c r="AA229" s="308"/>
      <c r="AB229" s="308"/>
      <c r="AC229" s="308"/>
      <c r="AD229" s="308"/>
      <c r="AE229" s="308"/>
      <c r="AF229" s="308"/>
      <c r="AG229" s="308"/>
      <c r="AH229" s="308"/>
      <c r="AI229" s="308"/>
      <c r="AJ229" s="343"/>
      <c r="AK229" s="344"/>
      <c r="AL229" s="344"/>
      <c r="AM229" s="344"/>
      <c r="AN229" s="344"/>
      <c r="AO229" s="344"/>
      <c r="AQ229" s="347"/>
      <c r="AR229" s="296" t="s">
        <v>1853</v>
      </c>
      <c r="AS229" s="305" t="s">
        <v>470</v>
      </c>
      <c r="AT229" s="305" t="s">
        <v>311</v>
      </c>
      <c r="AU229" s="342">
        <v>9</v>
      </c>
      <c r="AV229" s="542">
        <f t="shared" si="10"/>
        <v>3.7426706034016718E-4</v>
      </c>
    </row>
    <row r="230" spans="1:48" ht="15.75" customHeight="1" x14ac:dyDescent="0.25">
      <c r="A230" s="296" t="s">
        <v>138</v>
      </c>
      <c r="B230" s="306" t="s">
        <v>489</v>
      </c>
      <c r="C230" s="306" t="s">
        <v>376</v>
      </c>
      <c r="D230" s="342">
        <v>1</v>
      </c>
      <c r="E230" s="342">
        <v>9</v>
      </c>
      <c r="F230" s="342">
        <v>0</v>
      </c>
      <c r="G230" s="342">
        <v>0</v>
      </c>
      <c r="H230" s="342">
        <v>0</v>
      </c>
      <c r="I230" s="342">
        <v>0</v>
      </c>
      <c r="J230" s="342">
        <v>0</v>
      </c>
      <c r="K230" s="342">
        <v>0</v>
      </c>
      <c r="L230" s="342">
        <v>0</v>
      </c>
      <c r="M230" s="342">
        <v>0</v>
      </c>
      <c r="N230" s="342">
        <v>0</v>
      </c>
      <c r="O230" s="342">
        <v>0</v>
      </c>
      <c r="P230" s="342">
        <f t="shared" si="11"/>
        <v>10</v>
      </c>
      <c r="Q230" s="973">
        <f t="shared" si="9"/>
        <v>4.1585228926685242E-4</v>
      </c>
      <c r="R230" s="307" t="s">
        <v>112</v>
      </c>
      <c r="S230" s="307" t="s">
        <v>112</v>
      </c>
      <c r="T230" s="307"/>
      <c r="U230" s="307"/>
      <c r="V230" s="307"/>
      <c r="W230" s="307"/>
      <c r="X230" s="307"/>
      <c r="Y230" s="308"/>
      <c r="Z230" s="308"/>
      <c r="AA230" s="308"/>
      <c r="AB230" s="308"/>
      <c r="AC230" s="308"/>
      <c r="AD230" s="308"/>
      <c r="AE230" s="308"/>
      <c r="AF230" s="308"/>
      <c r="AG230" s="308"/>
      <c r="AH230" s="308"/>
      <c r="AI230" s="308"/>
      <c r="AJ230" s="343"/>
      <c r="AK230" s="344"/>
      <c r="AL230" s="344"/>
      <c r="AM230" s="344"/>
      <c r="AN230" s="344"/>
      <c r="AO230" s="344"/>
      <c r="AQ230" s="347"/>
      <c r="AR230" s="296" t="s">
        <v>163</v>
      </c>
      <c r="AS230" s="305" t="s">
        <v>463</v>
      </c>
      <c r="AT230" s="305" t="s">
        <v>301</v>
      </c>
      <c r="AU230" s="342">
        <v>9</v>
      </c>
      <c r="AV230" s="542">
        <f t="shared" si="10"/>
        <v>3.7426706034016718E-4</v>
      </c>
    </row>
    <row r="231" spans="1:48" ht="15.75" customHeight="1" x14ac:dyDescent="0.25">
      <c r="A231" s="296" t="s">
        <v>138</v>
      </c>
      <c r="B231" s="305" t="s">
        <v>491</v>
      </c>
      <c r="C231" s="305" t="s">
        <v>376</v>
      </c>
      <c r="D231" s="342">
        <v>0</v>
      </c>
      <c r="E231" s="342">
        <v>0</v>
      </c>
      <c r="F231" s="342">
        <v>0</v>
      </c>
      <c r="G231" s="342">
        <v>0</v>
      </c>
      <c r="H231" s="342">
        <v>0</v>
      </c>
      <c r="I231" s="342">
        <v>0</v>
      </c>
      <c r="J231" s="342">
        <v>0</v>
      </c>
      <c r="K231" s="342">
        <v>0</v>
      </c>
      <c r="L231" s="342">
        <v>0</v>
      </c>
      <c r="M231" s="342">
        <v>0</v>
      </c>
      <c r="N231" s="342">
        <v>0</v>
      </c>
      <c r="O231" s="342">
        <v>0</v>
      </c>
      <c r="P231" s="342">
        <f t="shared" si="11"/>
        <v>0</v>
      </c>
      <c r="Q231" s="973">
        <f t="shared" si="9"/>
        <v>0</v>
      </c>
      <c r="R231" s="307" t="s">
        <v>112</v>
      </c>
      <c r="S231" s="307" t="s">
        <v>112</v>
      </c>
      <c r="T231" s="307"/>
      <c r="U231" s="307"/>
      <c r="V231" s="307"/>
      <c r="W231" s="307"/>
      <c r="X231" s="307"/>
      <c r="Y231" s="308"/>
      <c r="Z231" s="308"/>
      <c r="AA231" s="308"/>
      <c r="AB231" s="308"/>
      <c r="AC231" s="308"/>
      <c r="AD231" s="308"/>
      <c r="AE231" s="308"/>
      <c r="AF231" s="308"/>
      <c r="AG231" s="308"/>
      <c r="AH231" s="308"/>
      <c r="AI231" s="308"/>
      <c r="AJ231" s="343"/>
      <c r="AK231" s="344"/>
      <c r="AL231" s="344"/>
      <c r="AM231" s="344"/>
      <c r="AN231" s="344"/>
      <c r="AO231" s="344"/>
      <c r="AQ231" s="347"/>
      <c r="AR231" s="296" t="s">
        <v>141</v>
      </c>
      <c r="AS231" s="305" t="s">
        <v>413</v>
      </c>
      <c r="AT231" s="305" t="s">
        <v>324</v>
      </c>
      <c r="AU231" s="342">
        <v>9</v>
      </c>
      <c r="AV231" s="542">
        <f t="shared" si="10"/>
        <v>3.7426706034016718E-4</v>
      </c>
    </row>
    <row r="232" spans="1:48" ht="15.75" customHeight="1" x14ac:dyDescent="0.25">
      <c r="A232" s="296" t="s">
        <v>138</v>
      </c>
      <c r="B232" s="306" t="s">
        <v>493</v>
      </c>
      <c r="C232" s="306" t="s">
        <v>376</v>
      </c>
      <c r="D232" s="342">
        <v>0</v>
      </c>
      <c r="E232" s="342">
        <v>0</v>
      </c>
      <c r="F232" s="342">
        <v>0</v>
      </c>
      <c r="G232" s="342">
        <v>0</v>
      </c>
      <c r="H232" s="342">
        <v>0</v>
      </c>
      <c r="I232" s="342">
        <v>0</v>
      </c>
      <c r="J232" s="342">
        <v>0</v>
      </c>
      <c r="K232" s="342">
        <v>0</v>
      </c>
      <c r="L232" s="342">
        <v>0</v>
      </c>
      <c r="M232" s="342">
        <v>0</v>
      </c>
      <c r="N232" s="342">
        <v>0</v>
      </c>
      <c r="O232" s="342">
        <v>0</v>
      </c>
      <c r="P232" s="342">
        <f t="shared" si="11"/>
        <v>0</v>
      </c>
      <c r="Q232" s="973">
        <f t="shared" si="9"/>
        <v>0</v>
      </c>
      <c r="R232" s="307" t="s">
        <v>112</v>
      </c>
      <c r="S232" s="307" t="s">
        <v>112</v>
      </c>
      <c r="T232" s="307"/>
      <c r="U232" s="307"/>
      <c r="V232" s="307"/>
      <c r="W232" s="307"/>
      <c r="X232" s="307"/>
      <c r="Y232" s="308"/>
      <c r="Z232" s="308"/>
      <c r="AA232" s="308"/>
      <c r="AB232" s="308"/>
      <c r="AC232" s="308"/>
      <c r="AD232" s="308"/>
      <c r="AE232" s="308"/>
      <c r="AF232" s="308"/>
      <c r="AG232" s="308"/>
      <c r="AH232" s="308"/>
      <c r="AI232" s="308"/>
      <c r="AJ232" s="343"/>
      <c r="AK232" s="344"/>
      <c r="AL232" s="344"/>
      <c r="AM232" s="344"/>
      <c r="AN232" s="344"/>
      <c r="AO232" s="344"/>
      <c r="AQ232" s="347"/>
      <c r="AR232" s="296" t="s">
        <v>2214</v>
      </c>
      <c r="AS232" s="305" t="s">
        <v>2239</v>
      </c>
      <c r="AT232" s="305" t="s">
        <v>272</v>
      </c>
      <c r="AU232" s="342">
        <v>9</v>
      </c>
      <c r="AV232" s="542">
        <f t="shared" si="10"/>
        <v>3.7426706034016718E-4</v>
      </c>
    </row>
    <row r="233" spans="1:48" ht="15.75" customHeight="1" x14ac:dyDescent="0.25">
      <c r="A233" s="296" t="s">
        <v>138</v>
      </c>
      <c r="B233" s="306" t="s">
        <v>2528</v>
      </c>
      <c r="C233" s="306" t="s">
        <v>376</v>
      </c>
      <c r="D233" s="342">
        <v>0</v>
      </c>
      <c r="E233" s="342">
        <v>0</v>
      </c>
      <c r="F233" s="342">
        <v>0</v>
      </c>
      <c r="G233" s="342">
        <v>0</v>
      </c>
      <c r="H233" s="342">
        <v>0</v>
      </c>
      <c r="I233" s="342">
        <v>2</v>
      </c>
      <c r="J233" s="342">
        <v>0</v>
      </c>
      <c r="K233" s="342">
        <v>0</v>
      </c>
      <c r="L233" s="342"/>
      <c r="M233" s="342"/>
      <c r="N233" s="342"/>
      <c r="O233" s="342"/>
      <c r="P233" s="342">
        <f t="shared" si="11"/>
        <v>2</v>
      </c>
      <c r="Q233" s="973">
        <f t="shared" si="9"/>
        <v>8.3170457853370483E-5</v>
      </c>
      <c r="R233" s="307"/>
      <c r="S233" s="307"/>
      <c r="T233" s="307"/>
      <c r="U233" s="307"/>
      <c r="V233" s="307"/>
      <c r="W233" s="307"/>
      <c r="X233" s="307"/>
      <c r="Y233" s="308"/>
      <c r="Z233" s="308"/>
      <c r="AA233" s="308"/>
      <c r="AB233" s="308"/>
      <c r="AC233" s="308"/>
      <c r="AD233" s="308"/>
      <c r="AE233" s="308"/>
      <c r="AF233" s="308"/>
      <c r="AG233" s="308"/>
      <c r="AH233" s="308"/>
      <c r="AI233" s="308"/>
      <c r="AJ233" s="343"/>
      <c r="AK233" s="343"/>
      <c r="AL233" s="343"/>
      <c r="AM233" s="343"/>
      <c r="AN233" s="343"/>
      <c r="AO233" s="343"/>
      <c r="AQ233" s="347"/>
      <c r="AR233" s="296" t="s">
        <v>148</v>
      </c>
      <c r="AS233" s="305" t="s">
        <v>1999</v>
      </c>
      <c r="AT233" s="305" t="s">
        <v>345</v>
      </c>
      <c r="AU233" s="342">
        <v>9</v>
      </c>
      <c r="AV233" s="542">
        <f t="shared" si="10"/>
        <v>3.7426706034016718E-4</v>
      </c>
    </row>
    <row r="234" spans="1:48" ht="15.75" customHeight="1" x14ac:dyDescent="0.25">
      <c r="A234" s="296" t="s">
        <v>138</v>
      </c>
      <c r="B234" s="305" t="s">
        <v>487</v>
      </c>
      <c r="C234" s="305" t="s">
        <v>277</v>
      </c>
      <c r="D234" s="342">
        <v>0</v>
      </c>
      <c r="E234" s="342">
        <v>0</v>
      </c>
      <c r="F234" s="342">
        <v>0</v>
      </c>
      <c r="G234" s="342">
        <v>0</v>
      </c>
      <c r="H234" s="342">
        <v>0</v>
      </c>
      <c r="I234" s="342">
        <v>0</v>
      </c>
      <c r="J234" s="342">
        <v>0</v>
      </c>
      <c r="K234" s="342">
        <v>0</v>
      </c>
      <c r="L234" s="342">
        <v>0</v>
      </c>
      <c r="M234" s="342">
        <v>0</v>
      </c>
      <c r="N234" s="342">
        <v>0</v>
      </c>
      <c r="O234" s="342">
        <v>0</v>
      </c>
      <c r="P234" s="342">
        <f t="shared" si="11"/>
        <v>0</v>
      </c>
      <c r="Q234" s="973">
        <f t="shared" si="9"/>
        <v>0</v>
      </c>
      <c r="R234" s="307" t="s">
        <v>112</v>
      </c>
      <c r="S234" s="307" t="s">
        <v>112</v>
      </c>
      <c r="T234" s="307"/>
      <c r="U234" s="307"/>
      <c r="V234" s="307"/>
      <c r="W234" s="307"/>
      <c r="X234" s="307"/>
      <c r="Y234" s="308"/>
      <c r="Z234" s="308"/>
      <c r="AA234" s="308"/>
      <c r="AB234" s="308"/>
      <c r="AC234" s="308"/>
      <c r="AD234" s="308"/>
      <c r="AE234" s="308"/>
      <c r="AF234" s="308"/>
      <c r="AG234" s="308"/>
      <c r="AH234" s="308"/>
      <c r="AI234" s="308"/>
      <c r="AJ234" s="343"/>
      <c r="AK234" s="344"/>
      <c r="AL234" s="344"/>
      <c r="AM234" s="344"/>
      <c r="AN234" s="344"/>
      <c r="AO234" s="344"/>
      <c r="AQ234" s="347"/>
      <c r="AR234" s="296" t="s">
        <v>119</v>
      </c>
      <c r="AS234" s="305" t="s">
        <v>293</v>
      </c>
      <c r="AT234" s="305" t="s">
        <v>272</v>
      </c>
      <c r="AU234" s="342">
        <v>8</v>
      </c>
      <c r="AV234" s="542">
        <f t="shared" si="10"/>
        <v>3.3268183141348193E-4</v>
      </c>
    </row>
    <row r="235" spans="1:48" ht="15.75" customHeight="1" x14ac:dyDescent="0.25">
      <c r="A235" s="296" t="s">
        <v>138</v>
      </c>
      <c r="B235" s="305" t="s">
        <v>494</v>
      </c>
      <c r="C235" s="305" t="s">
        <v>282</v>
      </c>
      <c r="D235" s="342">
        <v>0</v>
      </c>
      <c r="E235" s="342">
        <v>0</v>
      </c>
      <c r="F235" s="342">
        <v>0</v>
      </c>
      <c r="G235" s="342">
        <v>0</v>
      </c>
      <c r="H235" s="342">
        <v>0</v>
      </c>
      <c r="I235" s="342">
        <v>0</v>
      </c>
      <c r="J235" s="342">
        <v>0</v>
      </c>
      <c r="K235" s="342">
        <v>0</v>
      </c>
      <c r="L235" s="342">
        <v>0</v>
      </c>
      <c r="M235" s="342">
        <v>0</v>
      </c>
      <c r="N235" s="342">
        <v>0</v>
      </c>
      <c r="O235" s="342">
        <v>0</v>
      </c>
      <c r="P235" s="342">
        <f t="shared" si="11"/>
        <v>0</v>
      </c>
      <c r="Q235" s="973">
        <f t="shared" si="9"/>
        <v>0</v>
      </c>
      <c r="R235" s="307" t="s">
        <v>112</v>
      </c>
      <c r="S235" s="307" t="s">
        <v>112</v>
      </c>
      <c r="T235" s="307"/>
      <c r="U235" s="307"/>
      <c r="V235" s="307"/>
      <c r="W235" s="307"/>
      <c r="X235" s="307"/>
      <c r="Y235" s="308"/>
      <c r="Z235" s="308"/>
      <c r="AA235" s="308"/>
      <c r="AB235" s="308"/>
      <c r="AC235" s="308"/>
      <c r="AD235" s="308"/>
      <c r="AE235" s="308"/>
      <c r="AF235" s="308"/>
      <c r="AG235" s="308"/>
      <c r="AH235" s="308"/>
      <c r="AI235" s="308"/>
      <c r="AJ235" s="343"/>
      <c r="AK235" s="344"/>
      <c r="AL235" s="344"/>
      <c r="AM235" s="344"/>
      <c r="AN235" s="344"/>
      <c r="AO235" s="344"/>
      <c r="AQ235" s="347"/>
      <c r="AR235" s="296" t="s">
        <v>125</v>
      </c>
      <c r="AS235" s="305" t="s">
        <v>411</v>
      </c>
      <c r="AT235" s="305" t="s">
        <v>277</v>
      </c>
      <c r="AU235" s="342">
        <v>8</v>
      </c>
      <c r="AV235" s="542">
        <f t="shared" si="10"/>
        <v>3.3268183141348193E-4</v>
      </c>
    </row>
    <row r="236" spans="1:48" ht="15.75" customHeight="1" x14ac:dyDescent="0.25">
      <c r="A236" s="296" t="s">
        <v>138</v>
      </c>
      <c r="B236" s="306" t="s">
        <v>485</v>
      </c>
      <c r="C236" s="306" t="s">
        <v>328</v>
      </c>
      <c r="D236" s="342">
        <v>0</v>
      </c>
      <c r="E236" s="342">
        <v>0</v>
      </c>
      <c r="F236" s="342">
        <v>0</v>
      </c>
      <c r="G236" s="342">
        <v>0</v>
      </c>
      <c r="H236" s="342">
        <v>0</v>
      </c>
      <c r="I236" s="342">
        <v>0</v>
      </c>
      <c r="J236" s="342">
        <v>0</v>
      </c>
      <c r="K236" s="342">
        <v>0</v>
      </c>
      <c r="L236" s="342">
        <v>0</v>
      </c>
      <c r="M236" s="342">
        <v>0</v>
      </c>
      <c r="N236" s="342">
        <v>0</v>
      </c>
      <c r="O236" s="342">
        <v>0</v>
      </c>
      <c r="P236" s="342">
        <f t="shared" si="11"/>
        <v>0</v>
      </c>
      <c r="Q236" s="973">
        <f t="shared" si="9"/>
        <v>0</v>
      </c>
      <c r="R236" s="307" t="s">
        <v>112</v>
      </c>
      <c r="S236" s="307" t="s">
        <v>112</v>
      </c>
      <c r="T236" s="307"/>
      <c r="U236" s="307"/>
      <c r="V236" s="307"/>
      <c r="W236" s="307"/>
      <c r="X236" s="307"/>
      <c r="Y236" s="308"/>
      <c r="Z236" s="308"/>
      <c r="AA236" s="308"/>
      <c r="AB236" s="308"/>
      <c r="AC236" s="308"/>
      <c r="AD236" s="308"/>
      <c r="AE236" s="308"/>
      <c r="AF236" s="308"/>
      <c r="AG236" s="308"/>
      <c r="AH236" s="308"/>
      <c r="AI236" s="308"/>
      <c r="AJ236" s="343"/>
      <c r="AK236" s="344"/>
      <c r="AL236" s="344"/>
      <c r="AM236" s="344"/>
      <c r="AN236" s="344"/>
      <c r="AO236" s="344"/>
      <c r="AQ236" s="347"/>
      <c r="AR236" s="296" t="s">
        <v>125</v>
      </c>
      <c r="AS236" s="305" t="s">
        <v>1855</v>
      </c>
      <c r="AT236" s="305" t="s">
        <v>328</v>
      </c>
      <c r="AU236" s="342">
        <v>8</v>
      </c>
      <c r="AV236" s="542">
        <f t="shared" si="10"/>
        <v>3.3268183141348193E-4</v>
      </c>
    </row>
    <row r="237" spans="1:48" ht="15.75" customHeight="1" x14ac:dyDescent="0.25">
      <c r="A237" s="296" t="s">
        <v>138</v>
      </c>
      <c r="B237" s="306" t="s">
        <v>2223</v>
      </c>
      <c r="C237" s="306" t="s">
        <v>274</v>
      </c>
      <c r="D237" s="342">
        <v>0</v>
      </c>
      <c r="E237" s="342">
        <v>11</v>
      </c>
      <c r="F237" s="342">
        <v>0</v>
      </c>
      <c r="G237" s="342">
        <v>0</v>
      </c>
      <c r="H237" s="342">
        <v>0</v>
      </c>
      <c r="I237" s="342">
        <v>0</v>
      </c>
      <c r="J237" s="342">
        <v>0</v>
      </c>
      <c r="K237" s="342">
        <v>0</v>
      </c>
      <c r="L237" s="342">
        <v>0</v>
      </c>
      <c r="M237" s="342">
        <v>0</v>
      </c>
      <c r="N237" s="342">
        <v>0</v>
      </c>
      <c r="O237" s="342">
        <v>0</v>
      </c>
      <c r="P237" s="342">
        <f t="shared" si="11"/>
        <v>11</v>
      </c>
      <c r="Q237" s="973">
        <f t="shared" si="9"/>
        <v>4.5743751819353766E-4</v>
      </c>
      <c r="R237" s="307" t="s">
        <v>112</v>
      </c>
      <c r="S237" s="307" t="s">
        <v>112</v>
      </c>
      <c r="T237" s="307"/>
      <c r="U237" s="307"/>
      <c r="V237" s="307"/>
      <c r="W237" s="307"/>
      <c r="X237" s="307"/>
      <c r="Y237" s="308"/>
      <c r="Z237" s="308"/>
      <c r="AA237" s="308"/>
      <c r="AB237" s="308"/>
      <c r="AC237" s="308"/>
      <c r="AD237" s="308"/>
      <c r="AE237" s="308"/>
      <c r="AF237" s="308"/>
      <c r="AG237" s="308"/>
      <c r="AH237" s="308"/>
      <c r="AI237" s="308"/>
      <c r="AJ237" s="343"/>
      <c r="AK237" s="344"/>
      <c r="AL237" s="344"/>
      <c r="AM237" s="344"/>
      <c r="AN237" s="344"/>
      <c r="AO237" s="344"/>
      <c r="AQ237" s="347"/>
      <c r="AR237" s="296" t="s">
        <v>2409</v>
      </c>
      <c r="AS237" s="305" t="s">
        <v>2422</v>
      </c>
      <c r="AT237" s="305" t="s">
        <v>392</v>
      </c>
      <c r="AU237" s="342">
        <v>8</v>
      </c>
      <c r="AV237" s="542">
        <f t="shared" si="10"/>
        <v>3.3268183141348193E-4</v>
      </c>
    </row>
    <row r="238" spans="1:48" ht="15.75" customHeight="1" x14ac:dyDescent="0.25">
      <c r="A238" s="296" t="s">
        <v>138</v>
      </c>
      <c r="B238" s="305" t="s">
        <v>2193</v>
      </c>
      <c r="C238" s="305" t="s">
        <v>284</v>
      </c>
      <c r="D238" s="342">
        <v>0</v>
      </c>
      <c r="E238" s="342">
        <v>1</v>
      </c>
      <c r="F238" s="342">
        <v>0</v>
      </c>
      <c r="G238" s="342">
        <v>0</v>
      </c>
      <c r="H238" s="342">
        <v>0</v>
      </c>
      <c r="I238" s="342">
        <v>0</v>
      </c>
      <c r="J238" s="342">
        <v>0</v>
      </c>
      <c r="K238" s="342">
        <v>0</v>
      </c>
      <c r="L238" s="342">
        <v>0</v>
      </c>
      <c r="M238" s="342">
        <v>0</v>
      </c>
      <c r="N238" s="342">
        <v>0</v>
      </c>
      <c r="O238" s="342">
        <v>0</v>
      </c>
      <c r="P238" s="342">
        <f t="shared" si="11"/>
        <v>1</v>
      </c>
      <c r="Q238" s="973">
        <f t="shared" si="9"/>
        <v>4.1585228926685242E-5</v>
      </c>
      <c r="R238" s="307" t="s">
        <v>112</v>
      </c>
      <c r="S238" s="307" t="s">
        <v>112</v>
      </c>
      <c r="T238" s="307"/>
      <c r="U238" s="307"/>
      <c r="V238" s="307"/>
      <c r="W238" s="307"/>
      <c r="X238" s="307"/>
      <c r="Y238" s="308"/>
      <c r="Z238" s="308"/>
      <c r="AA238" s="308"/>
      <c r="AB238" s="308"/>
      <c r="AC238" s="308"/>
      <c r="AD238" s="308"/>
      <c r="AE238" s="308"/>
      <c r="AF238" s="308"/>
      <c r="AG238" s="308"/>
      <c r="AH238" s="308"/>
      <c r="AI238" s="308"/>
      <c r="AJ238" s="343"/>
      <c r="AK238" s="344"/>
      <c r="AL238" s="344"/>
      <c r="AM238" s="344"/>
      <c r="AN238" s="344"/>
      <c r="AO238" s="344"/>
      <c r="AQ238" s="347"/>
      <c r="AR238" s="296" t="s">
        <v>138</v>
      </c>
      <c r="AS238" s="305" t="s">
        <v>482</v>
      </c>
      <c r="AT238" s="305" t="s">
        <v>299</v>
      </c>
      <c r="AU238" s="342">
        <v>8</v>
      </c>
      <c r="AV238" s="542">
        <f t="shared" si="10"/>
        <v>3.3268183141348193E-4</v>
      </c>
    </row>
    <row r="239" spans="1:48" ht="15.75" customHeight="1" x14ac:dyDescent="0.25">
      <c r="A239" s="296" t="s">
        <v>138</v>
      </c>
      <c r="B239" s="306" t="s">
        <v>1836</v>
      </c>
      <c r="C239" s="306" t="s">
        <v>272</v>
      </c>
      <c r="D239" s="342">
        <v>0</v>
      </c>
      <c r="E239" s="342">
        <v>0</v>
      </c>
      <c r="F239" s="342">
        <v>0</v>
      </c>
      <c r="G239" s="342">
        <v>0</v>
      </c>
      <c r="H239" s="342">
        <v>0</v>
      </c>
      <c r="I239" s="342">
        <v>0</v>
      </c>
      <c r="J239" s="342">
        <v>0</v>
      </c>
      <c r="K239" s="342">
        <v>0</v>
      </c>
      <c r="L239" s="342">
        <v>0</v>
      </c>
      <c r="M239" s="342">
        <v>0</v>
      </c>
      <c r="N239" s="342">
        <v>0</v>
      </c>
      <c r="O239" s="342">
        <v>0</v>
      </c>
      <c r="P239" s="342">
        <f t="shared" si="11"/>
        <v>0</v>
      </c>
      <c r="Q239" s="973">
        <f t="shared" si="9"/>
        <v>0</v>
      </c>
      <c r="R239" s="307" t="s">
        <v>112</v>
      </c>
      <c r="S239" s="307" t="s">
        <v>112</v>
      </c>
      <c r="T239" s="307"/>
      <c r="U239" s="307"/>
      <c r="V239" s="307"/>
      <c r="W239" s="307"/>
      <c r="X239" s="307"/>
      <c r="Y239" s="308"/>
      <c r="Z239" s="308"/>
      <c r="AA239" s="308"/>
      <c r="AB239" s="308"/>
      <c r="AC239" s="308"/>
      <c r="AD239" s="308"/>
      <c r="AE239" s="308"/>
      <c r="AF239" s="308"/>
      <c r="AG239" s="308"/>
      <c r="AH239" s="308"/>
      <c r="AI239" s="308"/>
      <c r="AJ239" s="343"/>
      <c r="AK239" s="343"/>
      <c r="AL239" s="343"/>
      <c r="AM239" s="343"/>
      <c r="AN239" s="343"/>
      <c r="AO239" s="343"/>
      <c r="AQ239" s="347"/>
      <c r="AR239" s="296" t="s">
        <v>142</v>
      </c>
      <c r="AS239" s="305" t="s">
        <v>2430</v>
      </c>
      <c r="AT239" s="305" t="s">
        <v>274</v>
      </c>
      <c r="AU239" s="342">
        <v>8</v>
      </c>
      <c r="AV239" s="542">
        <f t="shared" si="10"/>
        <v>3.3268183141348193E-4</v>
      </c>
    </row>
    <row r="240" spans="1:48" ht="15.75" customHeight="1" x14ac:dyDescent="0.25">
      <c r="A240" s="296" t="s">
        <v>138</v>
      </c>
      <c r="B240" s="306" t="s">
        <v>369</v>
      </c>
      <c r="C240" s="306" t="s">
        <v>274</v>
      </c>
      <c r="D240" s="342">
        <v>19</v>
      </c>
      <c r="E240" s="342">
        <v>60</v>
      </c>
      <c r="F240" s="342">
        <v>18</v>
      </c>
      <c r="G240" s="342">
        <v>33</v>
      </c>
      <c r="H240" s="342">
        <v>30</v>
      </c>
      <c r="I240" s="342">
        <v>31</v>
      </c>
      <c r="J240" s="342">
        <v>0</v>
      </c>
      <c r="K240" s="342">
        <v>0</v>
      </c>
      <c r="L240" s="342">
        <v>0</v>
      </c>
      <c r="M240" s="342">
        <v>0</v>
      </c>
      <c r="N240" s="342">
        <v>0</v>
      </c>
      <c r="O240" s="342">
        <v>0</v>
      </c>
      <c r="P240" s="342">
        <f t="shared" si="11"/>
        <v>191</v>
      </c>
      <c r="Q240" s="973">
        <f t="shared" si="9"/>
        <v>7.9427787249968813E-3</v>
      </c>
      <c r="R240" s="307">
        <v>34551.729999366202</v>
      </c>
      <c r="S240" s="307">
        <v>26169.949999336801</v>
      </c>
      <c r="T240" s="307"/>
      <c r="U240" s="307"/>
      <c r="V240" s="307"/>
      <c r="W240" s="307"/>
      <c r="X240" s="307"/>
      <c r="Y240" s="308"/>
      <c r="Z240" s="308"/>
      <c r="AA240" s="308"/>
      <c r="AB240" s="308"/>
      <c r="AC240" s="308"/>
      <c r="AD240" s="308"/>
      <c r="AE240" s="308"/>
      <c r="AF240" s="308"/>
      <c r="AG240" s="308"/>
      <c r="AH240" s="308"/>
      <c r="AI240" s="308"/>
      <c r="AJ240" s="343"/>
      <c r="AK240" s="343"/>
      <c r="AL240" s="343"/>
      <c r="AM240" s="343"/>
      <c r="AN240" s="343"/>
      <c r="AO240" s="343"/>
      <c r="AQ240" s="347"/>
      <c r="AR240" s="296" t="s">
        <v>147</v>
      </c>
      <c r="AS240" s="305" t="s">
        <v>2305</v>
      </c>
      <c r="AT240" s="305" t="s">
        <v>289</v>
      </c>
      <c r="AU240" s="342">
        <v>8</v>
      </c>
      <c r="AV240" s="542">
        <f t="shared" si="10"/>
        <v>3.3268183141348193E-4</v>
      </c>
    </row>
    <row r="241" spans="1:48" ht="15.75" customHeight="1" x14ac:dyDescent="0.25">
      <c r="A241" s="296" t="s">
        <v>138</v>
      </c>
      <c r="B241" s="305" t="s">
        <v>381</v>
      </c>
      <c r="C241" s="305" t="s">
        <v>376</v>
      </c>
      <c r="D241" s="342">
        <v>17</v>
      </c>
      <c r="E241" s="342">
        <v>20</v>
      </c>
      <c r="F241" s="342">
        <v>4</v>
      </c>
      <c r="G241" s="342">
        <v>18</v>
      </c>
      <c r="H241" s="342">
        <v>0</v>
      </c>
      <c r="I241" s="342">
        <v>18</v>
      </c>
      <c r="J241" s="342">
        <v>0</v>
      </c>
      <c r="K241" s="342">
        <v>0</v>
      </c>
      <c r="L241" s="342">
        <v>0</v>
      </c>
      <c r="M241" s="342">
        <v>0</v>
      </c>
      <c r="N241" s="342">
        <v>0</v>
      </c>
      <c r="O241" s="342">
        <v>0</v>
      </c>
      <c r="P241" s="342">
        <f t="shared" si="11"/>
        <v>77</v>
      </c>
      <c r="Q241" s="973">
        <f t="shared" si="9"/>
        <v>3.2020626273547635E-3</v>
      </c>
      <c r="R241" s="307">
        <v>38736.8598980186</v>
      </c>
      <c r="S241" s="307">
        <v>38421.459911414</v>
      </c>
      <c r="T241" s="307"/>
      <c r="U241" s="307"/>
      <c r="V241" s="307"/>
      <c r="W241" s="307"/>
      <c r="X241" s="307"/>
      <c r="Y241" s="308"/>
      <c r="Z241" s="308"/>
      <c r="AA241" s="308"/>
      <c r="AB241" s="308"/>
      <c r="AC241" s="308"/>
      <c r="AD241" s="308"/>
      <c r="AE241" s="308"/>
      <c r="AF241" s="308"/>
      <c r="AG241" s="308"/>
      <c r="AH241" s="308"/>
      <c r="AI241" s="308"/>
      <c r="AJ241" s="343"/>
      <c r="AK241" s="344"/>
      <c r="AL241" s="344"/>
      <c r="AM241" s="344"/>
      <c r="AN241" s="344"/>
      <c r="AO241" s="344"/>
      <c r="AQ241" s="347"/>
      <c r="AR241" s="296" t="s">
        <v>147</v>
      </c>
      <c r="AS241" s="305" t="s">
        <v>521</v>
      </c>
      <c r="AT241" s="305" t="s">
        <v>311</v>
      </c>
      <c r="AU241" s="342">
        <v>8</v>
      </c>
      <c r="AV241" s="542">
        <f t="shared" si="10"/>
        <v>3.3268183141348193E-4</v>
      </c>
    </row>
    <row r="242" spans="1:48" ht="15.75" customHeight="1" x14ac:dyDescent="0.25">
      <c r="A242" s="296" t="s">
        <v>138</v>
      </c>
      <c r="B242" s="306" t="s">
        <v>398</v>
      </c>
      <c r="C242" s="306" t="s">
        <v>272</v>
      </c>
      <c r="D242" s="342">
        <v>9</v>
      </c>
      <c r="E242" s="342">
        <v>38</v>
      </c>
      <c r="F242" s="342">
        <v>0</v>
      </c>
      <c r="G242" s="342">
        <v>0</v>
      </c>
      <c r="H242" s="342">
        <v>14</v>
      </c>
      <c r="I242" s="342">
        <v>5</v>
      </c>
      <c r="J242" s="342">
        <v>0</v>
      </c>
      <c r="K242" s="342">
        <v>0</v>
      </c>
      <c r="L242" s="342">
        <v>0</v>
      </c>
      <c r="M242" s="342">
        <v>0</v>
      </c>
      <c r="N242" s="342">
        <v>0</v>
      </c>
      <c r="O242" s="342">
        <v>0</v>
      </c>
      <c r="P242" s="342">
        <f t="shared" si="11"/>
        <v>66</v>
      </c>
      <c r="Q242" s="973">
        <f t="shared" si="9"/>
        <v>2.7446251091612257E-3</v>
      </c>
      <c r="R242" s="307">
        <v>21517.979917728801</v>
      </c>
      <c r="S242" s="307">
        <v>21396.990040983099</v>
      </c>
      <c r="T242" s="307"/>
      <c r="U242" s="307"/>
      <c r="V242" s="307"/>
      <c r="W242" s="307"/>
      <c r="X242" s="307"/>
      <c r="Y242" s="308"/>
      <c r="Z242" s="308"/>
      <c r="AA242" s="308"/>
      <c r="AB242" s="308"/>
      <c r="AC242" s="308"/>
      <c r="AD242" s="308"/>
      <c r="AE242" s="308"/>
      <c r="AF242" s="308"/>
      <c r="AG242" s="308"/>
      <c r="AH242" s="308"/>
      <c r="AI242" s="308"/>
      <c r="AJ242" s="343"/>
      <c r="AK242" s="344"/>
      <c r="AL242" s="344"/>
      <c r="AM242" s="344"/>
      <c r="AN242" s="344"/>
      <c r="AO242" s="344"/>
      <c r="AQ242" s="347"/>
      <c r="AR242" s="296" t="s">
        <v>250</v>
      </c>
      <c r="AS242" s="305" t="s">
        <v>1988</v>
      </c>
      <c r="AT242" s="305" t="s">
        <v>277</v>
      </c>
      <c r="AU242" s="342">
        <v>8</v>
      </c>
      <c r="AV242" s="542">
        <f t="shared" si="10"/>
        <v>3.3268183141348193E-4</v>
      </c>
    </row>
    <row r="243" spans="1:48" ht="15.75" customHeight="1" x14ac:dyDescent="0.25">
      <c r="A243" s="296" t="s">
        <v>138</v>
      </c>
      <c r="B243" s="305" t="s">
        <v>1577</v>
      </c>
      <c r="C243" s="305" t="s">
        <v>284</v>
      </c>
      <c r="D243" s="342">
        <v>0</v>
      </c>
      <c r="E243" s="342">
        <v>0</v>
      </c>
      <c r="F243" s="342">
        <v>0</v>
      </c>
      <c r="G243" s="342">
        <v>0</v>
      </c>
      <c r="H243" s="342">
        <v>0</v>
      </c>
      <c r="I243" s="342">
        <v>0</v>
      </c>
      <c r="J243" s="342">
        <v>0</v>
      </c>
      <c r="K243" s="342">
        <v>0</v>
      </c>
      <c r="L243" s="342">
        <v>0</v>
      </c>
      <c r="M243" s="342">
        <v>0</v>
      </c>
      <c r="N243" s="342">
        <v>0</v>
      </c>
      <c r="O243" s="342">
        <v>0</v>
      </c>
      <c r="P243" s="342">
        <f t="shared" si="11"/>
        <v>0</v>
      </c>
      <c r="Q243" s="973">
        <f t="shared" si="9"/>
        <v>0</v>
      </c>
      <c r="R243" s="307" t="s">
        <v>112</v>
      </c>
      <c r="S243" s="307" t="s">
        <v>112</v>
      </c>
      <c r="T243" s="307"/>
      <c r="U243" s="307"/>
      <c r="V243" s="307"/>
      <c r="W243" s="307"/>
      <c r="X243" s="307"/>
      <c r="Y243" s="308"/>
      <c r="Z243" s="308"/>
      <c r="AA243" s="308"/>
      <c r="AB243" s="308"/>
      <c r="AC243" s="308"/>
      <c r="AD243" s="308"/>
      <c r="AE243" s="308"/>
      <c r="AF243" s="308"/>
      <c r="AG243" s="308"/>
      <c r="AH243" s="308"/>
      <c r="AI243" s="308"/>
      <c r="AJ243" s="343"/>
      <c r="AK243" s="344"/>
      <c r="AL243" s="344"/>
      <c r="AM243" s="344"/>
      <c r="AN243" s="344"/>
      <c r="AO243" s="344"/>
      <c r="AQ243" s="347"/>
      <c r="AR243" s="296" t="s">
        <v>139</v>
      </c>
      <c r="AS243" s="305" t="s">
        <v>541</v>
      </c>
      <c r="AT243" s="305" t="s">
        <v>272</v>
      </c>
      <c r="AU243" s="342">
        <v>8</v>
      </c>
      <c r="AV243" s="542">
        <f t="shared" si="10"/>
        <v>3.3268183141348193E-4</v>
      </c>
    </row>
    <row r="244" spans="1:48" ht="15.75" customHeight="1" x14ac:dyDescent="0.25">
      <c r="A244" s="296" t="s">
        <v>140</v>
      </c>
      <c r="B244" s="306" t="s">
        <v>1483</v>
      </c>
      <c r="C244" s="306" t="s">
        <v>274</v>
      </c>
      <c r="D244" s="342">
        <v>0</v>
      </c>
      <c r="E244" s="342">
        <v>0</v>
      </c>
      <c r="F244" s="342">
        <v>0</v>
      </c>
      <c r="G244" s="342">
        <v>0</v>
      </c>
      <c r="H244" s="342">
        <v>0</v>
      </c>
      <c r="I244" s="342">
        <v>0</v>
      </c>
      <c r="J244" s="342">
        <v>0</v>
      </c>
      <c r="K244" s="342">
        <v>0</v>
      </c>
      <c r="L244" s="342">
        <v>0</v>
      </c>
      <c r="M244" s="342">
        <v>0</v>
      </c>
      <c r="N244" s="342">
        <v>0</v>
      </c>
      <c r="O244" s="342">
        <v>0</v>
      </c>
      <c r="P244" s="342">
        <f t="shared" si="11"/>
        <v>0</v>
      </c>
      <c r="Q244" s="973">
        <f t="shared" si="9"/>
        <v>0</v>
      </c>
      <c r="R244" s="307" t="s">
        <v>112</v>
      </c>
      <c r="S244" s="307" t="s">
        <v>112</v>
      </c>
      <c r="T244" s="307"/>
      <c r="U244" s="307"/>
      <c r="V244" s="307"/>
      <c r="W244" s="307"/>
      <c r="X244" s="307"/>
      <c r="Y244" s="308"/>
      <c r="Z244" s="308"/>
      <c r="AA244" s="308"/>
      <c r="AB244" s="308"/>
      <c r="AC244" s="308"/>
      <c r="AD244" s="308"/>
      <c r="AE244" s="308"/>
      <c r="AF244" s="308"/>
      <c r="AG244" s="308"/>
      <c r="AH244" s="308"/>
      <c r="AI244" s="308"/>
      <c r="AJ244" s="343"/>
      <c r="AK244" s="344"/>
      <c r="AL244" s="344"/>
      <c r="AM244" s="344"/>
      <c r="AN244" s="344"/>
      <c r="AO244" s="344"/>
      <c r="AQ244" s="347"/>
      <c r="AR244" s="296" t="s">
        <v>1853</v>
      </c>
      <c r="AS244" s="305" t="s">
        <v>501</v>
      </c>
      <c r="AT244" s="305" t="s">
        <v>272</v>
      </c>
      <c r="AU244" s="342">
        <v>8</v>
      </c>
      <c r="AV244" s="542">
        <f t="shared" si="10"/>
        <v>3.3268183141348193E-4</v>
      </c>
    </row>
    <row r="245" spans="1:48" ht="15.75" customHeight="1" x14ac:dyDescent="0.25">
      <c r="A245" s="296" t="s">
        <v>140</v>
      </c>
      <c r="B245" s="306" t="s">
        <v>1583</v>
      </c>
      <c r="C245" s="306" t="s">
        <v>274</v>
      </c>
      <c r="D245" s="342">
        <v>0</v>
      </c>
      <c r="E245" s="342">
        <v>0</v>
      </c>
      <c r="F245" s="342">
        <v>0</v>
      </c>
      <c r="G245" s="342">
        <v>0</v>
      </c>
      <c r="H245" s="342">
        <v>0</v>
      </c>
      <c r="I245" s="342">
        <v>0</v>
      </c>
      <c r="J245" s="342">
        <v>0</v>
      </c>
      <c r="K245" s="342">
        <v>0</v>
      </c>
      <c r="L245" s="342">
        <v>0</v>
      </c>
      <c r="M245" s="342">
        <v>0</v>
      </c>
      <c r="N245" s="342">
        <v>0</v>
      </c>
      <c r="O245" s="342">
        <v>0</v>
      </c>
      <c r="P245" s="342">
        <f t="shared" si="11"/>
        <v>0</v>
      </c>
      <c r="Q245" s="973">
        <f t="shared" si="9"/>
        <v>0</v>
      </c>
      <c r="R245" s="307" t="s">
        <v>112</v>
      </c>
      <c r="S245" s="307" t="s">
        <v>112</v>
      </c>
      <c r="T245" s="307"/>
      <c r="U245" s="307"/>
      <c r="V245" s="307"/>
      <c r="W245" s="307"/>
      <c r="X245" s="307"/>
      <c r="Y245" s="308"/>
      <c r="Z245" s="308"/>
      <c r="AA245" s="308"/>
      <c r="AB245" s="308"/>
      <c r="AC245" s="308"/>
      <c r="AD245" s="308"/>
      <c r="AE245" s="308"/>
      <c r="AF245" s="308"/>
      <c r="AG245" s="308"/>
      <c r="AH245" s="308"/>
      <c r="AI245" s="308"/>
      <c r="AJ245" s="343"/>
      <c r="AK245" s="344"/>
      <c r="AL245" s="344"/>
      <c r="AM245" s="344"/>
      <c r="AN245" s="344"/>
      <c r="AO245" s="344"/>
      <c r="AQ245" s="347"/>
      <c r="AR245" s="296" t="s">
        <v>159</v>
      </c>
      <c r="AS245" s="305" t="s">
        <v>2158</v>
      </c>
      <c r="AT245" s="305" t="s">
        <v>345</v>
      </c>
      <c r="AU245" s="342">
        <v>8</v>
      </c>
      <c r="AV245" s="542">
        <f t="shared" si="10"/>
        <v>3.3268183141348193E-4</v>
      </c>
    </row>
    <row r="246" spans="1:48" ht="15.75" customHeight="1" x14ac:dyDescent="0.25">
      <c r="A246" s="296" t="s">
        <v>140</v>
      </c>
      <c r="B246" s="305" t="s">
        <v>1837</v>
      </c>
      <c r="C246" s="305" t="s">
        <v>274</v>
      </c>
      <c r="D246" s="342">
        <v>0</v>
      </c>
      <c r="E246" s="342">
        <v>0</v>
      </c>
      <c r="F246" s="342">
        <v>0</v>
      </c>
      <c r="G246" s="342">
        <v>0</v>
      </c>
      <c r="H246" s="342">
        <v>0</v>
      </c>
      <c r="I246" s="342">
        <v>0</v>
      </c>
      <c r="J246" s="342">
        <v>0</v>
      </c>
      <c r="K246" s="342">
        <v>0</v>
      </c>
      <c r="L246" s="342">
        <v>0</v>
      </c>
      <c r="M246" s="342">
        <v>0</v>
      </c>
      <c r="N246" s="342">
        <v>0</v>
      </c>
      <c r="O246" s="342">
        <v>0</v>
      </c>
      <c r="P246" s="342">
        <f t="shared" si="11"/>
        <v>0</v>
      </c>
      <c r="Q246" s="973">
        <f t="shared" si="9"/>
        <v>0</v>
      </c>
      <c r="R246" s="307" t="s">
        <v>112</v>
      </c>
      <c r="S246" s="307" t="s">
        <v>112</v>
      </c>
      <c r="T246" s="307"/>
      <c r="U246" s="307"/>
      <c r="V246" s="307"/>
      <c r="W246" s="307"/>
      <c r="X246" s="307"/>
      <c r="Y246" s="308"/>
      <c r="Z246" s="308"/>
      <c r="AA246" s="308"/>
      <c r="AB246" s="308"/>
      <c r="AC246" s="308"/>
      <c r="AD246" s="308"/>
      <c r="AE246" s="308"/>
      <c r="AF246" s="308"/>
      <c r="AG246" s="308"/>
      <c r="AH246" s="308"/>
      <c r="AI246" s="308"/>
      <c r="AJ246" s="343"/>
      <c r="AK246" s="344"/>
      <c r="AL246" s="344"/>
      <c r="AM246" s="344"/>
      <c r="AN246" s="344"/>
      <c r="AO246" s="344"/>
      <c r="AQ246" s="347"/>
      <c r="AR246" s="296" t="s">
        <v>2492</v>
      </c>
      <c r="AS246" s="305" t="s">
        <v>2498</v>
      </c>
      <c r="AT246" s="305" t="s">
        <v>301</v>
      </c>
      <c r="AU246" s="342">
        <v>8</v>
      </c>
      <c r="AV246" s="542">
        <f t="shared" si="10"/>
        <v>3.3268183141348193E-4</v>
      </c>
    </row>
    <row r="247" spans="1:48" ht="15.75" customHeight="1" x14ac:dyDescent="0.25">
      <c r="A247" s="296" t="s">
        <v>140</v>
      </c>
      <c r="B247" s="305" t="s">
        <v>1794</v>
      </c>
      <c r="C247" s="305" t="s">
        <v>274</v>
      </c>
      <c r="D247" s="342">
        <v>0</v>
      </c>
      <c r="E247" s="342">
        <v>0</v>
      </c>
      <c r="F247" s="342">
        <v>0</v>
      </c>
      <c r="G247" s="342">
        <v>0</v>
      </c>
      <c r="H247" s="342">
        <v>0</v>
      </c>
      <c r="I247" s="342">
        <v>0</v>
      </c>
      <c r="J247" s="342">
        <v>0</v>
      </c>
      <c r="K247" s="342">
        <v>0</v>
      </c>
      <c r="L247" s="342">
        <v>0</v>
      </c>
      <c r="M247" s="342">
        <v>0</v>
      </c>
      <c r="N247" s="342">
        <v>0</v>
      </c>
      <c r="O247" s="342">
        <v>0</v>
      </c>
      <c r="P247" s="342">
        <f t="shared" si="11"/>
        <v>0</v>
      </c>
      <c r="Q247" s="973">
        <f t="shared" si="9"/>
        <v>0</v>
      </c>
      <c r="R247" s="307" t="s">
        <v>112</v>
      </c>
      <c r="S247" s="307" t="s">
        <v>112</v>
      </c>
      <c r="T247" s="307"/>
      <c r="U247" s="307"/>
      <c r="V247" s="307"/>
      <c r="W247" s="307"/>
      <c r="X247" s="307"/>
      <c r="Y247" s="308"/>
      <c r="Z247" s="308"/>
      <c r="AA247" s="308"/>
      <c r="AB247" s="308"/>
      <c r="AC247" s="308"/>
      <c r="AD247" s="308"/>
      <c r="AE247" s="308"/>
      <c r="AF247" s="308"/>
      <c r="AG247" s="308"/>
      <c r="AH247" s="308"/>
      <c r="AI247" s="308"/>
      <c r="AJ247" s="343"/>
      <c r="AK247" s="343"/>
      <c r="AL247" s="343"/>
      <c r="AM247" s="343"/>
      <c r="AN247" s="343"/>
      <c r="AO247" s="343"/>
      <c r="AQ247" s="347"/>
      <c r="AR247" s="296" t="s">
        <v>150</v>
      </c>
      <c r="AS247" s="305" t="s">
        <v>2502</v>
      </c>
      <c r="AT247" s="305" t="s">
        <v>299</v>
      </c>
      <c r="AU247" s="342">
        <v>8</v>
      </c>
      <c r="AV247" s="542">
        <f t="shared" si="10"/>
        <v>3.3268183141348193E-4</v>
      </c>
    </row>
    <row r="248" spans="1:48" ht="15.75" customHeight="1" x14ac:dyDescent="0.25">
      <c r="A248" s="296" t="s">
        <v>140</v>
      </c>
      <c r="B248" s="306" t="s">
        <v>2104</v>
      </c>
      <c r="C248" s="306" t="s">
        <v>397</v>
      </c>
      <c r="D248" s="342">
        <v>0</v>
      </c>
      <c r="E248" s="342">
        <v>0</v>
      </c>
      <c r="F248" s="342">
        <v>0</v>
      </c>
      <c r="G248" s="342">
        <v>0</v>
      </c>
      <c r="H248" s="342">
        <v>0</v>
      </c>
      <c r="I248" s="342">
        <v>0</v>
      </c>
      <c r="J248" s="342">
        <v>0</v>
      </c>
      <c r="K248" s="342">
        <v>0</v>
      </c>
      <c r="L248" s="342">
        <v>0</v>
      </c>
      <c r="M248" s="342">
        <v>0</v>
      </c>
      <c r="N248" s="342">
        <v>0</v>
      </c>
      <c r="O248" s="342">
        <v>0</v>
      </c>
      <c r="P248" s="342">
        <f t="shared" si="11"/>
        <v>0</v>
      </c>
      <c r="Q248" s="973">
        <f t="shared" si="9"/>
        <v>0</v>
      </c>
      <c r="R248" s="307" t="s">
        <v>112</v>
      </c>
      <c r="S248" s="307" t="s">
        <v>112</v>
      </c>
      <c r="T248" s="307"/>
      <c r="U248" s="307"/>
      <c r="V248" s="307"/>
      <c r="W248" s="307"/>
      <c r="X248" s="307"/>
      <c r="Y248" s="308"/>
      <c r="Z248" s="308"/>
      <c r="AA248" s="308"/>
      <c r="AB248" s="308"/>
      <c r="AC248" s="308"/>
      <c r="AD248" s="308"/>
      <c r="AE248" s="308"/>
      <c r="AF248" s="308"/>
      <c r="AG248" s="308"/>
      <c r="AH248" s="308"/>
      <c r="AI248" s="308"/>
      <c r="AJ248" s="343"/>
      <c r="AK248" s="344"/>
      <c r="AL248" s="344"/>
      <c r="AM248" s="344"/>
      <c r="AN248" s="344"/>
      <c r="AO248" s="344"/>
      <c r="AQ248" s="347"/>
      <c r="AR248" s="296" t="s">
        <v>121</v>
      </c>
      <c r="AS248" s="305" t="s">
        <v>338</v>
      </c>
      <c r="AT248" s="305" t="s">
        <v>302</v>
      </c>
      <c r="AU248" s="342">
        <v>7</v>
      </c>
      <c r="AV248" s="542">
        <f t="shared" si="10"/>
        <v>2.9109660248679669E-4</v>
      </c>
    </row>
    <row r="249" spans="1:48" ht="15.75" customHeight="1" x14ac:dyDescent="0.25">
      <c r="A249" s="296" t="s">
        <v>140</v>
      </c>
      <c r="B249" s="305" t="s">
        <v>1626</v>
      </c>
      <c r="C249" s="305" t="s">
        <v>397</v>
      </c>
      <c r="D249" s="342">
        <v>0</v>
      </c>
      <c r="E249" s="342">
        <v>0</v>
      </c>
      <c r="F249" s="342">
        <v>0</v>
      </c>
      <c r="G249" s="342">
        <v>0</v>
      </c>
      <c r="H249" s="342">
        <v>0</v>
      </c>
      <c r="I249" s="342">
        <v>0</v>
      </c>
      <c r="J249" s="342">
        <v>0</v>
      </c>
      <c r="K249" s="342">
        <v>0</v>
      </c>
      <c r="L249" s="342">
        <v>0</v>
      </c>
      <c r="M249" s="342">
        <v>0</v>
      </c>
      <c r="N249" s="342">
        <v>0</v>
      </c>
      <c r="O249" s="342">
        <v>0</v>
      </c>
      <c r="P249" s="342">
        <f t="shared" si="11"/>
        <v>0</v>
      </c>
      <c r="Q249" s="973">
        <f t="shared" si="9"/>
        <v>0</v>
      </c>
      <c r="R249" s="307" t="s">
        <v>112</v>
      </c>
      <c r="S249" s="307" t="s">
        <v>112</v>
      </c>
      <c r="T249" s="307"/>
      <c r="U249" s="307"/>
      <c r="V249" s="307"/>
      <c r="W249" s="307"/>
      <c r="X249" s="307"/>
      <c r="Y249" s="308"/>
      <c r="Z249" s="308"/>
      <c r="AA249" s="308"/>
      <c r="AB249" s="308"/>
      <c r="AC249" s="308"/>
      <c r="AD249" s="308"/>
      <c r="AE249" s="308"/>
      <c r="AF249" s="308"/>
      <c r="AG249" s="308"/>
      <c r="AH249" s="308"/>
      <c r="AI249" s="308"/>
      <c r="AJ249" s="343"/>
      <c r="AK249" s="343"/>
      <c r="AL249" s="343"/>
      <c r="AM249" s="343"/>
      <c r="AN249" s="343"/>
      <c r="AO249" s="343"/>
      <c r="AQ249" s="347"/>
      <c r="AR249" s="296" t="s">
        <v>127</v>
      </c>
      <c r="AS249" s="305" t="s">
        <v>424</v>
      </c>
      <c r="AT249" s="305" t="s">
        <v>274</v>
      </c>
      <c r="AU249" s="342">
        <v>7</v>
      </c>
      <c r="AV249" s="542">
        <f t="shared" si="10"/>
        <v>2.9109660248679669E-4</v>
      </c>
    </row>
    <row r="250" spans="1:48" ht="15.75" customHeight="1" x14ac:dyDescent="0.25">
      <c r="A250" s="296" t="s">
        <v>140</v>
      </c>
      <c r="B250" s="306" t="s">
        <v>2005</v>
      </c>
      <c r="C250" s="306" t="s">
        <v>274</v>
      </c>
      <c r="D250" s="342">
        <v>0</v>
      </c>
      <c r="E250" s="342">
        <v>0</v>
      </c>
      <c r="F250" s="342">
        <v>0</v>
      </c>
      <c r="G250" s="342">
        <v>0</v>
      </c>
      <c r="H250" s="342">
        <v>0</v>
      </c>
      <c r="I250" s="342">
        <v>0</v>
      </c>
      <c r="J250" s="342">
        <v>0</v>
      </c>
      <c r="K250" s="342">
        <v>0</v>
      </c>
      <c r="L250" s="342">
        <v>0</v>
      </c>
      <c r="M250" s="342">
        <v>0</v>
      </c>
      <c r="N250" s="342">
        <v>0</v>
      </c>
      <c r="O250" s="342">
        <v>0</v>
      </c>
      <c r="P250" s="342">
        <f t="shared" si="11"/>
        <v>0</v>
      </c>
      <c r="Q250" s="973">
        <f t="shared" si="9"/>
        <v>0</v>
      </c>
      <c r="R250" s="307" t="s">
        <v>112</v>
      </c>
      <c r="S250" s="307" t="s">
        <v>112</v>
      </c>
      <c r="T250" s="307"/>
      <c r="U250" s="307"/>
      <c r="V250" s="307"/>
      <c r="W250" s="307"/>
      <c r="X250" s="307"/>
      <c r="Y250" s="308"/>
      <c r="Z250" s="308"/>
      <c r="AA250" s="308"/>
      <c r="AB250" s="308"/>
      <c r="AC250" s="308"/>
      <c r="AD250" s="308"/>
      <c r="AE250" s="308"/>
      <c r="AF250" s="308"/>
      <c r="AG250" s="308"/>
      <c r="AH250" s="308"/>
      <c r="AI250" s="308"/>
      <c r="AJ250" s="343"/>
      <c r="AK250" s="344"/>
      <c r="AL250" s="344"/>
      <c r="AM250" s="344"/>
      <c r="AN250" s="344"/>
      <c r="AO250" s="344"/>
      <c r="AQ250" s="347"/>
      <c r="AR250" s="296" t="s">
        <v>127</v>
      </c>
      <c r="AS250" s="305" t="s">
        <v>1569</v>
      </c>
      <c r="AT250" s="305" t="s">
        <v>272</v>
      </c>
      <c r="AU250" s="342">
        <v>7</v>
      </c>
      <c r="AV250" s="542">
        <f t="shared" si="10"/>
        <v>2.9109660248679669E-4</v>
      </c>
    </row>
    <row r="251" spans="1:48" ht="15.75" customHeight="1" x14ac:dyDescent="0.25">
      <c r="A251" s="296" t="s">
        <v>140</v>
      </c>
      <c r="B251" s="305" t="s">
        <v>1942</v>
      </c>
      <c r="C251" s="305" t="s">
        <v>274</v>
      </c>
      <c r="D251" s="342">
        <v>0</v>
      </c>
      <c r="E251" s="342">
        <v>0</v>
      </c>
      <c r="F251" s="342">
        <v>0</v>
      </c>
      <c r="G251" s="342">
        <v>0</v>
      </c>
      <c r="H251" s="342">
        <v>0</v>
      </c>
      <c r="I251" s="342">
        <v>0</v>
      </c>
      <c r="J251" s="342">
        <v>0</v>
      </c>
      <c r="K251" s="342">
        <v>0</v>
      </c>
      <c r="L251" s="342">
        <v>0</v>
      </c>
      <c r="M251" s="342">
        <v>0</v>
      </c>
      <c r="N251" s="342">
        <v>0</v>
      </c>
      <c r="O251" s="342">
        <v>0</v>
      </c>
      <c r="P251" s="342">
        <f t="shared" si="11"/>
        <v>0</v>
      </c>
      <c r="Q251" s="973">
        <f t="shared" si="9"/>
        <v>0</v>
      </c>
      <c r="R251" s="307" t="s">
        <v>112</v>
      </c>
      <c r="S251" s="307" t="s">
        <v>112</v>
      </c>
      <c r="T251" s="307"/>
      <c r="U251" s="307"/>
      <c r="V251" s="307"/>
      <c r="W251" s="307"/>
      <c r="X251" s="307"/>
      <c r="Y251" s="308"/>
      <c r="Z251" s="308"/>
      <c r="AA251" s="308"/>
      <c r="AB251" s="308"/>
      <c r="AC251" s="308"/>
      <c r="AD251" s="308"/>
      <c r="AE251" s="308"/>
      <c r="AF251" s="308"/>
      <c r="AG251" s="308"/>
      <c r="AH251" s="308"/>
      <c r="AI251" s="308"/>
      <c r="AJ251" s="343"/>
      <c r="AK251" s="343"/>
      <c r="AL251" s="343"/>
      <c r="AM251" s="343"/>
      <c r="AN251" s="343"/>
      <c r="AO251" s="343"/>
      <c r="AQ251" s="347"/>
      <c r="AR251" s="296" t="s">
        <v>771</v>
      </c>
      <c r="AS251" s="305" t="s">
        <v>1500</v>
      </c>
      <c r="AT251" s="305" t="s">
        <v>274</v>
      </c>
      <c r="AU251" s="342">
        <v>7</v>
      </c>
      <c r="AV251" s="542">
        <f t="shared" si="10"/>
        <v>2.9109660248679669E-4</v>
      </c>
    </row>
    <row r="252" spans="1:48" ht="15.75" customHeight="1" x14ac:dyDescent="0.25">
      <c r="A252" s="296" t="s">
        <v>140</v>
      </c>
      <c r="B252" s="306" t="s">
        <v>1627</v>
      </c>
      <c r="C252" s="306" t="s">
        <v>274</v>
      </c>
      <c r="D252" s="342">
        <v>0</v>
      </c>
      <c r="E252" s="342">
        <v>0</v>
      </c>
      <c r="F252" s="342">
        <v>0</v>
      </c>
      <c r="G252" s="342">
        <v>0</v>
      </c>
      <c r="H252" s="342">
        <v>0</v>
      </c>
      <c r="I252" s="342">
        <v>0</v>
      </c>
      <c r="J252" s="342">
        <v>0</v>
      </c>
      <c r="K252" s="342">
        <v>0</v>
      </c>
      <c r="L252" s="342">
        <v>0</v>
      </c>
      <c r="M252" s="342">
        <v>0</v>
      </c>
      <c r="N252" s="342">
        <v>0</v>
      </c>
      <c r="O252" s="342">
        <v>0</v>
      </c>
      <c r="P252" s="342">
        <f t="shared" si="11"/>
        <v>0</v>
      </c>
      <c r="Q252" s="973">
        <f t="shared" si="9"/>
        <v>0</v>
      </c>
      <c r="R252" s="307" t="s">
        <v>112</v>
      </c>
      <c r="S252" s="307" t="s">
        <v>112</v>
      </c>
      <c r="T252" s="307"/>
      <c r="U252" s="307"/>
      <c r="V252" s="307"/>
      <c r="W252" s="307"/>
      <c r="X252" s="307"/>
      <c r="Y252" s="308"/>
      <c r="Z252" s="308"/>
      <c r="AA252" s="308"/>
      <c r="AB252" s="308"/>
      <c r="AC252" s="308"/>
      <c r="AD252" s="308"/>
      <c r="AE252" s="308"/>
      <c r="AF252" s="308"/>
      <c r="AG252" s="308"/>
      <c r="AH252" s="308"/>
      <c r="AI252" s="308"/>
      <c r="AJ252" s="343"/>
      <c r="AK252" s="344"/>
      <c r="AL252" s="344"/>
      <c r="AM252" s="344"/>
      <c r="AN252" s="344"/>
      <c r="AO252" s="344"/>
      <c r="AQ252" s="347"/>
      <c r="AR252" s="296" t="s">
        <v>142</v>
      </c>
      <c r="AS252" s="305" t="s">
        <v>2500</v>
      </c>
      <c r="AT252" s="305" t="s">
        <v>299</v>
      </c>
      <c r="AU252" s="342">
        <v>7</v>
      </c>
      <c r="AV252" s="542">
        <f t="shared" si="10"/>
        <v>2.9109660248679669E-4</v>
      </c>
    </row>
    <row r="253" spans="1:48" ht="15.75" customHeight="1" x14ac:dyDescent="0.25">
      <c r="A253" s="296" t="s">
        <v>140</v>
      </c>
      <c r="B253" s="305" t="s">
        <v>80</v>
      </c>
      <c r="C253" s="305" t="s">
        <v>1450</v>
      </c>
      <c r="D253" s="342">
        <v>0</v>
      </c>
      <c r="E253" s="342">
        <v>0</v>
      </c>
      <c r="F253" s="342">
        <v>0</v>
      </c>
      <c r="G253" s="342">
        <v>0</v>
      </c>
      <c r="H253" s="342">
        <v>0</v>
      </c>
      <c r="I253" s="342">
        <v>0</v>
      </c>
      <c r="J253" s="342">
        <v>0</v>
      </c>
      <c r="K253" s="342">
        <v>0</v>
      </c>
      <c r="L253" s="342">
        <v>0</v>
      </c>
      <c r="M253" s="342">
        <v>0</v>
      </c>
      <c r="N253" s="342">
        <v>0</v>
      </c>
      <c r="O253" s="342">
        <v>0</v>
      </c>
      <c r="P253" s="342">
        <f t="shared" si="11"/>
        <v>0</v>
      </c>
      <c r="Q253" s="973">
        <f t="shared" si="9"/>
        <v>0</v>
      </c>
      <c r="R253" s="307" t="s">
        <v>112</v>
      </c>
      <c r="S253" s="307" t="s">
        <v>112</v>
      </c>
      <c r="T253" s="307"/>
      <c r="U253" s="307"/>
      <c r="V253" s="307"/>
      <c r="W253" s="307"/>
      <c r="X253" s="307"/>
      <c r="Y253" s="308"/>
      <c r="Z253" s="308"/>
      <c r="AA253" s="308"/>
      <c r="AB253" s="308"/>
      <c r="AC253" s="308"/>
      <c r="AD253" s="308"/>
      <c r="AE253" s="308"/>
      <c r="AF253" s="308"/>
      <c r="AG253" s="308"/>
      <c r="AH253" s="308"/>
      <c r="AI253" s="308"/>
      <c r="AJ253" s="343"/>
      <c r="AK253" s="344"/>
      <c r="AL253" s="344"/>
      <c r="AM253" s="344"/>
      <c r="AN253" s="344"/>
      <c r="AO253" s="344"/>
      <c r="AQ253" s="347"/>
      <c r="AR253" s="296" t="s">
        <v>250</v>
      </c>
      <c r="AS253" s="305" t="s">
        <v>2236</v>
      </c>
      <c r="AT253" s="305" t="s">
        <v>81</v>
      </c>
      <c r="AU253" s="342">
        <v>7</v>
      </c>
      <c r="AV253" s="542">
        <f t="shared" si="10"/>
        <v>2.9109660248679669E-4</v>
      </c>
    </row>
    <row r="254" spans="1:48" ht="15.75" customHeight="1" x14ac:dyDescent="0.25">
      <c r="A254" s="296" t="s">
        <v>140</v>
      </c>
      <c r="B254" s="306" t="s">
        <v>2232</v>
      </c>
      <c r="C254" s="306" t="s">
        <v>376</v>
      </c>
      <c r="D254" s="342">
        <v>0</v>
      </c>
      <c r="E254" s="342">
        <v>0</v>
      </c>
      <c r="F254" s="342">
        <v>0</v>
      </c>
      <c r="G254" s="342">
        <v>0</v>
      </c>
      <c r="H254" s="342">
        <v>0</v>
      </c>
      <c r="I254" s="342">
        <v>0</v>
      </c>
      <c r="J254" s="342">
        <v>0</v>
      </c>
      <c r="K254" s="342">
        <v>0</v>
      </c>
      <c r="L254" s="342">
        <v>0</v>
      </c>
      <c r="M254" s="342">
        <v>0</v>
      </c>
      <c r="N254" s="342">
        <v>0</v>
      </c>
      <c r="O254" s="342">
        <v>0</v>
      </c>
      <c r="P254" s="342">
        <f t="shared" si="11"/>
        <v>0</v>
      </c>
      <c r="Q254" s="973">
        <f t="shared" si="9"/>
        <v>0</v>
      </c>
      <c r="R254" s="307" t="s">
        <v>112</v>
      </c>
      <c r="S254" s="307" t="s">
        <v>112</v>
      </c>
      <c r="T254" s="307"/>
      <c r="U254" s="307"/>
      <c r="V254" s="307"/>
      <c r="W254" s="307"/>
      <c r="X254" s="307"/>
      <c r="Y254" s="308"/>
      <c r="Z254" s="308"/>
      <c r="AA254" s="308"/>
      <c r="AB254" s="308"/>
      <c r="AC254" s="308"/>
      <c r="AD254" s="308"/>
      <c r="AE254" s="308"/>
      <c r="AF254" s="308"/>
      <c r="AG254" s="308"/>
      <c r="AH254" s="308"/>
      <c r="AI254" s="308"/>
      <c r="AJ254" s="343"/>
      <c r="AK254" s="344"/>
      <c r="AL254" s="344"/>
      <c r="AM254" s="344"/>
      <c r="AN254" s="344"/>
      <c r="AO254" s="344"/>
      <c r="AQ254" s="347"/>
      <c r="AR254" s="296" t="s">
        <v>250</v>
      </c>
      <c r="AS254" s="305" t="s">
        <v>2007</v>
      </c>
      <c r="AT254" s="305" t="s">
        <v>418</v>
      </c>
      <c r="AU254" s="342">
        <v>7</v>
      </c>
      <c r="AV254" s="542">
        <f t="shared" si="10"/>
        <v>2.9109660248679669E-4</v>
      </c>
    </row>
    <row r="255" spans="1:48" ht="15.75" customHeight="1" x14ac:dyDescent="0.25">
      <c r="A255" s="296" t="s">
        <v>140</v>
      </c>
      <c r="B255" s="305" t="s">
        <v>81</v>
      </c>
      <c r="C255" s="305" t="s">
        <v>81</v>
      </c>
      <c r="D255" s="342">
        <v>0</v>
      </c>
      <c r="E255" s="342">
        <v>0</v>
      </c>
      <c r="F255" s="342">
        <v>0</v>
      </c>
      <c r="G255" s="342">
        <v>0</v>
      </c>
      <c r="H255" s="342">
        <v>0</v>
      </c>
      <c r="I255" s="342">
        <v>0</v>
      </c>
      <c r="J255" s="342">
        <v>0</v>
      </c>
      <c r="K255" s="342">
        <v>0</v>
      </c>
      <c r="L255" s="342">
        <v>0</v>
      </c>
      <c r="M255" s="342">
        <v>0</v>
      </c>
      <c r="N255" s="342">
        <v>0</v>
      </c>
      <c r="O255" s="342">
        <v>0</v>
      </c>
      <c r="P255" s="342">
        <f t="shared" si="11"/>
        <v>0</v>
      </c>
      <c r="Q255" s="973">
        <f t="shared" si="9"/>
        <v>0</v>
      </c>
      <c r="R255" s="307" t="s">
        <v>112</v>
      </c>
      <c r="S255" s="307" t="s">
        <v>112</v>
      </c>
      <c r="T255" s="307"/>
      <c r="U255" s="307"/>
      <c r="V255" s="307"/>
      <c r="W255" s="307"/>
      <c r="X255" s="307"/>
      <c r="Y255" s="308"/>
      <c r="Z255" s="308"/>
      <c r="AA255" s="308"/>
      <c r="AB255" s="308"/>
      <c r="AC255" s="308"/>
      <c r="AD255" s="308"/>
      <c r="AE255" s="308"/>
      <c r="AF255" s="308"/>
      <c r="AG255" s="308"/>
      <c r="AH255" s="308"/>
      <c r="AI255" s="308"/>
      <c r="AJ255" s="343"/>
      <c r="AK255" s="343"/>
      <c r="AL255" s="343"/>
      <c r="AM255" s="343"/>
      <c r="AN255" s="343"/>
      <c r="AO255" s="343"/>
      <c r="AQ255" s="347"/>
      <c r="AR255" s="296" t="s">
        <v>164</v>
      </c>
      <c r="AS255" s="305" t="s">
        <v>525</v>
      </c>
      <c r="AT255" s="305" t="s">
        <v>376</v>
      </c>
      <c r="AU255" s="342">
        <v>7</v>
      </c>
      <c r="AV255" s="542">
        <f t="shared" si="10"/>
        <v>2.9109660248679669E-4</v>
      </c>
    </row>
    <row r="256" spans="1:48" ht="15.75" customHeight="1" x14ac:dyDescent="0.25">
      <c r="A256" s="296" t="s">
        <v>140</v>
      </c>
      <c r="B256" s="305" t="s">
        <v>499</v>
      </c>
      <c r="C256" s="305" t="s">
        <v>274</v>
      </c>
      <c r="D256" s="342">
        <v>0</v>
      </c>
      <c r="E256" s="342">
        <v>0</v>
      </c>
      <c r="F256" s="342">
        <v>1</v>
      </c>
      <c r="G256" s="342">
        <v>0</v>
      </c>
      <c r="H256" s="342">
        <v>0</v>
      </c>
      <c r="I256" s="342">
        <v>2</v>
      </c>
      <c r="J256" s="342">
        <v>0</v>
      </c>
      <c r="K256" s="342">
        <v>0</v>
      </c>
      <c r="L256" s="342">
        <v>0</v>
      </c>
      <c r="M256" s="342">
        <v>0</v>
      </c>
      <c r="N256" s="342">
        <v>0</v>
      </c>
      <c r="O256" s="342">
        <v>0</v>
      </c>
      <c r="P256" s="342">
        <f t="shared" si="11"/>
        <v>3</v>
      </c>
      <c r="Q256" s="973">
        <f t="shared" si="9"/>
        <v>1.2475568678005573E-4</v>
      </c>
      <c r="R256" s="307" t="s">
        <v>112</v>
      </c>
      <c r="S256" s="307" t="s">
        <v>112</v>
      </c>
      <c r="T256" s="307"/>
      <c r="U256" s="307"/>
      <c r="V256" s="307"/>
      <c r="W256" s="307"/>
      <c r="X256" s="307"/>
      <c r="Y256" s="308"/>
      <c r="Z256" s="308"/>
      <c r="AA256" s="308"/>
      <c r="AB256" s="308"/>
      <c r="AC256" s="308"/>
      <c r="AD256" s="308"/>
      <c r="AE256" s="308"/>
      <c r="AF256" s="308"/>
      <c r="AG256" s="308"/>
      <c r="AH256" s="308"/>
      <c r="AI256" s="308"/>
      <c r="AJ256" s="343"/>
      <c r="AK256" s="344"/>
      <c r="AL256" s="344"/>
      <c r="AM256" s="344"/>
      <c r="AN256" s="344"/>
      <c r="AO256" s="344"/>
      <c r="AQ256" s="347"/>
      <c r="AR256" s="296" t="s">
        <v>141</v>
      </c>
      <c r="AS256" s="305" t="s">
        <v>1817</v>
      </c>
      <c r="AT256" s="305" t="s">
        <v>289</v>
      </c>
      <c r="AU256" s="342">
        <v>7</v>
      </c>
      <c r="AV256" s="542">
        <f t="shared" si="10"/>
        <v>2.9109660248679669E-4</v>
      </c>
    </row>
    <row r="257" spans="1:48" ht="15.75" customHeight="1" x14ac:dyDescent="0.25">
      <c r="A257" s="296" t="s">
        <v>2205</v>
      </c>
      <c r="B257" s="306" t="s">
        <v>2207</v>
      </c>
      <c r="C257" s="306" t="s">
        <v>81</v>
      </c>
      <c r="D257" s="342">
        <v>0</v>
      </c>
      <c r="E257" s="342">
        <v>0</v>
      </c>
      <c r="F257" s="342">
        <v>0</v>
      </c>
      <c r="G257" s="342">
        <v>0</v>
      </c>
      <c r="H257" s="342">
        <v>0</v>
      </c>
      <c r="I257" s="342">
        <v>0</v>
      </c>
      <c r="J257" s="342">
        <v>0</v>
      </c>
      <c r="K257" s="342">
        <v>0</v>
      </c>
      <c r="L257" s="342">
        <v>0</v>
      </c>
      <c r="M257" s="342">
        <v>0</v>
      </c>
      <c r="N257" s="342">
        <v>0</v>
      </c>
      <c r="O257" s="342">
        <v>0</v>
      </c>
      <c r="P257" s="342">
        <f t="shared" si="11"/>
        <v>0</v>
      </c>
      <c r="Q257" s="973">
        <f t="shared" si="9"/>
        <v>0</v>
      </c>
      <c r="R257" s="307" t="s">
        <v>112</v>
      </c>
      <c r="S257" s="307" t="s">
        <v>112</v>
      </c>
      <c r="T257" s="307"/>
      <c r="U257" s="307"/>
      <c r="V257" s="307"/>
      <c r="W257" s="307"/>
      <c r="X257" s="307"/>
      <c r="Y257" s="308"/>
      <c r="Z257" s="308"/>
      <c r="AA257" s="308"/>
      <c r="AB257" s="308"/>
      <c r="AC257" s="308"/>
      <c r="AD257" s="308"/>
      <c r="AE257" s="308"/>
      <c r="AF257" s="308"/>
      <c r="AG257" s="308"/>
      <c r="AH257" s="308"/>
      <c r="AI257" s="308"/>
      <c r="AJ257" s="343"/>
      <c r="AK257" s="343"/>
      <c r="AL257" s="343"/>
      <c r="AM257" s="343"/>
      <c r="AN257" s="343"/>
      <c r="AO257" s="343"/>
      <c r="AQ257" s="347"/>
      <c r="AR257" s="296" t="s">
        <v>122</v>
      </c>
      <c r="AS257" s="305" t="s">
        <v>581</v>
      </c>
      <c r="AT257" s="305" t="s">
        <v>376</v>
      </c>
      <c r="AU257" s="342">
        <v>7</v>
      </c>
      <c r="AV257" s="542">
        <f t="shared" si="10"/>
        <v>2.9109660248679669E-4</v>
      </c>
    </row>
    <row r="258" spans="1:48" ht="15.75" customHeight="1" x14ac:dyDescent="0.25">
      <c r="A258" s="296" t="s">
        <v>142</v>
      </c>
      <c r="B258" s="306" t="s">
        <v>2182</v>
      </c>
      <c r="C258" s="306" t="s">
        <v>277</v>
      </c>
      <c r="D258" s="342">
        <v>0</v>
      </c>
      <c r="E258" s="342">
        <v>8</v>
      </c>
      <c r="F258" s="342">
        <v>4</v>
      </c>
      <c r="G258" s="342">
        <v>0</v>
      </c>
      <c r="H258" s="342">
        <v>2</v>
      </c>
      <c r="I258" s="342">
        <v>4</v>
      </c>
      <c r="J258" s="342">
        <v>0</v>
      </c>
      <c r="K258" s="342">
        <v>0</v>
      </c>
      <c r="L258" s="342">
        <v>0</v>
      </c>
      <c r="M258" s="342">
        <v>0</v>
      </c>
      <c r="N258" s="342">
        <v>0</v>
      </c>
      <c r="O258" s="342">
        <v>0</v>
      </c>
      <c r="P258" s="342">
        <f t="shared" si="11"/>
        <v>18</v>
      </c>
      <c r="Q258" s="973">
        <f t="shared" si="9"/>
        <v>7.4853412068033435E-4</v>
      </c>
      <c r="R258" s="307"/>
      <c r="S258" s="307"/>
      <c r="T258" s="307"/>
      <c r="U258" s="307"/>
      <c r="V258" s="307"/>
      <c r="W258" s="307"/>
      <c r="X258" s="307"/>
      <c r="Y258" s="308"/>
      <c r="Z258" s="308"/>
      <c r="AA258" s="308"/>
      <c r="AB258" s="308"/>
      <c r="AC258" s="308"/>
      <c r="AD258" s="308"/>
      <c r="AE258" s="308"/>
      <c r="AF258" s="308"/>
      <c r="AG258" s="308"/>
      <c r="AH258" s="308"/>
      <c r="AI258" s="308"/>
      <c r="AJ258" s="343"/>
      <c r="AK258" s="343"/>
      <c r="AL258" s="343"/>
      <c r="AM258" s="343"/>
      <c r="AN258" s="343"/>
      <c r="AO258" s="343"/>
      <c r="AQ258" s="347"/>
      <c r="AR258" s="296" t="s">
        <v>122</v>
      </c>
      <c r="AS258" s="305" t="s">
        <v>2010</v>
      </c>
      <c r="AT258" s="305" t="s">
        <v>277</v>
      </c>
      <c r="AU258" s="342">
        <v>7</v>
      </c>
      <c r="AV258" s="542">
        <f t="shared" si="10"/>
        <v>2.9109660248679669E-4</v>
      </c>
    </row>
    <row r="259" spans="1:48" ht="15.75" customHeight="1" x14ac:dyDescent="0.25">
      <c r="A259" s="296" t="s">
        <v>142</v>
      </c>
      <c r="B259" s="305" t="s">
        <v>2217</v>
      </c>
      <c r="C259" s="305" t="s">
        <v>81</v>
      </c>
      <c r="D259" s="342">
        <v>0</v>
      </c>
      <c r="E259" s="342">
        <v>0</v>
      </c>
      <c r="F259" s="342">
        <v>0</v>
      </c>
      <c r="G259" s="342">
        <v>0</v>
      </c>
      <c r="H259" s="342">
        <v>0</v>
      </c>
      <c r="I259" s="342">
        <v>0</v>
      </c>
      <c r="J259" s="342">
        <v>0</v>
      </c>
      <c r="K259" s="342">
        <v>0</v>
      </c>
      <c r="L259" s="342">
        <v>0</v>
      </c>
      <c r="M259" s="342">
        <v>0</v>
      </c>
      <c r="N259" s="342">
        <v>0</v>
      </c>
      <c r="O259" s="342">
        <v>0</v>
      </c>
      <c r="P259" s="342">
        <f t="shared" si="11"/>
        <v>0</v>
      </c>
      <c r="Q259" s="973">
        <f t="shared" si="9"/>
        <v>0</v>
      </c>
      <c r="R259" s="307" t="s">
        <v>112</v>
      </c>
      <c r="S259" s="307" t="s">
        <v>112</v>
      </c>
      <c r="T259" s="307"/>
      <c r="U259" s="307"/>
      <c r="V259" s="307"/>
      <c r="W259" s="307"/>
      <c r="X259" s="307"/>
      <c r="Y259" s="308"/>
      <c r="Z259" s="308"/>
      <c r="AA259" s="308"/>
      <c r="AB259" s="308"/>
      <c r="AC259" s="308"/>
      <c r="AD259" s="308"/>
      <c r="AE259" s="308"/>
      <c r="AF259" s="308"/>
      <c r="AG259" s="308"/>
      <c r="AH259" s="308"/>
      <c r="AI259" s="308"/>
      <c r="AJ259" s="343"/>
      <c r="AK259" s="343"/>
      <c r="AL259" s="343"/>
      <c r="AM259" s="343"/>
      <c r="AN259" s="343"/>
      <c r="AO259" s="343"/>
      <c r="AQ259" s="347"/>
      <c r="AR259" s="296" t="s">
        <v>123</v>
      </c>
      <c r="AS259" s="305" t="s">
        <v>353</v>
      </c>
      <c r="AT259" s="305" t="s">
        <v>272</v>
      </c>
      <c r="AU259" s="342">
        <v>6</v>
      </c>
      <c r="AV259" s="542">
        <f t="shared" si="10"/>
        <v>2.4951137356011145E-4</v>
      </c>
    </row>
    <row r="260" spans="1:48" ht="15.75" customHeight="1" x14ac:dyDescent="0.25">
      <c r="A260" s="296" t="s">
        <v>142</v>
      </c>
      <c r="B260" s="306" t="s">
        <v>1606</v>
      </c>
      <c r="C260" s="306" t="s">
        <v>361</v>
      </c>
      <c r="D260" s="342">
        <v>0</v>
      </c>
      <c r="E260" s="342">
        <v>0</v>
      </c>
      <c r="F260" s="342">
        <v>4</v>
      </c>
      <c r="G260" s="342">
        <v>0</v>
      </c>
      <c r="H260" s="342">
        <v>5</v>
      </c>
      <c r="I260" s="342">
        <v>0</v>
      </c>
      <c r="J260" s="342">
        <v>0</v>
      </c>
      <c r="K260" s="342">
        <v>0</v>
      </c>
      <c r="L260" s="342">
        <v>0</v>
      </c>
      <c r="M260" s="342">
        <v>0</v>
      </c>
      <c r="N260" s="342">
        <v>0</v>
      </c>
      <c r="O260" s="342">
        <v>0</v>
      </c>
      <c r="P260" s="342">
        <f t="shared" si="11"/>
        <v>9</v>
      </c>
      <c r="Q260" s="973">
        <f t="shared" ref="Q260:Q323" si="12">+P260/$P$766</f>
        <v>3.7426706034016718E-4</v>
      </c>
      <c r="R260" s="307" t="s">
        <v>112</v>
      </c>
      <c r="S260" s="307" t="s">
        <v>112</v>
      </c>
      <c r="T260" s="307"/>
      <c r="U260" s="307"/>
      <c r="V260" s="307"/>
      <c r="W260" s="307"/>
      <c r="X260" s="307"/>
      <c r="Y260" s="308"/>
      <c r="Z260" s="308"/>
      <c r="AA260" s="308"/>
      <c r="AB260" s="308"/>
      <c r="AC260" s="308"/>
      <c r="AD260" s="308"/>
      <c r="AE260" s="308"/>
      <c r="AF260" s="308"/>
      <c r="AG260" s="308"/>
      <c r="AH260" s="308"/>
      <c r="AI260" s="308"/>
      <c r="AJ260" s="343"/>
      <c r="AK260" s="344"/>
      <c r="AL260" s="344"/>
      <c r="AM260" s="344"/>
      <c r="AN260" s="344"/>
      <c r="AO260" s="344"/>
      <c r="AQ260" s="347"/>
      <c r="AR260" s="296" t="s">
        <v>771</v>
      </c>
      <c r="AS260" s="305" t="s">
        <v>2390</v>
      </c>
      <c r="AT260" s="305" t="s">
        <v>289</v>
      </c>
      <c r="AU260" s="342">
        <v>6</v>
      </c>
      <c r="AV260" s="542">
        <f t="shared" si="10"/>
        <v>2.4951137356011145E-4</v>
      </c>
    </row>
    <row r="261" spans="1:48" ht="15.75" customHeight="1" x14ac:dyDescent="0.25">
      <c r="A261" s="296" t="s">
        <v>142</v>
      </c>
      <c r="B261" s="305" t="s">
        <v>1782</v>
      </c>
      <c r="C261" s="305" t="s">
        <v>361</v>
      </c>
      <c r="D261" s="342">
        <v>0</v>
      </c>
      <c r="E261" s="342">
        <v>2</v>
      </c>
      <c r="F261" s="342">
        <v>0</v>
      </c>
      <c r="G261" s="342">
        <v>0</v>
      </c>
      <c r="H261" s="342">
        <v>0</v>
      </c>
      <c r="I261" s="342">
        <v>0</v>
      </c>
      <c r="J261" s="342">
        <v>0</v>
      </c>
      <c r="K261" s="342">
        <v>0</v>
      </c>
      <c r="L261" s="342">
        <v>0</v>
      </c>
      <c r="M261" s="342">
        <v>0</v>
      </c>
      <c r="N261" s="342">
        <v>0</v>
      </c>
      <c r="O261" s="342">
        <v>0</v>
      </c>
      <c r="P261" s="342">
        <f t="shared" si="11"/>
        <v>2</v>
      </c>
      <c r="Q261" s="973">
        <f t="shared" si="12"/>
        <v>8.3170457853370483E-5</v>
      </c>
      <c r="R261" s="307" t="s">
        <v>112</v>
      </c>
      <c r="S261" s="307" t="s">
        <v>112</v>
      </c>
      <c r="T261" s="307"/>
      <c r="U261" s="307"/>
      <c r="V261" s="307"/>
      <c r="W261" s="307"/>
      <c r="X261" s="307"/>
      <c r="Y261" s="308"/>
      <c r="Z261" s="308"/>
      <c r="AA261" s="308"/>
      <c r="AB261" s="308"/>
      <c r="AC261" s="308"/>
      <c r="AD261" s="308"/>
      <c r="AE261" s="308"/>
      <c r="AF261" s="308"/>
      <c r="AG261" s="308"/>
      <c r="AH261" s="308"/>
      <c r="AI261" s="308"/>
      <c r="AJ261" s="343"/>
      <c r="AK261" s="344"/>
      <c r="AL261" s="344"/>
      <c r="AM261" s="344"/>
      <c r="AN261" s="344"/>
      <c r="AO261" s="344"/>
      <c r="AQ261" s="347"/>
      <c r="AR261" s="296" t="s">
        <v>131</v>
      </c>
      <c r="AS261" s="305" t="s">
        <v>1792</v>
      </c>
      <c r="AT261" s="305" t="s">
        <v>274</v>
      </c>
      <c r="AU261" s="342">
        <v>6</v>
      </c>
      <c r="AV261" s="542">
        <f t="shared" ref="AV261:AV324" si="13">+AU261/$AU$391</f>
        <v>2.4951137356011145E-4</v>
      </c>
    </row>
    <row r="262" spans="1:48" ht="15.75" customHeight="1" x14ac:dyDescent="0.25">
      <c r="A262" s="296" t="s">
        <v>142</v>
      </c>
      <c r="B262" s="306" t="s">
        <v>1655</v>
      </c>
      <c r="C262" s="306" t="s">
        <v>289</v>
      </c>
      <c r="D262" s="342">
        <v>0</v>
      </c>
      <c r="E262" s="342">
        <v>5</v>
      </c>
      <c r="F262" s="342">
        <v>14</v>
      </c>
      <c r="G262" s="342">
        <v>6</v>
      </c>
      <c r="H262" s="342">
        <v>0</v>
      </c>
      <c r="I262" s="342">
        <v>19</v>
      </c>
      <c r="J262" s="342">
        <v>0</v>
      </c>
      <c r="K262" s="342">
        <v>0</v>
      </c>
      <c r="L262" s="342">
        <v>0</v>
      </c>
      <c r="M262" s="342">
        <v>0</v>
      </c>
      <c r="N262" s="342">
        <v>0</v>
      </c>
      <c r="O262" s="342">
        <v>0</v>
      </c>
      <c r="P262" s="342">
        <f t="shared" si="11"/>
        <v>44</v>
      </c>
      <c r="Q262" s="973">
        <f t="shared" si="12"/>
        <v>1.8297500727741506E-3</v>
      </c>
      <c r="R262" s="307" t="s">
        <v>112</v>
      </c>
      <c r="S262" s="307" t="s">
        <v>112</v>
      </c>
      <c r="T262" s="307"/>
      <c r="U262" s="307"/>
      <c r="V262" s="307"/>
      <c r="W262" s="307"/>
      <c r="X262" s="307"/>
      <c r="Y262" s="308"/>
      <c r="Z262" s="308"/>
      <c r="AA262" s="308"/>
      <c r="AB262" s="308"/>
      <c r="AC262" s="308"/>
      <c r="AD262" s="308"/>
      <c r="AE262" s="308"/>
      <c r="AF262" s="308"/>
      <c r="AG262" s="308"/>
      <c r="AH262" s="308"/>
      <c r="AI262" s="308"/>
      <c r="AJ262" s="343"/>
      <c r="AK262" s="344"/>
      <c r="AL262" s="344"/>
      <c r="AM262" s="344"/>
      <c r="AN262" s="344"/>
      <c r="AO262" s="344"/>
      <c r="AQ262" s="347"/>
      <c r="AR262" s="296" t="s">
        <v>1937</v>
      </c>
      <c r="AS262" s="305" t="s">
        <v>2459</v>
      </c>
      <c r="AT262" s="305" t="s">
        <v>299</v>
      </c>
      <c r="AU262" s="342">
        <v>6</v>
      </c>
      <c r="AV262" s="542">
        <f t="shared" si="13"/>
        <v>2.4951137356011145E-4</v>
      </c>
    </row>
    <row r="263" spans="1:48" ht="15.75" customHeight="1" x14ac:dyDescent="0.25">
      <c r="A263" s="296" t="s">
        <v>142</v>
      </c>
      <c r="B263" s="305" t="s">
        <v>502</v>
      </c>
      <c r="C263" s="305" t="s">
        <v>319</v>
      </c>
      <c r="D263" s="342">
        <v>37</v>
      </c>
      <c r="E263" s="342">
        <v>0</v>
      </c>
      <c r="F263" s="342">
        <v>1</v>
      </c>
      <c r="G263" s="342">
        <v>0</v>
      </c>
      <c r="H263" s="342">
        <v>0</v>
      </c>
      <c r="I263" s="342">
        <v>0</v>
      </c>
      <c r="J263" s="342">
        <v>0</v>
      </c>
      <c r="K263" s="342">
        <v>0</v>
      </c>
      <c r="L263" s="342">
        <v>0</v>
      </c>
      <c r="M263" s="342">
        <v>0</v>
      </c>
      <c r="N263" s="342">
        <v>0</v>
      </c>
      <c r="O263" s="342">
        <v>0</v>
      </c>
      <c r="P263" s="342">
        <f t="shared" si="11"/>
        <v>38</v>
      </c>
      <c r="Q263" s="973">
        <f t="shared" si="12"/>
        <v>1.5802386992140392E-3</v>
      </c>
      <c r="R263" s="307" t="s">
        <v>112</v>
      </c>
      <c r="S263" s="307" t="s">
        <v>112</v>
      </c>
      <c r="T263" s="307"/>
      <c r="U263" s="307"/>
      <c r="V263" s="307"/>
      <c r="W263" s="307"/>
      <c r="X263" s="307"/>
      <c r="Y263" s="308"/>
      <c r="Z263" s="308"/>
      <c r="AA263" s="308"/>
      <c r="AB263" s="308"/>
      <c r="AC263" s="308"/>
      <c r="AD263" s="308"/>
      <c r="AE263" s="308"/>
      <c r="AF263" s="308"/>
      <c r="AG263" s="308"/>
      <c r="AH263" s="308"/>
      <c r="AI263" s="308"/>
      <c r="AJ263" s="343"/>
      <c r="AK263" s="344"/>
      <c r="AL263" s="344"/>
      <c r="AM263" s="344"/>
      <c r="AN263" s="344"/>
      <c r="AO263" s="344"/>
      <c r="AQ263" s="347"/>
      <c r="AR263" s="296" t="s">
        <v>159</v>
      </c>
      <c r="AS263" s="305" t="s">
        <v>1520</v>
      </c>
      <c r="AT263" s="305" t="s">
        <v>272</v>
      </c>
      <c r="AU263" s="342">
        <v>6</v>
      </c>
      <c r="AV263" s="542">
        <f t="shared" si="13"/>
        <v>2.4951137356011145E-4</v>
      </c>
    </row>
    <row r="264" spans="1:48" ht="15.75" customHeight="1" x14ac:dyDescent="0.25">
      <c r="A264" s="296" t="s">
        <v>142</v>
      </c>
      <c r="B264" s="306" t="s">
        <v>484</v>
      </c>
      <c r="C264" s="306" t="s">
        <v>319</v>
      </c>
      <c r="D264" s="342">
        <v>0</v>
      </c>
      <c r="E264" s="342">
        <v>0</v>
      </c>
      <c r="F264" s="342">
        <v>7</v>
      </c>
      <c r="G264" s="342">
        <v>3</v>
      </c>
      <c r="H264" s="342">
        <v>18</v>
      </c>
      <c r="I264" s="342">
        <v>22</v>
      </c>
      <c r="J264" s="342">
        <v>0</v>
      </c>
      <c r="K264" s="342">
        <v>0</v>
      </c>
      <c r="L264" s="342">
        <v>0</v>
      </c>
      <c r="M264" s="342">
        <v>0</v>
      </c>
      <c r="N264" s="342">
        <v>0</v>
      </c>
      <c r="O264" s="342">
        <v>0</v>
      </c>
      <c r="P264" s="342">
        <f t="shared" si="11"/>
        <v>50</v>
      </c>
      <c r="Q264" s="973">
        <f t="shared" si="12"/>
        <v>2.0792614463342619E-3</v>
      </c>
      <c r="R264" s="307" t="s">
        <v>112</v>
      </c>
      <c r="S264" s="307" t="s">
        <v>112</v>
      </c>
      <c r="T264" s="307"/>
      <c r="U264" s="307"/>
      <c r="V264" s="307"/>
      <c r="W264" s="307"/>
      <c r="X264" s="307"/>
      <c r="Y264" s="308"/>
      <c r="Z264" s="308"/>
      <c r="AA264" s="308"/>
      <c r="AB264" s="308"/>
      <c r="AC264" s="308"/>
      <c r="AD264" s="308"/>
      <c r="AE264" s="308"/>
      <c r="AF264" s="308"/>
      <c r="AG264" s="308"/>
      <c r="AH264" s="308"/>
      <c r="AI264" s="308"/>
      <c r="AJ264" s="343"/>
      <c r="AK264" s="344"/>
      <c r="AL264" s="344"/>
      <c r="AM264" s="344"/>
      <c r="AN264" s="344"/>
      <c r="AO264" s="344"/>
      <c r="AQ264" s="347"/>
      <c r="AR264" s="296" t="s">
        <v>164</v>
      </c>
      <c r="AS264" s="305" t="s">
        <v>1561</v>
      </c>
      <c r="AT264" s="305" t="s">
        <v>81</v>
      </c>
      <c r="AU264" s="342">
        <v>6</v>
      </c>
      <c r="AV264" s="542">
        <f t="shared" si="13"/>
        <v>2.4951137356011145E-4</v>
      </c>
    </row>
    <row r="265" spans="1:48" ht="15.75" customHeight="1" x14ac:dyDescent="0.25">
      <c r="A265" s="296" t="s">
        <v>142</v>
      </c>
      <c r="B265" s="306" t="s">
        <v>505</v>
      </c>
      <c r="C265" s="306" t="s">
        <v>361</v>
      </c>
      <c r="D265" s="342">
        <v>0</v>
      </c>
      <c r="E265" s="342">
        <v>0</v>
      </c>
      <c r="F265" s="342">
        <v>0</v>
      </c>
      <c r="G265" s="342">
        <v>0</v>
      </c>
      <c r="H265" s="342">
        <v>0</v>
      </c>
      <c r="I265" s="342">
        <v>0</v>
      </c>
      <c r="J265" s="342">
        <v>0</v>
      </c>
      <c r="K265" s="342">
        <v>0</v>
      </c>
      <c r="L265" s="342">
        <v>0</v>
      </c>
      <c r="M265" s="342">
        <v>0</v>
      </c>
      <c r="N265" s="342">
        <v>0</v>
      </c>
      <c r="O265" s="342">
        <v>0</v>
      </c>
      <c r="P265" s="342">
        <f t="shared" si="11"/>
        <v>0</v>
      </c>
      <c r="Q265" s="973">
        <f t="shared" si="12"/>
        <v>0</v>
      </c>
      <c r="R265" s="307" t="s">
        <v>112</v>
      </c>
      <c r="S265" s="307" t="s">
        <v>112</v>
      </c>
      <c r="T265" s="307"/>
      <c r="U265" s="307"/>
      <c r="V265" s="307"/>
      <c r="W265" s="307"/>
      <c r="X265" s="307"/>
      <c r="Y265" s="308"/>
      <c r="Z265" s="308"/>
      <c r="AA265" s="308"/>
      <c r="AB265" s="308"/>
      <c r="AC265" s="308"/>
      <c r="AD265" s="308"/>
      <c r="AE265" s="308"/>
      <c r="AF265" s="308"/>
      <c r="AG265" s="308"/>
      <c r="AH265" s="308"/>
      <c r="AI265" s="308"/>
      <c r="AJ265" s="343"/>
      <c r="AK265" s="344"/>
      <c r="AL265" s="344"/>
      <c r="AM265" s="344"/>
      <c r="AN265" s="344"/>
      <c r="AO265" s="344"/>
      <c r="AQ265" s="347"/>
      <c r="AR265" s="296" t="s">
        <v>148</v>
      </c>
      <c r="AS265" s="305" t="s">
        <v>1593</v>
      </c>
      <c r="AT265" s="305" t="s">
        <v>272</v>
      </c>
      <c r="AU265" s="342">
        <v>6</v>
      </c>
      <c r="AV265" s="542">
        <f t="shared" si="13"/>
        <v>2.4951137356011145E-4</v>
      </c>
    </row>
    <row r="266" spans="1:48" ht="15.75" customHeight="1" x14ac:dyDescent="0.25">
      <c r="A266" s="296" t="s">
        <v>142</v>
      </c>
      <c r="B266" s="305" t="s">
        <v>507</v>
      </c>
      <c r="C266" s="305" t="s">
        <v>345</v>
      </c>
      <c r="D266" s="342">
        <v>0</v>
      </c>
      <c r="E266" s="342">
        <v>4</v>
      </c>
      <c r="F266" s="342">
        <v>4</v>
      </c>
      <c r="G266" s="342">
        <v>6</v>
      </c>
      <c r="H266" s="342">
        <v>8</v>
      </c>
      <c r="I266" s="342">
        <v>0</v>
      </c>
      <c r="J266" s="342">
        <v>0</v>
      </c>
      <c r="K266" s="342">
        <v>0</v>
      </c>
      <c r="L266" s="342">
        <v>0</v>
      </c>
      <c r="M266" s="342">
        <v>0</v>
      </c>
      <c r="N266" s="342">
        <v>0</v>
      </c>
      <c r="O266" s="342">
        <v>0</v>
      </c>
      <c r="P266" s="342">
        <f t="shared" si="11"/>
        <v>22</v>
      </c>
      <c r="Q266" s="973">
        <f t="shared" si="12"/>
        <v>9.1487503638707532E-4</v>
      </c>
      <c r="R266" s="307" t="s">
        <v>112</v>
      </c>
      <c r="S266" s="307" t="s">
        <v>112</v>
      </c>
      <c r="T266" s="307"/>
      <c r="U266" s="307"/>
      <c r="V266" s="307"/>
      <c r="W266" s="307"/>
      <c r="X266" s="307"/>
      <c r="Y266" s="308"/>
      <c r="Z266" s="308"/>
      <c r="AA266" s="308"/>
      <c r="AB266" s="308"/>
      <c r="AC266" s="308"/>
      <c r="AD266" s="308"/>
      <c r="AE266" s="308"/>
      <c r="AF266" s="308"/>
      <c r="AG266" s="308"/>
      <c r="AH266" s="308"/>
      <c r="AI266" s="308"/>
      <c r="AJ266" s="343"/>
      <c r="AK266" s="344"/>
      <c r="AL266" s="344"/>
      <c r="AM266" s="344"/>
      <c r="AN266" s="344"/>
      <c r="AO266" s="344"/>
      <c r="AQ266" s="347"/>
      <c r="AR266" s="296" t="s">
        <v>122</v>
      </c>
      <c r="AS266" s="305" t="s">
        <v>2467</v>
      </c>
      <c r="AT266" s="305" t="s">
        <v>345</v>
      </c>
      <c r="AU266" s="342">
        <v>6</v>
      </c>
      <c r="AV266" s="542">
        <f t="shared" si="13"/>
        <v>2.4951137356011145E-4</v>
      </c>
    </row>
    <row r="267" spans="1:48" ht="15.75" customHeight="1" x14ac:dyDescent="0.25">
      <c r="A267" s="296" t="s">
        <v>142</v>
      </c>
      <c r="B267" s="305" t="s">
        <v>2006</v>
      </c>
      <c r="C267" s="305" t="s">
        <v>81</v>
      </c>
      <c r="D267" s="342">
        <v>0</v>
      </c>
      <c r="E267" s="342">
        <v>0</v>
      </c>
      <c r="F267" s="342">
        <v>0</v>
      </c>
      <c r="G267" s="342">
        <v>0</v>
      </c>
      <c r="H267" s="342">
        <v>0</v>
      </c>
      <c r="I267" s="342">
        <v>0</v>
      </c>
      <c r="J267" s="342">
        <v>0</v>
      </c>
      <c r="K267" s="342">
        <v>0</v>
      </c>
      <c r="L267" s="342">
        <v>0</v>
      </c>
      <c r="M267" s="342">
        <v>0</v>
      </c>
      <c r="N267" s="342">
        <v>0</v>
      </c>
      <c r="O267" s="342">
        <v>0</v>
      </c>
      <c r="P267" s="342">
        <f t="shared" si="11"/>
        <v>0</v>
      </c>
      <c r="Q267" s="973">
        <f t="shared" si="12"/>
        <v>0</v>
      </c>
      <c r="R267" s="307" t="s">
        <v>112</v>
      </c>
      <c r="S267" s="307" t="s">
        <v>112</v>
      </c>
      <c r="T267" s="307"/>
      <c r="U267" s="307"/>
      <c r="V267" s="307"/>
      <c r="W267" s="307"/>
      <c r="X267" s="307"/>
      <c r="Y267" s="308"/>
      <c r="Z267" s="308"/>
      <c r="AA267" s="308"/>
      <c r="AB267" s="308"/>
      <c r="AC267" s="308"/>
      <c r="AD267" s="308"/>
      <c r="AE267" s="308"/>
      <c r="AF267" s="308"/>
      <c r="AG267" s="308"/>
      <c r="AH267" s="308"/>
      <c r="AI267" s="308"/>
      <c r="AJ267" s="343"/>
      <c r="AK267" s="343"/>
      <c r="AL267" s="343"/>
      <c r="AM267" s="343"/>
      <c r="AN267" s="343"/>
      <c r="AO267" s="343"/>
      <c r="AQ267" s="347"/>
      <c r="AR267" s="296" t="s">
        <v>123</v>
      </c>
      <c r="AS267" s="305">
        <v>218</v>
      </c>
      <c r="AT267" s="305" t="s">
        <v>301</v>
      </c>
      <c r="AU267" s="342">
        <v>5</v>
      </c>
      <c r="AV267" s="542">
        <f t="shared" si="13"/>
        <v>2.0792614463342621E-4</v>
      </c>
    </row>
    <row r="268" spans="1:48" ht="15.75" customHeight="1" x14ac:dyDescent="0.25">
      <c r="A268" s="296" t="s">
        <v>142</v>
      </c>
      <c r="B268" s="306" t="s">
        <v>395</v>
      </c>
      <c r="C268" s="306" t="s">
        <v>81</v>
      </c>
      <c r="D268" s="342">
        <v>0</v>
      </c>
      <c r="E268" s="342">
        <v>0</v>
      </c>
      <c r="F268" s="342">
        <v>0</v>
      </c>
      <c r="G268" s="342">
        <v>0</v>
      </c>
      <c r="H268" s="342">
        <v>0</v>
      </c>
      <c r="I268" s="342">
        <v>0</v>
      </c>
      <c r="J268" s="342">
        <v>0</v>
      </c>
      <c r="K268" s="342">
        <v>0</v>
      </c>
      <c r="L268" s="342">
        <v>0</v>
      </c>
      <c r="M268" s="342">
        <v>0</v>
      </c>
      <c r="N268" s="342">
        <v>0</v>
      </c>
      <c r="O268" s="342">
        <v>0</v>
      </c>
      <c r="P268" s="342">
        <f t="shared" si="11"/>
        <v>0</v>
      </c>
      <c r="Q268" s="973">
        <f t="shared" si="12"/>
        <v>0</v>
      </c>
      <c r="R268" s="307" t="s">
        <v>112</v>
      </c>
      <c r="S268" s="307" t="s">
        <v>112</v>
      </c>
      <c r="T268" s="307"/>
      <c r="U268" s="307"/>
      <c r="V268" s="307"/>
      <c r="W268" s="307"/>
      <c r="X268" s="307"/>
      <c r="Y268" s="308"/>
      <c r="Z268" s="308"/>
      <c r="AA268" s="308"/>
      <c r="AB268" s="308"/>
      <c r="AC268" s="308"/>
      <c r="AD268" s="308"/>
      <c r="AE268" s="308"/>
      <c r="AF268" s="308"/>
      <c r="AG268" s="308"/>
      <c r="AH268" s="308"/>
      <c r="AI268" s="308"/>
      <c r="AJ268" s="343"/>
      <c r="AK268" s="343"/>
      <c r="AL268" s="343"/>
      <c r="AM268" s="343"/>
      <c r="AN268" s="343"/>
      <c r="AO268" s="343"/>
      <c r="AQ268" s="347"/>
      <c r="AR268" s="296" t="s">
        <v>127</v>
      </c>
      <c r="AS268" s="305" t="s">
        <v>2421</v>
      </c>
      <c r="AT268" s="305" t="s">
        <v>1450</v>
      </c>
      <c r="AU268" s="342">
        <v>5</v>
      </c>
      <c r="AV268" s="542">
        <f t="shared" si="13"/>
        <v>2.0792614463342621E-4</v>
      </c>
    </row>
    <row r="269" spans="1:48" ht="15.75" customHeight="1" x14ac:dyDescent="0.25">
      <c r="A269" s="296" t="s">
        <v>142</v>
      </c>
      <c r="B269" s="306" t="s">
        <v>2500</v>
      </c>
      <c r="C269" s="306" t="s">
        <v>299</v>
      </c>
      <c r="D269" s="342">
        <v>0</v>
      </c>
      <c r="E269" s="342">
        <v>0</v>
      </c>
      <c r="F269" s="342">
        <v>0</v>
      </c>
      <c r="G269" s="342">
        <v>0</v>
      </c>
      <c r="H269" s="342">
        <v>7</v>
      </c>
      <c r="I269" s="342">
        <v>0</v>
      </c>
      <c r="J269" s="342">
        <v>0</v>
      </c>
      <c r="K269" s="342">
        <v>0</v>
      </c>
      <c r="L269" s="342">
        <v>0</v>
      </c>
      <c r="M269" s="342">
        <v>0</v>
      </c>
      <c r="N269" s="342">
        <v>0</v>
      </c>
      <c r="O269" s="342">
        <v>0</v>
      </c>
      <c r="P269" s="342">
        <f t="shared" si="11"/>
        <v>7</v>
      </c>
      <c r="Q269" s="973">
        <f t="shared" si="12"/>
        <v>2.9109660248679669E-4</v>
      </c>
      <c r="R269" s="307"/>
      <c r="S269" s="307"/>
      <c r="T269" s="307"/>
      <c r="U269" s="307"/>
      <c r="V269" s="307"/>
      <c r="W269" s="307"/>
      <c r="X269" s="307"/>
      <c r="Y269" s="308"/>
      <c r="Z269" s="308"/>
      <c r="AA269" s="308"/>
      <c r="AB269" s="308"/>
      <c r="AC269" s="308"/>
      <c r="AD269" s="308"/>
      <c r="AE269" s="308"/>
      <c r="AF269" s="308"/>
      <c r="AG269" s="308"/>
      <c r="AH269" s="308"/>
      <c r="AI269" s="308"/>
      <c r="AJ269" s="343"/>
      <c r="AK269" s="343"/>
      <c r="AL269" s="343"/>
      <c r="AM269" s="343"/>
      <c r="AN269" s="343"/>
      <c r="AO269" s="343"/>
      <c r="AQ269" s="347"/>
      <c r="AR269" s="296" t="s">
        <v>144</v>
      </c>
      <c r="AS269" s="305" t="s">
        <v>2304</v>
      </c>
      <c r="AT269" s="305" t="s">
        <v>272</v>
      </c>
      <c r="AU269" s="342">
        <v>5</v>
      </c>
      <c r="AV269" s="542">
        <f t="shared" si="13"/>
        <v>2.0792614463342621E-4</v>
      </c>
    </row>
    <row r="270" spans="1:48" ht="15.75" customHeight="1" x14ac:dyDescent="0.25">
      <c r="A270" s="296" t="s">
        <v>142</v>
      </c>
      <c r="B270" s="306" t="s">
        <v>2430</v>
      </c>
      <c r="C270" s="306" t="s">
        <v>274</v>
      </c>
      <c r="D270" s="342">
        <v>0</v>
      </c>
      <c r="E270" s="342">
        <v>0</v>
      </c>
      <c r="F270" s="342">
        <v>7</v>
      </c>
      <c r="G270" s="342">
        <v>0</v>
      </c>
      <c r="H270" s="342">
        <v>0</v>
      </c>
      <c r="I270" s="342">
        <v>1</v>
      </c>
      <c r="J270" s="342">
        <v>0</v>
      </c>
      <c r="K270" s="342">
        <v>0</v>
      </c>
      <c r="L270" s="342">
        <v>0</v>
      </c>
      <c r="M270" s="342">
        <v>0</v>
      </c>
      <c r="N270" s="342">
        <v>0</v>
      </c>
      <c r="O270" s="342">
        <v>0</v>
      </c>
      <c r="P270" s="342">
        <f t="shared" si="11"/>
        <v>8</v>
      </c>
      <c r="Q270" s="973">
        <f t="shared" si="12"/>
        <v>3.3268183141348193E-4</v>
      </c>
      <c r="R270" s="307"/>
      <c r="S270" s="307"/>
      <c r="T270" s="307"/>
      <c r="U270" s="307"/>
      <c r="V270" s="307"/>
      <c r="W270" s="307"/>
      <c r="X270" s="307"/>
      <c r="Y270" s="308"/>
      <c r="Z270" s="308"/>
      <c r="AA270" s="308"/>
      <c r="AB270" s="308"/>
      <c r="AC270" s="308"/>
      <c r="AD270" s="308"/>
      <c r="AE270" s="308"/>
      <c r="AF270" s="308"/>
      <c r="AG270" s="308"/>
      <c r="AH270" s="308"/>
      <c r="AI270" s="308"/>
      <c r="AJ270" s="343"/>
      <c r="AK270" s="343"/>
      <c r="AL270" s="343"/>
      <c r="AM270" s="343"/>
      <c r="AN270" s="343"/>
      <c r="AO270" s="343"/>
      <c r="AQ270" s="347"/>
      <c r="AR270" s="296" t="s">
        <v>250</v>
      </c>
      <c r="AS270" s="305" t="s">
        <v>428</v>
      </c>
      <c r="AT270" s="305" t="s">
        <v>274</v>
      </c>
      <c r="AU270" s="342">
        <v>5</v>
      </c>
      <c r="AV270" s="542">
        <f t="shared" si="13"/>
        <v>2.0792614463342621E-4</v>
      </c>
    </row>
    <row r="271" spans="1:48" ht="15.75" customHeight="1" x14ac:dyDescent="0.25">
      <c r="A271" s="296" t="s">
        <v>131</v>
      </c>
      <c r="B271" s="305" t="s">
        <v>377</v>
      </c>
      <c r="C271" s="305" t="s">
        <v>299</v>
      </c>
      <c r="D271" s="342">
        <v>0</v>
      </c>
      <c r="E271" s="342">
        <v>0</v>
      </c>
      <c r="F271" s="342">
        <v>0</v>
      </c>
      <c r="G271" s="342">
        <v>0</v>
      </c>
      <c r="H271" s="342">
        <v>0</v>
      </c>
      <c r="I271" s="342">
        <v>0</v>
      </c>
      <c r="J271" s="342">
        <v>0</v>
      </c>
      <c r="K271" s="342">
        <v>0</v>
      </c>
      <c r="L271" s="342">
        <v>0</v>
      </c>
      <c r="M271" s="342">
        <v>0</v>
      </c>
      <c r="N271" s="342">
        <v>0</v>
      </c>
      <c r="O271" s="342">
        <v>0</v>
      </c>
      <c r="P271" s="342">
        <f t="shared" si="11"/>
        <v>0</v>
      </c>
      <c r="Q271" s="973">
        <f t="shared" si="12"/>
        <v>0</v>
      </c>
      <c r="R271" s="307" t="s">
        <v>112</v>
      </c>
      <c r="S271" s="307" t="s">
        <v>112</v>
      </c>
      <c r="T271" s="307"/>
      <c r="U271" s="307"/>
      <c r="V271" s="307"/>
      <c r="W271" s="307"/>
      <c r="X271" s="307"/>
      <c r="Y271" s="308"/>
      <c r="Z271" s="308"/>
      <c r="AA271" s="308"/>
      <c r="AB271" s="308"/>
      <c r="AC271" s="308"/>
      <c r="AD271" s="308"/>
      <c r="AE271" s="308"/>
      <c r="AF271" s="308"/>
      <c r="AG271" s="308"/>
      <c r="AH271" s="308"/>
      <c r="AI271" s="308"/>
      <c r="AJ271" s="343"/>
      <c r="AK271" s="344"/>
      <c r="AL271" s="344"/>
      <c r="AM271" s="344"/>
      <c r="AN271" s="344"/>
      <c r="AO271" s="344"/>
      <c r="AQ271" s="347"/>
      <c r="AR271" s="296" t="s">
        <v>157</v>
      </c>
      <c r="AS271" s="305" t="s">
        <v>560</v>
      </c>
      <c r="AT271" s="305" t="s">
        <v>272</v>
      </c>
      <c r="AU271" s="342">
        <v>5</v>
      </c>
      <c r="AV271" s="542">
        <f t="shared" si="13"/>
        <v>2.0792614463342621E-4</v>
      </c>
    </row>
    <row r="272" spans="1:48" ht="15.75" customHeight="1" x14ac:dyDescent="0.25">
      <c r="A272" s="296" t="s">
        <v>131</v>
      </c>
      <c r="B272" s="306" t="s">
        <v>2301</v>
      </c>
      <c r="C272" s="306" t="s">
        <v>289</v>
      </c>
      <c r="D272" s="342">
        <v>34</v>
      </c>
      <c r="E272" s="342">
        <v>67</v>
      </c>
      <c r="F272" s="342">
        <v>20</v>
      </c>
      <c r="G272" s="342">
        <v>12</v>
      </c>
      <c r="H272" s="342">
        <v>0</v>
      </c>
      <c r="I272" s="342">
        <v>0</v>
      </c>
      <c r="J272" s="342">
        <v>0</v>
      </c>
      <c r="K272" s="342">
        <v>0</v>
      </c>
      <c r="L272" s="342">
        <v>0</v>
      </c>
      <c r="M272" s="342">
        <v>0</v>
      </c>
      <c r="N272" s="342">
        <v>0</v>
      </c>
      <c r="O272" s="342">
        <v>0</v>
      </c>
      <c r="P272" s="342">
        <f t="shared" si="11"/>
        <v>133</v>
      </c>
      <c r="Q272" s="973">
        <f t="shared" si="12"/>
        <v>5.5308354472491375E-3</v>
      </c>
      <c r="R272" s="307">
        <v>15464.009923858999</v>
      </c>
      <c r="S272" s="307">
        <v>14540.4299846951</v>
      </c>
      <c r="T272" s="307"/>
      <c r="U272" s="307"/>
      <c r="V272" s="307"/>
      <c r="W272" s="307"/>
      <c r="X272" s="307"/>
      <c r="Y272" s="308"/>
      <c r="Z272" s="308"/>
      <c r="AA272" s="308"/>
      <c r="AB272" s="308"/>
      <c r="AC272" s="308"/>
      <c r="AD272" s="308"/>
      <c r="AE272" s="308"/>
      <c r="AF272" s="308"/>
      <c r="AG272" s="308"/>
      <c r="AH272" s="308"/>
      <c r="AI272" s="308"/>
      <c r="AJ272" s="343"/>
      <c r="AK272" s="343"/>
      <c r="AL272" s="343"/>
      <c r="AM272" s="343"/>
      <c r="AN272" s="343"/>
      <c r="AO272" s="343"/>
      <c r="AQ272" s="347"/>
      <c r="AR272" s="296" t="s">
        <v>159</v>
      </c>
      <c r="AS272" s="305" t="s">
        <v>1840</v>
      </c>
      <c r="AT272" s="305" t="s">
        <v>319</v>
      </c>
      <c r="AU272" s="342">
        <v>5</v>
      </c>
      <c r="AV272" s="542">
        <f t="shared" si="13"/>
        <v>2.0792614463342621E-4</v>
      </c>
    </row>
    <row r="273" spans="1:48" ht="15.75" customHeight="1" x14ac:dyDescent="0.25">
      <c r="A273" s="296" t="s">
        <v>131</v>
      </c>
      <c r="B273" s="305" t="s">
        <v>360</v>
      </c>
      <c r="C273" s="305" t="s">
        <v>361</v>
      </c>
      <c r="D273" s="342">
        <v>85</v>
      </c>
      <c r="E273" s="342">
        <v>57</v>
      </c>
      <c r="F273" s="342">
        <v>50</v>
      </c>
      <c r="G273" s="342">
        <v>31</v>
      </c>
      <c r="H273" s="342">
        <v>0</v>
      </c>
      <c r="I273" s="342">
        <v>130</v>
      </c>
      <c r="J273" s="342">
        <v>0</v>
      </c>
      <c r="K273" s="342">
        <v>0</v>
      </c>
      <c r="L273" s="342">
        <v>0</v>
      </c>
      <c r="M273" s="342">
        <v>0</v>
      </c>
      <c r="N273" s="342">
        <v>0</v>
      </c>
      <c r="O273" s="342">
        <v>0</v>
      </c>
      <c r="P273" s="342">
        <f t="shared" si="11"/>
        <v>353</v>
      </c>
      <c r="Q273" s="973">
        <f t="shared" si="12"/>
        <v>1.467958581111989E-2</v>
      </c>
      <c r="R273" s="307">
        <v>14569.6799173133</v>
      </c>
      <c r="S273" s="307">
        <v>13255.5599470829</v>
      </c>
      <c r="T273" s="307"/>
      <c r="U273" s="307"/>
      <c r="V273" s="307"/>
      <c r="W273" s="307"/>
      <c r="X273" s="307"/>
      <c r="Y273" s="308"/>
      <c r="Z273" s="308"/>
      <c r="AA273" s="308"/>
      <c r="AB273" s="308"/>
      <c r="AC273" s="308"/>
      <c r="AD273" s="308"/>
      <c r="AE273" s="308"/>
      <c r="AF273" s="308"/>
      <c r="AG273" s="308"/>
      <c r="AH273" s="308"/>
      <c r="AI273" s="308"/>
      <c r="AJ273" s="343"/>
      <c r="AK273" s="344"/>
      <c r="AL273" s="344"/>
      <c r="AM273" s="344"/>
      <c r="AN273" s="344"/>
      <c r="AO273" s="344"/>
      <c r="AQ273" s="347"/>
      <c r="AR273" s="296" t="s">
        <v>145</v>
      </c>
      <c r="AS273" s="305" t="s">
        <v>2135</v>
      </c>
      <c r="AT273" s="305" t="s">
        <v>361</v>
      </c>
      <c r="AU273" s="342">
        <v>5</v>
      </c>
      <c r="AV273" s="542">
        <f t="shared" si="13"/>
        <v>2.0792614463342621E-4</v>
      </c>
    </row>
    <row r="274" spans="1:48" ht="15.75" customHeight="1" x14ac:dyDescent="0.25">
      <c r="A274" s="296" t="s">
        <v>131</v>
      </c>
      <c r="B274" s="305" t="s">
        <v>2186</v>
      </c>
      <c r="C274" s="305" t="s">
        <v>289</v>
      </c>
      <c r="D274" s="342">
        <v>0</v>
      </c>
      <c r="E274" s="342">
        <v>0</v>
      </c>
      <c r="F274" s="342">
        <v>0</v>
      </c>
      <c r="G274" s="342">
        <v>0</v>
      </c>
      <c r="H274" s="342">
        <v>0</v>
      </c>
      <c r="I274" s="342">
        <v>3</v>
      </c>
      <c r="J274" s="342">
        <v>0</v>
      </c>
      <c r="K274" s="342">
        <v>0</v>
      </c>
      <c r="L274" s="342"/>
      <c r="M274" s="342"/>
      <c r="N274" s="342"/>
      <c r="O274" s="342"/>
      <c r="P274" s="342">
        <f t="shared" si="11"/>
        <v>3</v>
      </c>
      <c r="Q274" s="973">
        <f t="shared" si="12"/>
        <v>1.2475568678005573E-4</v>
      </c>
      <c r="R274" s="307"/>
      <c r="S274" s="307"/>
      <c r="T274" s="307"/>
      <c r="U274" s="307"/>
      <c r="V274" s="307"/>
      <c r="W274" s="307"/>
      <c r="X274" s="307"/>
      <c r="Y274" s="308"/>
      <c r="Z274" s="308"/>
      <c r="AA274" s="308"/>
      <c r="AB274" s="308"/>
      <c r="AC274" s="308"/>
      <c r="AD274" s="308"/>
      <c r="AE274" s="308"/>
      <c r="AF274" s="308"/>
      <c r="AG274" s="308"/>
      <c r="AH274" s="308"/>
      <c r="AI274" s="308"/>
      <c r="AJ274" s="343"/>
      <c r="AK274" s="343"/>
      <c r="AL274" s="343"/>
      <c r="AM274" s="343"/>
      <c r="AN274" s="343"/>
      <c r="AO274" s="343"/>
      <c r="AQ274" s="347"/>
      <c r="AR274" s="296" t="s">
        <v>145</v>
      </c>
      <c r="AS274" s="305" t="s">
        <v>1642</v>
      </c>
      <c r="AT274" s="305" t="s">
        <v>345</v>
      </c>
      <c r="AU274" s="342">
        <v>5</v>
      </c>
      <c r="AV274" s="542">
        <f t="shared" si="13"/>
        <v>2.0792614463342621E-4</v>
      </c>
    </row>
    <row r="275" spans="1:48" ht="15.75" customHeight="1" x14ac:dyDescent="0.25">
      <c r="A275" s="296" t="s">
        <v>131</v>
      </c>
      <c r="B275" s="306" t="s">
        <v>298</v>
      </c>
      <c r="C275" s="306" t="s">
        <v>299</v>
      </c>
      <c r="D275" s="342">
        <v>20</v>
      </c>
      <c r="E275" s="342">
        <v>20</v>
      </c>
      <c r="F275" s="342">
        <v>150</v>
      </c>
      <c r="G275" s="342">
        <v>0</v>
      </c>
      <c r="H275" s="342">
        <v>45</v>
      </c>
      <c r="I275" s="342">
        <v>58</v>
      </c>
      <c r="J275" s="342">
        <v>0</v>
      </c>
      <c r="K275" s="342">
        <v>0</v>
      </c>
      <c r="L275" s="342">
        <v>0</v>
      </c>
      <c r="M275" s="342">
        <v>0</v>
      </c>
      <c r="N275" s="342">
        <v>0</v>
      </c>
      <c r="O275" s="342">
        <v>0</v>
      </c>
      <c r="P275" s="342">
        <f t="shared" si="11"/>
        <v>293</v>
      </c>
      <c r="Q275" s="973">
        <f t="shared" si="12"/>
        <v>1.2184472075518775E-2</v>
      </c>
      <c r="R275" s="307">
        <v>9579.1700031851997</v>
      </c>
      <c r="S275" s="307">
        <v>8485.5999333192394</v>
      </c>
      <c r="T275" s="307"/>
      <c r="U275" s="307"/>
      <c r="V275" s="307"/>
      <c r="W275" s="307"/>
      <c r="X275" s="307"/>
      <c r="Y275" s="308"/>
      <c r="Z275" s="308"/>
      <c r="AA275" s="308"/>
      <c r="AB275" s="308"/>
      <c r="AC275" s="308"/>
      <c r="AD275" s="308"/>
      <c r="AE275" s="308"/>
      <c r="AF275" s="308"/>
      <c r="AG275" s="308"/>
      <c r="AH275" s="308"/>
      <c r="AI275" s="308"/>
      <c r="AJ275" s="343"/>
      <c r="AK275" s="344"/>
      <c r="AL275" s="344"/>
      <c r="AM275" s="344"/>
      <c r="AN275" s="344"/>
      <c r="AO275" s="344"/>
      <c r="AQ275" s="347"/>
      <c r="AR275" s="296" t="s">
        <v>2182</v>
      </c>
      <c r="AS275" s="305" t="s">
        <v>2284</v>
      </c>
      <c r="AT275" s="305" t="s">
        <v>301</v>
      </c>
      <c r="AU275" s="342">
        <v>4</v>
      </c>
      <c r="AV275" s="542">
        <f t="shared" si="13"/>
        <v>1.6634091570674097E-4</v>
      </c>
    </row>
    <row r="276" spans="1:48" ht="15.75" customHeight="1" x14ac:dyDescent="0.25">
      <c r="A276" s="296" t="s">
        <v>131</v>
      </c>
      <c r="B276" s="306" t="s">
        <v>334</v>
      </c>
      <c r="C276" s="306" t="s">
        <v>289</v>
      </c>
      <c r="D276" s="342">
        <v>0</v>
      </c>
      <c r="E276" s="342">
        <v>0</v>
      </c>
      <c r="F276" s="342">
        <v>0</v>
      </c>
      <c r="G276" s="342">
        <v>0</v>
      </c>
      <c r="H276" s="342">
        <v>0</v>
      </c>
      <c r="I276" s="342">
        <v>12</v>
      </c>
      <c r="J276" s="342">
        <v>0</v>
      </c>
      <c r="K276" s="342">
        <v>0</v>
      </c>
      <c r="L276" s="342"/>
      <c r="M276" s="342"/>
      <c r="N276" s="342"/>
      <c r="O276" s="342"/>
      <c r="P276" s="342">
        <f t="shared" si="11"/>
        <v>12</v>
      </c>
      <c r="Q276" s="973">
        <f t="shared" si="12"/>
        <v>4.990227471202229E-4</v>
      </c>
      <c r="R276" s="307"/>
      <c r="S276" s="307"/>
      <c r="T276" s="307"/>
      <c r="U276" s="307"/>
      <c r="V276" s="307"/>
      <c r="W276" s="307"/>
      <c r="X276" s="307"/>
      <c r="Y276" s="308"/>
      <c r="Z276" s="308"/>
      <c r="AA276" s="308"/>
      <c r="AB276" s="308"/>
      <c r="AC276" s="308"/>
      <c r="AD276" s="308"/>
      <c r="AE276" s="308"/>
      <c r="AF276" s="308"/>
      <c r="AG276" s="308"/>
      <c r="AH276" s="308"/>
      <c r="AI276" s="308"/>
      <c r="AJ276" s="343"/>
      <c r="AK276" s="343"/>
      <c r="AL276" s="343"/>
      <c r="AM276" s="343"/>
      <c r="AN276" s="343"/>
      <c r="AO276" s="343"/>
      <c r="AQ276" s="347"/>
      <c r="AR276" s="296" t="s">
        <v>123</v>
      </c>
      <c r="AS276" s="305" t="s">
        <v>362</v>
      </c>
      <c r="AT276" s="305" t="s">
        <v>345</v>
      </c>
      <c r="AU276" s="342">
        <v>4</v>
      </c>
      <c r="AV276" s="542">
        <f t="shared" si="13"/>
        <v>1.6634091570674097E-4</v>
      </c>
    </row>
    <row r="277" spans="1:48" ht="15.75" customHeight="1" x14ac:dyDescent="0.25">
      <c r="A277" s="296" t="s">
        <v>131</v>
      </c>
      <c r="B277" s="305" t="s">
        <v>1668</v>
      </c>
      <c r="C277" s="305" t="s">
        <v>272</v>
      </c>
      <c r="D277" s="342">
        <v>0</v>
      </c>
      <c r="E277" s="342">
        <v>0</v>
      </c>
      <c r="F277" s="342">
        <v>0</v>
      </c>
      <c r="G277" s="342">
        <v>0</v>
      </c>
      <c r="H277" s="342">
        <v>0</v>
      </c>
      <c r="I277" s="342">
        <v>0</v>
      </c>
      <c r="J277" s="342">
        <v>0</v>
      </c>
      <c r="K277" s="342">
        <v>0</v>
      </c>
      <c r="L277" s="342">
        <v>0</v>
      </c>
      <c r="M277" s="342">
        <v>0</v>
      </c>
      <c r="N277" s="342">
        <v>0</v>
      </c>
      <c r="O277" s="342">
        <v>0</v>
      </c>
      <c r="P277" s="342">
        <f t="shared" si="11"/>
        <v>0</v>
      </c>
      <c r="Q277" s="973">
        <f t="shared" si="12"/>
        <v>0</v>
      </c>
      <c r="R277" s="307" t="s">
        <v>112</v>
      </c>
      <c r="S277" s="307" t="s">
        <v>112</v>
      </c>
      <c r="T277" s="307"/>
      <c r="U277" s="307"/>
      <c r="V277" s="307"/>
      <c r="W277" s="307"/>
      <c r="X277" s="307"/>
      <c r="Y277" s="308"/>
      <c r="Z277" s="308"/>
      <c r="AA277" s="308"/>
      <c r="AB277" s="308"/>
      <c r="AC277" s="308"/>
      <c r="AD277" s="308"/>
      <c r="AE277" s="308"/>
      <c r="AF277" s="308"/>
      <c r="AG277" s="308"/>
      <c r="AH277" s="308"/>
      <c r="AI277" s="308"/>
      <c r="AJ277" s="343"/>
      <c r="AK277" s="344"/>
      <c r="AL277" s="344"/>
      <c r="AM277" s="344"/>
      <c r="AN277" s="344"/>
      <c r="AO277" s="344"/>
      <c r="AQ277" s="347"/>
      <c r="AR277" s="296" t="s">
        <v>127</v>
      </c>
      <c r="AS277" s="305" t="s">
        <v>414</v>
      </c>
      <c r="AT277" s="305" t="s">
        <v>277</v>
      </c>
      <c r="AU277" s="342">
        <v>4</v>
      </c>
      <c r="AV277" s="542">
        <f t="shared" si="13"/>
        <v>1.6634091570674097E-4</v>
      </c>
    </row>
    <row r="278" spans="1:48" ht="15.75" customHeight="1" x14ac:dyDescent="0.25">
      <c r="A278" s="296" t="s">
        <v>131</v>
      </c>
      <c r="B278" s="306" t="s">
        <v>510</v>
      </c>
      <c r="C278" s="306" t="s">
        <v>361</v>
      </c>
      <c r="D278" s="342">
        <v>0</v>
      </c>
      <c r="E278" s="342">
        <v>0</v>
      </c>
      <c r="F278" s="342">
        <v>0</v>
      </c>
      <c r="G278" s="342">
        <v>0</v>
      </c>
      <c r="H278" s="342">
        <v>0</v>
      </c>
      <c r="I278" s="342">
        <v>0</v>
      </c>
      <c r="J278" s="342">
        <v>0</v>
      </c>
      <c r="K278" s="342">
        <v>0</v>
      </c>
      <c r="L278" s="342">
        <v>0</v>
      </c>
      <c r="M278" s="342">
        <v>0</v>
      </c>
      <c r="N278" s="342">
        <v>0</v>
      </c>
      <c r="O278" s="342">
        <v>0</v>
      </c>
      <c r="P278" s="342">
        <f t="shared" ref="P278:P341" si="14">SUM(D278:O278)</f>
        <v>0</v>
      </c>
      <c r="Q278" s="973">
        <f t="shared" si="12"/>
        <v>0</v>
      </c>
      <c r="R278" s="307" t="s">
        <v>112</v>
      </c>
      <c r="S278" s="307" t="s">
        <v>112</v>
      </c>
      <c r="T278" s="307"/>
      <c r="U278" s="307"/>
      <c r="V278" s="307"/>
      <c r="W278" s="307"/>
      <c r="X278" s="307"/>
      <c r="Y278" s="308"/>
      <c r="Z278" s="308"/>
      <c r="AA278" s="308"/>
      <c r="AB278" s="308"/>
      <c r="AC278" s="308"/>
      <c r="AD278" s="308"/>
      <c r="AE278" s="308"/>
      <c r="AF278" s="308"/>
      <c r="AG278" s="308"/>
      <c r="AH278" s="308"/>
      <c r="AI278" s="308"/>
      <c r="AJ278" s="343"/>
      <c r="AK278" s="344"/>
      <c r="AL278" s="343"/>
      <c r="AM278" s="343"/>
      <c r="AN278" s="344"/>
      <c r="AO278" s="344"/>
      <c r="AQ278" s="347"/>
      <c r="AR278" s="296" t="s">
        <v>771</v>
      </c>
      <c r="AS278" s="305" t="s">
        <v>1498</v>
      </c>
      <c r="AT278" s="305" t="s">
        <v>272</v>
      </c>
      <c r="AU278" s="342">
        <v>4</v>
      </c>
      <c r="AV278" s="542">
        <f t="shared" si="13"/>
        <v>1.6634091570674097E-4</v>
      </c>
    </row>
    <row r="279" spans="1:48" ht="15.75" customHeight="1" x14ac:dyDescent="0.25">
      <c r="A279" s="296" t="s">
        <v>131</v>
      </c>
      <c r="B279" s="306" t="s">
        <v>2290</v>
      </c>
      <c r="C279" s="306" t="s">
        <v>1450</v>
      </c>
      <c r="D279" s="342">
        <v>2</v>
      </c>
      <c r="E279" s="342">
        <v>0</v>
      </c>
      <c r="F279" s="342">
        <v>0</v>
      </c>
      <c r="G279" s="342">
        <v>0</v>
      </c>
      <c r="H279" s="342">
        <v>0</v>
      </c>
      <c r="I279" s="342">
        <v>0</v>
      </c>
      <c r="J279" s="342">
        <v>0</v>
      </c>
      <c r="K279" s="342">
        <v>0</v>
      </c>
      <c r="L279" s="342">
        <v>0</v>
      </c>
      <c r="M279" s="342">
        <v>0</v>
      </c>
      <c r="N279" s="342">
        <v>0</v>
      </c>
      <c r="O279" s="342">
        <v>0</v>
      </c>
      <c r="P279" s="342">
        <f t="shared" si="14"/>
        <v>2</v>
      </c>
      <c r="Q279" s="973">
        <f t="shared" si="12"/>
        <v>8.3170457853370483E-5</v>
      </c>
      <c r="R279" s="307" t="s">
        <v>112</v>
      </c>
      <c r="S279" s="307" t="s">
        <v>112</v>
      </c>
      <c r="T279" s="307"/>
      <c r="U279" s="307"/>
      <c r="V279" s="307"/>
      <c r="W279" s="307"/>
      <c r="X279" s="307"/>
      <c r="Y279" s="308"/>
      <c r="Z279" s="308"/>
      <c r="AA279" s="308"/>
      <c r="AB279" s="308"/>
      <c r="AC279" s="308"/>
      <c r="AD279" s="308"/>
      <c r="AE279" s="308"/>
      <c r="AF279" s="308"/>
      <c r="AG279" s="308"/>
      <c r="AH279" s="308"/>
      <c r="AI279" s="308"/>
      <c r="AJ279" s="343"/>
      <c r="AK279" s="343"/>
      <c r="AL279" s="343"/>
      <c r="AM279" s="343"/>
      <c r="AN279" s="343"/>
      <c r="AO279" s="343"/>
      <c r="AQ279" s="347"/>
      <c r="AR279" s="296" t="s">
        <v>144</v>
      </c>
      <c r="AS279" s="305" t="s">
        <v>498</v>
      </c>
      <c r="AT279" s="305" t="s">
        <v>274</v>
      </c>
      <c r="AU279" s="342">
        <v>4</v>
      </c>
      <c r="AV279" s="542">
        <f t="shared" si="13"/>
        <v>1.6634091570674097E-4</v>
      </c>
    </row>
    <row r="280" spans="1:48" ht="15.75" customHeight="1" x14ac:dyDescent="0.25">
      <c r="A280" s="296" t="s">
        <v>131</v>
      </c>
      <c r="B280" s="306" t="s">
        <v>1522</v>
      </c>
      <c r="C280" s="306" t="s">
        <v>1546</v>
      </c>
      <c r="D280" s="342">
        <v>0</v>
      </c>
      <c r="E280" s="342">
        <v>0</v>
      </c>
      <c r="F280" s="342">
        <v>0</v>
      </c>
      <c r="G280" s="342">
        <v>0</v>
      </c>
      <c r="H280" s="342">
        <v>0</v>
      </c>
      <c r="I280" s="342">
        <v>0</v>
      </c>
      <c r="J280" s="342">
        <v>0</v>
      </c>
      <c r="K280" s="342">
        <v>0</v>
      </c>
      <c r="L280" s="342">
        <v>0</v>
      </c>
      <c r="M280" s="342">
        <v>0</v>
      </c>
      <c r="N280" s="342">
        <v>0</v>
      </c>
      <c r="O280" s="342">
        <v>0</v>
      </c>
      <c r="P280" s="342">
        <f t="shared" si="14"/>
        <v>0</v>
      </c>
      <c r="Q280" s="973">
        <f t="shared" si="12"/>
        <v>0</v>
      </c>
      <c r="R280" s="307" t="s">
        <v>112</v>
      </c>
      <c r="S280" s="307" t="s">
        <v>112</v>
      </c>
      <c r="T280" s="307"/>
      <c r="U280" s="307"/>
      <c r="V280" s="307"/>
      <c r="W280" s="307"/>
      <c r="X280" s="307"/>
      <c r="Y280" s="308"/>
      <c r="Z280" s="308"/>
      <c r="AA280" s="308"/>
      <c r="AB280" s="308"/>
      <c r="AC280" s="308"/>
      <c r="AD280" s="308"/>
      <c r="AE280" s="308"/>
      <c r="AF280" s="308"/>
      <c r="AG280" s="308"/>
      <c r="AH280" s="308"/>
      <c r="AI280" s="308"/>
      <c r="AJ280" s="343"/>
      <c r="AK280" s="343"/>
      <c r="AL280" s="343"/>
      <c r="AM280" s="343"/>
      <c r="AN280" s="343"/>
      <c r="AO280" s="343"/>
      <c r="AQ280" s="347"/>
      <c r="AR280" s="296" t="s">
        <v>147</v>
      </c>
      <c r="AS280" s="305" t="s">
        <v>429</v>
      </c>
      <c r="AT280" s="305" t="s">
        <v>272</v>
      </c>
      <c r="AU280" s="342">
        <v>4</v>
      </c>
      <c r="AV280" s="542">
        <f t="shared" si="13"/>
        <v>1.6634091570674097E-4</v>
      </c>
    </row>
    <row r="281" spans="1:48" ht="15.75" customHeight="1" x14ac:dyDescent="0.25">
      <c r="A281" s="296" t="s">
        <v>131</v>
      </c>
      <c r="B281" s="305" t="s">
        <v>2218</v>
      </c>
      <c r="C281" s="305" t="s">
        <v>289</v>
      </c>
      <c r="D281" s="342">
        <v>0</v>
      </c>
      <c r="E281" s="342">
        <v>0</v>
      </c>
      <c r="F281" s="342">
        <v>0</v>
      </c>
      <c r="G281" s="342">
        <v>0</v>
      </c>
      <c r="H281" s="342">
        <v>0</v>
      </c>
      <c r="I281" s="342">
        <v>0</v>
      </c>
      <c r="J281" s="342">
        <v>0</v>
      </c>
      <c r="K281" s="342">
        <v>0</v>
      </c>
      <c r="L281" s="342">
        <v>0</v>
      </c>
      <c r="M281" s="342">
        <v>0</v>
      </c>
      <c r="N281" s="342">
        <v>0</v>
      </c>
      <c r="O281" s="342">
        <v>0</v>
      </c>
      <c r="P281" s="342">
        <f t="shared" si="14"/>
        <v>0</v>
      </c>
      <c r="Q281" s="973">
        <f t="shared" si="12"/>
        <v>0</v>
      </c>
      <c r="R281" s="307" t="s">
        <v>112</v>
      </c>
      <c r="S281" s="307" t="s">
        <v>112</v>
      </c>
      <c r="T281" s="307"/>
      <c r="U281" s="307"/>
      <c r="V281" s="307"/>
      <c r="W281" s="307"/>
      <c r="X281" s="307"/>
      <c r="Y281" s="308"/>
      <c r="Z281" s="308"/>
      <c r="AA281" s="308"/>
      <c r="AB281" s="308"/>
      <c r="AC281" s="308"/>
      <c r="AD281" s="308"/>
      <c r="AE281" s="308"/>
      <c r="AF281" s="308"/>
      <c r="AG281" s="308"/>
      <c r="AH281" s="308"/>
      <c r="AI281" s="308"/>
      <c r="AJ281" s="343"/>
      <c r="AK281" s="343"/>
      <c r="AL281" s="343"/>
      <c r="AM281" s="343"/>
      <c r="AN281" s="343"/>
      <c r="AO281" s="343"/>
      <c r="AQ281" s="347"/>
      <c r="AR281" s="296" t="s">
        <v>149</v>
      </c>
      <c r="AS281" s="305" t="s">
        <v>1809</v>
      </c>
      <c r="AT281" s="305" t="s">
        <v>1451</v>
      </c>
      <c r="AU281" s="342">
        <v>4</v>
      </c>
      <c r="AV281" s="542">
        <f t="shared" si="13"/>
        <v>1.6634091570674097E-4</v>
      </c>
    </row>
    <row r="282" spans="1:48" ht="15.75" customHeight="1" x14ac:dyDescent="0.25">
      <c r="A282" s="296" t="s">
        <v>131</v>
      </c>
      <c r="B282" s="306" t="s">
        <v>1792</v>
      </c>
      <c r="C282" s="306" t="s">
        <v>274</v>
      </c>
      <c r="D282" s="342">
        <v>0</v>
      </c>
      <c r="E282" s="342">
        <v>6</v>
      </c>
      <c r="F282" s="342">
        <v>0</v>
      </c>
      <c r="G282" s="342">
        <v>0</v>
      </c>
      <c r="H282" s="342">
        <v>0</v>
      </c>
      <c r="I282" s="342">
        <v>0</v>
      </c>
      <c r="J282" s="342">
        <v>0</v>
      </c>
      <c r="K282" s="342">
        <v>0</v>
      </c>
      <c r="L282" s="342">
        <v>0</v>
      </c>
      <c r="M282" s="342">
        <v>0</v>
      </c>
      <c r="N282" s="342">
        <v>0</v>
      </c>
      <c r="O282" s="342">
        <v>0</v>
      </c>
      <c r="P282" s="342">
        <f t="shared" si="14"/>
        <v>6</v>
      </c>
      <c r="Q282" s="973">
        <f t="shared" si="12"/>
        <v>2.4951137356011145E-4</v>
      </c>
      <c r="R282" s="307" t="s">
        <v>112</v>
      </c>
      <c r="S282" s="307" t="s">
        <v>112</v>
      </c>
      <c r="T282" s="307"/>
      <c r="U282" s="307"/>
      <c r="V282" s="307"/>
      <c r="W282" s="307"/>
      <c r="X282" s="307"/>
      <c r="Y282" s="308"/>
      <c r="Z282" s="308"/>
      <c r="AA282" s="308"/>
      <c r="AB282" s="308"/>
      <c r="AC282" s="308"/>
      <c r="AD282" s="308"/>
      <c r="AE282" s="308"/>
      <c r="AF282" s="308"/>
      <c r="AG282" s="308"/>
      <c r="AH282" s="308"/>
      <c r="AI282" s="308"/>
      <c r="AJ282" s="343"/>
      <c r="AK282" s="343"/>
      <c r="AL282" s="343"/>
      <c r="AM282" s="343"/>
      <c r="AN282" s="343"/>
      <c r="AO282" s="343"/>
      <c r="AQ282" s="347"/>
      <c r="AR282" s="296" t="s">
        <v>163</v>
      </c>
      <c r="AS282" s="305" t="s">
        <v>2160</v>
      </c>
      <c r="AT282" s="305" t="s">
        <v>277</v>
      </c>
      <c r="AU282" s="342">
        <v>4</v>
      </c>
      <c r="AV282" s="542">
        <f t="shared" si="13"/>
        <v>1.6634091570674097E-4</v>
      </c>
    </row>
    <row r="283" spans="1:48" ht="15.75" customHeight="1" x14ac:dyDescent="0.25">
      <c r="A283" s="296" t="s">
        <v>131</v>
      </c>
      <c r="B283" s="305" t="s">
        <v>2219</v>
      </c>
      <c r="C283" s="305" t="s">
        <v>274</v>
      </c>
      <c r="D283" s="342">
        <v>20</v>
      </c>
      <c r="E283" s="342">
        <v>0</v>
      </c>
      <c r="F283" s="342">
        <v>0</v>
      </c>
      <c r="G283" s="342">
        <v>0</v>
      </c>
      <c r="H283" s="342">
        <v>0</v>
      </c>
      <c r="I283" s="342">
        <v>0</v>
      </c>
      <c r="J283" s="342">
        <v>0</v>
      </c>
      <c r="K283" s="342">
        <v>0</v>
      </c>
      <c r="L283" s="342">
        <v>0</v>
      </c>
      <c r="M283" s="342">
        <v>0</v>
      </c>
      <c r="N283" s="342">
        <v>0</v>
      </c>
      <c r="O283" s="342">
        <v>0</v>
      </c>
      <c r="P283" s="342">
        <f t="shared" si="14"/>
        <v>20</v>
      </c>
      <c r="Q283" s="973">
        <f t="shared" si="12"/>
        <v>8.3170457853370483E-4</v>
      </c>
      <c r="R283" s="307">
        <v>21517.979917728801</v>
      </c>
      <c r="S283" s="307">
        <v>21396.990040983099</v>
      </c>
      <c r="T283" s="307"/>
      <c r="U283" s="307"/>
      <c r="V283" s="307"/>
      <c r="W283" s="307"/>
      <c r="X283" s="307"/>
      <c r="Y283" s="308"/>
      <c r="Z283" s="308"/>
      <c r="AA283" s="308"/>
      <c r="AB283" s="308"/>
      <c r="AC283" s="308"/>
      <c r="AD283" s="308"/>
      <c r="AE283" s="308"/>
      <c r="AF283" s="308"/>
      <c r="AG283" s="308"/>
      <c r="AH283" s="308"/>
      <c r="AI283" s="308"/>
      <c r="AJ283" s="343"/>
      <c r="AK283" s="344"/>
      <c r="AL283" s="344"/>
      <c r="AM283" s="344"/>
      <c r="AN283" s="344"/>
      <c r="AO283" s="344"/>
      <c r="AQ283" s="347"/>
      <c r="AR283" s="296" t="s">
        <v>130</v>
      </c>
      <c r="AS283" s="305" t="s">
        <v>404</v>
      </c>
      <c r="AT283" s="305" t="s">
        <v>397</v>
      </c>
      <c r="AU283" s="342">
        <v>4</v>
      </c>
      <c r="AV283" s="542">
        <f t="shared" si="13"/>
        <v>1.6634091570674097E-4</v>
      </c>
    </row>
    <row r="284" spans="1:48" ht="15.75" customHeight="1" x14ac:dyDescent="0.25">
      <c r="A284" s="296" t="s">
        <v>131</v>
      </c>
      <c r="B284" s="306" t="s">
        <v>1953</v>
      </c>
      <c r="C284" s="306" t="s">
        <v>302</v>
      </c>
      <c r="D284" s="342">
        <v>0</v>
      </c>
      <c r="E284" s="342">
        <v>10</v>
      </c>
      <c r="F284" s="342">
        <v>6</v>
      </c>
      <c r="G284" s="342">
        <v>0</v>
      </c>
      <c r="H284" s="342">
        <v>0</v>
      </c>
      <c r="I284" s="342">
        <v>0</v>
      </c>
      <c r="J284" s="342">
        <v>0</v>
      </c>
      <c r="K284" s="342">
        <v>0</v>
      </c>
      <c r="L284" s="342">
        <v>0</v>
      </c>
      <c r="M284" s="342">
        <v>0</v>
      </c>
      <c r="N284" s="342">
        <v>0</v>
      </c>
      <c r="O284" s="342">
        <v>0</v>
      </c>
      <c r="P284" s="342">
        <f t="shared" si="14"/>
        <v>16</v>
      </c>
      <c r="Q284" s="973">
        <f t="shared" si="12"/>
        <v>6.6536366282696387E-4</v>
      </c>
      <c r="R284" s="307" t="s">
        <v>112</v>
      </c>
      <c r="S284" s="307" t="s">
        <v>112</v>
      </c>
      <c r="T284" s="307"/>
      <c r="U284" s="307"/>
      <c r="V284" s="307"/>
      <c r="W284" s="307"/>
      <c r="X284" s="307"/>
      <c r="Y284" s="308"/>
      <c r="Z284" s="308"/>
      <c r="AA284" s="308"/>
      <c r="AB284" s="308"/>
      <c r="AC284" s="308"/>
      <c r="AD284" s="308"/>
      <c r="AE284" s="308"/>
      <c r="AF284" s="308"/>
      <c r="AG284" s="308"/>
      <c r="AH284" s="308"/>
      <c r="AI284" s="308"/>
      <c r="AJ284" s="343"/>
      <c r="AK284" s="344"/>
      <c r="AL284" s="344"/>
      <c r="AM284" s="344"/>
      <c r="AN284" s="344"/>
      <c r="AO284" s="344"/>
      <c r="AQ284" s="347"/>
      <c r="AR284" s="296" t="s">
        <v>2410</v>
      </c>
      <c r="AS284" s="305" t="s">
        <v>2426</v>
      </c>
      <c r="AT284" s="305" t="s">
        <v>418</v>
      </c>
      <c r="AU284" s="342">
        <v>4</v>
      </c>
      <c r="AV284" s="542">
        <f t="shared" si="13"/>
        <v>1.6634091570674097E-4</v>
      </c>
    </row>
    <row r="285" spans="1:48" ht="15.75" customHeight="1" x14ac:dyDescent="0.25">
      <c r="A285" s="296" t="s">
        <v>131</v>
      </c>
      <c r="B285" s="305" t="s">
        <v>362</v>
      </c>
      <c r="C285" s="305" t="s">
        <v>302</v>
      </c>
      <c r="D285" s="342">
        <v>0</v>
      </c>
      <c r="E285" s="342">
        <v>0</v>
      </c>
      <c r="F285" s="342">
        <v>0</v>
      </c>
      <c r="G285" s="342">
        <v>0</v>
      </c>
      <c r="H285" s="342">
        <v>0</v>
      </c>
      <c r="I285" s="342">
        <v>0</v>
      </c>
      <c r="J285" s="342">
        <v>0</v>
      </c>
      <c r="K285" s="342">
        <v>0</v>
      </c>
      <c r="L285" s="342">
        <v>0</v>
      </c>
      <c r="M285" s="342">
        <v>0</v>
      </c>
      <c r="N285" s="342">
        <v>0</v>
      </c>
      <c r="O285" s="342">
        <v>0</v>
      </c>
      <c r="P285" s="342">
        <f t="shared" si="14"/>
        <v>0</v>
      </c>
      <c r="Q285" s="973">
        <f t="shared" si="12"/>
        <v>0</v>
      </c>
      <c r="R285" s="307" t="s">
        <v>112</v>
      </c>
      <c r="S285" s="307" t="s">
        <v>112</v>
      </c>
      <c r="T285" s="307"/>
      <c r="U285" s="307"/>
      <c r="V285" s="307"/>
      <c r="W285" s="307"/>
      <c r="X285" s="307"/>
      <c r="Y285" s="308"/>
      <c r="Z285" s="308"/>
      <c r="AA285" s="308"/>
      <c r="AB285" s="308"/>
      <c r="AC285" s="308"/>
      <c r="AD285" s="308"/>
      <c r="AE285" s="308"/>
      <c r="AF285" s="308"/>
      <c r="AG285" s="308"/>
      <c r="AH285" s="308"/>
      <c r="AI285" s="308"/>
      <c r="AJ285" s="343"/>
      <c r="AK285" s="344"/>
      <c r="AL285" s="343"/>
      <c r="AM285" s="343"/>
      <c r="AN285" s="343"/>
      <c r="AO285" s="343"/>
      <c r="AQ285" s="347"/>
      <c r="AR285" s="296" t="s">
        <v>733</v>
      </c>
      <c r="AS285" s="305" t="s">
        <v>2464</v>
      </c>
      <c r="AT285" s="305" t="s">
        <v>274</v>
      </c>
      <c r="AU285" s="342">
        <v>4</v>
      </c>
      <c r="AV285" s="542">
        <f t="shared" si="13"/>
        <v>1.6634091570674097E-4</v>
      </c>
    </row>
    <row r="286" spans="1:48" ht="15.75" customHeight="1" x14ac:dyDescent="0.25">
      <c r="A286" s="296" t="s">
        <v>246</v>
      </c>
      <c r="B286" s="305" t="s">
        <v>511</v>
      </c>
      <c r="C286" s="305" t="s">
        <v>376</v>
      </c>
      <c r="D286" s="342">
        <v>0</v>
      </c>
      <c r="E286" s="342">
        <v>0</v>
      </c>
      <c r="F286" s="342">
        <v>0</v>
      </c>
      <c r="G286" s="342">
        <v>0</v>
      </c>
      <c r="H286" s="342">
        <v>0</v>
      </c>
      <c r="I286" s="342">
        <v>0</v>
      </c>
      <c r="J286" s="342">
        <v>0</v>
      </c>
      <c r="K286" s="342">
        <v>0</v>
      </c>
      <c r="L286" s="342">
        <v>0</v>
      </c>
      <c r="M286" s="342">
        <v>0</v>
      </c>
      <c r="N286" s="342">
        <v>0</v>
      </c>
      <c r="O286" s="342">
        <v>0</v>
      </c>
      <c r="P286" s="342">
        <f t="shared" si="14"/>
        <v>0</v>
      </c>
      <c r="Q286" s="973">
        <f t="shared" si="12"/>
        <v>0</v>
      </c>
      <c r="R286" s="307" t="s">
        <v>112</v>
      </c>
      <c r="S286" s="307" t="s">
        <v>112</v>
      </c>
      <c r="T286" s="307"/>
      <c r="U286" s="307"/>
      <c r="V286" s="307"/>
      <c r="W286" s="307"/>
      <c r="X286" s="307"/>
      <c r="Y286" s="308"/>
      <c r="Z286" s="308"/>
      <c r="AA286" s="308"/>
      <c r="AB286" s="308"/>
      <c r="AC286" s="308"/>
      <c r="AD286" s="308"/>
      <c r="AE286" s="308"/>
      <c r="AF286" s="308"/>
      <c r="AG286" s="308"/>
      <c r="AH286" s="308"/>
      <c r="AI286" s="308"/>
      <c r="AJ286" s="343"/>
      <c r="AK286" s="344"/>
      <c r="AL286" s="344"/>
      <c r="AM286" s="344"/>
      <c r="AN286" s="344"/>
      <c r="AO286" s="344"/>
      <c r="AQ286" s="347"/>
      <c r="AR286" s="296" t="s">
        <v>166</v>
      </c>
      <c r="AS286" s="305" t="s">
        <v>1844</v>
      </c>
      <c r="AT286" s="305" t="s">
        <v>272</v>
      </c>
      <c r="AU286" s="342">
        <v>4</v>
      </c>
      <c r="AV286" s="542">
        <f t="shared" si="13"/>
        <v>1.6634091570674097E-4</v>
      </c>
    </row>
    <row r="287" spans="1:48" ht="15.75" customHeight="1" x14ac:dyDescent="0.25">
      <c r="A287" s="296" t="s">
        <v>246</v>
      </c>
      <c r="B287" s="306" t="s">
        <v>1943</v>
      </c>
      <c r="C287" s="306" t="s">
        <v>345</v>
      </c>
      <c r="D287" s="342">
        <v>0</v>
      </c>
      <c r="E287" s="342">
        <v>0</v>
      </c>
      <c r="F287" s="342">
        <v>0</v>
      </c>
      <c r="G287" s="342">
        <v>0</v>
      </c>
      <c r="H287" s="342">
        <v>0</v>
      </c>
      <c r="I287" s="342">
        <v>0</v>
      </c>
      <c r="J287" s="342">
        <v>0</v>
      </c>
      <c r="K287" s="342">
        <v>0</v>
      </c>
      <c r="L287" s="342">
        <v>0</v>
      </c>
      <c r="M287" s="342">
        <v>0</v>
      </c>
      <c r="N287" s="342">
        <v>0</v>
      </c>
      <c r="O287" s="342">
        <v>0</v>
      </c>
      <c r="P287" s="342">
        <f t="shared" si="14"/>
        <v>0</v>
      </c>
      <c r="Q287" s="973">
        <f t="shared" si="12"/>
        <v>0</v>
      </c>
      <c r="R287" s="307" t="s">
        <v>112</v>
      </c>
      <c r="S287" s="307" t="s">
        <v>112</v>
      </c>
      <c r="T287" s="307"/>
      <c r="U287" s="307"/>
      <c r="V287" s="307"/>
      <c r="W287" s="307"/>
      <c r="X287" s="307"/>
      <c r="Y287" s="308"/>
      <c r="Z287" s="308"/>
      <c r="AA287" s="308"/>
      <c r="AB287" s="308"/>
      <c r="AC287" s="308"/>
      <c r="AD287" s="308"/>
      <c r="AE287" s="308"/>
      <c r="AF287" s="308"/>
      <c r="AG287" s="308"/>
      <c r="AH287" s="308"/>
      <c r="AI287" s="308"/>
      <c r="AJ287" s="343"/>
      <c r="AK287" s="344"/>
      <c r="AL287" s="344"/>
      <c r="AM287" s="344"/>
      <c r="AN287" s="344"/>
      <c r="AO287" s="344"/>
      <c r="AQ287" s="347"/>
      <c r="AR287" s="296" t="s">
        <v>122</v>
      </c>
      <c r="AS287" s="305" t="s">
        <v>2466</v>
      </c>
      <c r="AT287" s="305" t="s">
        <v>272</v>
      </c>
      <c r="AU287" s="342">
        <v>4</v>
      </c>
      <c r="AV287" s="542">
        <f t="shared" si="13"/>
        <v>1.6634091570674097E-4</v>
      </c>
    </row>
    <row r="288" spans="1:48" ht="15.75" customHeight="1" x14ac:dyDescent="0.25">
      <c r="A288" s="296" t="s">
        <v>1936</v>
      </c>
      <c r="B288" s="305" t="s">
        <v>1944</v>
      </c>
      <c r="C288" s="305" t="s">
        <v>324</v>
      </c>
      <c r="D288" s="342">
        <v>0</v>
      </c>
      <c r="E288" s="342">
        <v>0</v>
      </c>
      <c r="F288" s="342">
        <v>0</v>
      </c>
      <c r="G288" s="342">
        <v>0</v>
      </c>
      <c r="H288" s="342">
        <v>0</v>
      </c>
      <c r="I288" s="342">
        <v>0</v>
      </c>
      <c r="J288" s="342">
        <v>0</v>
      </c>
      <c r="K288" s="342">
        <v>0</v>
      </c>
      <c r="L288" s="342">
        <v>0</v>
      </c>
      <c r="M288" s="342">
        <v>0</v>
      </c>
      <c r="N288" s="342">
        <v>0</v>
      </c>
      <c r="O288" s="342">
        <v>0</v>
      </c>
      <c r="P288" s="342">
        <f t="shared" si="14"/>
        <v>0</v>
      </c>
      <c r="Q288" s="973">
        <f t="shared" si="12"/>
        <v>0</v>
      </c>
      <c r="R288" s="307" t="s">
        <v>112</v>
      </c>
      <c r="S288" s="307" t="s">
        <v>112</v>
      </c>
      <c r="T288" s="307"/>
      <c r="U288" s="307"/>
      <c r="V288" s="307"/>
      <c r="W288" s="307"/>
      <c r="X288" s="307"/>
      <c r="Y288" s="308"/>
      <c r="Z288" s="308"/>
      <c r="AA288" s="308"/>
      <c r="AB288" s="308"/>
      <c r="AC288" s="308"/>
      <c r="AD288" s="308"/>
      <c r="AE288" s="308"/>
      <c r="AF288" s="308"/>
      <c r="AG288" s="308"/>
      <c r="AH288" s="308"/>
      <c r="AI288" s="308"/>
      <c r="AJ288" s="343"/>
      <c r="AK288" s="344"/>
      <c r="AL288" s="344"/>
      <c r="AM288" s="344"/>
      <c r="AN288" s="344"/>
      <c r="AO288" s="344"/>
      <c r="AQ288" s="347"/>
      <c r="AR288" s="296" t="s">
        <v>122</v>
      </c>
      <c r="AS288" s="305" t="s">
        <v>1576</v>
      </c>
      <c r="AT288" s="305" t="s">
        <v>345</v>
      </c>
      <c r="AU288" s="342">
        <v>4</v>
      </c>
      <c r="AV288" s="542">
        <f t="shared" si="13"/>
        <v>1.6634091570674097E-4</v>
      </c>
    </row>
    <row r="289" spans="1:48" ht="15.75" customHeight="1" x14ac:dyDescent="0.25">
      <c r="A289" s="296" t="s">
        <v>2504</v>
      </c>
      <c r="B289" s="305" t="s">
        <v>401</v>
      </c>
      <c r="C289" s="305" t="s">
        <v>328</v>
      </c>
      <c r="D289" s="342">
        <v>0</v>
      </c>
      <c r="E289" s="342">
        <v>0</v>
      </c>
      <c r="F289" s="342">
        <v>0</v>
      </c>
      <c r="G289" s="342">
        <v>0</v>
      </c>
      <c r="H289" s="342">
        <v>20</v>
      </c>
      <c r="I289" s="342">
        <v>0</v>
      </c>
      <c r="J289" s="342">
        <v>0</v>
      </c>
      <c r="K289" s="342">
        <v>0</v>
      </c>
      <c r="L289" s="342">
        <v>0</v>
      </c>
      <c r="M289" s="342">
        <v>0</v>
      </c>
      <c r="N289" s="342">
        <v>0</v>
      </c>
      <c r="O289" s="342">
        <v>0</v>
      </c>
      <c r="P289" s="342">
        <f t="shared" si="14"/>
        <v>20</v>
      </c>
      <c r="Q289" s="973">
        <f t="shared" si="12"/>
        <v>8.3170457853370483E-4</v>
      </c>
      <c r="R289" s="307"/>
      <c r="S289" s="307"/>
      <c r="T289" s="307"/>
      <c r="U289" s="307"/>
      <c r="V289" s="307"/>
      <c r="W289" s="307"/>
      <c r="X289" s="307"/>
      <c r="Y289" s="308"/>
      <c r="Z289" s="308"/>
      <c r="AA289" s="308"/>
      <c r="AB289" s="308"/>
      <c r="AC289" s="308"/>
      <c r="AD289" s="308"/>
      <c r="AE289" s="308"/>
      <c r="AF289" s="308"/>
      <c r="AG289" s="308"/>
      <c r="AH289" s="308"/>
      <c r="AI289" s="308"/>
      <c r="AJ289" s="343"/>
      <c r="AK289" s="343"/>
      <c r="AL289" s="343"/>
      <c r="AM289" s="343"/>
      <c r="AN289" s="343"/>
      <c r="AO289" s="343"/>
      <c r="AQ289" s="347"/>
      <c r="AR289" s="296" t="s">
        <v>153</v>
      </c>
      <c r="AS289" s="305" t="s">
        <v>2253</v>
      </c>
      <c r="AT289" s="305" t="s">
        <v>289</v>
      </c>
      <c r="AU289" s="342">
        <v>4</v>
      </c>
      <c r="AV289" s="542">
        <f t="shared" si="13"/>
        <v>1.6634091570674097E-4</v>
      </c>
    </row>
    <row r="290" spans="1:48" ht="15.75" customHeight="1" x14ac:dyDescent="0.25">
      <c r="A290" s="296" t="s">
        <v>144</v>
      </c>
      <c r="B290" s="306" t="s">
        <v>1935</v>
      </c>
      <c r="C290" s="306" t="s">
        <v>272</v>
      </c>
      <c r="D290" s="342">
        <v>14</v>
      </c>
      <c r="E290" s="342">
        <v>0</v>
      </c>
      <c r="F290" s="342">
        <v>20</v>
      </c>
      <c r="G290" s="342">
        <v>35</v>
      </c>
      <c r="H290" s="342">
        <v>34</v>
      </c>
      <c r="I290" s="342">
        <v>14</v>
      </c>
      <c r="J290" s="342">
        <v>0</v>
      </c>
      <c r="K290" s="342">
        <v>0</v>
      </c>
      <c r="L290" s="342">
        <v>0</v>
      </c>
      <c r="M290" s="342">
        <v>0</v>
      </c>
      <c r="N290" s="342">
        <v>0</v>
      </c>
      <c r="O290" s="342">
        <v>0</v>
      </c>
      <c r="P290" s="342">
        <f t="shared" si="14"/>
        <v>117</v>
      </c>
      <c r="Q290" s="973">
        <f t="shared" si="12"/>
        <v>4.8654717844221736E-3</v>
      </c>
      <c r="R290" s="307">
        <v>30641.200000000001</v>
      </c>
      <c r="S290" s="307">
        <v>19581.549999925301</v>
      </c>
      <c r="T290" s="307"/>
      <c r="U290" s="307"/>
      <c r="V290" s="307"/>
      <c r="W290" s="307"/>
      <c r="X290" s="307"/>
      <c r="Y290" s="308"/>
      <c r="Z290" s="308"/>
      <c r="AA290" s="308"/>
      <c r="AB290" s="308"/>
      <c r="AC290" s="308"/>
      <c r="AD290" s="308"/>
      <c r="AE290" s="308"/>
      <c r="AF290" s="308"/>
      <c r="AG290" s="308"/>
      <c r="AH290" s="308"/>
      <c r="AI290" s="308"/>
      <c r="AJ290" s="343"/>
      <c r="AK290" s="344"/>
      <c r="AL290" s="344"/>
      <c r="AM290" s="344"/>
      <c r="AN290" s="344"/>
      <c r="AO290" s="344"/>
      <c r="AQ290" s="347"/>
      <c r="AR290" s="296" t="s">
        <v>1439</v>
      </c>
      <c r="AS290" s="305" t="s">
        <v>1654</v>
      </c>
      <c r="AT290" s="305" t="s">
        <v>328</v>
      </c>
      <c r="AU290" s="342">
        <v>4</v>
      </c>
      <c r="AV290" s="542">
        <f t="shared" si="13"/>
        <v>1.6634091570674097E-4</v>
      </c>
    </row>
    <row r="291" spans="1:48" ht="15.75" customHeight="1" x14ac:dyDescent="0.25">
      <c r="A291" s="296" t="s">
        <v>144</v>
      </c>
      <c r="B291" s="305" t="s">
        <v>2255</v>
      </c>
      <c r="C291" s="305" t="s">
        <v>345</v>
      </c>
      <c r="D291" s="342">
        <v>6</v>
      </c>
      <c r="E291" s="342">
        <v>0</v>
      </c>
      <c r="F291" s="342">
        <v>10</v>
      </c>
      <c r="G291" s="342">
        <v>6</v>
      </c>
      <c r="H291" s="342">
        <v>4</v>
      </c>
      <c r="I291" s="342">
        <v>10</v>
      </c>
      <c r="J291" s="342">
        <v>0</v>
      </c>
      <c r="K291" s="342">
        <v>0</v>
      </c>
      <c r="L291" s="342">
        <v>0</v>
      </c>
      <c r="M291" s="342">
        <v>0</v>
      </c>
      <c r="N291" s="342">
        <v>0</v>
      </c>
      <c r="O291" s="342">
        <v>0</v>
      </c>
      <c r="P291" s="342">
        <f t="shared" si="14"/>
        <v>36</v>
      </c>
      <c r="Q291" s="973">
        <f t="shared" si="12"/>
        <v>1.4970682413606687E-3</v>
      </c>
      <c r="R291" s="307">
        <v>22894.750019046001</v>
      </c>
      <c r="S291" s="307">
        <v>21954.779950463799</v>
      </c>
      <c r="T291" s="307"/>
      <c r="U291" s="307"/>
      <c r="V291" s="307"/>
      <c r="W291" s="307"/>
      <c r="X291" s="307"/>
      <c r="Y291" s="308"/>
      <c r="Z291" s="308"/>
      <c r="AA291" s="308"/>
      <c r="AB291" s="308"/>
      <c r="AC291" s="308"/>
      <c r="AD291" s="308"/>
      <c r="AE291" s="308"/>
      <c r="AF291" s="308"/>
      <c r="AG291" s="308"/>
      <c r="AH291" s="308"/>
      <c r="AI291" s="308"/>
      <c r="AJ291" s="343"/>
      <c r="AK291" s="343"/>
      <c r="AL291" s="344"/>
      <c r="AM291" s="344"/>
      <c r="AN291" s="343"/>
      <c r="AO291" s="343"/>
      <c r="AQ291" s="347"/>
      <c r="AR291" s="296" t="s">
        <v>2157</v>
      </c>
      <c r="AS291" s="305" t="s">
        <v>2161</v>
      </c>
      <c r="AT291" s="305" t="s">
        <v>345</v>
      </c>
      <c r="AU291" s="342">
        <v>4</v>
      </c>
      <c r="AV291" s="542">
        <f t="shared" si="13"/>
        <v>1.6634091570674097E-4</v>
      </c>
    </row>
    <row r="292" spans="1:48" ht="15.75" customHeight="1" x14ac:dyDescent="0.25">
      <c r="A292" s="296" t="s">
        <v>144</v>
      </c>
      <c r="B292" s="305" t="s">
        <v>1934</v>
      </c>
      <c r="C292" s="305" t="s">
        <v>272</v>
      </c>
      <c r="D292" s="342">
        <v>6</v>
      </c>
      <c r="E292" s="342">
        <v>0</v>
      </c>
      <c r="F292" s="342">
        <v>28</v>
      </c>
      <c r="G292" s="342">
        <v>12</v>
      </c>
      <c r="H292" s="342">
        <v>0</v>
      </c>
      <c r="I292" s="342">
        <v>0</v>
      </c>
      <c r="J292" s="342">
        <v>0</v>
      </c>
      <c r="K292" s="342">
        <v>0</v>
      </c>
      <c r="L292" s="342">
        <v>0</v>
      </c>
      <c r="M292" s="342">
        <v>0</v>
      </c>
      <c r="N292" s="342">
        <v>0</v>
      </c>
      <c r="O292" s="342">
        <v>0</v>
      </c>
      <c r="P292" s="342">
        <f t="shared" si="14"/>
        <v>46</v>
      </c>
      <c r="Q292" s="973">
        <f t="shared" si="12"/>
        <v>1.9129205306275211E-3</v>
      </c>
      <c r="R292" s="307">
        <v>17823.559999462199</v>
      </c>
      <c r="S292" s="307">
        <v>17823.559999462199</v>
      </c>
      <c r="T292" s="307"/>
      <c r="U292" s="307"/>
      <c r="V292" s="307"/>
      <c r="W292" s="307"/>
      <c r="X292" s="307"/>
      <c r="Y292" s="308"/>
      <c r="Z292" s="308"/>
      <c r="AA292" s="308"/>
      <c r="AB292" s="308"/>
      <c r="AC292" s="308"/>
      <c r="AD292" s="308"/>
      <c r="AE292" s="308"/>
      <c r="AF292" s="308"/>
      <c r="AG292" s="308"/>
      <c r="AH292" s="308"/>
      <c r="AI292" s="308"/>
      <c r="AJ292" s="343"/>
      <c r="AK292" s="344"/>
      <c r="AL292" s="344"/>
      <c r="AM292" s="344"/>
      <c r="AN292" s="344"/>
      <c r="AO292" s="344"/>
      <c r="AQ292" s="347"/>
      <c r="AR292" s="296" t="s">
        <v>121</v>
      </c>
      <c r="AS292" s="305" t="s">
        <v>332</v>
      </c>
      <c r="AT292" s="305" t="s">
        <v>289</v>
      </c>
      <c r="AU292" s="342">
        <v>3</v>
      </c>
      <c r="AV292" s="542">
        <f t="shared" si="13"/>
        <v>1.2475568678005573E-4</v>
      </c>
    </row>
    <row r="293" spans="1:48" ht="15.75" customHeight="1" x14ac:dyDescent="0.25">
      <c r="A293" s="296" t="s">
        <v>144</v>
      </c>
      <c r="B293" s="305" t="s">
        <v>2501</v>
      </c>
      <c r="C293" s="305" t="s">
        <v>272</v>
      </c>
      <c r="D293" s="342">
        <v>0</v>
      </c>
      <c r="E293" s="342">
        <v>0</v>
      </c>
      <c r="F293" s="342">
        <v>0</v>
      </c>
      <c r="G293" s="342">
        <v>0</v>
      </c>
      <c r="H293" s="342">
        <v>16</v>
      </c>
      <c r="I293" s="342">
        <v>5</v>
      </c>
      <c r="J293" s="342">
        <v>0</v>
      </c>
      <c r="K293" s="342">
        <v>0</v>
      </c>
      <c r="L293" s="342">
        <v>0</v>
      </c>
      <c r="M293" s="342">
        <v>0</v>
      </c>
      <c r="N293" s="342">
        <v>0</v>
      </c>
      <c r="O293" s="342">
        <v>0</v>
      </c>
      <c r="P293" s="342">
        <f t="shared" si="14"/>
        <v>21</v>
      </c>
      <c r="Q293" s="973">
        <f t="shared" si="12"/>
        <v>8.7328980746039008E-4</v>
      </c>
      <c r="R293" s="307"/>
      <c r="S293" s="307"/>
      <c r="T293" s="307"/>
      <c r="U293" s="307"/>
      <c r="V293" s="307"/>
      <c r="W293" s="307"/>
      <c r="X293" s="307"/>
      <c r="Y293" s="308"/>
      <c r="Z293" s="308"/>
      <c r="AA293" s="308"/>
      <c r="AB293" s="308"/>
      <c r="AC293" s="308"/>
      <c r="AD293" s="308"/>
      <c r="AE293" s="308"/>
      <c r="AF293" s="308"/>
      <c r="AG293" s="308"/>
      <c r="AH293" s="308"/>
      <c r="AI293" s="308"/>
      <c r="AJ293" s="343"/>
      <c r="AK293" s="343"/>
      <c r="AL293" s="343"/>
      <c r="AM293" s="343"/>
      <c r="AN293" s="343"/>
      <c r="AO293" s="343"/>
      <c r="AQ293" s="347"/>
      <c r="AR293" s="296" t="s">
        <v>1805</v>
      </c>
      <c r="AS293" s="305" t="s">
        <v>2496</v>
      </c>
      <c r="AT293" s="305" t="s">
        <v>289</v>
      </c>
      <c r="AU293" s="342">
        <v>3</v>
      </c>
      <c r="AV293" s="542">
        <f t="shared" si="13"/>
        <v>1.2475568678005573E-4</v>
      </c>
    </row>
    <row r="294" spans="1:48" ht="15.75" customHeight="1" x14ac:dyDescent="0.25">
      <c r="A294" s="296" t="s">
        <v>144</v>
      </c>
      <c r="B294" s="306" t="s">
        <v>1628</v>
      </c>
      <c r="C294" s="306" t="s">
        <v>277</v>
      </c>
      <c r="D294" s="342">
        <v>0</v>
      </c>
      <c r="E294" s="342">
        <v>0</v>
      </c>
      <c r="F294" s="342">
        <v>0</v>
      </c>
      <c r="G294" s="342">
        <v>0</v>
      </c>
      <c r="H294" s="342">
        <v>0</v>
      </c>
      <c r="I294" s="342">
        <v>12</v>
      </c>
      <c r="J294" s="342">
        <v>0</v>
      </c>
      <c r="K294" s="342">
        <v>0</v>
      </c>
      <c r="L294" s="342">
        <v>0</v>
      </c>
      <c r="M294" s="342">
        <v>0</v>
      </c>
      <c r="N294" s="342">
        <v>0</v>
      </c>
      <c r="O294" s="342">
        <v>0</v>
      </c>
      <c r="P294" s="342">
        <f t="shared" si="14"/>
        <v>12</v>
      </c>
      <c r="Q294" s="973">
        <f t="shared" si="12"/>
        <v>4.990227471202229E-4</v>
      </c>
      <c r="R294" s="307" t="s">
        <v>112</v>
      </c>
      <c r="S294" s="307" t="s">
        <v>112</v>
      </c>
      <c r="T294" s="307"/>
      <c r="U294" s="307"/>
      <c r="V294" s="307"/>
      <c r="W294" s="307"/>
      <c r="X294" s="307"/>
      <c r="Y294" s="308"/>
      <c r="Z294" s="308"/>
      <c r="AA294" s="308"/>
      <c r="AB294" s="308"/>
      <c r="AC294" s="308"/>
      <c r="AD294" s="308"/>
      <c r="AE294" s="308"/>
      <c r="AF294" s="308"/>
      <c r="AG294" s="308"/>
      <c r="AH294" s="308"/>
      <c r="AI294" s="308"/>
      <c r="AJ294" s="343"/>
      <c r="AK294" s="344"/>
      <c r="AL294" s="344"/>
      <c r="AM294" s="344"/>
      <c r="AN294" s="343"/>
      <c r="AO294" s="343"/>
      <c r="AQ294" s="347"/>
      <c r="AR294" s="296" t="s">
        <v>125</v>
      </c>
      <c r="AS294" s="305" t="s">
        <v>2299</v>
      </c>
      <c r="AT294" s="305" t="s">
        <v>301</v>
      </c>
      <c r="AU294" s="342">
        <v>3</v>
      </c>
      <c r="AV294" s="542">
        <f t="shared" si="13"/>
        <v>1.2475568678005573E-4</v>
      </c>
    </row>
    <row r="295" spans="1:48" ht="15.75" customHeight="1" x14ac:dyDescent="0.25">
      <c r="A295" s="296" t="s">
        <v>144</v>
      </c>
      <c r="B295" s="306" t="s">
        <v>515</v>
      </c>
      <c r="C295" s="306" t="s">
        <v>376</v>
      </c>
      <c r="D295" s="342">
        <v>9</v>
      </c>
      <c r="E295" s="342">
        <v>0</v>
      </c>
      <c r="F295" s="342">
        <v>0</v>
      </c>
      <c r="G295" s="342">
        <v>34</v>
      </c>
      <c r="H295" s="342">
        <v>7</v>
      </c>
      <c r="I295" s="342">
        <v>0</v>
      </c>
      <c r="J295" s="342">
        <v>0</v>
      </c>
      <c r="K295" s="342">
        <v>0</v>
      </c>
      <c r="L295" s="342">
        <v>0</v>
      </c>
      <c r="M295" s="342">
        <v>0</v>
      </c>
      <c r="N295" s="342">
        <v>0</v>
      </c>
      <c r="O295" s="342">
        <v>0</v>
      </c>
      <c r="P295" s="342">
        <f t="shared" si="14"/>
        <v>50</v>
      </c>
      <c r="Q295" s="973">
        <f t="shared" si="12"/>
        <v>2.0792614463342619E-3</v>
      </c>
      <c r="R295" s="307">
        <v>21286.3899341381</v>
      </c>
      <c r="S295" s="307">
        <v>17312.740038825701</v>
      </c>
      <c r="T295" s="307"/>
      <c r="U295" s="307"/>
      <c r="V295" s="307"/>
      <c r="W295" s="307"/>
      <c r="X295" s="307"/>
      <c r="Y295" s="308"/>
      <c r="Z295" s="308"/>
      <c r="AA295" s="308"/>
      <c r="AB295" s="308"/>
      <c r="AC295" s="308"/>
      <c r="AD295" s="308"/>
      <c r="AE295" s="308"/>
      <c r="AF295" s="308"/>
      <c r="AG295" s="308"/>
      <c r="AH295" s="308"/>
      <c r="AI295" s="308"/>
      <c r="AJ295" s="343"/>
      <c r="AK295" s="343"/>
      <c r="AL295" s="344"/>
      <c r="AM295" s="344"/>
      <c r="AN295" s="343"/>
      <c r="AO295" s="343"/>
      <c r="AQ295" s="347"/>
      <c r="AR295" s="296" t="s">
        <v>125</v>
      </c>
      <c r="AS295" s="305" t="s">
        <v>1672</v>
      </c>
      <c r="AT295" s="305" t="s">
        <v>277</v>
      </c>
      <c r="AU295" s="342">
        <v>3</v>
      </c>
      <c r="AV295" s="542">
        <f t="shared" si="13"/>
        <v>1.2475568678005573E-4</v>
      </c>
    </row>
    <row r="296" spans="1:48" ht="15.75" customHeight="1" x14ac:dyDescent="0.25">
      <c r="A296" s="296" t="s">
        <v>144</v>
      </c>
      <c r="B296" s="305" t="s">
        <v>2302</v>
      </c>
      <c r="C296" s="305" t="s">
        <v>272</v>
      </c>
      <c r="D296" s="342">
        <v>3</v>
      </c>
      <c r="E296" s="342">
        <v>0</v>
      </c>
      <c r="F296" s="342">
        <v>0</v>
      </c>
      <c r="G296" s="342">
        <v>7</v>
      </c>
      <c r="H296" s="342">
        <v>0</v>
      </c>
      <c r="I296" s="342">
        <v>0</v>
      </c>
      <c r="J296" s="342">
        <v>0</v>
      </c>
      <c r="K296" s="342">
        <v>0</v>
      </c>
      <c r="L296" s="342">
        <v>0</v>
      </c>
      <c r="M296" s="342">
        <v>0</v>
      </c>
      <c r="N296" s="342">
        <v>0</v>
      </c>
      <c r="O296" s="342">
        <v>0</v>
      </c>
      <c r="P296" s="342">
        <f t="shared" si="14"/>
        <v>10</v>
      </c>
      <c r="Q296" s="973">
        <f t="shared" si="12"/>
        <v>4.1585228926685242E-4</v>
      </c>
      <c r="R296" s="307">
        <v>31239.469999330599</v>
      </c>
      <c r="S296" s="307">
        <v>31113.4800002966</v>
      </c>
      <c r="T296" s="307"/>
      <c r="U296" s="307"/>
      <c r="V296" s="307"/>
      <c r="W296" s="307"/>
      <c r="X296" s="307"/>
      <c r="Y296" s="308"/>
      <c r="Z296" s="308"/>
      <c r="AA296" s="308"/>
      <c r="AB296" s="308"/>
      <c r="AC296" s="308"/>
      <c r="AD296" s="308"/>
      <c r="AE296" s="308"/>
      <c r="AF296" s="308"/>
      <c r="AG296" s="308"/>
      <c r="AH296" s="308"/>
      <c r="AI296" s="308"/>
      <c r="AJ296" s="343"/>
      <c r="AK296" s="343"/>
      <c r="AL296" s="343"/>
      <c r="AM296" s="343"/>
      <c r="AN296" s="343"/>
      <c r="AO296" s="343"/>
      <c r="AQ296" s="347"/>
      <c r="AR296" s="296" t="s">
        <v>127</v>
      </c>
      <c r="AS296" s="305" t="s">
        <v>2529</v>
      </c>
      <c r="AT296" s="305" t="s">
        <v>289</v>
      </c>
      <c r="AU296" s="342">
        <v>3</v>
      </c>
      <c r="AV296" s="542">
        <f t="shared" si="13"/>
        <v>1.2475568678005573E-4</v>
      </c>
    </row>
    <row r="297" spans="1:48" ht="15.75" customHeight="1" x14ac:dyDescent="0.25">
      <c r="A297" s="296" t="s">
        <v>144</v>
      </c>
      <c r="B297" s="305" t="s">
        <v>2303</v>
      </c>
      <c r="C297" s="305" t="s">
        <v>272</v>
      </c>
      <c r="D297" s="342">
        <v>5</v>
      </c>
      <c r="E297" s="342">
        <v>0</v>
      </c>
      <c r="F297" s="342">
        <v>0</v>
      </c>
      <c r="G297" s="342">
        <v>11</v>
      </c>
      <c r="H297" s="342">
        <v>0</v>
      </c>
      <c r="I297" s="342">
        <v>6</v>
      </c>
      <c r="J297" s="342">
        <v>0</v>
      </c>
      <c r="K297" s="342">
        <v>0</v>
      </c>
      <c r="L297" s="342">
        <v>0</v>
      </c>
      <c r="M297" s="342">
        <v>0</v>
      </c>
      <c r="N297" s="342">
        <v>0</v>
      </c>
      <c r="O297" s="342">
        <v>0</v>
      </c>
      <c r="P297" s="342">
        <f t="shared" si="14"/>
        <v>22</v>
      </c>
      <c r="Q297" s="973">
        <f t="shared" si="12"/>
        <v>9.1487503638707532E-4</v>
      </c>
      <c r="R297" s="307">
        <v>36225.439999405004</v>
      </c>
      <c r="S297" s="307">
        <v>36045.4500003719</v>
      </c>
      <c r="T297" s="307"/>
      <c r="U297" s="307"/>
      <c r="V297" s="307"/>
      <c r="W297" s="307"/>
      <c r="X297" s="307"/>
      <c r="Y297" s="308"/>
      <c r="Z297" s="308"/>
      <c r="AA297" s="308"/>
      <c r="AB297" s="308"/>
      <c r="AC297" s="308"/>
      <c r="AD297" s="308"/>
      <c r="AE297" s="308"/>
      <c r="AF297" s="308"/>
      <c r="AG297" s="308"/>
      <c r="AH297" s="308"/>
      <c r="AI297" s="308"/>
      <c r="AJ297" s="343"/>
      <c r="AK297" s="343"/>
      <c r="AL297" s="343"/>
      <c r="AM297" s="343"/>
      <c r="AN297" s="343"/>
      <c r="AO297" s="343"/>
      <c r="AQ297" s="347"/>
      <c r="AR297" s="296" t="s">
        <v>120</v>
      </c>
      <c r="AS297" s="305" t="s">
        <v>438</v>
      </c>
      <c r="AT297" s="305" t="s">
        <v>284</v>
      </c>
      <c r="AU297" s="342">
        <v>3</v>
      </c>
      <c r="AV297" s="542">
        <f t="shared" si="13"/>
        <v>1.2475568678005573E-4</v>
      </c>
    </row>
    <row r="298" spans="1:48" ht="15.75" customHeight="1" x14ac:dyDescent="0.25">
      <c r="A298" s="296" t="s">
        <v>144</v>
      </c>
      <c r="B298" s="305" t="s">
        <v>2304</v>
      </c>
      <c r="C298" s="305" t="s">
        <v>272</v>
      </c>
      <c r="D298" s="342">
        <v>4</v>
      </c>
      <c r="E298" s="342">
        <v>0</v>
      </c>
      <c r="F298" s="342">
        <v>0</v>
      </c>
      <c r="G298" s="342">
        <v>1</v>
      </c>
      <c r="H298" s="342">
        <v>0</v>
      </c>
      <c r="I298" s="342">
        <v>0</v>
      </c>
      <c r="J298" s="342">
        <v>0</v>
      </c>
      <c r="K298" s="342">
        <v>0</v>
      </c>
      <c r="L298" s="342">
        <v>0</v>
      </c>
      <c r="M298" s="342">
        <v>0</v>
      </c>
      <c r="N298" s="342">
        <v>0</v>
      </c>
      <c r="O298" s="342">
        <v>0</v>
      </c>
      <c r="P298" s="342">
        <f t="shared" si="14"/>
        <v>5</v>
      </c>
      <c r="Q298" s="973">
        <f t="shared" si="12"/>
        <v>2.0792614463342621E-4</v>
      </c>
      <c r="R298" s="307">
        <v>41398.649999775902</v>
      </c>
      <c r="S298" s="307">
        <v>36547.770000194199</v>
      </c>
      <c r="T298" s="307"/>
      <c r="U298" s="307"/>
      <c r="V298" s="307"/>
      <c r="W298" s="307"/>
      <c r="X298" s="307"/>
      <c r="Y298" s="308"/>
      <c r="Z298" s="308"/>
      <c r="AA298" s="308"/>
      <c r="AB298" s="308"/>
      <c r="AC298" s="308"/>
      <c r="AD298" s="308"/>
      <c r="AE298" s="308"/>
      <c r="AF298" s="308"/>
      <c r="AG298" s="308"/>
      <c r="AH298" s="308"/>
      <c r="AI298" s="308"/>
      <c r="AJ298" s="343"/>
      <c r="AK298" s="343"/>
      <c r="AL298" s="343"/>
      <c r="AM298" s="343"/>
      <c r="AN298" s="343"/>
      <c r="AO298" s="343"/>
      <c r="AQ298" s="347"/>
      <c r="AR298" s="296" t="s">
        <v>132</v>
      </c>
      <c r="AS298" s="305" t="s">
        <v>313</v>
      </c>
      <c r="AT298" s="305" t="s">
        <v>289</v>
      </c>
      <c r="AU298" s="342">
        <v>3</v>
      </c>
      <c r="AV298" s="542">
        <f t="shared" si="13"/>
        <v>1.2475568678005573E-4</v>
      </c>
    </row>
    <row r="299" spans="1:48" ht="15.75" customHeight="1" x14ac:dyDescent="0.25">
      <c r="A299" s="296" t="s">
        <v>144</v>
      </c>
      <c r="B299" s="306" t="s">
        <v>498</v>
      </c>
      <c r="C299" s="306" t="s">
        <v>274</v>
      </c>
      <c r="D299" s="342">
        <v>0</v>
      </c>
      <c r="E299" s="342">
        <v>0</v>
      </c>
      <c r="F299" s="342">
        <v>0</v>
      </c>
      <c r="G299" s="342">
        <v>4</v>
      </c>
      <c r="H299" s="342">
        <v>0</v>
      </c>
      <c r="I299" s="342">
        <v>0</v>
      </c>
      <c r="J299" s="342">
        <v>0</v>
      </c>
      <c r="K299" s="342">
        <v>0</v>
      </c>
      <c r="L299" s="342">
        <v>0</v>
      </c>
      <c r="M299" s="342">
        <v>0</v>
      </c>
      <c r="N299" s="342">
        <v>0</v>
      </c>
      <c r="O299" s="342">
        <v>0</v>
      </c>
      <c r="P299" s="342">
        <f t="shared" si="14"/>
        <v>4</v>
      </c>
      <c r="Q299" s="973">
        <f t="shared" si="12"/>
        <v>1.6634091570674097E-4</v>
      </c>
      <c r="R299" s="307" t="s">
        <v>112</v>
      </c>
      <c r="S299" s="307" t="s">
        <v>112</v>
      </c>
      <c r="T299" s="307"/>
      <c r="U299" s="307"/>
      <c r="V299" s="307"/>
      <c r="W299" s="307"/>
      <c r="X299" s="307"/>
      <c r="Y299" s="308"/>
      <c r="Z299" s="308"/>
      <c r="AA299" s="308"/>
      <c r="AB299" s="308"/>
      <c r="AC299" s="308"/>
      <c r="AD299" s="308"/>
      <c r="AE299" s="308"/>
      <c r="AF299" s="308"/>
      <c r="AG299" s="308"/>
      <c r="AH299" s="308"/>
      <c r="AI299" s="308"/>
      <c r="AJ299" s="343"/>
      <c r="AK299" s="344"/>
      <c r="AL299" s="344"/>
      <c r="AM299" s="344"/>
      <c r="AN299" s="344"/>
      <c r="AO299" s="344"/>
      <c r="AQ299" s="347"/>
      <c r="AR299" s="296" t="s">
        <v>2248</v>
      </c>
      <c r="AS299" s="305">
        <v>520</v>
      </c>
      <c r="AT299" s="305" t="s">
        <v>299</v>
      </c>
      <c r="AU299" s="342">
        <v>3</v>
      </c>
      <c r="AV299" s="542">
        <f t="shared" si="13"/>
        <v>1.2475568678005573E-4</v>
      </c>
    </row>
    <row r="300" spans="1:48" ht="15.75" customHeight="1" x14ac:dyDescent="0.25">
      <c r="A300" s="296" t="s">
        <v>1665</v>
      </c>
      <c r="B300" s="306" t="s">
        <v>1986</v>
      </c>
      <c r="C300" s="306" t="s">
        <v>345</v>
      </c>
      <c r="D300" s="342">
        <v>0</v>
      </c>
      <c r="E300" s="342">
        <v>0</v>
      </c>
      <c r="F300" s="342">
        <v>0</v>
      </c>
      <c r="G300" s="342">
        <v>0</v>
      </c>
      <c r="H300" s="342">
        <v>0</v>
      </c>
      <c r="I300" s="342">
        <v>0</v>
      </c>
      <c r="J300" s="342">
        <v>0</v>
      </c>
      <c r="K300" s="342">
        <v>0</v>
      </c>
      <c r="L300" s="342">
        <v>0</v>
      </c>
      <c r="M300" s="342">
        <v>0</v>
      </c>
      <c r="N300" s="342">
        <v>0</v>
      </c>
      <c r="O300" s="342">
        <v>0</v>
      </c>
      <c r="P300" s="342">
        <f t="shared" si="14"/>
        <v>0</v>
      </c>
      <c r="Q300" s="973">
        <f t="shared" si="12"/>
        <v>0</v>
      </c>
      <c r="R300" s="307" t="s">
        <v>112</v>
      </c>
      <c r="S300" s="307" t="s">
        <v>112</v>
      </c>
      <c r="T300" s="307"/>
      <c r="U300" s="307"/>
      <c r="V300" s="307"/>
      <c r="W300" s="307"/>
      <c r="X300" s="307"/>
      <c r="Y300" s="308"/>
      <c r="Z300" s="308"/>
      <c r="AA300" s="308"/>
      <c r="AB300" s="308"/>
      <c r="AC300" s="308"/>
      <c r="AD300" s="308"/>
      <c r="AE300" s="308"/>
      <c r="AF300" s="308"/>
      <c r="AG300" s="308"/>
      <c r="AH300" s="308"/>
      <c r="AI300" s="308"/>
      <c r="AJ300" s="343"/>
      <c r="AK300" s="344"/>
      <c r="AL300" s="344"/>
      <c r="AM300" s="344"/>
      <c r="AN300" s="344"/>
      <c r="AO300" s="344"/>
      <c r="AQ300" s="347"/>
      <c r="AR300" s="296" t="s">
        <v>140</v>
      </c>
      <c r="AS300" s="305" t="s">
        <v>499</v>
      </c>
      <c r="AT300" s="305" t="s">
        <v>274</v>
      </c>
      <c r="AU300" s="342">
        <v>3</v>
      </c>
      <c r="AV300" s="542">
        <f t="shared" si="13"/>
        <v>1.2475568678005573E-4</v>
      </c>
    </row>
    <row r="301" spans="1:48" ht="15.75" customHeight="1" x14ac:dyDescent="0.25">
      <c r="A301" s="296" t="s">
        <v>1665</v>
      </c>
      <c r="B301" s="305" t="s">
        <v>1628</v>
      </c>
      <c r="C301" s="305" t="s">
        <v>277</v>
      </c>
      <c r="D301" s="342">
        <v>0</v>
      </c>
      <c r="E301" s="342">
        <v>0</v>
      </c>
      <c r="F301" s="342">
        <v>0</v>
      </c>
      <c r="G301" s="342">
        <v>0</v>
      </c>
      <c r="H301" s="342">
        <v>0</v>
      </c>
      <c r="I301" s="342">
        <v>0</v>
      </c>
      <c r="J301" s="342">
        <v>0</v>
      </c>
      <c r="K301" s="342">
        <v>0</v>
      </c>
      <c r="L301" s="342">
        <v>0</v>
      </c>
      <c r="M301" s="342">
        <v>0</v>
      </c>
      <c r="N301" s="342">
        <v>0</v>
      </c>
      <c r="O301" s="342">
        <v>0</v>
      </c>
      <c r="P301" s="342">
        <f t="shared" si="14"/>
        <v>0</v>
      </c>
      <c r="Q301" s="973">
        <f t="shared" si="12"/>
        <v>0</v>
      </c>
      <c r="R301" s="307" t="s">
        <v>112</v>
      </c>
      <c r="S301" s="307" t="s">
        <v>112</v>
      </c>
      <c r="T301" s="307"/>
      <c r="U301" s="307"/>
      <c r="V301" s="307"/>
      <c r="W301" s="307"/>
      <c r="X301" s="307"/>
      <c r="Y301" s="308"/>
      <c r="Z301" s="308"/>
      <c r="AA301" s="308"/>
      <c r="AB301" s="308"/>
      <c r="AC301" s="308"/>
      <c r="AD301" s="308"/>
      <c r="AE301" s="308"/>
      <c r="AF301" s="308"/>
      <c r="AG301" s="308"/>
      <c r="AH301" s="308"/>
      <c r="AI301" s="308"/>
      <c r="AJ301" s="343"/>
      <c r="AK301" s="343"/>
      <c r="AL301" s="344"/>
      <c r="AM301" s="344"/>
      <c r="AN301" s="344"/>
      <c r="AO301" s="344"/>
      <c r="AQ301" s="347"/>
      <c r="AR301" s="296" t="s">
        <v>131</v>
      </c>
      <c r="AS301" s="305" t="s">
        <v>2186</v>
      </c>
      <c r="AT301" s="305" t="s">
        <v>289</v>
      </c>
      <c r="AU301" s="342">
        <v>3</v>
      </c>
      <c r="AV301" s="542">
        <f t="shared" si="13"/>
        <v>1.2475568678005573E-4</v>
      </c>
    </row>
    <row r="302" spans="1:48" ht="15.75" customHeight="1" x14ac:dyDescent="0.25">
      <c r="A302" s="296" t="s">
        <v>146</v>
      </c>
      <c r="B302" s="306" t="s">
        <v>1877</v>
      </c>
      <c r="C302" s="306" t="s">
        <v>272</v>
      </c>
      <c r="D302" s="342">
        <v>0</v>
      </c>
      <c r="E302" s="342">
        <v>0</v>
      </c>
      <c r="F302" s="342">
        <v>0</v>
      </c>
      <c r="G302" s="342">
        <v>0</v>
      </c>
      <c r="H302" s="342">
        <v>0</v>
      </c>
      <c r="I302" s="342">
        <v>0</v>
      </c>
      <c r="J302" s="342">
        <v>0</v>
      </c>
      <c r="K302" s="342">
        <v>0</v>
      </c>
      <c r="L302" s="342">
        <v>0</v>
      </c>
      <c r="M302" s="342">
        <v>0</v>
      </c>
      <c r="N302" s="342">
        <v>0</v>
      </c>
      <c r="O302" s="342">
        <v>0</v>
      </c>
      <c r="P302" s="342">
        <f t="shared" si="14"/>
        <v>0</v>
      </c>
      <c r="Q302" s="973">
        <f t="shared" si="12"/>
        <v>0</v>
      </c>
      <c r="R302" s="307" t="s">
        <v>112</v>
      </c>
      <c r="S302" s="307" t="s">
        <v>112</v>
      </c>
      <c r="T302" s="307"/>
      <c r="U302" s="307"/>
      <c r="V302" s="307"/>
      <c r="W302" s="307"/>
      <c r="X302" s="307"/>
      <c r="Y302" s="308"/>
      <c r="Z302" s="308"/>
      <c r="AA302" s="308"/>
      <c r="AB302" s="308"/>
      <c r="AC302" s="308"/>
      <c r="AD302" s="308"/>
      <c r="AE302" s="308"/>
      <c r="AF302" s="308"/>
      <c r="AG302" s="308"/>
      <c r="AH302" s="308"/>
      <c r="AI302" s="308"/>
      <c r="AJ302" s="343"/>
      <c r="AK302" s="344"/>
      <c r="AL302" s="344"/>
      <c r="AM302" s="344"/>
      <c r="AN302" s="344"/>
      <c r="AO302" s="344"/>
      <c r="AQ302" s="347"/>
      <c r="AR302" s="296" t="s">
        <v>250</v>
      </c>
      <c r="AS302" s="305" t="s">
        <v>1991</v>
      </c>
      <c r="AT302" s="305" t="s">
        <v>274</v>
      </c>
      <c r="AU302" s="342">
        <v>3</v>
      </c>
      <c r="AV302" s="542">
        <f t="shared" si="13"/>
        <v>1.2475568678005573E-4</v>
      </c>
    </row>
    <row r="303" spans="1:48" ht="15.75" customHeight="1" x14ac:dyDescent="0.25">
      <c r="A303" s="296" t="s">
        <v>146</v>
      </c>
      <c r="B303" s="305" t="s">
        <v>1876</v>
      </c>
      <c r="C303" s="305" t="s">
        <v>302</v>
      </c>
      <c r="D303" s="342">
        <v>0</v>
      </c>
      <c r="E303" s="342">
        <v>0</v>
      </c>
      <c r="F303" s="342">
        <v>0</v>
      </c>
      <c r="G303" s="342">
        <v>0</v>
      </c>
      <c r="H303" s="342">
        <v>0</v>
      </c>
      <c r="I303" s="342">
        <v>0</v>
      </c>
      <c r="J303" s="342">
        <v>0</v>
      </c>
      <c r="K303" s="342">
        <v>0</v>
      </c>
      <c r="L303" s="342">
        <v>0</v>
      </c>
      <c r="M303" s="342">
        <v>0</v>
      </c>
      <c r="N303" s="342">
        <v>0</v>
      </c>
      <c r="O303" s="342">
        <v>0</v>
      </c>
      <c r="P303" s="342">
        <f t="shared" si="14"/>
        <v>0</v>
      </c>
      <c r="Q303" s="973">
        <f t="shared" si="12"/>
        <v>0</v>
      </c>
      <c r="R303" s="307" t="s">
        <v>112</v>
      </c>
      <c r="S303" s="307" t="s">
        <v>112</v>
      </c>
      <c r="T303" s="307"/>
      <c r="U303" s="307"/>
      <c r="V303" s="307"/>
      <c r="W303" s="307"/>
      <c r="X303" s="307"/>
      <c r="Y303" s="308"/>
      <c r="Z303" s="308"/>
      <c r="AA303" s="308"/>
      <c r="AB303" s="308"/>
      <c r="AC303" s="308"/>
      <c r="AD303" s="308"/>
      <c r="AE303" s="308"/>
      <c r="AF303" s="308"/>
      <c r="AG303" s="308"/>
      <c r="AH303" s="308"/>
      <c r="AI303" s="308"/>
      <c r="AJ303" s="343"/>
      <c r="AK303" s="344"/>
      <c r="AL303" s="344"/>
      <c r="AM303" s="344"/>
      <c r="AN303" s="344"/>
      <c r="AO303" s="344"/>
      <c r="AQ303" s="347"/>
      <c r="AR303" s="296" t="s">
        <v>157</v>
      </c>
      <c r="AS303" s="305" t="s">
        <v>531</v>
      </c>
      <c r="AT303" s="305" t="s">
        <v>311</v>
      </c>
      <c r="AU303" s="342">
        <v>3</v>
      </c>
      <c r="AV303" s="542">
        <f t="shared" si="13"/>
        <v>1.2475568678005573E-4</v>
      </c>
    </row>
    <row r="304" spans="1:48" ht="15.75" customHeight="1" x14ac:dyDescent="0.25">
      <c r="A304" s="296" t="s">
        <v>146</v>
      </c>
      <c r="B304" s="305" t="s">
        <v>1878</v>
      </c>
      <c r="C304" s="305" t="s">
        <v>272</v>
      </c>
      <c r="D304" s="342">
        <v>0</v>
      </c>
      <c r="E304" s="342">
        <v>0</v>
      </c>
      <c r="F304" s="342">
        <v>0</v>
      </c>
      <c r="G304" s="342">
        <v>0</v>
      </c>
      <c r="H304" s="342">
        <v>0</v>
      </c>
      <c r="I304" s="342">
        <v>0</v>
      </c>
      <c r="J304" s="342">
        <v>0</v>
      </c>
      <c r="K304" s="342">
        <v>0</v>
      </c>
      <c r="L304" s="342">
        <v>0</v>
      </c>
      <c r="M304" s="342">
        <v>0</v>
      </c>
      <c r="N304" s="342">
        <v>0</v>
      </c>
      <c r="O304" s="342">
        <v>0</v>
      </c>
      <c r="P304" s="342">
        <f t="shared" si="14"/>
        <v>0</v>
      </c>
      <c r="Q304" s="973">
        <f t="shared" si="12"/>
        <v>0</v>
      </c>
      <c r="R304" s="307" t="s">
        <v>112</v>
      </c>
      <c r="S304" s="307" t="s">
        <v>112</v>
      </c>
      <c r="T304" s="307"/>
      <c r="U304" s="307"/>
      <c r="V304" s="307"/>
      <c r="W304" s="307"/>
      <c r="X304" s="307"/>
      <c r="Y304" s="308"/>
      <c r="Z304" s="308"/>
      <c r="AA304" s="308"/>
      <c r="AB304" s="308"/>
      <c r="AC304" s="308"/>
      <c r="AD304" s="308"/>
      <c r="AE304" s="308"/>
      <c r="AF304" s="308"/>
      <c r="AG304" s="308"/>
      <c r="AH304" s="308"/>
      <c r="AI304" s="308"/>
      <c r="AJ304" s="343"/>
      <c r="AK304" s="344"/>
      <c r="AL304" s="344"/>
      <c r="AM304" s="344"/>
      <c r="AN304" s="344"/>
      <c r="AO304" s="344"/>
      <c r="AQ304" s="347"/>
      <c r="AR304" s="296" t="s">
        <v>1791</v>
      </c>
      <c r="AS304" s="305" t="s">
        <v>2171</v>
      </c>
      <c r="AT304" s="305" t="s">
        <v>299</v>
      </c>
      <c r="AU304" s="342">
        <v>3</v>
      </c>
      <c r="AV304" s="542">
        <f t="shared" si="13"/>
        <v>1.2475568678005573E-4</v>
      </c>
    </row>
    <row r="305" spans="1:48" ht="15.75" customHeight="1" x14ac:dyDescent="0.25">
      <c r="A305" s="296" t="s">
        <v>147</v>
      </c>
      <c r="B305" s="305" t="s">
        <v>523</v>
      </c>
      <c r="C305" s="305" t="s">
        <v>389</v>
      </c>
      <c r="D305" s="342">
        <v>0</v>
      </c>
      <c r="E305" s="342">
        <v>0</v>
      </c>
      <c r="F305" s="342">
        <v>0</v>
      </c>
      <c r="G305" s="342">
        <v>0</v>
      </c>
      <c r="H305" s="342">
        <v>0</v>
      </c>
      <c r="I305" s="342">
        <v>0</v>
      </c>
      <c r="J305" s="342">
        <v>0</v>
      </c>
      <c r="K305" s="342">
        <v>0</v>
      </c>
      <c r="L305" s="342">
        <v>0</v>
      </c>
      <c r="M305" s="342">
        <v>0</v>
      </c>
      <c r="N305" s="342">
        <v>0</v>
      </c>
      <c r="O305" s="342">
        <v>0</v>
      </c>
      <c r="P305" s="342">
        <f t="shared" si="14"/>
        <v>0</v>
      </c>
      <c r="Q305" s="973">
        <f t="shared" si="12"/>
        <v>0</v>
      </c>
      <c r="R305" s="307" t="s">
        <v>112</v>
      </c>
      <c r="S305" s="307" t="s">
        <v>112</v>
      </c>
      <c r="T305" s="307"/>
      <c r="U305" s="307"/>
      <c r="V305" s="307"/>
      <c r="W305" s="307"/>
      <c r="X305" s="307"/>
      <c r="Y305" s="308"/>
      <c r="Z305" s="308"/>
      <c r="AA305" s="308"/>
      <c r="AB305" s="308"/>
      <c r="AC305" s="308"/>
      <c r="AD305" s="308"/>
      <c r="AE305" s="308"/>
      <c r="AF305" s="308"/>
      <c r="AG305" s="308"/>
      <c r="AH305" s="308"/>
      <c r="AI305" s="308"/>
      <c r="AJ305" s="343"/>
      <c r="AK305" s="343"/>
      <c r="AL305" s="344"/>
      <c r="AM305" s="344"/>
      <c r="AN305" s="344"/>
      <c r="AO305" s="344"/>
      <c r="AQ305" s="347"/>
      <c r="AR305" s="296" t="s">
        <v>1791</v>
      </c>
      <c r="AS305" s="305" t="s">
        <v>1795</v>
      </c>
      <c r="AT305" s="305" t="s">
        <v>328</v>
      </c>
      <c r="AU305" s="342">
        <v>3</v>
      </c>
      <c r="AV305" s="542">
        <f t="shared" si="13"/>
        <v>1.2475568678005573E-4</v>
      </c>
    </row>
    <row r="306" spans="1:48" ht="15.75" customHeight="1" x14ac:dyDescent="0.25">
      <c r="A306" s="296" t="s">
        <v>147</v>
      </c>
      <c r="B306" s="306" t="s">
        <v>1646</v>
      </c>
      <c r="C306" s="306" t="s">
        <v>345</v>
      </c>
      <c r="D306" s="342">
        <v>0</v>
      </c>
      <c r="E306" s="342">
        <v>0</v>
      </c>
      <c r="F306" s="342">
        <v>0</v>
      </c>
      <c r="G306" s="342">
        <v>0</v>
      </c>
      <c r="H306" s="342">
        <v>0</v>
      </c>
      <c r="I306" s="342">
        <v>0</v>
      </c>
      <c r="J306" s="342">
        <v>0</v>
      </c>
      <c r="K306" s="342">
        <v>0</v>
      </c>
      <c r="L306" s="342">
        <v>0</v>
      </c>
      <c r="M306" s="342">
        <v>0</v>
      </c>
      <c r="N306" s="342">
        <v>0</v>
      </c>
      <c r="O306" s="342">
        <v>0</v>
      </c>
      <c r="P306" s="342">
        <f t="shared" si="14"/>
        <v>0</v>
      </c>
      <c r="Q306" s="973">
        <f t="shared" si="12"/>
        <v>0</v>
      </c>
      <c r="R306" s="307" t="s">
        <v>112</v>
      </c>
      <c r="S306" s="307" t="s">
        <v>112</v>
      </c>
      <c r="T306" s="307"/>
      <c r="U306" s="307"/>
      <c r="V306" s="307"/>
      <c r="W306" s="307"/>
      <c r="X306" s="307"/>
      <c r="Y306" s="308"/>
      <c r="Z306" s="308"/>
      <c r="AA306" s="308"/>
      <c r="AB306" s="308"/>
      <c r="AC306" s="308"/>
      <c r="AD306" s="308"/>
      <c r="AE306" s="308"/>
      <c r="AF306" s="308"/>
      <c r="AG306" s="308"/>
      <c r="AH306" s="308"/>
      <c r="AI306" s="308"/>
      <c r="AJ306" s="343"/>
      <c r="AK306" s="344"/>
      <c r="AL306" s="344"/>
      <c r="AM306" s="344"/>
      <c r="AN306" s="344"/>
      <c r="AO306" s="344"/>
      <c r="AQ306" s="347"/>
      <c r="AR306" s="296" t="s">
        <v>159</v>
      </c>
      <c r="AS306" s="305" t="s">
        <v>568</v>
      </c>
      <c r="AT306" s="305" t="s">
        <v>345</v>
      </c>
      <c r="AU306" s="342">
        <v>3</v>
      </c>
      <c r="AV306" s="542">
        <f t="shared" si="13"/>
        <v>1.2475568678005573E-4</v>
      </c>
    </row>
    <row r="307" spans="1:48" ht="15.75" customHeight="1" x14ac:dyDescent="0.25">
      <c r="A307" s="296" t="s">
        <v>147</v>
      </c>
      <c r="B307" s="306" t="s">
        <v>415</v>
      </c>
      <c r="C307" s="306" t="s">
        <v>277</v>
      </c>
      <c r="D307" s="342">
        <v>0</v>
      </c>
      <c r="E307" s="342">
        <v>0</v>
      </c>
      <c r="F307" s="342">
        <v>0</v>
      </c>
      <c r="G307" s="342">
        <v>0</v>
      </c>
      <c r="H307" s="342">
        <v>0</v>
      </c>
      <c r="I307" s="342">
        <v>0</v>
      </c>
      <c r="J307" s="342">
        <v>0</v>
      </c>
      <c r="K307" s="342">
        <v>0</v>
      </c>
      <c r="L307" s="342">
        <v>0</v>
      </c>
      <c r="M307" s="342">
        <v>0</v>
      </c>
      <c r="N307" s="342">
        <v>0</v>
      </c>
      <c r="O307" s="342">
        <v>0</v>
      </c>
      <c r="P307" s="342">
        <f t="shared" si="14"/>
        <v>0</v>
      </c>
      <c r="Q307" s="973">
        <f t="shared" si="12"/>
        <v>0</v>
      </c>
      <c r="R307" s="307" t="s">
        <v>112</v>
      </c>
      <c r="S307" s="307" t="s">
        <v>112</v>
      </c>
      <c r="T307" s="307"/>
      <c r="U307" s="307"/>
      <c r="V307" s="307"/>
      <c r="W307" s="307"/>
      <c r="X307" s="307"/>
      <c r="Y307" s="308"/>
      <c r="Z307" s="308"/>
      <c r="AA307" s="308"/>
      <c r="AB307" s="308"/>
      <c r="AC307" s="308"/>
      <c r="AD307" s="308"/>
      <c r="AE307" s="308"/>
      <c r="AF307" s="308"/>
      <c r="AG307" s="308"/>
      <c r="AH307" s="308"/>
      <c r="AI307" s="308"/>
      <c r="AJ307" s="343"/>
      <c r="AK307" s="344"/>
      <c r="AL307" s="344"/>
      <c r="AM307" s="344"/>
      <c r="AN307" s="344"/>
      <c r="AO307" s="344"/>
      <c r="AQ307" s="347"/>
      <c r="AR307" s="296" t="s">
        <v>145</v>
      </c>
      <c r="AS307" s="305" t="s">
        <v>2462</v>
      </c>
      <c r="AT307" s="305" t="s">
        <v>284</v>
      </c>
      <c r="AU307" s="342">
        <v>3</v>
      </c>
      <c r="AV307" s="542">
        <f t="shared" si="13"/>
        <v>1.2475568678005573E-4</v>
      </c>
    </row>
    <row r="308" spans="1:48" ht="15.75" customHeight="1" x14ac:dyDescent="0.25">
      <c r="A308" s="296" t="s">
        <v>147</v>
      </c>
      <c r="B308" s="305" t="s">
        <v>519</v>
      </c>
      <c r="C308" s="305" t="s">
        <v>389</v>
      </c>
      <c r="D308" s="342">
        <v>0</v>
      </c>
      <c r="E308" s="342">
        <v>0</v>
      </c>
      <c r="F308" s="342">
        <v>0</v>
      </c>
      <c r="G308" s="342">
        <v>0</v>
      </c>
      <c r="H308" s="342">
        <v>0</v>
      </c>
      <c r="I308" s="342">
        <v>2</v>
      </c>
      <c r="J308" s="342">
        <v>0</v>
      </c>
      <c r="K308" s="342">
        <v>0</v>
      </c>
      <c r="L308" s="342">
        <v>0</v>
      </c>
      <c r="M308" s="342">
        <v>0</v>
      </c>
      <c r="N308" s="342">
        <v>0</v>
      </c>
      <c r="O308" s="342">
        <v>0</v>
      </c>
      <c r="P308" s="342">
        <f t="shared" si="14"/>
        <v>2</v>
      </c>
      <c r="Q308" s="973">
        <f t="shared" si="12"/>
        <v>8.3170457853370483E-5</v>
      </c>
      <c r="R308" s="307" t="s">
        <v>112</v>
      </c>
      <c r="S308" s="307" t="s">
        <v>112</v>
      </c>
      <c r="T308" s="307"/>
      <c r="U308" s="307"/>
      <c r="V308" s="307"/>
      <c r="W308" s="307"/>
      <c r="X308" s="307"/>
      <c r="Y308" s="308"/>
      <c r="Z308" s="308"/>
      <c r="AA308" s="308"/>
      <c r="AB308" s="308"/>
      <c r="AC308" s="308"/>
      <c r="AD308" s="308"/>
      <c r="AE308" s="308"/>
      <c r="AF308" s="308"/>
      <c r="AG308" s="308"/>
      <c r="AH308" s="308"/>
      <c r="AI308" s="308"/>
      <c r="AJ308" s="343"/>
      <c r="AK308" s="344"/>
      <c r="AL308" s="344"/>
      <c r="AM308" s="344"/>
      <c r="AN308" s="344"/>
      <c r="AO308" s="344"/>
      <c r="AQ308" s="347"/>
      <c r="AR308" s="296" t="s">
        <v>145</v>
      </c>
      <c r="AS308" s="305" t="s">
        <v>1873</v>
      </c>
      <c r="AT308" s="305" t="s">
        <v>361</v>
      </c>
      <c r="AU308" s="342">
        <v>3</v>
      </c>
      <c r="AV308" s="542">
        <f t="shared" si="13"/>
        <v>1.2475568678005573E-4</v>
      </c>
    </row>
    <row r="309" spans="1:48" ht="15.75" customHeight="1" x14ac:dyDescent="0.25">
      <c r="A309" s="296" t="s">
        <v>147</v>
      </c>
      <c r="B309" s="306" t="s">
        <v>1607</v>
      </c>
      <c r="C309" s="306" t="s">
        <v>389</v>
      </c>
      <c r="D309" s="342">
        <v>0</v>
      </c>
      <c r="E309" s="342">
        <v>0</v>
      </c>
      <c r="F309" s="342">
        <v>0</v>
      </c>
      <c r="G309" s="342">
        <v>0</v>
      </c>
      <c r="H309" s="342">
        <v>0</v>
      </c>
      <c r="I309" s="342">
        <v>0</v>
      </c>
      <c r="J309" s="342">
        <v>0</v>
      </c>
      <c r="K309" s="342">
        <v>0</v>
      </c>
      <c r="L309" s="342">
        <v>0</v>
      </c>
      <c r="M309" s="342">
        <v>0</v>
      </c>
      <c r="N309" s="342">
        <v>0</v>
      </c>
      <c r="O309" s="342">
        <v>0</v>
      </c>
      <c r="P309" s="342">
        <f t="shared" si="14"/>
        <v>0</v>
      </c>
      <c r="Q309" s="973">
        <f t="shared" si="12"/>
        <v>0</v>
      </c>
      <c r="R309" s="307" t="s">
        <v>112</v>
      </c>
      <c r="S309" s="307" t="s">
        <v>112</v>
      </c>
      <c r="T309" s="307"/>
      <c r="U309" s="307"/>
      <c r="V309" s="307"/>
      <c r="W309" s="307"/>
      <c r="X309" s="307"/>
      <c r="Y309" s="308"/>
      <c r="Z309" s="308"/>
      <c r="AA309" s="308"/>
      <c r="AB309" s="308"/>
      <c r="AC309" s="308"/>
      <c r="AD309" s="308"/>
      <c r="AE309" s="308"/>
      <c r="AF309" s="308"/>
      <c r="AG309" s="308"/>
      <c r="AH309" s="308"/>
      <c r="AI309" s="308"/>
      <c r="AJ309" s="343"/>
      <c r="AK309" s="344"/>
      <c r="AL309" s="344"/>
      <c r="AM309" s="344"/>
      <c r="AN309" s="344"/>
      <c r="AO309" s="344"/>
      <c r="AQ309" s="347"/>
      <c r="AR309" s="296" t="s">
        <v>141</v>
      </c>
      <c r="AS309" s="305" t="s">
        <v>2499</v>
      </c>
      <c r="AT309" s="305" t="s">
        <v>272</v>
      </c>
      <c r="AU309" s="342">
        <v>3</v>
      </c>
      <c r="AV309" s="542">
        <f t="shared" si="13"/>
        <v>1.2475568678005573E-4</v>
      </c>
    </row>
    <row r="310" spans="1:48" ht="15.75" customHeight="1" x14ac:dyDescent="0.25">
      <c r="A310" s="296" t="s">
        <v>147</v>
      </c>
      <c r="B310" s="306" t="s">
        <v>429</v>
      </c>
      <c r="C310" s="306" t="s">
        <v>272</v>
      </c>
      <c r="D310" s="342">
        <v>0</v>
      </c>
      <c r="E310" s="342">
        <v>2</v>
      </c>
      <c r="F310" s="342">
        <v>1</v>
      </c>
      <c r="G310" s="342">
        <v>0</v>
      </c>
      <c r="H310" s="342">
        <v>0</v>
      </c>
      <c r="I310" s="342">
        <v>1</v>
      </c>
      <c r="J310" s="342">
        <v>0</v>
      </c>
      <c r="K310" s="342">
        <v>0</v>
      </c>
      <c r="L310" s="342">
        <v>0</v>
      </c>
      <c r="M310" s="342">
        <v>0</v>
      </c>
      <c r="N310" s="342">
        <v>0</v>
      </c>
      <c r="O310" s="342">
        <v>0</v>
      </c>
      <c r="P310" s="342">
        <f t="shared" si="14"/>
        <v>4</v>
      </c>
      <c r="Q310" s="973">
        <f t="shared" si="12"/>
        <v>1.6634091570674097E-4</v>
      </c>
      <c r="R310" s="307" t="s">
        <v>112</v>
      </c>
      <c r="S310" s="307" t="s">
        <v>112</v>
      </c>
      <c r="T310" s="307"/>
      <c r="U310" s="307"/>
      <c r="V310" s="307"/>
      <c r="W310" s="307"/>
      <c r="X310" s="307"/>
      <c r="Y310" s="308"/>
      <c r="Z310" s="308"/>
      <c r="AA310" s="308"/>
      <c r="AB310" s="308"/>
      <c r="AC310" s="308"/>
      <c r="AD310" s="308"/>
      <c r="AE310" s="308"/>
      <c r="AF310" s="308"/>
      <c r="AG310" s="308"/>
      <c r="AH310" s="308"/>
      <c r="AI310" s="308"/>
      <c r="AJ310" s="343"/>
      <c r="AK310" s="343"/>
      <c r="AL310" s="343"/>
      <c r="AM310" s="343"/>
      <c r="AN310" s="343"/>
      <c r="AO310" s="343"/>
      <c r="AQ310" s="347"/>
      <c r="AR310" s="296" t="s">
        <v>141</v>
      </c>
      <c r="AS310" s="305" t="s">
        <v>2463</v>
      </c>
      <c r="AT310" s="305" t="s">
        <v>272</v>
      </c>
      <c r="AU310" s="342">
        <v>3</v>
      </c>
      <c r="AV310" s="542">
        <f t="shared" si="13"/>
        <v>1.2475568678005573E-4</v>
      </c>
    </row>
    <row r="311" spans="1:48" ht="15.75" customHeight="1" x14ac:dyDescent="0.25">
      <c r="A311" s="296" t="s">
        <v>147</v>
      </c>
      <c r="B311" s="305" t="s">
        <v>2305</v>
      </c>
      <c r="C311" s="305" t="s">
        <v>289</v>
      </c>
      <c r="D311" s="342">
        <v>5</v>
      </c>
      <c r="E311" s="342">
        <v>0</v>
      </c>
      <c r="F311" s="342">
        <v>0</v>
      </c>
      <c r="G311" s="342">
        <v>0</v>
      </c>
      <c r="H311" s="342">
        <v>0</v>
      </c>
      <c r="I311" s="342">
        <v>3</v>
      </c>
      <c r="J311" s="342">
        <v>0</v>
      </c>
      <c r="K311" s="342">
        <v>0</v>
      </c>
      <c r="L311" s="342">
        <v>0</v>
      </c>
      <c r="M311" s="342">
        <v>0</v>
      </c>
      <c r="N311" s="342">
        <v>0</v>
      </c>
      <c r="O311" s="342">
        <v>0</v>
      </c>
      <c r="P311" s="342">
        <f t="shared" si="14"/>
        <v>8</v>
      </c>
      <c r="Q311" s="973">
        <f t="shared" si="12"/>
        <v>3.3268183141348193E-4</v>
      </c>
      <c r="R311" s="307">
        <v>20204.360000477998</v>
      </c>
      <c r="S311" s="307">
        <v>20204.360000477998</v>
      </c>
      <c r="T311" s="307"/>
      <c r="U311" s="307"/>
      <c r="V311" s="307"/>
      <c r="W311" s="307"/>
      <c r="X311" s="307"/>
      <c r="Y311" s="308"/>
      <c r="Z311" s="308"/>
      <c r="AA311" s="308"/>
      <c r="AB311" s="308"/>
      <c r="AC311" s="308"/>
      <c r="AD311" s="308"/>
      <c r="AE311" s="308"/>
      <c r="AF311" s="308"/>
      <c r="AG311" s="308"/>
      <c r="AH311" s="308"/>
      <c r="AI311" s="308"/>
      <c r="AJ311" s="343"/>
      <c r="AK311" s="344"/>
      <c r="AL311" s="344"/>
      <c r="AM311" s="344"/>
      <c r="AN311" s="344"/>
      <c r="AO311" s="344"/>
      <c r="AQ311" s="347"/>
      <c r="AR311" s="296" t="s">
        <v>166</v>
      </c>
      <c r="AS311" s="305" t="s">
        <v>535</v>
      </c>
      <c r="AT311" s="305" t="s">
        <v>272</v>
      </c>
      <c r="AU311" s="342">
        <v>3</v>
      </c>
      <c r="AV311" s="542">
        <f t="shared" si="13"/>
        <v>1.2475568678005573E-4</v>
      </c>
    </row>
    <row r="312" spans="1:48" ht="15.75" customHeight="1" x14ac:dyDescent="0.25">
      <c r="A312" s="296" t="s">
        <v>147</v>
      </c>
      <c r="B312" s="305" t="s">
        <v>2306</v>
      </c>
      <c r="C312" s="305" t="s">
        <v>289</v>
      </c>
      <c r="D312" s="342">
        <v>1</v>
      </c>
      <c r="E312" s="342">
        <v>0</v>
      </c>
      <c r="F312" s="342">
        <v>0</v>
      </c>
      <c r="G312" s="342">
        <v>0</v>
      </c>
      <c r="H312" s="342">
        <v>0</v>
      </c>
      <c r="I312" s="342">
        <v>0</v>
      </c>
      <c r="J312" s="342">
        <v>0</v>
      </c>
      <c r="K312" s="342">
        <v>0</v>
      </c>
      <c r="L312" s="342">
        <v>0</v>
      </c>
      <c r="M312" s="342">
        <v>0</v>
      </c>
      <c r="N312" s="342">
        <v>0</v>
      </c>
      <c r="O312" s="342">
        <v>0</v>
      </c>
      <c r="P312" s="342">
        <f t="shared" si="14"/>
        <v>1</v>
      </c>
      <c r="Q312" s="973">
        <f t="shared" si="12"/>
        <v>4.1585228926685242E-5</v>
      </c>
      <c r="R312" s="307" t="s">
        <v>112</v>
      </c>
      <c r="S312" s="307" t="s">
        <v>112</v>
      </c>
      <c r="T312" s="307"/>
      <c r="U312" s="307"/>
      <c r="V312" s="307"/>
      <c r="W312" s="307"/>
      <c r="X312" s="307"/>
      <c r="Y312" s="308"/>
      <c r="Z312" s="308"/>
      <c r="AA312" s="308"/>
      <c r="AB312" s="308"/>
      <c r="AC312" s="308"/>
      <c r="AD312" s="308"/>
      <c r="AE312" s="308"/>
      <c r="AF312" s="308"/>
      <c r="AG312" s="308"/>
      <c r="AH312" s="308"/>
      <c r="AI312" s="308"/>
      <c r="AJ312" s="343"/>
      <c r="AK312" s="344"/>
      <c r="AL312" s="344"/>
      <c r="AM312" s="344"/>
      <c r="AN312" s="344"/>
      <c r="AO312" s="344"/>
      <c r="AQ312" s="347"/>
      <c r="AR312" s="296" t="s">
        <v>148</v>
      </c>
      <c r="AS312" s="305" t="s">
        <v>2148</v>
      </c>
      <c r="AT312" s="305" t="s">
        <v>328</v>
      </c>
      <c r="AU312" s="342">
        <v>3</v>
      </c>
      <c r="AV312" s="542">
        <f t="shared" si="13"/>
        <v>1.2475568678005573E-4</v>
      </c>
    </row>
    <row r="313" spans="1:48" ht="15.75" customHeight="1" x14ac:dyDescent="0.25">
      <c r="A313" s="296" t="s">
        <v>147</v>
      </c>
      <c r="B313" s="306" t="s">
        <v>1775</v>
      </c>
      <c r="C313" s="306" t="s">
        <v>389</v>
      </c>
      <c r="D313" s="342">
        <v>0</v>
      </c>
      <c r="E313" s="342">
        <v>0</v>
      </c>
      <c r="F313" s="342">
        <v>0</v>
      </c>
      <c r="G313" s="342">
        <v>0</v>
      </c>
      <c r="H313" s="342">
        <v>0</v>
      </c>
      <c r="I313" s="342">
        <v>0</v>
      </c>
      <c r="J313" s="342">
        <v>0</v>
      </c>
      <c r="K313" s="342">
        <v>0</v>
      </c>
      <c r="L313" s="342">
        <v>0</v>
      </c>
      <c r="M313" s="342">
        <v>0</v>
      </c>
      <c r="N313" s="342">
        <v>0</v>
      </c>
      <c r="O313" s="342">
        <v>0</v>
      </c>
      <c r="P313" s="342">
        <f t="shared" si="14"/>
        <v>0</v>
      </c>
      <c r="Q313" s="973">
        <f t="shared" si="12"/>
        <v>0</v>
      </c>
      <c r="R313" s="307" t="s">
        <v>112</v>
      </c>
      <c r="S313" s="307" t="s">
        <v>112</v>
      </c>
      <c r="T313" s="307"/>
      <c r="U313" s="307"/>
      <c r="V313" s="307"/>
      <c r="W313" s="307"/>
      <c r="X313" s="307"/>
      <c r="Y313" s="308"/>
      <c r="Z313" s="308"/>
      <c r="AA313" s="308"/>
      <c r="AB313" s="308"/>
      <c r="AC313" s="308"/>
      <c r="AD313" s="308"/>
      <c r="AE313" s="308"/>
      <c r="AF313" s="308"/>
      <c r="AG313" s="308"/>
      <c r="AH313" s="308"/>
      <c r="AI313" s="308"/>
      <c r="AJ313" s="343"/>
      <c r="AK313" s="344"/>
      <c r="AL313" s="344"/>
      <c r="AM313" s="344"/>
      <c r="AN313" s="344"/>
      <c r="AO313" s="344"/>
      <c r="AQ313" s="347"/>
      <c r="AR313" s="296" t="s">
        <v>167</v>
      </c>
      <c r="AS313" s="305" t="s">
        <v>607</v>
      </c>
      <c r="AT313" s="305" t="s">
        <v>274</v>
      </c>
      <c r="AU313" s="342">
        <v>3</v>
      </c>
      <c r="AV313" s="542">
        <f t="shared" si="13"/>
        <v>1.2475568678005573E-4</v>
      </c>
    </row>
    <row r="314" spans="1:48" ht="15.75" customHeight="1" x14ac:dyDescent="0.25">
      <c r="A314" s="296" t="s">
        <v>147</v>
      </c>
      <c r="B314" s="305" t="s">
        <v>400</v>
      </c>
      <c r="C314" s="305" t="s">
        <v>272</v>
      </c>
      <c r="D314" s="342">
        <v>16</v>
      </c>
      <c r="E314" s="342">
        <v>16</v>
      </c>
      <c r="F314" s="342">
        <v>24</v>
      </c>
      <c r="G314" s="342">
        <v>16</v>
      </c>
      <c r="H314" s="342">
        <v>0</v>
      </c>
      <c r="I314" s="342">
        <v>8</v>
      </c>
      <c r="J314" s="342">
        <v>0</v>
      </c>
      <c r="K314" s="342">
        <v>0</v>
      </c>
      <c r="L314" s="342">
        <v>0</v>
      </c>
      <c r="M314" s="342">
        <v>0</v>
      </c>
      <c r="N314" s="342">
        <v>0</v>
      </c>
      <c r="O314" s="342">
        <v>0</v>
      </c>
      <c r="P314" s="342">
        <f t="shared" si="14"/>
        <v>80</v>
      </c>
      <c r="Q314" s="973">
        <f t="shared" si="12"/>
        <v>3.3268183141348193E-3</v>
      </c>
      <c r="R314" s="307">
        <v>21844.800000294799</v>
      </c>
      <c r="S314" s="307">
        <v>18539.1300002506</v>
      </c>
      <c r="T314" s="307"/>
      <c r="U314" s="307"/>
      <c r="V314" s="307"/>
      <c r="W314" s="307"/>
      <c r="X314" s="307"/>
      <c r="Y314" s="308"/>
      <c r="Z314" s="308"/>
      <c r="AA314" s="308"/>
      <c r="AB314" s="308"/>
      <c r="AC314" s="308"/>
      <c r="AD314" s="308"/>
      <c r="AE314" s="308"/>
      <c r="AF314" s="308"/>
      <c r="AG314" s="308"/>
      <c r="AH314" s="308"/>
      <c r="AI314" s="308"/>
      <c r="AJ314" s="343"/>
      <c r="AK314" s="344"/>
      <c r="AL314" s="344"/>
      <c r="AM314" s="344"/>
      <c r="AN314" s="344"/>
      <c r="AO314" s="344"/>
      <c r="AQ314" s="347"/>
      <c r="AR314" s="296" t="s">
        <v>122</v>
      </c>
      <c r="AS314" s="305" t="s">
        <v>1632</v>
      </c>
      <c r="AT314" s="305" t="s">
        <v>272</v>
      </c>
      <c r="AU314" s="342">
        <v>3</v>
      </c>
      <c r="AV314" s="542">
        <f t="shared" si="13"/>
        <v>1.2475568678005573E-4</v>
      </c>
    </row>
    <row r="315" spans="1:48" ht="15.75" customHeight="1" x14ac:dyDescent="0.25">
      <c r="A315" s="296" t="s">
        <v>147</v>
      </c>
      <c r="B315" s="306" t="s">
        <v>1629</v>
      </c>
      <c r="C315" s="306" t="s">
        <v>289</v>
      </c>
      <c r="D315" s="342">
        <v>0</v>
      </c>
      <c r="E315" s="342">
        <v>0</v>
      </c>
      <c r="F315" s="342">
        <v>0</v>
      </c>
      <c r="G315" s="342">
        <v>0</v>
      </c>
      <c r="H315" s="342">
        <v>0</v>
      </c>
      <c r="I315" s="342">
        <v>0</v>
      </c>
      <c r="J315" s="342">
        <v>0</v>
      </c>
      <c r="K315" s="342">
        <v>0</v>
      </c>
      <c r="L315" s="342">
        <v>0</v>
      </c>
      <c r="M315" s="342">
        <v>0</v>
      </c>
      <c r="N315" s="342">
        <v>0</v>
      </c>
      <c r="O315" s="342">
        <v>0</v>
      </c>
      <c r="P315" s="342">
        <f t="shared" si="14"/>
        <v>0</v>
      </c>
      <c r="Q315" s="973">
        <f t="shared" si="12"/>
        <v>0</v>
      </c>
      <c r="R315" s="307" t="s">
        <v>112</v>
      </c>
      <c r="S315" s="307" t="s">
        <v>112</v>
      </c>
      <c r="T315" s="307"/>
      <c r="U315" s="307"/>
      <c r="V315" s="307"/>
      <c r="W315" s="307"/>
      <c r="X315" s="307"/>
      <c r="Y315" s="308"/>
      <c r="Z315" s="308"/>
      <c r="AA315" s="308"/>
      <c r="AB315" s="308"/>
      <c r="AC315" s="308"/>
      <c r="AD315" s="308"/>
      <c r="AE315" s="308"/>
      <c r="AF315" s="308"/>
      <c r="AG315" s="308"/>
      <c r="AH315" s="308"/>
      <c r="AI315" s="308"/>
      <c r="AJ315" s="343"/>
      <c r="AK315" s="344"/>
      <c r="AL315" s="344"/>
      <c r="AM315" s="344"/>
      <c r="AN315" s="344"/>
      <c r="AO315" s="344"/>
      <c r="AQ315" s="347"/>
      <c r="AR315" s="296" t="s">
        <v>122</v>
      </c>
      <c r="AS315" s="305" t="s">
        <v>2431</v>
      </c>
      <c r="AT315" s="305" t="s">
        <v>272</v>
      </c>
      <c r="AU315" s="342">
        <v>3</v>
      </c>
      <c r="AV315" s="542">
        <f t="shared" si="13"/>
        <v>1.2475568678005573E-4</v>
      </c>
    </row>
    <row r="316" spans="1:48" ht="15.75" customHeight="1" x14ac:dyDescent="0.25">
      <c r="A316" s="296" t="s">
        <v>147</v>
      </c>
      <c r="B316" s="305" t="s">
        <v>1578</v>
      </c>
      <c r="C316" s="305" t="s">
        <v>289</v>
      </c>
      <c r="D316" s="342">
        <v>0</v>
      </c>
      <c r="E316" s="342">
        <v>0</v>
      </c>
      <c r="F316" s="342">
        <v>0</v>
      </c>
      <c r="G316" s="342">
        <v>0</v>
      </c>
      <c r="H316" s="342">
        <v>0</v>
      </c>
      <c r="I316" s="342">
        <v>0</v>
      </c>
      <c r="J316" s="342">
        <v>0</v>
      </c>
      <c r="K316" s="342">
        <v>0</v>
      </c>
      <c r="L316" s="342">
        <v>0</v>
      </c>
      <c r="M316" s="342">
        <v>0</v>
      </c>
      <c r="N316" s="342">
        <v>0</v>
      </c>
      <c r="O316" s="342">
        <v>0</v>
      </c>
      <c r="P316" s="342">
        <f t="shared" si="14"/>
        <v>0</v>
      </c>
      <c r="Q316" s="973">
        <f t="shared" si="12"/>
        <v>0</v>
      </c>
      <c r="R316" s="307" t="s">
        <v>112</v>
      </c>
      <c r="S316" s="307" t="s">
        <v>112</v>
      </c>
      <c r="T316" s="307"/>
      <c r="U316" s="307"/>
      <c r="V316" s="307"/>
      <c r="W316" s="307"/>
      <c r="X316" s="307"/>
      <c r="Y316" s="308"/>
      <c r="Z316" s="308"/>
      <c r="AA316" s="308"/>
      <c r="AB316" s="308"/>
      <c r="AC316" s="308"/>
      <c r="AD316" s="308"/>
      <c r="AE316" s="308"/>
      <c r="AF316" s="308"/>
      <c r="AG316" s="308"/>
      <c r="AH316" s="308"/>
      <c r="AI316" s="308"/>
      <c r="AJ316" s="343"/>
      <c r="AK316" s="344"/>
      <c r="AL316" s="344"/>
      <c r="AM316" s="344"/>
      <c r="AN316" s="344"/>
      <c r="AO316" s="344"/>
      <c r="AQ316" s="347"/>
      <c r="AR316" s="296" t="s">
        <v>1439</v>
      </c>
      <c r="AS316" s="305" t="s">
        <v>1843</v>
      </c>
      <c r="AT316" s="305" t="s">
        <v>328</v>
      </c>
      <c r="AU316" s="342">
        <v>3</v>
      </c>
      <c r="AV316" s="542">
        <f t="shared" si="13"/>
        <v>1.2475568678005573E-4</v>
      </c>
    </row>
    <row r="317" spans="1:48" ht="15.75" customHeight="1" x14ac:dyDescent="0.25">
      <c r="A317" s="296" t="s">
        <v>147</v>
      </c>
      <c r="B317" s="306" t="s">
        <v>524</v>
      </c>
      <c r="C317" s="306" t="s">
        <v>451</v>
      </c>
      <c r="D317" s="342">
        <v>0</v>
      </c>
      <c r="E317" s="342">
        <v>0</v>
      </c>
      <c r="F317" s="342">
        <v>0</v>
      </c>
      <c r="G317" s="342">
        <v>0</v>
      </c>
      <c r="H317" s="342">
        <v>0</v>
      </c>
      <c r="I317" s="342">
        <v>0</v>
      </c>
      <c r="J317" s="342">
        <v>0</v>
      </c>
      <c r="K317" s="342">
        <v>0</v>
      </c>
      <c r="L317" s="342">
        <v>0</v>
      </c>
      <c r="M317" s="342">
        <v>0</v>
      </c>
      <c r="N317" s="342">
        <v>0</v>
      </c>
      <c r="O317" s="342">
        <v>0</v>
      </c>
      <c r="P317" s="342">
        <f t="shared" si="14"/>
        <v>0</v>
      </c>
      <c r="Q317" s="973">
        <f t="shared" si="12"/>
        <v>0</v>
      </c>
      <c r="R317" s="307" t="s">
        <v>112</v>
      </c>
      <c r="S317" s="307" t="s">
        <v>112</v>
      </c>
      <c r="T317" s="307"/>
      <c r="U317" s="307"/>
      <c r="V317" s="307"/>
      <c r="W317" s="307"/>
      <c r="X317" s="307"/>
      <c r="Y317" s="308"/>
      <c r="Z317" s="308"/>
      <c r="AA317" s="308"/>
      <c r="AB317" s="308"/>
      <c r="AC317" s="308"/>
      <c r="AD317" s="308"/>
      <c r="AE317" s="308"/>
      <c r="AF317" s="308"/>
      <c r="AG317" s="308"/>
      <c r="AH317" s="308"/>
      <c r="AI317" s="308"/>
      <c r="AJ317" s="343"/>
      <c r="AK317" s="344"/>
      <c r="AL317" s="344"/>
      <c r="AM317" s="344"/>
      <c r="AN317" s="344"/>
      <c r="AO317" s="344"/>
      <c r="AQ317" s="347"/>
      <c r="AR317" s="296" t="s">
        <v>119</v>
      </c>
      <c r="AS317" s="305" t="s">
        <v>2186</v>
      </c>
      <c r="AT317" s="305" t="s">
        <v>284</v>
      </c>
      <c r="AU317" s="342">
        <v>2</v>
      </c>
      <c r="AV317" s="542">
        <f t="shared" si="13"/>
        <v>8.3170457853370483E-5</v>
      </c>
    </row>
    <row r="318" spans="1:48" ht="15.75" customHeight="1" x14ac:dyDescent="0.25">
      <c r="A318" s="296" t="s">
        <v>147</v>
      </c>
      <c r="B318" s="306" t="s">
        <v>521</v>
      </c>
      <c r="C318" s="306" t="s">
        <v>311</v>
      </c>
      <c r="D318" s="342">
        <v>0</v>
      </c>
      <c r="E318" s="342">
        <v>0</v>
      </c>
      <c r="F318" s="342">
        <v>0</v>
      </c>
      <c r="G318" s="342">
        <v>0</v>
      </c>
      <c r="H318" s="342">
        <v>4</v>
      </c>
      <c r="I318" s="342">
        <v>4</v>
      </c>
      <c r="J318" s="342">
        <v>0</v>
      </c>
      <c r="K318" s="342">
        <v>0</v>
      </c>
      <c r="L318" s="342">
        <v>0</v>
      </c>
      <c r="M318" s="342">
        <v>0</v>
      </c>
      <c r="N318" s="342">
        <v>0</v>
      </c>
      <c r="O318" s="342">
        <v>0</v>
      </c>
      <c r="P318" s="342">
        <f t="shared" si="14"/>
        <v>8</v>
      </c>
      <c r="Q318" s="973">
        <f t="shared" si="12"/>
        <v>3.3268183141348193E-4</v>
      </c>
      <c r="R318" s="307" t="s">
        <v>112</v>
      </c>
      <c r="S318" s="307" t="s">
        <v>112</v>
      </c>
      <c r="T318" s="307"/>
      <c r="U318" s="307"/>
      <c r="V318" s="307"/>
      <c r="W318" s="307"/>
      <c r="X318" s="307"/>
      <c r="Y318" s="308"/>
      <c r="Z318" s="308"/>
      <c r="AA318" s="308"/>
      <c r="AB318" s="308"/>
      <c r="AC318" s="308"/>
      <c r="AD318" s="308"/>
      <c r="AE318" s="308"/>
      <c r="AF318" s="308"/>
      <c r="AG318" s="308"/>
      <c r="AH318" s="308"/>
      <c r="AI318" s="308"/>
      <c r="AJ318" s="343"/>
      <c r="AK318" s="344"/>
      <c r="AL318" s="344"/>
      <c r="AM318" s="344"/>
      <c r="AN318" s="344"/>
      <c r="AO318" s="344"/>
      <c r="AQ318" s="347"/>
      <c r="AR318" s="296" t="s">
        <v>119</v>
      </c>
      <c r="AS318" s="305" t="s">
        <v>2285</v>
      </c>
      <c r="AT318" s="305" t="s">
        <v>272</v>
      </c>
      <c r="AU318" s="342">
        <v>2</v>
      </c>
      <c r="AV318" s="542">
        <f t="shared" si="13"/>
        <v>8.3170457853370483E-5</v>
      </c>
    </row>
    <row r="319" spans="1:48" ht="15.75" customHeight="1" x14ac:dyDescent="0.25">
      <c r="A319" s="296" t="s">
        <v>147</v>
      </c>
      <c r="B319" s="305" t="s">
        <v>526</v>
      </c>
      <c r="C319" s="305" t="s">
        <v>376</v>
      </c>
      <c r="D319" s="342">
        <v>0</v>
      </c>
      <c r="E319" s="342">
        <v>0</v>
      </c>
      <c r="F319" s="342">
        <v>0</v>
      </c>
      <c r="G319" s="342">
        <v>0</v>
      </c>
      <c r="H319" s="342">
        <v>0</v>
      </c>
      <c r="I319" s="342">
        <v>0</v>
      </c>
      <c r="J319" s="342">
        <v>0</v>
      </c>
      <c r="K319" s="342">
        <v>0</v>
      </c>
      <c r="L319" s="342">
        <v>0</v>
      </c>
      <c r="M319" s="342">
        <v>0</v>
      </c>
      <c r="N319" s="342">
        <v>0</v>
      </c>
      <c r="O319" s="342">
        <v>0</v>
      </c>
      <c r="P319" s="342">
        <f t="shared" si="14"/>
        <v>0</v>
      </c>
      <c r="Q319" s="973">
        <f t="shared" si="12"/>
        <v>0</v>
      </c>
      <c r="R319" s="307" t="s">
        <v>112</v>
      </c>
      <c r="S319" s="307" t="s">
        <v>112</v>
      </c>
      <c r="T319" s="307"/>
      <c r="U319" s="307"/>
      <c r="V319" s="307"/>
      <c r="W319" s="307"/>
      <c r="X319" s="307"/>
      <c r="Y319" s="308"/>
      <c r="Z319" s="308"/>
      <c r="AA319" s="308"/>
      <c r="AB319" s="308"/>
      <c r="AC319" s="308"/>
      <c r="AD319" s="308"/>
      <c r="AE319" s="308"/>
      <c r="AF319" s="308"/>
      <c r="AG319" s="308"/>
      <c r="AH319" s="308"/>
      <c r="AI319" s="308"/>
      <c r="AJ319" s="343"/>
      <c r="AK319" s="344"/>
      <c r="AL319" s="344"/>
      <c r="AM319" s="344"/>
      <c r="AN319" s="344"/>
      <c r="AO319" s="344"/>
      <c r="AQ319" s="347"/>
      <c r="AR319" s="296" t="s">
        <v>119</v>
      </c>
      <c r="AS319" s="305" t="s">
        <v>2298</v>
      </c>
      <c r="AT319" s="305" t="s">
        <v>306</v>
      </c>
      <c r="AU319" s="342">
        <v>2</v>
      </c>
      <c r="AV319" s="542">
        <f t="shared" si="13"/>
        <v>8.3170457853370483E-5</v>
      </c>
    </row>
    <row r="320" spans="1:48" ht="15.75" customHeight="1" x14ac:dyDescent="0.25">
      <c r="A320" s="296" t="s">
        <v>147</v>
      </c>
      <c r="B320" s="305" t="s">
        <v>520</v>
      </c>
      <c r="C320" s="305" t="s">
        <v>302</v>
      </c>
      <c r="D320" s="342">
        <v>8</v>
      </c>
      <c r="E320" s="342">
        <v>16</v>
      </c>
      <c r="F320" s="342">
        <v>16</v>
      </c>
      <c r="G320" s="342">
        <v>16</v>
      </c>
      <c r="H320" s="342">
        <v>0</v>
      </c>
      <c r="I320" s="342">
        <v>16</v>
      </c>
      <c r="J320" s="342">
        <v>0</v>
      </c>
      <c r="K320" s="342">
        <v>0</v>
      </c>
      <c r="L320" s="342">
        <v>0</v>
      </c>
      <c r="M320" s="342">
        <v>0</v>
      </c>
      <c r="N320" s="342">
        <v>0</v>
      </c>
      <c r="O320" s="342">
        <v>0</v>
      </c>
      <c r="P320" s="342">
        <f t="shared" si="14"/>
        <v>72</v>
      </c>
      <c r="Q320" s="973">
        <f t="shared" si="12"/>
        <v>2.9941364827213374E-3</v>
      </c>
      <c r="R320" s="307">
        <v>16844.319999823099</v>
      </c>
      <c r="S320" s="307">
        <v>16844.179999439901</v>
      </c>
      <c r="T320" s="307"/>
      <c r="U320" s="307"/>
      <c r="V320" s="307"/>
      <c r="W320" s="307"/>
      <c r="X320" s="307"/>
      <c r="Y320" s="308"/>
      <c r="Z320" s="308"/>
      <c r="AA320" s="308"/>
      <c r="AB320" s="308"/>
      <c r="AC320" s="308"/>
      <c r="AD320" s="308"/>
      <c r="AE320" s="308"/>
      <c r="AF320" s="308"/>
      <c r="AG320" s="308"/>
      <c r="AH320" s="308"/>
      <c r="AI320" s="308"/>
      <c r="AJ320" s="343"/>
      <c r="AK320" s="344"/>
      <c r="AL320" s="344"/>
      <c r="AM320" s="344"/>
      <c r="AN320" s="344"/>
      <c r="AO320" s="344"/>
      <c r="AQ320" s="347"/>
      <c r="AR320" s="296" t="s">
        <v>123</v>
      </c>
      <c r="AS320" s="305" t="s">
        <v>2454</v>
      </c>
      <c r="AT320" s="305" t="s">
        <v>272</v>
      </c>
      <c r="AU320" s="342">
        <v>2</v>
      </c>
      <c r="AV320" s="542">
        <f t="shared" si="13"/>
        <v>8.3170457853370483E-5</v>
      </c>
    </row>
    <row r="321" spans="1:48" ht="15.75" customHeight="1" x14ac:dyDescent="0.25">
      <c r="A321" s="296" t="s">
        <v>147</v>
      </c>
      <c r="B321" s="306" t="s">
        <v>1630</v>
      </c>
      <c r="C321" s="306" t="s">
        <v>302</v>
      </c>
      <c r="D321" s="342">
        <v>0</v>
      </c>
      <c r="E321" s="342">
        <v>0</v>
      </c>
      <c r="F321" s="342">
        <v>0</v>
      </c>
      <c r="G321" s="342">
        <v>0</v>
      </c>
      <c r="H321" s="342">
        <v>0</v>
      </c>
      <c r="I321" s="342">
        <v>0</v>
      </c>
      <c r="J321" s="342">
        <v>0</v>
      </c>
      <c r="K321" s="342">
        <v>0</v>
      </c>
      <c r="L321" s="342">
        <v>0</v>
      </c>
      <c r="M321" s="342">
        <v>0</v>
      </c>
      <c r="N321" s="342">
        <v>0</v>
      </c>
      <c r="O321" s="342">
        <v>0</v>
      </c>
      <c r="P321" s="342">
        <f t="shared" si="14"/>
        <v>0</v>
      </c>
      <c r="Q321" s="973">
        <f t="shared" si="12"/>
        <v>0</v>
      </c>
      <c r="R321" s="307" t="s">
        <v>112</v>
      </c>
      <c r="S321" s="307" t="s">
        <v>112</v>
      </c>
      <c r="T321" s="307"/>
      <c r="U321" s="307"/>
      <c r="V321" s="307"/>
      <c r="W321" s="307"/>
      <c r="X321" s="307"/>
      <c r="Y321" s="308"/>
      <c r="Z321" s="308"/>
      <c r="AA321" s="308"/>
      <c r="AB321" s="308"/>
      <c r="AC321" s="308"/>
      <c r="AD321" s="308"/>
      <c r="AE321" s="308"/>
      <c r="AF321" s="308"/>
      <c r="AG321" s="308"/>
      <c r="AH321" s="308"/>
      <c r="AI321" s="308"/>
      <c r="AJ321" s="343"/>
      <c r="AK321" s="344"/>
      <c r="AL321" s="344"/>
      <c r="AM321" s="344"/>
      <c r="AN321" s="344"/>
      <c r="AO321" s="344"/>
      <c r="AQ321" s="347"/>
      <c r="AR321" s="296" t="s">
        <v>123</v>
      </c>
      <c r="AS321" s="305" t="s">
        <v>2418</v>
      </c>
      <c r="AT321" s="305" t="s">
        <v>272</v>
      </c>
      <c r="AU321" s="342">
        <v>2</v>
      </c>
      <c r="AV321" s="542">
        <f t="shared" si="13"/>
        <v>8.3170457853370483E-5</v>
      </c>
    </row>
    <row r="322" spans="1:48" ht="15.75" customHeight="1" x14ac:dyDescent="0.25">
      <c r="A322" s="296" t="s">
        <v>128</v>
      </c>
      <c r="B322" s="305" t="s">
        <v>527</v>
      </c>
      <c r="C322" s="305" t="s">
        <v>81</v>
      </c>
      <c r="D322" s="342">
        <v>0</v>
      </c>
      <c r="E322" s="342">
        <v>0</v>
      </c>
      <c r="F322" s="342">
        <v>0</v>
      </c>
      <c r="G322" s="342">
        <v>0</v>
      </c>
      <c r="H322" s="342">
        <v>0</v>
      </c>
      <c r="I322" s="342">
        <v>0</v>
      </c>
      <c r="J322" s="342">
        <v>0</v>
      </c>
      <c r="K322" s="342">
        <v>0</v>
      </c>
      <c r="L322" s="342">
        <v>0</v>
      </c>
      <c r="M322" s="342">
        <v>0</v>
      </c>
      <c r="N322" s="342">
        <v>0</v>
      </c>
      <c r="O322" s="342">
        <v>0</v>
      </c>
      <c r="P322" s="342">
        <f t="shared" si="14"/>
        <v>0</v>
      </c>
      <c r="Q322" s="973">
        <f t="shared" si="12"/>
        <v>0</v>
      </c>
      <c r="R322" s="307" t="s">
        <v>112</v>
      </c>
      <c r="S322" s="307" t="s">
        <v>112</v>
      </c>
      <c r="T322" s="307"/>
      <c r="U322" s="307"/>
      <c r="V322" s="307"/>
      <c r="W322" s="307"/>
      <c r="X322" s="307"/>
      <c r="Y322" s="308"/>
      <c r="Z322" s="308"/>
      <c r="AA322" s="308"/>
      <c r="AB322" s="308"/>
      <c r="AC322" s="308"/>
      <c r="AD322" s="308"/>
      <c r="AE322" s="308"/>
      <c r="AF322" s="308"/>
      <c r="AG322" s="308"/>
      <c r="AH322" s="308"/>
      <c r="AI322" s="308"/>
      <c r="AJ322" s="343"/>
      <c r="AK322" s="344"/>
      <c r="AL322" s="344"/>
      <c r="AM322" s="344"/>
      <c r="AN322" s="344"/>
      <c r="AO322" s="344"/>
      <c r="AQ322" s="347"/>
      <c r="AR322" s="296" t="s">
        <v>123</v>
      </c>
      <c r="AS322" s="305" t="s">
        <v>378</v>
      </c>
      <c r="AT322" s="305" t="s">
        <v>284</v>
      </c>
      <c r="AU322" s="342">
        <v>2</v>
      </c>
      <c r="AV322" s="542">
        <f t="shared" si="13"/>
        <v>8.3170457853370483E-5</v>
      </c>
    </row>
    <row r="323" spans="1:48" ht="15.75" customHeight="1" x14ac:dyDescent="0.25">
      <c r="A323" s="296" t="s">
        <v>128</v>
      </c>
      <c r="B323" s="306" t="s">
        <v>331</v>
      </c>
      <c r="C323" s="306" t="s">
        <v>289</v>
      </c>
      <c r="D323" s="342">
        <v>0</v>
      </c>
      <c r="E323" s="342">
        <v>248</v>
      </c>
      <c r="F323" s="342">
        <v>104</v>
      </c>
      <c r="G323" s="342">
        <v>112</v>
      </c>
      <c r="H323" s="342">
        <v>104</v>
      </c>
      <c r="I323" s="342">
        <v>120</v>
      </c>
      <c r="J323" s="342">
        <v>0</v>
      </c>
      <c r="K323" s="342">
        <v>0</v>
      </c>
      <c r="L323" s="342">
        <v>0</v>
      </c>
      <c r="M323" s="342">
        <v>0</v>
      </c>
      <c r="N323" s="342">
        <v>0</v>
      </c>
      <c r="O323" s="342">
        <v>0</v>
      </c>
      <c r="P323" s="342">
        <f t="shared" si="14"/>
        <v>688</v>
      </c>
      <c r="Q323" s="973">
        <f t="shared" si="12"/>
        <v>2.8610637501559445E-2</v>
      </c>
      <c r="R323" s="307" t="s">
        <v>112</v>
      </c>
      <c r="S323" s="307" t="s">
        <v>112</v>
      </c>
      <c r="T323" s="307"/>
      <c r="U323" s="307"/>
      <c r="V323" s="307"/>
      <c r="W323" s="307"/>
      <c r="X323" s="307"/>
      <c r="Y323" s="308"/>
      <c r="Z323" s="308"/>
      <c r="AA323" s="308"/>
      <c r="AB323" s="308"/>
      <c r="AC323" s="308"/>
      <c r="AD323" s="308"/>
      <c r="AE323" s="308"/>
      <c r="AF323" s="308"/>
      <c r="AG323" s="308"/>
      <c r="AH323" s="308"/>
      <c r="AI323" s="308"/>
      <c r="AJ323" s="343"/>
      <c r="AK323" s="344"/>
      <c r="AL323" s="344"/>
      <c r="AM323" s="344"/>
      <c r="AN323" s="344"/>
      <c r="AO323" s="344"/>
      <c r="AQ323" s="347"/>
      <c r="AR323" s="296" t="s">
        <v>125</v>
      </c>
      <c r="AS323" s="305" t="s">
        <v>1962</v>
      </c>
      <c r="AT323" s="305" t="s">
        <v>328</v>
      </c>
      <c r="AU323" s="342">
        <v>2</v>
      </c>
      <c r="AV323" s="542">
        <f t="shared" si="13"/>
        <v>8.3170457853370483E-5</v>
      </c>
    </row>
    <row r="324" spans="1:48" ht="15.75" customHeight="1" x14ac:dyDescent="0.25">
      <c r="A324" s="296" t="s">
        <v>128</v>
      </c>
      <c r="B324" s="305" t="s">
        <v>1647</v>
      </c>
      <c r="C324" s="305" t="s">
        <v>418</v>
      </c>
      <c r="D324" s="342">
        <v>0</v>
      </c>
      <c r="E324" s="342">
        <v>0</v>
      </c>
      <c r="F324" s="342">
        <v>0</v>
      </c>
      <c r="G324" s="342">
        <v>0</v>
      </c>
      <c r="H324" s="342">
        <v>0</v>
      </c>
      <c r="I324" s="342">
        <v>0</v>
      </c>
      <c r="J324" s="342">
        <v>0</v>
      </c>
      <c r="K324" s="342">
        <v>0</v>
      </c>
      <c r="L324" s="342">
        <v>0</v>
      </c>
      <c r="M324" s="342">
        <v>0</v>
      </c>
      <c r="N324" s="342">
        <v>0</v>
      </c>
      <c r="O324" s="342">
        <v>0</v>
      </c>
      <c r="P324" s="342">
        <f t="shared" si="14"/>
        <v>0</v>
      </c>
      <c r="Q324" s="973">
        <f t="shared" ref="Q324:Q387" si="15">+P324/$P$766</f>
        <v>0</v>
      </c>
      <c r="R324" s="307" t="s">
        <v>112</v>
      </c>
      <c r="S324" s="307" t="s">
        <v>112</v>
      </c>
      <c r="T324" s="307"/>
      <c r="U324" s="307"/>
      <c r="V324" s="307"/>
      <c r="W324" s="307"/>
      <c r="X324" s="307"/>
      <c r="Y324" s="308"/>
      <c r="Z324" s="308"/>
      <c r="AA324" s="308"/>
      <c r="AB324" s="308"/>
      <c r="AC324" s="308"/>
      <c r="AD324" s="308"/>
      <c r="AE324" s="308"/>
      <c r="AF324" s="308"/>
      <c r="AG324" s="308"/>
      <c r="AH324" s="308"/>
      <c r="AI324" s="308"/>
      <c r="AJ324" s="343"/>
      <c r="AK324" s="344"/>
      <c r="AL324" s="344"/>
      <c r="AM324" s="344"/>
      <c r="AN324" s="344"/>
      <c r="AO324" s="344"/>
      <c r="AQ324" s="347"/>
      <c r="AR324" s="296" t="s">
        <v>138</v>
      </c>
      <c r="AS324" s="305" t="s">
        <v>2528</v>
      </c>
      <c r="AT324" s="305" t="s">
        <v>376</v>
      </c>
      <c r="AU324" s="342">
        <v>2</v>
      </c>
      <c r="AV324" s="542">
        <f t="shared" si="13"/>
        <v>8.3170457853370483E-5</v>
      </c>
    </row>
    <row r="325" spans="1:48" ht="15.75" customHeight="1" x14ac:dyDescent="0.25">
      <c r="A325" s="296" t="s">
        <v>128</v>
      </c>
      <c r="B325" s="306" t="s">
        <v>1621</v>
      </c>
      <c r="C325" s="306" t="s">
        <v>418</v>
      </c>
      <c r="D325" s="342">
        <v>0</v>
      </c>
      <c r="E325" s="342">
        <v>0</v>
      </c>
      <c r="F325" s="342">
        <v>0</v>
      </c>
      <c r="G325" s="342">
        <v>0</v>
      </c>
      <c r="H325" s="342">
        <v>0</v>
      </c>
      <c r="I325" s="342">
        <v>0</v>
      </c>
      <c r="J325" s="342">
        <v>0</v>
      </c>
      <c r="K325" s="342">
        <v>0</v>
      </c>
      <c r="L325" s="342">
        <v>0</v>
      </c>
      <c r="M325" s="342">
        <v>0</v>
      </c>
      <c r="N325" s="342">
        <v>0</v>
      </c>
      <c r="O325" s="342">
        <v>0</v>
      </c>
      <c r="P325" s="342">
        <f t="shared" si="14"/>
        <v>0</v>
      </c>
      <c r="Q325" s="973">
        <f t="shared" si="15"/>
        <v>0</v>
      </c>
      <c r="R325" s="307" t="s">
        <v>112</v>
      </c>
      <c r="S325" s="307" t="s">
        <v>112</v>
      </c>
      <c r="T325" s="307"/>
      <c r="U325" s="307"/>
      <c r="V325" s="307"/>
      <c r="W325" s="307"/>
      <c r="X325" s="307"/>
      <c r="Y325" s="308"/>
      <c r="Z325" s="308"/>
      <c r="AA325" s="308"/>
      <c r="AB325" s="308"/>
      <c r="AC325" s="308"/>
      <c r="AD325" s="308"/>
      <c r="AE325" s="308"/>
      <c r="AF325" s="308"/>
      <c r="AG325" s="308"/>
      <c r="AH325" s="308"/>
      <c r="AI325" s="308"/>
      <c r="AJ325" s="343"/>
      <c r="AK325" s="344"/>
      <c r="AL325" s="344"/>
      <c r="AM325" s="344"/>
      <c r="AN325" s="344"/>
      <c r="AO325" s="344"/>
      <c r="AQ325" s="347"/>
      <c r="AR325" s="296" t="s">
        <v>142</v>
      </c>
      <c r="AS325" s="305" t="s">
        <v>1782</v>
      </c>
      <c r="AT325" s="305" t="s">
        <v>361</v>
      </c>
      <c r="AU325" s="342">
        <v>2</v>
      </c>
      <c r="AV325" s="542">
        <f t="shared" ref="AV325:AV388" si="16">+AU325/$AU$391</f>
        <v>8.3170457853370483E-5</v>
      </c>
    </row>
    <row r="326" spans="1:48" ht="15.75" customHeight="1" x14ac:dyDescent="0.25">
      <c r="A326" s="296" t="s">
        <v>128</v>
      </c>
      <c r="B326" s="305" t="s">
        <v>528</v>
      </c>
      <c r="C326" s="305" t="s">
        <v>81</v>
      </c>
      <c r="D326" s="342">
        <v>0</v>
      </c>
      <c r="E326" s="342">
        <v>0</v>
      </c>
      <c r="F326" s="342">
        <v>0</v>
      </c>
      <c r="G326" s="342">
        <v>0</v>
      </c>
      <c r="H326" s="342">
        <v>0</v>
      </c>
      <c r="I326" s="342">
        <v>0</v>
      </c>
      <c r="J326" s="342">
        <v>0</v>
      </c>
      <c r="K326" s="342">
        <v>0</v>
      </c>
      <c r="L326" s="342">
        <v>0</v>
      </c>
      <c r="M326" s="342">
        <v>0</v>
      </c>
      <c r="N326" s="342">
        <v>0</v>
      </c>
      <c r="O326" s="342">
        <v>0</v>
      </c>
      <c r="P326" s="342">
        <f t="shared" si="14"/>
        <v>0</v>
      </c>
      <c r="Q326" s="973">
        <f t="shared" si="15"/>
        <v>0</v>
      </c>
      <c r="R326" s="307" t="s">
        <v>112</v>
      </c>
      <c r="S326" s="307" t="s">
        <v>112</v>
      </c>
      <c r="T326" s="307"/>
      <c r="U326" s="307"/>
      <c r="V326" s="307"/>
      <c r="W326" s="307"/>
      <c r="X326" s="307"/>
      <c r="Y326" s="308"/>
      <c r="Z326" s="308"/>
      <c r="AA326" s="308"/>
      <c r="AB326" s="308"/>
      <c r="AC326" s="308"/>
      <c r="AD326" s="308"/>
      <c r="AE326" s="308"/>
      <c r="AF326" s="308"/>
      <c r="AG326" s="308"/>
      <c r="AH326" s="308"/>
      <c r="AI326" s="308"/>
      <c r="AJ326" s="343"/>
      <c r="AK326" s="343"/>
      <c r="AL326" s="343"/>
      <c r="AM326" s="343"/>
      <c r="AN326" s="343"/>
      <c r="AO326" s="343"/>
      <c r="AQ326" s="347"/>
      <c r="AR326" s="296" t="s">
        <v>131</v>
      </c>
      <c r="AS326" s="305" t="s">
        <v>2290</v>
      </c>
      <c r="AT326" s="305" t="s">
        <v>1450</v>
      </c>
      <c r="AU326" s="342">
        <v>2</v>
      </c>
      <c r="AV326" s="542">
        <f t="shared" si="16"/>
        <v>8.3170457853370483E-5</v>
      </c>
    </row>
    <row r="327" spans="1:48" ht="15.75" customHeight="1" x14ac:dyDescent="0.25">
      <c r="A327" s="296" t="s">
        <v>128</v>
      </c>
      <c r="B327" s="306" t="s">
        <v>538</v>
      </c>
      <c r="C327" s="306" t="s">
        <v>418</v>
      </c>
      <c r="D327" s="342">
        <v>0</v>
      </c>
      <c r="E327" s="342">
        <v>0</v>
      </c>
      <c r="F327" s="342">
        <v>0</v>
      </c>
      <c r="G327" s="342">
        <v>0</v>
      </c>
      <c r="H327" s="342">
        <v>0</v>
      </c>
      <c r="I327" s="342">
        <v>0</v>
      </c>
      <c r="J327" s="342">
        <v>0</v>
      </c>
      <c r="K327" s="342">
        <v>0</v>
      </c>
      <c r="L327" s="342">
        <v>0</v>
      </c>
      <c r="M327" s="342">
        <v>0</v>
      </c>
      <c r="N327" s="342">
        <v>0</v>
      </c>
      <c r="O327" s="342">
        <v>0</v>
      </c>
      <c r="P327" s="342">
        <f t="shared" si="14"/>
        <v>0</v>
      </c>
      <c r="Q327" s="973">
        <f t="shared" si="15"/>
        <v>0</v>
      </c>
      <c r="R327" s="307" t="s">
        <v>112</v>
      </c>
      <c r="S327" s="307" t="s">
        <v>112</v>
      </c>
      <c r="T327" s="307"/>
      <c r="U327" s="307"/>
      <c r="V327" s="307"/>
      <c r="W327" s="307"/>
      <c r="X327" s="307"/>
      <c r="Y327" s="308"/>
      <c r="Z327" s="308"/>
      <c r="AA327" s="308"/>
      <c r="AB327" s="308"/>
      <c r="AC327" s="308"/>
      <c r="AD327" s="308"/>
      <c r="AE327" s="308"/>
      <c r="AF327" s="308"/>
      <c r="AG327" s="308"/>
      <c r="AH327" s="308"/>
      <c r="AI327" s="308"/>
      <c r="AJ327" s="343"/>
      <c r="AK327" s="344"/>
      <c r="AL327" s="344"/>
      <c r="AM327" s="344"/>
      <c r="AN327" s="344"/>
      <c r="AO327" s="344"/>
      <c r="AQ327" s="347"/>
      <c r="AR327" s="296" t="s">
        <v>147</v>
      </c>
      <c r="AS327" s="305" t="s">
        <v>519</v>
      </c>
      <c r="AT327" s="305" t="s">
        <v>389</v>
      </c>
      <c r="AU327" s="342">
        <v>2</v>
      </c>
      <c r="AV327" s="542">
        <f t="shared" si="16"/>
        <v>8.3170457853370483E-5</v>
      </c>
    </row>
    <row r="328" spans="1:48" ht="15.75" customHeight="1" x14ac:dyDescent="0.25">
      <c r="A328" s="296" t="s">
        <v>128</v>
      </c>
      <c r="B328" s="306" t="s">
        <v>281</v>
      </c>
      <c r="C328" s="306" t="s">
        <v>282</v>
      </c>
      <c r="D328" s="342">
        <v>65</v>
      </c>
      <c r="E328" s="342">
        <v>52</v>
      </c>
      <c r="F328" s="342">
        <v>113</v>
      </c>
      <c r="G328" s="342">
        <v>90</v>
      </c>
      <c r="H328" s="342">
        <v>90</v>
      </c>
      <c r="I328" s="342">
        <v>90</v>
      </c>
      <c r="J328" s="342">
        <v>0</v>
      </c>
      <c r="K328" s="342">
        <v>0</v>
      </c>
      <c r="L328" s="342">
        <v>0</v>
      </c>
      <c r="M328" s="342">
        <v>0</v>
      </c>
      <c r="N328" s="342">
        <v>0</v>
      </c>
      <c r="O328" s="342">
        <v>0</v>
      </c>
      <c r="P328" s="342">
        <f t="shared" si="14"/>
        <v>500</v>
      </c>
      <c r="Q328" s="973">
        <f t="shared" si="15"/>
        <v>2.0792614463342622E-2</v>
      </c>
      <c r="R328" s="307">
        <v>10798.2500003729</v>
      </c>
      <c r="S328" s="307">
        <v>9866.4599997315399</v>
      </c>
      <c r="T328" s="307"/>
      <c r="U328" s="307"/>
      <c r="V328" s="307"/>
      <c r="W328" s="307"/>
      <c r="X328" s="307"/>
      <c r="Y328" s="308"/>
      <c r="Z328" s="308"/>
      <c r="AA328" s="308"/>
      <c r="AB328" s="308"/>
      <c r="AC328" s="308"/>
      <c r="AD328" s="308"/>
      <c r="AE328" s="308"/>
      <c r="AF328" s="308"/>
      <c r="AG328" s="308"/>
      <c r="AH328" s="308"/>
      <c r="AI328" s="308"/>
      <c r="AJ328" s="343"/>
      <c r="AK328" s="344"/>
      <c r="AL328" s="344"/>
      <c r="AM328" s="344"/>
      <c r="AN328" s="344"/>
      <c r="AO328" s="344"/>
      <c r="AQ328" s="347"/>
      <c r="AR328" s="296" t="s">
        <v>250</v>
      </c>
      <c r="AS328" s="305" t="s">
        <v>2233</v>
      </c>
      <c r="AT328" s="305" t="s">
        <v>277</v>
      </c>
      <c r="AU328" s="342">
        <v>2</v>
      </c>
      <c r="AV328" s="542">
        <f t="shared" si="16"/>
        <v>8.3170457853370483E-5</v>
      </c>
    </row>
    <row r="329" spans="1:48" ht="15.75" customHeight="1" x14ac:dyDescent="0.25">
      <c r="A329" s="296" t="s">
        <v>128</v>
      </c>
      <c r="B329" s="305" t="s">
        <v>352</v>
      </c>
      <c r="C329" s="305" t="s">
        <v>282</v>
      </c>
      <c r="D329" s="342">
        <v>25</v>
      </c>
      <c r="E329" s="342">
        <v>28</v>
      </c>
      <c r="F329" s="342">
        <v>57</v>
      </c>
      <c r="G329" s="342">
        <v>70</v>
      </c>
      <c r="H329" s="342">
        <v>70</v>
      </c>
      <c r="I329" s="342">
        <v>60</v>
      </c>
      <c r="J329" s="342">
        <v>0</v>
      </c>
      <c r="K329" s="342">
        <v>0</v>
      </c>
      <c r="L329" s="342">
        <v>0</v>
      </c>
      <c r="M329" s="342">
        <v>0</v>
      </c>
      <c r="N329" s="342">
        <v>0</v>
      </c>
      <c r="O329" s="342">
        <v>0</v>
      </c>
      <c r="P329" s="342">
        <f t="shared" si="14"/>
        <v>310</v>
      </c>
      <c r="Q329" s="973">
        <f t="shared" si="15"/>
        <v>1.2891420967272424E-2</v>
      </c>
      <c r="R329" s="307">
        <v>11431.4300004624</v>
      </c>
      <c r="S329" s="307">
        <v>11307.9499998511</v>
      </c>
      <c r="T329" s="307"/>
      <c r="U329" s="307"/>
      <c r="V329" s="307"/>
      <c r="W329" s="307"/>
      <c r="X329" s="307"/>
      <c r="Y329" s="308"/>
      <c r="Z329" s="308"/>
      <c r="AA329" s="308"/>
      <c r="AB329" s="308"/>
      <c r="AC329" s="308"/>
      <c r="AD329" s="308"/>
      <c r="AE329" s="308"/>
      <c r="AF329" s="308"/>
      <c r="AG329" s="308"/>
      <c r="AH329" s="308"/>
      <c r="AI329" s="308"/>
      <c r="AJ329" s="343"/>
      <c r="AK329" s="344"/>
      <c r="AL329" s="344"/>
      <c r="AM329" s="344"/>
      <c r="AN329" s="344"/>
      <c r="AO329" s="344"/>
      <c r="AQ329" s="347"/>
      <c r="AR329" s="296" t="s">
        <v>250</v>
      </c>
      <c r="AS329" s="305" t="s">
        <v>380</v>
      </c>
      <c r="AT329" s="305" t="s">
        <v>1451</v>
      </c>
      <c r="AU329" s="342">
        <v>2</v>
      </c>
      <c r="AV329" s="542">
        <f t="shared" si="16"/>
        <v>8.3170457853370483E-5</v>
      </c>
    </row>
    <row r="330" spans="1:48" ht="15.75" customHeight="1" x14ac:dyDescent="0.25">
      <c r="A330" s="296" t="s">
        <v>128</v>
      </c>
      <c r="B330" s="306" t="s">
        <v>315</v>
      </c>
      <c r="C330" s="306" t="s">
        <v>282</v>
      </c>
      <c r="D330" s="342">
        <v>0</v>
      </c>
      <c r="E330" s="342">
        <v>0</v>
      </c>
      <c r="F330" s="342">
        <v>0</v>
      </c>
      <c r="G330" s="342">
        <v>0</v>
      </c>
      <c r="H330" s="342">
        <v>0</v>
      </c>
      <c r="I330" s="342">
        <v>0</v>
      </c>
      <c r="J330" s="342">
        <v>0</v>
      </c>
      <c r="K330" s="342">
        <v>0</v>
      </c>
      <c r="L330" s="342">
        <v>0</v>
      </c>
      <c r="M330" s="342">
        <v>0</v>
      </c>
      <c r="N330" s="342">
        <v>0</v>
      </c>
      <c r="O330" s="342">
        <v>0</v>
      </c>
      <c r="P330" s="342">
        <f t="shared" si="14"/>
        <v>0</v>
      </c>
      <c r="Q330" s="973">
        <f t="shared" si="15"/>
        <v>0</v>
      </c>
      <c r="R330" s="307" t="s">
        <v>112</v>
      </c>
      <c r="S330" s="307" t="s">
        <v>112</v>
      </c>
      <c r="T330" s="307"/>
      <c r="U330" s="307"/>
      <c r="V330" s="311"/>
      <c r="W330" s="312"/>
      <c r="X330" s="307"/>
      <c r="Y330" s="308"/>
      <c r="Z330" s="308"/>
      <c r="AA330" s="308"/>
      <c r="AB330" s="308"/>
      <c r="AC330" s="308"/>
      <c r="AD330" s="308"/>
      <c r="AE330" s="308"/>
      <c r="AF330" s="308"/>
      <c r="AG330" s="308"/>
      <c r="AH330" s="308"/>
      <c r="AI330" s="308"/>
      <c r="AJ330" s="343"/>
      <c r="AK330" s="344"/>
      <c r="AL330" s="344"/>
      <c r="AM330" s="344"/>
      <c r="AN330" s="344"/>
      <c r="AO330" s="344"/>
      <c r="AQ330" s="347"/>
      <c r="AR330" s="296" t="s">
        <v>250</v>
      </c>
      <c r="AS330" s="305" t="s">
        <v>2391</v>
      </c>
      <c r="AT330" s="305" t="s">
        <v>2394</v>
      </c>
      <c r="AU330" s="342">
        <v>2</v>
      </c>
      <c r="AV330" s="542">
        <f t="shared" si="16"/>
        <v>8.3170457853370483E-5</v>
      </c>
    </row>
    <row r="331" spans="1:48" ht="15.75" customHeight="1" x14ac:dyDescent="0.25">
      <c r="A331" s="296" t="s">
        <v>128</v>
      </c>
      <c r="B331" s="306" t="s">
        <v>530</v>
      </c>
      <c r="C331" s="306" t="s">
        <v>277</v>
      </c>
      <c r="D331" s="342">
        <v>0</v>
      </c>
      <c r="E331" s="342">
        <v>0</v>
      </c>
      <c r="F331" s="342">
        <v>0</v>
      </c>
      <c r="G331" s="342">
        <v>0</v>
      </c>
      <c r="H331" s="342">
        <v>0</v>
      </c>
      <c r="I331" s="342">
        <v>0</v>
      </c>
      <c r="J331" s="342">
        <v>0</v>
      </c>
      <c r="K331" s="342">
        <v>0</v>
      </c>
      <c r="L331" s="342">
        <v>0</v>
      </c>
      <c r="M331" s="342">
        <v>0</v>
      </c>
      <c r="N331" s="342">
        <v>0</v>
      </c>
      <c r="O331" s="342">
        <v>0</v>
      </c>
      <c r="P331" s="342">
        <f t="shared" si="14"/>
        <v>0</v>
      </c>
      <c r="Q331" s="973">
        <f t="shared" si="15"/>
        <v>0</v>
      </c>
      <c r="R331" s="307" t="s">
        <v>112</v>
      </c>
      <c r="S331" s="307" t="s">
        <v>112</v>
      </c>
      <c r="T331" s="307"/>
      <c r="U331" s="307"/>
      <c r="V331" s="307"/>
      <c r="W331" s="307"/>
      <c r="X331" s="307"/>
      <c r="Y331" s="308"/>
      <c r="Z331" s="308"/>
      <c r="AA331" s="308"/>
      <c r="AB331" s="308"/>
      <c r="AC331" s="308"/>
      <c r="AD331" s="308"/>
      <c r="AE331" s="308"/>
      <c r="AF331" s="308"/>
      <c r="AG331" s="308"/>
      <c r="AH331" s="308"/>
      <c r="AI331" s="308"/>
      <c r="AJ331" s="343"/>
      <c r="AK331" s="344"/>
      <c r="AL331" s="344"/>
      <c r="AM331" s="344"/>
      <c r="AN331" s="344"/>
      <c r="AO331" s="344"/>
      <c r="AQ331" s="347"/>
      <c r="AR331" s="296" t="s">
        <v>159</v>
      </c>
      <c r="AS331" s="305" t="s">
        <v>2143</v>
      </c>
      <c r="AT331" s="305" t="s">
        <v>272</v>
      </c>
      <c r="AU331" s="342">
        <v>2</v>
      </c>
      <c r="AV331" s="542">
        <f t="shared" si="16"/>
        <v>8.3170457853370483E-5</v>
      </c>
    </row>
    <row r="332" spans="1:48" ht="15.75" customHeight="1" x14ac:dyDescent="0.25">
      <c r="A332" s="296" t="s">
        <v>128</v>
      </c>
      <c r="B332" s="305" t="s">
        <v>1484</v>
      </c>
      <c r="C332" s="305" t="s">
        <v>277</v>
      </c>
      <c r="D332" s="342">
        <v>0</v>
      </c>
      <c r="E332" s="342">
        <v>0</v>
      </c>
      <c r="F332" s="342">
        <v>0</v>
      </c>
      <c r="G332" s="342">
        <v>0</v>
      </c>
      <c r="H332" s="342">
        <v>0</v>
      </c>
      <c r="I332" s="342">
        <v>0</v>
      </c>
      <c r="J332" s="342">
        <v>0</v>
      </c>
      <c r="K332" s="342">
        <v>0</v>
      </c>
      <c r="L332" s="342">
        <v>0</v>
      </c>
      <c r="M332" s="342">
        <v>0</v>
      </c>
      <c r="N332" s="342">
        <v>0</v>
      </c>
      <c r="O332" s="342">
        <v>0</v>
      </c>
      <c r="P332" s="342">
        <f t="shared" si="14"/>
        <v>0</v>
      </c>
      <c r="Q332" s="973">
        <f t="shared" si="15"/>
        <v>0</v>
      </c>
      <c r="R332" s="307" t="s">
        <v>112</v>
      </c>
      <c r="S332" s="307" t="s">
        <v>112</v>
      </c>
      <c r="T332" s="307"/>
      <c r="U332" s="307"/>
      <c r="V332" s="307"/>
      <c r="W332" s="307"/>
      <c r="X332" s="307"/>
      <c r="Y332" s="308"/>
      <c r="Z332" s="308"/>
      <c r="AA332" s="308"/>
      <c r="AB332" s="308"/>
      <c r="AC332" s="308"/>
      <c r="AD332" s="308"/>
      <c r="AE332" s="308"/>
      <c r="AF332" s="308"/>
      <c r="AG332" s="308"/>
      <c r="AH332" s="308"/>
      <c r="AI332" s="308"/>
      <c r="AJ332" s="343"/>
      <c r="AK332" s="344"/>
      <c r="AL332" s="344"/>
      <c r="AM332" s="344"/>
      <c r="AN332" s="344"/>
      <c r="AO332" s="344"/>
      <c r="AQ332" s="347"/>
      <c r="AR332" s="296" t="s">
        <v>164</v>
      </c>
      <c r="AS332" s="305" t="s">
        <v>2294</v>
      </c>
      <c r="AT332" s="305" t="s">
        <v>418</v>
      </c>
      <c r="AU332" s="342">
        <v>2</v>
      </c>
      <c r="AV332" s="542">
        <f t="shared" si="16"/>
        <v>8.3170457853370483E-5</v>
      </c>
    </row>
    <row r="333" spans="1:48" ht="15.75" customHeight="1" x14ac:dyDescent="0.25">
      <c r="A333" s="296" t="s">
        <v>128</v>
      </c>
      <c r="B333" s="306" t="s">
        <v>536</v>
      </c>
      <c r="C333" s="306" t="s">
        <v>537</v>
      </c>
      <c r="D333" s="342">
        <v>0</v>
      </c>
      <c r="E333" s="342">
        <v>0</v>
      </c>
      <c r="F333" s="342">
        <v>0</v>
      </c>
      <c r="G333" s="342">
        <v>0</v>
      </c>
      <c r="H333" s="342">
        <v>0</v>
      </c>
      <c r="I333" s="342">
        <v>0</v>
      </c>
      <c r="J333" s="342">
        <v>0</v>
      </c>
      <c r="K333" s="342">
        <v>0</v>
      </c>
      <c r="L333" s="342">
        <v>0</v>
      </c>
      <c r="M333" s="342">
        <v>0</v>
      </c>
      <c r="N333" s="342">
        <v>0</v>
      </c>
      <c r="O333" s="342">
        <v>0</v>
      </c>
      <c r="P333" s="342">
        <f t="shared" si="14"/>
        <v>0</v>
      </c>
      <c r="Q333" s="973">
        <f t="shared" si="15"/>
        <v>0</v>
      </c>
      <c r="R333" s="307" t="s">
        <v>112</v>
      </c>
      <c r="S333" s="307" t="s">
        <v>112</v>
      </c>
      <c r="T333" s="307"/>
      <c r="U333" s="307"/>
      <c r="V333" s="307"/>
      <c r="W333" s="307"/>
      <c r="X333" s="307"/>
      <c r="Y333" s="308"/>
      <c r="Z333" s="308"/>
      <c r="AA333" s="308"/>
      <c r="AB333" s="308"/>
      <c r="AC333" s="308"/>
      <c r="AD333" s="308"/>
      <c r="AE333" s="308"/>
      <c r="AF333" s="308"/>
      <c r="AG333" s="308"/>
      <c r="AH333" s="308"/>
      <c r="AI333" s="308"/>
      <c r="AJ333" s="343"/>
      <c r="AK333" s="344"/>
      <c r="AL333" s="344"/>
      <c r="AM333" s="344"/>
      <c r="AN333" s="344"/>
      <c r="AO333" s="344"/>
      <c r="AQ333" s="347"/>
      <c r="AR333" s="296" t="s">
        <v>164</v>
      </c>
      <c r="AS333" s="305" t="s">
        <v>2295</v>
      </c>
      <c r="AT333" s="305" t="s">
        <v>81</v>
      </c>
      <c r="AU333" s="342">
        <v>2</v>
      </c>
      <c r="AV333" s="542">
        <f t="shared" si="16"/>
        <v>8.3170457853370483E-5</v>
      </c>
    </row>
    <row r="334" spans="1:48" ht="15.75" customHeight="1" x14ac:dyDescent="0.25">
      <c r="A334" s="296" t="s">
        <v>128</v>
      </c>
      <c r="B334" s="306" t="s">
        <v>486</v>
      </c>
      <c r="C334" s="306" t="s">
        <v>289</v>
      </c>
      <c r="D334" s="342">
        <v>1</v>
      </c>
      <c r="E334" s="342">
        <v>16</v>
      </c>
      <c r="F334" s="342">
        <v>10</v>
      </c>
      <c r="G334" s="342">
        <v>15</v>
      </c>
      <c r="H334" s="342">
        <v>0</v>
      </c>
      <c r="I334" s="342">
        <v>0</v>
      </c>
      <c r="J334" s="342">
        <v>0</v>
      </c>
      <c r="K334" s="342">
        <v>0</v>
      </c>
      <c r="L334" s="342">
        <v>0</v>
      </c>
      <c r="M334" s="342">
        <v>0</v>
      </c>
      <c r="N334" s="342">
        <v>0</v>
      </c>
      <c r="O334" s="342">
        <v>0</v>
      </c>
      <c r="P334" s="342">
        <f t="shared" si="14"/>
        <v>42</v>
      </c>
      <c r="Q334" s="973">
        <f t="shared" si="15"/>
        <v>1.7465796149207802E-3</v>
      </c>
      <c r="R334" s="307" t="s">
        <v>112</v>
      </c>
      <c r="S334" s="307" t="s">
        <v>112</v>
      </c>
      <c r="T334" s="307"/>
      <c r="U334" s="307"/>
      <c r="V334" s="307"/>
      <c r="W334" s="307"/>
      <c r="X334" s="307"/>
      <c r="Y334" s="308"/>
      <c r="Z334" s="308"/>
      <c r="AA334" s="308"/>
      <c r="AB334" s="308"/>
      <c r="AC334" s="308"/>
      <c r="AD334" s="308"/>
      <c r="AE334" s="308"/>
      <c r="AF334" s="308"/>
      <c r="AG334" s="308"/>
      <c r="AH334" s="308"/>
      <c r="AI334" s="308"/>
      <c r="AJ334" s="343"/>
      <c r="AK334" s="344"/>
      <c r="AL334" s="344"/>
      <c r="AM334" s="344"/>
      <c r="AN334" s="344"/>
      <c r="AO334" s="344"/>
      <c r="AQ334" s="347"/>
      <c r="AR334" s="296" t="s">
        <v>161</v>
      </c>
      <c r="AS334" s="305" t="s">
        <v>2109</v>
      </c>
      <c r="AT334" s="305" t="s">
        <v>284</v>
      </c>
      <c r="AU334" s="342">
        <v>2</v>
      </c>
      <c r="AV334" s="542">
        <f t="shared" si="16"/>
        <v>8.3170457853370483E-5</v>
      </c>
    </row>
    <row r="335" spans="1:48" ht="15.75" customHeight="1" x14ac:dyDescent="0.25">
      <c r="A335" s="296" t="s">
        <v>128</v>
      </c>
      <c r="B335" s="305" t="s">
        <v>1838</v>
      </c>
      <c r="C335" s="305" t="s">
        <v>282</v>
      </c>
      <c r="D335" s="342">
        <v>15</v>
      </c>
      <c r="E335" s="342">
        <v>49</v>
      </c>
      <c r="F335" s="342">
        <v>41</v>
      </c>
      <c r="G335" s="342">
        <v>24</v>
      </c>
      <c r="H335" s="342">
        <v>32</v>
      </c>
      <c r="I335" s="342">
        <v>70</v>
      </c>
      <c r="J335" s="342">
        <v>0</v>
      </c>
      <c r="K335" s="342">
        <v>0</v>
      </c>
      <c r="L335" s="342">
        <v>0</v>
      </c>
      <c r="M335" s="342">
        <v>0</v>
      </c>
      <c r="N335" s="342">
        <v>0</v>
      </c>
      <c r="O335" s="342">
        <v>0</v>
      </c>
      <c r="P335" s="342">
        <f t="shared" si="14"/>
        <v>231</v>
      </c>
      <c r="Q335" s="973">
        <f t="shared" si="15"/>
        <v>9.6061878820642901E-3</v>
      </c>
      <c r="R335" s="307">
        <v>9376.6799119310599</v>
      </c>
      <c r="S335" s="307">
        <v>9305.7499033182994</v>
      </c>
      <c r="T335" s="307"/>
      <c r="U335" s="307"/>
      <c r="V335" s="307"/>
      <c r="W335" s="307"/>
      <c r="X335" s="307"/>
      <c r="Y335" s="308"/>
      <c r="Z335" s="308"/>
      <c r="AA335" s="308"/>
      <c r="AB335" s="308"/>
      <c r="AC335" s="308"/>
      <c r="AD335" s="308"/>
      <c r="AE335" s="308"/>
      <c r="AF335" s="308"/>
      <c r="AG335" s="308"/>
      <c r="AH335" s="308"/>
      <c r="AI335" s="308"/>
      <c r="AJ335" s="343"/>
      <c r="AK335" s="344"/>
      <c r="AL335" s="344"/>
      <c r="AM335" s="344"/>
      <c r="AN335" s="344"/>
      <c r="AO335" s="344"/>
      <c r="AQ335" s="347"/>
      <c r="AR335" s="296" t="s">
        <v>163</v>
      </c>
      <c r="AS335" s="305" t="s">
        <v>500</v>
      </c>
      <c r="AT335" s="305" t="s">
        <v>277</v>
      </c>
      <c r="AU335" s="342">
        <v>2</v>
      </c>
      <c r="AV335" s="542">
        <f t="shared" si="16"/>
        <v>8.3170457853370483E-5</v>
      </c>
    </row>
    <row r="336" spans="1:48" ht="15.75" customHeight="1" x14ac:dyDescent="0.25">
      <c r="A336" s="296" t="s">
        <v>128</v>
      </c>
      <c r="B336" s="305" t="s">
        <v>539</v>
      </c>
      <c r="C336" s="305" t="s">
        <v>540</v>
      </c>
      <c r="D336" s="342">
        <v>16</v>
      </c>
      <c r="E336" s="342">
        <v>3</v>
      </c>
      <c r="F336" s="342">
        <v>11</v>
      </c>
      <c r="G336" s="342">
        <v>0</v>
      </c>
      <c r="H336" s="342">
        <v>6</v>
      </c>
      <c r="I336" s="342">
        <v>3</v>
      </c>
      <c r="J336" s="342">
        <v>0</v>
      </c>
      <c r="K336" s="342">
        <v>0</v>
      </c>
      <c r="L336" s="342">
        <v>0</v>
      </c>
      <c r="M336" s="342">
        <v>0</v>
      </c>
      <c r="N336" s="342">
        <v>0</v>
      </c>
      <c r="O336" s="342">
        <v>0</v>
      </c>
      <c r="P336" s="342">
        <f t="shared" si="14"/>
        <v>39</v>
      </c>
      <c r="Q336" s="973">
        <f t="shared" si="15"/>
        <v>1.6218239281407243E-3</v>
      </c>
      <c r="R336" s="307">
        <v>45888.460000695799</v>
      </c>
      <c r="S336" s="307">
        <v>41503.149999470603</v>
      </c>
      <c r="T336" s="307"/>
      <c r="U336" s="307"/>
      <c r="V336" s="307"/>
      <c r="W336" s="307"/>
      <c r="X336" s="307"/>
      <c r="Y336" s="308"/>
      <c r="Z336" s="308"/>
      <c r="AA336" s="308"/>
      <c r="AB336" s="308"/>
      <c r="AC336" s="308"/>
      <c r="AD336" s="308"/>
      <c r="AE336" s="308"/>
      <c r="AF336" s="308"/>
      <c r="AG336" s="308"/>
      <c r="AH336" s="308"/>
      <c r="AI336" s="308"/>
      <c r="AJ336" s="343"/>
      <c r="AK336" s="344"/>
      <c r="AL336" s="344"/>
      <c r="AM336" s="344"/>
      <c r="AN336" s="344"/>
      <c r="AO336" s="344"/>
      <c r="AQ336" s="347"/>
      <c r="AR336" s="296" t="s">
        <v>122</v>
      </c>
      <c r="AS336" s="305" t="s">
        <v>2471</v>
      </c>
      <c r="AT336" s="305" t="s">
        <v>272</v>
      </c>
      <c r="AU336" s="342">
        <v>2</v>
      </c>
      <c r="AV336" s="542">
        <f t="shared" si="16"/>
        <v>8.3170457853370483E-5</v>
      </c>
    </row>
    <row r="337" spans="1:48" ht="15.75" customHeight="1" x14ac:dyDescent="0.25">
      <c r="A337" s="296" t="s">
        <v>128</v>
      </c>
      <c r="B337" s="306" t="s">
        <v>439</v>
      </c>
      <c r="C337" s="306" t="s">
        <v>440</v>
      </c>
      <c r="D337" s="342">
        <v>0</v>
      </c>
      <c r="E337" s="342">
        <v>0</v>
      </c>
      <c r="F337" s="342">
        <v>0</v>
      </c>
      <c r="G337" s="342">
        <v>0</v>
      </c>
      <c r="H337" s="342">
        <v>0</v>
      </c>
      <c r="I337" s="342">
        <v>0</v>
      </c>
      <c r="J337" s="342">
        <v>0</v>
      </c>
      <c r="K337" s="342">
        <v>0</v>
      </c>
      <c r="L337" s="342">
        <v>0</v>
      </c>
      <c r="M337" s="342">
        <v>0</v>
      </c>
      <c r="N337" s="342">
        <v>0</v>
      </c>
      <c r="O337" s="342">
        <v>0</v>
      </c>
      <c r="P337" s="342">
        <f t="shared" si="14"/>
        <v>0</v>
      </c>
      <c r="Q337" s="973">
        <f t="shared" si="15"/>
        <v>0</v>
      </c>
      <c r="R337" s="307" t="s">
        <v>112</v>
      </c>
      <c r="S337" s="307" t="s">
        <v>112</v>
      </c>
      <c r="T337" s="307"/>
      <c r="U337" s="307"/>
      <c r="V337" s="307"/>
      <c r="W337" s="307"/>
      <c r="X337" s="307"/>
      <c r="Y337" s="308"/>
      <c r="Z337" s="308"/>
      <c r="AA337" s="308"/>
      <c r="AB337" s="308"/>
      <c r="AC337" s="308"/>
      <c r="AD337" s="308"/>
      <c r="AE337" s="308"/>
      <c r="AF337" s="308"/>
      <c r="AG337" s="308"/>
      <c r="AH337" s="308"/>
      <c r="AI337" s="308"/>
      <c r="AJ337" s="343"/>
      <c r="AK337" s="344"/>
      <c r="AL337" s="344"/>
      <c r="AM337" s="344"/>
      <c r="AN337" s="344"/>
      <c r="AO337" s="344"/>
      <c r="AQ337" s="347"/>
      <c r="AR337" s="296" t="s">
        <v>122</v>
      </c>
      <c r="AS337" s="305" t="s">
        <v>2296</v>
      </c>
      <c r="AT337" s="305" t="s">
        <v>345</v>
      </c>
      <c r="AU337" s="342">
        <v>2</v>
      </c>
      <c r="AV337" s="542">
        <f t="shared" si="16"/>
        <v>8.3170457853370483E-5</v>
      </c>
    </row>
    <row r="338" spans="1:48" ht="15.75" customHeight="1" x14ac:dyDescent="0.25">
      <c r="A338" s="296" t="s">
        <v>128</v>
      </c>
      <c r="B338" s="306" t="s">
        <v>1785</v>
      </c>
      <c r="C338" s="306" t="s">
        <v>272</v>
      </c>
      <c r="D338" s="342">
        <v>0</v>
      </c>
      <c r="E338" s="342">
        <v>0</v>
      </c>
      <c r="F338" s="342">
        <v>0</v>
      </c>
      <c r="G338" s="342">
        <v>0</v>
      </c>
      <c r="H338" s="342">
        <v>0</v>
      </c>
      <c r="I338" s="342">
        <v>0</v>
      </c>
      <c r="J338" s="342">
        <v>0</v>
      </c>
      <c r="K338" s="342">
        <v>0</v>
      </c>
      <c r="L338" s="342">
        <v>0</v>
      </c>
      <c r="M338" s="342">
        <v>0</v>
      </c>
      <c r="N338" s="342">
        <v>0</v>
      </c>
      <c r="O338" s="342">
        <v>0</v>
      </c>
      <c r="P338" s="342">
        <f t="shared" si="14"/>
        <v>0</v>
      </c>
      <c r="Q338" s="973">
        <f t="shared" si="15"/>
        <v>0</v>
      </c>
      <c r="R338" s="307" t="s">
        <v>112</v>
      </c>
      <c r="S338" s="307" t="s">
        <v>112</v>
      </c>
      <c r="T338" s="307"/>
      <c r="U338" s="307"/>
      <c r="V338" s="307"/>
      <c r="W338" s="307"/>
      <c r="X338" s="307"/>
      <c r="Y338" s="308"/>
      <c r="Z338" s="308"/>
      <c r="AA338" s="308"/>
      <c r="AB338" s="308"/>
      <c r="AC338" s="308"/>
      <c r="AD338" s="308"/>
      <c r="AE338" s="308"/>
      <c r="AF338" s="308"/>
      <c r="AG338" s="308"/>
      <c r="AH338" s="308"/>
      <c r="AI338" s="308"/>
      <c r="AJ338" s="343"/>
      <c r="AK338" s="344"/>
      <c r="AL338" s="344"/>
      <c r="AM338" s="344"/>
      <c r="AN338" s="344"/>
      <c r="AO338" s="344"/>
      <c r="AQ338" s="347"/>
      <c r="AR338" s="296" t="s">
        <v>1439</v>
      </c>
      <c r="AS338" s="305" t="s">
        <v>2428</v>
      </c>
      <c r="AT338" s="305" t="s">
        <v>461</v>
      </c>
      <c r="AU338" s="342">
        <v>2</v>
      </c>
      <c r="AV338" s="542">
        <f t="shared" si="16"/>
        <v>8.3170457853370483E-5</v>
      </c>
    </row>
    <row r="339" spans="1:48" ht="15.75" customHeight="1" x14ac:dyDescent="0.25">
      <c r="A339" s="296" t="s">
        <v>128</v>
      </c>
      <c r="B339" s="305" t="s">
        <v>425</v>
      </c>
      <c r="C339" s="305" t="s">
        <v>81</v>
      </c>
      <c r="D339" s="342">
        <v>2</v>
      </c>
      <c r="E339" s="342">
        <v>19</v>
      </c>
      <c r="F339" s="342">
        <v>3</v>
      </c>
      <c r="G339" s="342">
        <v>5</v>
      </c>
      <c r="H339" s="342">
        <v>3</v>
      </c>
      <c r="I339" s="342">
        <v>0</v>
      </c>
      <c r="J339" s="342">
        <v>0</v>
      </c>
      <c r="K339" s="342">
        <v>0</v>
      </c>
      <c r="L339" s="342">
        <v>0</v>
      </c>
      <c r="M339" s="342">
        <v>0</v>
      </c>
      <c r="N339" s="342">
        <v>0</v>
      </c>
      <c r="O339" s="342">
        <v>0</v>
      </c>
      <c r="P339" s="342">
        <f t="shared" si="14"/>
        <v>32</v>
      </c>
      <c r="Q339" s="973">
        <f t="shared" si="15"/>
        <v>1.3307273256539277E-3</v>
      </c>
      <c r="R339" s="307" t="s">
        <v>112</v>
      </c>
      <c r="S339" s="307" t="s">
        <v>112</v>
      </c>
      <c r="T339" s="307"/>
      <c r="U339" s="307"/>
      <c r="V339" s="307"/>
      <c r="W339" s="307"/>
      <c r="X339" s="307"/>
      <c r="Y339" s="308"/>
      <c r="Z339" s="308"/>
      <c r="AA339" s="308"/>
      <c r="AB339" s="308"/>
      <c r="AC339" s="308"/>
      <c r="AD339" s="308"/>
      <c r="AE339" s="308"/>
      <c r="AF339" s="308"/>
      <c r="AG339" s="308"/>
      <c r="AH339" s="308"/>
      <c r="AI339" s="308"/>
      <c r="AJ339" s="343"/>
      <c r="AK339" s="344"/>
      <c r="AL339" s="344"/>
      <c r="AM339" s="344"/>
      <c r="AN339" s="344"/>
      <c r="AO339" s="344"/>
      <c r="AQ339" s="347"/>
      <c r="AR339" s="296" t="s">
        <v>1439</v>
      </c>
      <c r="AS339" s="305" t="s">
        <v>865</v>
      </c>
      <c r="AT339" s="305" t="s">
        <v>461</v>
      </c>
      <c r="AU339" s="342">
        <v>2</v>
      </c>
      <c r="AV339" s="542">
        <f t="shared" si="16"/>
        <v>8.3170457853370483E-5</v>
      </c>
    </row>
    <row r="340" spans="1:48" ht="15.75" customHeight="1" x14ac:dyDescent="0.25">
      <c r="A340" s="296" t="s">
        <v>128</v>
      </c>
      <c r="B340" s="305" t="s">
        <v>329</v>
      </c>
      <c r="C340" s="305" t="s">
        <v>272</v>
      </c>
      <c r="D340" s="342">
        <v>15</v>
      </c>
      <c r="E340" s="342">
        <v>79</v>
      </c>
      <c r="F340" s="342">
        <v>77</v>
      </c>
      <c r="G340" s="342">
        <v>1</v>
      </c>
      <c r="H340" s="342">
        <v>97</v>
      </c>
      <c r="I340" s="342">
        <v>0</v>
      </c>
      <c r="J340" s="342">
        <v>0</v>
      </c>
      <c r="K340" s="342">
        <v>0</v>
      </c>
      <c r="L340" s="342">
        <v>0</v>
      </c>
      <c r="M340" s="342">
        <v>0</v>
      </c>
      <c r="N340" s="342">
        <v>0</v>
      </c>
      <c r="O340" s="342">
        <v>0</v>
      </c>
      <c r="P340" s="342">
        <f t="shared" si="14"/>
        <v>269</v>
      </c>
      <c r="Q340" s="973">
        <f t="shared" si="15"/>
        <v>1.118642658127833E-2</v>
      </c>
      <c r="R340" s="307">
        <v>26870.699999546199</v>
      </c>
      <c r="S340" s="307">
        <v>24092.449962111401</v>
      </c>
      <c r="T340" s="307"/>
      <c r="U340" s="307"/>
      <c r="V340" s="307"/>
      <c r="W340" s="307"/>
      <c r="X340" s="307"/>
      <c r="Y340" s="308"/>
      <c r="Z340" s="308"/>
      <c r="AA340" s="308"/>
      <c r="AB340" s="308"/>
      <c r="AC340" s="308"/>
      <c r="AD340" s="308"/>
      <c r="AE340" s="308"/>
      <c r="AF340" s="308"/>
      <c r="AG340" s="308"/>
      <c r="AH340" s="308"/>
      <c r="AI340" s="308"/>
      <c r="AJ340" s="343"/>
      <c r="AK340" s="344"/>
      <c r="AL340" s="344"/>
      <c r="AM340" s="344"/>
      <c r="AN340" s="344"/>
      <c r="AO340" s="344"/>
      <c r="AQ340" s="347"/>
      <c r="AR340" s="296" t="s">
        <v>2518</v>
      </c>
      <c r="AS340" s="305" t="s">
        <v>2527</v>
      </c>
      <c r="AT340" s="305" t="s">
        <v>277</v>
      </c>
      <c r="AU340" s="342">
        <v>2</v>
      </c>
      <c r="AV340" s="542">
        <f t="shared" si="16"/>
        <v>8.3170457853370483E-5</v>
      </c>
    </row>
    <row r="341" spans="1:48" ht="15.75" customHeight="1" x14ac:dyDescent="0.25">
      <c r="A341" s="296" t="s">
        <v>128</v>
      </c>
      <c r="B341" s="305" t="s">
        <v>512</v>
      </c>
      <c r="C341" s="305" t="s">
        <v>289</v>
      </c>
      <c r="D341" s="342">
        <v>59</v>
      </c>
      <c r="E341" s="342">
        <v>31</v>
      </c>
      <c r="F341" s="342">
        <v>22</v>
      </c>
      <c r="G341" s="342">
        <v>25</v>
      </c>
      <c r="H341" s="342">
        <v>0</v>
      </c>
      <c r="I341" s="342">
        <v>0</v>
      </c>
      <c r="J341" s="342">
        <v>0</v>
      </c>
      <c r="K341" s="342">
        <v>0</v>
      </c>
      <c r="L341" s="342">
        <v>0</v>
      </c>
      <c r="M341" s="342">
        <v>0</v>
      </c>
      <c r="N341" s="342">
        <v>0</v>
      </c>
      <c r="O341" s="342">
        <v>0</v>
      </c>
      <c r="P341" s="342">
        <f t="shared" si="14"/>
        <v>137</v>
      </c>
      <c r="Q341" s="973">
        <f t="shared" si="15"/>
        <v>5.697176362955878E-3</v>
      </c>
      <c r="R341" s="307">
        <v>13517.9200877608</v>
      </c>
      <c r="S341" s="307">
        <v>12018.1100279084</v>
      </c>
      <c r="T341" s="307"/>
      <c r="U341" s="307"/>
      <c r="V341" s="307"/>
      <c r="W341" s="307"/>
      <c r="X341" s="307"/>
      <c r="Y341" s="308"/>
      <c r="Z341" s="308"/>
      <c r="AA341" s="308"/>
      <c r="AB341" s="308"/>
      <c r="AC341" s="308"/>
      <c r="AD341" s="308"/>
      <c r="AE341" s="308"/>
      <c r="AF341" s="308"/>
      <c r="AG341" s="308"/>
      <c r="AH341" s="308"/>
      <c r="AI341" s="308"/>
      <c r="AJ341" s="343"/>
      <c r="AK341" s="344"/>
      <c r="AL341" s="343"/>
      <c r="AM341" s="343"/>
      <c r="AN341" s="344"/>
      <c r="AO341" s="344"/>
      <c r="AQ341" s="347"/>
      <c r="AR341" s="296" t="s">
        <v>2489</v>
      </c>
      <c r="AS341" s="305" t="s">
        <v>572</v>
      </c>
      <c r="AT341" s="305" t="s">
        <v>631</v>
      </c>
      <c r="AU341" s="342">
        <v>1</v>
      </c>
      <c r="AV341" s="542">
        <f t="shared" si="16"/>
        <v>4.1585228926685242E-5</v>
      </c>
    </row>
    <row r="342" spans="1:48" ht="15.75" customHeight="1" x14ac:dyDescent="0.25">
      <c r="A342" s="296" t="s">
        <v>2447</v>
      </c>
      <c r="B342" s="305" t="s">
        <v>2457</v>
      </c>
      <c r="C342" s="306" t="s">
        <v>272</v>
      </c>
      <c r="D342" s="342">
        <v>0</v>
      </c>
      <c r="E342" s="342">
        <v>0</v>
      </c>
      <c r="F342" s="342">
        <v>0</v>
      </c>
      <c r="G342" s="342">
        <v>1</v>
      </c>
      <c r="H342" s="342">
        <v>0</v>
      </c>
      <c r="I342" s="342">
        <v>0</v>
      </c>
      <c r="J342" s="342">
        <v>0</v>
      </c>
      <c r="K342" s="342">
        <v>0</v>
      </c>
      <c r="L342" s="342">
        <v>0</v>
      </c>
      <c r="M342" s="342">
        <v>0</v>
      </c>
      <c r="N342" s="342">
        <v>0</v>
      </c>
      <c r="O342" s="342">
        <v>0</v>
      </c>
      <c r="P342" s="342">
        <f t="shared" ref="P342:P405" si="17">SUM(D342:O342)</f>
        <v>1</v>
      </c>
      <c r="Q342" s="973">
        <f t="shared" si="15"/>
        <v>4.1585228926685242E-5</v>
      </c>
      <c r="R342" s="307"/>
      <c r="S342" s="307"/>
      <c r="T342" s="307"/>
      <c r="U342" s="307"/>
      <c r="V342" s="307"/>
      <c r="W342" s="307"/>
      <c r="X342" s="307"/>
      <c r="Y342" s="308"/>
      <c r="Z342" s="308"/>
      <c r="AA342" s="308"/>
      <c r="AB342" s="308"/>
      <c r="AC342" s="308"/>
      <c r="AD342" s="308"/>
      <c r="AE342" s="308"/>
      <c r="AF342" s="308"/>
      <c r="AG342" s="308"/>
      <c r="AH342" s="308"/>
      <c r="AI342" s="308"/>
      <c r="AJ342" s="343"/>
      <c r="AK342" s="343"/>
      <c r="AL342" s="343"/>
      <c r="AM342" s="343"/>
      <c r="AN342" s="343"/>
      <c r="AO342" s="343"/>
      <c r="AQ342" s="347"/>
      <c r="AR342" s="296" t="s">
        <v>2489</v>
      </c>
      <c r="AS342" s="305" t="s">
        <v>832</v>
      </c>
      <c r="AT342" s="305" t="s">
        <v>289</v>
      </c>
      <c r="AU342" s="342">
        <v>1</v>
      </c>
      <c r="AV342" s="542">
        <f t="shared" si="16"/>
        <v>4.1585228926685242E-5</v>
      </c>
    </row>
    <row r="343" spans="1:48" ht="15.75" customHeight="1" x14ac:dyDescent="0.25">
      <c r="A343" s="296" t="s">
        <v>2447</v>
      </c>
      <c r="B343" s="305" t="s">
        <v>2458</v>
      </c>
      <c r="C343" s="306" t="s">
        <v>272</v>
      </c>
      <c r="D343" s="342">
        <v>0</v>
      </c>
      <c r="E343" s="342">
        <v>0</v>
      </c>
      <c r="F343" s="342">
        <v>0</v>
      </c>
      <c r="G343" s="342">
        <v>15</v>
      </c>
      <c r="H343" s="342">
        <v>9</v>
      </c>
      <c r="I343" s="342">
        <v>0</v>
      </c>
      <c r="J343" s="342">
        <v>0</v>
      </c>
      <c r="K343" s="342">
        <v>0</v>
      </c>
      <c r="L343" s="342">
        <v>0</v>
      </c>
      <c r="M343" s="342">
        <v>0</v>
      </c>
      <c r="N343" s="342">
        <v>0</v>
      </c>
      <c r="O343" s="342">
        <v>0</v>
      </c>
      <c r="P343" s="342">
        <f t="shared" si="17"/>
        <v>24</v>
      </c>
      <c r="Q343" s="973">
        <f t="shared" si="15"/>
        <v>9.980454942404458E-4</v>
      </c>
      <c r="R343" s="307"/>
      <c r="S343" s="307"/>
      <c r="T343" s="307"/>
      <c r="U343" s="307"/>
      <c r="V343" s="307"/>
      <c r="W343" s="307"/>
      <c r="X343" s="307"/>
      <c r="Y343" s="308"/>
      <c r="Z343" s="308"/>
      <c r="AA343" s="308"/>
      <c r="AB343" s="308"/>
      <c r="AC343" s="308"/>
      <c r="AD343" s="308"/>
      <c r="AE343" s="308"/>
      <c r="AF343" s="308"/>
      <c r="AG343" s="308"/>
      <c r="AH343" s="308"/>
      <c r="AI343" s="308"/>
      <c r="AJ343" s="343"/>
      <c r="AK343" s="343"/>
      <c r="AL343" s="343"/>
      <c r="AM343" s="343"/>
      <c r="AN343" s="343"/>
      <c r="AO343" s="343"/>
      <c r="AQ343" s="347"/>
      <c r="AR343" s="296" t="s">
        <v>119</v>
      </c>
      <c r="AS343" s="305" t="s">
        <v>1459</v>
      </c>
      <c r="AT343" s="305" t="s">
        <v>301</v>
      </c>
      <c r="AU343" s="342">
        <v>1</v>
      </c>
      <c r="AV343" s="542">
        <f t="shared" si="16"/>
        <v>4.1585228926685242E-5</v>
      </c>
    </row>
    <row r="344" spans="1:48" ht="15.75" customHeight="1" x14ac:dyDescent="0.25">
      <c r="A344" s="296" t="s">
        <v>2447</v>
      </c>
      <c r="B344" s="305" t="s">
        <v>2497</v>
      </c>
      <c r="C344" s="306" t="s">
        <v>299</v>
      </c>
      <c r="D344" s="342">
        <v>0</v>
      </c>
      <c r="E344" s="342">
        <v>0</v>
      </c>
      <c r="F344" s="342">
        <v>0</v>
      </c>
      <c r="G344" s="342">
        <v>0</v>
      </c>
      <c r="H344" s="342">
        <v>36</v>
      </c>
      <c r="I344" s="342">
        <v>0</v>
      </c>
      <c r="J344" s="342">
        <v>0</v>
      </c>
      <c r="K344" s="342">
        <v>0</v>
      </c>
      <c r="L344" s="342">
        <v>0</v>
      </c>
      <c r="M344" s="342">
        <v>0</v>
      </c>
      <c r="N344" s="342">
        <v>0</v>
      </c>
      <c r="O344" s="342">
        <v>0</v>
      </c>
      <c r="P344" s="342">
        <f t="shared" si="17"/>
        <v>36</v>
      </c>
      <c r="Q344" s="973">
        <f t="shared" si="15"/>
        <v>1.4970682413606687E-3</v>
      </c>
      <c r="R344" s="307"/>
      <c r="S344" s="307"/>
      <c r="T344" s="307"/>
      <c r="U344" s="307"/>
      <c r="V344" s="307"/>
      <c r="W344" s="307"/>
      <c r="X344" s="307"/>
      <c r="Y344" s="308"/>
      <c r="Z344" s="308"/>
      <c r="AA344" s="308"/>
      <c r="AB344" s="308"/>
      <c r="AC344" s="308"/>
      <c r="AD344" s="308"/>
      <c r="AE344" s="308"/>
      <c r="AF344" s="308"/>
      <c r="AG344" s="308"/>
      <c r="AH344" s="308"/>
      <c r="AI344" s="308"/>
      <c r="AJ344" s="343"/>
      <c r="AK344" s="343"/>
      <c r="AL344" s="343"/>
      <c r="AM344" s="343"/>
      <c r="AN344" s="343"/>
      <c r="AO344" s="343"/>
      <c r="AQ344" s="347"/>
      <c r="AR344" s="296" t="s">
        <v>119</v>
      </c>
      <c r="AS344" s="305" t="s">
        <v>300</v>
      </c>
      <c r="AT344" s="305" t="s">
        <v>301</v>
      </c>
      <c r="AU344" s="342">
        <v>1</v>
      </c>
      <c r="AV344" s="542">
        <f t="shared" si="16"/>
        <v>4.1585228926685242E-5</v>
      </c>
    </row>
    <row r="345" spans="1:48" ht="15.75" customHeight="1" x14ac:dyDescent="0.25">
      <c r="A345" s="296" t="s">
        <v>143</v>
      </c>
      <c r="B345" s="305" t="s">
        <v>339</v>
      </c>
      <c r="C345" s="305" t="s">
        <v>274</v>
      </c>
      <c r="D345" s="342">
        <v>38</v>
      </c>
      <c r="E345" s="342">
        <v>14</v>
      </c>
      <c r="F345" s="342">
        <v>18</v>
      </c>
      <c r="G345" s="342">
        <v>61</v>
      </c>
      <c r="H345" s="342">
        <v>60</v>
      </c>
      <c r="I345" s="342">
        <v>60</v>
      </c>
      <c r="J345" s="342">
        <v>0</v>
      </c>
      <c r="K345" s="342">
        <v>0</v>
      </c>
      <c r="L345" s="342">
        <v>0</v>
      </c>
      <c r="M345" s="342">
        <v>0</v>
      </c>
      <c r="N345" s="342">
        <v>0</v>
      </c>
      <c r="O345" s="342">
        <v>0</v>
      </c>
      <c r="P345" s="342">
        <f t="shared" si="17"/>
        <v>251</v>
      </c>
      <c r="Q345" s="973">
        <f t="shared" si="15"/>
        <v>1.0437892460597996E-2</v>
      </c>
      <c r="R345" s="307">
        <v>27915.929830464898</v>
      </c>
      <c r="S345" s="307">
        <v>18862.989938883598</v>
      </c>
      <c r="T345" s="307"/>
      <c r="U345" s="307"/>
      <c r="V345" s="307"/>
      <c r="W345" s="307"/>
      <c r="X345" s="308"/>
      <c r="Y345" s="308"/>
      <c r="Z345" s="308"/>
      <c r="AA345" s="308"/>
      <c r="AB345" s="308"/>
      <c r="AC345" s="308"/>
      <c r="AD345" s="308"/>
      <c r="AE345" s="308"/>
      <c r="AF345" s="308"/>
      <c r="AG345" s="308"/>
      <c r="AH345" s="308"/>
      <c r="AI345" s="308"/>
      <c r="AJ345" s="343"/>
      <c r="AK345" s="344"/>
      <c r="AL345" s="344"/>
      <c r="AM345" s="344"/>
      <c r="AN345" s="344"/>
      <c r="AO345" s="344"/>
      <c r="AQ345" s="347"/>
      <c r="AR345" s="296" t="s">
        <v>119</v>
      </c>
      <c r="AS345" s="305" t="s">
        <v>303</v>
      </c>
      <c r="AT345" s="305" t="s">
        <v>301</v>
      </c>
      <c r="AU345" s="342">
        <v>1</v>
      </c>
      <c r="AV345" s="542">
        <f t="shared" si="16"/>
        <v>4.1585228926685242E-5</v>
      </c>
    </row>
    <row r="346" spans="1:48" ht="15.75" customHeight="1" x14ac:dyDescent="0.25">
      <c r="A346" s="296" t="s">
        <v>143</v>
      </c>
      <c r="B346" s="306" t="s">
        <v>467</v>
      </c>
      <c r="C346" s="306" t="s">
        <v>302</v>
      </c>
      <c r="D346" s="342">
        <v>21</v>
      </c>
      <c r="E346" s="342">
        <v>0</v>
      </c>
      <c r="F346" s="342">
        <v>10</v>
      </c>
      <c r="G346" s="342">
        <v>20</v>
      </c>
      <c r="H346" s="342">
        <v>0</v>
      </c>
      <c r="I346" s="342">
        <v>33</v>
      </c>
      <c r="J346" s="342">
        <v>0</v>
      </c>
      <c r="K346" s="342">
        <v>0</v>
      </c>
      <c r="L346" s="342">
        <v>0</v>
      </c>
      <c r="M346" s="342">
        <v>0</v>
      </c>
      <c r="N346" s="342">
        <v>0</v>
      </c>
      <c r="O346" s="342">
        <v>0</v>
      </c>
      <c r="P346" s="342">
        <f t="shared" si="17"/>
        <v>84</v>
      </c>
      <c r="Q346" s="973">
        <f t="shared" si="15"/>
        <v>3.4931592298415603E-3</v>
      </c>
      <c r="R346" s="307">
        <v>35889.080246205602</v>
      </c>
      <c r="S346" s="307">
        <v>32571.6901135021</v>
      </c>
      <c r="T346" s="307"/>
      <c r="U346" s="307"/>
      <c r="V346" s="307"/>
      <c r="W346" s="307"/>
      <c r="X346" s="307"/>
      <c r="Y346" s="308"/>
      <c r="Z346" s="308"/>
      <c r="AA346" s="308"/>
      <c r="AB346" s="308"/>
      <c r="AC346" s="308"/>
      <c r="AD346" s="308"/>
      <c r="AE346" s="308"/>
      <c r="AF346" s="308"/>
      <c r="AG346" s="308"/>
      <c r="AH346" s="308"/>
      <c r="AI346" s="308"/>
      <c r="AJ346" s="343"/>
      <c r="AK346" s="344"/>
      <c r="AL346" s="344"/>
      <c r="AM346" s="344"/>
      <c r="AN346" s="344"/>
      <c r="AO346" s="344"/>
      <c r="AQ346" s="347"/>
      <c r="AR346" s="296" t="s">
        <v>119</v>
      </c>
      <c r="AS346" s="305" t="s">
        <v>308</v>
      </c>
      <c r="AT346" s="305" t="s">
        <v>309</v>
      </c>
      <c r="AU346" s="342">
        <v>1</v>
      </c>
      <c r="AV346" s="542">
        <f t="shared" si="16"/>
        <v>4.1585228926685242E-5</v>
      </c>
    </row>
    <row r="347" spans="1:48" ht="15.75" customHeight="1" x14ac:dyDescent="0.25">
      <c r="A347" s="296" t="s">
        <v>149</v>
      </c>
      <c r="B347" s="305" t="s">
        <v>2251</v>
      </c>
      <c r="C347" s="305" t="s">
        <v>1451</v>
      </c>
      <c r="D347" s="342">
        <v>0</v>
      </c>
      <c r="E347" s="342">
        <v>0</v>
      </c>
      <c r="F347" s="342">
        <v>0</v>
      </c>
      <c r="G347" s="342">
        <v>0</v>
      </c>
      <c r="H347" s="342">
        <v>0</v>
      </c>
      <c r="I347" s="342">
        <v>0</v>
      </c>
      <c r="J347" s="342">
        <v>0</v>
      </c>
      <c r="K347" s="342">
        <v>0</v>
      </c>
      <c r="L347" s="342">
        <v>0</v>
      </c>
      <c r="M347" s="342">
        <v>0</v>
      </c>
      <c r="N347" s="342">
        <v>0</v>
      </c>
      <c r="O347" s="342">
        <v>0</v>
      </c>
      <c r="P347" s="342">
        <f t="shared" si="17"/>
        <v>0</v>
      </c>
      <c r="Q347" s="973">
        <f t="shared" si="15"/>
        <v>0</v>
      </c>
      <c r="R347" s="307" t="s">
        <v>112</v>
      </c>
      <c r="S347" s="307" t="s">
        <v>112</v>
      </c>
      <c r="T347" s="307"/>
      <c r="U347" s="307"/>
      <c r="V347" s="307"/>
      <c r="W347" s="307"/>
      <c r="X347" s="307"/>
      <c r="Y347" s="308"/>
      <c r="Z347" s="308"/>
      <c r="AA347" s="308"/>
      <c r="AB347" s="308"/>
      <c r="AC347" s="308"/>
      <c r="AD347" s="308"/>
      <c r="AE347" s="308"/>
      <c r="AF347" s="308"/>
      <c r="AG347" s="308"/>
      <c r="AH347" s="308"/>
      <c r="AI347" s="308"/>
      <c r="AJ347" s="343"/>
      <c r="AK347" s="344"/>
      <c r="AL347" s="344"/>
      <c r="AM347" s="344"/>
      <c r="AN347" s="344"/>
      <c r="AO347" s="344"/>
      <c r="AQ347" s="347"/>
      <c r="AR347" s="296" t="s">
        <v>119</v>
      </c>
      <c r="AS347" s="305" t="s">
        <v>312</v>
      </c>
      <c r="AT347" s="305" t="s">
        <v>272</v>
      </c>
      <c r="AU347" s="342">
        <v>1</v>
      </c>
      <c r="AV347" s="542">
        <f t="shared" si="16"/>
        <v>4.1585228926685242E-5</v>
      </c>
    </row>
    <row r="348" spans="1:48" ht="15.75" customHeight="1" x14ac:dyDescent="0.25">
      <c r="A348" s="296" t="s">
        <v>149</v>
      </c>
      <c r="B348" s="305" t="s">
        <v>529</v>
      </c>
      <c r="C348" s="305" t="s">
        <v>1451</v>
      </c>
      <c r="D348" s="342">
        <v>0</v>
      </c>
      <c r="E348" s="342">
        <v>0</v>
      </c>
      <c r="F348" s="342">
        <v>0</v>
      </c>
      <c r="G348" s="342">
        <v>0</v>
      </c>
      <c r="H348" s="342">
        <v>1</v>
      </c>
      <c r="I348" s="342">
        <v>0</v>
      </c>
      <c r="J348" s="342">
        <v>0</v>
      </c>
      <c r="K348" s="342">
        <v>0</v>
      </c>
      <c r="L348" s="342">
        <v>0</v>
      </c>
      <c r="M348" s="342">
        <v>0</v>
      </c>
      <c r="N348" s="342">
        <v>0</v>
      </c>
      <c r="O348" s="342">
        <v>0</v>
      </c>
      <c r="P348" s="342">
        <f t="shared" si="17"/>
        <v>1</v>
      </c>
      <c r="Q348" s="973">
        <f t="shared" si="15"/>
        <v>4.1585228926685242E-5</v>
      </c>
      <c r="R348" s="307" t="s">
        <v>112</v>
      </c>
      <c r="S348" s="307" t="s">
        <v>112</v>
      </c>
      <c r="T348" s="307"/>
      <c r="U348" s="307"/>
      <c r="V348" s="307"/>
      <c r="W348" s="307"/>
      <c r="X348" s="307"/>
      <c r="Y348" s="308"/>
      <c r="Z348" s="308"/>
      <c r="AA348" s="308"/>
      <c r="AB348" s="308"/>
      <c r="AC348" s="308"/>
      <c r="AD348" s="308"/>
      <c r="AE348" s="308"/>
      <c r="AF348" s="308"/>
      <c r="AG348" s="308"/>
      <c r="AH348" s="308"/>
      <c r="AI348" s="308"/>
      <c r="AJ348" s="343"/>
      <c r="AK348" s="343"/>
      <c r="AL348" s="344"/>
      <c r="AM348" s="344"/>
      <c r="AN348" s="344"/>
      <c r="AO348" s="344"/>
      <c r="AQ348" s="347"/>
      <c r="AR348" s="296" t="s">
        <v>123</v>
      </c>
      <c r="AS348" s="305">
        <v>330</v>
      </c>
      <c r="AT348" s="305" t="s">
        <v>301</v>
      </c>
      <c r="AU348" s="342">
        <v>1</v>
      </c>
      <c r="AV348" s="542">
        <f t="shared" si="16"/>
        <v>4.1585228926685242E-5</v>
      </c>
    </row>
    <row r="349" spans="1:48" ht="15.75" customHeight="1" x14ac:dyDescent="0.25">
      <c r="A349" s="296" t="s">
        <v>149</v>
      </c>
      <c r="B349" s="306" t="s">
        <v>1485</v>
      </c>
      <c r="C349" s="306" t="s">
        <v>1451</v>
      </c>
      <c r="D349" s="342">
        <v>0</v>
      </c>
      <c r="E349" s="342">
        <v>0</v>
      </c>
      <c r="F349" s="342">
        <v>0</v>
      </c>
      <c r="G349" s="342">
        <v>0</v>
      </c>
      <c r="H349" s="342">
        <v>0</v>
      </c>
      <c r="I349" s="342">
        <v>0</v>
      </c>
      <c r="J349" s="342">
        <v>0</v>
      </c>
      <c r="K349" s="342">
        <v>0</v>
      </c>
      <c r="L349" s="342">
        <v>0</v>
      </c>
      <c r="M349" s="342">
        <v>0</v>
      </c>
      <c r="N349" s="342">
        <v>0</v>
      </c>
      <c r="O349" s="342">
        <v>0</v>
      </c>
      <c r="P349" s="342">
        <f t="shared" si="17"/>
        <v>0</v>
      </c>
      <c r="Q349" s="973">
        <f t="shared" si="15"/>
        <v>0</v>
      </c>
      <c r="R349" s="307" t="s">
        <v>112</v>
      </c>
      <c r="S349" s="307" t="s">
        <v>112</v>
      </c>
      <c r="T349" s="307"/>
      <c r="U349" s="307"/>
      <c r="V349" s="307"/>
      <c r="W349" s="307"/>
      <c r="X349" s="307"/>
      <c r="Y349" s="308"/>
      <c r="Z349" s="308"/>
      <c r="AA349" s="308"/>
      <c r="AB349" s="308"/>
      <c r="AC349" s="308"/>
      <c r="AD349" s="308"/>
      <c r="AE349" s="308"/>
      <c r="AF349" s="308"/>
      <c r="AG349" s="308"/>
      <c r="AH349" s="308"/>
      <c r="AI349" s="308"/>
      <c r="AJ349" s="343"/>
      <c r="AK349" s="343"/>
      <c r="AL349" s="344"/>
      <c r="AM349" s="344"/>
      <c r="AN349" s="344"/>
      <c r="AO349" s="344"/>
      <c r="AQ349" s="347"/>
      <c r="AR349" s="296" t="s">
        <v>123</v>
      </c>
      <c r="AS349" s="305">
        <v>420</v>
      </c>
      <c r="AT349" s="305" t="s">
        <v>301</v>
      </c>
      <c r="AU349" s="342">
        <v>1</v>
      </c>
      <c r="AV349" s="542">
        <f t="shared" si="16"/>
        <v>4.1585228926685242E-5</v>
      </c>
    </row>
    <row r="350" spans="1:48" ht="15.75" customHeight="1" x14ac:dyDescent="0.25">
      <c r="A350" s="296" t="s">
        <v>149</v>
      </c>
      <c r="B350" s="305" t="s">
        <v>1809</v>
      </c>
      <c r="C350" s="305" t="s">
        <v>1451</v>
      </c>
      <c r="D350" s="342">
        <v>0</v>
      </c>
      <c r="E350" s="342">
        <v>2</v>
      </c>
      <c r="F350" s="342">
        <v>2</v>
      </c>
      <c r="G350" s="342">
        <v>0</v>
      </c>
      <c r="H350" s="342">
        <v>0</v>
      </c>
      <c r="I350" s="342">
        <v>0</v>
      </c>
      <c r="J350" s="342">
        <v>0</v>
      </c>
      <c r="K350" s="342">
        <v>0</v>
      </c>
      <c r="L350" s="342">
        <v>0</v>
      </c>
      <c r="M350" s="342">
        <v>0</v>
      </c>
      <c r="N350" s="342">
        <v>0</v>
      </c>
      <c r="O350" s="342">
        <v>0</v>
      </c>
      <c r="P350" s="342">
        <f t="shared" si="17"/>
        <v>4</v>
      </c>
      <c r="Q350" s="973">
        <f t="shared" si="15"/>
        <v>1.6634091570674097E-4</v>
      </c>
      <c r="R350" s="307" t="s">
        <v>112</v>
      </c>
      <c r="S350" s="307" t="s">
        <v>112</v>
      </c>
      <c r="T350" s="307"/>
      <c r="U350" s="307"/>
      <c r="V350" s="307"/>
      <c r="W350" s="307"/>
      <c r="X350" s="307"/>
      <c r="Y350" s="308"/>
      <c r="Z350" s="308"/>
      <c r="AA350" s="308"/>
      <c r="AB350" s="308"/>
      <c r="AC350" s="308"/>
      <c r="AD350" s="308"/>
      <c r="AE350" s="308"/>
      <c r="AF350" s="308"/>
      <c r="AG350" s="308"/>
      <c r="AH350" s="308"/>
      <c r="AI350" s="308"/>
      <c r="AJ350" s="343"/>
      <c r="AK350" s="344"/>
      <c r="AL350" s="344"/>
      <c r="AM350" s="344"/>
      <c r="AN350" s="344"/>
      <c r="AO350" s="344"/>
      <c r="AQ350" s="347"/>
      <c r="AR350" s="296" t="s">
        <v>123</v>
      </c>
      <c r="AS350" s="305">
        <v>530</v>
      </c>
      <c r="AT350" s="305" t="s">
        <v>306</v>
      </c>
      <c r="AU350" s="342">
        <v>1</v>
      </c>
      <c r="AV350" s="542">
        <f t="shared" si="16"/>
        <v>4.1585228926685242E-5</v>
      </c>
    </row>
    <row r="351" spans="1:48" ht="15.75" customHeight="1" x14ac:dyDescent="0.25">
      <c r="A351" s="296" t="s">
        <v>149</v>
      </c>
      <c r="B351" s="306" t="s">
        <v>1997</v>
      </c>
      <c r="C351" s="306" t="s">
        <v>1451</v>
      </c>
      <c r="D351" s="342">
        <v>0</v>
      </c>
      <c r="E351" s="342">
        <v>0</v>
      </c>
      <c r="F351" s="342">
        <v>0</v>
      </c>
      <c r="G351" s="342">
        <v>0</v>
      </c>
      <c r="H351" s="342">
        <v>0</v>
      </c>
      <c r="I351" s="342">
        <v>0</v>
      </c>
      <c r="J351" s="342">
        <v>0</v>
      </c>
      <c r="K351" s="342">
        <v>0</v>
      </c>
      <c r="L351" s="342">
        <v>0</v>
      </c>
      <c r="M351" s="342">
        <v>0</v>
      </c>
      <c r="N351" s="342">
        <v>0</v>
      </c>
      <c r="O351" s="342">
        <v>0</v>
      </c>
      <c r="P351" s="342">
        <f t="shared" si="17"/>
        <v>0</v>
      </c>
      <c r="Q351" s="973">
        <f t="shared" si="15"/>
        <v>0</v>
      </c>
      <c r="R351" s="307" t="s">
        <v>112</v>
      </c>
      <c r="S351" s="307" t="s">
        <v>112</v>
      </c>
      <c r="T351" s="307"/>
      <c r="U351" s="307"/>
      <c r="V351" s="307"/>
      <c r="W351" s="307"/>
      <c r="X351" s="307"/>
      <c r="Y351" s="308"/>
      <c r="Z351" s="308"/>
      <c r="AA351" s="308"/>
      <c r="AB351" s="308"/>
      <c r="AC351" s="308"/>
      <c r="AD351" s="308"/>
      <c r="AE351" s="308"/>
      <c r="AF351" s="308"/>
      <c r="AG351" s="308"/>
      <c r="AH351" s="308"/>
      <c r="AI351" s="308"/>
      <c r="AJ351" s="343"/>
      <c r="AK351" s="344"/>
      <c r="AL351" s="344"/>
      <c r="AM351" s="344"/>
      <c r="AN351" s="344"/>
      <c r="AO351" s="344"/>
      <c r="AQ351" s="347"/>
      <c r="AR351" s="296" t="s">
        <v>123</v>
      </c>
      <c r="AS351" s="305" t="s">
        <v>2286</v>
      </c>
      <c r="AT351" s="305" t="s">
        <v>309</v>
      </c>
      <c r="AU351" s="342">
        <v>1</v>
      </c>
      <c r="AV351" s="542">
        <f t="shared" si="16"/>
        <v>4.1585228926685242E-5</v>
      </c>
    </row>
    <row r="352" spans="1:48" ht="15.75" customHeight="1" x14ac:dyDescent="0.25">
      <c r="A352" s="296" t="s">
        <v>149</v>
      </c>
      <c r="B352" s="305" t="s">
        <v>1987</v>
      </c>
      <c r="C352" s="305" t="s">
        <v>1451</v>
      </c>
      <c r="D352" s="342">
        <v>0</v>
      </c>
      <c r="E352" s="342">
        <v>0</v>
      </c>
      <c r="F352" s="342">
        <v>0</v>
      </c>
      <c r="G352" s="342">
        <v>0</v>
      </c>
      <c r="H352" s="342">
        <v>0</v>
      </c>
      <c r="I352" s="342">
        <v>0</v>
      </c>
      <c r="J352" s="342">
        <v>0</v>
      </c>
      <c r="K352" s="342">
        <v>0</v>
      </c>
      <c r="L352" s="342">
        <v>0</v>
      </c>
      <c r="M352" s="342">
        <v>0</v>
      </c>
      <c r="N352" s="342">
        <v>0</v>
      </c>
      <c r="O352" s="342">
        <v>0</v>
      </c>
      <c r="P352" s="342">
        <f t="shared" si="17"/>
        <v>0</v>
      </c>
      <c r="Q352" s="973">
        <f t="shared" si="15"/>
        <v>0</v>
      </c>
      <c r="R352" s="307" t="s">
        <v>112</v>
      </c>
      <c r="S352" s="307" t="s">
        <v>112</v>
      </c>
      <c r="T352" s="307"/>
      <c r="U352" s="307"/>
      <c r="V352" s="307"/>
      <c r="W352" s="307"/>
      <c r="X352" s="307"/>
      <c r="Y352" s="308"/>
      <c r="Z352" s="308"/>
      <c r="AA352" s="308"/>
      <c r="AB352" s="308"/>
      <c r="AC352" s="308"/>
      <c r="AD352" s="308"/>
      <c r="AE352" s="308"/>
      <c r="AF352" s="308"/>
      <c r="AG352" s="308"/>
      <c r="AH352" s="308"/>
      <c r="AI352" s="308"/>
      <c r="AJ352" s="343"/>
      <c r="AK352" s="344"/>
      <c r="AL352" s="344"/>
      <c r="AM352" s="344"/>
      <c r="AN352" s="344"/>
      <c r="AO352" s="344"/>
      <c r="AQ352" s="347"/>
      <c r="AR352" s="296" t="s">
        <v>123</v>
      </c>
      <c r="AS352" s="305" t="s">
        <v>2419</v>
      </c>
      <c r="AT352" s="305" t="s">
        <v>272</v>
      </c>
      <c r="AU352" s="342">
        <v>1</v>
      </c>
      <c r="AV352" s="542">
        <f t="shared" si="16"/>
        <v>4.1585228926685242E-5</v>
      </c>
    </row>
    <row r="353" spans="1:48" ht="15.75" customHeight="1" x14ac:dyDescent="0.25">
      <c r="A353" s="296" t="s">
        <v>149</v>
      </c>
      <c r="B353" s="305" t="s">
        <v>1810</v>
      </c>
      <c r="C353" s="305" t="s">
        <v>1451</v>
      </c>
      <c r="D353" s="342">
        <v>0</v>
      </c>
      <c r="E353" s="342">
        <v>0</v>
      </c>
      <c r="F353" s="342">
        <v>0</v>
      </c>
      <c r="G353" s="342">
        <v>0</v>
      </c>
      <c r="H353" s="342">
        <v>0</v>
      </c>
      <c r="I353" s="342">
        <v>0</v>
      </c>
      <c r="J353" s="342">
        <v>0</v>
      </c>
      <c r="K353" s="342">
        <v>0</v>
      </c>
      <c r="L353" s="342">
        <v>0</v>
      </c>
      <c r="M353" s="342">
        <v>0</v>
      </c>
      <c r="N353" s="342">
        <v>0</v>
      </c>
      <c r="O353" s="342">
        <v>0</v>
      </c>
      <c r="P353" s="342">
        <f t="shared" si="17"/>
        <v>0</v>
      </c>
      <c r="Q353" s="973">
        <f t="shared" si="15"/>
        <v>0</v>
      </c>
      <c r="R353" s="307" t="s">
        <v>112</v>
      </c>
      <c r="S353" s="307" t="s">
        <v>112</v>
      </c>
      <c r="T353" s="307"/>
      <c r="U353" s="307"/>
      <c r="V353" s="307"/>
      <c r="W353" s="307"/>
      <c r="X353" s="307"/>
      <c r="Y353" s="308"/>
      <c r="Z353" s="308"/>
      <c r="AA353" s="308"/>
      <c r="AB353" s="308"/>
      <c r="AC353" s="308"/>
      <c r="AD353" s="308"/>
      <c r="AE353" s="308"/>
      <c r="AF353" s="308"/>
      <c r="AG353" s="308"/>
      <c r="AH353" s="308"/>
      <c r="AI353" s="308"/>
      <c r="AJ353" s="343"/>
      <c r="AK353" s="344"/>
      <c r="AL353" s="344"/>
      <c r="AM353" s="344"/>
      <c r="AN353" s="344"/>
      <c r="AO353" s="344"/>
      <c r="AQ353" s="347"/>
      <c r="AR353" s="296" t="s">
        <v>123</v>
      </c>
      <c r="AS353" s="305" t="s">
        <v>2133</v>
      </c>
      <c r="AT353" s="305" t="s">
        <v>284</v>
      </c>
      <c r="AU353" s="342">
        <v>1</v>
      </c>
      <c r="AV353" s="542">
        <f t="shared" si="16"/>
        <v>4.1585228926685242E-5</v>
      </c>
    </row>
    <row r="354" spans="1:48" ht="15.75" customHeight="1" x14ac:dyDescent="0.25">
      <c r="A354" s="296" t="s">
        <v>149</v>
      </c>
      <c r="B354" s="306" t="s">
        <v>2224</v>
      </c>
      <c r="C354" s="306" t="s">
        <v>81</v>
      </c>
      <c r="D354" s="342">
        <v>0</v>
      </c>
      <c r="E354" s="342">
        <v>0</v>
      </c>
      <c r="F354" s="342">
        <v>0</v>
      </c>
      <c r="G354" s="342">
        <v>0</v>
      </c>
      <c r="H354" s="342">
        <v>0</v>
      </c>
      <c r="I354" s="342">
        <v>0</v>
      </c>
      <c r="J354" s="342">
        <v>0</v>
      </c>
      <c r="K354" s="342">
        <v>0</v>
      </c>
      <c r="L354" s="342">
        <v>0</v>
      </c>
      <c r="M354" s="342">
        <v>0</v>
      </c>
      <c r="N354" s="342">
        <v>0</v>
      </c>
      <c r="O354" s="342">
        <v>0</v>
      </c>
      <c r="P354" s="342">
        <f t="shared" si="17"/>
        <v>0</v>
      </c>
      <c r="Q354" s="973">
        <f t="shared" si="15"/>
        <v>0</v>
      </c>
      <c r="R354" s="307" t="s">
        <v>112</v>
      </c>
      <c r="S354" s="307" t="s">
        <v>112</v>
      </c>
      <c r="T354" s="307"/>
      <c r="U354" s="307"/>
      <c r="V354" s="307"/>
      <c r="W354" s="307"/>
      <c r="X354" s="307"/>
      <c r="Y354" s="308"/>
      <c r="Z354" s="308"/>
      <c r="AA354" s="308"/>
      <c r="AB354" s="308"/>
      <c r="AC354" s="308"/>
      <c r="AD354" s="308"/>
      <c r="AE354" s="308"/>
      <c r="AF354" s="308"/>
      <c r="AG354" s="308"/>
      <c r="AH354" s="308"/>
      <c r="AI354" s="308"/>
      <c r="AJ354" s="343"/>
      <c r="AK354" s="343"/>
      <c r="AL354" s="343"/>
      <c r="AM354" s="343"/>
      <c r="AN354" s="343"/>
      <c r="AO354" s="343"/>
      <c r="AQ354" s="347"/>
      <c r="AR354" s="296" t="s">
        <v>123</v>
      </c>
      <c r="AS354" s="305" t="s">
        <v>385</v>
      </c>
      <c r="AT354" s="305" t="s">
        <v>301</v>
      </c>
      <c r="AU354" s="342">
        <v>1</v>
      </c>
      <c r="AV354" s="542">
        <f t="shared" si="16"/>
        <v>4.1585228926685242E-5</v>
      </c>
    </row>
    <row r="355" spans="1:48" ht="15.75" customHeight="1" x14ac:dyDescent="0.25">
      <c r="A355" s="296" t="s">
        <v>149</v>
      </c>
      <c r="B355" s="306" t="s">
        <v>1481</v>
      </c>
      <c r="C355" s="306" t="s">
        <v>1451</v>
      </c>
      <c r="D355" s="342">
        <v>0</v>
      </c>
      <c r="E355" s="342">
        <v>0</v>
      </c>
      <c r="F355" s="342">
        <v>0</v>
      </c>
      <c r="G355" s="342">
        <v>0</v>
      </c>
      <c r="H355" s="342">
        <v>0</v>
      </c>
      <c r="I355" s="342">
        <v>0</v>
      </c>
      <c r="J355" s="342">
        <v>0</v>
      </c>
      <c r="K355" s="342">
        <v>0</v>
      </c>
      <c r="L355" s="342">
        <v>0</v>
      </c>
      <c r="M355" s="342">
        <v>0</v>
      </c>
      <c r="N355" s="342">
        <v>0</v>
      </c>
      <c r="O355" s="342">
        <v>0</v>
      </c>
      <c r="P355" s="342">
        <f t="shared" si="17"/>
        <v>0</v>
      </c>
      <c r="Q355" s="973">
        <f t="shared" si="15"/>
        <v>0</v>
      </c>
      <c r="R355" s="307" t="s">
        <v>112</v>
      </c>
      <c r="S355" s="307" t="s">
        <v>112</v>
      </c>
      <c r="T355" s="307"/>
      <c r="U355" s="307"/>
      <c r="V355" s="307"/>
      <c r="W355" s="307"/>
      <c r="X355" s="307"/>
      <c r="Y355" s="308"/>
      <c r="Z355" s="308"/>
      <c r="AA355" s="308"/>
      <c r="AB355" s="308"/>
      <c r="AC355" s="308"/>
      <c r="AD355" s="308"/>
      <c r="AE355" s="308"/>
      <c r="AF355" s="308"/>
      <c r="AG355" s="308"/>
      <c r="AH355" s="308"/>
      <c r="AI355" s="308"/>
      <c r="AJ355" s="343"/>
      <c r="AK355" s="343"/>
      <c r="AL355" s="343"/>
      <c r="AM355" s="343"/>
      <c r="AN355" s="343"/>
      <c r="AO355" s="343"/>
      <c r="AQ355" s="347"/>
      <c r="AR355" s="296" t="s">
        <v>123</v>
      </c>
      <c r="AS355" s="305" t="s">
        <v>382</v>
      </c>
      <c r="AT355" s="305" t="s">
        <v>284</v>
      </c>
      <c r="AU355" s="342">
        <v>1</v>
      </c>
      <c r="AV355" s="542">
        <f t="shared" si="16"/>
        <v>4.1585228926685242E-5</v>
      </c>
    </row>
    <row r="356" spans="1:48" ht="15.75" customHeight="1" x14ac:dyDescent="0.25">
      <c r="A356" s="296" t="s">
        <v>1524</v>
      </c>
      <c r="B356" s="306" t="s">
        <v>1525</v>
      </c>
      <c r="C356" s="306" t="s">
        <v>81</v>
      </c>
      <c r="D356" s="342">
        <v>0</v>
      </c>
      <c r="E356" s="342">
        <v>0</v>
      </c>
      <c r="F356" s="342">
        <v>0</v>
      </c>
      <c r="G356" s="342">
        <v>0</v>
      </c>
      <c r="H356" s="342">
        <v>0</v>
      </c>
      <c r="I356" s="342">
        <v>0</v>
      </c>
      <c r="J356" s="342">
        <v>0</v>
      </c>
      <c r="K356" s="342">
        <v>0</v>
      </c>
      <c r="L356" s="342">
        <v>0</v>
      </c>
      <c r="M356" s="342">
        <v>0</v>
      </c>
      <c r="N356" s="342">
        <v>0</v>
      </c>
      <c r="O356" s="342">
        <v>0</v>
      </c>
      <c r="P356" s="342">
        <f t="shared" si="17"/>
        <v>0</v>
      </c>
      <c r="Q356" s="973">
        <f t="shared" si="15"/>
        <v>0</v>
      </c>
      <c r="R356" s="307" t="s">
        <v>112</v>
      </c>
      <c r="S356" s="307" t="s">
        <v>112</v>
      </c>
      <c r="T356" s="307"/>
      <c r="U356" s="307"/>
      <c r="V356" s="307"/>
      <c r="W356" s="307"/>
      <c r="X356" s="307"/>
      <c r="Y356" s="308"/>
      <c r="Z356" s="308"/>
      <c r="AA356" s="308"/>
      <c r="AB356" s="308"/>
      <c r="AC356" s="308"/>
      <c r="AD356" s="308"/>
      <c r="AE356" s="308"/>
      <c r="AF356" s="308"/>
      <c r="AG356" s="308"/>
      <c r="AH356" s="308"/>
      <c r="AI356" s="308"/>
      <c r="AJ356" s="343"/>
      <c r="AK356" s="344"/>
      <c r="AL356" s="344"/>
      <c r="AM356" s="344"/>
      <c r="AN356" s="344"/>
      <c r="AO356" s="344"/>
      <c r="AQ356" s="347"/>
      <c r="AR356" s="296" t="s">
        <v>123</v>
      </c>
      <c r="AS356" s="305" t="s">
        <v>384</v>
      </c>
      <c r="AT356" s="305" t="s">
        <v>284</v>
      </c>
      <c r="AU356" s="342">
        <v>1</v>
      </c>
      <c r="AV356" s="542">
        <f t="shared" si="16"/>
        <v>4.1585228926685242E-5</v>
      </c>
    </row>
    <row r="357" spans="1:48" ht="15.75" customHeight="1" x14ac:dyDescent="0.25">
      <c r="A357" s="296" t="s">
        <v>250</v>
      </c>
      <c r="B357" s="305" t="s">
        <v>1541</v>
      </c>
      <c r="C357" s="305" t="s">
        <v>274</v>
      </c>
      <c r="D357" s="342">
        <v>0</v>
      </c>
      <c r="E357" s="342">
        <v>0</v>
      </c>
      <c r="F357" s="342">
        <v>0</v>
      </c>
      <c r="G357" s="342">
        <v>0</v>
      </c>
      <c r="H357" s="342">
        <v>0</v>
      </c>
      <c r="I357" s="342">
        <v>0</v>
      </c>
      <c r="J357" s="342">
        <v>0</v>
      </c>
      <c r="K357" s="342">
        <v>0</v>
      </c>
      <c r="L357" s="342">
        <v>0</v>
      </c>
      <c r="M357" s="342">
        <v>0</v>
      </c>
      <c r="N357" s="342">
        <v>0</v>
      </c>
      <c r="O357" s="342">
        <v>0</v>
      </c>
      <c r="P357" s="342">
        <f t="shared" si="17"/>
        <v>0</v>
      </c>
      <c r="Q357" s="973">
        <f t="shared" si="15"/>
        <v>0</v>
      </c>
      <c r="R357" s="307" t="s">
        <v>112</v>
      </c>
      <c r="S357" s="307" t="s">
        <v>112</v>
      </c>
      <c r="T357" s="307"/>
      <c r="U357" s="307"/>
      <c r="V357" s="307"/>
      <c r="W357" s="307"/>
      <c r="X357" s="307"/>
      <c r="Y357" s="308"/>
      <c r="Z357" s="308"/>
      <c r="AA357" s="308"/>
      <c r="AB357" s="308"/>
      <c r="AC357" s="308"/>
      <c r="AD357" s="308"/>
      <c r="AE357" s="308"/>
      <c r="AF357" s="308"/>
      <c r="AG357" s="308"/>
      <c r="AH357" s="308"/>
      <c r="AI357" s="308"/>
      <c r="AJ357" s="343"/>
      <c r="AK357" s="344"/>
      <c r="AL357" s="344"/>
      <c r="AM357" s="344"/>
      <c r="AN357" s="344"/>
      <c r="AO357" s="344"/>
      <c r="AQ357" s="347"/>
      <c r="AR357" s="296" t="s">
        <v>1792</v>
      </c>
      <c r="AS357" s="305" t="s">
        <v>2388</v>
      </c>
      <c r="AT357" s="305" t="s">
        <v>274</v>
      </c>
      <c r="AU357" s="342">
        <v>1</v>
      </c>
      <c r="AV357" s="542">
        <f t="shared" si="16"/>
        <v>4.1585228926685242E-5</v>
      </c>
    </row>
    <row r="358" spans="1:48" ht="15.75" customHeight="1" x14ac:dyDescent="0.25">
      <c r="A358" s="296" t="s">
        <v>250</v>
      </c>
      <c r="B358" s="306" t="s">
        <v>1542</v>
      </c>
      <c r="C358" s="306" t="s">
        <v>274</v>
      </c>
      <c r="D358" s="342">
        <v>0</v>
      </c>
      <c r="E358" s="342">
        <v>0</v>
      </c>
      <c r="F358" s="342">
        <v>0</v>
      </c>
      <c r="G358" s="342">
        <v>0</v>
      </c>
      <c r="H358" s="342">
        <v>0</v>
      </c>
      <c r="I358" s="342">
        <v>0</v>
      </c>
      <c r="J358" s="342">
        <v>0</v>
      </c>
      <c r="K358" s="342">
        <v>0</v>
      </c>
      <c r="L358" s="342">
        <v>0</v>
      </c>
      <c r="M358" s="342">
        <v>0</v>
      </c>
      <c r="N358" s="342">
        <v>0</v>
      </c>
      <c r="O358" s="342">
        <v>0</v>
      </c>
      <c r="P358" s="342">
        <f t="shared" si="17"/>
        <v>0</v>
      </c>
      <c r="Q358" s="973">
        <f t="shared" si="15"/>
        <v>0</v>
      </c>
      <c r="R358" s="307" t="s">
        <v>112</v>
      </c>
      <c r="S358" s="307" t="s">
        <v>112</v>
      </c>
      <c r="T358" s="307"/>
      <c r="U358" s="307"/>
      <c r="V358" s="307"/>
      <c r="W358" s="307"/>
      <c r="X358" s="307"/>
      <c r="Y358" s="308"/>
      <c r="Z358" s="308"/>
      <c r="AA358" s="308"/>
      <c r="AB358" s="308"/>
      <c r="AC358" s="308"/>
      <c r="AD358" s="308"/>
      <c r="AE358" s="308"/>
      <c r="AF358" s="308"/>
      <c r="AG358" s="308"/>
      <c r="AH358" s="308"/>
      <c r="AI358" s="308"/>
      <c r="AJ358" s="343"/>
      <c r="AK358" s="344"/>
      <c r="AL358" s="344"/>
      <c r="AM358" s="344"/>
      <c r="AN358" s="344"/>
      <c r="AO358" s="344"/>
      <c r="AQ358" s="347"/>
      <c r="AR358" s="296" t="s">
        <v>125</v>
      </c>
      <c r="AS358" s="305" t="s">
        <v>2287</v>
      </c>
      <c r="AT358" s="305" t="s">
        <v>299</v>
      </c>
      <c r="AU358" s="342">
        <v>1</v>
      </c>
      <c r="AV358" s="542">
        <f t="shared" si="16"/>
        <v>4.1585228926685242E-5</v>
      </c>
    </row>
    <row r="359" spans="1:48" ht="15.75" customHeight="1" x14ac:dyDescent="0.25">
      <c r="A359" s="296" t="s">
        <v>250</v>
      </c>
      <c r="B359" s="305" t="s">
        <v>1988</v>
      </c>
      <c r="C359" s="305" t="s">
        <v>277</v>
      </c>
      <c r="D359" s="342">
        <v>2</v>
      </c>
      <c r="E359" s="342">
        <v>0</v>
      </c>
      <c r="F359" s="342">
        <v>0</v>
      </c>
      <c r="G359" s="342">
        <v>3</v>
      </c>
      <c r="H359" s="342">
        <v>3</v>
      </c>
      <c r="I359" s="342">
        <v>0</v>
      </c>
      <c r="J359" s="342">
        <v>0</v>
      </c>
      <c r="K359" s="342">
        <v>0</v>
      </c>
      <c r="L359" s="342">
        <v>0</v>
      </c>
      <c r="M359" s="342">
        <v>0</v>
      </c>
      <c r="N359" s="342">
        <v>0</v>
      </c>
      <c r="O359" s="342">
        <v>0</v>
      </c>
      <c r="P359" s="342">
        <f t="shared" si="17"/>
        <v>8</v>
      </c>
      <c r="Q359" s="973">
        <f t="shared" si="15"/>
        <v>3.3268183141348193E-4</v>
      </c>
      <c r="R359" s="307" t="s">
        <v>112</v>
      </c>
      <c r="S359" s="307" t="s">
        <v>112</v>
      </c>
      <c r="T359" s="307"/>
      <c r="U359" s="307"/>
      <c r="V359" s="307"/>
      <c r="W359" s="307"/>
      <c r="X359" s="307"/>
      <c r="Y359" s="308"/>
      <c r="Z359" s="308"/>
      <c r="AA359" s="308"/>
      <c r="AB359" s="308"/>
      <c r="AC359" s="308"/>
      <c r="AD359" s="308"/>
      <c r="AE359" s="308"/>
      <c r="AF359" s="308"/>
      <c r="AG359" s="308"/>
      <c r="AH359" s="308"/>
      <c r="AI359" s="308"/>
      <c r="AJ359" s="343"/>
      <c r="AK359" s="343"/>
      <c r="AL359" s="344"/>
      <c r="AM359" s="344"/>
      <c r="AN359" s="344"/>
      <c r="AO359" s="344"/>
      <c r="AQ359" s="347"/>
      <c r="AR359" s="296" t="s">
        <v>125</v>
      </c>
      <c r="AS359" s="305" t="s">
        <v>2389</v>
      </c>
      <c r="AT359" s="305" t="s">
        <v>345</v>
      </c>
      <c r="AU359" s="342">
        <v>1</v>
      </c>
      <c r="AV359" s="542">
        <f t="shared" si="16"/>
        <v>4.1585228926685242E-5</v>
      </c>
    </row>
    <row r="360" spans="1:48" ht="15.75" customHeight="1" x14ac:dyDescent="0.25">
      <c r="A360" s="296" t="s">
        <v>250</v>
      </c>
      <c r="B360" s="306" t="s">
        <v>2233</v>
      </c>
      <c r="C360" s="306" t="s">
        <v>277</v>
      </c>
      <c r="D360" s="342">
        <v>2</v>
      </c>
      <c r="E360" s="342">
        <v>0</v>
      </c>
      <c r="F360" s="342">
        <v>0</v>
      </c>
      <c r="G360" s="342">
        <v>0</v>
      </c>
      <c r="H360" s="342">
        <v>0</v>
      </c>
      <c r="I360" s="342">
        <v>0</v>
      </c>
      <c r="J360" s="342">
        <v>0</v>
      </c>
      <c r="K360" s="342">
        <v>0</v>
      </c>
      <c r="L360" s="342">
        <v>0</v>
      </c>
      <c r="M360" s="342">
        <v>0</v>
      </c>
      <c r="N360" s="342">
        <v>0</v>
      </c>
      <c r="O360" s="342">
        <v>0</v>
      </c>
      <c r="P360" s="342">
        <f t="shared" si="17"/>
        <v>2</v>
      </c>
      <c r="Q360" s="973">
        <f t="shared" si="15"/>
        <v>8.3170457853370483E-5</v>
      </c>
      <c r="R360" s="307" t="s">
        <v>112</v>
      </c>
      <c r="S360" s="307" t="s">
        <v>112</v>
      </c>
      <c r="T360" s="307"/>
      <c r="U360" s="307"/>
      <c r="V360" s="307"/>
      <c r="W360" s="307"/>
      <c r="X360" s="307"/>
      <c r="Y360" s="308"/>
      <c r="Z360" s="308"/>
      <c r="AA360" s="308"/>
      <c r="AB360" s="308"/>
      <c r="AC360" s="308"/>
      <c r="AD360" s="308"/>
      <c r="AE360" s="308"/>
      <c r="AF360" s="308"/>
      <c r="AG360" s="308"/>
      <c r="AH360" s="308"/>
      <c r="AI360" s="308"/>
      <c r="AJ360" s="343"/>
      <c r="AK360" s="343"/>
      <c r="AL360" s="343"/>
      <c r="AM360" s="343"/>
      <c r="AN360" s="343"/>
      <c r="AO360" s="343"/>
      <c r="AQ360" s="347"/>
      <c r="AR360" s="296" t="s">
        <v>125</v>
      </c>
      <c r="AS360" s="305" t="s">
        <v>2142</v>
      </c>
      <c r="AT360" s="305" t="s">
        <v>299</v>
      </c>
      <c r="AU360" s="342">
        <v>1</v>
      </c>
      <c r="AV360" s="542">
        <f t="shared" si="16"/>
        <v>4.1585228926685242E-5</v>
      </c>
    </row>
    <row r="361" spans="1:48" ht="15.75" customHeight="1" x14ac:dyDescent="0.25">
      <c r="A361" s="296" t="s">
        <v>250</v>
      </c>
      <c r="B361" s="305" t="s">
        <v>2105</v>
      </c>
      <c r="C361" s="305" t="s">
        <v>328</v>
      </c>
      <c r="D361" s="342">
        <v>0</v>
      </c>
      <c r="E361" s="342">
        <v>0</v>
      </c>
      <c r="F361" s="342">
        <v>0</v>
      </c>
      <c r="G361" s="342">
        <v>0</v>
      </c>
      <c r="H361" s="342">
        <v>0</v>
      </c>
      <c r="I361" s="342">
        <v>0</v>
      </c>
      <c r="J361" s="342">
        <v>0</v>
      </c>
      <c r="K361" s="342">
        <v>0</v>
      </c>
      <c r="L361" s="342">
        <v>0</v>
      </c>
      <c r="M361" s="342">
        <v>0</v>
      </c>
      <c r="N361" s="342">
        <v>0</v>
      </c>
      <c r="O361" s="342">
        <v>0</v>
      </c>
      <c r="P361" s="342">
        <f t="shared" si="17"/>
        <v>0</v>
      </c>
      <c r="Q361" s="973">
        <f t="shared" si="15"/>
        <v>0</v>
      </c>
      <c r="R361" s="307" t="s">
        <v>112</v>
      </c>
      <c r="S361" s="307" t="s">
        <v>112</v>
      </c>
      <c r="T361" s="307"/>
      <c r="U361" s="307"/>
      <c r="V361" s="307"/>
      <c r="W361" s="307"/>
      <c r="X361" s="307"/>
      <c r="Y361" s="308"/>
      <c r="Z361" s="308"/>
      <c r="AA361" s="308"/>
      <c r="AB361" s="308"/>
      <c r="AC361" s="308"/>
      <c r="AD361" s="308"/>
      <c r="AE361" s="308"/>
      <c r="AF361" s="308"/>
      <c r="AG361" s="308"/>
      <c r="AH361" s="308"/>
      <c r="AI361" s="308"/>
      <c r="AJ361" s="343"/>
      <c r="AK361" s="343"/>
      <c r="AL361" s="343"/>
      <c r="AM361" s="343"/>
      <c r="AN361" s="343"/>
      <c r="AO361" s="343"/>
      <c r="AQ361" s="347"/>
      <c r="AR361" s="296" t="s">
        <v>709</v>
      </c>
      <c r="AS361" s="305" t="s">
        <v>2162</v>
      </c>
      <c r="AT361" s="305" t="s">
        <v>345</v>
      </c>
      <c r="AU361" s="342">
        <v>1</v>
      </c>
      <c r="AV361" s="542">
        <f t="shared" si="16"/>
        <v>4.1585228926685242E-5</v>
      </c>
    </row>
    <row r="362" spans="1:48" ht="15.75" customHeight="1" x14ac:dyDescent="0.25">
      <c r="A362" s="296" t="s">
        <v>250</v>
      </c>
      <c r="B362" s="306" t="s">
        <v>1989</v>
      </c>
      <c r="C362" s="306" t="s">
        <v>289</v>
      </c>
      <c r="D362" s="342">
        <v>4</v>
      </c>
      <c r="E362" s="342">
        <v>0</v>
      </c>
      <c r="F362" s="342">
        <v>2</v>
      </c>
      <c r="G362" s="342">
        <v>1</v>
      </c>
      <c r="H362" s="342">
        <v>2</v>
      </c>
      <c r="I362" s="342">
        <v>0</v>
      </c>
      <c r="J362" s="342">
        <v>0</v>
      </c>
      <c r="K362" s="342">
        <v>0</v>
      </c>
      <c r="L362" s="342">
        <v>0</v>
      </c>
      <c r="M362" s="342">
        <v>0</v>
      </c>
      <c r="N362" s="342">
        <v>0</v>
      </c>
      <c r="O362" s="342">
        <v>0</v>
      </c>
      <c r="P362" s="342">
        <f t="shared" si="17"/>
        <v>9</v>
      </c>
      <c r="Q362" s="973">
        <f t="shared" si="15"/>
        <v>3.7426706034016718E-4</v>
      </c>
      <c r="R362" s="307" t="s">
        <v>112</v>
      </c>
      <c r="S362" s="307" t="s">
        <v>112</v>
      </c>
      <c r="T362" s="307"/>
      <c r="U362" s="307"/>
      <c r="V362" s="307"/>
      <c r="W362" s="307"/>
      <c r="X362" s="307"/>
      <c r="Y362" s="308"/>
      <c r="Z362" s="308"/>
      <c r="AA362" s="308"/>
      <c r="AB362" s="308"/>
      <c r="AC362" s="308"/>
      <c r="AD362" s="308"/>
      <c r="AE362" s="308"/>
      <c r="AF362" s="308"/>
      <c r="AG362" s="308"/>
      <c r="AH362" s="308"/>
      <c r="AI362" s="308"/>
      <c r="AJ362" s="343"/>
      <c r="AK362" s="343"/>
      <c r="AL362" s="344"/>
      <c r="AM362" s="344"/>
      <c r="AN362" s="343"/>
      <c r="AO362" s="343"/>
      <c r="AQ362" s="347"/>
      <c r="AR362" s="296" t="s">
        <v>127</v>
      </c>
      <c r="AS362" s="305" t="s">
        <v>2420</v>
      </c>
      <c r="AT362" s="305" t="s">
        <v>272</v>
      </c>
      <c r="AU362" s="342">
        <v>1</v>
      </c>
      <c r="AV362" s="542">
        <f t="shared" si="16"/>
        <v>4.1585228926685242E-5</v>
      </c>
    </row>
    <row r="363" spans="1:48" ht="15.75" customHeight="1" x14ac:dyDescent="0.25">
      <c r="A363" s="296" t="s">
        <v>250</v>
      </c>
      <c r="B363" s="305" t="s">
        <v>1990</v>
      </c>
      <c r="C363" s="305" t="s">
        <v>345</v>
      </c>
      <c r="D363" s="342">
        <v>0</v>
      </c>
      <c r="E363" s="342">
        <v>0</v>
      </c>
      <c r="F363" s="342">
        <v>0</v>
      </c>
      <c r="G363" s="342">
        <v>0</v>
      </c>
      <c r="H363" s="342">
        <v>0</v>
      </c>
      <c r="I363" s="342">
        <v>0</v>
      </c>
      <c r="J363" s="342">
        <v>0</v>
      </c>
      <c r="K363" s="342">
        <v>0</v>
      </c>
      <c r="L363" s="342">
        <v>0</v>
      </c>
      <c r="M363" s="342">
        <v>0</v>
      </c>
      <c r="N363" s="342">
        <v>0</v>
      </c>
      <c r="O363" s="342">
        <v>0</v>
      </c>
      <c r="P363" s="342">
        <f t="shared" si="17"/>
        <v>0</v>
      </c>
      <c r="Q363" s="973">
        <f t="shared" si="15"/>
        <v>0</v>
      </c>
      <c r="R363" s="307" t="s">
        <v>112</v>
      </c>
      <c r="S363" s="307" t="s">
        <v>112</v>
      </c>
      <c r="T363" s="307"/>
      <c r="U363" s="307"/>
      <c r="V363" s="307"/>
      <c r="W363" s="307"/>
      <c r="X363" s="307"/>
      <c r="Y363" s="308"/>
      <c r="Z363" s="308"/>
      <c r="AA363" s="308"/>
      <c r="AB363" s="308"/>
      <c r="AC363" s="308"/>
      <c r="AD363" s="308"/>
      <c r="AE363" s="308"/>
      <c r="AF363" s="308"/>
      <c r="AG363" s="308"/>
      <c r="AH363" s="308"/>
      <c r="AI363" s="308"/>
      <c r="AJ363" s="343"/>
      <c r="AK363" s="343"/>
      <c r="AL363" s="344"/>
      <c r="AM363" s="344"/>
      <c r="AN363" s="344"/>
      <c r="AO363" s="344"/>
      <c r="AQ363" s="347"/>
      <c r="AR363" s="296" t="s">
        <v>2446</v>
      </c>
      <c r="AS363" s="305" t="s">
        <v>2456</v>
      </c>
      <c r="AT363" s="305" t="s">
        <v>272</v>
      </c>
      <c r="AU363" s="342">
        <v>1</v>
      </c>
      <c r="AV363" s="542">
        <f t="shared" si="16"/>
        <v>4.1585228926685242E-5</v>
      </c>
    </row>
    <row r="364" spans="1:48" ht="15.75" customHeight="1" x14ac:dyDescent="0.25">
      <c r="A364" s="296" t="s">
        <v>250</v>
      </c>
      <c r="B364" s="306" t="s">
        <v>380</v>
      </c>
      <c r="C364" s="306" t="s">
        <v>1451</v>
      </c>
      <c r="D364" s="342">
        <v>0</v>
      </c>
      <c r="E364" s="342">
        <v>0</v>
      </c>
      <c r="F364" s="342">
        <v>0</v>
      </c>
      <c r="G364" s="342">
        <v>1</v>
      </c>
      <c r="H364" s="342">
        <v>1</v>
      </c>
      <c r="I364" s="342">
        <v>0</v>
      </c>
      <c r="J364" s="342">
        <v>0</v>
      </c>
      <c r="K364" s="342">
        <v>0</v>
      </c>
      <c r="L364" s="342">
        <v>0</v>
      </c>
      <c r="M364" s="342">
        <v>0</v>
      </c>
      <c r="N364" s="342">
        <v>0</v>
      </c>
      <c r="O364" s="342">
        <v>0</v>
      </c>
      <c r="P364" s="342">
        <f t="shared" si="17"/>
        <v>2</v>
      </c>
      <c r="Q364" s="973">
        <f t="shared" si="15"/>
        <v>8.3170457853370483E-5</v>
      </c>
      <c r="R364" s="307" t="s">
        <v>112</v>
      </c>
      <c r="S364" s="307" t="s">
        <v>112</v>
      </c>
      <c r="T364" s="307"/>
      <c r="U364" s="307"/>
      <c r="V364" s="307"/>
      <c r="W364" s="307"/>
      <c r="X364" s="307"/>
      <c r="Y364" s="308"/>
      <c r="Z364" s="308"/>
      <c r="AA364" s="308"/>
      <c r="AB364" s="308"/>
      <c r="AC364" s="308"/>
      <c r="AD364" s="308"/>
      <c r="AE364" s="308"/>
      <c r="AF364" s="308"/>
      <c r="AG364" s="308"/>
      <c r="AH364" s="308"/>
      <c r="AI364" s="308"/>
      <c r="AJ364" s="343"/>
      <c r="AK364" s="343"/>
      <c r="AL364" s="344"/>
      <c r="AM364" s="344"/>
      <c r="AN364" s="344"/>
      <c r="AO364" s="344"/>
      <c r="AQ364" s="347"/>
      <c r="AR364" s="296" t="s">
        <v>712</v>
      </c>
      <c r="AS364" s="305" t="s">
        <v>2522</v>
      </c>
      <c r="AT364" s="305" t="s">
        <v>284</v>
      </c>
      <c r="AU364" s="342">
        <v>1</v>
      </c>
      <c r="AV364" s="542">
        <f t="shared" si="16"/>
        <v>4.1585228926685242E-5</v>
      </c>
    </row>
    <row r="365" spans="1:48" ht="15.75" customHeight="1" x14ac:dyDescent="0.25">
      <c r="A365" s="296" t="s">
        <v>250</v>
      </c>
      <c r="B365" s="305" t="s">
        <v>2236</v>
      </c>
      <c r="C365" s="305" t="s">
        <v>81</v>
      </c>
      <c r="D365" s="342">
        <v>0</v>
      </c>
      <c r="E365" s="342">
        <v>0</v>
      </c>
      <c r="F365" s="342">
        <v>4</v>
      </c>
      <c r="G365" s="342">
        <v>0</v>
      </c>
      <c r="H365" s="342">
        <v>3</v>
      </c>
      <c r="I365" s="342">
        <v>0</v>
      </c>
      <c r="J365" s="342">
        <v>0</v>
      </c>
      <c r="K365" s="342">
        <v>0</v>
      </c>
      <c r="L365" s="342">
        <v>0</v>
      </c>
      <c r="M365" s="342">
        <v>0</v>
      </c>
      <c r="N365" s="342">
        <v>0</v>
      </c>
      <c r="O365" s="342">
        <v>0</v>
      </c>
      <c r="P365" s="342">
        <f t="shared" si="17"/>
        <v>7</v>
      </c>
      <c r="Q365" s="973">
        <f t="shared" si="15"/>
        <v>2.9109660248679669E-4</v>
      </c>
      <c r="R365" s="307" t="s">
        <v>112</v>
      </c>
      <c r="S365" s="307" t="s">
        <v>112</v>
      </c>
      <c r="T365" s="307"/>
      <c r="U365" s="307"/>
      <c r="V365" s="307"/>
      <c r="W365" s="307"/>
      <c r="X365" s="307"/>
      <c r="Y365" s="308"/>
      <c r="Z365" s="308"/>
      <c r="AA365" s="308"/>
      <c r="AB365" s="308"/>
      <c r="AC365" s="308"/>
      <c r="AD365" s="308"/>
      <c r="AE365" s="308"/>
      <c r="AF365" s="308"/>
      <c r="AG365" s="308"/>
      <c r="AH365" s="308"/>
      <c r="AI365" s="308"/>
      <c r="AJ365" s="343"/>
      <c r="AK365" s="343"/>
      <c r="AL365" s="344"/>
      <c r="AM365" s="344"/>
      <c r="AN365" s="343"/>
      <c r="AO365" s="343"/>
      <c r="AQ365" s="347"/>
      <c r="AR365" s="296" t="s">
        <v>138</v>
      </c>
      <c r="AS365" s="305" t="s">
        <v>2193</v>
      </c>
      <c r="AT365" s="305" t="s">
        <v>284</v>
      </c>
      <c r="AU365" s="342">
        <v>1</v>
      </c>
      <c r="AV365" s="542">
        <f t="shared" si="16"/>
        <v>4.1585228926685242E-5</v>
      </c>
    </row>
    <row r="366" spans="1:48" ht="15.75" customHeight="1" x14ac:dyDescent="0.25">
      <c r="A366" s="296" t="s">
        <v>250</v>
      </c>
      <c r="B366" s="305" t="s">
        <v>2391</v>
      </c>
      <c r="C366" s="305" t="s">
        <v>2394</v>
      </c>
      <c r="D366" s="342">
        <v>0</v>
      </c>
      <c r="E366" s="342">
        <v>2</v>
      </c>
      <c r="F366" s="342">
        <v>0</v>
      </c>
      <c r="G366" s="342">
        <v>0</v>
      </c>
      <c r="H366" s="342">
        <v>0</v>
      </c>
      <c r="I366" s="342">
        <v>0</v>
      </c>
      <c r="J366" s="342">
        <v>0</v>
      </c>
      <c r="K366" s="342">
        <v>0</v>
      </c>
      <c r="L366" s="342">
        <v>0</v>
      </c>
      <c r="M366" s="342">
        <v>0</v>
      </c>
      <c r="N366" s="342">
        <v>0</v>
      </c>
      <c r="O366" s="342">
        <v>0</v>
      </c>
      <c r="P366" s="342">
        <f t="shared" si="17"/>
        <v>2</v>
      </c>
      <c r="Q366" s="973">
        <f t="shared" si="15"/>
        <v>8.3170457853370483E-5</v>
      </c>
      <c r="R366" s="307"/>
      <c r="S366" s="307"/>
      <c r="T366" s="307"/>
      <c r="U366" s="307"/>
      <c r="V366" s="307"/>
      <c r="W366" s="307"/>
      <c r="X366" s="307"/>
      <c r="Y366" s="308"/>
      <c r="Z366" s="308"/>
      <c r="AA366" s="308"/>
      <c r="AB366" s="308"/>
      <c r="AC366" s="308"/>
      <c r="AD366" s="308"/>
      <c r="AE366" s="308"/>
      <c r="AF366" s="308"/>
      <c r="AG366" s="308"/>
      <c r="AH366" s="308"/>
      <c r="AI366" s="308"/>
      <c r="AJ366" s="343"/>
      <c r="AK366" s="343"/>
      <c r="AL366" s="343"/>
      <c r="AM366" s="343"/>
      <c r="AN366" s="343"/>
      <c r="AO366" s="343"/>
      <c r="AQ366" s="347"/>
      <c r="AR366" s="296" t="s">
        <v>147</v>
      </c>
      <c r="AS366" s="305" t="s">
        <v>2306</v>
      </c>
      <c r="AT366" s="305" t="s">
        <v>289</v>
      </c>
      <c r="AU366" s="342">
        <v>1</v>
      </c>
      <c r="AV366" s="542">
        <f t="shared" si="16"/>
        <v>4.1585228926685242E-5</v>
      </c>
    </row>
    <row r="367" spans="1:48" ht="15.75" customHeight="1" x14ac:dyDescent="0.25">
      <c r="A367" s="296" t="s">
        <v>250</v>
      </c>
      <c r="B367" s="306" t="s">
        <v>2007</v>
      </c>
      <c r="C367" s="306" t="s">
        <v>418</v>
      </c>
      <c r="D367" s="342">
        <v>0</v>
      </c>
      <c r="E367" s="342">
        <v>2</v>
      </c>
      <c r="F367" s="342">
        <v>2</v>
      </c>
      <c r="G367" s="342">
        <v>0</v>
      </c>
      <c r="H367" s="342">
        <v>3</v>
      </c>
      <c r="I367" s="342">
        <v>0</v>
      </c>
      <c r="J367" s="342">
        <v>0</v>
      </c>
      <c r="K367" s="342">
        <v>0</v>
      </c>
      <c r="L367" s="342">
        <v>0</v>
      </c>
      <c r="M367" s="342">
        <v>0</v>
      </c>
      <c r="N367" s="342">
        <v>0</v>
      </c>
      <c r="O367" s="342">
        <v>0</v>
      </c>
      <c r="P367" s="342">
        <f t="shared" si="17"/>
        <v>7</v>
      </c>
      <c r="Q367" s="973">
        <f t="shared" si="15"/>
        <v>2.9109660248679669E-4</v>
      </c>
      <c r="R367" s="307" t="s">
        <v>112</v>
      </c>
      <c r="S367" s="307" t="s">
        <v>112</v>
      </c>
      <c r="T367" s="307"/>
      <c r="U367" s="307"/>
      <c r="V367" s="307"/>
      <c r="W367" s="307"/>
      <c r="X367" s="307"/>
      <c r="Y367" s="308"/>
      <c r="Z367" s="308"/>
      <c r="AA367" s="308"/>
      <c r="AB367" s="308"/>
      <c r="AC367" s="308"/>
      <c r="AD367" s="308"/>
      <c r="AE367" s="308"/>
      <c r="AF367" s="308"/>
      <c r="AG367" s="308"/>
      <c r="AH367" s="308"/>
      <c r="AI367" s="308"/>
      <c r="AJ367" s="343"/>
      <c r="AK367" s="343"/>
      <c r="AL367" s="344"/>
      <c r="AM367" s="344"/>
      <c r="AN367" s="344"/>
      <c r="AO367" s="344"/>
      <c r="AQ367" s="347"/>
      <c r="AR367" s="296" t="s">
        <v>2447</v>
      </c>
      <c r="AS367" s="305" t="s">
        <v>2457</v>
      </c>
      <c r="AT367" s="305" t="s">
        <v>272</v>
      </c>
      <c r="AU367" s="342">
        <v>1</v>
      </c>
      <c r="AV367" s="542">
        <f t="shared" si="16"/>
        <v>4.1585228926685242E-5</v>
      </c>
    </row>
    <row r="368" spans="1:48" ht="15.75" customHeight="1" x14ac:dyDescent="0.25">
      <c r="A368" s="296" t="s">
        <v>250</v>
      </c>
      <c r="B368" s="305" t="s">
        <v>428</v>
      </c>
      <c r="C368" s="305" t="s">
        <v>274</v>
      </c>
      <c r="D368" s="342">
        <v>0</v>
      </c>
      <c r="E368" s="342">
        <v>0</v>
      </c>
      <c r="F368" s="342">
        <v>1</v>
      </c>
      <c r="G368" s="342">
        <v>2</v>
      </c>
      <c r="H368" s="342">
        <v>2</v>
      </c>
      <c r="I368" s="342">
        <v>0</v>
      </c>
      <c r="J368" s="342">
        <v>0</v>
      </c>
      <c r="K368" s="342">
        <v>0</v>
      </c>
      <c r="L368" s="342">
        <v>0</v>
      </c>
      <c r="M368" s="342">
        <v>0</v>
      </c>
      <c r="N368" s="342">
        <v>0</v>
      </c>
      <c r="O368" s="342">
        <v>0</v>
      </c>
      <c r="P368" s="342">
        <f t="shared" si="17"/>
        <v>5</v>
      </c>
      <c r="Q368" s="973">
        <f t="shared" si="15"/>
        <v>2.0792614463342621E-4</v>
      </c>
      <c r="R368" s="307" t="s">
        <v>112</v>
      </c>
      <c r="S368" s="307" t="s">
        <v>112</v>
      </c>
      <c r="T368" s="307"/>
      <c r="U368" s="307"/>
      <c r="V368" s="307"/>
      <c r="W368" s="307"/>
      <c r="X368" s="307"/>
      <c r="Y368" s="308"/>
      <c r="Z368" s="308"/>
      <c r="AA368" s="308"/>
      <c r="AB368" s="308"/>
      <c r="AC368" s="308"/>
      <c r="AD368" s="308"/>
      <c r="AE368" s="308"/>
      <c r="AF368" s="308"/>
      <c r="AG368" s="308"/>
      <c r="AH368" s="308"/>
      <c r="AI368" s="308"/>
      <c r="AJ368" s="343"/>
      <c r="AK368" s="343"/>
      <c r="AL368" s="343"/>
      <c r="AM368" s="343"/>
      <c r="AN368" s="343"/>
      <c r="AO368" s="343"/>
      <c r="AQ368" s="347"/>
      <c r="AR368" s="296" t="s">
        <v>149</v>
      </c>
      <c r="AS368" s="305" t="s">
        <v>529</v>
      </c>
      <c r="AT368" s="305" t="s">
        <v>1451</v>
      </c>
      <c r="AU368" s="342">
        <v>1</v>
      </c>
      <c r="AV368" s="542">
        <f t="shared" si="16"/>
        <v>4.1585228926685242E-5</v>
      </c>
    </row>
    <row r="369" spans="1:48" ht="15.75" customHeight="1" x14ac:dyDescent="0.25">
      <c r="A369" s="296" t="s">
        <v>250</v>
      </c>
      <c r="B369" s="306" t="s">
        <v>1991</v>
      </c>
      <c r="C369" s="306" t="s">
        <v>274</v>
      </c>
      <c r="D369" s="342">
        <v>0</v>
      </c>
      <c r="E369" s="342">
        <v>0</v>
      </c>
      <c r="F369" s="342">
        <v>2</v>
      </c>
      <c r="G369" s="342">
        <v>1</v>
      </c>
      <c r="H369" s="342">
        <v>0</v>
      </c>
      <c r="I369" s="342">
        <v>0</v>
      </c>
      <c r="J369" s="342">
        <v>0</v>
      </c>
      <c r="K369" s="342">
        <v>0</v>
      </c>
      <c r="L369" s="342">
        <v>0</v>
      </c>
      <c r="M369" s="342">
        <v>0</v>
      </c>
      <c r="N369" s="342">
        <v>0</v>
      </c>
      <c r="O369" s="342">
        <v>0</v>
      </c>
      <c r="P369" s="342">
        <f t="shared" si="17"/>
        <v>3</v>
      </c>
      <c r="Q369" s="973">
        <f t="shared" si="15"/>
        <v>1.2475568678005573E-4</v>
      </c>
      <c r="R369" s="307" t="s">
        <v>112</v>
      </c>
      <c r="S369" s="307" t="s">
        <v>112</v>
      </c>
      <c r="T369" s="307"/>
      <c r="U369" s="307"/>
      <c r="V369" s="307"/>
      <c r="W369" s="307"/>
      <c r="X369" s="307"/>
      <c r="Y369" s="308"/>
      <c r="Z369" s="308"/>
      <c r="AA369" s="308"/>
      <c r="AB369" s="308"/>
      <c r="AC369" s="308"/>
      <c r="AD369" s="308"/>
      <c r="AE369" s="308"/>
      <c r="AF369" s="308"/>
      <c r="AG369" s="308"/>
      <c r="AH369" s="308"/>
      <c r="AI369" s="308"/>
      <c r="AJ369" s="343"/>
      <c r="AK369" s="343"/>
      <c r="AL369" s="343"/>
      <c r="AM369" s="343"/>
      <c r="AN369" s="343"/>
      <c r="AO369" s="343"/>
      <c r="AQ369" s="347"/>
      <c r="AR369" s="296" t="s">
        <v>157</v>
      </c>
      <c r="AS369" s="305" t="s">
        <v>1487</v>
      </c>
      <c r="AT369" s="305" t="s">
        <v>311</v>
      </c>
      <c r="AU369" s="342">
        <v>1</v>
      </c>
      <c r="AV369" s="542">
        <f t="shared" si="16"/>
        <v>4.1585228926685242E-5</v>
      </c>
    </row>
    <row r="370" spans="1:48" ht="15.75" customHeight="1" x14ac:dyDescent="0.25">
      <c r="A370" s="296" t="s">
        <v>197</v>
      </c>
      <c r="B370" s="305" t="s">
        <v>1556</v>
      </c>
      <c r="C370" s="305" t="s">
        <v>284</v>
      </c>
      <c r="D370" s="342">
        <v>0</v>
      </c>
      <c r="E370" s="342">
        <v>0</v>
      </c>
      <c r="F370" s="342">
        <v>0</v>
      </c>
      <c r="G370" s="342">
        <v>0</v>
      </c>
      <c r="H370" s="342">
        <v>0</v>
      </c>
      <c r="I370" s="342">
        <v>0</v>
      </c>
      <c r="J370" s="342">
        <v>0</v>
      </c>
      <c r="K370" s="342">
        <v>0</v>
      </c>
      <c r="L370" s="342">
        <v>0</v>
      </c>
      <c r="M370" s="342">
        <v>0</v>
      </c>
      <c r="N370" s="342">
        <v>0</v>
      </c>
      <c r="O370" s="342">
        <v>0</v>
      </c>
      <c r="P370" s="342">
        <f t="shared" si="17"/>
        <v>0</v>
      </c>
      <c r="Q370" s="973">
        <f t="shared" si="15"/>
        <v>0</v>
      </c>
      <c r="R370" s="307" t="s">
        <v>112</v>
      </c>
      <c r="S370" s="307" t="s">
        <v>112</v>
      </c>
      <c r="T370" s="307"/>
      <c r="U370" s="307"/>
      <c r="V370" s="307"/>
      <c r="W370" s="307"/>
      <c r="X370" s="307"/>
      <c r="Y370" s="308"/>
      <c r="Z370" s="308"/>
      <c r="AA370" s="308"/>
      <c r="AB370" s="308"/>
      <c r="AC370" s="308"/>
      <c r="AD370" s="308"/>
      <c r="AE370" s="308"/>
      <c r="AF370" s="308"/>
      <c r="AG370" s="308"/>
      <c r="AH370" s="308"/>
      <c r="AI370" s="308"/>
      <c r="AJ370" s="343"/>
      <c r="AK370" s="344"/>
      <c r="AL370" s="344"/>
      <c r="AM370" s="344"/>
      <c r="AN370" s="344"/>
      <c r="AO370" s="344"/>
      <c r="AQ370" s="347"/>
      <c r="AR370" s="296" t="s">
        <v>2019</v>
      </c>
      <c r="AS370" s="305" t="s">
        <v>2460</v>
      </c>
      <c r="AT370" s="305" t="s">
        <v>459</v>
      </c>
      <c r="AU370" s="342">
        <v>1</v>
      </c>
      <c r="AV370" s="542">
        <f t="shared" si="16"/>
        <v>4.1585228926685242E-5</v>
      </c>
    </row>
    <row r="371" spans="1:48" ht="15.75" customHeight="1" x14ac:dyDescent="0.25">
      <c r="A371" s="296" t="s">
        <v>197</v>
      </c>
      <c r="B371" s="306" t="s">
        <v>1608</v>
      </c>
      <c r="C371" s="306" t="s">
        <v>299</v>
      </c>
      <c r="D371" s="342">
        <v>0</v>
      </c>
      <c r="E371" s="342">
        <v>0</v>
      </c>
      <c r="F371" s="342">
        <v>0</v>
      </c>
      <c r="G371" s="342">
        <v>0</v>
      </c>
      <c r="H371" s="342">
        <v>0</v>
      </c>
      <c r="I371" s="342">
        <v>0</v>
      </c>
      <c r="J371" s="342">
        <v>0</v>
      </c>
      <c r="K371" s="342">
        <v>0</v>
      </c>
      <c r="L371" s="342">
        <v>0</v>
      </c>
      <c r="M371" s="342">
        <v>0</v>
      </c>
      <c r="N371" s="342">
        <v>0</v>
      </c>
      <c r="O371" s="342">
        <v>0</v>
      </c>
      <c r="P371" s="342">
        <f t="shared" si="17"/>
        <v>0</v>
      </c>
      <c r="Q371" s="973">
        <f t="shared" si="15"/>
        <v>0</v>
      </c>
      <c r="R371" s="307" t="s">
        <v>112</v>
      </c>
      <c r="S371" s="307" t="s">
        <v>112</v>
      </c>
      <c r="T371" s="307"/>
      <c r="U371" s="307"/>
      <c r="V371" s="307"/>
      <c r="W371" s="307"/>
      <c r="X371" s="307"/>
      <c r="Y371" s="308"/>
      <c r="Z371" s="308"/>
      <c r="AA371" s="308"/>
      <c r="AB371" s="308"/>
      <c r="AC371" s="308"/>
      <c r="AD371" s="308"/>
      <c r="AE371" s="308"/>
      <c r="AF371" s="308"/>
      <c r="AG371" s="308"/>
      <c r="AH371" s="308"/>
      <c r="AI371" s="308"/>
      <c r="AJ371" s="343"/>
      <c r="AK371" s="344"/>
      <c r="AL371" s="344"/>
      <c r="AM371" s="344"/>
      <c r="AN371" s="344"/>
      <c r="AO371" s="344"/>
      <c r="AQ371" s="347"/>
      <c r="AR371" s="296" t="s">
        <v>2019</v>
      </c>
      <c r="AS371" s="305" t="s">
        <v>2461</v>
      </c>
      <c r="AT371" s="305" t="s">
        <v>459</v>
      </c>
      <c r="AU371" s="342">
        <v>1</v>
      </c>
      <c r="AV371" s="542">
        <f t="shared" si="16"/>
        <v>4.1585228926685242E-5</v>
      </c>
    </row>
    <row r="372" spans="1:48" ht="15.75" customHeight="1" x14ac:dyDescent="0.25">
      <c r="A372" s="296" t="s">
        <v>197</v>
      </c>
      <c r="B372" s="305" t="s">
        <v>543</v>
      </c>
      <c r="C372" s="305" t="s">
        <v>272</v>
      </c>
      <c r="D372" s="342">
        <v>0</v>
      </c>
      <c r="E372" s="342">
        <v>0</v>
      </c>
      <c r="F372" s="342">
        <v>0</v>
      </c>
      <c r="G372" s="342">
        <v>0</v>
      </c>
      <c r="H372" s="342">
        <v>0</v>
      </c>
      <c r="I372" s="342">
        <v>0</v>
      </c>
      <c r="J372" s="342">
        <v>0</v>
      </c>
      <c r="K372" s="342">
        <v>0</v>
      </c>
      <c r="L372" s="342">
        <v>0</v>
      </c>
      <c r="M372" s="342">
        <v>0</v>
      </c>
      <c r="N372" s="342">
        <v>0</v>
      </c>
      <c r="O372" s="342">
        <v>0</v>
      </c>
      <c r="P372" s="342">
        <f t="shared" si="17"/>
        <v>0</v>
      </c>
      <c r="Q372" s="973">
        <f t="shared" si="15"/>
        <v>0</v>
      </c>
      <c r="R372" s="307" t="s">
        <v>112</v>
      </c>
      <c r="S372" s="307" t="s">
        <v>112</v>
      </c>
      <c r="T372" s="307"/>
      <c r="U372" s="307"/>
      <c r="V372" s="307"/>
      <c r="W372" s="307"/>
      <c r="X372" s="307"/>
      <c r="Y372" s="308"/>
      <c r="Z372" s="308"/>
      <c r="AA372" s="308"/>
      <c r="AB372" s="308"/>
      <c r="AC372" s="308"/>
      <c r="AD372" s="308"/>
      <c r="AE372" s="308"/>
      <c r="AF372" s="308"/>
      <c r="AG372" s="308"/>
      <c r="AH372" s="308"/>
      <c r="AI372" s="308"/>
      <c r="AJ372" s="343"/>
      <c r="AK372" s="344"/>
      <c r="AL372" s="344"/>
      <c r="AM372" s="344"/>
      <c r="AN372" s="344"/>
      <c r="AO372" s="344"/>
      <c r="AQ372" s="347"/>
      <c r="AR372" s="296" t="s">
        <v>159</v>
      </c>
      <c r="AS372" s="305" t="s">
        <v>2424</v>
      </c>
      <c r="AT372" s="305" t="s">
        <v>81</v>
      </c>
      <c r="AU372" s="342">
        <v>1</v>
      </c>
      <c r="AV372" s="542">
        <f t="shared" si="16"/>
        <v>4.1585228926685242E-5</v>
      </c>
    </row>
    <row r="373" spans="1:48" ht="15.75" customHeight="1" x14ac:dyDescent="0.25">
      <c r="A373" s="296" t="s">
        <v>139</v>
      </c>
      <c r="B373" s="305" t="s">
        <v>2194</v>
      </c>
      <c r="C373" s="305" t="s">
        <v>345</v>
      </c>
      <c r="D373" s="342">
        <v>0</v>
      </c>
      <c r="E373" s="342">
        <v>0</v>
      </c>
      <c r="F373" s="342">
        <v>0</v>
      </c>
      <c r="G373" s="342">
        <v>0</v>
      </c>
      <c r="H373" s="342">
        <v>0</v>
      </c>
      <c r="I373" s="342">
        <v>0</v>
      </c>
      <c r="J373" s="342">
        <v>0</v>
      </c>
      <c r="K373" s="342">
        <v>0</v>
      </c>
      <c r="L373" s="342">
        <v>0</v>
      </c>
      <c r="M373" s="342">
        <v>0</v>
      </c>
      <c r="N373" s="342">
        <v>0</v>
      </c>
      <c r="O373" s="342">
        <v>0</v>
      </c>
      <c r="P373" s="342">
        <f t="shared" si="17"/>
        <v>0</v>
      </c>
      <c r="Q373" s="973">
        <f t="shared" si="15"/>
        <v>0</v>
      </c>
      <c r="R373" s="307" t="s">
        <v>112</v>
      </c>
      <c r="S373" s="307" t="s">
        <v>112</v>
      </c>
      <c r="T373" s="307"/>
      <c r="U373" s="307"/>
      <c r="V373" s="307"/>
      <c r="W373" s="307"/>
      <c r="X373" s="307"/>
      <c r="Y373" s="308"/>
      <c r="Z373" s="308"/>
      <c r="AA373" s="308"/>
      <c r="AB373" s="308"/>
      <c r="AC373" s="308"/>
      <c r="AD373" s="308"/>
      <c r="AE373" s="308"/>
      <c r="AF373" s="308"/>
      <c r="AG373" s="308"/>
      <c r="AH373" s="308"/>
      <c r="AI373" s="308"/>
      <c r="AJ373" s="343"/>
      <c r="AK373" s="344"/>
      <c r="AL373" s="344"/>
      <c r="AM373" s="344"/>
      <c r="AN373" s="344"/>
      <c r="AO373" s="344"/>
      <c r="AQ373" s="347"/>
      <c r="AR373" s="296" t="s">
        <v>159</v>
      </c>
      <c r="AS373" s="305" t="s">
        <v>2523</v>
      </c>
      <c r="AT373" s="305" t="s">
        <v>309</v>
      </c>
      <c r="AU373" s="342">
        <v>1</v>
      </c>
      <c r="AV373" s="542">
        <f t="shared" si="16"/>
        <v>4.1585228926685242E-5</v>
      </c>
    </row>
    <row r="374" spans="1:48" ht="15.75" customHeight="1" x14ac:dyDescent="0.25">
      <c r="A374" s="296" t="s">
        <v>139</v>
      </c>
      <c r="B374" s="305" t="s">
        <v>1649</v>
      </c>
      <c r="C374" s="305" t="s">
        <v>345</v>
      </c>
      <c r="D374" s="342">
        <v>12</v>
      </c>
      <c r="E374" s="342">
        <v>1</v>
      </c>
      <c r="F374" s="342">
        <v>0</v>
      </c>
      <c r="G374" s="342">
        <v>0</v>
      </c>
      <c r="H374" s="342">
        <v>1</v>
      </c>
      <c r="I374" s="342">
        <v>1</v>
      </c>
      <c r="J374" s="342">
        <v>0</v>
      </c>
      <c r="K374" s="342">
        <v>0</v>
      </c>
      <c r="L374" s="342">
        <v>0</v>
      </c>
      <c r="M374" s="342">
        <v>0</v>
      </c>
      <c r="N374" s="342">
        <v>0</v>
      </c>
      <c r="O374" s="342">
        <v>0</v>
      </c>
      <c r="P374" s="342">
        <f t="shared" si="17"/>
        <v>15</v>
      </c>
      <c r="Q374" s="973">
        <f t="shared" si="15"/>
        <v>6.2377843390027863E-4</v>
      </c>
      <c r="R374" s="307">
        <v>28465.060000593101</v>
      </c>
      <c r="S374" s="307">
        <v>28461.17</v>
      </c>
      <c r="T374" s="307"/>
      <c r="U374" s="307"/>
      <c r="V374" s="307"/>
      <c r="W374" s="307"/>
      <c r="X374" s="307"/>
      <c r="Y374" s="308"/>
      <c r="Z374" s="308"/>
      <c r="AA374" s="308"/>
      <c r="AB374" s="308"/>
      <c r="AC374" s="308"/>
      <c r="AD374" s="308"/>
      <c r="AE374" s="308"/>
      <c r="AF374" s="308"/>
      <c r="AG374" s="308"/>
      <c r="AH374" s="308"/>
      <c r="AI374" s="308"/>
      <c r="AJ374" s="343"/>
      <c r="AK374" s="343"/>
      <c r="AL374" s="343"/>
      <c r="AM374" s="343"/>
      <c r="AN374" s="343"/>
      <c r="AO374" s="343"/>
      <c r="AQ374" s="347"/>
      <c r="AR374" s="296" t="s">
        <v>159</v>
      </c>
      <c r="AS374" s="305" t="s">
        <v>488</v>
      </c>
      <c r="AT374" s="305" t="s">
        <v>345</v>
      </c>
      <c r="AU374" s="342">
        <v>1</v>
      </c>
      <c r="AV374" s="542">
        <f t="shared" si="16"/>
        <v>4.1585228926685242E-5</v>
      </c>
    </row>
    <row r="375" spans="1:48" ht="15.75" customHeight="1" x14ac:dyDescent="0.25">
      <c r="A375" s="296" t="s">
        <v>139</v>
      </c>
      <c r="B375" s="306" t="s">
        <v>508</v>
      </c>
      <c r="C375" s="306" t="s">
        <v>345</v>
      </c>
      <c r="D375" s="342">
        <v>0</v>
      </c>
      <c r="E375" s="342">
        <v>0</v>
      </c>
      <c r="F375" s="342">
        <v>0</v>
      </c>
      <c r="G375" s="342">
        <v>0</v>
      </c>
      <c r="H375" s="342">
        <v>13</v>
      </c>
      <c r="I375" s="342">
        <v>1</v>
      </c>
      <c r="J375" s="342">
        <v>0</v>
      </c>
      <c r="K375" s="342">
        <v>0</v>
      </c>
      <c r="L375" s="342">
        <v>0</v>
      </c>
      <c r="M375" s="342">
        <v>0</v>
      </c>
      <c r="N375" s="342">
        <v>0</v>
      </c>
      <c r="O375" s="342">
        <v>0</v>
      </c>
      <c r="P375" s="342">
        <f t="shared" si="17"/>
        <v>14</v>
      </c>
      <c r="Q375" s="973">
        <f t="shared" si="15"/>
        <v>5.8219320497359338E-4</v>
      </c>
      <c r="R375" s="307" t="s">
        <v>112</v>
      </c>
      <c r="S375" s="307" t="s">
        <v>112</v>
      </c>
      <c r="T375" s="307"/>
      <c r="U375" s="307"/>
      <c r="V375" s="307"/>
      <c r="W375" s="307"/>
      <c r="X375" s="307"/>
      <c r="Y375" s="308"/>
      <c r="Z375" s="308"/>
      <c r="AA375" s="308"/>
      <c r="AB375" s="308"/>
      <c r="AC375" s="308"/>
      <c r="AD375" s="308"/>
      <c r="AE375" s="308"/>
      <c r="AF375" s="308"/>
      <c r="AG375" s="308"/>
      <c r="AH375" s="308"/>
      <c r="AI375" s="308"/>
      <c r="AJ375" s="343"/>
      <c r="AK375" s="344"/>
      <c r="AL375" s="344"/>
      <c r="AM375" s="344"/>
      <c r="AN375" s="344"/>
      <c r="AO375" s="344"/>
      <c r="AQ375" s="347"/>
      <c r="AR375" s="296" t="s">
        <v>159</v>
      </c>
      <c r="AS375" s="305" t="s">
        <v>2392</v>
      </c>
      <c r="AT375" s="305" t="s">
        <v>291</v>
      </c>
      <c r="AU375" s="342">
        <v>1</v>
      </c>
      <c r="AV375" s="542">
        <f t="shared" si="16"/>
        <v>4.1585228926685242E-5</v>
      </c>
    </row>
    <row r="376" spans="1:48" ht="15.75" customHeight="1" x14ac:dyDescent="0.25">
      <c r="A376" s="296" t="s">
        <v>139</v>
      </c>
      <c r="B376" s="306" t="s">
        <v>350</v>
      </c>
      <c r="C376" s="306" t="s">
        <v>272</v>
      </c>
      <c r="D376" s="342">
        <v>100</v>
      </c>
      <c r="E376" s="342">
        <v>0</v>
      </c>
      <c r="F376" s="342">
        <v>38</v>
      </c>
      <c r="G376" s="342">
        <v>0</v>
      </c>
      <c r="H376" s="342">
        <v>72</v>
      </c>
      <c r="I376" s="342">
        <v>42</v>
      </c>
      <c r="J376" s="342">
        <v>0</v>
      </c>
      <c r="K376" s="342">
        <v>0</v>
      </c>
      <c r="L376" s="342">
        <v>0</v>
      </c>
      <c r="M376" s="342">
        <v>0</v>
      </c>
      <c r="N376" s="342">
        <v>0</v>
      </c>
      <c r="O376" s="342">
        <v>0</v>
      </c>
      <c r="P376" s="342">
        <f t="shared" si="17"/>
        <v>252</v>
      </c>
      <c r="Q376" s="973">
        <f t="shared" si="15"/>
        <v>1.0479477689524681E-2</v>
      </c>
      <c r="R376" s="307">
        <v>22144.830000685099</v>
      </c>
      <c r="S376" s="307">
        <v>21215.4599992851</v>
      </c>
      <c r="T376" s="307"/>
      <c r="U376" s="307"/>
      <c r="V376" s="307"/>
      <c r="W376" s="307"/>
      <c r="X376" s="307"/>
      <c r="Y376" s="308"/>
      <c r="Z376" s="308"/>
      <c r="AA376" s="308"/>
      <c r="AB376" s="308"/>
      <c r="AC376" s="308"/>
      <c r="AD376" s="308"/>
      <c r="AE376" s="308"/>
      <c r="AF376" s="308"/>
      <c r="AG376" s="308"/>
      <c r="AH376" s="308"/>
      <c r="AI376" s="308"/>
      <c r="AJ376" s="343"/>
      <c r="AK376" s="344"/>
      <c r="AL376" s="344"/>
      <c r="AM376" s="344"/>
      <c r="AN376" s="344"/>
      <c r="AO376" s="344"/>
      <c r="AQ376" s="347"/>
      <c r="AR376" s="296" t="s">
        <v>162</v>
      </c>
      <c r="AS376" s="305" t="s">
        <v>1590</v>
      </c>
      <c r="AT376" s="305" t="s">
        <v>1546</v>
      </c>
      <c r="AU376" s="342">
        <v>1</v>
      </c>
      <c r="AV376" s="542">
        <f t="shared" si="16"/>
        <v>4.1585228926685242E-5</v>
      </c>
    </row>
    <row r="377" spans="1:48" ht="15.75" customHeight="1" x14ac:dyDescent="0.25">
      <c r="A377" s="296" t="s">
        <v>139</v>
      </c>
      <c r="B377" s="305" t="s">
        <v>546</v>
      </c>
      <c r="C377" s="305" t="s">
        <v>274</v>
      </c>
      <c r="D377" s="342">
        <v>0</v>
      </c>
      <c r="E377" s="342">
        <v>0</v>
      </c>
      <c r="F377" s="342">
        <v>0</v>
      </c>
      <c r="G377" s="342">
        <v>0</v>
      </c>
      <c r="H377" s="342">
        <v>0</v>
      </c>
      <c r="I377" s="342">
        <v>0</v>
      </c>
      <c r="J377" s="342">
        <v>0</v>
      </c>
      <c r="K377" s="342">
        <v>0</v>
      </c>
      <c r="L377" s="342">
        <v>0</v>
      </c>
      <c r="M377" s="342">
        <v>0</v>
      </c>
      <c r="N377" s="342">
        <v>0</v>
      </c>
      <c r="O377" s="342">
        <v>0</v>
      </c>
      <c r="P377" s="342">
        <f t="shared" si="17"/>
        <v>0</v>
      </c>
      <c r="Q377" s="973">
        <f t="shared" si="15"/>
        <v>0</v>
      </c>
      <c r="R377" s="307" t="s">
        <v>112</v>
      </c>
      <c r="S377" s="307" t="s">
        <v>112</v>
      </c>
      <c r="T377" s="307"/>
      <c r="U377" s="307"/>
      <c r="V377" s="307"/>
      <c r="W377" s="307"/>
      <c r="X377" s="307"/>
      <c r="Y377" s="308"/>
      <c r="Z377" s="308"/>
      <c r="AA377" s="308"/>
      <c r="AB377" s="308"/>
      <c r="AC377" s="308"/>
      <c r="AD377" s="308"/>
      <c r="AE377" s="308"/>
      <c r="AF377" s="308"/>
      <c r="AG377" s="308"/>
      <c r="AH377" s="308"/>
      <c r="AI377" s="308"/>
      <c r="AJ377" s="343"/>
      <c r="AK377" s="344"/>
      <c r="AL377" s="344"/>
      <c r="AM377" s="344"/>
      <c r="AN377" s="344"/>
      <c r="AO377" s="344"/>
      <c r="AQ377" s="347"/>
      <c r="AR377" s="296" t="s">
        <v>145</v>
      </c>
      <c r="AS377" s="305" t="s">
        <v>2107</v>
      </c>
      <c r="AT377" s="305" t="s">
        <v>272</v>
      </c>
      <c r="AU377" s="342">
        <v>1</v>
      </c>
      <c r="AV377" s="542">
        <f t="shared" si="16"/>
        <v>4.1585228926685242E-5</v>
      </c>
    </row>
    <row r="378" spans="1:48" ht="15.75" customHeight="1" x14ac:dyDescent="0.25">
      <c r="A378" s="296" t="s">
        <v>139</v>
      </c>
      <c r="B378" s="306" t="s">
        <v>410</v>
      </c>
      <c r="C378" s="306" t="s">
        <v>345</v>
      </c>
      <c r="D378" s="342">
        <v>0</v>
      </c>
      <c r="E378" s="342">
        <v>0</v>
      </c>
      <c r="F378" s="342">
        <v>0</v>
      </c>
      <c r="G378" s="342">
        <v>0</v>
      </c>
      <c r="H378" s="342">
        <v>0</v>
      </c>
      <c r="I378" s="342">
        <v>0</v>
      </c>
      <c r="J378" s="342">
        <v>0</v>
      </c>
      <c r="K378" s="342">
        <v>0</v>
      </c>
      <c r="L378" s="342">
        <v>0</v>
      </c>
      <c r="M378" s="342">
        <v>0</v>
      </c>
      <c r="N378" s="342">
        <v>0</v>
      </c>
      <c r="O378" s="342">
        <v>0</v>
      </c>
      <c r="P378" s="342">
        <f t="shared" si="17"/>
        <v>0</v>
      </c>
      <c r="Q378" s="973">
        <f t="shared" si="15"/>
        <v>0</v>
      </c>
      <c r="R378" s="307" t="s">
        <v>112</v>
      </c>
      <c r="S378" s="307" t="s">
        <v>112</v>
      </c>
      <c r="T378" s="307"/>
      <c r="U378" s="307"/>
      <c r="V378" s="307"/>
      <c r="W378" s="307"/>
      <c r="X378" s="307"/>
      <c r="Y378" s="308"/>
      <c r="Z378" s="308"/>
      <c r="AA378" s="308"/>
      <c r="AB378" s="308"/>
      <c r="AC378" s="308"/>
      <c r="AD378" s="308"/>
      <c r="AE378" s="308"/>
      <c r="AF378" s="308"/>
      <c r="AG378" s="308"/>
      <c r="AH378" s="308"/>
      <c r="AI378" s="308"/>
      <c r="AJ378" s="343"/>
      <c r="AK378" s="344"/>
      <c r="AL378" s="344"/>
      <c r="AM378" s="344"/>
      <c r="AN378" s="344"/>
      <c r="AO378" s="344"/>
      <c r="AQ378" s="347"/>
      <c r="AR378" s="296" t="s">
        <v>145</v>
      </c>
      <c r="AS378" s="305" t="s">
        <v>2525</v>
      </c>
      <c r="AT378" s="305" t="s">
        <v>287</v>
      </c>
      <c r="AU378" s="342">
        <v>1</v>
      </c>
      <c r="AV378" s="542">
        <f t="shared" si="16"/>
        <v>4.1585228926685242E-5</v>
      </c>
    </row>
    <row r="379" spans="1:48" ht="15.75" customHeight="1" x14ac:dyDescent="0.25">
      <c r="A379" s="296" t="s">
        <v>139</v>
      </c>
      <c r="B379" s="306" t="s">
        <v>1544</v>
      </c>
      <c r="C379" s="306" t="s">
        <v>345</v>
      </c>
      <c r="D379" s="342">
        <v>0</v>
      </c>
      <c r="E379" s="342">
        <v>0</v>
      </c>
      <c r="F379" s="342">
        <v>0</v>
      </c>
      <c r="G379" s="342">
        <v>0</v>
      </c>
      <c r="H379" s="342">
        <v>0</v>
      </c>
      <c r="I379" s="342">
        <v>0</v>
      </c>
      <c r="J379" s="342">
        <v>0</v>
      </c>
      <c r="K379" s="342">
        <v>0</v>
      </c>
      <c r="L379" s="342">
        <v>0</v>
      </c>
      <c r="M379" s="342">
        <v>0</v>
      </c>
      <c r="N379" s="342">
        <v>0</v>
      </c>
      <c r="O379" s="342">
        <v>0</v>
      </c>
      <c r="P379" s="342">
        <f t="shared" si="17"/>
        <v>0</v>
      </c>
      <c r="Q379" s="973">
        <f t="shared" si="15"/>
        <v>0</v>
      </c>
      <c r="R379" s="307" t="s">
        <v>112</v>
      </c>
      <c r="S379" s="307" t="s">
        <v>112</v>
      </c>
      <c r="T379" s="307"/>
      <c r="U379" s="307"/>
      <c r="V379" s="307"/>
      <c r="W379" s="307"/>
      <c r="X379" s="307"/>
      <c r="Y379" s="308"/>
      <c r="Z379" s="308"/>
      <c r="AA379" s="308"/>
      <c r="AB379" s="308"/>
      <c r="AC379" s="308"/>
      <c r="AD379" s="308"/>
      <c r="AE379" s="308"/>
      <c r="AF379" s="308"/>
      <c r="AG379" s="308"/>
      <c r="AH379" s="308"/>
      <c r="AI379" s="308"/>
      <c r="AJ379" s="343"/>
      <c r="AK379" s="344"/>
      <c r="AL379" s="344"/>
      <c r="AM379" s="344"/>
      <c r="AN379" s="344"/>
      <c r="AO379" s="344"/>
      <c r="AQ379" s="347"/>
      <c r="AR379" s="296" t="s">
        <v>145</v>
      </c>
      <c r="AS379" s="305" t="s">
        <v>1861</v>
      </c>
      <c r="AT379" s="305" t="s">
        <v>306</v>
      </c>
      <c r="AU379" s="342">
        <v>1</v>
      </c>
      <c r="AV379" s="542">
        <f t="shared" si="16"/>
        <v>4.1585228926685242E-5</v>
      </c>
    </row>
    <row r="380" spans="1:48" ht="15.75" customHeight="1" x14ac:dyDescent="0.25">
      <c r="A380" s="296" t="s">
        <v>139</v>
      </c>
      <c r="B380" s="305" t="s">
        <v>1650</v>
      </c>
      <c r="C380" s="305" t="s">
        <v>357</v>
      </c>
      <c r="D380" s="342">
        <v>0</v>
      </c>
      <c r="E380" s="342">
        <v>0</v>
      </c>
      <c r="F380" s="342">
        <v>0</v>
      </c>
      <c r="G380" s="342">
        <v>0</v>
      </c>
      <c r="H380" s="342">
        <v>0</v>
      </c>
      <c r="I380" s="342">
        <v>0</v>
      </c>
      <c r="J380" s="342">
        <v>0</v>
      </c>
      <c r="K380" s="342">
        <v>0</v>
      </c>
      <c r="L380" s="342">
        <v>0</v>
      </c>
      <c r="M380" s="342">
        <v>0</v>
      </c>
      <c r="N380" s="342">
        <v>0</v>
      </c>
      <c r="O380" s="342">
        <v>0</v>
      </c>
      <c r="P380" s="342">
        <f t="shared" si="17"/>
        <v>0</v>
      </c>
      <c r="Q380" s="973">
        <f t="shared" si="15"/>
        <v>0</v>
      </c>
      <c r="R380" s="307" t="s">
        <v>112</v>
      </c>
      <c r="S380" s="307" t="s">
        <v>112</v>
      </c>
      <c r="T380" s="307"/>
      <c r="U380" s="307"/>
      <c r="V380" s="307"/>
      <c r="W380" s="307"/>
      <c r="X380" s="307"/>
      <c r="Y380" s="308"/>
      <c r="Z380" s="308"/>
      <c r="AA380" s="308"/>
      <c r="AB380" s="308"/>
      <c r="AC380" s="308"/>
      <c r="AD380" s="308"/>
      <c r="AE380" s="308"/>
      <c r="AF380" s="308"/>
      <c r="AG380" s="308"/>
      <c r="AH380" s="308"/>
      <c r="AI380" s="308"/>
      <c r="AJ380" s="343"/>
      <c r="AK380" s="344"/>
      <c r="AL380" s="344"/>
      <c r="AM380" s="344"/>
      <c r="AN380" s="344"/>
      <c r="AO380" s="344"/>
      <c r="AQ380" s="347"/>
      <c r="AR380" s="296" t="s">
        <v>145</v>
      </c>
      <c r="AS380" s="305" t="s">
        <v>1786</v>
      </c>
      <c r="AT380" s="305" t="s">
        <v>272</v>
      </c>
      <c r="AU380" s="342">
        <v>1</v>
      </c>
      <c r="AV380" s="542">
        <f t="shared" si="16"/>
        <v>4.1585228926685242E-5</v>
      </c>
    </row>
    <row r="381" spans="1:48" ht="15.75" customHeight="1" x14ac:dyDescent="0.25">
      <c r="A381" s="296" t="s">
        <v>139</v>
      </c>
      <c r="B381" s="306" t="s">
        <v>365</v>
      </c>
      <c r="C381" s="306" t="s">
        <v>319</v>
      </c>
      <c r="D381" s="342">
        <v>10</v>
      </c>
      <c r="E381" s="342">
        <v>0</v>
      </c>
      <c r="F381" s="342">
        <v>1</v>
      </c>
      <c r="G381" s="342">
        <v>0</v>
      </c>
      <c r="H381" s="342">
        <v>0</v>
      </c>
      <c r="I381" s="342">
        <v>0</v>
      </c>
      <c r="J381" s="342">
        <v>0</v>
      </c>
      <c r="K381" s="342">
        <v>0</v>
      </c>
      <c r="L381" s="342">
        <v>0</v>
      </c>
      <c r="M381" s="342">
        <v>0</v>
      </c>
      <c r="N381" s="342">
        <v>0</v>
      </c>
      <c r="O381" s="342">
        <v>0</v>
      </c>
      <c r="P381" s="342">
        <f t="shared" si="17"/>
        <v>11</v>
      </c>
      <c r="Q381" s="973">
        <f t="shared" si="15"/>
        <v>4.5743751819353766E-4</v>
      </c>
      <c r="R381" s="307">
        <v>18785.029999555201</v>
      </c>
      <c r="S381" s="307">
        <v>18783.330000000002</v>
      </c>
      <c r="T381" s="307"/>
      <c r="U381" s="307"/>
      <c r="V381" s="307"/>
      <c r="W381" s="307"/>
      <c r="X381" s="307"/>
      <c r="Y381" s="308"/>
      <c r="Z381" s="308"/>
      <c r="AA381" s="308"/>
      <c r="AB381" s="308"/>
      <c r="AC381" s="308"/>
      <c r="AD381" s="308"/>
      <c r="AE381" s="308"/>
      <c r="AF381" s="308"/>
      <c r="AG381" s="308"/>
      <c r="AH381" s="308"/>
      <c r="AI381" s="308"/>
      <c r="AJ381" s="343"/>
      <c r="AK381" s="344"/>
      <c r="AL381" s="344"/>
      <c r="AM381" s="344"/>
      <c r="AN381" s="344"/>
      <c r="AO381" s="344"/>
      <c r="AQ381" s="347"/>
      <c r="AR381" s="296" t="s">
        <v>165</v>
      </c>
      <c r="AS381" s="305">
        <v>911</v>
      </c>
      <c r="AT381" s="305" t="s">
        <v>284</v>
      </c>
      <c r="AU381" s="342">
        <v>1</v>
      </c>
      <c r="AV381" s="542">
        <f t="shared" si="16"/>
        <v>4.1585228926685242E-5</v>
      </c>
    </row>
    <row r="382" spans="1:48" ht="15.75" customHeight="1" x14ac:dyDescent="0.25">
      <c r="A382" s="296" t="s">
        <v>139</v>
      </c>
      <c r="B382" s="305" t="s">
        <v>541</v>
      </c>
      <c r="C382" s="305" t="s">
        <v>272</v>
      </c>
      <c r="D382" s="342">
        <v>0</v>
      </c>
      <c r="E382" s="342">
        <v>2</v>
      </c>
      <c r="F382" s="342">
        <v>4</v>
      </c>
      <c r="G382" s="342">
        <v>0</v>
      </c>
      <c r="H382" s="342">
        <v>2</v>
      </c>
      <c r="I382" s="342">
        <v>0</v>
      </c>
      <c r="J382" s="342">
        <v>0</v>
      </c>
      <c r="K382" s="342">
        <v>0</v>
      </c>
      <c r="L382" s="342">
        <v>0</v>
      </c>
      <c r="M382" s="342">
        <v>0</v>
      </c>
      <c r="N382" s="342">
        <v>0</v>
      </c>
      <c r="O382" s="342">
        <v>0</v>
      </c>
      <c r="P382" s="342">
        <f t="shared" si="17"/>
        <v>8</v>
      </c>
      <c r="Q382" s="973">
        <f t="shared" si="15"/>
        <v>3.3268183141348193E-4</v>
      </c>
      <c r="R382" s="307" t="s">
        <v>112</v>
      </c>
      <c r="S382" s="307" t="s">
        <v>112</v>
      </c>
      <c r="T382" s="307"/>
      <c r="U382" s="307"/>
      <c r="V382" s="307"/>
      <c r="W382" s="307"/>
      <c r="X382" s="307"/>
      <c r="Y382" s="308"/>
      <c r="Z382" s="308"/>
      <c r="AA382" s="308"/>
      <c r="AB382" s="308"/>
      <c r="AC382" s="308"/>
      <c r="AD382" s="308"/>
      <c r="AE382" s="308"/>
      <c r="AF382" s="308"/>
      <c r="AG382" s="308"/>
      <c r="AH382" s="308"/>
      <c r="AI382" s="308"/>
      <c r="AJ382" s="343"/>
      <c r="AK382" s="344"/>
      <c r="AL382" s="344"/>
      <c r="AM382" s="344"/>
      <c r="AN382" s="344"/>
      <c r="AO382" s="344"/>
      <c r="AQ382" s="347"/>
      <c r="AR382" s="296" t="s">
        <v>156</v>
      </c>
      <c r="AS382" s="305" t="s">
        <v>436</v>
      </c>
      <c r="AT382" s="305" t="s">
        <v>376</v>
      </c>
      <c r="AU382" s="342">
        <v>1</v>
      </c>
      <c r="AV382" s="542">
        <f t="shared" si="16"/>
        <v>4.1585228926685242E-5</v>
      </c>
    </row>
    <row r="383" spans="1:48" ht="15.75" customHeight="1" x14ac:dyDescent="0.25">
      <c r="A383" s="296" t="s">
        <v>139</v>
      </c>
      <c r="B383" s="306" t="s">
        <v>547</v>
      </c>
      <c r="C383" s="306" t="s">
        <v>274</v>
      </c>
      <c r="D383" s="342">
        <v>0</v>
      </c>
      <c r="E383" s="342">
        <v>0</v>
      </c>
      <c r="F383" s="342">
        <v>0</v>
      </c>
      <c r="G383" s="342">
        <v>0</v>
      </c>
      <c r="H383" s="342">
        <v>0</v>
      </c>
      <c r="I383" s="342">
        <v>0</v>
      </c>
      <c r="J383" s="342">
        <v>0</v>
      </c>
      <c r="K383" s="342">
        <v>0</v>
      </c>
      <c r="L383" s="342">
        <v>0</v>
      </c>
      <c r="M383" s="342">
        <v>0</v>
      </c>
      <c r="N383" s="342">
        <v>0</v>
      </c>
      <c r="O383" s="342">
        <v>0</v>
      </c>
      <c r="P383" s="342">
        <f t="shared" si="17"/>
        <v>0</v>
      </c>
      <c r="Q383" s="973">
        <f t="shared" si="15"/>
        <v>0</v>
      </c>
      <c r="R383" s="307" t="s">
        <v>112</v>
      </c>
      <c r="S383" s="307" t="s">
        <v>112</v>
      </c>
      <c r="T383" s="307"/>
      <c r="U383" s="307"/>
      <c r="V383" s="307"/>
      <c r="W383" s="307"/>
      <c r="X383" s="307"/>
      <c r="Y383" s="308"/>
      <c r="Z383" s="313"/>
      <c r="AA383" s="313"/>
      <c r="AB383" s="308"/>
      <c r="AC383" s="308"/>
      <c r="AD383" s="308"/>
      <c r="AE383" s="308"/>
      <c r="AF383" s="308"/>
      <c r="AG383" s="308"/>
      <c r="AH383" s="308"/>
      <c r="AI383" s="308"/>
      <c r="AJ383" s="343"/>
      <c r="AK383" s="344"/>
      <c r="AL383" s="344"/>
      <c r="AM383" s="344"/>
      <c r="AN383" s="344"/>
      <c r="AO383" s="344"/>
      <c r="AQ383" s="347"/>
      <c r="AR383" s="296" t="s">
        <v>156</v>
      </c>
      <c r="AS383" s="305" t="s">
        <v>599</v>
      </c>
      <c r="AT383" s="305" t="s">
        <v>376</v>
      </c>
      <c r="AU383" s="342">
        <v>1</v>
      </c>
      <c r="AV383" s="542">
        <f t="shared" si="16"/>
        <v>4.1585228926685242E-5</v>
      </c>
    </row>
    <row r="384" spans="1:48" ht="15.75" customHeight="1" x14ac:dyDescent="0.25">
      <c r="A384" s="296" t="s">
        <v>190</v>
      </c>
      <c r="B384" s="305" t="s">
        <v>1579</v>
      </c>
      <c r="C384" s="305" t="s">
        <v>272</v>
      </c>
      <c r="D384" s="342">
        <v>15</v>
      </c>
      <c r="E384" s="342">
        <v>34</v>
      </c>
      <c r="F384" s="342">
        <v>0</v>
      </c>
      <c r="G384" s="342">
        <v>20</v>
      </c>
      <c r="H384" s="342">
        <v>10</v>
      </c>
      <c r="I384" s="342">
        <v>19</v>
      </c>
      <c r="J384" s="342">
        <v>0</v>
      </c>
      <c r="K384" s="342">
        <v>0</v>
      </c>
      <c r="L384" s="342">
        <v>0</v>
      </c>
      <c r="M384" s="342">
        <v>0</v>
      </c>
      <c r="N384" s="342">
        <v>0</v>
      </c>
      <c r="O384" s="342">
        <v>0</v>
      </c>
      <c r="P384" s="342">
        <f t="shared" si="17"/>
        <v>98</v>
      </c>
      <c r="Q384" s="973">
        <f t="shared" si="15"/>
        <v>4.0753524348151535E-3</v>
      </c>
      <c r="R384" s="307">
        <v>12737.810056332501</v>
      </c>
      <c r="S384" s="307">
        <v>12737.810056332501</v>
      </c>
      <c r="T384" s="307"/>
      <c r="U384" s="307"/>
      <c r="V384" s="307"/>
      <c r="W384" s="307"/>
      <c r="X384" s="307"/>
      <c r="Y384" s="308"/>
      <c r="Z384" s="308"/>
      <c r="AA384" s="308"/>
      <c r="AB384" s="308"/>
      <c r="AC384" s="308"/>
      <c r="AD384" s="308"/>
      <c r="AE384" s="308"/>
      <c r="AF384" s="308"/>
      <c r="AG384" s="308"/>
      <c r="AH384" s="308"/>
      <c r="AI384" s="308"/>
      <c r="AJ384" s="343"/>
      <c r="AK384" s="343"/>
      <c r="AL384" s="343"/>
      <c r="AM384" s="343"/>
      <c r="AN384" s="343"/>
      <c r="AO384" s="343"/>
      <c r="AQ384" s="347"/>
      <c r="AR384" s="296" t="s">
        <v>168</v>
      </c>
      <c r="AS384" s="305" t="s">
        <v>1644</v>
      </c>
      <c r="AT384" s="305" t="s">
        <v>272</v>
      </c>
      <c r="AU384" s="342">
        <v>1</v>
      </c>
      <c r="AV384" s="542">
        <f t="shared" si="16"/>
        <v>4.1585228926685242E-5</v>
      </c>
    </row>
    <row r="385" spans="1:48" ht="15.75" customHeight="1" x14ac:dyDescent="0.25">
      <c r="A385" s="296" t="s">
        <v>190</v>
      </c>
      <c r="B385" s="305" t="s">
        <v>2423</v>
      </c>
      <c r="C385" s="305" t="s">
        <v>345</v>
      </c>
      <c r="D385" s="342">
        <v>0</v>
      </c>
      <c r="E385" s="342">
        <v>0</v>
      </c>
      <c r="F385" s="342">
        <v>5</v>
      </c>
      <c r="G385" s="342">
        <v>11</v>
      </c>
      <c r="H385" s="342">
        <v>0</v>
      </c>
      <c r="I385" s="342">
        <v>0</v>
      </c>
      <c r="J385" s="342">
        <v>0</v>
      </c>
      <c r="K385" s="342">
        <v>0</v>
      </c>
      <c r="L385" s="342">
        <v>0</v>
      </c>
      <c r="M385" s="342">
        <v>0</v>
      </c>
      <c r="N385" s="342">
        <v>0</v>
      </c>
      <c r="O385" s="342">
        <v>0</v>
      </c>
      <c r="P385" s="342">
        <f t="shared" si="17"/>
        <v>16</v>
      </c>
      <c r="Q385" s="973">
        <f t="shared" si="15"/>
        <v>6.6536366282696387E-4</v>
      </c>
      <c r="R385" s="307"/>
      <c r="S385" s="307"/>
      <c r="T385" s="307"/>
      <c r="U385" s="307"/>
      <c r="V385" s="307"/>
      <c r="W385" s="307"/>
      <c r="X385" s="307"/>
      <c r="Y385" s="308"/>
      <c r="Z385" s="308"/>
      <c r="AA385" s="308"/>
      <c r="AB385" s="308"/>
      <c r="AC385" s="308"/>
      <c r="AD385" s="308"/>
      <c r="AE385" s="308"/>
      <c r="AF385" s="308"/>
      <c r="AG385" s="308"/>
      <c r="AH385" s="308"/>
      <c r="AI385" s="308"/>
      <c r="AJ385" s="343"/>
      <c r="AK385" s="343"/>
      <c r="AL385" s="343"/>
      <c r="AM385" s="343"/>
      <c r="AN385" s="343"/>
      <c r="AO385" s="343"/>
      <c r="AQ385" s="347"/>
      <c r="AR385" s="296" t="s">
        <v>122</v>
      </c>
      <c r="AS385" s="305" t="s">
        <v>2427</v>
      </c>
      <c r="AT385" s="305" t="s">
        <v>272</v>
      </c>
      <c r="AU385" s="342">
        <v>1</v>
      </c>
      <c r="AV385" s="542">
        <f t="shared" si="16"/>
        <v>4.1585228926685242E-5</v>
      </c>
    </row>
    <row r="386" spans="1:48" ht="15.75" customHeight="1" x14ac:dyDescent="0.25">
      <c r="A386" s="296" t="s">
        <v>190</v>
      </c>
      <c r="B386" s="306" t="s">
        <v>2189</v>
      </c>
      <c r="C386" s="306" t="s">
        <v>272</v>
      </c>
      <c r="D386" s="342">
        <v>0</v>
      </c>
      <c r="E386" s="342">
        <v>0</v>
      </c>
      <c r="F386" s="342">
        <v>0</v>
      </c>
      <c r="G386" s="342">
        <v>0</v>
      </c>
      <c r="H386" s="342">
        <v>0</v>
      </c>
      <c r="I386" s="342">
        <v>0</v>
      </c>
      <c r="J386" s="342">
        <v>0</v>
      </c>
      <c r="K386" s="342">
        <v>0</v>
      </c>
      <c r="L386" s="342">
        <v>0</v>
      </c>
      <c r="M386" s="342">
        <v>0</v>
      </c>
      <c r="N386" s="342">
        <v>0</v>
      </c>
      <c r="O386" s="342">
        <v>0</v>
      </c>
      <c r="P386" s="342">
        <f t="shared" si="17"/>
        <v>0</v>
      </c>
      <c r="Q386" s="973">
        <f t="shared" si="15"/>
        <v>0</v>
      </c>
      <c r="R386" s="307" t="s">
        <v>112</v>
      </c>
      <c r="S386" s="307" t="s">
        <v>112</v>
      </c>
      <c r="T386" s="307"/>
      <c r="U386" s="307"/>
      <c r="V386" s="307"/>
      <c r="W386" s="307"/>
      <c r="X386" s="307"/>
      <c r="Y386" s="308"/>
      <c r="Z386" s="308"/>
      <c r="AA386" s="308"/>
      <c r="AB386" s="308"/>
      <c r="AC386" s="308"/>
      <c r="AD386" s="308"/>
      <c r="AE386" s="308"/>
      <c r="AF386" s="308"/>
      <c r="AG386" s="308"/>
      <c r="AH386" s="308"/>
      <c r="AI386" s="308"/>
      <c r="AJ386" s="343"/>
      <c r="AK386" s="343"/>
      <c r="AL386" s="343"/>
      <c r="AM386" s="343"/>
      <c r="AN386" s="343"/>
      <c r="AO386" s="343"/>
      <c r="AQ386" s="347"/>
      <c r="AR386" s="296" t="s">
        <v>122</v>
      </c>
      <c r="AS386" s="305" t="s">
        <v>1773</v>
      </c>
      <c r="AT386" s="305" t="s">
        <v>345</v>
      </c>
      <c r="AU386" s="342">
        <v>1</v>
      </c>
      <c r="AV386" s="542">
        <f t="shared" si="16"/>
        <v>4.1585228926685242E-5</v>
      </c>
    </row>
    <row r="387" spans="1:48" ht="15.75" customHeight="1" x14ac:dyDescent="0.25">
      <c r="A387" s="296" t="s">
        <v>190</v>
      </c>
      <c r="B387" s="305" t="s">
        <v>2195</v>
      </c>
      <c r="C387" s="305" t="s">
        <v>272</v>
      </c>
      <c r="D387" s="342">
        <v>31</v>
      </c>
      <c r="E387" s="342">
        <v>20</v>
      </c>
      <c r="F387" s="342">
        <v>33</v>
      </c>
      <c r="G387" s="342">
        <v>21</v>
      </c>
      <c r="H387" s="342">
        <v>5</v>
      </c>
      <c r="I387" s="342">
        <v>2</v>
      </c>
      <c r="J387" s="342">
        <v>0</v>
      </c>
      <c r="K387" s="342">
        <v>0</v>
      </c>
      <c r="L387" s="342">
        <v>0</v>
      </c>
      <c r="M387" s="342">
        <v>0</v>
      </c>
      <c r="N387" s="342">
        <v>0</v>
      </c>
      <c r="O387" s="342">
        <v>0</v>
      </c>
      <c r="P387" s="342">
        <f t="shared" si="17"/>
        <v>112</v>
      </c>
      <c r="Q387" s="973">
        <f t="shared" si="15"/>
        <v>4.6575456397887471E-3</v>
      </c>
      <c r="R387" s="307">
        <v>23068.479999527699</v>
      </c>
      <c r="S387" s="307">
        <v>17422.799960566899</v>
      </c>
      <c r="T387" s="307"/>
      <c r="U387" s="307"/>
      <c r="V387" s="307"/>
      <c r="W387" s="307"/>
      <c r="X387" s="307"/>
      <c r="Y387" s="308"/>
      <c r="Z387" s="308"/>
      <c r="AA387" s="308"/>
      <c r="AB387" s="308"/>
      <c r="AC387" s="308"/>
      <c r="AD387" s="308"/>
      <c r="AE387" s="308"/>
      <c r="AF387" s="308"/>
      <c r="AG387" s="308"/>
      <c r="AH387" s="308"/>
      <c r="AI387" s="308"/>
      <c r="AJ387" s="343"/>
      <c r="AK387" s="343"/>
      <c r="AL387" s="343"/>
      <c r="AM387" s="343"/>
      <c r="AN387" s="343"/>
      <c r="AO387" s="343"/>
      <c r="AQ387" s="347"/>
      <c r="AR387" s="296" t="s">
        <v>153</v>
      </c>
      <c r="AS387" s="305" t="s">
        <v>2192</v>
      </c>
      <c r="AT387" s="305" t="s">
        <v>291</v>
      </c>
      <c r="AU387" s="342">
        <v>1</v>
      </c>
      <c r="AV387" s="542">
        <f t="shared" si="16"/>
        <v>4.1585228926685242E-5</v>
      </c>
    </row>
    <row r="388" spans="1:48" ht="15.75" customHeight="1" x14ac:dyDescent="0.25">
      <c r="A388" s="296" t="s">
        <v>190</v>
      </c>
      <c r="B388" s="306" t="s">
        <v>426</v>
      </c>
      <c r="C388" s="306" t="s">
        <v>272</v>
      </c>
      <c r="D388" s="342">
        <v>24</v>
      </c>
      <c r="E388" s="342">
        <v>28</v>
      </c>
      <c r="F388" s="342">
        <v>15</v>
      </c>
      <c r="G388" s="342">
        <v>30</v>
      </c>
      <c r="H388" s="342">
        <v>7</v>
      </c>
      <c r="I388" s="342">
        <v>9</v>
      </c>
      <c r="J388" s="342">
        <v>0</v>
      </c>
      <c r="K388" s="342">
        <v>0</v>
      </c>
      <c r="L388" s="342">
        <v>0</v>
      </c>
      <c r="M388" s="342">
        <v>0</v>
      </c>
      <c r="N388" s="342">
        <v>0</v>
      </c>
      <c r="O388" s="342">
        <v>0</v>
      </c>
      <c r="P388" s="342">
        <f t="shared" si="17"/>
        <v>113</v>
      </c>
      <c r="Q388" s="973">
        <f t="shared" ref="Q388:Q451" si="18">+P388/$P$766</f>
        <v>4.6991308687154322E-3</v>
      </c>
      <c r="R388" s="307">
        <v>27577.029999830502</v>
      </c>
      <c r="S388" s="307">
        <v>21018.050046001499</v>
      </c>
      <c r="T388" s="307"/>
      <c r="U388" s="307"/>
      <c r="V388" s="307"/>
      <c r="W388" s="307"/>
      <c r="X388" s="307"/>
      <c r="Y388" s="308"/>
      <c r="Z388" s="308"/>
      <c r="AA388" s="308"/>
      <c r="AB388" s="308"/>
      <c r="AC388" s="308"/>
      <c r="AD388" s="308"/>
      <c r="AE388" s="308"/>
      <c r="AF388" s="308"/>
      <c r="AG388" s="308"/>
      <c r="AH388" s="308"/>
      <c r="AI388" s="308"/>
      <c r="AJ388" s="343"/>
      <c r="AK388" s="343"/>
      <c r="AL388" s="343"/>
      <c r="AM388" s="343"/>
      <c r="AN388" s="343"/>
      <c r="AO388" s="343"/>
      <c r="AQ388" s="347"/>
      <c r="AR388" s="296" t="s">
        <v>153</v>
      </c>
      <c r="AS388" s="305" t="s">
        <v>454</v>
      </c>
      <c r="AT388" s="305" t="s">
        <v>291</v>
      </c>
      <c r="AU388" s="342">
        <v>1</v>
      </c>
      <c r="AV388" s="542">
        <f t="shared" si="16"/>
        <v>4.1585228926685242E-5</v>
      </c>
    </row>
    <row r="389" spans="1:48" ht="15.75" customHeight="1" x14ac:dyDescent="0.25">
      <c r="A389" s="296" t="s">
        <v>190</v>
      </c>
      <c r="B389" s="305" t="s">
        <v>1814</v>
      </c>
      <c r="C389" s="305" t="s">
        <v>272</v>
      </c>
      <c r="D389" s="342">
        <v>0</v>
      </c>
      <c r="E389" s="342">
        <v>0</v>
      </c>
      <c r="F389" s="342">
        <v>0</v>
      </c>
      <c r="G389" s="342">
        <v>0</v>
      </c>
      <c r="H389" s="342">
        <v>0</v>
      </c>
      <c r="I389" s="342">
        <v>0</v>
      </c>
      <c r="J389" s="342">
        <v>0</v>
      </c>
      <c r="K389" s="342">
        <v>0</v>
      </c>
      <c r="L389" s="342">
        <v>0</v>
      </c>
      <c r="M389" s="342">
        <v>0</v>
      </c>
      <c r="N389" s="342">
        <v>0</v>
      </c>
      <c r="O389" s="342">
        <v>0</v>
      </c>
      <c r="P389" s="342">
        <f t="shared" si="17"/>
        <v>0</v>
      </c>
      <c r="Q389" s="973">
        <f t="shared" si="18"/>
        <v>0</v>
      </c>
      <c r="R389" s="307" t="s">
        <v>112</v>
      </c>
      <c r="S389" s="307" t="s">
        <v>112</v>
      </c>
      <c r="T389" s="307"/>
      <c r="U389" s="307"/>
      <c r="V389" s="307"/>
      <c r="W389" s="307"/>
      <c r="X389" s="307"/>
      <c r="Y389" s="308"/>
      <c r="Z389" s="308"/>
      <c r="AA389" s="308"/>
      <c r="AB389" s="308"/>
      <c r="AC389" s="308"/>
      <c r="AD389" s="308"/>
      <c r="AE389" s="308"/>
      <c r="AF389" s="308"/>
      <c r="AG389" s="308"/>
      <c r="AH389" s="308"/>
      <c r="AI389" s="308"/>
      <c r="AJ389" s="343"/>
      <c r="AK389" s="344"/>
      <c r="AL389" s="344"/>
      <c r="AM389" s="344"/>
      <c r="AN389" s="344"/>
      <c r="AO389" s="344"/>
      <c r="AQ389" s="347"/>
      <c r="AR389" s="296" t="s">
        <v>2448</v>
      </c>
      <c r="AS389" s="305" t="s">
        <v>2468</v>
      </c>
      <c r="AT389" s="305" t="s">
        <v>81</v>
      </c>
      <c r="AU389" s="342">
        <v>1</v>
      </c>
      <c r="AV389" s="542">
        <f t="shared" ref="AV389:AV390" si="19">+AU389/$AU$391</f>
        <v>4.1585228926685242E-5</v>
      </c>
    </row>
    <row r="390" spans="1:48" ht="15.75" customHeight="1" x14ac:dyDescent="0.25">
      <c r="A390" s="296" t="s">
        <v>190</v>
      </c>
      <c r="B390" s="306" t="s">
        <v>351</v>
      </c>
      <c r="C390" s="306" t="s">
        <v>272</v>
      </c>
      <c r="D390" s="342">
        <v>0</v>
      </c>
      <c r="E390" s="342">
        <v>0</v>
      </c>
      <c r="F390" s="342">
        <v>0</v>
      </c>
      <c r="G390" s="342">
        <v>0</v>
      </c>
      <c r="H390" s="342">
        <v>0</v>
      </c>
      <c r="I390" s="342">
        <v>0</v>
      </c>
      <c r="J390" s="342">
        <v>0</v>
      </c>
      <c r="K390" s="342">
        <v>0</v>
      </c>
      <c r="L390" s="342">
        <v>0</v>
      </c>
      <c r="M390" s="342">
        <v>0</v>
      </c>
      <c r="N390" s="342">
        <v>0</v>
      </c>
      <c r="O390" s="342">
        <v>0</v>
      </c>
      <c r="P390" s="342">
        <f t="shared" si="17"/>
        <v>0</v>
      </c>
      <c r="Q390" s="973">
        <f t="shared" si="18"/>
        <v>0</v>
      </c>
      <c r="R390" s="307" t="s">
        <v>112</v>
      </c>
      <c r="S390" s="307" t="s">
        <v>112</v>
      </c>
      <c r="T390" s="307"/>
      <c r="U390" s="307"/>
      <c r="V390" s="307"/>
      <c r="W390" s="307"/>
      <c r="X390" s="307"/>
      <c r="Y390" s="308"/>
      <c r="Z390" s="308"/>
      <c r="AA390" s="308"/>
      <c r="AB390" s="308"/>
      <c r="AC390" s="308"/>
      <c r="AD390" s="308"/>
      <c r="AE390" s="308"/>
      <c r="AF390" s="308"/>
      <c r="AG390" s="308"/>
      <c r="AH390" s="308"/>
      <c r="AI390" s="308"/>
      <c r="AJ390" s="343"/>
      <c r="AK390" s="344"/>
      <c r="AL390" s="344"/>
      <c r="AM390" s="344"/>
      <c r="AN390" s="344"/>
      <c r="AO390" s="344"/>
      <c r="AQ390" s="347"/>
      <c r="AR390" s="296" t="s">
        <v>1952</v>
      </c>
      <c r="AS390" s="305" t="s">
        <v>1956</v>
      </c>
      <c r="AT390" s="305" t="s">
        <v>389</v>
      </c>
      <c r="AU390" s="342">
        <v>1</v>
      </c>
      <c r="AV390" s="542">
        <f t="shared" si="19"/>
        <v>4.1585228926685242E-5</v>
      </c>
    </row>
    <row r="391" spans="1:48" ht="15.75" customHeight="1" x14ac:dyDescent="0.25">
      <c r="A391" s="296" t="s">
        <v>190</v>
      </c>
      <c r="B391" s="306" t="s">
        <v>2307</v>
      </c>
      <c r="C391" s="305" t="s">
        <v>272</v>
      </c>
      <c r="D391" s="342">
        <v>8</v>
      </c>
      <c r="E391" s="342">
        <v>8</v>
      </c>
      <c r="F391" s="342">
        <v>4</v>
      </c>
      <c r="G391" s="342">
        <v>80</v>
      </c>
      <c r="H391" s="342">
        <v>10</v>
      </c>
      <c r="I391" s="342">
        <v>31</v>
      </c>
      <c r="J391" s="342">
        <v>0</v>
      </c>
      <c r="K391" s="342">
        <v>0</v>
      </c>
      <c r="L391" s="342">
        <v>0</v>
      </c>
      <c r="M391" s="342">
        <v>0</v>
      </c>
      <c r="N391" s="342">
        <v>0</v>
      </c>
      <c r="O391" s="342">
        <v>0</v>
      </c>
      <c r="P391" s="342">
        <f t="shared" si="17"/>
        <v>141</v>
      </c>
      <c r="Q391" s="973">
        <f t="shared" si="18"/>
        <v>5.8635172786626194E-3</v>
      </c>
      <c r="R391" s="307">
        <v>8951.52</v>
      </c>
      <c r="S391" s="307">
        <v>8271.7099996415509</v>
      </c>
      <c r="T391" s="307"/>
      <c r="U391" s="307"/>
      <c r="V391" s="307"/>
      <c r="W391" s="307"/>
      <c r="X391" s="307"/>
      <c r="Y391" s="308"/>
      <c r="Z391" s="308"/>
      <c r="AA391" s="308"/>
      <c r="AB391" s="308"/>
      <c r="AC391" s="308"/>
      <c r="AD391" s="308"/>
      <c r="AE391" s="308"/>
      <c r="AF391" s="308"/>
      <c r="AG391" s="308"/>
      <c r="AH391" s="308"/>
      <c r="AI391" s="308"/>
      <c r="AJ391" s="343"/>
      <c r="AK391" s="343"/>
      <c r="AL391" s="343"/>
      <c r="AM391" s="343"/>
      <c r="AN391" s="343"/>
      <c r="AO391" s="343"/>
      <c r="AQ391" s="347"/>
      <c r="AR391" s="292" t="s">
        <v>36</v>
      </c>
      <c r="AS391" s="979"/>
      <c r="AT391" s="979"/>
      <c r="AU391" s="980">
        <f>SUM(AU4:AU390)</f>
        <v>24047</v>
      </c>
      <c r="AV391" s="979"/>
    </row>
    <row r="392" spans="1:48" ht="15.75" customHeight="1" x14ac:dyDescent="0.25">
      <c r="A392" s="296" t="s">
        <v>190</v>
      </c>
      <c r="B392" s="305" t="s">
        <v>449</v>
      </c>
      <c r="C392" s="305" t="s">
        <v>272</v>
      </c>
      <c r="D392" s="342">
        <v>30</v>
      </c>
      <c r="E392" s="342">
        <v>28</v>
      </c>
      <c r="F392" s="342">
        <v>7</v>
      </c>
      <c r="G392" s="342">
        <v>5</v>
      </c>
      <c r="H392" s="342">
        <v>10</v>
      </c>
      <c r="I392" s="342">
        <v>23</v>
      </c>
      <c r="J392" s="342">
        <v>0</v>
      </c>
      <c r="K392" s="342">
        <v>0</v>
      </c>
      <c r="L392" s="342">
        <v>0</v>
      </c>
      <c r="M392" s="342">
        <v>0</v>
      </c>
      <c r="N392" s="342">
        <v>0</v>
      </c>
      <c r="O392" s="342">
        <v>0</v>
      </c>
      <c r="P392" s="342">
        <f t="shared" si="17"/>
        <v>103</v>
      </c>
      <c r="Q392" s="973">
        <f t="shared" si="18"/>
        <v>4.28327857944858E-3</v>
      </c>
      <c r="R392" s="307">
        <v>15191.680027681499</v>
      </c>
      <c r="S392" s="307">
        <v>10807.9700582928</v>
      </c>
      <c r="T392" s="307"/>
      <c r="U392" s="307"/>
      <c r="V392" s="307"/>
      <c r="W392" s="307"/>
      <c r="X392" s="307"/>
      <c r="Y392" s="308"/>
      <c r="Z392" s="308"/>
      <c r="AA392" s="308"/>
      <c r="AB392" s="308"/>
      <c r="AC392" s="308"/>
      <c r="AD392" s="308"/>
      <c r="AE392" s="308"/>
      <c r="AF392" s="308"/>
      <c r="AG392" s="308"/>
      <c r="AH392" s="308"/>
      <c r="AI392" s="308"/>
      <c r="AJ392" s="343"/>
      <c r="AK392" s="344"/>
      <c r="AL392" s="344"/>
      <c r="AM392" s="344"/>
      <c r="AN392" s="344"/>
      <c r="AO392" s="344"/>
      <c r="AQ392" s="347"/>
    </row>
    <row r="393" spans="1:48" ht="15.75" customHeight="1" x14ac:dyDescent="0.25">
      <c r="A393" s="296" t="s">
        <v>190</v>
      </c>
      <c r="B393" s="306" t="s">
        <v>1461</v>
      </c>
      <c r="C393" s="306" t="s">
        <v>361</v>
      </c>
      <c r="D393" s="342">
        <v>0</v>
      </c>
      <c r="E393" s="342">
        <v>0</v>
      </c>
      <c r="F393" s="342">
        <v>0</v>
      </c>
      <c r="G393" s="342">
        <v>0</v>
      </c>
      <c r="H393" s="342">
        <v>0</v>
      </c>
      <c r="I393" s="342">
        <v>0</v>
      </c>
      <c r="J393" s="342">
        <v>0</v>
      </c>
      <c r="K393" s="342">
        <v>0</v>
      </c>
      <c r="L393" s="342">
        <v>0</v>
      </c>
      <c r="M393" s="342">
        <v>0</v>
      </c>
      <c r="N393" s="342">
        <v>0</v>
      </c>
      <c r="O393" s="342">
        <v>0</v>
      </c>
      <c r="P393" s="342">
        <f t="shared" si="17"/>
        <v>0</v>
      </c>
      <c r="Q393" s="973">
        <f t="shared" si="18"/>
        <v>0</v>
      </c>
      <c r="R393" s="307" t="s">
        <v>112</v>
      </c>
      <c r="S393" s="307" t="s">
        <v>112</v>
      </c>
      <c r="T393" s="307"/>
      <c r="U393" s="307"/>
      <c r="V393" s="307"/>
      <c r="W393" s="307"/>
      <c r="X393" s="307"/>
      <c r="Y393" s="308"/>
      <c r="Z393" s="308"/>
      <c r="AA393" s="308"/>
      <c r="AB393" s="308"/>
      <c r="AC393" s="308"/>
      <c r="AD393" s="308"/>
      <c r="AE393" s="308"/>
      <c r="AF393" s="308"/>
      <c r="AG393" s="308"/>
      <c r="AH393" s="308"/>
      <c r="AI393" s="308"/>
      <c r="AJ393" s="343"/>
      <c r="AK393" s="344"/>
      <c r="AL393" s="344"/>
      <c r="AM393" s="344"/>
      <c r="AN393" s="344"/>
      <c r="AO393" s="344"/>
      <c r="AQ393" s="347"/>
    </row>
    <row r="394" spans="1:48" ht="15.75" customHeight="1" x14ac:dyDescent="0.25">
      <c r="A394" s="296" t="s">
        <v>1829</v>
      </c>
      <c r="B394" s="305" t="s">
        <v>1839</v>
      </c>
      <c r="C394" s="305" t="s">
        <v>274</v>
      </c>
      <c r="D394" s="342">
        <v>0</v>
      </c>
      <c r="E394" s="342">
        <v>0</v>
      </c>
      <c r="F394" s="342">
        <v>0</v>
      </c>
      <c r="G394" s="342">
        <v>0</v>
      </c>
      <c r="H394" s="342">
        <v>0</v>
      </c>
      <c r="I394" s="342">
        <v>0</v>
      </c>
      <c r="J394" s="342">
        <v>0</v>
      </c>
      <c r="K394" s="342">
        <v>0</v>
      </c>
      <c r="L394" s="342">
        <v>0</v>
      </c>
      <c r="M394" s="342">
        <v>0</v>
      </c>
      <c r="N394" s="342">
        <v>0</v>
      </c>
      <c r="O394" s="342">
        <v>0</v>
      </c>
      <c r="P394" s="342">
        <f t="shared" si="17"/>
        <v>0</v>
      </c>
      <c r="Q394" s="973">
        <f t="shared" si="18"/>
        <v>0</v>
      </c>
      <c r="R394" s="307" t="s">
        <v>112</v>
      </c>
      <c r="S394" s="307" t="s">
        <v>112</v>
      </c>
      <c r="T394" s="307"/>
      <c r="U394" s="307"/>
      <c r="V394" s="307"/>
      <c r="W394" s="307"/>
      <c r="X394" s="307"/>
      <c r="Y394" s="308"/>
      <c r="Z394" s="308"/>
      <c r="AA394" s="308"/>
      <c r="AB394" s="308"/>
      <c r="AC394" s="308"/>
      <c r="AD394" s="308"/>
      <c r="AE394" s="308"/>
      <c r="AF394" s="308"/>
      <c r="AG394" s="308"/>
      <c r="AH394" s="308"/>
      <c r="AI394" s="308"/>
      <c r="AJ394" s="343"/>
      <c r="AK394" s="344"/>
      <c r="AL394" s="344"/>
      <c r="AM394" s="344"/>
      <c r="AN394" s="344"/>
      <c r="AO394" s="344"/>
      <c r="AQ394" s="347"/>
    </row>
    <row r="395" spans="1:48" ht="15.75" customHeight="1" x14ac:dyDescent="0.25">
      <c r="A395" s="296" t="s">
        <v>252</v>
      </c>
      <c r="B395" s="306" t="s">
        <v>475</v>
      </c>
      <c r="C395" s="306" t="s">
        <v>274</v>
      </c>
      <c r="D395" s="342">
        <v>0</v>
      </c>
      <c r="E395" s="342">
        <v>9</v>
      </c>
      <c r="F395" s="342">
        <v>9</v>
      </c>
      <c r="G395" s="342">
        <v>6</v>
      </c>
      <c r="H395" s="342">
        <v>15</v>
      </c>
      <c r="I395" s="342">
        <v>3</v>
      </c>
      <c r="J395" s="342">
        <v>0</v>
      </c>
      <c r="K395" s="342">
        <v>0</v>
      </c>
      <c r="L395" s="342">
        <v>0</v>
      </c>
      <c r="M395" s="342">
        <v>0</v>
      </c>
      <c r="N395" s="342">
        <v>0</v>
      </c>
      <c r="O395" s="342">
        <v>0</v>
      </c>
      <c r="P395" s="342">
        <f t="shared" si="17"/>
        <v>42</v>
      </c>
      <c r="Q395" s="973">
        <f t="shared" si="18"/>
        <v>1.7465796149207802E-3</v>
      </c>
      <c r="R395" s="307" t="s">
        <v>112</v>
      </c>
      <c r="S395" s="307" t="s">
        <v>112</v>
      </c>
      <c r="T395" s="307"/>
      <c r="U395" s="307"/>
      <c r="V395" s="307"/>
      <c r="W395" s="307"/>
      <c r="X395" s="307"/>
      <c r="Y395" s="308"/>
      <c r="Z395" s="308"/>
      <c r="AA395" s="308"/>
      <c r="AB395" s="308"/>
      <c r="AC395" s="308"/>
      <c r="AD395" s="308"/>
      <c r="AE395" s="308"/>
      <c r="AF395" s="308"/>
      <c r="AG395" s="308"/>
      <c r="AH395" s="308"/>
      <c r="AI395" s="308"/>
      <c r="AJ395" s="343"/>
      <c r="AK395" s="344"/>
      <c r="AL395" s="344"/>
      <c r="AM395" s="344"/>
      <c r="AN395" s="344"/>
      <c r="AO395" s="344"/>
      <c r="AQ395" s="347"/>
    </row>
    <row r="396" spans="1:48" ht="15.75" customHeight="1" x14ac:dyDescent="0.25">
      <c r="A396" s="296" t="s">
        <v>252</v>
      </c>
      <c r="B396" s="305" t="s">
        <v>1992</v>
      </c>
      <c r="C396" s="305" t="s">
        <v>274</v>
      </c>
      <c r="D396" s="342">
        <v>0</v>
      </c>
      <c r="E396" s="342">
        <v>6</v>
      </c>
      <c r="F396" s="342">
        <v>3</v>
      </c>
      <c r="G396" s="342">
        <v>0</v>
      </c>
      <c r="H396" s="342">
        <v>0</v>
      </c>
      <c r="I396" s="342">
        <v>3</v>
      </c>
      <c r="J396" s="342">
        <v>0</v>
      </c>
      <c r="K396" s="342">
        <v>0</v>
      </c>
      <c r="L396" s="342">
        <v>0</v>
      </c>
      <c r="M396" s="342">
        <v>0</v>
      </c>
      <c r="N396" s="342">
        <v>0</v>
      </c>
      <c r="O396" s="342">
        <v>0</v>
      </c>
      <c r="P396" s="342">
        <f t="shared" si="17"/>
        <v>12</v>
      </c>
      <c r="Q396" s="973">
        <f t="shared" si="18"/>
        <v>4.990227471202229E-4</v>
      </c>
      <c r="R396" s="307" t="s">
        <v>112</v>
      </c>
      <c r="S396" s="307" t="s">
        <v>112</v>
      </c>
      <c r="T396" s="307"/>
      <c r="U396" s="307"/>
      <c r="V396" s="307"/>
      <c r="W396" s="307"/>
      <c r="X396" s="307"/>
      <c r="Y396" s="308"/>
      <c r="Z396" s="308"/>
      <c r="AA396" s="308"/>
      <c r="AB396" s="308"/>
      <c r="AC396" s="308"/>
      <c r="AD396" s="308"/>
      <c r="AE396" s="308"/>
      <c r="AF396" s="308"/>
      <c r="AG396" s="308"/>
      <c r="AH396" s="308"/>
      <c r="AI396" s="308"/>
      <c r="AJ396" s="343"/>
      <c r="AK396" s="343"/>
      <c r="AL396" s="343"/>
      <c r="AM396" s="343"/>
      <c r="AN396" s="344"/>
      <c r="AO396" s="344"/>
      <c r="AQ396" s="347"/>
    </row>
    <row r="397" spans="1:48" ht="15.75" customHeight="1" x14ac:dyDescent="0.25">
      <c r="A397" s="296" t="s">
        <v>252</v>
      </c>
      <c r="B397" s="306" t="s">
        <v>442</v>
      </c>
      <c r="C397" s="306" t="s">
        <v>274</v>
      </c>
      <c r="D397" s="342">
        <v>0</v>
      </c>
      <c r="E397" s="342">
        <v>0</v>
      </c>
      <c r="F397" s="342">
        <v>0</v>
      </c>
      <c r="G397" s="342">
        <v>0</v>
      </c>
      <c r="H397" s="342">
        <v>0</v>
      </c>
      <c r="I397" s="342">
        <v>0</v>
      </c>
      <c r="J397" s="342">
        <v>0</v>
      </c>
      <c r="K397" s="342">
        <v>0</v>
      </c>
      <c r="L397" s="342">
        <v>0</v>
      </c>
      <c r="M397" s="342">
        <v>0</v>
      </c>
      <c r="N397" s="342">
        <v>0</v>
      </c>
      <c r="O397" s="342">
        <v>0</v>
      </c>
      <c r="P397" s="342">
        <f t="shared" si="17"/>
        <v>0</v>
      </c>
      <c r="Q397" s="973">
        <f t="shared" si="18"/>
        <v>0</v>
      </c>
      <c r="R397" s="307" t="s">
        <v>112</v>
      </c>
      <c r="S397" s="307" t="s">
        <v>112</v>
      </c>
      <c r="T397" s="307"/>
      <c r="U397" s="307"/>
      <c r="V397" s="307"/>
      <c r="W397" s="307"/>
      <c r="X397" s="307"/>
      <c r="Y397" s="308"/>
      <c r="Z397" s="308"/>
      <c r="AA397" s="308"/>
      <c r="AB397" s="308"/>
      <c r="AC397" s="308"/>
      <c r="AD397" s="308"/>
      <c r="AE397" s="308"/>
      <c r="AF397" s="308"/>
      <c r="AG397" s="308"/>
      <c r="AH397" s="308"/>
      <c r="AI397" s="308"/>
      <c r="AJ397" s="343"/>
      <c r="AK397" s="344"/>
      <c r="AL397" s="344"/>
      <c r="AM397" s="344"/>
      <c r="AN397" s="344"/>
      <c r="AO397" s="344"/>
      <c r="AQ397" s="347"/>
    </row>
    <row r="398" spans="1:48" ht="15.75" customHeight="1" x14ac:dyDescent="0.25">
      <c r="A398" s="296" t="s">
        <v>252</v>
      </c>
      <c r="B398" s="305" t="s">
        <v>1769</v>
      </c>
      <c r="C398" s="305" t="s">
        <v>274</v>
      </c>
      <c r="D398" s="342">
        <v>0</v>
      </c>
      <c r="E398" s="342">
        <v>0</v>
      </c>
      <c r="F398" s="342">
        <v>0</v>
      </c>
      <c r="G398" s="342">
        <v>0</v>
      </c>
      <c r="H398" s="342">
        <v>0</v>
      </c>
      <c r="I398" s="342">
        <v>0</v>
      </c>
      <c r="J398" s="342">
        <v>0</v>
      </c>
      <c r="K398" s="342">
        <v>0</v>
      </c>
      <c r="L398" s="342">
        <v>0</v>
      </c>
      <c r="M398" s="342">
        <v>0</v>
      </c>
      <c r="N398" s="342">
        <v>0</v>
      </c>
      <c r="O398" s="342">
        <v>0</v>
      </c>
      <c r="P398" s="342">
        <f t="shared" si="17"/>
        <v>0</v>
      </c>
      <c r="Q398" s="973">
        <f t="shared" si="18"/>
        <v>0</v>
      </c>
      <c r="R398" s="307" t="s">
        <v>112</v>
      </c>
      <c r="S398" s="307" t="s">
        <v>112</v>
      </c>
      <c r="T398" s="307"/>
      <c r="U398" s="307"/>
      <c r="V398" s="307"/>
      <c r="W398" s="307"/>
      <c r="X398" s="307"/>
      <c r="Y398" s="308"/>
      <c r="Z398" s="308"/>
      <c r="AA398" s="308"/>
      <c r="AB398" s="308"/>
      <c r="AC398" s="308"/>
      <c r="AD398" s="308"/>
      <c r="AE398" s="308"/>
      <c r="AF398" s="308"/>
      <c r="AG398" s="308"/>
      <c r="AH398" s="308"/>
      <c r="AI398" s="308"/>
      <c r="AJ398" s="343"/>
      <c r="AK398" s="344"/>
      <c r="AL398" s="344"/>
      <c r="AM398" s="344"/>
      <c r="AN398" s="344"/>
      <c r="AO398" s="344"/>
      <c r="AQ398" s="347"/>
    </row>
    <row r="399" spans="1:48" ht="15.75" customHeight="1" x14ac:dyDescent="0.25">
      <c r="A399" s="296" t="s">
        <v>1648</v>
      </c>
      <c r="B399" s="306" t="s">
        <v>1651</v>
      </c>
      <c r="C399" s="306" t="s">
        <v>328</v>
      </c>
      <c r="D399" s="342">
        <v>0</v>
      </c>
      <c r="E399" s="342">
        <v>0</v>
      </c>
      <c r="F399" s="342">
        <v>0</v>
      </c>
      <c r="G399" s="342">
        <v>0</v>
      </c>
      <c r="H399" s="342">
        <v>0</v>
      </c>
      <c r="I399" s="342">
        <v>0</v>
      </c>
      <c r="J399" s="342">
        <v>0</v>
      </c>
      <c r="K399" s="342">
        <v>0</v>
      </c>
      <c r="L399" s="342">
        <v>0</v>
      </c>
      <c r="M399" s="342">
        <v>0</v>
      </c>
      <c r="N399" s="342">
        <v>0</v>
      </c>
      <c r="O399" s="342">
        <v>0</v>
      </c>
      <c r="P399" s="342">
        <f t="shared" si="17"/>
        <v>0</v>
      </c>
      <c r="Q399" s="973">
        <f t="shared" si="18"/>
        <v>0</v>
      </c>
      <c r="R399" s="307" t="s">
        <v>112</v>
      </c>
      <c r="S399" s="307" t="s">
        <v>112</v>
      </c>
      <c r="T399" s="307"/>
      <c r="U399" s="307"/>
      <c r="V399" s="307"/>
      <c r="W399" s="307"/>
      <c r="X399" s="307"/>
      <c r="Y399" s="308"/>
      <c r="Z399" s="308"/>
      <c r="AA399" s="308"/>
      <c r="AB399" s="308"/>
      <c r="AC399" s="308"/>
      <c r="AD399" s="308"/>
      <c r="AE399" s="308"/>
      <c r="AF399" s="308"/>
      <c r="AG399" s="308"/>
      <c r="AH399" s="308"/>
      <c r="AI399" s="308"/>
      <c r="AJ399" s="343"/>
      <c r="AK399" s="344"/>
      <c r="AL399" s="344"/>
      <c r="AM399" s="344"/>
      <c r="AN399" s="344"/>
      <c r="AO399" s="344"/>
      <c r="AQ399" s="347"/>
    </row>
    <row r="400" spans="1:48" ht="15.75" customHeight="1" x14ac:dyDescent="0.25">
      <c r="A400" s="296" t="s">
        <v>1648</v>
      </c>
      <c r="B400" s="305" t="s">
        <v>1652</v>
      </c>
      <c r="C400" s="305" t="s">
        <v>328</v>
      </c>
      <c r="D400" s="342">
        <v>0</v>
      </c>
      <c r="E400" s="342">
        <v>0</v>
      </c>
      <c r="F400" s="342">
        <v>0</v>
      </c>
      <c r="G400" s="342">
        <v>0</v>
      </c>
      <c r="H400" s="342">
        <v>0</v>
      </c>
      <c r="I400" s="342">
        <v>0</v>
      </c>
      <c r="J400" s="342">
        <v>0</v>
      </c>
      <c r="K400" s="342">
        <v>0</v>
      </c>
      <c r="L400" s="342">
        <v>0</v>
      </c>
      <c r="M400" s="342">
        <v>0</v>
      </c>
      <c r="N400" s="342">
        <v>0</v>
      </c>
      <c r="O400" s="342">
        <v>0</v>
      </c>
      <c r="P400" s="342">
        <f t="shared" si="17"/>
        <v>0</v>
      </c>
      <c r="Q400" s="973">
        <f t="shared" si="18"/>
        <v>0</v>
      </c>
      <c r="R400" s="307" t="s">
        <v>112</v>
      </c>
      <c r="S400" s="307" t="s">
        <v>112</v>
      </c>
      <c r="T400" s="307"/>
      <c r="U400" s="307"/>
      <c r="V400" s="307"/>
      <c r="W400" s="307"/>
      <c r="X400" s="307"/>
      <c r="Y400" s="308"/>
      <c r="Z400" s="308"/>
      <c r="AA400" s="308"/>
      <c r="AB400" s="308"/>
      <c r="AC400" s="308"/>
      <c r="AD400" s="308"/>
      <c r="AE400" s="308"/>
      <c r="AF400" s="308"/>
      <c r="AG400" s="308"/>
      <c r="AH400" s="308"/>
      <c r="AI400" s="308"/>
      <c r="AJ400" s="343"/>
      <c r="AK400" s="344"/>
      <c r="AL400" s="344"/>
      <c r="AM400" s="344"/>
      <c r="AN400" s="344"/>
      <c r="AO400" s="344"/>
      <c r="AQ400" s="347"/>
    </row>
    <row r="401" spans="1:43" ht="15.75" customHeight="1" x14ac:dyDescent="0.25">
      <c r="A401" s="296" t="s">
        <v>154</v>
      </c>
      <c r="B401" s="306" t="s">
        <v>402</v>
      </c>
      <c r="C401" s="306" t="s">
        <v>274</v>
      </c>
      <c r="D401" s="342">
        <v>0</v>
      </c>
      <c r="E401" s="342">
        <v>0</v>
      </c>
      <c r="F401" s="342">
        <v>0</v>
      </c>
      <c r="G401" s="342">
        <v>0</v>
      </c>
      <c r="H401" s="342">
        <v>0</v>
      </c>
      <c r="I401" s="342">
        <v>0</v>
      </c>
      <c r="J401" s="342">
        <v>0</v>
      </c>
      <c r="K401" s="342">
        <v>0</v>
      </c>
      <c r="L401" s="342">
        <v>0</v>
      </c>
      <c r="M401" s="342">
        <v>0</v>
      </c>
      <c r="N401" s="342">
        <v>0</v>
      </c>
      <c r="O401" s="342">
        <v>0</v>
      </c>
      <c r="P401" s="342">
        <f t="shared" si="17"/>
        <v>0</v>
      </c>
      <c r="Q401" s="973">
        <f t="shared" si="18"/>
        <v>0</v>
      </c>
      <c r="R401" s="307" t="s">
        <v>112</v>
      </c>
      <c r="S401" s="307" t="s">
        <v>112</v>
      </c>
      <c r="T401" s="307"/>
      <c r="U401" s="307"/>
      <c r="V401" s="307"/>
      <c r="W401" s="307"/>
      <c r="X401" s="307"/>
      <c r="Y401" s="308"/>
      <c r="Z401" s="308"/>
      <c r="AA401" s="308"/>
      <c r="AB401" s="308"/>
      <c r="AC401" s="308"/>
      <c r="AD401" s="308"/>
      <c r="AE401" s="308"/>
      <c r="AF401" s="308"/>
      <c r="AG401" s="308"/>
      <c r="AH401" s="308"/>
      <c r="AI401" s="308"/>
      <c r="AJ401" s="343"/>
      <c r="AK401" s="344"/>
      <c r="AL401" s="344"/>
      <c r="AM401" s="344"/>
      <c r="AN401" s="344"/>
      <c r="AO401" s="344"/>
      <c r="AQ401" s="347"/>
    </row>
    <row r="402" spans="1:43" ht="15.75" customHeight="1" x14ac:dyDescent="0.25">
      <c r="A402" s="296" t="s">
        <v>154</v>
      </c>
      <c r="B402" s="305" t="s">
        <v>2190</v>
      </c>
      <c r="C402" s="305" t="s">
        <v>397</v>
      </c>
      <c r="D402" s="342">
        <v>0</v>
      </c>
      <c r="E402" s="342">
        <v>0</v>
      </c>
      <c r="F402" s="342">
        <v>0</v>
      </c>
      <c r="G402" s="342">
        <v>0</v>
      </c>
      <c r="H402" s="342">
        <v>0</v>
      </c>
      <c r="I402" s="342">
        <v>0</v>
      </c>
      <c r="J402" s="342">
        <v>0</v>
      </c>
      <c r="K402" s="342">
        <v>0</v>
      </c>
      <c r="L402" s="342">
        <v>0</v>
      </c>
      <c r="M402" s="342">
        <v>0</v>
      </c>
      <c r="N402" s="342">
        <v>0</v>
      </c>
      <c r="O402" s="342">
        <v>0</v>
      </c>
      <c r="P402" s="342">
        <f t="shared" si="17"/>
        <v>0</v>
      </c>
      <c r="Q402" s="973">
        <f t="shared" si="18"/>
        <v>0</v>
      </c>
      <c r="R402" s="307" t="s">
        <v>112</v>
      </c>
      <c r="S402" s="307" t="s">
        <v>112</v>
      </c>
      <c r="T402" s="307"/>
      <c r="U402" s="307"/>
      <c r="V402" s="307"/>
      <c r="W402" s="307"/>
      <c r="X402" s="307"/>
      <c r="Y402" s="308"/>
      <c r="Z402" s="308"/>
      <c r="AA402" s="308"/>
      <c r="AB402" s="308"/>
      <c r="AC402" s="308"/>
      <c r="AD402" s="308"/>
      <c r="AE402" s="308"/>
      <c r="AF402" s="308"/>
      <c r="AG402" s="308"/>
      <c r="AH402" s="308"/>
      <c r="AI402" s="308"/>
      <c r="AJ402" s="343"/>
      <c r="AK402" s="343"/>
      <c r="AL402" s="343"/>
      <c r="AM402" s="343"/>
      <c r="AN402" s="343"/>
      <c r="AO402" s="343"/>
      <c r="AQ402" s="347"/>
    </row>
    <row r="403" spans="1:43" ht="15.75" customHeight="1" x14ac:dyDescent="0.25">
      <c r="A403" s="296" t="s">
        <v>154</v>
      </c>
      <c r="B403" s="306" t="s">
        <v>2163</v>
      </c>
      <c r="C403" s="306" t="s">
        <v>376</v>
      </c>
      <c r="D403" s="342">
        <v>0</v>
      </c>
      <c r="E403" s="342">
        <v>0</v>
      </c>
      <c r="F403" s="342">
        <v>0</v>
      </c>
      <c r="G403" s="342">
        <v>0</v>
      </c>
      <c r="H403" s="342">
        <v>0</v>
      </c>
      <c r="I403" s="342">
        <v>0</v>
      </c>
      <c r="J403" s="342">
        <v>0</v>
      </c>
      <c r="K403" s="342">
        <v>0</v>
      </c>
      <c r="L403" s="342">
        <v>0</v>
      </c>
      <c r="M403" s="342">
        <v>0</v>
      </c>
      <c r="N403" s="342">
        <v>0</v>
      </c>
      <c r="O403" s="342">
        <v>0</v>
      </c>
      <c r="P403" s="342">
        <f t="shared" si="17"/>
        <v>0</v>
      </c>
      <c r="Q403" s="973">
        <f t="shared" si="18"/>
        <v>0</v>
      </c>
      <c r="R403" s="307" t="s">
        <v>112</v>
      </c>
      <c r="S403" s="307" t="s">
        <v>112</v>
      </c>
      <c r="T403" s="307"/>
      <c r="U403" s="307"/>
      <c r="V403" s="307"/>
      <c r="W403" s="307"/>
      <c r="X403" s="307"/>
      <c r="Y403" s="308"/>
      <c r="Z403" s="308"/>
      <c r="AA403" s="308"/>
      <c r="AB403" s="308"/>
      <c r="AC403" s="308"/>
      <c r="AD403" s="308"/>
      <c r="AE403" s="308"/>
      <c r="AF403" s="308"/>
      <c r="AG403" s="308"/>
      <c r="AH403" s="308"/>
      <c r="AI403" s="308"/>
      <c r="AJ403" s="343"/>
      <c r="AK403" s="344"/>
      <c r="AL403" s="344"/>
      <c r="AM403" s="344"/>
      <c r="AN403" s="344"/>
      <c r="AO403" s="344"/>
      <c r="AQ403" s="347"/>
    </row>
    <row r="404" spans="1:43" ht="15.75" customHeight="1" x14ac:dyDescent="0.25">
      <c r="A404" s="296" t="s">
        <v>154</v>
      </c>
      <c r="B404" s="305" t="s">
        <v>794</v>
      </c>
      <c r="C404" s="305" t="s">
        <v>274</v>
      </c>
      <c r="D404" s="342">
        <v>0</v>
      </c>
      <c r="E404" s="342">
        <v>0</v>
      </c>
      <c r="F404" s="342">
        <v>0</v>
      </c>
      <c r="G404" s="342">
        <v>0</v>
      </c>
      <c r="H404" s="342">
        <v>0</v>
      </c>
      <c r="I404" s="342">
        <v>0</v>
      </c>
      <c r="J404" s="342">
        <v>0</v>
      </c>
      <c r="K404" s="342">
        <v>0</v>
      </c>
      <c r="L404" s="342">
        <v>0</v>
      </c>
      <c r="M404" s="342">
        <v>0</v>
      </c>
      <c r="N404" s="342">
        <v>0</v>
      </c>
      <c r="O404" s="342">
        <v>0</v>
      </c>
      <c r="P404" s="342">
        <f t="shared" si="17"/>
        <v>0</v>
      </c>
      <c r="Q404" s="973">
        <f t="shared" si="18"/>
        <v>0</v>
      </c>
      <c r="R404" s="307" t="s">
        <v>112</v>
      </c>
      <c r="S404" s="307" t="s">
        <v>112</v>
      </c>
      <c r="T404" s="307"/>
      <c r="U404" s="307"/>
      <c r="V404" s="307"/>
      <c r="W404" s="307"/>
      <c r="X404" s="307"/>
      <c r="Y404" s="308"/>
      <c r="Z404" s="308"/>
      <c r="AA404" s="308"/>
      <c r="AB404" s="308"/>
      <c r="AC404" s="308"/>
      <c r="AD404" s="308"/>
      <c r="AE404" s="308"/>
      <c r="AF404" s="308"/>
      <c r="AG404" s="308"/>
      <c r="AH404" s="308"/>
      <c r="AI404" s="308"/>
      <c r="AJ404" s="343"/>
      <c r="AK404" s="343"/>
      <c r="AL404" s="343"/>
      <c r="AM404" s="343"/>
      <c r="AN404" s="344"/>
      <c r="AO404" s="344"/>
      <c r="AQ404" s="347"/>
    </row>
    <row r="405" spans="1:43" ht="15.75" customHeight="1" x14ac:dyDescent="0.25">
      <c r="A405" s="296" t="s">
        <v>154</v>
      </c>
      <c r="B405" s="306" t="s">
        <v>551</v>
      </c>
      <c r="C405" s="306" t="s">
        <v>274</v>
      </c>
      <c r="D405" s="342">
        <v>0</v>
      </c>
      <c r="E405" s="342">
        <v>0</v>
      </c>
      <c r="F405" s="342">
        <v>0</v>
      </c>
      <c r="G405" s="342">
        <v>0</v>
      </c>
      <c r="H405" s="342">
        <v>0</v>
      </c>
      <c r="I405" s="342">
        <v>0</v>
      </c>
      <c r="J405" s="342">
        <v>0</v>
      </c>
      <c r="K405" s="342">
        <v>0</v>
      </c>
      <c r="L405" s="342">
        <v>0</v>
      </c>
      <c r="M405" s="342">
        <v>0</v>
      </c>
      <c r="N405" s="342">
        <v>0</v>
      </c>
      <c r="O405" s="342">
        <v>0</v>
      </c>
      <c r="P405" s="342">
        <f t="shared" si="17"/>
        <v>0</v>
      </c>
      <c r="Q405" s="973">
        <f t="shared" si="18"/>
        <v>0</v>
      </c>
      <c r="R405" s="307" t="s">
        <v>112</v>
      </c>
      <c r="S405" s="307" t="s">
        <v>112</v>
      </c>
      <c r="T405" s="307"/>
      <c r="U405" s="307"/>
      <c r="V405" s="307"/>
      <c r="W405" s="307"/>
      <c r="X405" s="307"/>
      <c r="Y405" s="308"/>
      <c r="Z405" s="308"/>
      <c r="AA405" s="308"/>
      <c r="AB405" s="308"/>
      <c r="AC405" s="308"/>
      <c r="AD405" s="308"/>
      <c r="AE405" s="308"/>
      <c r="AF405" s="308"/>
      <c r="AG405" s="308"/>
      <c r="AH405" s="308"/>
      <c r="AI405" s="308"/>
      <c r="AJ405" s="343"/>
      <c r="AK405" s="343"/>
      <c r="AL405" s="343"/>
      <c r="AM405" s="343"/>
      <c r="AN405" s="343"/>
      <c r="AO405" s="343"/>
      <c r="AQ405" s="347"/>
    </row>
    <row r="406" spans="1:43" ht="15.75" customHeight="1" x14ac:dyDescent="0.25">
      <c r="A406" s="296" t="s">
        <v>2213</v>
      </c>
      <c r="B406" s="305" t="s">
        <v>2220</v>
      </c>
      <c r="C406" s="305" t="s">
        <v>277</v>
      </c>
      <c r="D406" s="342">
        <v>0</v>
      </c>
      <c r="E406" s="342">
        <v>0</v>
      </c>
      <c r="F406" s="342">
        <v>0</v>
      </c>
      <c r="G406" s="342">
        <v>6</v>
      </c>
      <c r="H406" s="342">
        <v>10</v>
      </c>
      <c r="I406" s="342">
        <v>0</v>
      </c>
      <c r="J406" s="342">
        <v>0</v>
      </c>
      <c r="K406" s="342">
        <v>0</v>
      </c>
      <c r="L406" s="342">
        <v>0</v>
      </c>
      <c r="M406" s="342">
        <v>0</v>
      </c>
      <c r="N406" s="342">
        <v>0</v>
      </c>
      <c r="O406" s="342">
        <v>0</v>
      </c>
      <c r="P406" s="342">
        <f t="shared" ref="P406:P469" si="20">SUM(D406:O406)</f>
        <v>16</v>
      </c>
      <c r="Q406" s="973">
        <f t="shared" si="18"/>
        <v>6.6536366282696387E-4</v>
      </c>
      <c r="R406" s="307" t="s">
        <v>112</v>
      </c>
      <c r="S406" s="307" t="s">
        <v>112</v>
      </c>
      <c r="T406" s="307"/>
      <c r="U406" s="307"/>
      <c r="V406" s="307"/>
      <c r="W406" s="307"/>
      <c r="X406" s="307"/>
      <c r="Y406" s="308"/>
      <c r="Z406" s="308"/>
      <c r="AA406" s="308"/>
      <c r="AB406" s="308"/>
      <c r="AC406" s="308"/>
      <c r="AD406" s="308"/>
      <c r="AE406" s="308"/>
      <c r="AF406" s="308"/>
      <c r="AG406" s="308"/>
      <c r="AH406" s="308"/>
      <c r="AI406" s="308"/>
      <c r="AJ406" s="343"/>
      <c r="AK406" s="343"/>
      <c r="AL406" s="343"/>
      <c r="AM406" s="343"/>
      <c r="AN406" s="343"/>
      <c r="AO406" s="343"/>
      <c r="AQ406" s="347"/>
    </row>
    <row r="407" spans="1:43" ht="15.75" customHeight="1" x14ac:dyDescent="0.25">
      <c r="A407" s="296" t="s">
        <v>1937</v>
      </c>
      <c r="B407" s="306" t="s">
        <v>1940</v>
      </c>
      <c r="C407" s="306" t="s">
        <v>272</v>
      </c>
      <c r="D407" s="342">
        <v>0</v>
      </c>
      <c r="E407" s="342">
        <v>0</v>
      </c>
      <c r="F407" s="342">
        <v>0</v>
      </c>
      <c r="G407" s="342">
        <v>0</v>
      </c>
      <c r="H407" s="342">
        <v>0</v>
      </c>
      <c r="I407" s="342">
        <v>0</v>
      </c>
      <c r="J407" s="342">
        <v>0</v>
      </c>
      <c r="K407" s="342">
        <v>0</v>
      </c>
      <c r="L407" s="342">
        <v>0</v>
      </c>
      <c r="M407" s="342">
        <v>0</v>
      </c>
      <c r="N407" s="342">
        <v>0</v>
      </c>
      <c r="O407" s="342">
        <v>0</v>
      </c>
      <c r="P407" s="342">
        <f t="shared" si="20"/>
        <v>0</v>
      </c>
      <c r="Q407" s="973">
        <f t="shared" si="18"/>
        <v>0</v>
      </c>
      <c r="R407" s="307" t="s">
        <v>112</v>
      </c>
      <c r="S407" s="307" t="s">
        <v>112</v>
      </c>
      <c r="T407" s="307"/>
      <c r="U407" s="307"/>
      <c r="V407" s="307"/>
      <c r="W407" s="307"/>
      <c r="X407" s="307"/>
      <c r="Y407" s="308"/>
      <c r="Z407" s="308"/>
      <c r="AA407" s="308"/>
      <c r="AB407" s="308"/>
      <c r="AC407" s="308"/>
      <c r="AD407" s="308"/>
      <c r="AE407" s="308"/>
      <c r="AF407" s="308"/>
      <c r="AG407" s="308"/>
      <c r="AH407" s="308"/>
      <c r="AI407" s="308"/>
      <c r="AJ407" s="343"/>
      <c r="AK407" s="344"/>
      <c r="AL407" s="344"/>
      <c r="AM407" s="344"/>
      <c r="AN407" s="344"/>
      <c r="AO407" s="344"/>
      <c r="AQ407" s="347"/>
    </row>
    <row r="408" spans="1:43" ht="15.75" customHeight="1" x14ac:dyDescent="0.25">
      <c r="A408" s="296" t="s">
        <v>1937</v>
      </c>
      <c r="B408" s="306" t="s">
        <v>2459</v>
      </c>
      <c r="C408" s="306" t="s">
        <v>299</v>
      </c>
      <c r="D408" s="342">
        <v>0</v>
      </c>
      <c r="E408" s="342">
        <v>0</v>
      </c>
      <c r="F408" s="342">
        <v>0</v>
      </c>
      <c r="G408" s="342">
        <v>6</v>
      </c>
      <c r="H408" s="342">
        <v>0</v>
      </c>
      <c r="I408" s="342">
        <v>0</v>
      </c>
      <c r="J408" s="342">
        <v>0</v>
      </c>
      <c r="K408" s="342">
        <v>0</v>
      </c>
      <c r="L408" s="342">
        <v>0</v>
      </c>
      <c r="M408" s="342">
        <v>0</v>
      </c>
      <c r="N408" s="342">
        <v>0</v>
      </c>
      <c r="O408" s="342">
        <v>0</v>
      </c>
      <c r="P408" s="342">
        <f t="shared" si="20"/>
        <v>6</v>
      </c>
      <c r="Q408" s="973">
        <f t="shared" si="18"/>
        <v>2.4951137356011145E-4</v>
      </c>
      <c r="R408" s="307"/>
      <c r="S408" s="307"/>
      <c r="T408" s="307"/>
      <c r="U408" s="307"/>
      <c r="V408" s="307"/>
      <c r="W408" s="307"/>
      <c r="X408" s="307"/>
      <c r="Y408" s="308"/>
      <c r="Z408" s="308"/>
      <c r="AA408" s="308"/>
      <c r="AB408" s="308"/>
      <c r="AC408" s="308"/>
      <c r="AD408" s="308"/>
      <c r="AE408" s="308"/>
      <c r="AF408" s="308"/>
      <c r="AG408" s="308"/>
      <c r="AH408" s="308"/>
      <c r="AI408" s="308"/>
      <c r="AJ408" s="343"/>
      <c r="AK408" s="343"/>
      <c r="AL408" s="343"/>
      <c r="AM408" s="343"/>
      <c r="AN408" s="343"/>
      <c r="AO408" s="343"/>
      <c r="AQ408" s="347"/>
    </row>
    <row r="409" spans="1:43" ht="15.75" customHeight="1" x14ac:dyDescent="0.25">
      <c r="A409" s="296" t="s">
        <v>1806</v>
      </c>
      <c r="B409" s="306" t="s">
        <v>1852</v>
      </c>
      <c r="C409" s="306" t="s">
        <v>324</v>
      </c>
      <c r="D409" s="342">
        <v>0</v>
      </c>
      <c r="E409" s="342">
        <v>0</v>
      </c>
      <c r="F409" s="342">
        <v>0</v>
      </c>
      <c r="G409" s="342">
        <v>0</v>
      </c>
      <c r="H409" s="342">
        <v>0</v>
      </c>
      <c r="I409" s="342">
        <v>0</v>
      </c>
      <c r="J409" s="342">
        <v>0</v>
      </c>
      <c r="K409" s="342">
        <v>0</v>
      </c>
      <c r="L409" s="342">
        <v>0</v>
      </c>
      <c r="M409" s="342">
        <v>0</v>
      </c>
      <c r="N409" s="342">
        <v>0</v>
      </c>
      <c r="O409" s="342">
        <v>0</v>
      </c>
      <c r="P409" s="342">
        <f t="shared" si="20"/>
        <v>0</v>
      </c>
      <c r="Q409" s="973">
        <f t="shared" si="18"/>
        <v>0</v>
      </c>
      <c r="R409" s="307" t="s">
        <v>112</v>
      </c>
      <c r="S409" s="307" t="s">
        <v>112</v>
      </c>
      <c r="T409" s="307"/>
      <c r="U409" s="307"/>
      <c r="V409" s="307"/>
      <c r="W409" s="307"/>
      <c r="X409" s="307"/>
      <c r="Y409" s="308"/>
      <c r="Z409" s="308"/>
      <c r="AA409" s="308"/>
      <c r="AB409" s="308"/>
      <c r="AC409" s="308"/>
      <c r="AD409" s="308"/>
      <c r="AE409" s="308"/>
      <c r="AF409" s="308"/>
      <c r="AG409" s="308"/>
      <c r="AH409" s="308"/>
      <c r="AI409" s="308"/>
      <c r="AJ409" s="343"/>
      <c r="AK409" s="344"/>
      <c r="AL409" s="344"/>
      <c r="AM409" s="344"/>
      <c r="AN409" s="344"/>
      <c r="AO409" s="344"/>
      <c r="AQ409" s="347"/>
    </row>
    <row r="410" spans="1:43" ht="15.75" customHeight="1" x14ac:dyDescent="0.25">
      <c r="A410" s="296" t="s">
        <v>1806</v>
      </c>
      <c r="B410" s="305" t="s">
        <v>1477</v>
      </c>
      <c r="C410" s="305" t="s">
        <v>324</v>
      </c>
      <c r="D410" s="342">
        <v>0</v>
      </c>
      <c r="E410" s="342">
        <v>0</v>
      </c>
      <c r="F410" s="342">
        <v>0</v>
      </c>
      <c r="G410" s="342">
        <v>0</v>
      </c>
      <c r="H410" s="342">
        <v>0</v>
      </c>
      <c r="I410" s="342">
        <v>0</v>
      </c>
      <c r="J410" s="342">
        <v>0</v>
      </c>
      <c r="K410" s="342">
        <v>0</v>
      </c>
      <c r="L410" s="342">
        <v>0</v>
      </c>
      <c r="M410" s="342">
        <v>0</v>
      </c>
      <c r="N410" s="342">
        <v>0</v>
      </c>
      <c r="O410" s="342">
        <v>0</v>
      </c>
      <c r="P410" s="342">
        <f t="shared" si="20"/>
        <v>0</v>
      </c>
      <c r="Q410" s="973">
        <f t="shared" si="18"/>
        <v>0</v>
      </c>
      <c r="R410" s="307" t="s">
        <v>112</v>
      </c>
      <c r="S410" s="307" t="s">
        <v>112</v>
      </c>
      <c r="T410" s="307"/>
      <c r="U410" s="307"/>
      <c r="V410" s="307"/>
      <c r="W410" s="307"/>
      <c r="X410" s="307"/>
      <c r="Y410" s="308"/>
      <c r="Z410" s="308"/>
      <c r="AA410" s="308"/>
      <c r="AB410" s="308"/>
      <c r="AC410" s="308"/>
      <c r="AD410" s="308"/>
      <c r="AE410" s="308"/>
      <c r="AF410" s="308"/>
      <c r="AG410" s="308"/>
      <c r="AH410" s="308"/>
      <c r="AI410" s="308"/>
      <c r="AJ410" s="343"/>
      <c r="AK410" s="344"/>
      <c r="AL410" s="344"/>
      <c r="AM410" s="344"/>
      <c r="AN410" s="344"/>
      <c r="AO410" s="344"/>
      <c r="AQ410" s="347"/>
    </row>
    <row r="411" spans="1:43" ht="15.75" customHeight="1" x14ac:dyDescent="0.25">
      <c r="A411" s="296" t="s">
        <v>192</v>
      </c>
      <c r="B411" s="306" t="s">
        <v>548</v>
      </c>
      <c r="C411" s="306" t="s">
        <v>274</v>
      </c>
      <c r="D411" s="342">
        <v>0</v>
      </c>
      <c r="E411" s="342">
        <v>0</v>
      </c>
      <c r="F411" s="342">
        <v>0</v>
      </c>
      <c r="G411" s="342">
        <v>0</v>
      </c>
      <c r="H411" s="342">
        <v>0</v>
      </c>
      <c r="I411" s="342">
        <v>0</v>
      </c>
      <c r="J411" s="342">
        <v>0</v>
      </c>
      <c r="K411" s="342">
        <v>0</v>
      </c>
      <c r="L411" s="342">
        <v>0</v>
      </c>
      <c r="M411" s="342">
        <v>0</v>
      </c>
      <c r="N411" s="342">
        <v>0</v>
      </c>
      <c r="O411" s="342">
        <v>0</v>
      </c>
      <c r="P411" s="342">
        <f t="shared" si="20"/>
        <v>0</v>
      </c>
      <c r="Q411" s="973">
        <f t="shared" si="18"/>
        <v>0</v>
      </c>
      <c r="R411" s="307" t="s">
        <v>112</v>
      </c>
      <c r="S411" s="307" t="s">
        <v>112</v>
      </c>
      <c r="T411" s="307"/>
      <c r="U411" s="307"/>
      <c r="V411" s="307"/>
      <c r="W411" s="307"/>
      <c r="X411" s="307"/>
      <c r="Y411" s="308"/>
      <c r="Z411" s="308"/>
      <c r="AA411" s="308"/>
      <c r="AB411" s="308"/>
      <c r="AC411" s="308"/>
      <c r="AD411" s="308"/>
      <c r="AE411" s="308"/>
      <c r="AF411" s="308"/>
      <c r="AG411" s="308"/>
      <c r="AH411" s="308"/>
      <c r="AI411" s="308"/>
      <c r="AJ411" s="343"/>
      <c r="AK411" s="344"/>
      <c r="AL411" s="343"/>
      <c r="AM411" s="343"/>
      <c r="AN411" s="344"/>
      <c r="AO411" s="344"/>
      <c r="AQ411" s="347"/>
    </row>
    <row r="412" spans="1:43" ht="15.75" customHeight="1" x14ac:dyDescent="0.25">
      <c r="A412" s="296" t="s">
        <v>192</v>
      </c>
      <c r="B412" s="305" t="s">
        <v>549</v>
      </c>
      <c r="C412" s="305" t="s">
        <v>274</v>
      </c>
      <c r="D412" s="342">
        <v>0</v>
      </c>
      <c r="E412" s="342">
        <v>0</v>
      </c>
      <c r="F412" s="342">
        <v>0</v>
      </c>
      <c r="G412" s="342">
        <v>0</v>
      </c>
      <c r="H412" s="342">
        <v>0</v>
      </c>
      <c r="I412" s="342">
        <v>0</v>
      </c>
      <c r="J412" s="342">
        <v>0</v>
      </c>
      <c r="K412" s="342">
        <v>0</v>
      </c>
      <c r="L412" s="342">
        <v>0</v>
      </c>
      <c r="M412" s="342">
        <v>0</v>
      </c>
      <c r="N412" s="342">
        <v>0</v>
      </c>
      <c r="O412" s="342">
        <v>0</v>
      </c>
      <c r="P412" s="342">
        <f t="shared" si="20"/>
        <v>0</v>
      </c>
      <c r="Q412" s="973">
        <f t="shared" si="18"/>
        <v>0</v>
      </c>
      <c r="R412" s="307" t="s">
        <v>112</v>
      </c>
      <c r="S412" s="307" t="s">
        <v>112</v>
      </c>
      <c r="T412" s="307"/>
      <c r="U412" s="307"/>
      <c r="V412" s="307"/>
      <c r="W412" s="307"/>
      <c r="X412" s="307"/>
      <c r="Y412" s="308"/>
      <c r="Z412" s="308"/>
      <c r="AA412" s="308"/>
      <c r="AB412" s="308"/>
      <c r="AC412" s="308"/>
      <c r="AD412" s="308"/>
      <c r="AE412" s="308"/>
      <c r="AF412" s="308"/>
      <c r="AG412" s="308"/>
      <c r="AH412" s="308"/>
      <c r="AI412" s="308"/>
      <c r="AJ412" s="343"/>
      <c r="AK412" s="344"/>
      <c r="AL412" s="344"/>
      <c r="AM412" s="344"/>
      <c r="AN412" s="344"/>
      <c r="AO412" s="344"/>
      <c r="AQ412" s="347"/>
    </row>
    <row r="413" spans="1:43" ht="15.75" customHeight="1" x14ac:dyDescent="0.25">
      <c r="A413" s="296" t="s">
        <v>192</v>
      </c>
      <c r="B413" s="306" t="s">
        <v>542</v>
      </c>
      <c r="C413" s="306" t="s">
        <v>81</v>
      </c>
      <c r="D413" s="342">
        <v>0</v>
      </c>
      <c r="E413" s="342">
        <v>0</v>
      </c>
      <c r="F413" s="342">
        <v>0</v>
      </c>
      <c r="G413" s="342">
        <v>0</v>
      </c>
      <c r="H413" s="342">
        <v>0</v>
      </c>
      <c r="I413" s="342">
        <v>0</v>
      </c>
      <c r="J413" s="342">
        <v>0</v>
      </c>
      <c r="K413" s="342">
        <v>0</v>
      </c>
      <c r="L413" s="342">
        <v>0</v>
      </c>
      <c r="M413" s="342">
        <v>0</v>
      </c>
      <c r="N413" s="342">
        <v>0</v>
      </c>
      <c r="O413" s="342">
        <v>0</v>
      </c>
      <c r="P413" s="342">
        <f t="shared" si="20"/>
        <v>0</v>
      </c>
      <c r="Q413" s="973">
        <f t="shared" si="18"/>
        <v>0</v>
      </c>
      <c r="R413" s="307" t="s">
        <v>112</v>
      </c>
      <c r="S413" s="307" t="s">
        <v>112</v>
      </c>
      <c r="T413" s="307"/>
      <c r="U413" s="307"/>
      <c r="V413" s="307"/>
      <c r="W413" s="307"/>
      <c r="X413" s="307"/>
      <c r="Y413" s="308"/>
      <c r="Z413" s="308"/>
      <c r="AA413" s="308"/>
      <c r="AB413" s="308"/>
      <c r="AC413" s="308"/>
      <c r="AD413" s="308"/>
      <c r="AE413" s="308"/>
      <c r="AF413" s="308"/>
      <c r="AG413" s="308"/>
      <c r="AH413" s="308"/>
      <c r="AI413" s="308"/>
      <c r="AJ413" s="343"/>
      <c r="AK413" s="344"/>
      <c r="AL413" s="344"/>
      <c r="AM413" s="344"/>
      <c r="AN413" s="344"/>
      <c r="AO413" s="344"/>
      <c r="AQ413" s="347"/>
    </row>
    <row r="414" spans="1:43" ht="15.75" customHeight="1" x14ac:dyDescent="0.25">
      <c r="A414" s="296" t="s">
        <v>1853</v>
      </c>
      <c r="B414" s="305" t="s">
        <v>501</v>
      </c>
      <c r="C414" s="305" t="s">
        <v>272</v>
      </c>
      <c r="D414" s="342">
        <v>0</v>
      </c>
      <c r="E414" s="342">
        <v>8</v>
      </c>
      <c r="F414" s="342">
        <v>0</v>
      </c>
      <c r="G414" s="342">
        <v>0</v>
      </c>
      <c r="H414" s="342">
        <v>0</v>
      </c>
      <c r="I414" s="342">
        <v>0</v>
      </c>
      <c r="J414" s="342">
        <v>0</v>
      </c>
      <c r="K414" s="342">
        <v>0</v>
      </c>
      <c r="L414" s="342">
        <v>0</v>
      </c>
      <c r="M414" s="342">
        <v>0</v>
      </c>
      <c r="N414" s="342">
        <v>0</v>
      </c>
      <c r="O414" s="342">
        <v>0</v>
      </c>
      <c r="P414" s="342">
        <f t="shared" si="20"/>
        <v>8</v>
      </c>
      <c r="Q414" s="973">
        <f t="shared" si="18"/>
        <v>3.3268183141348193E-4</v>
      </c>
      <c r="R414" s="307" t="s">
        <v>112</v>
      </c>
      <c r="S414" s="307" t="s">
        <v>112</v>
      </c>
      <c r="T414" s="307"/>
      <c r="U414" s="307"/>
      <c r="V414" s="307"/>
      <c r="W414" s="307"/>
      <c r="X414" s="307"/>
      <c r="Y414" s="308"/>
      <c r="Z414" s="308"/>
      <c r="AA414" s="308"/>
      <c r="AB414" s="308"/>
      <c r="AC414" s="308"/>
      <c r="AD414" s="308"/>
      <c r="AE414" s="308"/>
      <c r="AF414" s="308"/>
      <c r="AG414" s="308"/>
      <c r="AH414" s="308"/>
      <c r="AI414" s="308"/>
      <c r="AJ414" s="343"/>
      <c r="AK414" s="343"/>
      <c r="AL414" s="344"/>
      <c r="AM414" s="344"/>
      <c r="AN414" s="343"/>
      <c r="AO414" s="343"/>
      <c r="AQ414" s="347"/>
    </row>
    <row r="415" spans="1:43" ht="15.75" customHeight="1" x14ac:dyDescent="0.25">
      <c r="A415" s="296" t="s">
        <v>1853</v>
      </c>
      <c r="B415" s="305" t="s">
        <v>1815</v>
      </c>
      <c r="C415" s="305" t="s">
        <v>274</v>
      </c>
      <c r="D415" s="342">
        <v>0</v>
      </c>
      <c r="E415" s="342">
        <v>0</v>
      </c>
      <c r="F415" s="342">
        <v>0</v>
      </c>
      <c r="G415" s="342">
        <v>0</v>
      </c>
      <c r="H415" s="342">
        <v>0</v>
      </c>
      <c r="I415" s="342">
        <v>0</v>
      </c>
      <c r="J415" s="342">
        <v>0</v>
      </c>
      <c r="K415" s="342">
        <v>0</v>
      </c>
      <c r="L415" s="342">
        <v>0</v>
      </c>
      <c r="M415" s="342">
        <v>0</v>
      </c>
      <c r="N415" s="342">
        <v>0</v>
      </c>
      <c r="O415" s="342">
        <v>0</v>
      </c>
      <c r="P415" s="342">
        <f t="shared" si="20"/>
        <v>0</v>
      </c>
      <c r="Q415" s="973">
        <f t="shared" si="18"/>
        <v>0</v>
      </c>
      <c r="R415" s="307" t="s">
        <v>112</v>
      </c>
      <c r="S415" s="307" t="s">
        <v>112</v>
      </c>
      <c r="T415" s="307"/>
      <c r="U415" s="307"/>
      <c r="V415" s="307"/>
      <c r="W415" s="307"/>
      <c r="X415" s="307"/>
      <c r="Y415" s="308"/>
      <c r="Z415" s="308"/>
      <c r="AA415" s="308"/>
      <c r="AB415" s="308"/>
      <c r="AC415" s="308"/>
      <c r="AD415" s="308"/>
      <c r="AE415" s="308"/>
      <c r="AF415" s="308"/>
      <c r="AG415" s="308"/>
      <c r="AH415" s="308"/>
      <c r="AI415" s="308"/>
      <c r="AJ415" s="343"/>
      <c r="AK415" s="344"/>
      <c r="AL415" s="343"/>
      <c r="AM415" s="343"/>
      <c r="AN415" s="344"/>
      <c r="AO415" s="344"/>
      <c r="AQ415" s="347"/>
    </row>
    <row r="416" spans="1:43" ht="15.75" customHeight="1" x14ac:dyDescent="0.25">
      <c r="A416" s="296" t="s">
        <v>1853</v>
      </c>
      <c r="B416" s="305" t="s">
        <v>470</v>
      </c>
      <c r="C416" s="305" t="s">
        <v>311</v>
      </c>
      <c r="D416" s="342">
        <v>0</v>
      </c>
      <c r="E416" s="342">
        <v>9</v>
      </c>
      <c r="F416" s="342">
        <v>0</v>
      </c>
      <c r="G416" s="342">
        <v>0</v>
      </c>
      <c r="H416" s="342">
        <v>0</v>
      </c>
      <c r="I416" s="342">
        <v>0</v>
      </c>
      <c r="J416" s="342">
        <v>0</v>
      </c>
      <c r="K416" s="342">
        <v>0</v>
      </c>
      <c r="L416" s="342">
        <v>0</v>
      </c>
      <c r="M416" s="342">
        <v>0</v>
      </c>
      <c r="N416" s="342">
        <v>0</v>
      </c>
      <c r="O416" s="342">
        <v>0</v>
      </c>
      <c r="P416" s="342">
        <f t="shared" si="20"/>
        <v>9</v>
      </c>
      <c r="Q416" s="973">
        <f t="shared" si="18"/>
        <v>3.7426706034016718E-4</v>
      </c>
      <c r="R416" s="307" t="s">
        <v>112</v>
      </c>
      <c r="S416" s="307" t="s">
        <v>112</v>
      </c>
      <c r="T416" s="307"/>
      <c r="U416" s="307"/>
      <c r="V416" s="307"/>
      <c r="W416" s="307"/>
      <c r="X416" s="307"/>
      <c r="Y416" s="308"/>
      <c r="Z416" s="308"/>
      <c r="AA416" s="308"/>
      <c r="AB416" s="308"/>
      <c r="AC416" s="308"/>
      <c r="AD416" s="308"/>
      <c r="AE416" s="308"/>
      <c r="AF416" s="308"/>
      <c r="AG416" s="308"/>
      <c r="AH416" s="308"/>
      <c r="AI416" s="308"/>
      <c r="AJ416" s="343"/>
      <c r="AK416" s="344"/>
      <c r="AL416" s="344"/>
      <c r="AM416" s="344"/>
      <c r="AN416" s="344"/>
      <c r="AO416" s="344"/>
      <c r="AQ416" s="347"/>
    </row>
    <row r="417" spans="1:43" ht="15.75" customHeight="1" x14ac:dyDescent="0.25">
      <c r="A417" s="296" t="s">
        <v>1853</v>
      </c>
      <c r="B417" s="306" t="s">
        <v>497</v>
      </c>
      <c r="C417" s="306" t="s">
        <v>274</v>
      </c>
      <c r="D417" s="342">
        <v>0</v>
      </c>
      <c r="E417" s="342">
        <v>0</v>
      </c>
      <c r="F417" s="342">
        <v>0</v>
      </c>
      <c r="G417" s="342">
        <v>0</v>
      </c>
      <c r="H417" s="342">
        <v>0</v>
      </c>
      <c r="I417" s="342">
        <v>0</v>
      </c>
      <c r="J417" s="342">
        <v>0</v>
      </c>
      <c r="K417" s="342">
        <v>0</v>
      </c>
      <c r="L417" s="342">
        <v>0</v>
      </c>
      <c r="M417" s="342">
        <v>0</v>
      </c>
      <c r="N417" s="342">
        <v>0</v>
      </c>
      <c r="O417" s="342">
        <v>0</v>
      </c>
      <c r="P417" s="342">
        <f t="shared" si="20"/>
        <v>0</v>
      </c>
      <c r="Q417" s="973">
        <f t="shared" si="18"/>
        <v>0</v>
      </c>
      <c r="R417" s="307" t="s">
        <v>112</v>
      </c>
      <c r="S417" s="307" t="s">
        <v>112</v>
      </c>
      <c r="T417" s="307"/>
      <c r="U417" s="307"/>
      <c r="V417" s="307"/>
      <c r="W417" s="307"/>
      <c r="X417" s="307"/>
      <c r="Y417" s="308"/>
      <c r="Z417" s="308"/>
      <c r="AA417" s="308"/>
      <c r="AB417" s="308"/>
      <c r="AC417" s="308"/>
      <c r="AD417" s="308"/>
      <c r="AE417" s="308"/>
      <c r="AF417" s="308"/>
      <c r="AG417" s="308"/>
      <c r="AH417" s="308"/>
      <c r="AI417" s="308"/>
      <c r="AJ417" s="343"/>
      <c r="AK417" s="344"/>
      <c r="AL417" s="344"/>
      <c r="AM417" s="344"/>
      <c r="AN417" s="343"/>
      <c r="AO417" s="343"/>
      <c r="AQ417" s="347"/>
    </row>
    <row r="418" spans="1:43" ht="15.75" customHeight="1" x14ac:dyDescent="0.25">
      <c r="A418" s="296" t="s">
        <v>1853</v>
      </c>
      <c r="B418" s="306" t="s">
        <v>534</v>
      </c>
      <c r="C418" s="306" t="s">
        <v>272</v>
      </c>
      <c r="D418" s="342">
        <v>0</v>
      </c>
      <c r="E418" s="342">
        <v>30</v>
      </c>
      <c r="F418" s="342">
        <v>30</v>
      </c>
      <c r="G418" s="342">
        <v>0</v>
      </c>
      <c r="H418" s="342">
        <v>30</v>
      </c>
      <c r="I418" s="342">
        <v>18</v>
      </c>
      <c r="J418" s="342">
        <v>0</v>
      </c>
      <c r="K418" s="342">
        <v>0</v>
      </c>
      <c r="L418" s="342">
        <v>0</v>
      </c>
      <c r="M418" s="342">
        <v>0</v>
      </c>
      <c r="N418" s="342">
        <v>0</v>
      </c>
      <c r="O418" s="342">
        <v>0</v>
      </c>
      <c r="P418" s="342">
        <f t="shared" si="20"/>
        <v>108</v>
      </c>
      <c r="Q418" s="973">
        <f t="shared" si="18"/>
        <v>4.4912047240820057E-3</v>
      </c>
      <c r="R418" s="307" t="s">
        <v>112</v>
      </c>
      <c r="S418" s="307" t="s">
        <v>112</v>
      </c>
      <c r="T418" s="307"/>
      <c r="U418" s="307"/>
      <c r="V418" s="307"/>
      <c r="W418" s="307"/>
      <c r="X418" s="307"/>
      <c r="Y418" s="308"/>
      <c r="Z418" s="308"/>
      <c r="AA418" s="308"/>
      <c r="AB418" s="308"/>
      <c r="AC418" s="308"/>
      <c r="AD418" s="308"/>
      <c r="AE418" s="308"/>
      <c r="AF418" s="308"/>
      <c r="AG418" s="308"/>
      <c r="AH418" s="308"/>
      <c r="AI418" s="308"/>
      <c r="AJ418" s="343"/>
      <c r="AK418" s="344"/>
      <c r="AL418" s="344"/>
      <c r="AM418" s="344"/>
      <c r="AN418" s="344"/>
      <c r="AO418" s="344"/>
      <c r="AQ418" s="347"/>
    </row>
    <row r="419" spans="1:43" ht="15.75" customHeight="1" x14ac:dyDescent="0.25">
      <c r="A419" s="296" t="s">
        <v>1853</v>
      </c>
      <c r="B419" s="306" t="s">
        <v>1816</v>
      </c>
      <c r="C419" s="306" t="s">
        <v>272</v>
      </c>
      <c r="D419" s="342">
        <v>0</v>
      </c>
      <c r="E419" s="342">
        <v>16</v>
      </c>
      <c r="F419" s="342">
        <v>0</v>
      </c>
      <c r="G419" s="342">
        <v>0</v>
      </c>
      <c r="H419" s="342">
        <v>0</v>
      </c>
      <c r="I419" s="342">
        <v>0</v>
      </c>
      <c r="J419" s="342">
        <v>0</v>
      </c>
      <c r="K419" s="342">
        <v>0</v>
      </c>
      <c r="L419" s="342">
        <v>0</v>
      </c>
      <c r="M419" s="342">
        <v>0</v>
      </c>
      <c r="N419" s="342">
        <v>0</v>
      </c>
      <c r="O419" s="342">
        <v>0</v>
      </c>
      <c r="P419" s="342">
        <f t="shared" si="20"/>
        <v>16</v>
      </c>
      <c r="Q419" s="973">
        <f t="shared" si="18"/>
        <v>6.6536366282696387E-4</v>
      </c>
      <c r="R419" s="307" t="s">
        <v>112</v>
      </c>
      <c r="S419" s="307" t="s">
        <v>112</v>
      </c>
      <c r="T419" s="307"/>
      <c r="U419" s="307"/>
      <c r="V419" s="307"/>
      <c r="W419" s="307"/>
      <c r="X419" s="307"/>
      <c r="Y419" s="308"/>
      <c r="Z419" s="308"/>
      <c r="AA419" s="308"/>
      <c r="AB419" s="308"/>
      <c r="AC419" s="308"/>
      <c r="AD419" s="308"/>
      <c r="AE419" s="308"/>
      <c r="AF419" s="308"/>
      <c r="AG419" s="308"/>
      <c r="AH419" s="308"/>
      <c r="AI419" s="308"/>
      <c r="AJ419" s="343"/>
      <c r="AK419" s="344"/>
      <c r="AL419" s="344"/>
      <c r="AM419" s="344"/>
      <c r="AN419" s="344"/>
      <c r="AO419" s="344"/>
      <c r="AQ419" s="347"/>
    </row>
    <row r="420" spans="1:43" ht="15.75" customHeight="1" x14ac:dyDescent="0.25">
      <c r="A420" s="296" t="s">
        <v>1853</v>
      </c>
      <c r="B420" s="305" t="s">
        <v>1811</v>
      </c>
      <c r="C420" s="305" t="s">
        <v>311</v>
      </c>
      <c r="D420" s="342">
        <v>0</v>
      </c>
      <c r="E420" s="342">
        <v>0</v>
      </c>
      <c r="F420" s="342">
        <v>0</v>
      </c>
      <c r="G420" s="342">
        <v>0</v>
      </c>
      <c r="H420" s="342">
        <v>0</v>
      </c>
      <c r="I420" s="342">
        <v>0</v>
      </c>
      <c r="J420" s="342">
        <v>0</v>
      </c>
      <c r="K420" s="342">
        <v>0</v>
      </c>
      <c r="L420" s="342">
        <v>0</v>
      </c>
      <c r="M420" s="342">
        <v>0</v>
      </c>
      <c r="N420" s="342">
        <v>0</v>
      </c>
      <c r="O420" s="342">
        <v>0</v>
      </c>
      <c r="P420" s="342">
        <f t="shared" si="20"/>
        <v>0</v>
      </c>
      <c r="Q420" s="973">
        <f t="shared" si="18"/>
        <v>0</v>
      </c>
      <c r="R420" s="307" t="s">
        <v>112</v>
      </c>
      <c r="S420" s="307" t="s">
        <v>112</v>
      </c>
      <c r="T420" s="307"/>
      <c r="U420" s="307"/>
      <c r="V420" s="307"/>
      <c r="W420" s="307"/>
      <c r="X420" s="307"/>
      <c r="Y420" s="308"/>
      <c r="Z420" s="308"/>
      <c r="AA420" s="308"/>
      <c r="AB420" s="308"/>
      <c r="AC420" s="308"/>
      <c r="AD420" s="308"/>
      <c r="AE420" s="308"/>
      <c r="AF420" s="308"/>
      <c r="AG420" s="308"/>
      <c r="AH420" s="308"/>
      <c r="AI420" s="308"/>
      <c r="AJ420" s="343"/>
      <c r="AK420" s="344"/>
      <c r="AL420" s="344"/>
      <c r="AM420" s="344"/>
      <c r="AN420" s="344"/>
      <c r="AO420" s="344"/>
      <c r="AQ420" s="347"/>
    </row>
    <row r="421" spans="1:43" ht="15.75" customHeight="1" x14ac:dyDescent="0.25">
      <c r="A421" s="296" t="s">
        <v>126</v>
      </c>
      <c r="B421" s="305" t="s">
        <v>1495</v>
      </c>
      <c r="C421" s="305" t="s">
        <v>345</v>
      </c>
      <c r="D421" s="342">
        <v>0</v>
      </c>
      <c r="E421" s="342">
        <v>0</v>
      </c>
      <c r="F421" s="342">
        <v>0</v>
      </c>
      <c r="G421" s="342">
        <v>0</v>
      </c>
      <c r="H421" s="342">
        <v>36</v>
      </c>
      <c r="I421" s="342">
        <v>71</v>
      </c>
      <c r="J421" s="342">
        <v>0</v>
      </c>
      <c r="K421" s="342">
        <v>0</v>
      </c>
      <c r="L421" s="342">
        <v>0</v>
      </c>
      <c r="M421" s="342">
        <v>0</v>
      </c>
      <c r="N421" s="342">
        <v>0</v>
      </c>
      <c r="O421" s="342">
        <v>0</v>
      </c>
      <c r="P421" s="342">
        <f t="shared" si="20"/>
        <v>107</v>
      </c>
      <c r="Q421" s="973">
        <f t="shared" si="18"/>
        <v>4.4496194951553205E-3</v>
      </c>
      <c r="R421" s="307" t="s">
        <v>112</v>
      </c>
      <c r="S421" s="307" t="s">
        <v>112</v>
      </c>
      <c r="T421" s="307"/>
      <c r="U421" s="307"/>
      <c r="V421" s="307"/>
      <c r="W421" s="307"/>
      <c r="X421" s="307"/>
      <c r="Y421" s="308"/>
      <c r="Z421" s="308"/>
      <c r="AA421" s="308"/>
      <c r="AB421" s="308"/>
      <c r="AC421" s="308"/>
      <c r="AD421" s="308"/>
      <c r="AE421" s="308"/>
      <c r="AF421" s="308"/>
      <c r="AG421" s="308"/>
      <c r="AH421" s="308"/>
      <c r="AI421" s="308"/>
      <c r="AJ421" s="343"/>
      <c r="AK421" s="344"/>
      <c r="AL421" s="344"/>
      <c r="AM421" s="344"/>
      <c r="AN421" s="343"/>
      <c r="AO421" s="343"/>
      <c r="AQ421" s="347"/>
    </row>
    <row r="422" spans="1:43" ht="15.75" customHeight="1" x14ac:dyDescent="0.25">
      <c r="A422" s="296" t="s">
        <v>126</v>
      </c>
      <c r="B422" s="305" t="s">
        <v>373</v>
      </c>
      <c r="C422" s="305" t="s">
        <v>451</v>
      </c>
      <c r="D422" s="342">
        <v>25</v>
      </c>
      <c r="E422" s="342">
        <v>0</v>
      </c>
      <c r="F422" s="342">
        <v>16</v>
      </c>
      <c r="G422" s="342">
        <v>0</v>
      </c>
      <c r="H422" s="342">
        <v>1</v>
      </c>
      <c r="I422" s="342">
        <v>2</v>
      </c>
      <c r="J422" s="342">
        <v>0</v>
      </c>
      <c r="K422" s="342">
        <v>0</v>
      </c>
      <c r="L422" s="342">
        <v>0</v>
      </c>
      <c r="M422" s="342">
        <v>0</v>
      </c>
      <c r="N422" s="342">
        <v>0</v>
      </c>
      <c r="O422" s="342">
        <v>0</v>
      </c>
      <c r="P422" s="342">
        <f t="shared" si="20"/>
        <v>44</v>
      </c>
      <c r="Q422" s="973">
        <f t="shared" si="18"/>
        <v>1.8297500727741506E-3</v>
      </c>
      <c r="R422" s="307">
        <v>40941.619999733201</v>
      </c>
      <c r="S422" s="307">
        <v>38923.269999955497</v>
      </c>
      <c r="T422" s="307"/>
      <c r="U422" s="307"/>
      <c r="V422" s="307"/>
      <c r="W422" s="307"/>
      <c r="X422" s="307"/>
      <c r="Y422" s="308"/>
      <c r="Z422" s="308"/>
      <c r="AA422" s="308"/>
      <c r="AB422" s="308"/>
      <c r="AC422" s="308"/>
      <c r="AD422" s="308"/>
      <c r="AE422" s="308"/>
      <c r="AF422" s="308"/>
      <c r="AG422" s="308"/>
      <c r="AH422" s="308"/>
      <c r="AI422" s="308"/>
      <c r="AJ422" s="343"/>
      <c r="AK422" s="344"/>
      <c r="AL422" s="344"/>
      <c r="AM422" s="344"/>
      <c r="AN422" s="344"/>
      <c r="AO422" s="344"/>
      <c r="AQ422" s="347"/>
    </row>
    <row r="423" spans="1:43" ht="15.75" customHeight="1" x14ac:dyDescent="0.25">
      <c r="A423" s="296" t="s">
        <v>126</v>
      </c>
      <c r="B423" s="306" t="s">
        <v>552</v>
      </c>
      <c r="C423" s="306" t="s">
        <v>389</v>
      </c>
      <c r="D423" s="342">
        <v>0</v>
      </c>
      <c r="E423" s="342">
        <v>0</v>
      </c>
      <c r="F423" s="342">
        <v>0</v>
      </c>
      <c r="G423" s="342">
        <v>0</v>
      </c>
      <c r="H423" s="342">
        <v>0</v>
      </c>
      <c r="I423" s="342">
        <v>0</v>
      </c>
      <c r="J423" s="342">
        <v>0</v>
      </c>
      <c r="K423" s="342">
        <v>0</v>
      </c>
      <c r="L423" s="342">
        <v>0</v>
      </c>
      <c r="M423" s="342">
        <v>0</v>
      </c>
      <c r="N423" s="342">
        <v>0</v>
      </c>
      <c r="O423" s="342">
        <v>0</v>
      </c>
      <c r="P423" s="342">
        <f t="shared" si="20"/>
        <v>0</v>
      </c>
      <c r="Q423" s="973">
        <f t="shared" si="18"/>
        <v>0</v>
      </c>
      <c r="R423" s="307" t="s">
        <v>112</v>
      </c>
      <c r="S423" s="307" t="s">
        <v>112</v>
      </c>
      <c r="T423" s="307"/>
      <c r="U423" s="307"/>
      <c r="V423" s="307"/>
      <c r="W423" s="307"/>
      <c r="X423" s="307"/>
      <c r="Y423" s="308"/>
      <c r="Z423" s="308"/>
      <c r="AA423" s="308"/>
      <c r="AB423" s="308"/>
      <c r="AC423" s="308"/>
      <c r="AD423" s="308"/>
      <c r="AE423" s="308"/>
      <c r="AF423" s="308"/>
      <c r="AG423" s="308"/>
      <c r="AH423" s="308"/>
      <c r="AI423" s="308"/>
      <c r="AJ423" s="343"/>
      <c r="AK423" s="344"/>
      <c r="AL423" s="344"/>
      <c r="AM423" s="344"/>
      <c r="AN423" s="344"/>
      <c r="AO423" s="344"/>
      <c r="AQ423" s="347"/>
    </row>
    <row r="424" spans="1:43" ht="15.75" customHeight="1" x14ac:dyDescent="0.25">
      <c r="A424" s="296" t="s">
        <v>126</v>
      </c>
      <c r="B424" s="306" t="s">
        <v>1993</v>
      </c>
      <c r="C424" s="306" t="s">
        <v>289</v>
      </c>
      <c r="D424" s="342">
        <v>4</v>
      </c>
      <c r="E424" s="342">
        <v>4</v>
      </c>
      <c r="F424" s="342">
        <v>9</v>
      </c>
      <c r="G424" s="342">
        <v>6</v>
      </c>
      <c r="H424" s="342">
        <v>0</v>
      </c>
      <c r="I424" s="342">
        <v>6</v>
      </c>
      <c r="J424" s="342">
        <v>0</v>
      </c>
      <c r="K424" s="342">
        <v>0</v>
      </c>
      <c r="L424" s="342">
        <v>0</v>
      </c>
      <c r="M424" s="342">
        <v>0</v>
      </c>
      <c r="N424" s="342">
        <v>0</v>
      </c>
      <c r="O424" s="342">
        <v>0</v>
      </c>
      <c r="P424" s="342">
        <f t="shared" si="20"/>
        <v>29</v>
      </c>
      <c r="Q424" s="973">
        <f t="shared" si="18"/>
        <v>1.2059716388738719E-3</v>
      </c>
      <c r="R424" s="307" t="s">
        <v>112</v>
      </c>
      <c r="S424" s="307" t="s">
        <v>112</v>
      </c>
      <c r="T424" s="307"/>
      <c r="U424" s="307"/>
      <c r="V424" s="307"/>
      <c r="W424" s="307"/>
      <c r="X424" s="307"/>
      <c r="Y424" s="308"/>
      <c r="Z424" s="308"/>
      <c r="AA424" s="308"/>
      <c r="AB424" s="308"/>
      <c r="AC424" s="308"/>
      <c r="AD424" s="308"/>
      <c r="AE424" s="308"/>
      <c r="AF424" s="308"/>
      <c r="AG424" s="308"/>
      <c r="AH424" s="308"/>
      <c r="AI424" s="308"/>
      <c r="AJ424" s="343"/>
      <c r="AK424" s="344"/>
      <c r="AL424" s="344"/>
      <c r="AM424" s="344"/>
      <c r="AN424" s="344"/>
      <c r="AO424" s="344"/>
      <c r="AQ424" s="347"/>
    </row>
    <row r="425" spans="1:43" ht="15.75" customHeight="1" x14ac:dyDescent="0.25">
      <c r="A425" s="296" t="s">
        <v>126</v>
      </c>
      <c r="B425" s="305" t="s">
        <v>1669</v>
      </c>
      <c r="C425" s="305" t="s">
        <v>345</v>
      </c>
      <c r="D425" s="342">
        <v>0</v>
      </c>
      <c r="E425" s="342">
        <v>0</v>
      </c>
      <c r="F425" s="342">
        <v>0</v>
      </c>
      <c r="G425" s="342">
        <v>0</v>
      </c>
      <c r="H425" s="342">
        <v>0</v>
      </c>
      <c r="I425" s="342">
        <v>0</v>
      </c>
      <c r="J425" s="342">
        <v>0</v>
      </c>
      <c r="K425" s="342">
        <v>0</v>
      </c>
      <c r="L425" s="342">
        <v>0</v>
      </c>
      <c r="M425" s="342">
        <v>0</v>
      </c>
      <c r="N425" s="342">
        <v>0</v>
      </c>
      <c r="O425" s="342">
        <v>0</v>
      </c>
      <c r="P425" s="342">
        <f t="shared" si="20"/>
        <v>0</v>
      </c>
      <c r="Q425" s="973">
        <f t="shared" si="18"/>
        <v>0</v>
      </c>
      <c r="R425" s="307" t="s">
        <v>112</v>
      </c>
      <c r="S425" s="307" t="s">
        <v>112</v>
      </c>
      <c r="T425" s="307"/>
      <c r="U425" s="307"/>
      <c r="V425" s="307"/>
      <c r="W425" s="307"/>
      <c r="X425" s="307"/>
      <c r="Y425" s="308"/>
      <c r="Z425" s="308"/>
      <c r="AA425" s="308"/>
      <c r="AB425" s="308"/>
      <c r="AC425" s="308"/>
      <c r="AD425" s="308"/>
      <c r="AE425" s="308"/>
      <c r="AF425" s="308"/>
      <c r="AG425" s="308"/>
      <c r="AH425" s="308"/>
      <c r="AI425" s="308"/>
      <c r="AJ425" s="343"/>
      <c r="AK425" s="344"/>
      <c r="AL425" s="344"/>
      <c r="AM425" s="344"/>
      <c r="AN425" s="344"/>
      <c r="AO425" s="344"/>
      <c r="AQ425" s="347"/>
    </row>
    <row r="426" spans="1:43" ht="15.75" customHeight="1" x14ac:dyDescent="0.25">
      <c r="A426" s="296" t="s">
        <v>126</v>
      </c>
      <c r="B426" s="306" t="s">
        <v>1670</v>
      </c>
      <c r="C426" s="306" t="s">
        <v>277</v>
      </c>
      <c r="D426" s="342">
        <v>0</v>
      </c>
      <c r="E426" s="342">
        <v>3</v>
      </c>
      <c r="F426" s="342">
        <v>1</v>
      </c>
      <c r="G426" s="342">
        <v>14</v>
      </c>
      <c r="H426" s="342">
        <v>21</v>
      </c>
      <c r="I426" s="342">
        <v>4</v>
      </c>
      <c r="J426" s="342">
        <v>0</v>
      </c>
      <c r="K426" s="342">
        <v>0</v>
      </c>
      <c r="L426" s="342">
        <v>0</v>
      </c>
      <c r="M426" s="342">
        <v>0</v>
      </c>
      <c r="N426" s="342">
        <v>0</v>
      </c>
      <c r="O426" s="342">
        <v>0</v>
      </c>
      <c r="P426" s="342">
        <f t="shared" si="20"/>
        <v>43</v>
      </c>
      <c r="Q426" s="973">
        <f t="shared" si="18"/>
        <v>1.7881648438474653E-3</v>
      </c>
      <c r="R426" s="307" t="s">
        <v>112</v>
      </c>
      <c r="S426" s="307" t="s">
        <v>112</v>
      </c>
      <c r="T426" s="307"/>
      <c r="U426" s="307"/>
      <c r="V426" s="307"/>
      <c r="W426" s="307"/>
      <c r="X426" s="307"/>
      <c r="Y426" s="308"/>
      <c r="Z426" s="308"/>
      <c r="AA426" s="308"/>
      <c r="AB426" s="308"/>
      <c r="AC426" s="308"/>
      <c r="AD426" s="308"/>
      <c r="AE426" s="308"/>
      <c r="AF426" s="308"/>
      <c r="AG426" s="308"/>
      <c r="AH426" s="308"/>
      <c r="AI426" s="308"/>
      <c r="AJ426" s="343"/>
      <c r="AK426" s="344"/>
      <c r="AL426" s="344"/>
      <c r="AM426" s="344"/>
      <c r="AN426" s="344"/>
      <c r="AO426" s="344"/>
      <c r="AQ426" s="347"/>
    </row>
    <row r="427" spans="1:43" ht="15.75" customHeight="1" x14ac:dyDescent="0.25">
      <c r="A427" s="296" t="s">
        <v>126</v>
      </c>
      <c r="B427" s="305" t="s">
        <v>1945</v>
      </c>
      <c r="C427" s="305" t="s">
        <v>272</v>
      </c>
      <c r="D427" s="342">
        <v>0</v>
      </c>
      <c r="E427" s="342">
        <v>39</v>
      </c>
      <c r="F427" s="342">
        <v>11</v>
      </c>
      <c r="G427" s="342">
        <v>13</v>
      </c>
      <c r="H427" s="342">
        <v>9</v>
      </c>
      <c r="I427" s="342">
        <v>9</v>
      </c>
      <c r="J427" s="342">
        <v>0</v>
      </c>
      <c r="K427" s="342">
        <v>0</v>
      </c>
      <c r="L427" s="342">
        <v>0</v>
      </c>
      <c r="M427" s="342">
        <v>0</v>
      </c>
      <c r="N427" s="342">
        <v>0</v>
      </c>
      <c r="O427" s="342">
        <v>0</v>
      </c>
      <c r="P427" s="342">
        <f t="shared" si="20"/>
        <v>81</v>
      </c>
      <c r="Q427" s="973">
        <f t="shared" si="18"/>
        <v>3.3684035430615045E-3</v>
      </c>
      <c r="R427" s="307" t="s">
        <v>112</v>
      </c>
      <c r="S427" s="307" t="s">
        <v>112</v>
      </c>
      <c r="T427" s="307"/>
      <c r="U427" s="307"/>
      <c r="V427" s="307"/>
      <c r="W427" s="307"/>
      <c r="X427" s="307"/>
      <c r="Y427" s="308"/>
      <c r="Z427" s="308"/>
      <c r="AA427" s="308"/>
      <c r="AB427" s="308"/>
      <c r="AC427" s="308"/>
      <c r="AD427" s="308"/>
      <c r="AE427" s="308"/>
      <c r="AF427" s="308"/>
      <c r="AG427" s="308"/>
      <c r="AH427" s="308"/>
      <c r="AI427" s="308"/>
      <c r="AJ427" s="343"/>
      <c r="AK427" s="344"/>
      <c r="AL427" s="344"/>
      <c r="AM427" s="344"/>
      <c r="AN427" s="344"/>
      <c r="AO427" s="344"/>
      <c r="AQ427" s="347"/>
    </row>
    <row r="428" spans="1:43" ht="15.75" customHeight="1" x14ac:dyDescent="0.25">
      <c r="A428" s="296" t="s">
        <v>126</v>
      </c>
      <c r="B428" s="306" t="s">
        <v>553</v>
      </c>
      <c r="C428" s="306" t="s">
        <v>272</v>
      </c>
      <c r="D428" s="342">
        <v>0</v>
      </c>
      <c r="E428" s="342">
        <v>0</v>
      </c>
      <c r="F428" s="342">
        <v>0</v>
      </c>
      <c r="G428" s="342">
        <v>0</v>
      </c>
      <c r="H428" s="342">
        <v>0</v>
      </c>
      <c r="I428" s="342">
        <v>0</v>
      </c>
      <c r="J428" s="342">
        <v>0</v>
      </c>
      <c r="K428" s="342">
        <v>0</v>
      </c>
      <c r="L428" s="342">
        <v>0</v>
      </c>
      <c r="M428" s="342">
        <v>0</v>
      </c>
      <c r="N428" s="342">
        <v>0</v>
      </c>
      <c r="O428" s="342">
        <v>0</v>
      </c>
      <c r="P428" s="342">
        <f t="shared" si="20"/>
        <v>0</v>
      </c>
      <c r="Q428" s="973">
        <f t="shared" si="18"/>
        <v>0</v>
      </c>
      <c r="R428" s="307" t="s">
        <v>112</v>
      </c>
      <c r="S428" s="307" t="s">
        <v>112</v>
      </c>
      <c r="T428" s="307"/>
      <c r="U428" s="307"/>
      <c r="V428" s="307"/>
      <c r="W428" s="307"/>
      <c r="X428" s="307"/>
      <c r="Y428" s="308"/>
      <c r="Z428" s="308"/>
      <c r="AA428" s="308"/>
      <c r="AB428" s="308"/>
      <c r="AC428" s="308"/>
      <c r="AD428" s="308"/>
      <c r="AE428" s="308"/>
      <c r="AF428" s="308"/>
      <c r="AG428" s="308"/>
      <c r="AH428" s="308"/>
      <c r="AI428" s="308"/>
      <c r="AJ428" s="343"/>
      <c r="AK428" s="344"/>
      <c r="AL428" s="344"/>
      <c r="AM428" s="344"/>
      <c r="AN428" s="344"/>
      <c r="AO428" s="344"/>
      <c r="AQ428" s="347"/>
    </row>
    <row r="429" spans="1:43" ht="15.75" customHeight="1" x14ac:dyDescent="0.25">
      <c r="A429" s="296" t="s">
        <v>126</v>
      </c>
      <c r="B429" s="305" t="s">
        <v>341</v>
      </c>
      <c r="C429" s="305" t="s">
        <v>328</v>
      </c>
      <c r="D429" s="342">
        <v>0</v>
      </c>
      <c r="E429" s="342">
        <v>0</v>
      </c>
      <c r="F429" s="342">
        <v>0</v>
      </c>
      <c r="G429" s="342">
        <v>0</v>
      </c>
      <c r="H429" s="342">
        <v>0</v>
      </c>
      <c r="I429" s="342">
        <v>0</v>
      </c>
      <c r="J429" s="342">
        <v>0</v>
      </c>
      <c r="K429" s="342">
        <v>0</v>
      </c>
      <c r="L429" s="342">
        <v>0</v>
      </c>
      <c r="M429" s="342">
        <v>0</v>
      </c>
      <c r="N429" s="342">
        <v>0</v>
      </c>
      <c r="O429" s="342">
        <v>0</v>
      </c>
      <c r="P429" s="342">
        <f t="shared" si="20"/>
        <v>0</v>
      </c>
      <c r="Q429" s="973">
        <f t="shared" si="18"/>
        <v>0</v>
      </c>
      <c r="R429" s="307" t="s">
        <v>112</v>
      </c>
      <c r="S429" s="307" t="s">
        <v>112</v>
      </c>
      <c r="T429" s="307"/>
      <c r="U429" s="307"/>
      <c r="V429" s="307"/>
      <c r="W429" s="307"/>
      <c r="X429" s="307"/>
      <c r="Y429" s="308"/>
      <c r="Z429" s="308"/>
      <c r="AA429" s="308"/>
      <c r="AB429" s="308"/>
      <c r="AC429" s="308"/>
      <c r="AD429" s="308"/>
      <c r="AE429" s="308"/>
      <c r="AF429" s="308"/>
      <c r="AG429" s="308"/>
      <c r="AH429" s="308"/>
      <c r="AI429" s="308"/>
      <c r="AJ429" s="343"/>
      <c r="AK429" s="344"/>
      <c r="AL429" s="344"/>
      <c r="AM429" s="344"/>
      <c r="AN429" s="344"/>
      <c r="AO429" s="344"/>
      <c r="AQ429" s="347"/>
    </row>
    <row r="430" spans="1:43" ht="15.75" customHeight="1" x14ac:dyDescent="0.25">
      <c r="A430" s="296" t="s">
        <v>126</v>
      </c>
      <c r="B430" s="306" t="s">
        <v>372</v>
      </c>
      <c r="C430" s="306" t="s">
        <v>282</v>
      </c>
      <c r="D430" s="342">
        <v>0</v>
      </c>
      <c r="E430" s="342">
        <v>0</v>
      </c>
      <c r="F430" s="342">
        <v>0</v>
      </c>
      <c r="G430" s="342">
        <v>0</v>
      </c>
      <c r="H430" s="342">
        <v>0</v>
      </c>
      <c r="I430" s="342">
        <v>0</v>
      </c>
      <c r="J430" s="342">
        <v>0</v>
      </c>
      <c r="K430" s="342">
        <v>0</v>
      </c>
      <c r="L430" s="342">
        <v>0</v>
      </c>
      <c r="M430" s="342">
        <v>0</v>
      </c>
      <c r="N430" s="342">
        <v>0</v>
      </c>
      <c r="O430" s="342">
        <v>0</v>
      </c>
      <c r="P430" s="342">
        <f t="shared" si="20"/>
        <v>0</v>
      </c>
      <c r="Q430" s="973">
        <f t="shared" si="18"/>
        <v>0</v>
      </c>
      <c r="R430" s="307" t="s">
        <v>112</v>
      </c>
      <c r="S430" s="307" t="s">
        <v>112</v>
      </c>
      <c r="T430" s="307"/>
      <c r="U430" s="307"/>
      <c r="V430" s="307"/>
      <c r="W430" s="307"/>
      <c r="X430" s="307"/>
      <c r="Y430" s="308"/>
      <c r="Z430" s="308"/>
      <c r="AA430" s="308"/>
      <c r="AB430" s="308"/>
      <c r="AC430" s="308"/>
      <c r="AD430" s="308"/>
      <c r="AE430" s="308"/>
      <c r="AF430" s="308"/>
      <c r="AG430" s="308"/>
      <c r="AH430" s="308"/>
      <c r="AI430" s="308"/>
      <c r="AJ430" s="343"/>
      <c r="AK430" s="343"/>
      <c r="AL430" s="343"/>
      <c r="AM430" s="343"/>
      <c r="AN430" s="344"/>
      <c r="AO430" s="344"/>
      <c r="AQ430" s="347"/>
    </row>
    <row r="431" spans="1:43" ht="15.75" customHeight="1" x14ac:dyDescent="0.25">
      <c r="A431" s="296" t="s">
        <v>126</v>
      </c>
      <c r="B431" s="305" t="s">
        <v>318</v>
      </c>
      <c r="C431" s="305" t="s">
        <v>319</v>
      </c>
      <c r="D431" s="342">
        <v>140</v>
      </c>
      <c r="E431" s="342">
        <v>73</v>
      </c>
      <c r="F431" s="342">
        <v>2</v>
      </c>
      <c r="G431" s="342">
        <v>0</v>
      </c>
      <c r="H431" s="342">
        <v>29</v>
      </c>
      <c r="I431" s="342">
        <v>0</v>
      </c>
      <c r="J431" s="342">
        <v>0</v>
      </c>
      <c r="K431" s="342">
        <v>0</v>
      </c>
      <c r="L431" s="342">
        <v>0</v>
      </c>
      <c r="M431" s="342">
        <v>0</v>
      </c>
      <c r="N431" s="342">
        <v>0</v>
      </c>
      <c r="O431" s="342">
        <v>0</v>
      </c>
      <c r="P431" s="342">
        <f t="shared" si="20"/>
        <v>244</v>
      </c>
      <c r="Q431" s="973">
        <f t="shared" si="18"/>
        <v>1.0146795858111199E-2</v>
      </c>
      <c r="R431" s="307">
        <v>19005.479935209401</v>
      </c>
      <c r="S431" s="307">
        <v>14315.420079461899</v>
      </c>
      <c r="T431" s="307"/>
      <c r="U431" s="307"/>
      <c r="V431" s="307"/>
      <c r="W431" s="307"/>
      <c r="X431" s="307"/>
      <c r="Y431" s="308"/>
      <c r="Z431" s="308"/>
      <c r="AA431" s="308"/>
      <c r="AB431" s="308"/>
      <c r="AC431" s="308"/>
      <c r="AD431" s="308"/>
      <c r="AE431" s="308"/>
      <c r="AF431" s="308"/>
      <c r="AG431" s="308"/>
      <c r="AH431" s="308"/>
      <c r="AI431" s="308"/>
      <c r="AJ431" s="343"/>
      <c r="AK431" s="344"/>
      <c r="AL431" s="344"/>
      <c r="AM431" s="344"/>
      <c r="AN431" s="344"/>
      <c r="AO431" s="344"/>
      <c r="AQ431" s="347"/>
    </row>
    <row r="432" spans="1:43" ht="15.75" customHeight="1" x14ac:dyDescent="0.25">
      <c r="A432" s="296" t="s">
        <v>126</v>
      </c>
      <c r="B432" s="306" t="s">
        <v>307</v>
      </c>
      <c r="C432" s="306" t="s">
        <v>282</v>
      </c>
      <c r="D432" s="342">
        <v>171</v>
      </c>
      <c r="E432" s="342">
        <v>56</v>
      </c>
      <c r="F432" s="342">
        <v>40</v>
      </c>
      <c r="G432" s="342">
        <v>115</v>
      </c>
      <c r="H432" s="342">
        <v>129</v>
      </c>
      <c r="I432" s="342">
        <v>137</v>
      </c>
      <c r="J432" s="342">
        <v>0</v>
      </c>
      <c r="K432" s="342">
        <v>0</v>
      </c>
      <c r="L432" s="342">
        <v>0</v>
      </c>
      <c r="M432" s="342">
        <v>0</v>
      </c>
      <c r="N432" s="342">
        <v>0</v>
      </c>
      <c r="O432" s="342">
        <v>0</v>
      </c>
      <c r="P432" s="342">
        <f t="shared" si="20"/>
        <v>648</v>
      </c>
      <c r="Q432" s="973">
        <f t="shared" si="18"/>
        <v>2.6947228344492036E-2</v>
      </c>
      <c r="R432" s="307">
        <v>8906.4900287349101</v>
      </c>
      <c r="S432" s="307">
        <v>7960.99989842984</v>
      </c>
      <c r="T432" s="307"/>
      <c r="U432" s="307"/>
      <c r="V432" s="307"/>
      <c r="W432" s="307"/>
      <c r="X432" s="307"/>
      <c r="Y432" s="308"/>
      <c r="Z432" s="308"/>
      <c r="AA432" s="308"/>
      <c r="AB432" s="308"/>
      <c r="AC432" s="308"/>
      <c r="AD432" s="308"/>
      <c r="AE432" s="308"/>
      <c r="AF432" s="308"/>
      <c r="AG432" s="308"/>
      <c r="AH432" s="308"/>
      <c r="AI432" s="308"/>
      <c r="AJ432" s="343"/>
      <c r="AK432" s="344"/>
      <c r="AL432" s="343"/>
      <c r="AM432" s="343"/>
      <c r="AN432" s="343"/>
      <c r="AO432" s="343"/>
      <c r="AQ432" s="347"/>
    </row>
    <row r="433" spans="1:43" ht="15.75" customHeight="1" x14ac:dyDescent="0.25">
      <c r="A433" s="296" t="s">
        <v>126</v>
      </c>
      <c r="B433" s="305" t="s">
        <v>321</v>
      </c>
      <c r="C433" s="305" t="s">
        <v>319</v>
      </c>
      <c r="D433" s="342">
        <v>60</v>
      </c>
      <c r="E433" s="342">
        <v>50</v>
      </c>
      <c r="F433" s="342">
        <v>146</v>
      </c>
      <c r="G433" s="342">
        <v>120</v>
      </c>
      <c r="H433" s="342">
        <v>28</v>
      </c>
      <c r="I433" s="342">
        <v>124</v>
      </c>
      <c r="J433" s="342">
        <v>0</v>
      </c>
      <c r="K433" s="342">
        <v>0</v>
      </c>
      <c r="L433" s="342">
        <v>0</v>
      </c>
      <c r="M433" s="342">
        <v>0</v>
      </c>
      <c r="N433" s="342">
        <v>0</v>
      </c>
      <c r="O433" s="342">
        <v>0</v>
      </c>
      <c r="P433" s="342">
        <f t="shared" si="20"/>
        <v>528</v>
      </c>
      <c r="Q433" s="973">
        <f t="shared" si="18"/>
        <v>2.1957000873289806E-2</v>
      </c>
      <c r="R433" s="307">
        <v>16040.0700236599</v>
      </c>
      <c r="S433" s="307">
        <v>15403.750029873599</v>
      </c>
      <c r="T433" s="307"/>
      <c r="U433" s="307"/>
      <c r="V433" s="307"/>
      <c r="W433" s="307"/>
      <c r="X433" s="307"/>
      <c r="Y433" s="308"/>
      <c r="Z433" s="308"/>
      <c r="AA433" s="308"/>
      <c r="AB433" s="308"/>
      <c r="AC433" s="308"/>
      <c r="AD433" s="308"/>
      <c r="AE433" s="308"/>
      <c r="AF433" s="308"/>
      <c r="AG433" s="308"/>
      <c r="AH433" s="308"/>
      <c r="AI433" s="308"/>
      <c r="AJ433" s="343"/>
      <c r="AK433" s="343"/>
      <c r="AL433" s="343"/>
      <c r="AM433" s="343"/>
      <c r="AN433" s="344"/>
      <c r="AO433" s="344"/>
      <c r="AQ433" s="347"/>
    </row>
    <row r="434" spans="1:43" ht="15.75" customHeight="1" x14ac:dyDescent="0.25">
      <c r="A434" s="296" t="s">
        <v>126</v>
      </c>
      <c r="B434" s="306" t="s">
        <v>344</v>
      </c>
      <c r="C434" s="306" t="s">
        <v>345</v>
      </c>
      <c r="D434" s="342">
        <v>20</v>
      </c>
      <c r="E434" s="342">
        <v>0</v>
      </c>
      <c r="F434" s="342">
        <v>23</v>
      </c>
      <c r="G434" s="342">
        <v>4</v>
      </c>
      <c r="H434" s="342">
        <v>30</v>
      </c>
      <c r="I434" s="342">
        <v>58</v>
      </c>
      <c r="J434" s="342">
        <v>0</v>
      </c>
      <c r="K434" s="342">
        <v>0</v>
      </c>
      <c r="L434" s="342">
        <v>0</v>
      </c>
      <c r="M434" s="342">
        <v>0</v>
      </c>
      <c r="N434" s="342">
        <v>0</v>
      </c>
      <c r="O434" s="342">
        <v>0</v>
      </c>
      <c r="P434" s="342">
        <f t="shared" si="20"/>
        <v>135</v>
      </c>
      <c r="Q434" s="973">
        <f t="shared" si="18"/>
        <v>5.6140059051025077E-3</v>
      </c>
      <c r="R434" s="307">
        <v>40421.869999315299</v>
      </c>
      <c r="S434" s="307">
        <v>32154.5500001488</v>
      </c>
      <c r="T434" s="307"/>
      <c r="U434" s="307"/>
      <c r="V434" s="307"/>
      <c r="W434" s="307"/>
      <c r="X434" s="307"/>
      <c r="Y434" s="308"/>
      <c r="Z434" s="308"/>
      <c r="AA434" s="308"/>
      <c r="AB434" s="308"/>
      <c r="AC434" s="308"/>
      <c r="AD434" s="308"/>
      <c r="AE434" s="308"/>
      <c r="AF434" s="308"/>
      <c r="AG434" s="308"/>
      <c r="AH434" s="308"/>
      <c r="AI434" s="308"/>
      <c r="AJ434" s="343"/>
      <c r="AK434" s="344"/>
      <c r="AL434" s="344"/>
      <c r="AM434" s="344"/>
      <c r="AN434" s="344"/>
      <c r="AO434" s="344"/>
      <c r="AQ434" s="347"/>
    </row>
    <row r="435" spans="1:43" ht="15.75" customHeight="1" x14ac:dyDescent="0.25">
      <c r="A435" s="296" t="s">
        <v>126</v>
      </c>
      <c r="B435" s="305" t="s">
        <v>292</v>
      </c>
      <c r="C435" s="305" t="s">
        <v>272</v>
      </c>
      <c r="D435" s="342">
        <v>85</v>
      </c>
      <c r="E435" s="342">
        <v>9</v>
      </c>
      <c r="F435" s="342">
        <v>72</v>
      </c>
      <c r="G435" s="342">
        <v>126</v>
      </c>
      <c r="H435" s="342">
        <v>79</v>
      </c>
      <c r="I435" s="342">
        <v>137</v>
      </c>
      <c r="J435" s="342">
        <v>0</v>
      </c>
      <c r="K435" s="342">
        <v>0</v>
      </c>
      <c r="L435" s="342">
        <v>0</v>
      </c>
      <c r="M435" s="342">
        <v>0</v>
      </c>
      <c r="N435" s="342">
        <v>0</v>
      </c>
      <c r="O435" s="342">
        <v>0</v>
      </c>
      <c r="P435" s="342">
        <f t="shared" si="20"/>
        <v>508</v>
      </c>
      <c r="Q435" s="973">
        <f t="shared" si="18"/>
        <v>2.1125296294756103E-2</v>
      </c>
      <c r="R435" s="307">
        <v>30213.8400004168</v>
      </c>
      <c r="S435" s="307">
        <v>19304.8901212083</v>
      </c>
      <c r="T435" s="307"/>
      <c r="U435" s="307"/>
      <c r="V435" s="307"/>
      <c r="W435" s="307"/>
      <c r="X435" s="307"/>
      <c r="Y435" s="308"/>
      <c r="Z435" s="308"/>
      <c r="AA435" s="308"/>
      <c r="AB435" s="308"/>
      <c r="AC435" s="308"/>
      <c r="AD435" s="308"/>
      <c r="AE435" s="308"/>
      <c r="AF435" s="308"/>
      <c r="AG435" s="308"/>
      <c r="AH435" s="308"/>
      <c r="AI435" s="308"/>
      <c r="AJ435" s="343"/>
      <c r="AK435" s="344"/>
      <c r="AL435" s="344"/>
      <c r="AM435" s="344"/>
      <c r="AN435" s="344"/>
      <c r="AO435" s="344"/>
      <c r="AQ435" s="347"/>
    </row>
    <row r="436" spans="1:43" ht="15.75" customHeight="1" x14ac:dyDescent="0.25">
      <c r="A436" s="296" t="s">
        <v>126</v>
      </c>
      <c r="B436" s="306" t="s">
        <v>2237</v>
      </c>
      <c r="C436" s="306" t="s">
        <v>274</v>
      </c>
      <c r="D436" s="342">
        <v>17</v>
      </c>
      <c r="E436" s="342">
        <v>1</v>
      </c>
      <c r="F436" s="342">
        <v>9</v>
      </c>
      <c r="G436" s="342">
        <v>0</v>
      </c>
      <c r="H436" s="342">
        <v>0</v>
      </c>
      <c r="I436" s="342">
        <v>0</v>
      </c>
      <c r="J436" s="342">
        <v>0</v>
      </c>
      <c r="K436" s="342">
        <v>0</v>
      </c>
      <c r="L436" s="342">
        <v>0</v>
      </c>
      <c r="M436" s="342">
        <v>0</v>
      </c>
      <c r="N436" s="342">
        <v>0</v>
      </c>
      <c r="O436" s="342">
        <v>0</v>
      </c>
      <c r="P436" s="342">
        <f t="shared" si="20"/>
        <v>27</v>
      </c>
      <c r="Q436" s="973">
        <f t="shared" si="18"/>
        <v>1.1228011810205014E-3</v>
      </c>
      <c r="R436" s="307">
        <v>42109.810108683698</v>
      </c>
      <c r="S436" s="307">
        <v>41216.7000351221</v>
      </c>
      <c r="T436" s="307"/>
      <c r="U436" s="307"/>
      <c r="V436" s="307"/>
      <c r="W436" s="307"/>
      <c r="X436" s="307"/>
      <c r="Y436" s="308"/>
      <c r="Z436" s="308"/>
      <c r="AA436" s="308"/>
      <c r="AB436" s="308"/>
      <c r="AC436" s="308"/>
      <c r="AD436" s="308"/>
      <c r="AE436" s="308"/>
      <c r="AF436" s="308"/>
      <c r="AG436" s="308"/>
      <c r="AH436" s="308"/>
      <c r="AI436" s="308"/>
      <c r="AJ436" s="343"/>
      <c r="AK436" s="343"/>
      <c r="AL436" s="343"/>
      <c r="AM436" s="343"/>
      <c r="AN436" s="343"/>
      <c r="AO436" s="343"/>
      <c r="AQ436" s="347"/>
    </row>
    <row r="437" spans="1:43" ht="15.75" customHeight="1" x14ac:dyDescent="0.25">
      <c r="A437" s="296" t="s">
        <v>554</v>
      </c>
      <c r="B437" s="305" t="s">
        <v>555</v>
      </c>
      <c r="C437" s="305" t="s">
        <v>81</v>
      </c>
      <c r="D437" s="342">
        <v>0</v>
      </c>
      <c r="E437" s="342">
        <v>0</v>
      </c>
      <c r="F437" s="342">
        <v>0</v>
      </c>
      <c r="G437" s="342">
        <v>0</v>
      </c>
      <c r="H437" s="342">
        <v>0</v>
      </c>
      <c r="I437" s="342">
        <v>0</v>
      </c>
      <c r="J437" s="342">
        <v>0</v>
      </c>
      <c r="K437" s="342">
        <v>0</v>
      </c>
      <c r="L437" s="342">
        <v>0</v>
      </c>
      <c r="M437" s="342">
        <v>0</v>
      </c>
      <c r="N437" s="342">
        <v>0</v>
      </c>
      <c r="O437" s="342">
        <v>0</v>
      </c>
      <c r="P437" s="342">
        <f t="shared" si="20"/>
        <v>0</v>
      </c>
      <c r="Q437" s="973">
        <f t="shared" si="18"/>
        <v>0</v>
      </c>
      <c r="R437" s="307" t="s">
        <v>112</v>
      </c>
      <c r="S437" s="307" t="s">
        <v>112</v>
      </c>
      <c r="T437" s="307"/>
      <c r="U437" s="307"/>
      <c r="V437" s="307"/>
      <c r="W437" s="307"/>
      <c r="X437" s="307"/>
      <c r="Y437" s="308"/>
      <c r="Z437" s="308"/>
      <c r="AA437" s="308"/>
      <c r="AB437" s="308"/>
      <c r="AC437" s="308"/>
      <c r="AD437" s="308"/>
      <c r="AE437" s="308"/>
      <c r="AF437" s="308"/>
      <c r="AG437" s="308"/>
      <c r="AH437" s="308"/>
      <c r="AI437" s="308"/>
      <c r="AJ437" s="343"/>
      <c r="AK437" s="344"/>
      <c r="AL437" s="344"/>
      <c r="AM437" s="344"/>
      <c r="AN437" s="344"/>
      <c r="AO437" s="344"/>
      <c r="AQ437" s="347"/>
    </row>
    <row r="438" spans="1:43" ht="15.75" customHeight="1" x14ac:dyDescent="0.25">
      <c r="A438" s="296" t="s">
        <v>556</v>
      </c>
      <c r="B438" s="306" t="s">
        <v>557</v>
      </c>
      <c r="C438" s="306" t="s">
        <v>558</v>
      </c>
      <c r="D438" s="342">
        <v>0</v>
      </c>
      <c r="E438" s="342">
        <v>0</v>
      </c>
      <c r="F438" s="342">
        <v>0</v>
      </c>
      <c r="G438" s="342">
        <v>0</v>
      </c>
      <c r="H438" s="342">
        <v>0</v>
      </c>
      <c r="I438" s="342">
        <v>0</v>
      </c>
      <c r="J438" s="342">
        <v>0</v>
      </c>
      <c r="K438" s="342">
        <v>0</v>
      </c>
      <c r="L438" s="342">
        <v>0</v>
      </c>
      <c r="M438" s="342">
        <v>0</v>
      </c>
      <c r="N438" s="342">
        <v>0</v>
      </c>
      <c r="O438" s="342">
        <v>0</v>
      </c>
      <c r="P438" s="342">
        <f t="shared" si="20"/>
        <v>0</v>
      </c>
      <c r="Q438" s="973">
        <f t="shared" si="18"/>
        <v>0</v>
      </c>
      <c r="R438" s="307" t="s">
        <v>112</v>
      </c>
      <c r="S438" s="307" t="s">
        <v>112</v>
      </c>
      <c r="T438" s="307"/>
      <c r="U438" s="307"/>
      <c r="V438" s="307"/>
      <c r="W438" s="307"/>
      <c r="X438" s="307"/>
      <c r="Y438" s="308"/>
      <c r="Z438" s="308"/>
      <c r="AA438" s="308"/>
      <c r="AB438" s="308"/>
      <c r="AC438" s="308"/>
      <c r="AD438" s="308"/>
      <c r="AE438" s="308"/>
      <c r="AF438" s="308"/>
      <c r="AG438" s="308"/>
      <c r="AH438" s="308"/>
      <c r="AI438" s="308"/>
      <c r="AJ438" s="343"/>
      <c r="AK438" s="344"/>
      <c r="AL438" s="344"/>
      <c r="AM438" s="344"/>
      <c r="AN438" s="344"/>
      <c r="AO438" s="344"/>
      <c r="AQ438" s="347"/>
    </row>
    <row r="439" spans="1:43" ht="15.75" customHeight="1" x14ac:dyDescent="0.25">
      <c r="A439" s="296" t="s">
        <v>1422</v>
      </c>
      <c r="B439" s="305" t="s">
        <v>2252</v>
      </c>
      <c r="C439" s="305" t="s">
        <v>272</v>
      </c>
      <c r="D439" s="342">
        <v>0</v>
      </c>
      <c r="E439" s="342">
        <v>0</v>
      </c>
      <c r="F439" s="342">
        <v>0</v>
      </c>
      <c r="G439" s="342">
        <v>0</v>
      </c>
      <c r="H439" s="342">
        <v>0</v>
      </c>
      <c r="I439" s="342">
        <v>0</v>
      </c>
      <c r="J439" s="342">
        <v>0</v>
      </c>
      <c r="K439" s="342">
        <v>0</v>
      </c>
      <c r="L439" s="342">
        <v>0</v>
      </c>
      <c r="M439" s="342">
        <v>0</v>
      </c>
      <c r="N439" s="342">
        <v>0</v>
      </c>
      <c r="O439" s="342">
        <v>0</v>
      </c>
      <c r="P439" s="342">
        <f t="shared" si="20"/>
        <v>0</v>
      </c>
      <c r="Q439" s="973">
        <f t="shared" si="18"/>
        <v>0</v>
      </c>
      <c r="R439" s="307" t="s">
        <v>112</v>
      </c>
      <c r="S439" s="307" t="s">
        <v>112</v>
      </c>
      <c r="T439" s="307"/>
      <c r="U439" s="307"/>
      <c r="V439" s="307"/>
      <c r="W439" s="307"/>
      <c r="X439" s="307"/>
      <c r="Y439" s="308"/>
      <c r="Z439" s="308"/>
      <c r="AA439" s="308"/>
      <c r="AB439" s="308"/>
      <c r="AC439" s="308"/>
      <c r="AD439" s="308"/>
      <c r="AE439" s="308"/>
      <c r="AF439" s="308"/>
      <c r="AG439" s="308"/>
      <c r="AH439" s="308"/>
      <c r="AI439" s="308"/>
      <c r="AJ439" s="343"/>
      <c r="AK439" s="344"/>
      <c r="AL439" s="344"/>
      <c r="AM439" s="344"/>
      <c r="AN439" s="344"/>
      <c r="AO439" s="344"/>
      <c r="AQ439" s="347"/>
    </row>
    <row r="440" spans="1:43" ht="15.75" customHeight="1" x14ac:dyDescent="0.25">
      <c r="A440" s="296" t="s">
        <v>157</v>
      </c>
      <c r="B440" s="306" t="s">
        <v>559</v>
      </c>
      <c r="C440" s="306" t="s">
        <v>272</v>
      </c>
      <c r="D440" s="342">
        <v>0</v>
      </c>
      <c r="E440" s="342">
        <v>2</v>
      </c>
      <c r="F440" s="342">
        <v>8</v>
      </c>
      <c r="G440" s="342">
        <v>8</v>
      </c>
      <c r="H440" s="342">
        <v>1</v>
      </c>
      <c r="I440" s="342">
        <v>2</v>
      </c>
      <c r="J440" s="342">
        <v>0</v>
      </c>
      <c r="K440" s="342">
        <v>0</v>
      </c>
      <c r="L440" s="342">
        <v>0</v>
      </c>
      <c r="M440" s="342">
        <v>0</v>
      </c>
      <c r="N440" s="342">
        <v>0</v>
      </c>
      <c r="O440" s="342">
        <v>0</v>
      </c>
      <c r="P440" s="342">
        <f t="shared" si="20"/>
        <v>21</v>
      </c>
      <c r="Q440" s="973">
        <f t="shared" si="18"/>
        <v>8.7328980746039008E-4</v>
      </c>
      <c r="R440" s="307" t="s">
        <v>112</v>
      </c>
      <c r="S440" s="307" t="s">
        <v>112</v>
      </c>
      <c r="T440" s="307"/>
      <c r="U440" s="307"/>
      <c r="V440" s="307"/>
      <c r="W440" s="307"/>
      <c r="X440" s="307"/>
      <c r="Y440" s="308"/>
      <c r="Z440" s="308"/>
      <c r="AA440" s="308"/>
      <c r="AB440" s="308"/>
      <c r="AC440" s="308"/>
      <c r="AD440" s="308"/>
      <c r="AE440" s="308"/>
      <c r="AF440" s="308"/>
      <c r="AG440" s="308"/>
      <c r="AH440" s="308"/>
      <c r="AI440" s="308"/>
      <c r="AJ440" s="343"/>
      <c r="AK440" s="344"/>
      <c r="AL440" s="344"/>
      <c r="AM440" s="344"/>
      <c r="AN440" s="344"/>
      <c r="AO440" s="344"/>
      <c r="AQ440" s="347"/>
    </row>
    <row r="441" spans="1:43" ht="15.75" customHeight="1" x14ac:dyDescent="0.25">
      <c r="A441" s="296" t="s">
        <v>157</v>
      </c>
      <c r="B441" s="305" t="s">
        <v>563</v>
      </c>
      <c r="C441" s="305" t="s">
        <v>311</v>
      </c>
      <c r="D441" s="342">
        <v>0</v>
      </c>
      <c r="E441" s="342">
        <v>0</v>
      </c>
      <c r="F441" s="342">
        <v>0</v>
      </c>
      <c r="G441" s="342">
        <v>0</v>
      </c>
      <c r="H441" s="342">
        <v>0</v>
      </c>
      <c r="I441" s="342">
        <v>0</v>
      </c>
      <c r="J441" s="342">
        <v>0</v>
      </c>
      <c r="K441" s="342">
        <v>0</v>
      </c>
      <c r="L441" s="342">
        <v>0</v>
      </c>
      <c r="M441" s="342">
        <v>0</v>
      </c>
      <c r="N441" s="342">
        <v>0</v>
      </c>
      <c r="O441" s="342">
        <v>0</v>
      </c>
      <c r="P441" s="342">
        <f t="shared" si="20"/>
        <v>0</v>
      </c>
      <c r="Q441" s="973">
        <f t="shared" si="18"/>
        <v>0</v>
      </c>
      <c r="R441" s="307" t="s">
        <v>112</v>
      </c>
      <c r="S441" s="307" t="s">
        <v>112</v>
      </c>
      <c r="T441" s="307"/>
      <c r="U441" s="307"/>
      <c r="V441" s="307"/>
      <c r="W441" s="307"/>
      <c r="X441" s="307"/>
      <c r="Y441" s="308"/>
      <c r="Z441" s="308"/>
      <c r="AA441" s="308"/>
      <c r="AB441" s="308"/>
      <c r="AC441" s="308"/>
      <c r="AD441" s="308"/>
      <c r="AE441" s="308"/>
      <c r="AF441" s="308"/>
      <c r="AG441" s="308"/>
      <c r="AH441" s="308"/>
      <c r="AI441" s="308"/>
      <c r="AJ441" s="343"/>
      <c r="AK441" s="344"/>
      <c r="AL441" s="343"/>
      <c r="AM441" s="343"/>
      <c r="AN441" s="344"/>
      <c r="AO441" s="344"/>
      <c r="AQ441" s="347"/>
    </row>
    <row r="442" spans="1:43" ht="15.75" customHeight="1" x14ac:dyDescent="0.25">
      <c r="A442" s="296" t="s">
        <v>157</v>
      </c>
      <c r="B442" s="305" t="s">
        <v>560</v>
      </c>
      <c r="C442" s="305" t="s">
        <v>272</v>
      </c>
      <c r="D442" s="342">
        <v>0</v>
      </c>
      <c r="E442" s="342">
        <v>0</v>
      </c>
      <c r="F442" s="342">
        <v>2</v>
      </c>
      <c r="G442" s="342">
        <v>0</v>
      </c>
      <c r="H442" s="342">
        <v>3</v>
      </c>
      <c r="I442" s="342">
        <v>0</v>
      </c>
      <c r="J442" s="342">
        <v>0</v>
      </c>
      <c r="K442" s="342">
        <v>0</v>
      </c>
      <c r="L442" s="342">
        <v>0</v>
      </c>
      <c r="M442" s="342">
        <v>0</v>
      </c>
      <c r="N442" s="342">
        <v>0</v>
      </c>
      <c r="O442" s="342">
        <v>0</v>
      </c>
      <c r="P442" s="342">
        <f t="shared" si="20"/>
        <v>5</v>
      </c>
      <c r="Q442" s="973">
        <f t="shared" si="18"/>
        <v>2.0792614463342621E-4</v>
      </c>
      <c r="R442" s="307" t="s">
        <v>112</v>
      </c>
      <c r="S442" s="307" t="s">
        <v>112</v>
      </c>
      <c r="T442" s="307"/>
      <c r="U442" s="307"/>
      <c r="V442" s="307"/>
      <c r="W442" s="307"/>
      <c r="X442" s="307"/>
      <c r="Y442" s="308"/>
      <c r="Z442" s="308"/>
      <c r="AA442" s="308"/>
      <c r="AB442" s="308"/>
      <c r="AC442" s="308"/>
      <c r="AD442" s="308"/>
      <c r="AE442" s="308"/>
      <c r="AF442" s="308"/>
      <c r="AG442" s="308"/>
      <c r="AH442" s="308"/>
      <c r="AI442" s="308"/>
      <c r="AJ442" s="343"/>
      <c r="AK442" s="344"/>
      <c r="AL442" s="344"/>
      <c r="AM442" s="344"/>
      <c r="AN442" s="344"/>
      <c r="AO442" s="344"/>
      <c r="AQ442" s="347"/>
    </row>
    <row r="443" spans="1:43" ht="15.75" customHeight="1" x14ac:dyDescent="0.25">
      <c r="A443" s="296" t="s">
        <v>157</v>
      </c>
      <c r="B443" s="306" t="s">
        <v>531</v>
      </c>
      <c r="C443" s="306" t="s">
        <v>311</v>
      </c>
      <c r="D443" s="342">
        <v>1</v>
      </c>
      <c r="E443" s="342">
        <v>1</v>
      </c>
      <c r="F443" s="342">
        <v>1</v>
      </c>
      <c r="G443" s="342">
        <v>0</v>
      </c>
      <c r="H443" s="342">
        <v>0</v>
      </c>
      <c r="I443" s="342">
        <v>0</v>
      </c>
      <c r="J443" s="342">
        <v>0</v>
      </c>
      <c r="K443" s="342">
        <v>0</v>
      </c>
      <c r="L443" s="342">
        <v>0</v>
      </c>
      <c r="M443" s="342">
        <v>0</v>
      </c>
      <c r="N443" s="342">
        <v>0</v>
      </c>
      <c r="O443" s="342">
        <v>0</v>
      </c>
      <c r="P443" s="342">
        <f t="shared" si="20"/>
        <v>3</v>
      </c>
      <c r="Q443" s="973">
        <f t="shared" si="18"/>
        <v>1.2475568678005573E-4</v>
      </c>
      <c r="R443" s="307" t="s">
        <v>112</v>
      </c>
      <c r="S443" s="307" t="s">
        <v>112</v>
      </c>
      <c r="T443" s="307"/>
      <c r="U443" s="307"/>
      <c r="V443" s="307"/>
      <c r="W443" s="307"/>
      <c r="X443" s="307"/>
      <c r="Y443" s="308"/>
      <c r="Z443" s="308"/>
      <c r="AA443" s="308"/>
      <c r="AB443" s="308"/>
      <c r="AC443" s="308"/>
      <c r="AD443" s="308"/>
      <c r="AE443" s="308"/>
      <c r="AF443" s="308"/>
      <c r="AG443" s="308"/>
      <c r="AH443" s="308"/>
      <c r="AI443" s="308"/>
      <c r="AJ443" s="343"/>
      <c r="AK443" s="344"/>
      <c r="AL443" s="344"/>
      <c r="AM443" s="344"/>
      <c r="AN443" s="344"/>
      <c r="AO443" s="344"/>
      <c r="AQ443" s="347"/>
    </row>
    <row r="444" spans="1:43" ht="15.75" customHeight="1" x14ac:dyDescent="0.25">
      <c r="A444" s="296" t="s">
        <v>157</v>
      </c>
      <c r="B444" s="305" t="s">
        <v>1486</v>
      </c>
      <c r="C444" s="305" t="s">
        <v>272</v>
      </c>
      <c r="D444" s="342">
        <v>1</v>
      </c>
      <c r="E444" s="342">
        <v>0</v>
      </c>
      <c r="F444" s="342">
        <v>9</v>
      </c>
      <c r="G444" s="342">
        <v>4</v>
      </c>
      <c r="H444" s="342">
        <v>1</v>
      </c>
      <c r="I444" s="342">
        <v>6</v>
      </c>
      <c r="J444" s="342">
        <v>0</v>
      </c>
      <c r="K444" s="342">
        <v>0</v>
      </c>
      <c r="L444" s="342">
        <v>0</v>
      </c>
      <c r="M444" s="342">
        <v>0</v>
      </c>
      <c r="N444" s="342">
        <v>0</v>
      </c>
      <c r="O444" s="342">
        <v>0</v>
      </c>
      <c r="P444" s="342">
        <f t="shared" si="20"/>
        <v>21</v>
      </c>
      <c r="Q444" s="973">
        <f t="shared" si="18"/>
        <v>8.7328980746039008E-4</v>
      </c>
      <c r="R444" s="307" t="s">
        <v>112</v>
      </c>
      <c r="S444" s="307" t="s">
        <v>112</v>
      </c>
      <c r="T444" s="307"/>
      <c r="U444" s="307"/>
      <c r="V444" s="307"/>
      <c r="W444" s="307"/>
      <c r="X444" s="307"/>
      <c r="Y444" s="308"/>
      <c r="Z444" s="308"/>
      <c r="AA444" s="308"/>
      <c r="AB444" s="308"/>
      <c r="AC444" s="308"/>
      <c r="AD444" s="308"/>
      <c r="AE444" s="308"/>
      <c r="AF444" s="308"/>
      <c r="AG444" s="308"/>
      <c r="AH444" s="308"/>
      <c r="AI444" s="308"/>
      <c r="AJ444" s="343"/>
      <c r="AK444" s="344"/>
      <c r="AL444" s="344"/>
      <c r="AM444" s="344"/>
      <c r="AN444" s="344"/>
      <c r="AO444" s="344"/>
      <c r="AQ444" s="347"/>
    </row>
    <row r="445" spans="1:43" ht="15.75" customHeight="1" x14ac:dyDescent="0.25">
      <c r="A445" s="296" t="s">
        <v>157</v>
      </c>
      <c r="B445" s="306" t="s">
        <v>1487</v>
      </c>
      <c r="C445" s="306" t="s">
        <v>311</v>
      </c>
      <c r="D445" s="342">
        <v>0</v>
      </c>
      <c r="E445" s="342">
        <v>0</v>
      </c>
      <c r="F445" s="342">
        <v>0</v>
      </c>
      <c r="G445" s="342">
        <v>1</v>
      </c>
      <c r="H445" s="342">
        <v>0</v>
      </c>
      <c r="I445" s="342">
        <v>0</v>
      </c>
      <c r="J445" s="342">
        <v>0</v>
      </c>
      <c r="K445" s="342">
        <v>0</v>
      </c>
      <c r="L445" s="342">
        <v>0</v>
      </c>
      <c r="M445" s="342">
        <v>0</v>
      </c>
      <c r="N445" s="342">
        <v>0</v>
      </c>
      <c r="O445" s="342">
        <v>0</v>
      </c>
      <c r="P445" s="342">
        <f t="shared" si="20"/>
        <v>1</v>
      </c>
      <c r="Q445" s="973">
        <f t="shared" si="18"/>
        <v>4.1585228926685242E-5</v>
      </c>
      <c r="R445" s="307" t="s">
        <v>112</v>
      </c>
      <c r="S445" s="307" t="s">
        <v>112</v>
      </c>
      <c r="T445" s="307"/>
      <c r="U445" s="307"/>
      <c r="V445" s="307"/>
      <c r="W445" s="307"/>
      <c r="X445" s="307"/>
      <c r="Y445" s="308"/>
      <c r="Z445" s="308"/>
      <c r="AA445" s="308"/>
      <c r="AB445" s="308"/>
      <c r="AC445" s="308"/>
      <c r="AD445" s="308"/>
      <c r="AE445" s="308"/>
      <c r="AF445" s="308"/>
      <c r="AG445" s="308"/>
      <c r="AH445" s="308"/>
      <c r="AI445" s="308"/>
      <c r="AJ445" s="343"/>
      <c r="AK445" s="344"/>
      <c r="AL445" s="344"/>
      <c r="AM445" s="344"/>
      <c r="AN445" s="344"/>
      <c r="AO445" s="344"/>
      <c r="AQ445" s="347"/>
    </row>
    <row r="446" spans="1:43" ht="15.75" customHeight="1" x14ac:dyDescent="0.25">
      <c r="A446" s="296" t="s">
        <v>2019</v>
      </c>
      <c r="B446" s="306" t="s">
        <v>2460</v>
      </c>
      <c r="C446" s="306" t="s">
        <v>459</v>
      </c>
      <c r="D446" s="342">
        <v>0</v>
      </c>
      <c r="E446" s="342">
        <v>0</v>
      </c>
      <c r="F446" s="342">
        <v>0</v>
      </c>
      <c r="G446" s="342">
        <v>1</v>
      </c>
      <c r="H446" s="342">
        <v>0</v>
      </c>
      <c r="I446" s="342">
        <v>0</v>
      </c>
      <c r="J446" s="342">
        <v>0</v>
      </c>
      <c r="K446" s="342">
        <v>0</v>
      </c>
      <c r="L446" s="342">
        <v>0</v>
      </c>
      <c r="M446" s="342">
        <v>0</v>
      </c>
      <c r="N446" s="342">
        <v>0</v>
      </c>
      <c r="O446" s="342">
        <v>0</v>
      </c>
      <c r="P446" s="342">
        <f t="shared" si="20"/>
        <v>1</v>
      </c>
      <c r="Q446" s="973">
        <f t="shared" si="18"/>
        <v>4.1585228926685242E-5</v>
      </c>
      <c r="R446" s="307"/>
      <c r="S446" s="307"/>
      <c r="T446" s="307"/>
      <c r="U446" s="307"/>
      <c r="V446" s="307"/>
      <c r="W446" s="307"/>
      <c r="X446" s="307"/>
      <c r="Y446" s="308"/>
      <c r="Z446" s="308"/>
      <c r="AA446" s="308"/>
      <c r="AB446" s="308"/>
      <c r="AC446" s="308"/>
      <c r="AD446" s="308"/>
      <c r="AE446" s="308"/>
      <c r="AF446" s="308"/>
      <c r="AG446" s="308"/>
      <c r="AH446" s="308"/>
      <c r="AI446" s="308"/>
      <c r="AJ446" s="343"/>
      <c r="AK446" s="343"/>
      <c r="AL446" s="343"/>
      <c r="AM446" s="343"/>
      <c r="AN446" s="343"/>
      <c r="AO446" s="343"/>
      <c r="AQ446" s="347"/>
    </row>
    <row r="447" spans="1:43" ht="15.75" customHeight="1" x14ac:dyDescent="0.25">
      <c r="A447" s="296" t="s">
        <v>2019</v>
      </c>
      <c r="B447" s="306" t="s">
        <v>2461</v>
      </c>
      <c r="C447" s="306" t="s">
        <v>459</v>
      </c>
      <c r="D447" s="342">
        <v>0</v>
      </c>
      <c r="E447" s="342">
        <v>0</v>
      </c>
      <c r="F447" s="342">
        <v>0</v>
      </c>
      <c r="G447" s="342">
        <v>1</v>
      </c>
      <c r="H447" s="342">
        <v>0</v>
      </c>
      <c r="I447" s="342">
        <v>0</v>
      </c>
      <c r="J447" s="342">
        <v>0</v>
      </c>
      <c r="K447" s="342">
        <v>0</v>
      </c>
      <c r="L447" s="342">
        <v>0</v>
      </c>
      <c r="M447" s="342">
        <v>0</v>
      </c>
      <c r="N447" s="342">
        <v>0</v>
      </c>
      <c r="O447" s="342">
        <v>0</v>
      </c>
      <c r="P447" s="342">
        <f t="shared" si="20"/>
        <v>1</v>
      </c>
      <c r="Q447" s="973">
        <f t="shared" si="18"/>
        <v>4.1585228926685242E-5</v>
      </c>
      <c r="R447" s="307"/>
      <c r="S447" s="307"/>
      <c r="T447" s="307"/>
      <c r="U447" s="307"/>
      <c r="V447" s="307"/>
      <c r="W447" s="307"/>
      <c r="X447" s="307"/>
      <c r="Y447" s="308"/>
      <c r="Z447" s="308"/>
      <c r="AA447" s="308"/>
      <c r="AB447" s="308"/>
      <c r="AC447" s="308"/>
      <c r="AD447" s="308"/>
      <c r="AE447" s="308"/>
      <c r="AF447" s="308"/>
      <c r="AG447" s="308"/>
      <c r="AH447" s="308"/>
      <c r="AI447" s="308"/>
      <c r="AJ447" s="343"/>
      <c r="AK447" s="343"/>
      <c r="AL447" s="343"/>
      <c r="AM447" s="343"/>
      <c r="AN447" s="343"/>
      <c r="AO447" s="343"/>
      <c r="AQ447" s="347"/>
    </row>
    <row r="448" spans="1:43" ht="15.75" customHeight="1" x14ac:dyDescent="0.25">
      <c r="A448" s="296" t="s">
        <v>1791</v>
      </c>
      <c r="B448" s="306" t="s">
        <v>2170</v>
      </c>
      <c r="C448" s="306" t="s">
        <v>299</v>
      </c>
      <c r="D448" s="342">
        <v>6</v>
      </c>
      <c r="E448" s="342">
        <v>0</v>
      </c>
      <c r="F448" s="342">
        <v>1</v>
      </c>
      <c r="G448" s="342">
        <v>0</v>
      </c>
      <c r="H448" s="342">
        <v>5</v>
      </c>
      <c r="I448" s="342">
        <v>0</v>
      </c>
      <c r="J448" s="342">
        <v>0</v>
      </c>
      <c r="K448" s="342">
        <v>0</v>
      </c>
      <c r="L448" s="342">
        <v>0</v>
      </c>
      <c r="M448" s="342">
        <v>0</v>
      </c>
      <c r="N448" s="342">
        <v>0</v>
      </c>
      <c r="O448" s="342">
        <v>0</v>
      </c>
      <c r="P448" s="342">
        <f t="shared" si="20"/>
        <v>12</v>
      </c>
      <c r="Q448" s="973">
        <f t="shared" si="18"/>
        <v>4.990227471202229E-4</v>
      </c>
      <c r="R448" s="307">
        <v>23925.3799993801</v>
      </c>
      <c r="S448" s="307">
        <v>23730.719999291599</v>
      </c>
      <c r="T448" s="307"/>
      <c r="U448" s="307"/>
      <c r="V448" s="307"/>
      <c r="W448" s="307"/>
      <c r="X448" s="307"/>
      <c r="Y448" s="308"/>
      <c r="Z448" s="308"/>
      <c r="AA448" s="308"/>
      <c r="AB448" s="308"/>
      <c r="AC448" s="308"/>
      <c r="AD448" s="308"/>
      <c r="AE448" s="308"/>
      <c r="AF448" s="308"/>
      <c r="AG448" s="308"/>
      <c r="AH448" s="308"/>
      <c r="AI448" s="308"/>
      <c r="AJ448" s="343"/>
      <c r="AK448" s="343"/>
      <c r="AL448" s="343"/>
      <c r="AM448" s="343"/>
      <c r="AN448" s="343"/>
      <c r="AO448" s="343"/>
      <c r="AQ448" s="347"/>
    </row>
    <row r="449" spans="1:43" ht="15.75" customHeight="1" x14ac:dyDescent="0.25">
      <c r="A449" s="296" t="s">
        <v>1791</v>
      </c>
      <c r="B449" s="305" t="s">
        <v>1812</v>
      </c>
      <c r="C449" s="305" t="s">
        <v>272</v>
      </c>
      <c r="D449" s="342">
        <v>0</v>
      </c>
      <c r="E449" s="342">
        <v>0</v>
      </c>
      <c r="F449" s="342">
        <v>0</v>
      </c>
      <c r="G449" s="342">
        <v>0</v>
      </c>
      <c r="H449" s="342">
        <v>0</v>
      </c>
      <c r="I449" s="342">
        <v>0</v>
      </c>
      <c r="J449" s="342">
        <v>0</v>
      </c>
      <c r="K449" s="342">
        <v>0</v>
      </c>
      <c r="L449" s="342">
        <v>0</v>
      </c>
      <c r="M449" s="342">
        <v>0</v>
      </c>
      <c r="N449" s="342">
        <v>0</v>
      </c>
      <c r="O449" s="342">
        <v>0</v>
      </c>
      <c r="P449" s="342">
        <f t="shared" si="20"/>
        <v>0</v>
      </c>
      <c r="Q449" s="973">
        <f t="shared" si="18"/>
        <v>0</v>
      </c>
      <c r="R449" s="307" t="s">
        <v>112</v>
      </c>
      <c r="S449" s="307" t="s">
        <v>112</v>
      </c>
      <c r="T449" s="307"/>
      <c r="U449" s="307"/>
      <c r="V449" s="307"/>
      <c r="W449" s="307"/>
      <c r="X449" s="307"/>
      <c r="Y449" s="308"/>
      <c r="Z449" s="308"/>
      <c r="AA449" s="308"/>
      <c r="AB449" s="308"/>
      <c r="AC449" s="308"/>
      <c r="AD449" s="308"/>
      <c r="AE449" s="308"/>
      <c r="AF449" s="308"/>
      <c r="AG449" s="308"/>
      <c r="AH449" s="308"/>
      <c r="AI449" s="308"/>
      <c r="AJ449" s="343"/>
      <c r="AK449" s="344"/>
      <c r="AL449" s="344"/>
      <c r="AM449" s="344"/>
      <c r="AN449" s="344"/>
      <c r="AO449" s="344"/>
      <c r="AQ449" s="347"/>
    </row>
    <row r="450" spans="1:43" ht="15.75" customHeight="1" x14ac:dyDescent="0.25">
      <c r="A450" s="296" t="s">
        <v>1791</v>
      </c>
      <c r="B450" s="306" t="s">
        <v>2171</v>
      </c>
      <c r="C450" s="306" t="s">
        <v>299</v>
      </c>
      <c r="D450" s="342">
        <v>0</v>
      </c>
      <c r="E450" s="342">
        <v>0</v>
      </c>
      <c r="F450" s="342">
        <v>0</v>
      </c>
      <c r="G450" s="342">
        <v>3</v>
      </c>
      <c r="H450" s="342">
        <v>0</v>
      </c>
      <c r="I450" s="342">
        <v>0</v>
      </c>
      <c r="J450" s="342">
        <v>0</v>
      </c>
      <c r="K450" s="342">
        <v>0</v>
      </c>
      <c r="L450" s="342">
        <v>0</v>
      </c>
      <c r="M450" s="342">
        <v>0</v>
      </c>
      <c r="N450" s="342">
        <v>0</v>
      </c>
      <c r="O450" s="342">
        <v>0</v>
      </c>
      <c r="P450" s="342">
        <f t="shared" si="20"/>
        <v>3</v>
      </c>
      <c r="Q450" s="973">
        <f t="shared" si="18"/>
        <v>1.2475568678005573E-4</v>
      </c>
      <c r="R450" s="307" t="s">
        <v>112</v>
      </c>
      <c r="S450" s="307" t="s">
        <v>112</v>
      </c>
      <c r="T450" s="307"/>
      <c r="U450" s="307"/>
      <c r="V450" s="307"/>
      <c r="W450" s="307"/>
      <c r="X450" s="307"/>
      <c r="Y450" s="308"/>
      <c r="Z450" s="308"/>
      <c r="AA450" s="308"/>
      <c r="AB450" s="308"/>
      <c r="AC450" s="308"/>
      <c r="AD450" s="308"/>
      <c r="AE450" s="308"/>
      <c r="AF450" s="308"/>
      <c r="AG450" s="308"/>
      <c r="AH450" s="308"/>
      <c r="AI450" s="308"/>
      <c r="AJ450" s="343"/>
      <c r="AK450" s="343"/>
      <c r="AL450" s="343"/>
      <c r="AM450" s="343"/>
      <c r="AN450" s="343"/>
      <c r="AO450" s="343"/>
      <c r="AQ450" s="347"/>
    </row>
    <row r="451" spans="1:43" ht="15.75" customHeight="1" x14ac:dyDescent="0.25">
      <c r="A451" s="296" t="s">
        <v>1791</v>
      </c>
      <c r="B451" s="305" t="s">
        <v>1795</v>
      </c>
      <c r="C451" s="305" t="s">
        <v>328</v>
      </c>
      <c r="D451" s="342">
        <v>3</v>
      </c>
      <c r="E451" s="342">
        <v>0</v>
      </c>
      <c r="F451" s="342">
        <v>0</v>
      </c>
      <c r="G451" s="342">
        <v>0</v>
      </c>
      <c r="H451" s="342">
        <v>0</v>
      </c>
      <c r="I451" s="342">
        <v>0</v>
      </c>
      <c r="J451" s="342">
        <v>0</v>
      </c>
      <c r="K451" s="342">
        <v>0</v>
      </c>
      <c r="L451" s="342">
        <v>0</v>
      </c>
      <c r="M451" s="342">
        <v>0</v>
      </c>
      <c r="N451" s="342">
        <v>0</v>
      </c>
      <c r="O451" s="342">
        <v>0</v>
      </c>
      <c r="P451" s="342">
        <f t="shared" si="20"/>
        <v>3</v>
      </c>
      <c r="Q451" s="973">
        <f t="shared" si="18"/>
        <v>1.2475568678005573E-4</v>
      </c>
      <c r="R451" s="307">
        <v>14116.259999498199</v>
      </c>
      <c r="S451" s="307">
        <v>14116.259999498199</v>
      </c>
      <c r="T451" s="307"/>
      <c r="U451" s="307"/>
      <c r="V451" s="307"/>
      <c r="W451" s="307"/>
      <c r="X451" s="307"/>
      <c r="Y451" s="308"/>
      <c r="Z451" s="308"/>
      <c r="AA451" s="308"/>
      <c r="AB451" s="308"/>
      <c r="AC451" s="308"/>
      <c r="AD451" s="308"/>
      <c r="AE451" s="308"/>
      <c r="AF451" s="308"/>
      <c r="AG451" s="308"/>
      <c r="AH451" s="308"/>
      <c r="AI451" s="308"/>
      <c r="AJ451" s="343"/>
      <c r="AK451" s="343"/>
      <c r="AL451" s="344"/>
      <c r="AM451" s="344"/>
      <c r="AN451" s="344"/>
      <c r="AO451" s="344"/>
      <c r="AQ451" s="347"/>
    </row>
    <row r="452" spans="1:43" ht="15.75" customHeight="1" x14ac:dyDescent="0.25">
      <c r="A452" s="296" t="s">
        <v>159</v>
      </c>
      <c r="B452" s="306" t="s">
        <v>1518</v>
      </c>
      <c r="C452" s="306" t="s">
        <v>299</v>
      </c>
      <c r="D452" s="342">
        <v>0</v>
      </c>
      <c r="E452" s="342">
        <v>0</v>
      </c>
      <c r="F452" s="342">
        <v>0</v>
      </c>
      <c r="G452" s="342">
        <v>0</v>
      </c>
      <c r="H452" s="342">
        <v>0</v>
      </c>
      <c r="I452" s="342">
        <v>0</v>
      </c>
      <c r="J452" s="342">
        <v>0</v>
      </c>
      <c r="K452" s="342">
        <v>0</v>
      </c>
      <c r="L452" s="342">
        <v>0</v>
      </c>
      <c r="M452" s="342">
        <v>0</v>
      </c>
      <c r="N452" s="342">
        <v>0</v>
      </c>
      <c r="O452" s="342">
        <v>0</v>
      </c>
      <c r="P452" s="342">
        <f t="shared" si="20"/>
        <v>0</v>
      </c>
      <c r="Q452" s="973">
        <f t="shared" ref="Q452:Q515" si="21">+P452/$P$766</f>
        <v>0</v>
      </c>
      <c r="R452" s="307" t="s">
        <v>112</v>
      </c>
      <c r="S452" s="307" t="s">
        <v>112</v>
      </c>
      <c r="T452" s="307"/>
      <c r="U452" s="307"/>
      <c r="V452" s="307"/>
      <c r="W452" s="307"/>
      <c r="X452" s="307"/>
      <c r="Y452" s="308"/>
      <c r="Z452" s="308"/>
      <c r="AA452" s="308"/>
      <c r="AB452" s="308"/>
      <c r="AC452" s="308"/>
      <c r="AD452" s="308"/>
      <c r="AE452" s="308"/>
      <c r="AF452" s="308"/>
      <c r="AG452" s="308"/>
      <c r="AH452" s="308"/>
      <c r="AI452" s="308"/>
      <c r="AJ452" s="343"/>
      <c r="AK452" s="344"/>
      <c r="AL452" s="344"/>
      <c r="AM452" s="344"/>
      <c r="AN452" s="344"/>
      <c r="AO452" s="344"/>
      <c r="AQ452" s="347"/>
    </row>
    <row r="453" spans="1:43" ht="15.75" customHeight="1" x14ac:dyDescent="0.25">
      <c r="A453" s="296" t="s">
        <v>159</v>
      </c>
      <c r="B453" s="305" t="s">
        <v>565</v>
      </c>
      <c r="C453" s="305" t="s">
        <v>389</v>
      </c>
      <c r="D453" s="342">
        <v>0</v>
      </c>
      <c r="E453" s="342">
        <v>0</v>
      </c>
      <c r="F453" s="342">
        <v>0</v>
      </c>
      <c r="G453" s="342">
        <v>0</v>
      </c>
      <c r="H453" s="342">
        <v>0</v>
      </c>
      <c r="I453" s="342">
        <v>0</v>
      </c>
      <c r="J453" s="342">
        <v>0</v>
      </c>
      <c r="K453" s="342">
        <v>0</v>
      </c>
      <c r="L453" s="342">
        <v>0</v>
      </c>
      <c r="M453" s="342">
        <v>0</v>
      </c>
      <c r="N453" s="342">
        <v>0</v>
      </c>
      <c r="O453" s="342">
        <v>0</v>
      </c>
      <c r="P453" s="342">
        <f t="shared" si="20"/>
        <v>0</v>
      </c>
      <c r="Q453" s="973">
        <f t="shared" si="21"/>
        <v>0</v>
      </c>
      <c r="R453" s="307" t="s">
        <v>112</v>
      </c>
      <c r="S453" s="307" t="s">
        <v>112</v>
      </c>
      <c r="T453" s="307"/>
      <c r="U453" s="307"/>
      <c r="V453" s="307"/>
      <c r="W453" s="307"/>
      <c r="X453" s="307"/>
      <c r="Y453" s="308"/>
      <c r="Z453" s="308"/>
      <c r="AA453" s="308"/>
      <c r="AB453" s="308"/>
      <c r="AC453" s="308"/>
      <c r="AD453" s="308"/>
      <c r="AE453" s="308"/>
      <c r="AF453" s="308"/>
      <c r="AG453" s="308"/>
      <c r="AH453" s="308"/>
      <c r="AI453" s="308"/>
      <c r="AJ453" s="343"/>
      <c r="AK453" s="344"/>
      <c r="AL453" s="344"/>
      <c r="AM453" s="344"/>
      <c r="AN453" s="344"/>
      <c r="AO453" s="344"/>
      <c r="AQ453" s="347"/>
    </row>
    <row r="454" spans="1:43" ht="15.75" customHeight="1" x14ac:dyDescent="0.25">
      <c r="A454" s="296" t="s">
        <v>159</v>
      </c>
      <c r="B454" s="306" t="s">
        <v>1783</v>
      </c>
      <c r="C454" s="306" t="s">
        <v>289</v>
      </c>
      <c r="D454" s="342">
        <v>2</v>
      </c>
      <c r="E454" s="342">
        <v>8</v>
      </c>
      <c r="F454" s="342">
        <v>0</v>
      </c>
      <c r="G454" s="342">
        <v>0</v>
      </c>
      <c r="H454" s="342">
        <v>8</v>
      </c>
      <c r="I454" s="342">
        <v>4</v>
      </c>
      <c r="J454" s="342">
        <v>0</v>
      </c>
      <c r="K454" s="342">
        <v>0</v>
      </c>
      <c r="L454" s="342">
        <v>0</v>
      </c>
      <c r="M454" s="342">
        <v>0</v>
      </c>
      <c r="N454" s="342">
        <v>0</v>
      </c>
      <c r="O454" s="342">
        <v>0</v>
      </c>
      <c r="P454" s="342">
        <f t="shared" si="20"/>
        <v>22</v>
      </c>
      <c r="Q454" s="973">
        <f t="shared" si="21"/>
        <v>9.1487503638707532E-4</v>
      </c>
      <c r="R454" s="307" t="s">
        <v>112</v>
      </c>
      <c r="S454" s="307" t="s">
        <v>112</v>
      </c>
      <c r="T454" s="307"/>
      <c r="U454" s="307"/>
      <c r="V454" s="307"/>
      <c r="W454" s="307"/>
      <c r="X454" s="307"/>
      <c r="Y454" s="308"/>
      <c r="Z454" s="308"/>
      <c r="AA454" s="308"/>
      <c r="AB454" s="308"/>
      <c r="AC454" s="308"/>
      <c r="AD454" s="308"/>
      <c r="AE454" s="308"/>
      <c r="AF454" s="308"/>
      <c r="AG454" s="308"/>
      <c r="AH454" s="308"/>
      <c r="AI454" s="308"/>
      <c r="AJ454" s="343"/>
      <c r="AK454" s="344"/>
      <c r="AL454" s="344"/>
      <c r="AM454" s="344"/>
      <c r="AN454" s="343"/>
      <c r="AO454" s="343"/>
      <c r="AQ454" s="347"/>
    </row>
    <row r="455" spans="1:43" ht="15.75" customHeight="1" x14ac:dyDescent="0.25">
      <c r="A455" s="296" t="s">
        <v>159</v>
      </c>
      <c r="B455" s="306" t="s">
        <v>2424</v>
      </c>
      <c r="C455" s="306" t="s">
        <v>81</v>
      </c>
      <c r="D455" s="342">
        <v>0</v>
      </c>
      <c r="E455" s="342">
        <v>0</v>
      </c>
      <c r="F455" s="342">
        <v>1</v>
      </c>
      <c r="G455" s="342">
        <v>0</v>
      </c>
      <c r="H455" s="342">
        <v>0</v>
      </c>
      <c r="I455" s="342">
        <v>0</v>
      </c>
      <c r="J455" s="342">
        <v>0</v>
      </c>
      <c r="K455" s="342">
        <v>0</v>
      </c>
      <c r="L455" s="342">
        <v>0</v>
      </c>
      <c r="M455" s="342">
        <v>0</v>
      </c>
      <c r="N455" s="342">
        <v>0</v>
      </c>
      <c r="O455" s="342">
        <v>0</v>
      </c>
      <c r="P455" s="342">
        <f t="shared" si="20"/>
        <v>1</v>
      </c>
      <c r="Q455" s="973">
        <f t="shared" si="21"/>
        <v>4.1585228926685242E-5</v>
      </c>
      <c r="R455" s="307"/>
      <c r="S455" s="307"/>
      <c r="T455" s="307"/>
      <c r="U455" s="307"/>
      <c r="V455" s="307"/>
      <c r="W455" s="307"/>
      <c r="X455" s="307"/>
      <c r="Y455" s="308"/>
      <c r="Z455" s="308"/>
      <c r="AA455" s="308"/>
      <c r="AB455" s="308"/>
      <c r="AC455" s="308"/>
      <c r="AD455" s="308"/>
      <c r="AE455" s="308"/>
      <c r="AF455" s="308"/>
      <c r="AG455" s="308"/>
      <c r="AH455" s="308"/>
      <c r="AI455" s="308"/>
      <c r="AJ455" s="343"/>
      <c r="AK455" s="343"/>
      <c r="AL455" s="343"/>
      <c r="AM455" s="343"/>
      <c r="AN455" s="343"/>
      <c r="AO455" s="343"/>
      <c r="AQ455" s="347"/>
    </row>
    <row r="456" spans="1:43" ht="15.75" customHeight="1" x14ac:dyDescent="0.25">
      <c r="A456" s="296" t="s">
        <v>159</v>
      </c>
      <c r="B456" s="306" t="s">
        <v>2523</v>
      </c>
      <c r="C456" s="306" t="s">
        <v>309</v>
      </c>
      <c r="D456" s="342">
        <v>0</v>
      </c>
      <c r="E456" s="342">
        <v>0</v>
      </c>
      <c r="F456" s="342">
        <v>0</v>
      </c>
      <c r="G456" s="342">
        <v>0</v>
      </c>
      <c r="H456" s="342">
        <v>0</v>
      </c>
      <c r="I456" s="342">
        <v>1</v>
      </c>
      <c r="J456" s="342">
        <v>0</v>
      </c>
      <c r="K456" s="342">
        <v>0</v>
      </c>
      <c r="L456" s="342"/>
      <c r="M456" s="342"/>
      <c r="N456" s="342"/>
      <c r="O456" s="342"/>
      <c r="P456" s="342">
        <f t="shared" si="20"/>
        <v>1</v>
      </c>
      <c r="Q456" s="973">
        <f t="shared" si="21"/>
        <v>4.1585228926685242E-5</v>
      </c>
      <c r="R456" s="307"/>
      <c r="S456" s="307"/>
      <c r="T456" s="307"/>
      <c r="U456" s="307"/>
      <c r="V456" s="307"/>
      <c r="W456" s="307"/>
      <c r="X456" s="307"/>
      <c r="Y456" s="308"/>
      <c r="Z456" s="308"/>
      <c r="AA456" s="308"/>
      <c r="AB456" s="308"/>
      <c r="AC456" s="308"/>
      <c r="AD456" s="308"/>
      <c r="AE456" s="308"/>
      <c r="AF456" s="308"/>
      <c r="AG456" s="308"/>
      <c r="AH456" s="308"/>
      <c r="AI456" s="308"/>
      <c r="AJ456" s="343"/>
      <c r="AK456" s="343"/>
      <c r="AL456" s="343"/>
      <c r="AM456" s="343"/>
      <c r="AN456" s="343"/>
      <c r="AO456" s="343"/>
      <c r="AQ456" s="347"/>
    </row>
    <row r="457" spans="1:43" ht="15.75" customHeight="1" x14ac:dyDescent="0.25">
      <c r="A457" s="296" t="s">
        <v>159</v>
      </c>
      <c r="B457" s="305" t="s">
        <v>1589</v>
      </c>
      <c r="C457" s="305" t="s">
        <v>306</v>
      </c>
      <c r="D457" s="342">
        <v>0</v>
      </c>
      <c r="E457" s="342">
        <v>0</v>
      </c>
      <c r="F457" s="342">
        <v>0</v>
      </c>
      <c r="G457" s="342">
        <v>0</v>
      </c>
      <c r="H457" s="342">
        <v>0</v>
      </c>
      <c r="I457" s="342">
        <v>0</v>
      </c>
      <c r="J457" s="342">
        <v>0</v>
      </c>
      <c r="K457" s="342">
        <v>0</v>
      </c>
      <c r="L457" s="342">
        <v>0</v>
      </c>
      <c r="M457" s="342">
        <v>0</v>
      </c>
      <c r="N457" s="342">
        <v>0</v>
      </c>
      <c r="O457" s="342">
        <v>0</v>
      </c>
      <c r="P457" s="342">
        <f t="shared" si="20"/>
        <v>0</v>
      </c>
      <c r="Q457" s="973">
        <f t="shared" si="21"/>
        <v>0</v>
      </c>
      <c r="R457" s="307" t="s">
        <v>112</v>
      </c>
      <c r="S457" s="307" t="s">
        <v>112</v>
      </c>
      <c r="T457" s="307"/>
      <c r="U457" s="307"/>
      <c r="V457" s="307"/>
      <c r="W457" s="307"/>
      <c r="X457" s="307"/>
      <c r="Y457" s="308"/>
      <c r="Z457" s="308"/>
      <c r="AA457" s="308"/>
      <c r="AB457" s="308"/>
      <c r="AC457" s="308"/>
      <c r="AD457" s="308"/>
      <c r="AE457" s="308"/>
      <c r="AF457" s="308"/>
      <c r="AG457" s="308"/>
      <c r="AH457" s="308"/>
      <c r="AI457" s="308"/>
      <c r="AJ457" s="343"/>
      <c r="AK457" s="344"/>
      <c r="AL457" s="344"/>
      <c r="AM457" s="344"/>
      <c r="AN457" s="344"/>
      <c r="AO457" s="344"/>
      <c r="AQ457" s="347"/>
    </row>
    <row r="458" spans="1:43" ht="15.75" customHeight="1" x14ac:dyDescent="0.25">
      <c r="A458" s="296" t="s">
        <v>159</v>
      </c>
      <c r="B458" s="305" t="s">
        <v>567</v>
      </c>
      <c r="C458" s="305" t="s">
        <v>345</v>
      </c>
      <c r="D458" s="342">
        <v>0</v>
      </c>
      <c r="E458" s="342">
        <v>0</v>
      </c>
      <c r="F458" s="342">
        <v>0</v>
      </c>
      <c r="G458" s="342">
        <v>0</v>
      </c>
      <c r="H458" s="342">
        <v>0</v>
      </c>
      <c r="I458" s="342">
        <v>0</v>
      </c>
      <c r="J458" s="342">
        <v>0</v>
      </c>
      <c r="K458" s="342">
        <v>0</v>
      </c>
      <c r="L458" s="342">
        <v>0</v>
      </c>
      <c r="M458" s="342">
        <v>0</v>
      </c>
      <c r="N458" s="342">
        <v>0</v>
      </c>
      <c r="O458" s="342">
        <v>0</v>
      </c>
      <c r="P458" s="342">
        <f t="shared" si="20"/>
        <v>0</v>
      </c>
      <c r="Q458" s="973">
        <f t="shared" si="21"/>
        <v>0</v>
      </c>
      <c r="R458" s="307" t="s">
        <v>112</v>
      </c>
      <c r="S458" s="307" t="s">
        <v>112</v>
      </c>
      <c r="T458" s="307"/>
      <c r="U458" s="307"/>
      <c r="V458" s="307"/>
      <c r="W458" s="307"/>
      <c r="X458" s="307"/>
      <c r="Y458" s="308"/>
      <c r="Z458" s="308"/>
      <c r="AA458" s="308"/>
      <c r="AB458" s="308"/>
      <c r="AC458" s="308"/>
      <c r="AD458" s="308"/>
      <c r="AE458" s="308"/>
      <c r="AF458" s="308"/>
      <c r="AG458" s="308"/>
      <c r="AH458" s="308"/>
      <c r="AI458" s="308"/>
      <c r="AJ458" s="343"/>
      <c r="AK458" s="344"/>
      <c r="AL458" s="344"/>
      <c r="AM458" s="344"/>
      <c r="AN458" s="344"/>
      <c r="AO458" s="344"/>
      <c r="AQ458" s="347"/>
    </row>
    <row r="459" spans="1:43" ht="15.75" customHeight="1" x14ac:dyDescent="0.25">
      <c r="A459" s="296" t="s">
        <v>159</v>
      </c>
      <c r="B459" s="306" t="s">
        <v>568</v>
      </c>
      <c r="C459" s="306" t="s">
        <v>345</v>
      </c>
      <c r="D459" s="342">
        <v>0</v>
      </c>
      <c r="E459" s="342">
        <v>1</v>
      </c>
      <c r="F459" s="342">
        <v>0</v>
      </c>
      <c r="G459" s="342">
        <v>0</v>
      </c>
      <c r="H459" s="342">
        <v>1</v>
      </c>
      <c r="I459" s="342">
        <v>1</v>
      </c>
      <c r="J459" s="342">
        <v>0</v>
      </c>
      <c r="K459" s="342">
        <v>0</v>
      </c>
      <c r="L459" s="342">
        <v>0</v>
      </c>
      <c r="M459" s="342">
        <v>0</v>
      </c>
      <c r="N459" s="342">
        <v>0</v>
      </c>
      <c r="O459" s="342">
        <v>0</v>
      </c>
      <c r="P459" s="342">
        <f t="shared" si="20"/>
        <v>3</v>
      </c>
      <c r="Q459" s="973">
        <f t="shared" si="21"/>
        <v>1.2475568678005573E-4</v>
      </c>
      <c r="R459" s="307" t="s">
        <v>112</v>
      </c>
      <c r="S459" s="307" t="s">
        <v>112</v>
      </c>
      <c r="T459" s="307"/>
      <c r="U459" s="307"/>
      <c r="V459" s="307"/>
      <c r="W459" s="307"/>
      <c r="X459" s="307"/>
      <c r="Y459" s="308"/>
      <c r="Z459" s="308"/>
      <c r="AA459" s="308"/>
      <c r="AB459" s="308"/>
      <c r="AC459" s="308"/>
      <c r="AD459" s="308"/>
      <c r="AE459" s="308"/>
      <c r="AF459" s="308"/>
      <c r="AG459" s="308"/>
      <c r="AH459" s="308"/>
      <c r="AI459" s="308"/>
      <c r="AJ459" s="343"/>
      <c r="AK459" s="344"/>
      <c r="AL459" s="344"/>
      <c r="AM459" s="344"/>
      <c r="AN459" s="344"/>
      <c r="AO459" s="344"/>
      <c r="AQ459" s="347"/>
    </row>
    <row r="460" spans="1:43" ht="15.75" customHeight="1" x14ac:dyDescent="0.25">
      <c r="A460" s="296" t="s">
        <v>159</v>
      </c>
      <c r="B460" s="305" t="s">
        <v>2158</v>
      </c>
      <c r="C460" s="305" t="s">
        <v>345</v>
      </c>
      <c r="D460" s="342">
        <v>0</v>
      </c>
      <c r="E460" s="342">
        <v>3</v>
      </c>
      <c r="F460" s="342">
        <v>1</v>
      </c>
      <c r="G460" s="342">
        <v>2</v>
      </c>
      <c r="H460" s="342">
        <v>1</v>
      </c>
      <c r="I460" s="342">
        <v>1</v>
      </c>
      <c r="J460" s="342">
        <v>0</v>
      </c>
      <c r="K460" s="342">
        <v>0</v>
      </c>
      <c r="L460" s="342">
        <v>0</v>
      </c>
      <c r="M460" s="342">
        <v>0</v>
      </c>
      <c r="N460" s="342">
        <v>0</v>
      </c>
      <c r="O460" s="342">
        <v>0</v>
      </c>
      <c r="P460" s="342">
        <f t="shared" si="20"/>
        <v>8</v>
      </c>
      <c r="Q460" s="973">
        <f t="shared" si="21"/>
        <v>3.3268183141348193E-4</v>
      </c>
      <c r="R460" s="307" t="s">
        <v>112</v>
      </c>
      <c r="S460" s="307" t="s">
        <v>112</v>
      </c>
      <c r="T460" s="307"/>
      <c r="U460" s="307"/>
      <c r="V460" s="307"/>
      <c r="W460" s="307"/>
      <c r="X460" s="307"/>
      <c r="Y460" s="308"/>
      <c r="Z460" s="308"/>
      <c r="AA460" s="308"/>
      <c r="AB460" s="308"/>
      <c r="AC460" s="308"/>
      <c r="AD460" s="308"/>
      <c r="AE460" s="308"/>
      <c r="AF460" s="308"/>
      <c r="AG460" s="308"/>
      <c r="AH460" s="308"/>
      <c r="AI460" s="308"/>
      <c r="AJ460" s="343"/>
      <c r="AK460" s="344"/>
      <c r="AL460" s="344"/>
      <c r="AM460" s="344"/>
      <c r="AN460" s="344"/>
      <c r="AO460" s="344"/>
      <c r="AQ460" s="347"/>
    </row>
    <row r="461" spans="1:43" ht="15.75" customHeight="1" x14ac:dyDescent="0.25">
      <c r="A461" s="296" t="s">
        <v>159</v>
      </c>
      <c r="B461" s="306" t="s">
        <v>2106</v>
      </c>
      <c r="C461" s="306" t="s">
        <v>272</v>
      </c>
      <c r="D461" s="342">
        <v>2</v>
      </c>
      <c r="E461" s="342">
        <v>0</v>
      </c>
      <c r="F461" s="342">
        <v>2</v>
      </c>
      <c r="G461" s="342">
        <v>4</v>
      </c>
      <c r="H461" s="342">
        <v>2</v>
      </c>
      <c r="I461" s="342">
        <v>5</v>
      </c>
      <c r="J461" s="342">
        <v>0</v>
      </c>
      <c r="K461" s="342">
        <v>0</v>
      </c>
      <c r="L461" s="342">
        <v>0</v>
      </c>
      <c r="M461" s="342">
        <v>0</v>
      </c>
      <c r="N461" s="342">
        <v>0</v>
      </c>
      <c r="O461" s="342">
        <v>0</v>
      </c>
      <c r="P461" s="342">
        <f t="shared" si="20"/>
        <v>15</v>
      </c>
      <c r="Q461" s="973">
        <f t="shared" si="21"/>
        <v>6.2377843390027863E-4</v>
      </c>
      <c r="R461" s="307" t="s">
        <v>112</v>
      </c>
      <c r="S461" s="307" t="s">
        <v>112</v>
      </c>
      <c r="T461" s="307"/>
      <c r="U461" s="307"/>
      <c r="V461" s="307"/>
      <c r="W461" s="307"/>
      <c r="X461" s="307"/>
      <c r="Y461" s="308"/>
      <c r="Z461" s="308"/>
      <c r="AA461" s="308"/>
      <c r="AB461" s="308"/>
      <c r="AC461" s="308"/>
      <c r="AD461" s="308"/>
      <c r="AE461" s="308"/>
      <c r="AF461" s="308"/>
      <c r="AG461" s="308"/>
      <c r="AH461" s="308"/>
      <c r="AI461" s="308"/>
      <c r="AJ461" s="343"/>
      <c r="AK461" s="344"/>
      <c r="AL461" s="344"/>
      <c r="AM461" s="344"/>
      <c r="AN461" s="344"/>
      <c r="AO461" s="344"/>
      <c r="AQ461" s="347"/>
    </row>
    <row r="462" spans="1:43" ht="15.75" customHeight="1" x14ac:dyDescent="0.25">
      <c r="A462" s="296" t="s">
        <v>159</v>
      </c>
      <c r="B462" s="305" t="s">
        <v>2143</v>
      </c>
      <c r="C462" s="305" t="s">
        <v>272</v>
      </c>
      <c r="D462" s="342">
        <v>0</v>
      </c>
      <c r="E462" s="342">
        <v>0</v>
      </c>
      <c r="F462" s="342">
        <v>0</v>
      </c>
      <c r="G462" s="342">
        <v>1</v>
      </c>
      <c r="H462" s="342">
        <v>1</v>
      </c>
      <c r="I462" s="342">
        <v>0</v>
      </c>
      <c r="J462" s="342">
        <v>0</v>
      </c>
      <c r="K462" s="342">
        <v>0</v>
      </c>
      <c r="L462" s="342">
        <v>0</v>
      </c>
      <c r="M462" s="342">
        <v>0</v>
      </c>
      <c r="N462" s="342">
        <v>0</v>
      </c>
      <c r="O462" s="342">
        <v>0</v>
      </c>
      <c r="P462" s="342">
        <f t="shared" si="20"/>
        <v>2</v>
      </c>
      <c r="Q462" s="973">
        <f t="shared" si="21"/>
        <v>8.3170457853370483E-5</v>
      </c>
      <c r="R462" s="307" t="s">
        <v>112</v>
      </c>
      <c r="S462" s="307" t="s">
        <v>112</v>
      </c>
      <c r="T462" s="307"/>
      <c r="U462" s="307"/>
      <c r="V462" s="307"/>
      <c r="W462" s="307"/>
      <c r="X462" s="307"/>
      <c r="Y462" s="308"/>
      <c r="Z462" s="308"/>
      <c r="AA462" s="308"/>
      <c r="AB462" s="308"/>
      <c r="AC462" s="308"/>
      <c r="AD462" s="308"/>
      <c r="AE462" s="308"/>
      <c r="AF462" s="308"/>
      <c r="AG462" s="308"/>
      <c r="AH462" s="308"/>
      <c r="AI462" s="308"/>
      <c r="AJ462" s="343"/>
      <c r="AK462" s="344"/>
      <c r="AL462" s="344"/>
      <c r="AM462" s="344"/>
      <c r="AN462" s="344"/>
      <c r="AO462" s="344"/>
      <c r="AQ462" s="347"/>
    </row>
    <row r="463" spans="1:43" ht="15.75" customHeight="1" x14ac:dyDescent="0.25">
      <c r="A463" s="296" t="s">
        <v>159</v>
      </c>
      <c r="B463" s="306" t="s">
        <v>1519</v>
      </c>
      <c r="C463" s="306" t="s">
        <v>272</v>
      </c>
      <c r="D463" s="342">
        <v>6</v>
      </c>
      <c r="E463" s="342">
        <v>4</v>
      </c>
      <c r="F463" s="342">
        <v>5</v>
      </c>
      <c r="G463" s="342">
        <v>1</v>
      </c>
      <c r="H463" s="342">
        <v>2</v>
      </c>
      <c r="I463" s="342">
        <v>4</v>
      </c>
      <c r="J463" s="342">
        <v>0</v>
      </c>
      <c r="K463" s="342">
        <v>0</v>
      </c>
      <c r="L463" s="342">
        <v>0</v>
      </c>
      <c r="M463" s="342">
        <v>0</v>
      </c>
      <c r="N463" s="342">
        <v>0</v>
      </c>
      <c r="O463" s="342">
        <v>0</v>
      </c>
      <c r="P463" s="342">
        <f t="shared" si="20"/>
        <v>22</v>
      </c>
      <c r="Q463" s="973">
        <f t="shared" si="21"/>
        <v>9.1487503638707532E-4</v>
      </c>
      <c r="R463" s="307">
        <v>55145.169999314901</v>
      </c>
      <c r="S463" s="307">
        <v>55145.169999314901</v>
      </c>
      <c r="T463" s="307"/>
      <c r="U463" s="307"/>
      <c r="V463" s="307"/>
      <c r="W463" s="307"/>
      <c r="X463" s="307"/>
      <c r="Y463" s="308"/>
      <c r="Z463" s="308"/>
      <c r="AA463" s="308"/>
      <c r="AB463" s="308"/>
      <c r="AC463" s="308"/>
      <c r="AD463" s="308"/>
      <c r="AE463" s="308"/>
      <c r="AF463" s="308"/>
      <c r="AG463" s="308"/>
      <c r="AH463" s="308"/>
      <c r="AI463" s="308"/>
      <c r="AJ463" s="343"/>
      <c r="AK463" s="343"/>
      <c r="AL463" s="343"/>
      <c r="AM463" s="343"/>
      <c r="AN463" s="343"/>
      <c r="AO463" s="343"/>
      <c r="AQ463" s="347"/>
    </row>
    <row r="464" spans="1:43" ht="15.75" customHeight="1" x14ac:dyDescent="0.25">
      <c r="A464" s="296" t="s">
        <v>159</v>
      </c>
      <c r="B464" s="305" t="s">
        <v>488</v>
      </c>
      <c r="C464" s="305" t="s">
        <v>345</v>
      </c>
      <c r="D464" s="342">
        <v>0</v>
      </c>
      <c r="E464" s="342">
        <v>0</v>
      </c>
      <c r="F464" s="342">
        <v>1</v>
      </c>
      <c r="G464" s="342">
        <v>0</v>
      </c>
      <c r="H464" s="342">
        <v>0</v>
      </c>
      <c r="I464" s="342">
        <v>0</v>
      </c>
      <c r="J464" s="342">
        <v>0</v>
      </c>
      <c r="K464" s="342">
        <v>0</v>
      </c>
      <c r="L464" s="342">
        <v>0</v>
      </c>
      <c r="M464" s="342">
        <v>0</v>
      </c>
      <c r="N464" s="342">
        <v>0</v>
      </c>
      <c r="O464" s="342">
        <v>0</v>
      </c>
      <c r="P464" s="342">
        <f t="shared" si="20"/>
        <v>1</v>
      </c>
      <c r="Q464" s="973">
        <f t="shared" si="21"/>
        <v>4.1585228926685242E-5</v>
      </c>
      <c r="R464" s="307" t="s">
        <v>112</v>
      </c>
      <c r="S464" s="307" t="s">
        <v>112</v>
      </c>
      <c r="T464" s="307"/>
      <c r="U464" s="307"/>
      <c r="V464" s="307"/>
      <c r="W464" s="307"/>
      <c r="X464" s="307"/>
      <c r="Y464" s="308"/>
      <c r="Z464" s="308"/>
      <c r="AA464" s="308"/>
      <c r="AB464" s="308"/>
      <c r="AC464" s="308"/>
      <c r="AD464" s="308"/>
      <c r="AE464" s="308"/>
      <c r="AF464" s="308"/>
      <c r="AG464" s="308"/>
      <c r="AH464" s="308"/>
      <c r="AI464" s="308"/>
      <c r="AJ464" s="343"/>
      <c r="AK464" s="344"/>
      <c r="AL464" s="344"/>
      <c r="AM464" s="344"/>
      <c r="AN464" s="344"/>
      <c r="AO464" s="344"/>
      <c r="AQ464" s="347"/>
    </row>
    <row r="465" spans="1:43" ht="15.75" customHeight="1" x14ac:dyDescent="0.25">
      <c r="A465" s="296" t="s">
        <v>159</v>
      </c>
      <c r="B465" s="306" t="s">
        <v>1520</v>
      </c>
      <c r="C465" s="306" t="s">
        <v>272</v>
      </c>
      <c r="D465" s="342">
        <v>0</v>
      </c>
      <c r="E465" s="342">
        <v>2</v>
      </c>
      <c r="F465" s="342">
        <v>1</v>
      </c>
      <c r="G465" s="342">
        <v>0</v>
      </c>
      <c r="H465" s="342">
        <v>1</v>
      </c>
      <c r="I465" s="342">
        <v>2</v>
      </c>
      <c r="J465" s="342">
        <v>0</v>
      </c>
      <c r="K465" s="342">
        <v>0</v>
      </c>
      <c r="L465" s="342">
        <v>0</v>
      </c>
      <c r="M465" s="342">
        <v>0</v>
      </c>
      <c r="N465" s="342">
        <v>0</v>
      </c>
      <c r="O465" s="342">
        <v>0</v>
      </c>
      <c r="P465" s="342">
        <f t="shared" si="20"/>
        <v>6</v>
      </c>
      <c r="Q465" s="973">
        <f t="shared" si="21"/>
        <v>2.4951137356011145E-4</v>
      </c>
      <c r="R465" s="307" t="s">
        <v>112</v>
      </c>
      <c r="S465" s="307" t="s">
        <v>112</v>
      </c>
      <c r="T465" s="307"/>
      <c r="U465" s="307"/>
      <c r="V465" s="307"/>
      <c r="W465" s="307"/>
      <c r="X465" s="307"/>
      <c r="Y465" s="308"/>
      <c r="Z465" s="308"/>
      <c r="AA465" s="308"/>
      <c r="AB465" s="308"/>
      <c r="AC465" s="308"/>
      <c r="AD465" s="308"/>
      <c r="AE465" s="308"/>
      <c r="AF465" s="308"/>
      <c r="AG465" s="308"/>
      <c r="AH465" s="308"/>
      <c r="AI465" s="308"/>
      <c r="AJ465" s="343"/>
      <c r="AK465" s="344"/>
      <c r="AL465" s="344"/>
      <c r="AM465" s="344"/>
      <c r="AN465" s="344"/>
      <c r="AO465" s="344"/>
      <c r="AQ465" s="347"/>
    </row>
    <row r="466" spans="1:43" ht="15.75" customHeight="1" x14ac:dyDescent="0.25">
      <c r="A466" s="296" t="s">
        <v>159</v>
      </c>
      <c r="B466" s="305" t="s">
        <v>1784</v>
      </c>
      <c r="C466" s="305" t="s">
        <v>272</v>
      </c>
      <c r="D466" s="342">
        <v>0</v>
      </c>
      <c r="E466" s="342">
        <v>0</v>
      </c>
      <c r="F466" s="342">
        <v>0</v>
      </c>
      <c r="G466" s="342">
        <v>0</v>
      </c>
      <c r="H466" s="342">
        <v>0</v>
      </c>
      <c r="I466" s="342">
        <v>0</v>
      </c>
      <c r="J466" s="342">
        <v>0</v>
      </c>
      <c r="K466" s="342">
        <v>0</v>
      </c>
      <c r="L466" s="342">
        <v>0</v>
      </c>
      <c r="M466" s="342">
        <v>0</v>
      </c>
      <c r="N466" s="342">
        <v>0</v>
      </c>
      <c r="O466" s="342">
        <v>0</v>
      </c>
      <c r="P466" s="342">
        <f t="shared" si="20"/>
        <v>0</v>
      </c>
      <c r="Q466" s="973">
        <f t="shared" si="21"/>
        <v>0</v>
      </c>
      <c r="R466" s="307" t="s">
        <v>112</v>
      </c>
      <c r="S466" s="307" t="s">
        <v>112</v>
      </c>
      <c r="T466" s="307"/>
      <c r="U466" s="307"/>
      <c r="V466" s="307"/>
      <c r="W466" s="307"/>
      <c r="X466" s="307"/>
      <c r="Y466" s="307"/>
      <c r="Z466" s="307"/>
      <c r="AA466" s="307"/>
      <c r="AB466" s="307"/>
      <c r="AC466" s="307"/>
      <c r="AD466" s="307"/>
      <c r="AE466" s="307"/>
      <c r="AF466" s="307"/>
      <c r="AG466" s="307"/>
      <c r="AH466" s="308"/>
      <c r="AI466" s="308"/>
      <c r="AJ466" s="348">
        <v>34045.110000177199</v>
      </c>
      <c r="AK466" s="349">
        <v>34045.110000177199</v>
      </c>
      <c r="AL466" s="349">
        <v>34045.110000177199</v>
      </c>
      <c r="AM466" s="349">
        <v>34045.110000177199</v>
      </c>
      <c r="AN466" s="349">
        <v>34045.110000177199</v>
      </c>
      <c r="AO466" s="349">
        <v>34045.110000177199</v>
      </c>
      <c r="AQ466" s="347"/>
    </row>
    <row r="467" spans="1:43" ht="15.75" customHeight="1" x14ac:dyDescent="0.25">
      <c r="A467" s="296" t="s">
        <v>159</v>
      </c>
      <c r="B467" s="305" t="s">
        <v>2392</v>
      </c>
      <c r="C467" s="305" t="s">
        <v>291</v>
      </c>
      <c r="D467" s="342">
        <v>0</v>
      </c>
      <c r="E467" s="342">
        <v>1</v>
      </c>
      <c r="F467" s="342">
        <v>0</v>
      </c>
      <c r="G467" s="342">
        <v>0</v>
      </c>
      <c r="H467" s="342">
        <v>0</v>
      </c>
      <c r="I467" s="342">
        <v>0</v>
      </c>
      <c r="J467" s="342">
        <v>0</v>
      </c>
      <c r="K467" s="342">
        <v>0</v>
      </c>
      <c r="L467" s="342">
        <v>0</v>
      </c>
      <c r="M467" s="342">
        <v>0</v>
      </c>
      <c r="N467" s="342">
        <v>0</v>
      </c>
      <c r="O467" s="342">
        <v>0</v>
      </c>
      <c r="P467" s="342">
        <f t="shared" si="20"/>
        <v>1</v>
      </c>
      <c r="Q467" s="973">
        <f t="shared" si="21"/>
        <v>4.1585228926685242E-5</v>
      </c>
      <c r="R467" s="307"/>
      <c r="S467" s="307"/>
      <c r="T467" s="307"/>
      <c r="U467" s="307"/>
      <c r="V467" s="307"/>
      <c r="W467" s="307"/>
      <c r="X467" s="307"/>
      <c r="Y467" s="307"/>
      <c r="Z467" s="307"/>
      <c r="AA467" s="307"/>
      <c r="AB467" s="307"/>
      <c r="AC467" s="307"/>
      <c r="AD467" s="307"/>
      <c r="AE467" s="307"/>
      <c r="AF467" s="307"/>
      <c r="AG467" s="307"/>
      <c r="AH467" s="308"/>
      <c r="AI467" s="308"/>
      <c r="AJ467" s="965"/>
      <c r="AK467" s="965"/>
      <c r="AL467" s="965"/>
      <c r="AM467" s="965"/>
      <c r="AN467" s="965"/>
      <c r="AO467" s="965"/>
      <c r="AQ467" s="347"/>
    </row>
    <row r="468" spans="1:43" ht="15.75" customHeight="1" x14ac:dyDescent="0.25">
      <c r="A468" s="296" t="s">
        <v>159</v>
      </c>
      <c r="B468" s="306" t="s">
        <v>1954</v>
      </c>
      <c r="C468" s="306" t="s">
        <v>345</v>
      </c>
      <c r="D468" s="342">
        <v>0</v>
      </c>
      <c r="E468" s="342">
        <v>0</v>
      </c>
      <c r="F468" s="342">
        <v>0</v>
      </c>
      <c r="G468" s="342">
        <v>0</v>
      </c>
      <c r="H468" s="342">
        <v>0</v>
      </c>
      <c r="I468" s="342">
        <v>0</v>
      </c>
      <c r="J468" s="342">
        <v>0</v>
      </c>
      <c r="K468" s="342">
        <v>0</v>
      </c>
      <c r="L468" s="342">
        <v>0</v>
      </c>
      <c r="M468" s="342">
        <v>0</v>
      </c>
      <c r="N468" s="342">
        <v>0</v>
      </c>
      <c r="O468" s="342">
        <v>0</v>
      </c>
      <c r="P468" s="342">
        <f t="shared" si="20"/>
        <v>0</v>
      </c>
      <c r="Q468" s="973">
        <f t="shared" si="21"/>
        <v>0</v>
      </c>
      <c r="R468" s="307" t="s">
        <v>112</v>
      </c>
      <c r="S468" s="307" t="s">
        <v>112</v>
      </c>
      <c r="T468" s="307"/>
      <c r="U468" s="307"/>
      <c r="V468" s="307"/>
      <c r="W468" s="307"/>
      <c r="X468" s="307"/>
      <c r="Y468" s="308"/>
      <c r="Z468" s="308"/>
      <c r="AA468" s="308"/>
      <c r="AB468" s="308"/>
      <c r="AC468" s="308"/>
      <c r="AD468" s="308"/>
      <c r="AE468" s="308"/>
      <c r="AF468" s="308"/>
      <c r="AG468" s="308"/>
      <c r="AH468" s="308"/>
      <c r="AI468" s="308"/>
      <c r="AJ468" s="343"/>
      <c r="AK468" s="344"/>
      <c r="AL468" s="344"/>
      <c r="AM468" s="344"/>
      <c r="AN468" s="344"/>
      <c r="AO468" s="344"/>
      <c r="AQ468" s="347"/>
    </row>
    <row r="469" spans="1:43" ht="15.75" customHeight="1" x14ac:dyDescent="0.25">
      <c r="A469" s="296" t="s">
        <v>159</v>
      </c>
      <c r="B469" s="305" t="s">
        <v>522</v>
      </c>
      <c r="C469" s="305" t="s">
        <v>319</v>
      </c>
      <c r="D469" s="342">
        <v>0</v>
      </c>
      <c r="E469" s="342">
        <v>0</v>
      </c>
      <c r="F469" s="342">
        <v>0</v>
      </c>
      <c r="G469" s="342">
        <v>0</v>
      </c>
      <c r="H469" s="342">
        <v>0</v>
      </c>
      <c r="I469" s="342">
        <v>0</v>
      </c>
      <c r="J469" s="342">
        <v>0</v>
      </c>
      <c r="K469" s="342">
        <v>0</v>
      </c>
      <c r="L469" s="342">
        <v>0</v>
      </c>
      <c r="M469" s="342">
        <v>0</v>
      </c>
      <c r="N469" s="342">
        <v>0</v>
      </c>
      <c r="O469" s="342">
        <v>0</v>
      </c>
      <c r="P469" s="342">
        <f t="shared" si="20"/>
        <v>0</v>
      </c>
      <c r="Q469" s="973">
        <f t="shared" si="21"/>
        <v>0</v>
      </c>
      <c r="R469" s="307" t="s">
        <v>112</v>
      </c>
      <c r="S469" s="307" t="s">
        <v>112</v>
      </c>
      <c r="T469" s="307"/>
      <c r="U469" s="307"/>
      <c r="V469" s="307"/>
      <c r="W469" s="307"/>
      <c r="X469" s="307"/>
      <c r="Y469" s="308"/>
      <c r="Z469" s="308"/>
      <c r="AA469" s="308"/>
      <c r="AB469" s="308"/>
      <c r="AC469" s="308"/>
      <c r="AD469" s="308"/>
      <c r="AE469" s="308"/>
      <c r="AF469" s="308"/>
      <c r="AG469" s="308"/>
      <c r="AH469" s="308"/>
      <c r="AI469" s="308"/>
      <c r="AJ469" s="343"/>
      <c r="AK469" s="344"/>
      <c r="AL469" s="344"/>
      <c r="AM469" s="344"/>
      <c r="AN469" s="344"/>
      <c r="AO469" s="344"/>
      <c r="AQ469" s="347"/>
    </row>
    <row r="470" spans="1:43" ht="15.75" customHeight="1" x14ac:dyDescent="0.25">
      <c r="A470" s="296" t="s">
        <v>159</v>
      </c>
      <c r="B470" s="306" t="s">
        <v>1840</v>
      </c>
      <c r="C470" s="306" t="s">
        <v>319</v>
      </c>
      <c r="D470" s="342">
        <v>1</v>
      </c>
      <c r="E470" s="342">
        <v>1</v>
      </c>
      <c r="F470" s="342">
        <v>1</v>
      </c>
      <c r="G470" s="342">
        <v>0</v>
      </c>
      <c r="H470" s="342">
        <v>0</v>
      </c>
      <c r="I470" s="342">
        <v>2</v>
      </c>
      <c r="J470" s="342">
        <v>0</v>
      </c>
      <c r="K470" s="342">
        <v>0</v>
      </c>
      <c r="L470" s="342">
        <v>0</v>
      </c>
      <c r="M470" s="342">
        <v>0</v>
      </c>
      <c r="N470" s="342">
        <v>0</v>
      </c>
      <c r="O470" s="342">
        <v>0</v>
      </c>
      <c r="P470" s="342">
        <f t="shared" ref="P470:P533" si="22">SUM(D470:O470)</f>
        <v>5</v>
      </c>
      <c r="Q470" s="973">
        <f t="shared" si="21"/>
        <v>2.0792614463342621E-4</v>
      </c>
      <c r="R470" s="307" t="s">
        <v>112</v>
      </c>
      <c r="S470" s="307" t="s">
        <v>112</v>
      </c>
      <c r="T470" s="307"/>
      <c r="U470" s="307"/>
      <c r="V470" s="307"/>
      <c r="W470" s="307"/>
      <c r="X470" s="307"/>
      <c r="Y470" s="308"/>
      <c r="Z470" s="308"/>
      <c r="AA470" s="308"/>
      <c r="AB470" s="308"/>
      <c r="AC470" s="308"/>
      <c r="AD470" s="308"/>
      <c r="AE470" s="308"/>
      <c r="AF470" s="308"/>
      <c r="AG470" s="308"/>
      <c r="AH470" s="308"/>
      <c r="AI470" s="308"/>
      <c r="AJ470" s="343"/>
      <c r="AK470" s="343"/>
      <c r="AL470" s="343"/>
      <c r="AM470" s="343"/>
      <c r="AN470" s="343"/>
      <c r="AO470" s="343"/>
      <c r="AQ470" s="347"/>
    </row>
    <row r="471" spans="1:43" ht="15.75" customHeight="1" x14ac:dyDescent="0.25">
      <c r="A471" s="296" t="s">
        <v>2183</v>
      </c>
      <c r="B471" s="305" t="s">
        <v>2191</v>
      </c>
      <c r="C471" s="305" t="s">
        <v>459</v>
      </c>
      <c r="D471" s="342">
        <v>0</v>
      </c>
      <c r="E471" s="342">
        <v>0</v>
      </c>
      <c r="F471" s="342">
        <v>0</v>
      </c>
      <c r="G471" s="342">
        <v>0</v>
      </c>
      <c r="H471" s="342">
        <v>0</v>
      </c>
      <c r="I471" s="342">
        <v>0</v>
      </c>
      <c r="J471" s="342">
        <v>0</v>
      </c>
      <c r="K471" s="342">
        <v>0</v>
      </c>
      <c r="L471" s="342">
        <v>0</v>
      </c>
      <c r="M471" s="342">
        <v>0</v>
      </c>
      <c r="N471" s="342">
        <v>0</v>
      </c>
      <c r="O471" s="342">
        <v>0</v>
      </c>
      <c r="P471" s="342">
        <f t="shared" si="22"/>
        <v>0</v>
      </c>
      <c r="Q471" s="973">
        <f t="shared" si="21"/>
        <v>0</v>
      </c>
      <c r="R471" s="307" t="s">
        <v>112</v>
      </c>
      <c r="S471" s="307" t="s">
        <v>112</v>
      </c>
      <c r="T471" s="307"/>
      <c r="U471" s="307"/>
      <c r="V471" s="307"/>
      <c r="W471" s="307"/>
      <c r="X471" s="307"/>
      <c r="Y471" s="308"/>
      <c r="Z471" s="308"/>
      <c r="AA471" s="308"/>
      <c r="AB471" s="308"/>
      <c r="AC471" s="308"/>
      <c r="AD471" s="308"/>
      <c r="AE471" s="308"/>
      <c r="AF471" s="308"/>
      <c r="AG471" s="308"/>
      <c r="AH471" s="308"/>
      <c r="AI471" s="308"/>
      <c r="AJ471" s="343"/>
      <c r="AK471" s="344"/>
      <c r="AL471" s="344"/>
      <c r="AM471" s="344"/>
      <c r="AN471" s="344"/>
      <c r="AO471" s="344"/>
      <c r="AQ471" s="347"/>
    </row>
    <row r="472" spans="1:43" ht="15.75" customHeight="1" x14ac:dyDescent="0.25">
      <c r="A472" s="296" t="s">
        <v>256</v>
      </c>
      <c r="B472" s="306" t="s">
        <v>569</v>
      </c>
      <c r="C472" s="306" t="s">
        <v>345</v>
      </c>
      <c r="D472" s="342">
        <v>0</v>
      </c>
      <c r="E472" s="342">
        <v>0</v>
      </c>
      <c r="F472" s="342">
        <v>0</v>
      </c>
      <c r="G472" s="342">
        <v>0</v>
      </c>
      <c r="H472" s="342">
        <v>0</v>
      </c>
      <c r="I472" s="342">
        <v>0</v>
      </c>
      <c r="J472" s="342">
        <v>0</v>
      </c>
      <c r="K472" s="342">
        <v>0</v>
      </c>
      <c r="L472" s="342">
        <v>0</v>
      </c>
      <c r="M472" s="342">
        <v>0</v>
      </c>
      <c r="N472" s="342">
        <v>0</v>
      </c>
      <c r="O472" s="342">
        <v>0</v>
      </c>
      <c r="P472" s="342">
        <f t="shared" si="22"/>
        <v>0</v>
      </c>
      <c r="Q472" s="973">
        <f t="shared" si="21"/>
        <v>0</v>
      </c>
      <c r="R472" s="307" t="s">
        <v>112</v>
      </c>
      <c r="S472" s="307" t="s">
        <v>112</v>
      </c>
      <c r="T472" s="307"/>
      <c r="U472" s="307"/>
      <c r="V472" s="307"/>
      <c r="W472" s="307"/>
      <c r="X472" s="307"/>
      <c r="Y472" s="308"/>
      <c r="Z472" s="308"/>
      <c r="AA472" s="308"/>
      <c r="AB472" s="308"/>
      <c r="AC472" s="308"/>
      <c r="AD472" s="308"/>
      <c r="AE472" s="308"/>
      <c r="AF472" s="308"/>
      <c r="AG472" s="308"/>
      <c r="AH472" s="308"/>
      <c r="AI472" s="308"/>
      <c r="AJ472" s="343"/>
      <c r="AK472" s="343"/>
      <c r="AL472" s="343"/>
      <c r="AM472" s="343"/>
      <c r="AN472" s="343"/>
      <c r="AO472" s="343"/>
      <c r="AQ472" s="347"/>
    </row>
    <row r="473" spans="1:43" ht="15.75" customHeight="1" x14ac:dyDescent="0.25">
      <c r="A473" s="296" t="s">
        <v>2492</v>
      </c>
      <c r="B473" s="306" t="s">
        <v>2498</v>
      </c>
      <c r="C473" s="306" t="s">
        <v>301</v>
      </c>
      <c r="D473" s="342">
        <v>0</v>
      </c>
      <c r="E473" s="342">
        <v>0</v>
      </c>
      <c r="F473" s="342">
        <v>0</v>
      </c>
      <c r="G473" s="342">
        <v>0</v>
      </c>
      <c r="H473" s="342">
        <v>8</v>
      </c>
      <c r="I473" s="342">
        <v>0</v>
      </c>
      <c r="J473" s="342">
        <v>0</v>
      </c>
      <c r="K473" s="342">
        <v>0</v>
      </c>
      <c r="L473" s="342">
        <v>0</v>
      </c>
      <c r="M473" s="342">
        <v>0</v>
      </c>
      <c r="N473" s="342">
        <v>0</v>
      </c>
      <c r="O473" s="342">
        <v>0</v>
      </c>
      <c r="P473" s="342">
        <f t="shared" si="22"/>
        <v>8</v>
      </c>
      <c r="Q473" s="973">
        <f t="shared" si="21"/>
        <v>3.3268183141348193E-4</v>
      </c>
      <c r="R473" s="307"/>
      <c r="S473" s="307"/>
      <c r="T473" s="307"/>
      <c r="U473" s="307"/>
      <c r="V473" s="307"/>
      <c r="W473" s="307"/>
      <c r="X473" s="307"/>
      <c r="Y473" s="308"/>
      <c r="Z473" s="308"/>
      <c r="AA473" s="308"/>
      <c r="AB473" s="308"/>
      <c r="AC473" s="308"/>
      <c r="AD473" s="308"/>
      <c r="AE473" s="308"/>
      <c r="AF473" s="308"/>
      <c r="AG473" s="308"/>
      <c r="AH473" s="308"/>
      <c r="AI473" s="308"/>
      <c r="AJ473" s="343"/>
      <c r="AK473" s="343"/>
      <c r="AL473" s="343"/>
      <c r="AM473" s="343"/>
      <c r="AN473" s="343"/>
      <c r="AO473" s="343"/>
      <c r="AQ473" s="347"/>
    </row>
    <row r="474" spans="1:43" ht="15.75" customHeight="1" x14ac:dyDescent="0.25">
      <c r="A474" s="296" t="s">
        <v>2492</v>
      </c>
      <c r="B474" s="306" t="s">
        <v>2524</v>
      </c>
      <c r="C474" s="306" t="s">
        <v>277</v>
      </c>
      <c r="D474" s="342">
        <v>0</v>
      </c>
      <c r="E474" s="342">
        <v>0</v>
      </c>
      <c r="F474" s="342">
        <v>0</v>
      </c>
      <c r="G474" s="342">
        <v>0</v>
      </c>
      <c r="H474" s="342">
        <v>0</v>
      </c>
      <c r="I474" s="342">
        <v>12</v>
      </c>
      <c r="J474" s="342">
        <v>0</v>
      </c>
      <c r="K474" s="342">
        <v>0</v>
      </c>
      <c r="L474" s="342"/>
      <c r="M474" s="342"/>
      <c r="N474" s="342"/>
      <c r="O474" s="342"/>
      <c r="P474" s="342">
        <f t="shared" si="22"/>
        <v>12</v>
      </c>
      <c r="Q474" s="973">
        <f t="shared" si="21"/>
        <v>4.990227471202229E-4</v>
      </c>
      <c r="R474" s="307"/>
      <c r="S474" s="307"/>
      <c r="T474" s="307"/>
      <c r="U474" s="307"/>
      <c r="V474" s="307"/>
      <c r="W474" s="307"/>
      <c r="X474" s="307"/>
      <c r="Y474" s="308"/>
      <c r="Z474" s="308"/>
      <c r="AA474" s="308"/>
      <c r="AB474" s="308"/>
      <c r="AC474" s="308"/>
      <c r="AD474" s="308"/>
      <c r="AE474" s="308"/>
      <c r="AF474" s="308"/>
      <c r="AG474" s="308"/>
      <c r="AH474" s="308"/>
      <c r="AI474" s="308"/>
      <c r="AJ474" s="343"/>
      <c r="AK474" s="343"/>
      <c r="AL474" s="343"/>
      <c r="AM474" s="343"/>
      <c r="AN474" s="343"/>
      <c r="AO474" s="343"/>
      <c r="AQ474" s="347"/>
    </row>
    <row r="475" spans="1:43" ht="15.75" customHeight="1" x14ac:dyDescent="0.25">
      <c r="A475" s="296" t="s">
        <v>2164</v>
      </c>
      <c r="B475" s="306" t="s">
        <v>2165</v>
      </c>
      <c r="C475" s="306" t="s">
        <v>284</v>
      </c>
      <c r="D475" s="342">
        <v>0</v>
      </c>
      <c r="E475" s="342">
        <v>0</v>
      </c>
      <c r="F475" s="342">
        <v>0</v>
      </c>
      <c r="G475" s="342">
        <v>0</v>
      </c>
      <c r="H475" s="342">
        <v>0</v>
      </c>
      <c r="I475" s="342">
        <v>0</v>
      </c>
      <c r="J475" s="342">
        <v>0</v>
      </c>
      <c r="K475" s="342">
        <v>0</v>
      </c>
      <c r="L475" s="342">
        <v>0</v>
      </c>
      <c r="M475" s="342">
        <v>0</v>
      </c>
      <c r="N475" s="342">
        <v>0</v>
      </c>
      <c r="O475" s="342">
        <v>0</v>
      </c>
      <c r="P475" s="342">
        <f t="shared" si="22"/>
        <v>0</v>
      </c>
      <c r="Q475" s="973">
        <f t="shared" si="21"/>
        <v>0</v>
      </c>
      <c r="R475" s="307" t="s">
        <v>112</v>
      </c>
      <c r="S475" s="307" t="s">
        <v>112</v>
      </c>
      <c r="T475" s="307"/>
      <c r="U475" s="307"/>
      <c r="V475" s="307"/>
      <c r="W475" s="307"/>
      <c r="X475" s="307"/>
      <c r="Y475" s="308"/>
      <c r="Z475" s="308"/>
      <c r="AA475" s="308"/>
      <c r="AB475" s="308"/>
      <c r="AC475" s="308"/>
      <c r="AD475" s="308"/>
      <c r="AE475" s="308"/>
      <c r="AF475" s="308"/>
      <c r="AG475" s="308"/>
      <c r="AH475" s="308"/>
      <c r="AI475" s="308"/>
      <c r="AJ475" s="343"/>
      <c r="AK475" s="343"/>
      <c r="AL475" s="343"/>
      <c r="AM475" s="343"/>
      <c r="AN475" s="343"/>
      <c r="AO475" s="343"/>
      <c r="AQ475" s="347"/>
    </row>
    <row r="476" spans="1:43" ht="15.75" customHeight="1" x14ac:dyDescent="0.25">
      <c r="A476" s="296" t="s">
        <v>257</v>
      </c>
      <c r="B476" s="306" t="s">
        <v>571</v>
      </c>
      <c r="C476" s="306" t="s">
        <v>451</v>
      </c>
      <c r="D476" s="342">
        <v>0</v>
      </c>
      <c r="E476" s="342">
        <v>0</v>
      </c>
      <c r="F476" s="342">
        <v>0</v>
      </c>
      <c r="G476" s="342">
        <v>0</v>
      </c>
      <c r="H476" s="342">
        <v>0</v>
      </c>
      <c r="I476" s="342">
        <v>0</v>
      </c>
      <c r="J476" s="342">
        <v>0</v>
      </c>
      <c r="K476" s="342">
        <v>0</v>
      </c>
      <c r="L476" s="342">
        <v>0</v>
      </c>
      <c r="M476" s="342">
        <v>0</v>
      </c>
      <c r="N476" s="342">
        <v>0</v>
      </c>
      <c r="O476" s="342">
        <v>0</v>
      </c>
      <c r="P476" s="342">
        <f t="shared" si="22"/>
        <v>0</v>
      </c>
      <c r="Q476" s="973">
        <f t="shared" si="21"/>
        <v>0</v>
      </c>
      <c r="R476" s="307" t="s">
        <v>112</v>
      </c>
      <c r="S476" s="307" t="s">
        <v>112</v>
      </c>
      <c r="T476" s="307"/>
      <c r="U476" s="307"/>
      <c r="V476" s="307"/>
      <c r="W476" s="307"/>
      <c r="X476" s="307"/>
      <c r="Y476" s="308"/>
      <c r="Z476" s="308"/>
      <c r="AA476" s="308"/>
      <c r="AB476" s="308"/>
      <c r="AC476" s="308"/>
      <c r="AD476" s="308"/>
      <c r="AE476" s="308"/>
      <c r="AF476" s="308"/>
      <c r="AG476" s="308"/>
      <c r="AH476" s="308"/>
      <c r="AI476" s="308"/>
      <c r="AJ476" s="343"/>
      <c r="AK476" s="344"/>
      <c r="AL476" s="344"/>
      <c r="AM476" s="344"/>
      <c r="AN476" s="344"/>
      <c r="AO476" s="344"/>
      <c r="AQ476" s="347"/>
    </row>
    <row r="477" spans="1:43" ht="15.75" customHeight="1" x14ac:dyDescent="0.25">
      <c r="A477" s="296" t="s">
        <v>257</v>
      </c>
      <c r="B477" s="306" t="s">
        <v>573</v>
      </c>
      <c r="C477" s="306" t="s">
        <v>301</v>
      </c>
      <c r="D477" s="342">
        <v>0</v>
      </c>
      <c r="E477" s="342">
        <v>0</v>
      </c>
      <c r="F477" s="342">
        <v>0</v>
      </c>
      <c r="G477" s="342">
        <v>0</v>
      </c>
      <c r="H477" s="342">
        <v>0</v>
      </c>
      <c r="I477" s="342">
        <v>0</v>
      </c>
      <c r="J477" s="342">
        <v>0</v>
      </c>
      <c r="K477" s="342">
        <v>0</v>
      </c>
      <c r="L477" s="342">
        <v>0</v>
      </c>
      <c r="M477" s="342">
        <v>0</v>
      </c>
      <c r="N477" s="342">
        <v>0</v>
      </c>
      <c r="O477" s="342">
        <v>0</v>
      </c>
      <c r="P477" s="342">
        <f t="shared" si="22"/>
        <v>0</v>
      </c>
      <c r="Q477" s="973">
        <f t="shared" si="21"/>
        <v>0</v>
      </c>
      <c r="R477" s="307" t="s">
        <v>112</v>
      </c>
      <c r="S477" s="307" t="s">
        <v>112</v>
      </c>
      <c r="T477" s="307"/>
      <c r="U477" s="307"/>
      <c r="V477" s="307"/>
      <c r="W477" s="307"/>
      <c r="X477" s="307"/>
      <c r="Y477" s="308"/>
      <c r="Z477" s="308"/>
      <c r="AA477" s="308"/>
      <c r="AB477" s="308"/>
      <c r="AC477" s="308"/>
      <c r="AD477" s="308"/>
      <c r="AE477" s="308"/>
      <c r="AF477" s="308"/>
      <c r="AG477" s="308"/>
      <c r="AH477" s="308"/>
      <c r="AI477" s="308"/>
      <c r="AJ477" s="343"/>
      <c r="AK477" s="344"/>
      <c r="AL477" s="344"/>
      <c r="AM477" s="344"/>
      <c r="AN477" s="344"/>
      <c r="AO477" s="344"/>
      <c r="AQ477" s="347"/>
    </row>
    <row r="478" spans="1:43" ht="15.75" customHeight="1" x14ac:dyDescent="0.25">
      <c r="A478" s="296" t="s">
        <v>257</v>
      </c>
      <c r="B478" s="305" t="s">
        <v>572</v>
      </c>
      <c r="C478" s="305" t="s">
        <v>301</v>
      </c>
      <c r="D478" s="342">
        <v>0</v>
      </c>
      <c r="E478" s="342">
        <v>0</v>
      </c>
      <c r="F478" s="342">
        <v>0</v>
      </c>
      <c r="G478" s="342">
        <v>0</v>
      </c>
      <c r="H478" s="342">
        <v>0</v>
      </c>
      <c r="I478" s="342">
        <v>0</v>
      </c>
      <c r="J478" s="342">
        <v>0</v>
      </c>
      <c r="K478" s="342">
        <v>0</v>
      </c>
      <c r="L478" s="342">
        <v>0</v>
      </c>
      <c r="M478" s="342">
        <v>0</v>
      </c>
      <c r="N478" s="342">
        <v>0</v>
      </c>
      <c r="O478" s="342">
        <v>0</v>
      </c>
      <c r="P478" s="342">
        <f t="shared" si="22"/>
        <v>0</v>
      </c>
      <c r="Q478" s="973">
        <f t="shared" si="21"/>
        <v>0</v>
      </c>
      <c r="R478" s="307" t="s">
        <v>112</v>
      </c>
      <c r="S478" s="307" t="s">
        <v>112</v>
      </c>
      <c r="T478" s="307"/>
      <c r="U478" s="307"/>
      <c r="V478" s="307"/>
      <c r="W478" s="307"/>
      <c r="X478" s="307"/>
      <c r="Y478" s="308"/>
      <c r="Z478" s="308"/>
      <c r="AA478" s="308"/>
      <c r="AB478" s="308"/>
      <c r="AC478" s="308"/>
      <c r="AD478" s="308"/>
      <c r="AE478" s="308"/>
      <c r="AF478" s="308"/>
      <c r="AG478" s="308"/>
      <c r="AH478" s="308"/>
      <c r="AI478" s="308"/>
      <c r="AJ478" s="343"/>
      <c r="AK478" s="344"/>
      <c r="AL478" s="344"/>
      <c r="AM478" s="344"/>
      <c r="AN478" s="344"/>
      <c r="AO478" s="344"/>
      <c r="AQ478" s="347"/>
    </row>
    <row r="479" spans="1:43" ht="15.75" customHeight="1" x14ac:dyDescent="0.25">
      <c r="A479" s="296" t="s">
        <v>257</v>
      </c>
      <c r="B479" s="305" t="s">
        <v>574</v>
      </c>
      <c r="C479" s="305" t="s">
        <v>272</v>
      </c>
      <c r="D479" s="342">
        <v>0</v>
      </c>
      <c r="E479" s="342">
        <v>0</v>
      </c>
      <c r="F479" s="342">
        <v>0</v>
      </c>
      <c r="G479" s="342">
        <v>0</v>
      </c>
      <c r="H479" s="342">
        <v>0</v>
      </c>
      <c r="I479" s="342">
        <v>0</v>
      </c>
      <c r="J479" s="342">
        <v>0</v>
      </c>
      <c r="K479" s="342">
        <v>0</v>
      </c>
      <c r="L479" s="342">
        <v>0</v>
      </c>
      <c r="M479" s="342">
        <v>0</v>
      </c>
      <c r="N479" s="342">
        <v>0</v>
      </c>
      <c r="O479" s="342">
        <v>0</v>
      </c>
      <c r="P479" s="342">
        <f t="shared" si="22"/>
        <v>0</v>
      </c>
      <c r="Q479" s="973">
        <f t="shared" si="21"/>
        <v>0</v>
      </c>
      <c r="R479" s="307" t="s">
        <v>112</v>
      </c>
      <c r="S479" s="307" t="s">
        <v>112</v>
      </c>
      <c r="T479" s="307"/>
      <c r="U479" s="307"/>
      <c r="V479" s="307"/>
      <c r="W479" s="307"/>
      <c r="X479" s="307"/>
      <c r="Y479" s="308"/>
      <c r="Z479" s="308"/>
      <c r="AA479" s="308"/>
      <c r="AB479" s="308"/>
      <c r="AC479" s="308"/>
      <c r="AD479" s="308"/>
      <c r="AE479" s="308"/>
      <c r="AF479" s="308"/>
      <c r="AG479" s="308"/>
      <c r="AH479" s="308"/>
      <c r="AI479" s="308"/>
      <c r="AJ479" s="343"/>
      <c r="AK479" s="344"/>
      <c r="AL479" s="344"/>
      <c r="AM479" s="344"/>
      <c r="AN479" s="344"/>
      <c r="AO479" s="344"/>
      <c r="AQ479" s="347"/>
    </row>
    <row r="480" spans="1:43" ht="15.75" customHeight="1" x14ac:dyDescent="0.25">
      <c r="A480" s="296" t="s">
        <v>257</v>
      </c>
      <c r="B480" s="305" t="s">
        <v>570</v>
      </c>
      <c r="C480" s="305" t="s">
        <v>272</v>
      </c>
      <c r="D480" s="342">
        <v>0</v>
      </c>
      <c r="E480" s="342">
        <v>0</v>
      </c>
      <c r="F480" s="342">
        <v>0</v>
      </c>
      <c r="G480" s="342">
        <v>0</v>
      </c>
      <c r="H480" s="342">
        <v>0</v>
      </c>
      <c r="I480" s="342">
        <v>0</v>
      </c>
      <c r="J480" s="342">
        <v>0</v>
      </c>
      <c r="K480" s="342">
        <v>0</v>
      </c>
      <c r="L480" s="342">
        <v>0</v>
      </c>
      <c r="M480" s="342">
        <v>0</v>
      </c>
      <c r="N480" s="342">
        <v>0</v>
      </c>
      <c r="O480" s="342">
        <v>0</v>
      </c>
      <c r="P480" s="342">
        <f t="shared" si="22"/>
        <v>0</v>
      </c>
      <c r="Q480" s="973">
        <f t="shared" si="21"/>
        <v>0</v>
      </c>
      <c r="R480" s="307" t="s">
        <v>112</v>
      </c>
      <c r="S480" s="307" t="s">
        <v>112</v>
      </c>
      <c r="T480" s="307"/>
      <c r="U480" s="307"/>
      <c r="V480" s="307"/>
      <c r="W480" s="307"/>
      <c r="X480" s="307"/>
      <c r="Y480" s="308"/>
      <c r="Z480" s="308"/>
      <c r="AA480" s="308"/>
      <c r="AB480" s="308"/>
      <c r="AC480" s="308"/>
      <c r="AD480" s="308"/>
      <c r="AE480" s="308"/>
      <c r="AF480" s="308"/>
      <c r="AG480" s="308"/>
      <c r="AH480" s="308"/>
      <c r="AI480" s="308"/>
      <c r="AJ480" s="343"/>
      <c r="AK480" s="344"/>
      <c r="AL480" s="344"/>
      <c r="AM480" s="344"/>
      <c r="AN480" s="344"/>
      <c r="AO480" s="344"/>
      <c r="AQ480" s="347"/>
    </row>
    <row r="481" spans="1:43" ht="15.75" customHeight="1" x14ac:dyDescent="0.25">
      <c r="A481" s="296" t="s">
        <v>2156</v>
      </c>
      <c r="B481" s="306" t="s">
        <v>2159</v>
      </c>
      <c r="C481" s="306" t="s">
        <v>289</v>
      </c>
      <c r="D481" s="342">
        <v>0</v>
      </c>
      <c r="E481" s="342">
        <v>0</v>
      </c>
      <c r="F481" s="342">
        <v>0</v>
      </c>
      <c r="G481" s="342">
        <v>0</v>
      </c>
      <c r="H481" s="342">
        <v>0</v>
      </c>
      <c r="I481" s="342">
        <v>11</v>
      </c>
      <c r="J481" s="342">
        <v>0</v>
      </c>
      <c r="K481" s="342">
        <v>0</v>
      </c>
      <c r="L481" s="342">
        <v>0</v>
      </c>
      <c r="M481" s="342">
        <v>0</v>
      </c>
      <c r="N481" s="342">
        <v>0</v>
      </c>
      <c r="O481" s="342">
        <v>0</v>
      </c>
      <c r="P481" s="342">
        <f t="shared" si="22"/>
        <v>11</v>
      </c>
      <c r="Q481" s="973">
        <f t="shared" si="21"/>
        <v>4.5743751819353766E-4</v>
      </c>
      <c r="R481" s="307" t="s">
        <v>112</v>
      </c>
      <c r="S481" s="307" t="s">
        <v>112</v>
      </c>
      <c r="T481" s="307"/>
      <c r="U481" s="307"/>
      <c r="V481" s="307"/>
      <c r="W481" s="307"/>
      <c r="X481" s="307"/>
      <c r="Y481" s="308"/>
      <c r="Z481" s="308"/>
      <c r="AA481" s="308"/>
      <c r="AB481" s="308"/>
      <c r="AC481" s="308"/>
      <c r="AD481" s="308"/>
      <c r="AE481" s="308"/>
      <c r="AF481" s="308"/>
      <c r="AG481" s="308"/>
      <c r="AH481" s="308"/>
      <c r="AI481" s="308"/>
      <c r="AJ481" s="343"/>
      <c r="AK481" s="343"/>
      <c r="AL481" s="343"/>
      <c r="AM481" s="343"/>
      <c r="AN481" s="343"/>
      <c r="AO481" s="343"/>
      <c r="AQ481" s="347"/>
    </row>
    <row r="482" spans="1:43" ht="15.75" customHeight="1" x14ac:dyDescent="0.25">
      <c r="A482" s="296" t="s">
        <v>2156</v>
      </c>
      <c r="B482" s="306" t="s">
        <v>2173</v>
      </c>
      <c r="C482" s="306" t="s">
        <v>289</v>
      </c>
      <c r="D482" s="342">
        <v>40</v>
      </c>
      <c r="E482" s="342">
        <v>27</v>
      </c>
      <c r="F482" s="342">
        <v>0</v>
      </c>
      <c r="G482" s="342">
        <v>9</v>
      </c>
      <c r="H482" s="342">
        <v>0</v>
      </c>
      <c r="I482" s="342">
        <v>33</v>
      </c>
      <c r="J482" s="342">
        <v>0</v>
      </c>
      <c r="K482" s="342">
        <v>0</v>
      </c>
      <c r="L482" s="342">
        <v>0</v>
      </c>
      <c r="M482" s="342">
        <v>0</v>
      </c>
      <c r="N482" s="342">
        <v>0</v>
      </c>
      <c r="O482" s="342">
        <v>0</v>
      </c>
      <c r="P482" s="342">
        <f t="shared" si="22"/>
        <v>109</v>
      </c>
      <c r="Q482" s="973">
        <f t="shared" si="21"/>
        <v>4.5327899530086917E-3</v>
      </c>
      <c r="R482" s="307">
        <v>20551.510000565599</v>
      </c>
      <c r="S482" s="307">
        <v>19399.549999851199</v>
      </c>
      <c r="T482" s="307"/>
      <c r="U482" s="307"/>
      <c r="V482" s="307"/>
      <c r="W482" s="307"/>
      <c r="X482" s="307"/>
      <c r="Y482" s="308"/>
      <c r="Z482" s="308"/>
      <c r="AA482" s="308"/>
      <c r="AB482" s="308"/>
      <c r="AC482" s="308"/>
      <c r="AD482" s="308"/>
      <c r="AE482" s="308"/>
      <c r="AF482" s="308"/>
      <c r="AG482" s="308"/>
      <c r="AH482" s="308"/>
      <c r="AI482" s="308"/>
      <c r="AJ482" s="343"/>
      <c r="AK482" s="343"/>
      <c r="AL482" s="343"/>
      <c r="AM482" s="343"/>
      <c r="AN482" s="343"/>
      <c r="AO482" s="343"/>
      <c r="AQ482" s="347"/>
    </row>
    <row r="483" spans="1:43" ht="15.75" customHeight="1" x14ac:dyDescent="0.25">
      <c r="A483" s="296" t="s">
        <v>2156</v>
      </c>
      <c r="B483" s="305" t="s">
        <v>2174</v>
      </c>
      <c r="C483" s="305" t="s">
        <v>272</v>
      </c>
      <c r="D483" s="342">
        <v>0</v>
      </c>
      <c r="E483" s="342">
        <v>1</v>
      </c>
      <c r="F483" s="342">
        <v>5</v>
      </c>
      <c r="G483" s="342">
        <v>4</v>
      </c>
      <c r="H483" s="342">
        <v>4</v>
      </c>
      <c r="I483" s="342">
        <v>0</v>
      </c>
      <c r="J483" s="342">
        <v>0</v>
      </c>
      <c r="K483" s="342">
        <v>0</v>
      </c>
      <c r="L483" s="342">
        <v>0</v>
      </c>
      <c r="M483" s="342">
        <v>0</v>
      </c>
      <c r="N483" s="342">
        <v>0</v>
      </c>
      <c r="O483" s="342">
        <v>0</v>
      </c>
      <c r="P483" s="342">
        <f t="shared" si="22"/>
        <v>14</v>
      </c>
      <c r="Q483" s="973">
        <f t="shared" si="21"/>
        <v>5.8219320497359338E-4</v>
      </c>
      <c r="R483" s="307" t="s">
        <v>112</v>
      </c>
      <c r="S483" s="307" t="s">
        <v>112</v>
      </c>
      <c r="T483" s="307"/>
      <c r="U483" s="307"/>
      <c r="V483" s="307"/>
      <c r="W483" s="307"/>
      <c r="X483" s="307"/>
      <c r="Y483" s="308"/>
      <c r="Z483" s="308"/>
      <c r="AA483" s="308"/>
      <c r="AB483" s="308"/>
      <c r="AC483" s="308"/>
      <c r="AD483" s="308"/>
      <c r="AE483" s="308"/>
      <c r="AF483" s="308"/>
      <c r="AG483" s="308"/>
      <c r="AH483" s="308"/>
      <c r="AI483" s="308"/>
      <c r="AJ483" s="343"/>
      <c r="AK483" s="343"/>
      <c r="AL483" s="343"/>
      <c r="AM483" s="343"/>
      <c r="AN483" s="343"/>
      <c r="AO483" s="343"/>
      <c r="AQ483" s="347"/>
    </row>
    <row r="484" spans="1:43" ht="15.75" customHeight="1" x14ac:dyDescent="0.25">
      <c r="A484" s="296" t="s">
        <v>2156</v>
      </c>
      <c r="B484" s="306">
        <v>900</v>
      </c>
      <c r="C484" s="306" t="s">
        <v>345</v>
      </c>
      <c r="D484" s="342">
        <v>0</v>
      </c>
      <c r="E484" s="342">
        <v>0</v>
      </c>
      <c r="F484" s="342">
        <v>0</v>
      </c>
      <c r="G484" s="342">
        <v>0</v>
      </c>
      <c r="H484" s="342">
        <v>0</v>
      </c>
      <c r="I484" s="342">
        <v>0</v>
      </c>
      <c r="J484" s="342">
        <v>0</v>
      </c>
      <c r="K484" s="342">
        <v>0</v>
      </c>
      <c r="L484" s="342">
        <v>0</v>
      </c>
      <c r="M484" s="342">
        <v>0</v>
      </c>
      <c r="N484" s="342">
        <v>0</v>
      </c>
      <c r="O484" s="342">
        <v>0</v>
      </c>
      <c r="P484" s="342">
        <f t="shared" si="22"/>
        <v>0</v>
      </c>
      <c r="Q484" s="973">
        <f t="shared" si="21"/>
        <v>0</v>
      </c>
      <c r="R484" s="307" t="s">
        <v>112</v>
      </c>
      <c r="S484" s="307" t="s">
        <v>112</v>
      </c>
      <c r="T484" s="307"/>
      <c r="U484" s="307"/>
      <c r="V484" s="307"/>
      <c r="W484" s="307"/>
      <c r="X484" s="307"/>
      <c r="Y484" s="308"/>
      <c r="Z484" s="308"/>
      <c r="AA484" s="308"/>
      <c r="AB484" s="308"/>
      <c r="AC484" s="308"/>
      <c r="AD484" s="308"/>
      <c r="AE484" s="308"/>
      <c r="AF484" s="308"/>
      <c r="AG484" s="308"/>
      <c r="AH484" s="308"/>
      <c r="AI484" s="308"/>
      <c r="AJ484" s="343"/>
      <c r="AK484" s="343"/>
      <c r="AL484" s="343"/>
      <c r="AM484" s="343"/>
      <c r="AN484" s="343"/>
      <c r="AO484" s="343"/>
      <c r="AQ484" s="347"/>
    </row>
    <row r="485" spans="1:43" ht="15.75" customHeight="1" x14ac:dyDescent="0.25">
      <c r="A485" s="296" t="s">
        <v>2156</v>
      </c>
      <c r="B485" s="305" t="s">
        <v>2172</v>
      </c>
      <c r="C485" s="305" t="s">
        <v>301</v>
      </c>
      <c r="D485" s="342">
        <v>0</v>
      </c>
      <c r="E485" s="342">
        <v>0</v>
      </c>
      <c r="F485" s="342">
        <v>0</v>
      </c>
      <c r="G485" s="342">
        <v>0</v>
      </c>
      <c r="H485" s="342">
        <v>0</v>
      </c>
      <c r="I485" s="342">
        <v>0</v>
      </c>
      <c r="J485" s="342">
        <v>0</v>
      </c>
      <c r="K485" s="342">
        <v>0</v>
      </c>
      <c r="L485" s="342">
        <v>0</v>
      </c>
      <c r="M485" s="342">
        <v>0</v>
      </c>
      <c r="N485" s="342">
        <v>0</v>
      </c>
      <c r="O485" s="342">
        <v>0</v>
      </c>
      <c r="P485" s="342">
        <f t="shared" si="22"/>
        <v>0</v>
      </c>
      <c r="Q485" s="973">
        <f t="shared" si="21"/>
        <v>0</v>
      </c>
      <c r="R485" s="307" t="s">
        <v>112</v>
      </c>
      <c r="S485" s="307" t="s">
        <v>112</v>
      </c>
      <c r="T485" s="307"/>
      <c r="U485" s="307"/>
      <c r="V485" s="307"/>
      <c r="W485" s="307"/>
      <c r="X485" s="307"/>
      <c r="Y485" s="308"/>
      <c r="Z485" s="308"/>
      <c r="AA485" s="308"/>
      <c r="AB485" s="308"/>
      <c r="AC485" s="308"/>
      <c r="AD485" s="308"/>
      <c r="AE485" s="308"/>
      <c r="AF485" s="308"/>
      <c r="AG485" s="308"/>
      <c r="AH485" s="308"/>
      <c r="AI485" s="308"/>
      <c r="AJ485" s="343"/>
      <c r="AK485" s="343"/>
      <c r="AL485" s="343"/>
      <c r="AM485" s="343"/>
      <c r="AN485" s="343"/>
      <c r="AO485" s="343"/>
      <c r="AQ485" s="347"/>
    </row>
    <row r="486" spans="1:43" ht="15.75" customHeight="1" x14ac:dyDescent="0.25">
      <c r="A486" s="296" t="s">
        <v>160</v>
      </c>
      <c r="B486" s="305" t="s">
        <v>466</v>
      </c>
      <c r="C486" s="305" t="s">
        <v>274</v>
      </c>
      <c r="D486" s="342">
        <v>0</v>
      </c>
      <c r="E486" s="342">
        <v>0</v>
      </c>
      <c r="F486" s="342">
        <v>0</v>
      </c>
      <c r="G486" s="342">
        <v>0</v>
      </c>
      <c r="H486" s="342">
        <v>0</v>
      </c>
      <c r="I486" s="342">
        <v>0</v>
      </c>
      <c r="J486" s="342">
        <v>0</v>
      </c>
      <c r="K486" s="342">
        <v>0</v>
      </c>
      <c r="L486" s="342">
        <v>0</v>
      </c>
      <c r="M486" s="342">
        <v>0</v>
      </c>
      <c r="N486" s="342">
        <v>0</v>
      </c>
      <c r="O486" s="342">
        <v>0</v>
      </c>
      <c r="P486" s="342">
        <f t="shared" si="22"/>
        <v>0</v>
      </c>
      <c r="Q486" s="973">
        <f t="shared" si="21"/>
        <v>0</v>
      </c>
      <c r="R486" s="307" t="s">
        <v>112</v>
      </c>
      <c r="S486" s="307" t="s">
        <v>112</v>
      </c>
      <c r="T486" s="307"/>
      <c r="U486" s="307"/>
      <c r="V486" s="307"/>
      <c r="W486" s="307"/>
      <c r="X486" s="307"/>
      <c r="Y486" s="308"/>
      <c r="Z486" s="308"/>
      <c r="AA486" s="308"/>
      <c r="AB486" s="308"/>
      <c r="AC486" s="308"/>
      <c r="AD486" s="308"/>
      <c r="AE486" s="308"/>
      <c r="AF486" s="308"/>
      <c r="AG486" s="308"/>
      <c r="AH486" s="308"/>
      <c r="AI486" s="308"/>
      <c r="AJ486" s="343"/>
      <c r="AK486" s="344"/>
      <c r="AL486" s="344"/>
      <c r="AM486" s="344"/>
      <c r="AN486" s="344"/>
      <c r="AO486" s="344"/>
      <c r="AQ486" s="347"/>
    </row>
    <row r="487" spans="1:43" ht="15.75" customHeight="1" x14ac:dyDescent="0.25">
      <c r="A487" s="296" t="s">
        <v>160</v>
      </c>
      <c r="B487" s="305" t="s">
        <v>2291</v>
      </c>
      <c r="C487" s="305" t="s">
        <v>274</v>
      </c>
      <c r="D487" s="342">
        <v>4</v>
      </c>
      <c r="E487" s="342">
        <v>0</v>
      </c>
      <c r="F487" s="342">
        <v>0</v>
      </c>
      <c r="G487" s="342">
        <v>2</v>
      </c>
      <c r="H487" s="342">
        <v>0</v>
      </c>
      <c r="I487" s="342">
        <v>4</v>
      </c>
      <c r="J487" s="342">
        <v>0</v>
      </c>
      <c r="K487" s="342">
        <v>0</v>
      </c>
      <c r="L487" s="342">
        <v>0</v>
      </c>
      <c r="M487" s="342">
        <v>0</v>
      </c>
      <c r="N487" s="342">
        <v>0</v>
      </c>
      <c r="O487" s="342">
        <v>0</v>
      </c>
      <c r="P487" s="342">
        <f t="shared" si="22"/>
        <v>10</v>
      </c>
      <c r="Q487" s="973">
        <f t="shared" si="21"/>
        <v>4.1585228926685242E-4</v>
      </c>
      <c r="R487" s="307">
        <v>16910.090039568498</v>
      </c>
      <c r="S487" s="307">
        <v>16910.090039568498</v>
      </c>
      <c r="T487" s="307"/>
      <c r="U487" s="307"/>
      <c r="V487" s="307"/>
      <c r="W487" s="307"/>
      <c r="X487" s="307"/>
      <c r="Y487" s="308"/>
      <c r="Z487" s="308"/>
      <c r="AA487" s="308"/>
      <c r="AB487" s="308"/>
      <c r="AC487" s="308"/>
      <c r="AD487" s="308"/>
      <c r="AE487" s="308"/>
      <c r="AF487" s="308"/>
      <c r="AG487" s="308"/>
      <c r="AH487" s="308"/>
      <c r="AI487" s="308"/>
      <c r="AJ487" s="343"/>
      <c r="AK487" s="343"/>
      <c r="AL487" s="343"/>
      <c r="AM487" s="343"/>
      <c r="AN487" s="343"/>
      <c r="AO487" s="343"/>
      <c r="AQ487" s="347"/>
    </row>
    <row r="488" spans="1:43" ht="15.75" customHeight="1" x14ac:dyDescent="0.25">
      <c r="A488" s="296" t="s">
        <v>160</v>
      </c>
      <c r="B488" s="305" t="s">
        <v>2292</v>
      </c>
      <c r="C488" s="305" t="s">
        <v>274</v>
      </c>
      <c r="D488" s="342">
        <v>5</v>
      </c>
      <c r="E488" s="342">
        <v>0</v>
      </c>
      <c r="F488" s="342">
        <v>0</v>
      </c>
      <c r="G488" s="342">
        <v>16</v>
      </c>
      <c r="H488" s="342">
        <v>3</v>
      </c>
      <c r="I488" s="342">
        <v>14</v>
      </c>
      <c r="J488" s="342">
        <v>0</v>
      </c>
      <c r="K488" s="342">
        <v>0</v>
      </c>
      <c r="L488" s="342">
        <v>0</v>
      </c>
      <c r="M488" s="342">
        <v>0</v>
      </c>
      <c r="N488" s="342">
        <v>0</v>
      </c>
      <c r="O488" s="342">
        <v>0</v>
      </c>
      <c r="P488" s="342">
        <f t="shared" si="22"/>
        <v>38</v>
      </c>
      <c r="Q488" s="973">
        <f t="shared" si="21"/>
        <v>1.5802386992140392E-3</v>
      </c>
      <c r="R488" s="307">
        <v>14091.6798785353</v>
      </c>
      <c r="S488" s="307">
        <v>13549.6899995973</v>
      </c>
      <c r="T488" s="307"/>
      <c r="U488" s="307"/>
      <c r="V488" s="307"/>
      <c r="W488" s="307"/>
      <c r="X488" s="307"/>
      <c r="Y488" s="308"/>
      <c r="Z488" s="308"/>
      <c r="AA488" s="308"/>
      <c r="AB488" s="308"/>
      <c r="AC488" s="308"/>
      <c r="AD488" s="308"/>
      <c r="AE488" s="308"/>
      <c r="AF488" s="308"/>
      <c r="AG488" s="308"/>
      <c r="AH488" s="308"/>
      <c r="AI488" s="308"/>
      <c r="AJ488" s="343"/>
      <c r="AK488" s="343"/>
      <c r="AL488" s="343"/>
      <c r="AM488" s="343"/>
      <c r="AN488" s="343"/>
      <c r="AO488" s="343"/>
      <c r="AQ488" s="347"/>
    </row>
    <row r="489" spans="1:43" ht="15.75" customHeight="1" x14ac:dyDescent="0.25">
      <c r="A489" s="296" t="s">
        <v>160</v>
      </c>
      <c r="B489" s="305" t="s">
        <v>2308</v>
      </c>
      <c r="C489" s="305" t="s">
        <v>289</v>
      </c>
      <c r="D489" s="342">
        <v>20</v>
      </c>
      <c r="E489" s="342">
        <v>4</v>
      </c>
      <c r="F489" s="342">
        <v>0</v>
      </c>
      <c r="G489" s="342">
        <v>24</v>
      </c>
      <c r="H489" s="342">
        <v>16</v>
      </c>
      <c r="I489" s="342">
        <v>0</v>
      </c>
      <c r="J489" s="342">
        <v>0</v>
      </c>
      <c r="K489" s="342">
        <v>0</v>
      </c>
      <c r="L489" s="342">
        <v>0</v>
      </c>
      <c r="M489" s="342">
        <v>0</v>
      </c>
      <c r="N489" s="342">
        <v>0</v>
      </c>
      <c r="O489" s="342">
        <v>0</v>
      </c>
      <c r="P489" s="342">
        <f t="shared" si="22"/>
        <v>64</v>
      </c>
      <c r="Q489" s="973">
        <f t="shared" si="21"/>
        <v>2.6614546513078555E-3</v>
      </c>
      <c r="R489" s="307">
        <v>13116.100035347699</v>
      </c>
      <c r="S489" s="307">
        <v>10028.3300065329</v>
      </c>
      <c r="T489" s="307"/>
      <c r="U489" s="307"/>
      <c r="V489" s="307"/>
      <c r="W489" s="307"/>
      <c r="X489" s="307"/>
      <c r="Y489" s="308"/>
      <c r="Z489" s="308"/>
      <c r="AA489" s="308"/>
      <c r="AB489" s="308"/>
      <c r="AC489" s="308"/>
      <c r="AD489" s="308"/>
      <c r="AE489" s="308"/>
      <c r="AF489" s="308"/>
      <c r="AG489" s="308"/>
      <c r="AH489" s="308"/>
      <c r="AI489" s="308"/>
      <c r="AJ489" s="343"/>
      <c r="AK489" s="343"/>
      <c r="AL489" s="343"/>
      <c r="AM489" s="343"/>
      <c r="AN489" s="343"/>
      <c r="AO489" s="343"/>
      <c r="AQ489" s="347"/>
    </row>
    <row r="490" spans="1:43" ht="15.75" customHeight="1" x14ac:dyDescent="0.25">
      <c r="A490" s="296" t="s">
        <v>1959</v>
      </c>
      <c r="B490" s="305" t="s">
        <v>1963</v>
      </c>
      <c r="C490" s="305" t="s">
        <v>1967</v>
      </c>
      <c r="D490" s="342">
        <v>0</v>
      </c>
      <c r="E490" s="342">
        <v>0</v>
      </c>
      <c r="F490" s="342">
        <v>0</v>
      </c>
      <c r="G490" s="342">
        <v>0</v>
      </c>
      <c r="H490" s="342">
        <v>0</v>
      </c>
      <c r="I490" s="342">
        <v>0</v>
      </c>
      <c r="J490" s="342">
        <v>0</v>
      </c>
      <c r="K490" s="342">
        <v>0</v>
      </c>
      <c r="L490" s="342">
        <v>0</v>
      </c>
      <c r="M490" s="342">
        <v>0</v>
      </c>
      <c r="N490" s="342">
        <v>0</v>
      </c>
      <c r="O490" s="342">
        <v>0</v>
      </c>
      <c r="P490" s="342">
        <f t="shared" si="22"/>
        <v>0</v>
      </c>
      <c r="Q490" s="973">
        <f t="shared" si="21"/>
        <v>0</v>
      </c>
      <c r="R490" s="307" t="s">
        <v>112</v>
      </c>
      <c r="S490" s="307" t="s">
        <v>112</v>
      </c>
      <c r="T490" s="307"/>
      <c r="U490" s="307"/>
      <c r="V490" s="307"/>
      <c r="W490" s="307"/>
      <c r="X490" s="307"/>
      <c r="Y490" s="308"/>
      <c r="Z490" s="308"/>
      <c r="AA490" s="308"/>
      <c r="AB490" s="308"/>
      <c r="AC490" s="308"/>
      <c r="AD490" s="308"/>
      <c r="AE490" s="308"/>
      <c r="AF490" s="308"/>
      <c r="AG490" s="308"/>
      <c r="AH490" s="308"/>
      <c r="AI490" s="308"/>
      <c r="AJ490" s="343"/>
      <c r="AK490" s="344"/>
      <c r="AL490" s="344"/>
      <c r="AM490" s="344"/>
      <c r="AN490" s="344"/>
      <c r="AO490" s="344"/>
      <c r="AQ490" s="347"/>
    </row>
    <row r="491" spans="1:43" ht="15.75" customHeight="1" x14ac:dyDescent="0.25">
      <c r="A491" s="296" t="s">
        <v>162</v>
      </c>
      <c r="B491" s="305" t="s">
        <v>585</v>
      </c>
      <c r="C491" s="305" t="s">
        <v>284</v>
      </c>
      <c r="D491" s="342">
        <v>0</v>
      </c>
      <c r="E491" s="342">
        <v>0</v>
      </c>
      <c r="F491" s="342">
        <v>0</v>
      </c>
      <c r="G491" s="342">
        <v>0</v>
      </c>
      <c r="H491" s="342">
        <v>0</v>
      </c>
      <c r="I491" s="342">
        <v>0</v>
      </c>
      <c r="J491" s="342">
        <v>0</v>
      </c>
      <c r="K491" s="342">
        <v>0</v>
      </c>
      <c r="L491" s="342">
        <v>0</v>
      </c>
      <c r="M491" s="342">
        <v>0</v>
      </c>
      <c r="N491" s="342">
        <v>0</v>
      </c>
      <c r="O491" s="342">
        <v>0</v>
      </c>
      <c r="P491" s="342">
        <f t="shared" si="22"/>
        <v>0</v>
      </c>
      <c r="Q491" s="973">
        <f t="shared" si="21"/>
        <v>0</v>
      </c>
      <c r="R491" s="307" t="s">
        <v>112</v>
      </c>
      <c r="S491" s="307" t="s">
        <v>112</v>
      </c>
      <c r="T491" s="307"/>
      <c r="U491" s="307"/>
      <c r="V491" s="307"/>
      <c r="W491" s="307"/>
      <c r="X491" s="307"/>
      <c r="Y491" s="308"/>
      <c r="Z491" s="308"/>
      <c r="AA491" s="308"/>
      <c r="AB491" s="308"/>
      <c r="AC491" s="308"/>
      <c r="AD491" s="308"/>
      <c r="AE491" s="308"/>
      <c r="AF491" s="308"/>
      <c r="AG491" s="308"/>
      <c r="AH491" s="308"/>
      <c r="AI491" s="308"/>
      <c r="AJ491" s="343"/>
      <c r="AK491" s="344"/>
      <c r="AL491" s="344"/>
      <c r="AM491" s="344"/>
      <c r="AN491" s="344"/>
      <c r="AO491" s="344"/>
      <c r="AQ491" s="347"/>
    </row>
    <row r="492" spans="1:43" ht="15.75" customHeight="1" x14ac:dyDescent="0.25">
      <c r="A492" s="296" t="s">
        <v>162</v>
      </c>
      <c r="B492" s="306" t="s">
        <v>1590</v>
      </c>
      <c r="C492" s="306" t="s">
        <v>1546</v>
      </c>
      <c r="D492" s="342">
        <v>0</v>
      </c>
      <c r="E492" s="342">
        <v>0</v>
      </c>
      <c r="F492" s="342">
        <v>0</v>
      </c>
      <c r="G492" s="342">
        <v>0</v>
      </c>
      <c r="H492" s="342">
        <v>1</v>
      </c>
      <c r="I492" s="342">
        <v>0</v>
      </c>
      <c r="J492" s="342">
        <v>0</v>
      </c>
      <c r="K492" s="342">
        <v>0</v>
      </c>
      <c r="L492" s="342">
        <v>0</v>
      </c>
      <c r="M492" s="342">
        <v>0</v>
      </c>
      <c r="N492" s="342">
        <v>0</v>
      </c>
      <c r="O492" s="342">
        <v>0</v>
      </c>
      <c r="P492" s="342">
        <f t="shared" si="22"/>
        <v>1</v>
      </c>
      <c r="Q492" s="973">
        <f t="shared" si="21"/>
        <v>4.1585228926685242E-5</v>
      </c>
      <c r="R492" s="307" t="s">
        <v>112</v>
      </c>
      <c r="S492" s="307" t="s">
        <v>112</v>
      </c>
      <c r="T492" s="307"/>
      <c r="U492" s="307"/>
      <c r="V492" s="307"/>
      <c r="W492" s="307"/>
      <c r="X492" s="307"/>
      <c r="Y492" s="308"/>
      <c r="Z492" s="308"/>
      <c r="AA492" s="308"/>
      <c r="AB492" s="308"/>
      <c r="AC492" s="308"/>
      <c r="AD492" s="308"/>
      <c r="AE492" s="308"/>
      <c r="AF492" s="308"/>
      <c r="AG492" s="308"/>
      <c r="AH492" s="308"/>
      <c r="AI492" s="308"/>
      <c r="AJ492" s="343"/>
      <c r="AK492" s="343"/>
      <c r="AL492" s="343"/>
      <c r="AM492" s="343"/>
      <c r="AN492" s="344"/>
      <c r="AO492" s="344"/>
      <c r="AQ492" s="347"/>
    </row>
    <row r="493" spans="1:43" ht="15.75" customHeight="1" x14ac:dyDescent="0.25">
      <c r="A493" s="296" t="s">
        <v>162</v>
      </c>
      <c r="B493" s="306" t="s">
        <v>1552</v>
      </c>
      <c r="C493" s="306" t="s">
        <v>311</v>
      </c>
      <c r="D493" s="342">
        <v>0</v>
      </c>
      <c r="E493" s="342">
        <v>0</v>
      </c>
      <c r="F493" s="342">
        <v>0</v>
      </c>
      <c r="G493" s="342">
        <v>0</v>
      </c>
      <c r="H493" s="342">
        <v>0</v>
      </c>
      <c r="I493" s="342">
        <v>0</v>
      </c>
      <c r="J493" s="342">
        <v>0</v>
      </c>
      <c r="K493" s="342">
        <v>0</v>
      </c>
      <c r="L493" s="342">
        <v>0</v>
      </c>
      <c r="M493" s="342">
        <v>0</v>
      </c>
      <c r="N493" s="342">
        <v>0</v>
      </c>
      <c r="O493" s="342">
        <v>0</v>
      </c>
      <c r="P493" s="342">
        <f t="shared" si="22"/>
        <v>0</v>
      </c>
      <c r="Q493" s="973">
        <f t="shared" si="21"/>
        <v>0</v>
      </c>
      <c r="R493" s="307" t="s">
        <v>112</v>
      </c>
      <c r="S493" s="307" t="s">
        <v>112</v>
      </c>
      <c r="T493" s="307"/>
      <c r="U493" s="307"/>
      <c r="V493" s="307"/>
      <c r="W493" s="307"/>
      <c r="X493" s="307"/>
      <c r="Y493" s="308"/>
      <c r="Z493" s="308"/>
      <c r="AA493" s="308"/>
      <c r="AB493" s="308"/>
      <c r="AC493" s="308"/>
      <c r="AD493" s="308"/>
      <c r="AE493" s="308"/>
      <c r="AF493" s="308"/>
      <c r="AG493" s="308"/>
      <c r="AH493" s="308"/>
      <c r="AI493" s="308"/>
      <c r="AJ493" s="343"/>
      <c r="AK493" s="343"/>
      <c r="AL493" s="343"/>
      <c r="AM493" s="343"/>
      <c r="AN493" s="343"/>
      <c r="AO493" s="343"/>
      <c r="AQ493" s="347"/>
    </row>
    <row r="494" spans="1:43" ht="15.75" customHeight="1" x14ac:dyDescent="0.25">
      <c r="A494" s="296" t="s">
        <v>162</v>
      </c>
      <c r="B494" s="305" t="s">
        <v>1631</v>
      </c>
      <c r="C494" s="305" t="s">
        <v>284</v>
      </c>
      <c r="D494" s="342">
        <v>0</v>
      </c>
      <c r="E494" s="342">
        <v>0</v>
      </c>
      <c r="F494" s="342">
        <v>0</v>
      </c>
      <c r="G494" s="342">
        <v>0</v>
      </c>
      <c r="H494" s="342">
        <v>0</v>
      </c>
      <c r="I494" s="342">
        <v>0</v>
      </c>
      <c r="J494" s="342">
        <v>0</v>
      </c>
      <c r="K494" s="342">
        <v>0</v>
      </c>
      <c r="L494" s="342">
        <v>0</v>
      </c>
      <c r="M494" s="342">
        <v>0</v>
      </c>
      <c r="N494" s="342">
        <v>0</v>
      </c>
      <c r="O494" s="342">
        <v>0</v>
      </c>
      <c r="P494" s="342">
        <f t="shared" si="22"/>
        <v>0</v>
      </c>
      <c r="Q494" s="973">
        <f t="shared" si="21"/>
        <v>0</v>
      </c>
      <c r="R494" s="307" t="s">
        <v>112</v>
      </c>
      <c r="S494" s="307" t="s">
        <v>112</v>
      </c>
      <c r="T494" s="307"/>
      <c r="U494" s="307"/>
      <c r="V494" s="307"/>
      <c r="W494" s="307"/>
      <c r="X494" s="307"/>
      <c r="Y494" s="308"/>
      <c r="Z494" s="308"/>
      <c r="AA494" s="308"/>
      <c r="AB494" s="308"/>
      <c r="AC494" s="308"/>
      <c r="AD494" s="308"/>
      <c r="AE494" s="308"/>
      <c r="AF494" s="308"/>
      <c r="AG494" s="308"/>
      <c r="AH494" s="308"/>
      <c r="AI494" s="308"/>
      <c r="AJ494" s="343"/>
      <c r="AK494" s="344"/>
      <c r="AL494" s="344"/>
      <c r="AM494" s="344"/>
      <c r="AN494" s="344"/>
      <c r="AO494" s="344"/>
      <c r="AQ494" s="347"/>
    </row>
    <row r="495" spans="1:43" ht="15.75" customHeight="1" x14ac:dyDescent="0.25">
      <c r="A495" s="296" t="s">
        <v>162</v>
      </c>
      <c r="B495" s="306" t="s">
        <v>586</v>
      </c>
      <c r="C495" s="306" t="s">
        <v>284</v>
      </c>
      <c r="D495" s="342">
        <v>0</v>
      </c>
      <c r="E495" s="342">
        <v>0</v>
      </c>
      <c r="F495" s="342">
        <v>0</v>
      </c>
      <c r="G495" s="342">
        <v>0</v>
      </c>
      <c r="H495" s="342">
        <v>0</v>
      </c>
      <c r="I495" s="342">
        <v>0</v>
      </c>
      <c r="J495" s="342">
        <v>0</v>
      </c>
      <c r="K495" s="342">
        <v>0</v>
      </c>
      <c r="L495" s="342">
        <v>0</v>
      </c>
      <c r="M495" s="342">
        <v>0</v>
      </c>
      <c r="N495" s="342">
        <v>0</v>
      </c>
      <c r="O495" s="342">
        <v>0</v>
      </c>
      <c r="P495" s="342">
        <f t="shared" si="22"/>
        <v>0</v>
      </c>
      <c r="Q495" s="973">
        <f t="shared" si="21"/>
        <v>0</v>
      </c>
      <c r="R495" s="307" t="s">
        <v>112</v>
      </c>
      <c r="S495" s="307" t="s">
        <v>112</v>
      </c>
      <c r="T495" s="307"/>
      <c r="U495" s="307"/>
      <c r="V495" s="307"/>
      <c r="W495" s="307"/>
      <c r="X495" s="307"/>
      <c r="Y495" s="308"/>
      <c r="Z495" s="308"/>
      <c r="AA495" s="308"/>
      <c r="AB495" s="308"/>
      <c r="AC495" s="308"/>
      <c r="AD495" s="308"/>
      <c r="AE495" s="308"/>
      <c r="AF495" s="308"/>
      <c r="AG495" s="308"/>
      <c r="AH495" s="308"/>
      <c r="AI495" s="308"/>
      <c r="AJ495" s="343"/>
      <c r="AK495" s="344"/>
      <c r="AL495" s="344"/>
      <c r="AM495" s="344"/>
      <c r="AN495" s="344"/>
      <c r="AO495" s="344"/>
      <c r="AQ495" s="347"/>
    </row>
    <row r="496" spans="1:43" ht="15.75" customHeight="1" x14ac:dyDescent="0.25">
      <c r="A496" s="296" t="s">
        <v>164</v>
      </c>
      <c r="B496" s="305" t="s">
        <v>1557</v>
      </c>
      <c r="C496" s="305" t="s">
        <v>361</v>
      </c>
      <c r="D496" s="342">
        <v>0</v>
      </c>
      <c r="E496" s="342">
        <v>0</v>
      </c>
      <c r="F496" s="342">
        <v>0</v>
      </c>
      <c r="G496" s="342">
        <v>0</v>
      </c>
      <c r="H496" s="342">
        <v>0</v>
      </c>
      <c r="I496" s="342">
        <v>0</v>
      </c>
      <c r="J496" s="342">
        <v>0</v>
      </c>
      <c r="K496" s="342">
        <v>0</v>
      </c>
      <c r="L496" s="342">
        <v>0</v>
      </c>
      <c r="M496" s="342">
        <v>0</v>
      </c>
      <c r="N496" s="342">
        <v>0</v>
      </c>
      <c r="O496" s="342">
        <v>0</v>
      </c>
      <c r="P496" s="342">
        <f t="shared" si="22"/>
        <v>0</v>
      </c>
      <c r="Q496" s="973">
        <f t="shared" si="21"/>
        <v>0</v>
      </c>
      <c r="R496" s="307" t="s">
        <v>112</v>
      </c>
      <c r="S496" s="307" t="s">
        <v>112</v>
      </c>
      <c r="T496" s="307"/>
      <c r="U496" s="307"/>
      <c r="V496" s="307"/>
      <c r="W496" s="307"/>
      <c r="X496" s="307"/>
      <c r="Y496" s="308"/>
      <c r="Z496" s="308"/>
      <c r="AA496" s="308"/>
      <c r="AB496" s="308"/>
      <c r="AC496" s="308"/>
      <c r="AD496" s="308"/>
      <c r="AE496" s="308"/>
      <c r="AF496" s="308"/>
      <c r="AG496" s="308"/>
      <c r="AH496" s="308"/>
      <c r="AI496" s="308"/>
      <c r="AJ496" s="343"/>
      <c r="AK496" s="344"/>
      <c r="AL496" s="344"/>
      <c r="AM496" s="344"/>
      <c r="AN496" s="344"/>
      <c r="AO496" s="344"/>
      <c r="AQ496" s="347"/>
    </row>
    <row r="497" spans="1:43" ht="15.75" customHeight="1" x14ac:dyDescent="0.25">
      <c r="A497" s="296" t="s">
        <v>164</v>
      </c>
      <c r="B497" s="306" t="s">
        <v>1575</v>
      </c>
      <c r="C497" s="306" t="s">
        <v>272</v>
      </c>
      <c r="D497" s="342">
        <v>0</v>
      </c>
      <c r="E497" s="342">
        <v>0</v>
      </c>
      <c r="F497" s="342">
        <v>0</v>
      </c>
      <c r="G497" s="342">
        <v>0</v>
      </c>
      <c r="H497" s="342">
        <v>0</v>
      </c>
      <c r="I497" s="342">
        <v>0</v>
      </c>
      <c r="J497" s="342">
        <v>0</v>
      </c>
      <c r="K497" s="342">
        <v>0</v>
      </c>
      <c r="L497" s="342">
        <v>0</v>
      </c>
      <c r="M497" s="342">
        <v>0</v>
      </c>
      <c r="N497" s="342">
        <v>0</v>
      </c>
      <c r="O497" s="342">
        <v>0</v>
      </c>
      <c r="P497" s="342">
        <f t="shared" si="22"/>
        <v>0</v>
      </c>
      <c r="Q497" s="973">
        <f t="shared" si="21"/>
        <v>0</v>
      </c>
      <c r="R497" s="307" t="s">
        <v>112</v>
      </c>
      <c r="S497" s="307" t="s">
        <v>112</v>
      </c>
      <c r="T497" s="307"/>
      <c r="U497" s="307"/>
      <c r="V497" s="307"/>
      <c r="W497" s="307"/>
      <c r="X497" s="307"/>
      <c r="Y497" s="308"/>
      <c r="Z497" s="308"/>
      <c r="AA497" s="308"/>
      <c r="AB497" s="308"/>
      <c r="AC497" s="308"/>
      <c r="AD497" s="308"/>
      <c r="AE497" s="308"/>
      <c r="AF497" s="308"/>
      <c r="AG497" s="308"/>
      <c r="AH497" s="308"/>
      <c r="AI497" s="308"/>
      <c r="AJ497" s="343"/>
      <c r="AK497" s="344"/>
      <c r="AL497" s="344"/>
      <c r="AM497" s="344"/>
      <c r="AN497" s="344"/>
      <c r="AO497" s="344"/>
      <c r="AQ497" s="347"/>
    </row>
    <row r="498" spans="1:43" ht="15.75" customHeight="1" x14ac:dyDescent="0.25">
      <c r="A498" s="296" t="s">
        <v>164</v>
      </c>
      <c r="B498" s="305" t="s">
        <v>1558</v>
      </c>
      <c r="C498" s="305" t="s">
        <v>418</v>
      </c>
      <c r="D498" s="342">
        <v>0</v>
      </c>
      <c r="E498" s="342">
        <v>0</v>
      </c>
      <c r="F498" s="342">
        <v>0</v>
      </c>
      <c r="G498" s="342">
        <v>0</v>
      </c>
      <c r="H498" s="342">
        <v>0</v>
      </c>
      <c r="I498" s="342">
        <v>0</v>
      </c>
      <c r="J498" s="342">
        <v>0</v>
      </c>
      <c r="K498" s="342">
        <v>0</v>
      </c>
      <c r="L498" s="342">
        <v>0</v>
      </c>
      <c r="M498" s="342">
        <v>0</v>
      </c>
      <c r="N498" s="342">
        <v>0</v>
      </c>
      <c r="O498" s="342">
        <v>0</v>
      </c>
      <c r="P498" s="342">
        <f t="shared" si="22"/>
        <v>0</v>
      </c>
      <c r="Q498" s="973">
        <f t="shared" si="21"/>
        <v>0</v>
      </c>
      <c r="R498" s="307" t="s">
        <v>112</v>
      </c>
      <c r="S498" s="307" t="s">
        <v>112</v>
      </c>
      <c r="T498" s="307"/>
      <c r="U498" s="307"/>
      <c r="V498" s="307"/>
      <c r="W498" s="307"/>
      <c r="X498" s="307"/>
      <c r="Y498" s="308"/>
      <c r="Z498" s="308"/>
      <c r="AA498" s="308"/>
      <c r="AB498" s="308"/>
      <c r="AC498" s="308"/>
      <c r="AD498" s="308"/>
      <c r="AE498" s="308"/>
      <c r="AF498" s="308"/>
      <c r="AG498" s="308"/>
      <c r="AH498" s="308"/>
      <c r="AI498" s="308"/>
      <c r="AJ498" s="343"/>
      <c r="AK498" s="344"/>
      <c r="AL498" s="344"/>
      <c r="AM498" s="344"/>
      <c r="AN498" s="343"/>
      <c r="AO498" s="343"/>
      <c r="AQ498" s="347"/>
    </row>
    <row r="499" spans="1:43" ht="15.75" customHeight="1" x14ac:dyDescent="0.25">
      <c r="A499" s="296" t="s">
        <v>164</v>
      </c>
      <c r="B499" s="306" t="s">
        <v>1559</v>
      </c>
      <c r="C499" s="306" t="s">
        <v>418</v>
      </c>
      <c r="D499" s="342">
        <v>0</v>
      </c>
      <c r="E499" s="342">
        <v>0</v>
      </c>
      <c r="F499" s="342">
        <v>0</v>
      </c>
      <c r="G499" s="342">
        <v>0</v>
      </c>
      <c r="H499" s="342">
        <v>0</v>
      </c>
      <c r="I499" s="342">
        <v>0</v>
      </c>
      <c r="J499" s="342">
        <v>0</v>
      </c>
      <c r="K499" s="342">
        <v>0</v>
      </c>
      <c r="L499" s="342">
        <v>0</v>
      </c>
      <c r="M499" s="342">
        <v>0</v>
      </c>
      <c r="N499" s="342">
        <v>0</v>
      </c>
      <c r="O499" s="342">
        <v>0</v>
      </c>
      <c r="P499" s="342">
        <f t="shared" si="22"/>
        <v>0</v>
      </c>
      <c r="Q499" s="973">
        <f t="shared" si="21"/>
        <v>0</v>
      </c>
      <c r="R499" s="307" t="s">
        <v>112</v>
      </c>
      <c r="S499" s="307" t="s">
        <v>112</v>
      </c>
      <c r="T499" s="307"/>
      <c r="U499" s="307"/>
      <c r="V499" s="307"/>
      <c r="W499" s="307"/>
      <c r="X499" s="307"/>
      <c r="Y499" s="308"/>
      <c r="Z499" s="308"/>
      <c r="AA499" s="308"/>
      <c r="AB499" s="308"/>
      <c r="AC499" s="308"/>
      <c r="AD499" s="308"/>
      <c r="AE499" s="308"/>
      <c r="AF499" s="308"/>
      <c r="AG499" s="308"/>
      <c r="AH499" s="308"/>
      <c r="AI499" s="308"/>
      <c r="AJ499" s="343"/>
      <c r="AK499" s="344"/>
      <c r="AL499" s="344"/>
      <c r="AM499" s="344"/>
      <c r="AN499" s="344"/>
      <c r="AO499" s="344"/>
      <c r="AQ499" s="347"/>
    </row>
    <row r="500" spans="1:43" ht="15.75" customHeight="1" x14ac:dyDescent="0.25">
      <c r="A500" s="296" t="s">
        <v>164</v>
      </c>
      <c r="B500" s="305" t="s">
        <v>1560</v>
      </c>
      <c r="C500" s="305" t="s">
        <v>81</v>
      </c>
      <c r="D500" s="342">
        <v>0</v>
      </c>
      <c r="E500" s="342">
        <v>0</v>
      </c>
      <c r="F500" s="342">
        <v>0</v>
      </c>
      <c r="G500" s="342">
        <v>0</v>
      </c>
      <c r="H500" s="342">
        <v>0</v>
      </c>
      <c r="I500" s="342">
        <v>0</v>
      </c>
      <c r="J500" s="342">
        <v>0</v>
      </c>
      <c r="K500" s="342">
        <v>0</v>
      </c>
      <c r="L500" s="342">
        <v>0</v>
      </c>
      <c r="M500" s="342">
        <v>0</v>
      </c>
      <c r="N500" s="342">
        <v>0</v>
      </c>
      <c r="O500" s="342">
        <v>0</v>
      </c>
      <c r="P500" s="342">
        <f t="shared" si="22"/>
        <v>0</v>
      </c>
      <c r="Q500" s="973">
        <f t="shared" si="21"/>
        <v>0</v>
      </c>
      <c r="R500" s="307" t="s">
        <v>112</v>
      </c>
      <c r="S500" s="307" t="s">
        <v>112</v>
      </c>
      <c r="T500" s="307"/>
      <c r="U500" s="307"/>
      <c r="V500" s="307"/>
      <c r="W500" s="307"/>
      <c r="X500" s="307"/>
      <c r="Y500" s="308"/>
      <c r="Z500" s="308"/>
      <c r="AA500" s="308"/>
      <c r="AB500" s="308"/>
      <c r="AC500" s="308"/>
      <c r="AD500" s="308"/>
      <c r="AE500" s="308"/>
      <c r="AF500" s="308"/>
      <c r="AG500" s="308"/>
      <c r="AH500" s="308"/>
      <c r="AI500" s="308"/>
      <c r="AJ500" s="343"/>
      <c r="AK500" s="344"/>
      <c r="AL500" s="344"/>
      <c r="AM500" s="344"/>
      <c r="AN500" s="344"/>
      <c r="AO500" s="344"/>
      <c r="AQ500" s="347"/>
    </row>
    <row r="501" spans="1:43" ht="15.75" customHeight="1" x14ac:dyDescent="0.25">
      <c r="A501" s="296" t="s">
        <v>164</v>
      </c>
      <c r="B501" s="305" t="s">
        <v>587</v>
      </c>
      <c r="C501" s="305" t="s">
        <v>274</v>
      </c>
      <c r="D501" s="342">
        <v>3</v>
      </c>
      <c r="E501" s="342">
        <v>0</v>
      </c>
      <c r="F501" s="342">
        <v>2</v>
      </c>
      <c r="G501" s="342">
        <v>33</v>
      </c>
      <c r="H501" s="342">
        <v>5</v>
      </c>
      <c r="I501" s="342">
        <v>0</v>
      </c>
      <c r="J501" s="342">
        <v>0</v>
      </c>
      <c r="K501" s="342">
        <v>0</v>
      </c>
      <c r="L501" s="342">
        <v>0</v>
      </c>
      <c r="M501" s="342">
        <v>0</v>
      </c>
      <c r="N501" s="342">
        <v>0</v>
      </c>
      <c r="O501" s="342">
        <v>0</v>
      </c>
      <c r="P501" s="342">
        <f t="shared" si="22"/>
        <v>43</v>
      </c>
      <c r="Q501" s="973">
        <f t="shared" si="21"/>
        <v>1.7881648438474653E-3</v>
      </c>
      <c r="R501" s="307">
        <v>20289.4500346852</v>
      </c>
      <c r="S501" s="307">
        <v>15397.420023819899</v>
      </c>
      <c r="T501" s="307"/>
      <c r="U501" s="307"/>
      <c r="V501" s="307"/>
      <c r="W501" s="307"/>
      <c r="X501" s="307"/>
      <c r="Y501" s="308"/>
      <c r="Z501" s="308"/>
      <c r="AA501" s="308"/>
      <c r="AB501" s="308"/>
      <c r="AC501" s="308"/>
      <c r="AD501" s="308"/>
      <c r="AE501" s="308"/>
      <c r="AF501" s="308"/>
      <c r="AG501" s="308"/>
      <c r="AH501" s="308"/>
      <c r="AI501" s="308"/>
      <c r="AJ501" s="343"/>
      <c r="AK501" s="344"/>
      <c r="AL501" s="344"/>
      <c r="AM501" s="344"/>
      <c r="AN501" s="344"/>
      <c r="AO501" s="344"/>
      <c r="AQ501" s="347"/>
    </row>
    <row r="502" spans="1:43" ht="15.75" customHeight="1" x14ac:dyDescent="0.25">
      <c r="A502" s="296" t="s">
        <v>164</v>
      </c>
      <c r="B502" s="306" t="s">
        <v>525</v>
      </c>
      <c r="C502" s="306" t="s">
        <v>376</v>
      </c>
      <c r="D502" s="342">
        <v>3</v>
      </c>
      <c r="E502" s="342">
        <v>2</v>
      </c>
      <c r="F502" s="342">
        <v>2</v>
      </c>
      <c r="G502" s="342">
        <v>0</v>
      </c>
      <c r="H502" s="342">
        <v>0</v>
      </c>
      <c r="I502" s="342">
        <v>0</v>
      </c>
      <c r="J502" s="342">
        <v>0</v>
      </c>
      <c r="K502" s="342">
        <v>0</v>
      </c>
      <c r="L502" s="342">
        <v>0</v>
      </c>
      <c r="M502" s="342">
        <v>0</v>
      </c>
      <c r="N502" s="342">
        <v>0</v>
      </c>
      <c r="O502" s="342">
        <v>0</v>
      </c>
      <c r="P502" s="342">
        <f t="shared" si="22"/>
        <v>7</v>
      </c>
      <c r="Q502" s="973">
        <f t="shared" si="21"/>
        <v>2.9109660248679669E-4</v>
      </c>
      <c r="R502" s="307">
        <v>25122.159907678601</v>
      </c>
      <c r="S502" s="307">
        <v>24392.309884158902</v>
      </c>
      <c r="T502" s="307"/>
      <c r="U502" s="307"/>
      <c r="V502" s="307"/>
      <c r="W502" s="307"/>
      <c r="X502" s="307"/>
      <c r="Y502" s="308"/>
      <c r="Z502" s="308"/>
      <c r="AA502" s="308"/>
      <c r="AB502" s="308"/>
      <c r="AC502" s="308"/>
      <c r="AD502" s="308"/>
      <c r="AE502" s="308"/>
      <c r="AF502" s="308"/>
      <c r="AG502" s="308"/>
      <c r="AH502" s="308"/>
      <c r="AI502" s="308"/>
      <c r="AJ502" s="343"/>
      <c r="AK502" s="344"/>
      <c r="AL502" s="344"/>
      <c r="AM502" s="344"/>
      <c r="AN502" s="344"/>
      <c r="AO502" s="344"/>
      <c r="AQ502" s="347"/>
    </row>
    <row r="503" spans="1:43" ht="15.75" customHeight="1" x14ac:dyDescent="0.25">
      <c r="A503" s="296" t="s">
        <v>164</v>
      </c>
      <c r="B503" s="306" t="s">
        <v>1561</v>
      </c>
      <c r="C503" s="306" t="s">
        <v>81</v>
      </c>
      <c r="D503" s="342">
        <v>0</v>
      </c>
      <c r="E503" s="342">
        <v>0</v>
      </c>
      <c r="F503" s="342">
        <v>0</v>
      </c>
      <c r="G503" s="342">
        <v>0</v>
      </c>
      <c r="H503" s="342">
        <v>6</v>
      </c>
      <c r="I503" s="342">
        <v>0</v>
      </c>
      <c r="J503" s="342">
        <v>0</v>
      </c>
      <c r="K503" s="342">
        <v>0</v>
      </c>
      <c r="L503" s="342">
        <v>0</v>
      </c>
      <c r="M503" s="342">
        <v>0</v>
      </c>
      <c r="N503" s="342">
        <v>0</v>
      </c>
      <c r="O503" s="342">
        <v>0</v>
      </c>
      <c r="P503" s="342">
        <f t="shared" si="22"/>
        <v>6</v>
      </c>
      <c r="Q503" s="973">
        <f t="shared" si="21"/>
        <v>2.4951137356011145E-4</v>
      </c>
      <c r="R503" s="307" t="s">
        <v>112</v>
      </c>
      <c r="S503" s="307" t="s">
        <v>112</v>
      </c>
      <c r="T503" s="307"/>
      <c r="U503" s="307"/>
      <c r="V503" s="307"/>
      <c r="W503" s="307"/>
      <c r="X503" s="307"/>
      <c r="Y503" s="308"/>
      <c r="Z503" s="308"/>
      <c r="AA503" s="308"/>
      <c r="AB503" s="308"/>
      <c r="AC503" s="308"/>
      <c r="AD503" s="308"/>
      <c r="AE503" s="308"/>
      <c r="AF503" s="308"/>
      <c r="AG503" s="308"/>
      <c r="AH503" s="308"/>
      <c r="AI503" s="308"/>
      <c r="AJ503" s="343"/>
      <c r="AK503" s="344"/>
      <c r="AL503" s="344"/>
      <c r="AM503" s="344"/>
      <c r="AN503" s="344"/>
      <c r="AO503" s="344"/>
      <c r="AQ503" s="347"/>
    </row>
    <row r="504" spans="1:43" ht="15.75" customHeight="1" x14ac:dyDescent="0.25">
      <c r="A504" s="296" t="s">
        <v>164</v>
      </c>
      <c r="B504" s="306" t="s">
        <v>2293</v>
      </c>
      <c r="C504" s="306" t="s">
        <v>376</v>
      </c>
      <c r="D504" s="342">
        <v>4</v>
      </c>
      <c r="E504" s="342">
        <v>9</v>
      </c>
      <c r="F504" s="342">
        <v>7</v>
      </c>
      <c r="G504" s="342">
        <v>0</v>
      </c>
      <c r="H504" s="342">
        <v>0</v>
      </c>
      <c r="I504" s="342">
        <v>0</v>
      </c>
      <c r="J504" s="342">
        <v>0</v>
      </c>
      <c r="K504" s="342">
        <v>0</v>
      </c>
      <c r="L504" s="342">
        <v>0</v>
      </c>
      <c r="M504" s="342">
        <v>0</v>
      </c>
      <c r="N504" s="342">
        <v>0</v>
      </c>
      <c r="O504" s="342">
        <v>0</v>
      </c>
      <c r="P504" s="342">
        <f t="shared" si="22"/>
        <v>20</v>
      </c>
      <c r="Q504" s="973">
        <f t="shared" si="21"/>
        <v>8.3170457853370483E-4</v>
      </c>
      <c r="R504" s="307">
        <v>26920.5500731266</v>
      </c>
      <c r="S504" s="307">
        <v>26920.5500731266</v>
      </c>
      <c r="T504" s="307"/>
      <c r="U504" s="307"/>
      <c r="V504" s="307"/>
      <c r="W504" s="307"/>
      <c r="X504" s="307"/>
      <c r="Y504" s="308"/>
      <c r="Z504" s="308"/>
      <c r="AA504" s="308"/>
      <c r="AB504" s="308"/>
      <c r="AC504" s="308"/>
      <c r="AD504" s="308"/>
      <c r="AE504" s="308"/>
      <c r="AF504" s="308"/>
      <c r="AG504" s="308"/>
      <c r="AH504" s="308"/>
      <c r="AI504" s="308"/>
      <c r="AJ504" s="343"/>
      <c r="AK504" s="343"/>
      <c r="AL504" s="343"/>
      <c r="AM504" s="343"/>
      <c r="AN504" s="343"/>
      <c r="AO504" s="343"/>
      <c r="AQ504" s="347"/>
    </row>
    <row r="505" spans="1:43" ht="15.75" customHeight="1" x14ac:dyDescent="0.25">
      <c r="A505" s="296" t="s">
        <v>164</v>
      </c>
      <c r="B505" s="306" t="s">
        <v>2294</v>
      </c>
      <c r="C505" s="306" t="s">
        <v>418</v>
      </c>
      <c r="D505" s="342">
        <v>2</v>
      </c>
      <c r="E505" s="342">
        <v>0</v>
      </c>
      <c r="F505" s="342">
        <v>0</v>
      </c>
      <c r="G505" s="342">
        <v>0</v>
      </c>
      <c r="H505" s="342">
        <v>0</v>
      </c>
      <c r="I505" s="342">
        <v>0</v>
      </c>
      <c r="J505" s="342">
        <v>0</v>
      </c>
      <c r="K505" s="342">
        <v>0</v>
      </c>
      <c r="L505" s="342">
        <v>0</v>
      </c>
      <c r="M505" s="342">
        <v>0</v>
      </c>
      <c r="N505" s="342">
        <v>0</v>
      </c>
      <c r="O505" s="342">
        <v>0</v>
      </c>
      <c r="P505" s="342">
        <f t="shared" si="22"/>
        <v>2</v>
      </c>
      <c r="Q505" s="973">
        <f t="shared" si="21"/>
        <v>8.3170457853370483E-5</v>
      </c>
      <c r="R505" s="307" t="s">
        <v>112</v>
      </c>
      <c r="S505" s="307" t="s">
        <v>112</v>
      </c>
      <c r="T505" s="307"/>
      <c r="U505" s="307"/>
      <c r="V505" s="307"/>
      <c r="W505" s="307"/>
      <c r="X505" s="307"/>
      <c r="Y505" s="308"/>
      <c r="Z505" s="308"/>
      <c r="AA505" s="308"/>
      <c r="AB505" s="308"/>
      <c r="AC505" s="308"/>
      <c r="AD505" s="308"/>
      <c r="AE505" s="308"/>
      <c r="AF505" s="308"/>
      <c r="AG505" s="308"/>
      <c r="AH505" s="308"/>
      <c r="AI505" s="308"/>
      <c r="AJ505" s="343"/>
      <c r="AK505" s="343"/>
      <c r="AL505" s="343"/>
      <c r="AM505" s="343"/>
      <c r="AN505" s="343"/>
      <c r="AO505" s="343"/>
      <c r="AQ505" s="347"/>
    </row>
    <row r="506" spans="1:43" ht="15.75" customHeight="1" x14ac:dyDescent="0.25">
      <c r="A506" s="296" t="s">
        <v>164</v>
      </c>
      <c r="B506" s="306" t="s">
        <v>2295</v>
      </c>
      <c r="C506" s="306" t="s">
        <v>81</v>
      </c>
      <c r="D506" s="342">
        <v>2</v>
      </c>
      <c r="E506" s="342">
        <v>0</v>
      </c>
      <c r="F506" s="342">
        <v>0</v>
      </c>
      <c r="G506" s="342">
        <v>0</v>
      </c>
      <c r="H506" s="342">
        <v>0</v>
      </c>
      <c r="I506" s="342">
        <v>0</v>
      </c>
      <c r="J506" s="342">
        <v>0</v>
      </c>
      <c r="K506" s="342">
        <v>0</v>
      </c>
      <c r="L506" s="342">
        <v>0</v>
      </c>
      <c r="M506" s="342">
        <v>0</v>
      </c>
      <c r="N506" s="342">
        <v>0</v>
      </c>
      <c r="O506" s="342">
        <v>0</v>
      </c>
      <c r="P506" s="342">
        <f t="shared" si="22"/>
        <v>2</v>
      </c>
      <c r="Q506" s="973">
        <f t="shared" si="21"/>
        <v>8.3170457853370483E-5</v>
      </c>
      <c r="R506" s="307" t="s">
        <v>112</v>
      </c>
      <c r="S506" s="307" t="s">
        <v>112</v>
      </c>
      <c r="T506" s="307"/>
      <c r="U506" s="307"/>
      <c r="V506" s="307"/>
      <c r="W506" s="307"/>
      <c r="X506" s="307"/>
      <c r="Y506" s="308"/>
      <c r="Z506" s="308"/>
      <c r="AA506" s="308"/>
      <c r="AB506" s="308"/>
      <c r="AC506" s="308"/>
      <c r="AD506" s="308"/>
      <c r="AE506" s="308"/>
      <c r="AF506" s="308"/>
      <c r="AG506" s="308"/>
      <c r="AH506" s="308"/>
      <c r="AI506" s="308"/>
      <c r="AJ506" s="343"/>
      <c r="AK506" s="343"/>
      <c r="AL506" s="343"/>
      <c r="AM506" s="343"/>
      <c r="AN506" s="343"/>
      <c r="AO506" s="343"/>
      <c r="AQ506" s="347"/>
    </row>
    <row r="507" spans="1:43" ht="15.75" customHeight="1" x14ac:dyDescent="0.25">
      <c r="A507" s="296" t="s">
        <v>135</v>
      </c>
      <c r="B507" s="305" t="s">
        <v>333</v>
      </c>
      <c r="C507" s="305" t="s">
        <v>274</v>
      </c>
      <c r="D507" s="342">
        <v>30</v>
      </c>
      <c r="E507" s="342">
        <v>0</v>
      </c>
      <c r="F507" s="342">
        <v>0</v>
      </c>
      <c r="G507" s="342">
        <v>40</v>
      </c>
      <c r="H507" s="342">
        <v>39</v>
      </c>
      <c r="I507" s="342">
        <v>0</v>
      </c>
      <c r="J507" s="342">
        <v>0</v>
      </c>
      <c r="K507" s="342">
        <v>0</v>
      </c>
      <c r="L507" s="342">
        <v>0</v>
      </c>
      <c r="M507" s="342">
        <v>0</v>
      </c>
      <c r="N507" s="342">
        <v>0</v>
      </c>
      <c r="O507" s="342">
        <v>0</v>
      </c>
      <c r="P507" s="342">
        <f t="shared" si="22"/>
        <v>109</v>
      </c>
      <c r="Q507" s="973">
        <f t="shared" si="21"/>
        <v>4.5327899530086917E-3</v>
      </c>
      <c r="R507" s="307">
        <v>28670.050135855301</v>
      </c>
      <c r="S507" s="307">
        <v>22152.820049619299</v>
      </c>
      <c r="T507" s="307"/>
      <c r="U507" s="307"/>
      <c r="V507" s="307"/>
      <c r="W507" s="307"/>
      <c r="X507" s="307"/>
      <c r="Y507" s="308"/>
      <c r="Z507" s="308"/>
      <c r="AA507" s="308"/>
      <c r="AB507" s="308"/>
      <c r="AC507" s="308"/>
      <c r="AD507" s="308"/>
      <c r="AE507" s="308"/>
      <c r="AF507" s="308"/>
      <c r="AG507" s="308"/>
      <c r="AH507" s="308"/>
      <c r="AI507" s="308"/>
      <c r="AJ507" s="343"/>
      <c r="AK507" s="344"/>
      <c r="AL507" s="344"/>
      <c r="AM507" s="344"/>
      <c r="AN507" s="344"/>
      <c r="AO507" s="344"/>
      <c r="AQ507" s="347"/>
    </row>
    <row r="508" spans="1:43" ht="15.75" customHeight="1" x14ac:dyDescent="0.25">
      <c r="A508" s="296" t="s">
        <v>135</v>
      </c>
      <c r="B508" s="305" t="s">
        <v>379</v>
      </c>
      <c r="C508" s="305" t="s">
        <v>289</v>
      </c>
      <c r="D508" s="342">
        <v>58</v>
      </c>
      <c r="E508" s="342">
        <v>37</v>
      </c>
      <c r="F508" s="342">
        <v>0</v>
      </c>
      <c r="G508" s="342">
        <v>28</v>
      </c>
      <c r="H508" s="342">
        <v>13</v>
      </c>
      <c r="I508" s="342">
        <v>11</v>
      </c>
      <c r="J508" s="342">
        <v>0</v>
      </c>
      <c r="K508" s="342">
        <v>0</v>
      </c>
      <c r="L508" s="342">
        <v>0</v>
      </c>
      <c r="M508" s="342">
        <v>0</v>
      </c>
      <c r="N508" s="342">
        <v>0</v>
      </c>
      <c r="O508" s="342">
        <v>0</v>
      </c>
      <c r="P508" s="342">
        <f t="shared" si="22"/>
        <v>147</v>
      </c>
      <c r="Q508" s="973">
        <f t="shared" si="21"/>
        <v>6.1130286522227302E-3</v>
      </c>
      <c r="R508" s="307">
        <v>18647.543934745499</v>
      </c>
      <c r="S508" s="307">
        <v>13880.110809538401</v>
      </c>
      <c r="T508" s="307"/>
      <c r="U508" s="307"/>
      <c r="V508" s="307"/>
      <c r="W508" s="307"/>
      <c r="X508" s="307"/>
      <c r="Y508" s="308"/>
      <c r="Z508" s="308"/>
      <c r="AA508" s="308"/>
      <c r="AB508" s="308"/>
      <c r="AC508" s="308"/>
      <c r="AD508" s="308"/>
      <c r="AE508" s="308"/>
      <c r="AF508" s="308"/>
      <c r="AG508" s="308"/>
      <c r="AH508" s="308"/>
      <c r="AI508" s="308"/>
      <c r="AJ508" s="343"/>
      <c r="AK508" s="344"/>
      <c r="AL508" s="344"/>
      <c r="AM508" s="344"/>
      <c r="AN508" s="344"/>
      <c r="AO508" s="344"/>
      <c r="AQ508" s="347"/>
    </row>
    <row r="509" spans="1:43" ht="15.75" customHeight="1" x14ac:dyDescent="0.25">
      <c r="A509" s="296" t="s">
        <v>135</v>
      </c>
      <c r="B509" s="306" t="s">
        <v>370</v>
      </c>
      <c r="C509" s="306" t="s">
        <v>272</v>
      </c>
      <c r="D509" s="342">
        <v>28</v>
      </c>
      <c r="E509" s="342">
        <v>9</v>
      </c>
      <c r="F509" s="342">
        <v>1</v>
      </c>
      <c r="G509" s="342">
        <v>46</v>
      </c>
      <c r="H509" s="342">
        <v>34</v>
      </c>
      <c r="I509" s="342">
        <v>25</v>
      </c>
      <c r="J509" s="342">
        <v>0</v>
      </c>
      <c r="K509" s="342">
        <v>0</v>
      </c>
      <c r="L509" s="342">
        <v>0</v>
      </c>
      <c r="M509" s="342">
        <v>0</v>
      </c>
      <c r="N509" s="342">
        <v>0</v>
      </c>
      <c r="O509" s="342">
        <v>0</v>
      </c>
      <c r="P509" s="342">
        <f t="shared" si="22"/>
        <v>143</v>
      </c>
      <c r="Q509" s="973">
        <f t="shared" si="21"/>
        <v>5.9466877365159897E-3</v>
      </c>
      <c r="R509" s="307">
        <v>21377.772562979801</v>
      </c>
      <c r="S509" s="307">
        <v>13777.042878976999</v>
      </c>
      <c r="T509" s="307"/>
      <c r="U509" s="307"/>
      <c r="V509" s="307"/>
      <c r="W509" s="307"/>
      <c r="X509" s="307"/>
      <c r="Y509" s="308"/>
      <c r="Z509" s="308"/>
      <c r="AA509" s="308"/>
      <c r="AB509" s="308"/>
      <c r="AC509" s="308"/>
      <c r="AD509" s="308"/>
      <c r="AE509" s="308"/>
      <c r="AF509" s="308"/>
      <c r="AG509" s="308"/>
      <c r="AH509" s="308"/>
      <c r="AI509" s="308"/>
      <c r="AJ509" s="343"/>
      <c r="AK509" s="344"/>
      <c r="AL509" s="344"/>
      <c r="AM509" s="344"/>
      <c r="AN509" s="344"/>
      <c r="AO509" s="344"/>
      <c r="AQ509" s="347"/>
    </row>
    <row r="510" spans="1:43" ht="15.75" customHeight="1" x14ac:dyDescent="0.25">
      <c r="A510" s="296" t="s">
        <v>135</v>
      </c>
      <c r="B510" s="306" t="s">
        <v>1591</v>
      </c>
      <c r="C510" s="306" t="s">
        <v>1546</v>
      </c>
      <c r="D510" s="342">
        <v>16</v>
      </c>
      <c r="E510" s="342">
        <v>0</v>
      </c>
      <c r="F510" s="342">
        <v>0</v>
      </c>
      <c r="G510" s="342">
        <v>4</v>
      </c>
      <c r="H510" s="342">
        <v>0</v>
      </c>
      <c r="I510" s="342">
        <v>1</v>
      </c>
      <c r="J510" s="342">
        <v>0</v>
      </c>
      <c r="K510" s="342">
        <v>0</v>
      </c>
      <c r="L510" s="342">
        <v>0</v>
      </c>
      <c r="M510" s="342">
        <v>0</v>
      </c>
      <c r="N510" s="342">
        <v>0</v>
      </c>
      <c r="O510" s="342">
        <v>0</v>
      </c>
      <c r="P510" s="342">
        <f t="shared" si="22"/>
        <v>21</v>
      </c>
      <c r="Q510" s="973">
        <f t="shared" si="21"/>
        <v>8.7328980746039008E-4</v>
      </c>
      <c r="R510" s="307">
        <v>33386.213073262101</v>
      </c>
      <c r="S510" s="307">
        <v>31323.183811299099</v>
      </c>
      <c r="T510" s="307"/>
      <c r="U510" s="307"/>
      <c r="V510" s="307"/>
      <c r="W510" s="307"/>
      <c r="X510" s="307"/>
      <c r="Y510" s="308"/>
      <c r="Z510" s="308"/>
      <c r="AA510" s="308"/>
      <c r="AB510" s="308"/>
      <c r="AC510" s="308"/>
      <c r="AD510" s="308"/>
      <c r="AE510" s="308"/>
      <c r="AF510" s="308"/>
      <c r="AG510" s="308"/>
      <c r="AH510" s="308"/>
      <c r="AI510" s="308"/>
      <c r="AJ510" s="343"/>
      <c r="AK510" s="344"/>
      <c r="AL510" s="344"/>
      <c r="AM510" s="344"/>
      <c r="AN510" s="344"/>
      <c r="AO510" s="344"/>
      <c r="AQ510" s="347"/>
    </row>
    <row r="511" spans="1:43" ht="15.75" customHeight="1" x14ac:dyDescent="0.25">
      <c r="A511" s="296" t="s">
        <v>135</v>
      </c>
      <c r="B511" s="305" t="s">
        <v>1770</v>
      </c>
      <c r="C511" s="305" t="s">
        <v>1546</v>
      </c>
      <c r="D511" s="342">
        <v>3</v>
      </c>
      <c r="E511" s="342">
        <v>6</v>
      </c>
      <c r="F511" s="342">
        <v>0</v>
      </c>
      <c r="G511" s="342">
        <v>2</v>
      </c>
      <c r="H511" s="342">
        <v>6</v>
      </c>
      <c r="I511" s="342">
        <v>3</v>
      </c>
      <c r="J511" s="342">
        <v>0</v>
      </c>
      <c r="K511" s="342">
        <v>0</v>
      </c>
      <c r="L511" s="342">
        <v>0</v>
      </c>
      <c r="M511" s="342">
        <v>0</v>
      </c>
      <c r="N511" s="342">
        <v>0</v>
      </c>
      <c r="O511" s="342">
        <v>0</v>
      </c>
      <c r="P511" s="342">
        <f t="shared" si="22"/>
        <v>20</v>
      </c>
      <c r="Q511" s="973">
        <f t="shared" si="21"/>
        <v>8.3170457853370483E-4</v>
      </c>
      <c r="R511" s="307">
        <v>33268.873632888499</v>
      </c>
      <c r="S511" s="307">
        <v>31213.092291593799</v>
      </c>
      <c r="T511" s="307"/>
      <c r="U511" s="307"/>
      <c r="V511" s="307"/>
      <c r="W511" s="307"/>
      <c r="X511" s="307"/>
      <c r="Y511" s="308"/>
      <c r="Z511" s="308"/>
      <c r="AA511" s="308"/>
      <c r="AB511" s="308"/>
      <c r="AC511" s="308"/>
      <c r="AD511" s="308"/>
      <c r="AE511" s="308"/>
      <c r="AF511" s="308"/>
      <c r="AG511" s="308"/>
      <c r="AH511" s="308"/>
      <c r="AI511" s="308"/>
      <c r="AJ511" s="343"/>
      <c r="AK511" s="344"/>
      <c r="AL511" s="344"/>
      <c r="AM511" s="344"/>
      <c r="AN511" s="344"/>
      <c r="AO511" s="344"/>
      <c r="AQ511" s="347"/>
    </row>
    <row r="512" spans="1:43" ht="15.75" customHeight="1" x14ac:dyDescent="0.25">
      <c r="A512" s="296" t="s">
        <v>145</v>
      </c>
      <c r="B512" s="305" t="s">
        <v>1858</v>
      </c>
      <c r="C512" s="305" t="s">
        <v>301</v>
      </c>
      <c r="D512" s="342">
        <v>0</v>
      </c>
      <c r="E512" s="342">
        <v>0</v>
      </c>
      <c r="F512" s="342">
        <v>0</v>
      </c>
      <c r="G512" s="342">
        <v>0</v>
      </c>
      <c r="H512" s="342">
        <v>0</v>
      </c>
      <c r="I512" s="342">
        <v>0</v>
      </c>
      <c r="J512" s="342">
        <v>0</v>
      </c>
      <c r="K512" s="342">
        <v>0</v>
      </c>
      <c r="L512" s="342">
        <v>0</v>
      </c>
      <c r="M512" s="342">
        <v>0</v>
      </c>
      <c r="N512" s="342">
        <v>0</v>
      </c>
      <c r="O512" s="342">
        <v>0</v>
      </c>
      <c r="P512" s="342">
        <f t="shared" si="22"/>
        <v>0</v>
      </c>
      <c r="Q512" s="973">
        <f t="shared" si="21"/>
        <v>0</v>
      </c>
      <c r="R512" s="307" t="s">
        <v>112</v>
      </c>
      <c r="S512" s="307" t="s">
        <v>112</v>
      </c>
      <c r="T512" s="307"/>
      <c r="U512" s="307"/>
      <c r="V512" s="307"/>
      <c r="W512" s="307"/>
      <c r="X512" s="307"/>
      <c r="Y512" s="308"/>
      <c r="Z512" s="308"/>
      <c r="AA512" s="308"/>
      <c r="AB512" s="308"/>
      <c r="AC512" s="308"/>
      <c r="AD512" s="308"/>
      <c r="AE512" s="308"/>
      <c r="AF512" s="308"/>
      <c r="AG512" s="308"/>
      <c r="AH512" s="308"/>
      <c r="AI512" s="308"/>
      <c r="AJ512" s="343"/>
      <c r="AK512" s="343"/>
      <c r="AL512" s="343"/>
      <c r="AM512" s="343"/>
      <c r="AN512" s="343"/>
      <c r="AO512" s="343"/>
      <c r="AQ512" s="347"/>
    </row>
    <row r="513" spans="1:43" ht="15.75" customHeight="1" x14ac:dyDescent="0.25">
      <c r="A513" s="296" t="s">
        <v>145</v>
      </c>
      <c r="B513" s="306" t="s">
        <v>1521</v>
      </c>
      <c r="C513" s="306" t="s">
        <v>272</v>
      </c>
      <c r="D513" s="342">
        <v>0</v>
      </c>
      <c r="E513" s="342">
        <v>0</v>
      </c>
      <c r="F513" s="342">
        <v>0</v>
      </c>
      <c r="G513" s="342">
        <v>0</v>
      </c>
      <c r="H513" s="342">
        <v>0</v>
      </c>
      <c r="I513" s="342">
        <v>0</v>
      </c>
      <c r="J513" s="342">
        <v>0</v>
      </c>
      <c r="K513" s="342">
        <v>0</v>
      </c>
      <c r="L513" s="342">
        <v>0</v>
      </c>
      <c r="M513" s="342">
        <v>0</v>
      </c>
      <c r="N513" s="342">
        <v>0</v>
      </c>
      <c r="O513" s="342">
        <v>0</v>
      </c>
      <c r="P513" s="342">
        <f t="shared" si="22"/>
        <v>0</v>
      </c>
      <c r="Q513" s="973">
        <f t="shared" si="21"/>
        <v>0</v>
      </c>
      <c r="R513" s="307" t="s">
        <v>112</v>
      </c>
      <c r="S513" s="307" t="s">
        <v>112</v>
      </c>
      <c r="T513" s="307"/>
      <c r="U513" s="307"/>
      <c r="V513" s="307"/>
      <c r="W513" s="307"/>
      <c r="X513" s="307"/>
      <c r="Y513" s="308"/>
      <c r="Z513" s="308"/>
      <c r="AA513" s="308"/>
      <c r="AB513" s="308"/>
      <c r="AC513" s="308"/>
      <c r="AD513" s="308"/>
      <c r="AE513" s="308"/>
      <c r="AF513" s="308"/>
      <c r="AG513" s="308"/>
      <c r="AH513" s="308"/>
      <c r="AI513" s="308"/>
      <c r="AJ513" s="343"/>
      <c r="AK513" s="344"/>
      <c r="AL513" s="344"/>
      <c r="AM513" s="344"/>
      <c r="AN513" s="344"/>
      <c r="AO513" s="344"/>
      <c r="AQ513" s="347"/>
    </row>
    <row r="514" spans="1:43" ht="15.75" customHeight="1" x14ac:dyDescent="0.25">
      <c r="A514" s="296" t="s">
        <v>145</v>
      </c>
      <c r="B514" s="306" t="s">
        <v>2107</v>
      </c>
      <c r="C514" s="306" t="s">
        <v>272</v>
      </c>
      <c r="D514" s="342">
        <v>0</v>
      </c>
      <c r="E514" s="342">
        <v>1</v>
      </c>
      <c r="F514" s="342">
        <v>0</v>
      </c>
      <c r="G514" s="342">
        <v>0</v>
      </c>
      <c r="H514" s="342">
        <v>0</v>
      </c>
      <c r="I514" s="342">
        <v>0</v>
      </c>
      <c r="J514" s="342">
        <v>0</v>
      </c>
      <c r="K514" s="342">
        <v>0</v>
      </c>
      <c r="L514" s="342">
        <v>0</v>
      </c>
      <c r="M514" s="342">
        <v>0</v>
      </c>
      <c r="N514" s="342">
        <v>0</v>
      </c>
      <c r="O514" s="342">
        <v>0</v>
      </c>
      <c r="P514" s="342">
        <f t="shared" si="22"/>
        <v>1</v>
      </c>
      <c r="Q514" s="973">
        <f t="shared" si="21"/>
        <v>4.1585228926685242E-5</v>
      </c>
      <c r="R514" s="307" t="s">
        <v>112</v>
      </c>
      <c r="S514" s="307" t="s">
        <v>112</v>
      </c>
      <c r="T514" s="307"/>
      <c r="U514" s="307"/>
      <c r="V514" s="307"/>
      <c r="W514" s="307"/>
      <c r="X514" s="307"/>
      <c r="Y514" s="308"/>
      <c r="Z514" s="308"/>
      <c r="AA514" s="308"/>
      <c r="AB514" s="308"/>
      <c r="AC514" s="308"/>
      <c r="AD514" s="308"/>
      <c r="AE514" s="308"/>
      <c r="AF514" s="308"/>
      <c r="AG514" s="308"/>
      <c r="AH514" s="308"/>
      <c r="AI514" s="308"/>
      <c r="AJ514" s="343"/>
      <c r="AK514" s="343"/>
      <c r="AL514" s="343"/>
      <c r="AM514" s="343"/>
      <c r="AN514" s="343"/>
      <c r="AO514" s="343"/>
      <c r="AQ514" s="347"/>
    </row>
    <row r="515" spans="1:43" ht="15.75" customHeight="1" x14ac:dyDescent="0.25">
      <c r="A515" s="296" t="s">
        <v>145</v>
      </c>
      <c r="B515" s="305" t="s">
        <v>2234</v>
      </c>
      <c r="C515" s="305" t="s">
        <v>284</v>
      </c>
      <c r="D515" s="342">
        <v>0</v>
      </c>
      <c r="E515" s="342">
        <v>0</v>
      </c>
      <c r="F515" s="342">
        <v>0</v>
      </c>
      <c r="G515" s="342">
        <v>0</v>
      </c>
      <c r="H515" s="342">
        <v>0</v>
      </c>
      <c r="I515" s="342">
        <v>0</v>
      </c>
      <c r="J515" s="342">
        <v>0</v>
      </c>
      <c r="K515" s="342">
        <v>0</v>
      </c>
      <c r="L515" s="342">
        <v>0</v>
      </c>
      <c r="M515" s="342">
        <v>0</v>
      </c>
      <c r="N515" s="342">
        <v>0</v>
      </c>
      <c r="O515" s="342">
        <v>0</v>
      </c>
      <c r="P515" s="342">
        <f t="shared" si="22"/>
        <v>0</v>
      </c>
      <c r="Q515" s="973">
        <f t="shared" si="21"/>
        <v>0</v>
      </c>
      <c r="R515" s="307" t="s">
        <v>112</v>
      </c>
      <c r="S515" s="307" t="s">
        <v>112</v>
      </c>
      <c r="T515" s="307"/>
      <c r="U515" s="307"/>
      <c r="V515" s="307"/>
      <c r="W515" s="307"/>
      <c r="X515" s="307"/>
      <c r="Y515" s="308"/>
      <c r="Z515" s="308"/>
      <c r="AA515" s="308"/>
      <c r="AB515" s="308"/>
      <c r="AC515" s="308"/>
      <c r="AD515" s="308"/>
      <c r="AE515" s="308"/>
      <c r="AF515" s="308"/>
      <c r="AG515" s="308"/>
      <c r="AH515" s="308"/>
      <c r="AI515" s="308"/>
      <c r="AJ515" s="343"/>
      <c r="AK515" s="344"/>
      <c r="AL515" s="344"/>
      <c r="AM515" s="344"/>
      <c r="AN515" s="344"/>
      <c r="AO515" s="344"/>
      <c r="AQ515" s="347"/>
    </row>
    <row r="516" spans="1:43" ht="15.75" customHeight="1" x14ac:dyDescent="0.25">
      <c r="A516" s="296" t="s">
        <v>145</v>
      </c>
      <c r="B516" s="305" t="s">
        <v>2462</v>
      </c>
      <c r="C516" s="305" t="s">
        <v>284</v>
      </c>
      <c r="D516" s="342">
        <v>0</v>
      </c>
      <c r="E516" s="342">
        <v>0</v>
      </c>
      <c r="F516" s="342">
        <v>0</v>
      </c>
      <c r="G516" s="342">
        <v>1</v>
      </c>
      <c r="H516" s="342">
        <v>2</v>
      </c>
      <c r="I516" s="342">
        <v>0</v>
      </c>
      <c r="J516" s="342">
        <v>0</v>
      </c>
      <c r="K516" s="342">
        <v>0</v>
      </c>
      <c r="L516" s="342">
        <v>0</v>
      </c>
      <c r="M516" s="342">
        <v>0</v>
      </c>
      <c r="N516" s="342">
        <v>0</v>
      </c>
      <c r="O516" s="342">
        <v>0</v>
      </c>
      <c r="P516" s="342">
        <f t="shared" si="22"/>
        <v>3</v>
      </c>
      <c r="Q516" s="973">
        <f t="shared" ref="Q516:Q579" si="23">+P516/$P$766</f>
        <v>1.2475568678005573E-4</v>
      </c>
      <c r="R516" s="307"/>
      <c r="S516" s="307"/>
      <c r="T516" s="307"/>
      <c r="U516" s="307"/>
      <c r="V516" s="307"/>
      <c r="W516" s="307"/>
      <c r="X516" s="307"/>
      <c r="Y516" s="308"/>
      <c r="Z516" s="308"/>
      <c r="AA516" s="308"/>
      <c r="AB516" s="308"/>
      <c r="AC516" s="308"/>
      <c r="AD516" s="308"/>
      <c r="AE516" s="308"/>
      <c r="AF516" s="308"/>
      <c r="AG516" s="308"/>
      <c r="AH516" s="308"/>
      <c r="AI516" s="308"/>
      <c r="AJ516" s="343"/>
      <c r="AK516" s="343"/>
      <c r="AL516" s="343"/>
      <c r="AM516" s="343"/>
      <c r="AN516" s="343"/>
      <c r="AO516" s="343"/>
      <c r="AQ516" s="347"/>
    </row>
    <row r="517" spans="1:43" ht="15.75" customHeight="1" x14ac:dyDescent="0.25">
      <c r="A517" s="296" t="s">
        <v>145</v>
      </c>
      <c r="B517" s="305" t="s">
        <v>2525</v>
      </c>
      <c r="C517" s="305" t="s">
        <v>287</v>
      </c>
      <c r="D517" s="342">
        <v>0</v>
      </c>
      <c r="E517" s="342">
        <v>0</v>
      </c>
      <c r="F517" s="342">
        <v>0</v>
      </c>
      <c r="G517" s="342">
        <v>0</v>
      </c>
      <c r="H517" s="342">
        <v>0</v>
      </c>
      <c r="I517" s="342">
        <v>1</v>
      </c>
      <c r="J517" s="342">
        <v>0</v>
      </c>
      <c r="K517" s="342">
        <v>0</v>
      </c>
      <c r="L517" s="342"/>
      <c r="M517" s="342"/>
      <c r="N517" s="342"/>
      <c r="O517" s="342"/>
      <c r="P517" s="342">
        <f t="shared" si="22"/>
        <v>1</v>
      </c>
      <c r="Q517" s="973">
        <f t="shared" si="23"/>
        <v>4.1585228926685242E-5</v>
      </c>
      <c r="R517" s="307"/>
      <c r="S517" s="307"/>
      <c r="T517" s="307"/>
      <c r="U517" s="307"/>
      <c r="V517" s="307"/>
      <c r="W517" s="307"/>
      <c r="X517" s="307"/>
      <c r="Y517" s="308"/>
      <c r="Z517" s="308"/>
      <c r="AA517" s="308"/>
      <c r="AB517" s="308"/>
      <c r="AC517" s="308"/>
      <c r="AD517" s="308"/>
      <c r="AE517" s="308"/>
      <c r="AF517" s="308"/>
      <c r="AG517" s="308"/>
      <c r="AH517" s="308"/>
      <c r="AI517" s="308"/>
      <c r="AJ517" s="343"/>
      <c r="AK517" s="343"/>
      <c r="AL517" s="343"/>
      <c r="AM517" s="343"/>
      <c r="AN517" s="343"/>
      <c r="AO517" s="343"/>
      <c r="AQ517" s="347"/>
    </row>
    <row r="518" spans="1:43" ht="15.75" customHeight="1" x14ac:dyDescent="0.25">
      <c r="A518" s="296" t="s">
        <v>145</v>
      </c>
      <c r="B518" s="306" t="s">
        <v>2008</v>
      </c>
      <c r="C518" s="306" t="s">
        <v>284</v>
      </c>
      <c r="D518" s="342">
        <v>0</v>
      </c>
      <c r="E518" s="342">
        <v>0</v>
      </c>
      <c r="F518" s="342">
        <v>0</v>
      </c>
      <c r="G518" s="342">
        <v>0</v>
      </c>
      <c r="H518" s="342">
        <v>0</v>
      </c>
      <c r="I518" s="342">
        <v>0</v>
      </c>
      <c r="J518" s="342">
        <v>0</v>
      </c>
      <c r="K518" s="342">
        <v>0</v>
      </c>
      <c r="L518" s="342">
        <v>0</v>
      </c>
      <c r="M518" s="342">
        <v>0</v>
      </c>
      <c r="N518" s="342">
        <v>0</v>
      </c>
      <c r="O518" s="342">
        <v>0</v>
      </c>
      <c r="P518" s="342">
        <f t="shared" si="22"/>
        <v>0</v>
      </c>
      <c r="Q518" s="973">
        <f t="shared" si="23"/>
        <v>0</v>
      </c>
      <c r="R518" s="307" t="s">
        <v>112</v>
      </c>
      <c r="S518" s="307" t="s">
        <v>112</v>
      </c>
      <c r="T518" s="307"/>
      <c r="U518" s="307"/>
      <c r="V518" s="307"/>
      <c r="W518" s="307"/>
      <c r="X518" s="307"/>
      <c r="Y518" s="308"/>
      <c r="Z518" s="308"/>
      <c r="AA518" s="308"/>
      <c r="AB518" s="308"/>
      <c r="AC518" s="308"/>
      <c r="AD518" s="308"/>
      <c r="AE518" s="308"/>
      <c r="AF518" s="308"/>
      <c r="AG518" s="308"/>
      <c r="AH518" s="308"/>
      <c r="AI518" s="308"/>
      <c r="AJ518" s="343"/>
      <c r="AK518" s="344"/>
      <c r="AL518" s="344"/>
      <c r="AM518" s="344"/>
      <c r="AN518" s="344"/>
      <c r="AO518" s="344"/>
      <c r="AQ518" s="347"/>
    </row>
    <row r="519" spans="1:43" ht="15.75" customHeight="1" x14ac:dyDescent="0.25">
      <c r="A519" s="296" t="s">
        <v>145</v>
      </c>
      <c r="B519" s="305" t="s">
        <v>1857</v>
      </c>
      <c r="C519" s="305" t="s">
        <v>517</v>
      </c>
      <c r="D519" s="342">
        <v>0</v>
      </c>
      <c r="E519" s="342">
        <v>0</v>
      </c>
      <c r="F519" s="342">
        <v>0</v>
      </c>
      <c r="G519" s="342">
        <v>0</v>
      </c>
      <c r="H519" s="342">
        <v>0</v>
      </c>
      <c r="I519" s="342">
        <v>0</v>
      </c>
      <c r="J519" s="342">
        <v>0</v>
      </c>
      <c r="K519" s="342">
        <v>0</v>
      </c>
      <c r="L519" s="342">
        <v>0</v>
      </c>
      <c r="M519" s="342">
        <v>0</v>
      </c>
      <c r="N519" s="342">
        <v>0</v>
      </c>
      <c r="O519" s="342">
        <v>0</v>
      </c>
      <c r="P519" s="342">
        <f t="shared" si="22"/>
        <v>0</v>
      </c>
      <c r="Q519" s="973">
        <f t="shared" si="23"/>
        <v>0</v>
      </c>
      <c r="R519" s="307" t="s">
        <v>112</v>
      </c>
      <c r="S519" s="307" t="s">
        <v>112</v>
      </c>
      <c r="T519" s="307"/>
      <c r="U519" s="307"/>
      <c r="V519" s="307"/>
      <c r="W519" s="307"/>
      <c r="X519" s="307"/>
      <c r="Y519" s="308"/>
      <c r="Z519" s="308"/>
      <c r="AA519" s="308"/>
      <c r="AB519" s="308"/>
      <c r="AC519" s="308"/>
      <c r="AD519" s="308"/>
      <c r="AE519" s="308"/>
      <c r="AF519" s="308"/>
      <c r="AG519" s="308"/>
      <c r="AH519" s="308"/>
      <c r="AI519" s="308"/>
      <c r="AJ519" s="343"/>
      <c r="AK519" s="344"/>
      <c r="AL519" s="344"/>
      <c r="AM519" s="344"/>
      <c r="AN519" s="344"/>
      <c r="AO519" s="344"/>
      <c r="AQ519" s="347"/>
    </row>
    <row r="520" spans="1:43" ht="15.75" customHeight="1" x14ac:dyDescent="0.25">
      <c r="A520" s="296" t="s">
        <v>145</v>
      </c>
      <c r="B520" s="306" t="s">
        <v>1859</v>
      </c>
      <c r="C520" s="306" t="s">
        <v>517</v>
      </c>
      <c r="D520" s="342">
        <v>0</v>
      </c>
      <c r="E520" s="342">
        <v>0</v>
      </c>
      <c r="F520" s="342">
        <v>0</v>
      </c>
      <c r="G520" s="342">
        <v>0</v>
      </c>
      <c r="H520" s="342">
        <v>0</v>
      </c>
      <c r="I520" s="342">
        <v>0</v>
      </c>
      <c r="J520" s="342">
        <v>0</v>
      </c>
      <c r="K520" s="342">
        <v>0</v>
      </c>
      <c r="L520" s="342">
        <v>0</v>
      </c>
      <c r="M520" s="342">
        <v>0</v>
      </c>
      <c r="N520" s="342">
        <v>0</v>
      </c>
      <c r="O520" s="342">
        <v>0</v>
      </c>
      <c r="P520" s="342">
        <f t="shared" si="22"/>
        <v>0</v>
      </c>
      <c r="Q520" s="973">
        <f t="shared" si="23"/>
        <v>0</v>
      </c>
      <c r="R520" s="307" t="s">
        <v>112</v>
      </c>
      <c r="S520" s="307" t="s">
        <v>112</v>
      </c>
      <c r="T520" s="307"/>
      <c r="U520" s="307"/>
      <c r="V520" s="307"/>
      <c r="W520" s="307"/>
      <c r="X520" s="307"/>
      <c r="Y520" s="308"/>
      <c r="Z520" s="308"/>
      <c r="AA520" s="308"/>
      <c r="AB520" s="308"/>
      <c r="AC520" s="308"/>
      <c r="AD520" s="308"/>
      <c r="AE520" s="308"/>
      <c r="AF520" s="308"/>
      <c r="AG520" s="308"/>
      <c r="AH520" s="308"/>
      <c r="AI520" s="308"/>
      <c r="AJ520" s="343"/>
      <c r="AK520" s="344"/>
      <c r="AL520" s="344"/>
      <c r="AM520" s="344"/>
      <c r="AN520" s="344"/>
      <c r="AO520" s="344"/>
      <c r="AQ520" s="347"/>
    </row>
    <row r="521" spans="1:43" ht="15.75" customHeight="1" x14ac:dyDescent="0.25">
      <c r="A521" s="296" t="s">
        <v>145</v>
      </c>
      <c r="B521" s="305" t="s">
        <v>1640</v>
      </c>
      <c r="C521" s="305" t="s">
        <v>301</v>
      </c>
      <c r="D521" s="342">
        <v>0</v>
      </c>
      <c r="E521" s="342">
        <v>0</v>
      </c>
      <c r="F521" s="342">
        <v>0</v>
      </c>
      <c r="G521" s="342">
        <v>0</v>
      </c>
      <c r="H521" s="342">
        <v>0</v>
      </c>
      <c r="I521" s="342">
        <v>0</v>
      </c>
      <c r="J521" s="342">
        <v>0</v>
      </c>
      <c r="K521" s="342">
        <v>0</v>
      </c>
      <c r="L521" s="342">
        <v>0</v>
      </c>
      <c r="M521" s="342">
        <v>0</v>
      </c>
      <c r="N521" s="342">
        <v>0</v>
      </c>
      <c r="O521" s="342">
        <v>0</v>
      </c>
      <c r="P521" s="342">
        <f t="shared" si="22"/>
        <v>0</v>
      </c>
      <c r="Q521" s="973">
        <f t="shared" si="23"/>
        <v>0</v>
      </c>
      <c r="R521" s="307" t="s">
        <v>112</v>
      </c>
      <c r="S521" s="307" t="s">
        <v>112</v>
      </c>
      <c r="T521" s="307"/>
      <c r="U521" s="307"/>
      <c r="V521" s="307"/>
      <c r="W521" s="307"/>
      <c r="X521" s="307"/>
      <c r="Y521" s="308"/>
      <c r="Z521" s="308"/>
      <c r="AA521" s="308"/>
      <c r="AB521" s="308"/>
      <c r="AC521" s="308"/>
      <c r="AD521" s="308"/>
      <c r="AE521" s="308"/>
      <c r="AF521" s="308"/>
      <c r="AG521" s="308"/>
      <c r="AH521" s="308"/>
      <c r="AI521" s="308"/>
      <c r="AJ521" s="343"/>
      <c r="AK521" s="344"/>
      <c r="AL521" s="344"/>
      <c r="AM521" s="344"/>
      <c r="AN521" s="344"/>
      <c r="AO521" s="344"/>
      <c r="AQ521" s="347"/>
    </row>
    <row r="522" spans="1:43" ht="15.75" customHeight="1" x14ac:dyDescent="0.25">
      <c r="A522" s="296" t="s">
        <v>145</v>
      </c>
      <c r="B522" s="306" t="s">
        <v>1860</v>
      </c>
      <c r="C522" s="306" t="s">
        <v>517</v>
      </c>
      <c r="D522" s="342">
        <v>0</v>
      </c>
      <c r="E522" s="342">
        <v>0</v>
      </c>
      <c r="F522" s="342">
        <v>0</v>
      </c>
      <c r="G522" s="342">
        <v>0</v>
      </c>
      <c r="H522" s="342">
        <v>0</v>
      </c>
      <c r="I522" s="342">
        <v>0</v>
      </c>
      <c r="J522" s="342">
        <v>0</v>
      </c>
      <c r="K522" s="342">
        <v>0</v>
      </c>
      <c r="L522" s="342">
        <v>0</v>
      </c>
      <c r="M522" s="342">
        <v>0</v>
      </c>
      <c r="N522" s="342">
        <v>0</v>
      </c>
      <c r="O522" s="342">
        <v>0</v>
      </c>
      <c r="P522" s="342">
        <f t="shared" si="22"/>
        <v>0</v>
      </c>
      <c r="Q522" s="973">
        <f t="shared" si="23"/>
        <v>0</v>
      </c>
      <c r="R522" s="307" t="s">
        <v>112</v>
      </c>
      <c r="S522" s="307" t="s">
        <v>112</v>
      </c>
      <c r="T522" s="307"/>
      <c r="U522" s="307"/>
      <c r="V522" s="307"/>
      <c r="W522" s="307"/>
      <c r="X522" s="307"/>
      <c r="Y522" s="308"/>
      <c r="Z522" s="308"/>
      <c r="AA522" s="308"/>
      <c r="AB522" s="308"/>
      <c r="AC522" s="308"/>
      <c r="AD522" s="308"/>
      <c r="AE522" s="308"/>
      <c r="AF522" s="308"/>
      <c r="AG522" s="308"/>
      <c r="AH522" s="308"/>
      <c r="AI522" s="308"/>
      <c r="AJ522" s="343"/>
      <c r="AK522" s="344"/>
      <c r="AL522" s="344"/>
      <c r="AM522" s="344"/>
      <c r="AN522" s="344"/>
      <c r="AO522" s="344"/>
      <c r="AQ522" s="347"/>
    </row>
    <row r="523" spans="1:43" ht="15.75" customHeight="1" x14ac:dyDescent="0.25">
      <c r="A523" s="296" t="s">
        <v>145</v>
      </c>
      <c r="B523" s="305" t="s">
        <v>1861</v>
      </c>
      <c r="C523" s="305" t="s">
        <v>306</v>
      </c>
      <c r="D523" s="342">
        <v>1</v>
      </c>
      <c r="E523" s="342">
        <v>0</v>
      </c>
      <c r="F523" s="342">
        <v>0</v>
      </c>
      <c r="G523" s="342">
        <v>0</v>
      </c>
      <c r="H523" s="342">
        <v>0</v>
      </c>
      <c r="I523" s="342">
        <v>0</v>
      </c>
      <c r="J523" s="342">
        <v>0</v>
      </c>
      <c r="K523" s="342">
        <v>0</v>
      </c>
      <c r="L523" s="342">
        <v>0</v>
      </c>
      <c r="M523" s="342">
        <v>0</v>
      </c>
      <c r="N523" s="342">
        <v>0</v>
      </c>
      <c r="O523" s="342">
        <v>0</v>
      </c>
      <c r="P523" s="342">
        <f t="shared" si="22"/>
        <v>1</v>
      </c>
      <c r="Q523" s="973">
        <f t="shared" si="23"/>
        <v>4.1585228926685242E-5</v>
      </c>
      <c r="R523" s="307" t="s">
        <v>112</v>
      </c>
      <c r="S523" s="307" t="s">
        <v>112</v>
      </c>
      <c r="T523" s="307"/>
      <c r="U523" s="307"/>
      <c r="V523" s="307"/>
      <c r="W523" s="307"/>
      <c r="X523" s="307"/>
      <c r="Y523" s="308"/>
      <c r="Z523" s="308"/>
      <c r="AA523" s="308"/>
      <c r="AB523" s="308"/>
      <c r="AC523" s="308"/>
      <c r="AD523" s="308"/>
      <c r="AE523" s="308"/>
      <c r="AF523" s="308"/>
      <c r="AG523" s="308"/>
      <c r="AH523" s="308"/>
      <c r="AI523" s="308"/>
      <c r="AJ523" s="343"/>
      <c r="AK523" s="344"/>
      <c r="AL523" s="344"/>
      <c r="AM523" s="344"/>
      <c r="AN523" s="344"/>
      <c r="AO523" s="344"/>
      <c r="AQ523" s="347"/>
    </row>
    <row r="524" spans="1:43" ht="15.75" customHeight="1" x14ac:dyDescent="0.25">
      <c r="A524" s="296" t="s">
        <v>145</v>
      </c>
      <c r="B524" s="306" t="s">
        <v>1862</v>
      </c>
      <c r="C524" s="306" t="s">
        <v>575</v>
      </c>
      <c r="D524" s="342">
        <v>0</v>
      </c>
      <c r="E524" s="342">
        <v>0</v>
      </c>
      <c r="F524" s="342">
        <v>0</v>
      </c>
      <c r="G524" s="342">
        <v>0</v>
      </c>
      <c r="H524" s="342">
        <v>0</v>
      </c>
      <c r="I524" s="342">
        <v>0</v>
      </c>
      <c r="J524" s="342">
        <v>0</v>
      </c>
      <c r="K524" s="342">
        <v>0</v>
      </c>
      <c r="L524" s="342">
        <v>0</v>
      </c>
      <c r="M524" s="342">
        <v>0</v>
      </c>
      <c r="N524" s="342">
        <v>0</v>
      </c>
      <c r="O524" s="342">
        <v>0</v>
      </c>
      <c r="P524" s="342">
        <f t="shared" si="22"/>
        <v>0</v>
      </c>
      <c r="Q524" s="973">
        <f t="shared" si="23"/>
        <v>0</v>
      </c>
      <c r="R524" s="307" t="s">
        <v>112</v>
      </c>
      <c r="S524" s="307" t="s">
        <v>112</v>
      </c>
      <c r="T524" s="307"/>
      <c r="U524" s="307"/>
      <c r="V524" s="307"/>
      <c r="W524" s="307"/>
      <c r="X524" s="307"/>
      <c r="Y524" s="308"/>
      <c r="Z524" s="308"/>
      <c r="AA524" s="308"/>
      <c r="AB524" s="308"/>
      <c r="AC524" s="308"/>
      <c r="AD524" s="308"/>
      <c r="AE524" s="308"/>
      <c r="AF524" s="308"/>
      <c r="AG524" s="308"/>
      <c r="AH524" s="308"/>
      <c r="AI524" s="308"/>
      <c r="AJ524" s="343"/>
      <c r="AK524" s="344"/>
      <c r="AL524" s="344"/>
      <c r="AM524" s="344"/>
      <c r="AN524" s="344"/>
      <c r="AO524" s="344"/>
      <c r="AQ524" s="347"/>
    </row>
    <row r="525" spans="1:43" ht="15.75" customHeight="1" x14ac:dyDescent="0.25">
      <c r="A525" s="296" t="s">
        <v>145</v>
      </c>
      <c r="B525" s="305" t="s">
        <v>1863</v>
      </c>
      <c r="C525" s="305" t="s">
        <v>575</v>
      </c>
      <c r="D525" s="342">
        <v>0</v>
      </c>
      <c r="E525" s="342">
        <v>0</v>
      </c>
      <c r="F525" s="342">
        <v>0</v>
      </c>
      <c r="G525" s="342">
        <v>0</v>
      </c>
      <c r="H525" s="342">
        <v>0</v>
      </c>
      <c r="I525" s="342">
        <v>0</v>
      </c>
      <c r="J525" s="342">
        <v>0</v>
      </c>
      <c r="K525" s="342">
        <v>0</v>
      </c>
      <c r="L525" s="342">
        <v>0</v>
      </c>
      <c r="M525" s="342">
        <v>0</v>
      </c>
      <c r="N525" s="342">
        <v>0</v>
      </c>
      <c r="O525" s="342">
        <v>0</v>
      </c>
      <c r="P525" s="342">
        <f t="shared" si="22"/>
        <v>0</v>
      </c>
      <c r="Q525" s="973">
        <f t="shared" si="23"/>
        <v>0</v>
      </c>
      <c r="R525" s="307" t="s">
        <v>112</v>
      </c>
      <c r="S525" s="307" t="s">
        <v>112</v>
      </c>
      <c r="T525" s="307"/>
      <c r="U525" s="307"/>
      <c r="V525" s="307"/>
      <c r="W525" s="307"/>
      <c r="X525" s="307"/>
      <c r="Y525" s="308"/>
      <c r="Z525" s="308"/>
      <c r="AA525" s="308"/>
      <c r="AB525" s="308"/>
      <c r="AC525" s="308"/>
      <c r="AD525" s="308"/>
      <c r="AE525" s="308"/>
      <c r="AF525" s="308"/>
      <c r="AG525" s="308"/>
      <c r="AH525" s="308"/>
      <c r="AI525" s="308"/>
      <c r="AJ525" s="343"/>
      <c r="AK525" s="344"/>
      <c r="AL525" s="344"/>
      <c r="AM525" s="344"/>
      <c r="AN525" s="344"/>
      <c r="AO525" s="344"/>
      <c r="AQ525" s="347"/>
    </row>
    <row r="526" spans="1:43" ht="15.75" customHeight="1" x14ac:dyDescent="0.25">
      <c r="A526" s="296" t="s">
        <v>145</v>
      </c>
      <c r="B526" s="306" t="s">
        <v>582</v>
      </c>
      <c r="C526" s="306" t="s">
        <v>306</v>
      </c>
      <c r="D526" s="342">
        <v>0</v>
      </c>
      <c r="E526" s="342">
        <v>0</v>
      </c>
      <c r="F526" s="342">
        <v>0</v>
      </c>
      <c r="G526" s="342">
        <v>0</v>
      </c>
      <c r="H526" s="342">
        <v>0</v>
      </c>
      <c r="I526" s="342">
        <v>0</v>
      </c>
      <c r="J526" s="342">
        <v>0</v>
      </c>
      <c r="K526" s="342">
        <v>0</v>
      </c>
      <c r="L526" s="342">
        <v>0</v>
      </c>
      <c r="M526" s="342">
        <v>0</v>
      </c>
      <c r="N526" s="342">
        <v>0</v>
      </c>
      <c r="O526" s="342">
        <v>0</v>
      </c>
      <c r="P526" s="342">
        <f t="shared" si="22"/>
        <v>0</v>
      </c>
      <c r="Q526" s="973">
        <f t="shared" si="23"/>
        <v>0</v>
      </c>
      <c r="R526" s="307" t="s">
        <v>112</v>
      </c>
      <c r="S526" s="307" t="s">
        <v>112</v>
      </c>
      <c r="T526" s="307"/>
      <c r="U526" s="307"/>
      <c r="V526" s="307"/>
      <c r="W526" s="307"/>
      <c r="X526" s="307"/>
      <c r="Y526" s="308"/>
      <c r="Z526" s="308"/>
      <c r="AA526" s="308"/>
      <c r="AB526" s="308"/>
      <c r="AC526" s="308"/>
      <c r="AD526" s="308"/>
      <c r="AE526" s="308"/>
      <c r="AF526" s="308"/>
      <c r="AG526" s="308"/>
      <c r="AH526" s="308"/>
      <c r="AI526" s="308"/>
      <c r="AJ526" s="343"/>
      <c r="AK526" s="344"/>
      <c r="AL526" s="344"/>
      <c r="AM526" s="344"/>
      <c r="AN526" s="344"/>
      <c r="AO526" s="344"/>
      <c r="AQ526" s="347"/>
    </row>
    <row r="527" spans="1:43" ht="16.5" customHeight="1" x14ac:dyDescent="0.25">
      <c r="A527" s="296" t="s">
        <v>145</v>
      </c>
      <c r="B527" s="305" t="s">
        <v>1786</v>
      </c>
      <c r="C527" s="305" t="s">
        <v>272</v>
      </c>
      <c r="D527" s="342">
        <v>1</v>
      </c>
      <c r="E527" s="342">
        <v>0</v>
      </c>
      <c r="F527" s="342">
        <v>0</v>
      </c>
      <c r="G527" s="342">
        <v>0</v>
      </c>
      <c r="H527" s="342">
        <v>0</v>
      </c>
      <c r="I527" s="342">
        <v>0</v>
      </c>
      <c r="J527" s="342">
        <v>0</v>
      </c>
      <c r="K527" s="342">
        <v>0</v>
      </c>
      <c r="L527" s="342">
        <v>0</v>
      </c>
      <c r="M527" s="342">
        <v>0</v>
      </c>
      <c r="N527" s="342">
        <v>0</v>
      </c>
      <c r="O527" s="342">
        <v>0</v>
      </c>
      <c r="P527" s="342">
        <f t="shared" si="22"/>
        <v>1</v>
      </c>
      <c r="Q527" s="973">
        <f t="shared" si="23"/>
        <v>4.1585228926685242E-5</v>
      </c>
      <c r="R527" s="307" t="s">
        <v>112</v>
      </c>
      <c r="S527" s="307" t="s">
        <v>112</v>
      </c>
      <c r="T527" s="307"/>
      <c r="U527" s="307"/>
      <c r="V527" s="307"/>
      <c r="W527" s="307"/>
      <c r="X527" s="307"/>
      <c r="Y527" s="308"/>
      <c r="Z527" s="308"/>
      <c r="AA527" s="308"/>
      <c r="AB527" s="308"/>
      <c r="AC527" s="308"/>
      <c r="AD527" s="308"/>
      <c r="AE527" s="308"/>
      <c r="AF527" s="308"/>
      <c r="AG527" s="308"/>
      <c r="AH527" s="308"/>
      <c r="AI527" s="308"/>
      <c r="AJ527" s="343"/>
      <c r="AK527" s="344"/>
      <c r="AL527" s="344"/>
      <c r="AM527" s="344"/>
      <c r="AN527" s="344"/>
      <c r="AO527" s="344"/>
      <c r="AQ527" s="347"/>
    </row>
    <row r="528" spans="1:43" ht="16.5" customHeight="1" x14ac:dyDescent="0.25">
      <c r="A528" s="296" t="s">
        <v>145</v>
      </c>
      <c r="B528" s="306" t="s">
        <v>1618</v>
      </c>
      <c r="C528" s="306" t="s">
        <v>361</v>
      </c>
      <c r="D528" s="342">
        <v>0</v>
      </c>
      <c r="E528" s="342">
        <v>0</v>
      </c>
      <c r="F528" s="342">
        <v>0</v>
      </c>
      <c r="G528" s="342">
        <v>0</v>
      </c>
      <c r="H528" s="342">
        <v>0</v>
      </c>
      <c r="I528" s="342">
        <v>0</v>
      </c>
      <c r="J528" s="342">
        <v>0</v>
      </c>
      <c r="K528" s="342">
        <v>0</v>
      </c>
      <c r="L528" s="342">
        <v>0</v>
      </c>
      <c r="M528" s="342">
        <v>0</v>
      </c>
      <c r="N528" s="342">
        <v>0</v>
      </c>
      <c r="O528" s="342">
        <v>0</v>
      </c>
      <c r="P528" s="342">
        <f t="shared" si="22"/>
        <v>0</v>
      </c>
      <c r="Q528" s="973">
        <f t="shared" si="23"/>
        <v>0</v>
      </c>
      <c r="R528" s="307" t="s">
        <v>112</v>
      </c>
      <c r="S528" s="307" t="s">
        <v>112</v>
      </c>
      <c r="T528" s="307"/>
      <c r="U528" s="307"/>
      <c r="V528" s="307"/>
      <c r="W528" s="307"/>
      <c r="X528" s="307"/>
      <c r="Y528" s="308"/>
      <c r="Z528" s="308"/>
      <c r="AA528" s="308"/>
      <c r="AB528" s="308"/>
      <c r="AC528" s="308"/>
      <c r="AD528" s="308"/>
      <c r="AE528" s="308"/>
      <c r="AF528" s="308"/>
      <c r="AG528" s="308"/>
      <c r="AH528" s="308"/>
      <c r="AI528" s="308"/>
      <c r="AJ528" s="343"/>
      <c r="AK528" s="343"/>
      <c r="AL528" s="343"/>
      <c r="AM528" s="343"/>
      <c r="AN528" s="343"/>
      <c r="AO528" s="343"/>
      <c r="AQ528" s="347"/>
    </row>
    <row r="529" spans="1:53" ht="15.75" customHeight="1" x14ac:dyDescent="0.25">
      <c r="A529" s="296" t="s">
        <v>145</v>
      </c>
      <c r="B529" s="305" t="s">
        <v>1813</v>
      </c>
      <c r="C529" s="305" t="s">
        <v>361</v>
      </c>
      <c r="D529" s="342">
        <v>0</v>
      </c>
      <c r="E529" s="342">
        <v>0</v>
      </c>
      <c r="F529" s="342">
        <v>0</v>
      </c>
      <c r="G529" s="342">
        <v>0</v>
      </c>
      <c r="H529" s="342">
        <v>0</v>
      </c>
      <c r="I529" s="342">
        <v>0</v>
      </c>
      <c r="J529" s="342">
        <v>0</v>
      </c>
      <c r="K529" s="342">
        <v>0</v>
      </c>
      <c r="L529" s="342">
        <v>0</v>
      </c>
      <c r="M529" s="342">
        <v>0</v>
      </c>
      <c r="N529" s="342">
        <v>0</v>
      </c>
      <c r="O529" s="342">
        <v>0</v>
      </c>
      <c r="P529" s="342">
        <f t="shared" si="22"/>
        <v>0</v>
      </c>
      <c r="Q529" s="973">
        <f t="shared" si="23"/>
        <v>0</v>
      </c>
      <c r="R529" s="307" t="s">
        <v>112</v>
      </c>
      <c r="S529" s="307" t="s">
        <v>112</v>
      </c>
      <c r="T529" s="307"/>
      <c r="U529" s="307"/>
      <c r="V529" s="307"/>
      <c r="W529" s="307"/>
      <c r="X529" s="307"/>
      <c r="Y529" s="308"/>
      <c r="Z529" s="308"/>
      <c r="AA529" s="308"/>
      <c r="AB529" s="308"/>
      <c r="AC529" s="308"/>
      <c r="AD529" s="308"/>
      <c r="AE529" s="308"/>
      <c r="AF529" s="308"/>
      <c r="AG529" s="308"/>
      <c r="AH529" s="308"/>
      <c r="AI529" s="308"/>
      <c r="AJ529" s="343"/>
      <c r="AK529" s="344"/>
      <c r="AL529" s="344"/>
      <c r="AM529" s="344"/>
      <c r="AN529" s="344"/>
      <c r="AO529" s="344"/>
      <c r="AQ529" s="347"/>
    </row>
    <row r="530" spans="1:53" ht="15.75" customHeight="1" x14ac:dyDescent="0.25">
      <c r="A530" s="296" t="s">
        <v>145</v>
      </c>
      <c r="B530" s="306" t="s">
        <v>1641</v>
      </c>
      <c r="C530" s="306" t="s">
        <v>361</v>
      </c>
      <c r="D530" s="342">
        <v>0</v>
      </c>
      <c r="E530" s="342">
        <v>0</v>
      </c>
      <c r="F530" s="342">
        <v>0</v>
      </c>
      <c r="G530" s="342">
        <v>0</v>
      </c>
      <c r="H530" s="342">
        <v>0</v>
      </c>
      <c r="I530" s="342">
        <v>0</v>
      </c>
      <c r="J530" s="342">
        <v>0</v>
      </c>
      <c r="K530" s="342">
        <v>0</v>
      </c>
      <c r="L530" s="342">
        <v>0</v>
      </c>
      <c r="M530" s="342">
        <v>0</v>
      </c>
      <c r="N530" s="342">
        <v>0</v>
      </c>
      <c r="O530" s="342">
        <v>0</v>
      </c>
      <c r="P530" s="342">
        <f t="shared" si="22"/>
        <v>0</v>
      </c>
      <c r="Q530" s="973">
        <f t="shared" si="23"/>
        <v>0</v>
      </c>
      <c r="R530" s="307" t="s">
        <v>112</v>
      </c>
      <c r="S530" s="307" t="s">
        <v>112</v>
      </c>
      <c r="T530" s="307"/>
      <c r="U530" s="307"/>
      <c r="V530" s="307"/>
      <c r="W530" s="307"/>
      <c r="X530" s="307"/>
      <c r="Y530" s="308"/>
      <c r="Z530" s="308"/>
      <c r="AA530" s="308"/>
      <c r="AB530" s="308"/>
      <c r="AC530" s="308"/>
      <c r="AD530" s="308"/>
      <c r="AE530" s="308"/>
      <c r="AF530" s="308"/>
      <c r="AG530" s="308"/>
      <c r="AH530" s="308"/>
      <c r="AI530" s="308"/>
      <c r="AJ530" s="343"/>
      <c r="AK530" s="344"/>
      <c r="AL530" s="344"/>
      <c r="AM530" s="344"/>
      <c r="AN530" s="344"/>
      <c r="AO530" s="344"/>
      <c r="AQ530" s="347"/>
    </row>
    <row r="531" spans="1:53" ht="15.75" customHeight="1" x14ac:dyDescent="0.25">
      <c r="A531" s="296" t="s">
        <v>145</v>
      </c>
      <c r="B531" s="305" t="s">
        <v>577</v>
      </c>
      <c r="C531" s="305" t="s">
        <v>345</v>
      </c>
      <c r="D531" s="342">
        <v>0</v>
      </c>
      <c r="E531" s="342">
        <v>0</v>
      </c>
      <c r="F531" s="342">
        <v>0</v>
      </c>
      <c r="G531" s="342">
        <v>0</v>
      </c>
      <c r="H531" s="342">
        <v>0</v>
      </c>
      <c r="I531" s="342">
        <v>0</v>
      </c>
      <c r="J531" s="342">
        <v>0</v>
      </c>
      <c r="K531" s="342">
        <v>0</v>
      </c>
      <c r="L531" s="342">
        <v>0</v>
      </c>
      <c r="M531" s="342">
        <v>0</v>
      </c>
      <c r="N531" s="342">
        <v>0</v>
      </c>
      <c r="O531" s="342">
        <v>0</v>
      </c>
      <c r="P531" s="342">
        <f t="shared" si="22"/>
        <v>0</v>
      </c>
      <c r="Q531" s="973">
        <f t="shared" si="23"/>
        <v>0</v>
      </c>
      <c r="R531" s="307" t="s">
        <v>112</v>
      </c>
      <c r="S531" s="307" t="s">
        <v>112</v>
      </c>
      <c r="T531" s="307"/>
      <c r="U531" s="307"/>
      <c r="V531" s="307"/>
      <c r="W531" s="307"/>
      <c r="X531" s="307"/>
      <c r="Y531" s="308"/>
      <c r="Z531" s="308"/>
      <c r="AA531" s="308"/>
      <c r="AB531" s="308"/>
      <c r="AC531" s="308"/>
      <c r="AD531" s="308"/>
      <c r="AE531" s="308"/>
      <c r="AF531" s="308"/>
      <c r="AG531" s="308"/>
      <c r="AH531" s="308"/>
      <c r="AI531" s="308"/>
      <c r="AJ531" s="343"/>
      <c r="AK531" s="344"/>
      <c r="AL531" s="344"/>
      <c r="AM531" s="344"/>
      <c r="AN531" s="344"/>
      <c r="AO531" s="344"/>
      <c r="AQ531" s="347"/>
    </row>
    <row r="532" spans="1:53" ht="15.75" customHeight="1" x14ac:dyDescent="0.25">
      <c r="A532" s="296" t="s">
        <v>145</v>
      </c>
      <c r="B532" s="306" t="s">
        <v>1864</v>
      </c>
      <c r="C532" s="306" t="s">
        <v>291</v>
      </c>
      <c r="D532" s="342">
        <v>0</v>
      </c>
      <c r="E532" s="342">
        <v>0</v>
      </c>
      <c r="F532" s="342">
        <v>0</v>
      </c>
      <c r="G532" s="342">
        <v>0</v>
      </c>
      <c r="H532" s="342">
        <v>0</v>
      </c>
      <c r="I532" s="342">
        <v>0</v>
      </c>
      <c r="J532" s="342">
        <v>0</v>
      </c>
      <c r="K532" s="342">
        <v>0</v>
      </c>
      <c r="L532" s="342">
        <v>0</v>
      </c>
      <c r="M532" s="342">
        <v>0</v>
      </c>
      <c r="N532" s="342">
        <v>0</v>
      </c>
      <c r="O532" s="342">
        <v>0</v>
      </c>
      <c r="P532" s="342">
        <f t="shared" si="22"/>
        <v>0</v>
      </c>
      <c r="Q532" s="973">
        <f t="shared" si="23"/>
        <v>0</v>
      </c>
      <c r="R532" s="307" t="s">
        <v>112</v>
      </c>
      <c r="S532" s="307" t="s">
        <v>112</v>
      </c>
      <c r="T532" s="307"/>
      <c r="U532" s="307"/>
      <c r="V532" s="307"/>
      <c r="W532" s="307"/>
      <c r="X532" s="307"/>
      <c r="Y532" s="308"/>
      <c r="Z532" s="308"/>
      <c r="AA532" s="308"/>
      <c r="AB532" s="308"/>
      <c r="AC532" s="308"/>
      <c r="AD532" s="308"/>
      <c r="AE532" s="308"/>
      <c r="AF532" s="308"/>
      <c r="AG532" s="308"/>
      <c r="AH532" s="308"/>
      <c r="AI532" s="308"/>
      <c r="AJ532" s="343"/>
      <c r="AK532" s="344"/>
      <c r="AL532" s="344"/>
      <c r="AM532" s="344"/>
      <c r="AN532" s="344"/>
      <c r="AO532" s="344"/>
      <c r="AQ532" s="347"/>
    </row>
    <row r="533" spans="1:53" ht="15.75" customHeight="1" x14ac:dyDescent="0.25">
      <c r="A533" s="296" t="s">
        <v>145</v>
      </c>
      <c r="B533" s="305" t="s">
        <v>2135</v>
      </c>
      <c r="C533" s="305" t="s">
        <v>361</v>
      </c>
      <c r="D533" s="342">
        <v>1</v>
      </c>
      <c r="E533" s="342">
        <v>1</v>
      </c>
      <c r="F533" s="342">
        <v>0</v>
      </c>
      <c r="G533" s="342">
        <v>1</v>
      </c>
      <c r="H533" s="342">
        <v>0</v>
      </c>
      <c r="I533" s="342">
        <v>2</v>
      </c>
      <c r="J533" s="342">
        <v>0</v>
      </c>
      <c r="K533" s="342">
        <v>0</v>
      </c>
      <c r="L533" s="342">
        <v>0</v>
      </c>
      <c r="M533" s="342">
        <v>0</v>
      </c>
      <c r="N533" s="342">
        <v>0</v>
      </c>
      <c r="O533" s="342">
        <v>0</v>
      </c>
      <c r="P533" s="342">
        <f t="shared" si="22"/>
        <v>5</v>
      </c>
      <c r="Q533" s="973">
        <f t="shared" si="23"/>
        <v>2.0792614463342621E-4</v>
      </c>
      <c r="R533" s="307" t="s">
        <v>112</v>
      </c>
      <c r="S533" s="307" t="s">
        <v>112</v>
      </c>
      <c r="T533" s="307"/>
      <c r="U533" s="307"/>
      <c r="V533" s="307"/>
      <c r="W533" s="307"/>
      <c r="X533" s="307"/>
      <c r="Y533" s="308"/>
      <c r="Z533" s="308"/>
      <c r="AA533" s="308"/>
      <c r="AB533" s="308"/>
      <c r="AC533" s="308"/>
      <c r="AD533" s="308"/>
      <c r="AE533" s="308"/>
      <c r="AF533" s="308"/>
      <c r="AG533" s="308"/>
      <c r="AH533" s="308"/>
      <c r="AI533" s="308"/>
      <c r="AJ533" s="343"/>
      <c r="AK533" s="344"/>
      <c r="AL533" s="344"/>
      <c r="AM533" s="344"/>
      <c r="AN533" s="344"/>
      <c r="AO533" s="344"/>
      <c r="AQ533" s="347"/>
    </row>
    <row r="534" spans="1:53" ht="15.75" customHeight="1" x14ac:dyDescent="0.25">
      <c r="A534" s="296" t="s">
        <v>145</v>
      </c>
      <c r="B534" s="306" t="s">
        <v>1562</v>
      </c>
      <c r="C534" s="306" t="s">
        <v>361</v>
      </c>
      <c r="D534" s="342">
        <v>0</v>
      </c>
      <c r="E534" s="342">
        <v>0</v>
      </c>
      <c r="F534" s="342">
        <v>0</v>
      </c>
      <c r="G534" s="342">
        <v>0</v>
      </c>
      <c r="H534" s="342">
        <v>0</v>
      </c>
      <c r="I534" s="342">
        <v>0</v>
      </c>
      <c r="J534" s="342">
        <v>0</v>
      </c>
      <c r="K534" s="342">
        <v>0</v>
      </c>
      <c r="L534" s="342">
        <v>0</v>
      </c>
      <c r="M534" s="342">
        <v>0</v>
      </c>
      <c r="N534" s="342">
        <v>0</v>
      </c>
      <c r="O534" s="342">
        <v>0</v>
      </c>
      <c r="P534" s="342">
        <f t="shared" ref="P534:P597" si="24">SUM(D534:O534)</f>
        <v>0</v>
      </c>
      <c r="Q534" s="973">
        <f t="shared" si="23"/>
        <v>0</v>
      </c>
      <c r="R534" s="307" t="s">
        <v>112</v>
      </c>
      <c r="S534" s="307" t="s">
        <v>112</v>
      </c>
      <c r="T534" s="307"/>
      <c r="U534" s="307"/>
      <c r="V534" s="307"/>
      <c r="W534" s="307"/>
      <c r="X534" s="307"/>
      <c r="Y534" s="308"/>
      <c r="Z534" s="308"/>
      <c r="AA534" s="308"/>
      <c r="AB534" s="308"/>
      <c r="AC534" s="308"/>
      <c r="AD534" s="308"/>
      <c r="AE534" s="308"/>
      <c r="AF534" s="308"/>
      <c r="AG534" s="308"/>
      <c r="AH534" s="308"/>
      <c r="AI534" s="308"/>
      <c r="AJ534" s="343"/>
      <c r="AK534" s="344"/>
      <c r="AL534" s="344"/>
      <c r="AM534" s="344"/>
      <c r="AN534" s="344"/>
      <c r="AO534" s="344"/>
      <c r="AQ534" s="347"/>
    </row>
    <row r="535" spans="1:53" ht="15.75" customHeight="1" x14ac:dyDescent="0.25">
      <c r="A535" s="296" t="s">
        <v>145</v>
      </c>
      <c r="B535" s="305" t="s">
        <v>2132</v>
      </c>
      <c r="C535" s="305" t="s">
        <v>361</v>
      </c>
      <c r="D535" s="342">
        <v>0</v>
      </c>
      <c r="E535" s="342">
        <v>0</v>
      </c>
      <c r="F535" s="342">
        <v>0</v>
      </c>
      <c r="G535" s="342">
        <v>0</v>
      </c>
      <c r="H535" s="342">
        <v>0</v>
      </c>
      <c r="I535" s="342">
        <v>0</v>
      </c>
      <c r="J535" s="342">
        <v>0</v>
      </c>
      <c r="K535" s="342">
        <v>0</v>
      </c>
      <c r="L535" s="342">
        <v>0</v>
      </c>
      <c r="M535" s="342">
        <v>0</v>
      </c>
      <c r="N535" s="342">
        <v>0</v>
      </c>
      <c r="O535" s="342">
        <v>0</v>
      </c>
      <c r="P535" s="342">
        <f t="shared" si="24"/>
        <v>0</v>
      </c>
      <c r="Q535" s="973">
        <f t="shared" si="23"/>
        <v>0</v>
      </c>
      <c r="R535" s="307" t="s">
        <v>112</v>
      </c>
      <c r="S535" s="307" t="s">
        <v>112</v>
      </c>
      <c r="T535" s="307"/>
      <c r="U535" s="307"/>
      <c r="V535" s="307"/>
      <c r="W535" s="307"/>
      <c r="X535" s="307"/>
      <c r="Y535" s="308"/>
      <c r="Z535" s="308"/>
      <c r="AA535" s="308"/>
      <c r="AB535" s="308"/>
      <c r="AC535" s="308"/>
      <c r="AD535" s="308"/>
      <c r="AE535" s="308"/>
      <c r="AF535" s="308"/>
      <c r="AG535" s="308"/>
      <c r="AH535" s="308"/>
      <c r="AI535" s="308"/>
      <c r="AJ535" s="343"/>
      <c r="AK535" s="344"/>
      <c r="AL535" s="344"/>
      <c r="AM535" s="344"/>
      <c r="AN535" s="344"/>
      <c r="AO535" s="344"/>
      <c r="AQ535" s="347"/>
    </row>
    <row r="536" spans="1:53" ht="15.75" customHeight="1" x14ac:dyDescent="0.25">
      <c r="A536" s="296" t="s">
        <v>145</v>
      </c>
      <c r="B536" s="306" t="s">
        <v>1865</v>
      </c>
      <c r="C536" s="306" t="s">
        <v>272</v>
      </c>
      <c r="D536" s="342">
        <v>8</v>
      </c>
      <c r="E536" s="342">
        <v>7</v>
      </c>
      <c r="F536" s="342">
        <v>3</v>
      </c>
      <c r="G536" s="342">
        <v>4</v>
      </c>
      <c r="H536" s="342">
        <v>0</v>
      </c>
      <c r="I536" s="342">
        <v>8</v>
      </c>
      <c r="J536" s="342">
        <v>0</v>
      </c>
      <c r="K536" s="342">
        <v>0</v>
      </c>
      <c r="L536" s="342">
        <v>0</v>
      </c>
      <c r="M536" s="342">
        <v>0</v>
      </c>
      <c r="N536" s="342">
        <v>0</v>
      </c>
      <c r="O536" s="342">
        <v>0</v>
      </c>
      <c r="P536" s="342">
        <f t="shared" si="24"/>
        <v>30</v>
      </c>
      <c r="Q536" s="973">
        <f t="shared" si="23"/>
        <v>1.2475568678005573E-3</v>
      </c>
      <c r="R536" s="307">
        <v>33020.830145655797</v>
      </c>
      <c r="S536" s="307">
        <v>31930.6798628205</v>
      </c>
      <c r="T536" s="307"/>
      <c r="U536" s="307"/>
      <c r="V536" s="307"/>
      <c r="W536" s="307"/>
      <c r="X536" s="307"/>
      <c r="Y536" s="308"/>
      <c r="Z536" s="308"/>
      <c r="AA536" s="308"/>
      <c r="AB536" s="308"/>
      <c r="AC536" s="308"/>
      <c r="AD536" s="308"/>
      <c r="AE536" s="308"/>
      <c r="AF536" s="308"/>
      <c r="AG536" s="308"/>
      <c r="AH536" s="308"/>
      <c r="AI536" s="308"/>
      <c r="AJ536" s="343"/>
      <c r="AK536" s="344"/>
      <c r="AL536" s="344"/>
      <c r="AM536" s="344"/>
      <c r="AN536" s="344"/>
      <c r="AO536" s="344"/>
      <c r="AQ536" s="347"/>
    </row>
    <row r="537" spans="1:53" ht="15.75" customHeight="1" x14ac:dyDescent="0.25">
      <c r="A537" s="296" t="s">
        <v>145</v>
      </c>
      <c r="B537" s="305" t="s">
        <v>1866</v>
      </c>
      <c r="C537" s="305" t="s">
        <v>361</v>
      </c>
      <c r="D537" s="342">
        <v>0</v>
      </c>
      <c r="E537" s="342">
        <v>0</v>
      </c>
      <c r="F537" s="342">
        <v>0</v>
      </c>
      <c r="G537" s="342">
        <v>0</v>
      </c>
      <c r="H537" s="342">
        <v>0</v>
      </c>
      <c r="I537" s="342">
        <v>0</v>
      </c>
      <c r="J537" s="342">
        <v>0</v>
      </c>
      <c r="K537" s="342">
        <v>0</v>
      </c>
      <c r="L537" s="342">
        <v>0</v>
      </c>
      <c r="M537" s="342">
        <v>0</v>
      </c>
      <c r="N537" s="342">
        <v>0</v>
      </c>
      <c r="O537" s="342">
        <v>0</v>
      </c>
      <c r="P537" s="342">
        <f t="shared" si="24"/>
        <v>0</v>
      </c>
      <c r="Q537" s="973">
        <f t="shared" si="23"/>
        <v>0</v>
      </c>
      <c r="R537" s="307" t="s">
        <v>112</v>
      </c>
      <c r="S537" s="307" t="s">
        <v>112</v>
      </c>
      <c r="T537" s="307"/>
      <c r="U537" s="307"/>
      <c r="V537" s="307"/>
      <c r="W537" s="307"/>
      <c r="X537" s="307"/>
      <c r="Y537" s="308"/>
      <c r="Z537" s="308"/>
      <c r="AA537" s="308"/>
      <c r="AB537" s="308"/>
      <c r="AC537" s="308"/>
      <c r="AD537" s="308"/>
      <c r="AE537" s="308"/>
      <c r="AF537" s="308"/>
      <c r="AG537" s="308"/>
      <c r="AH537" s="308"/>
      <c r="AI537" s="308"/>
      <c r="AJ537" s="343"/>
      <c r="AK537" s="344"/>
      <c r="AL537" s="344"/>
      <c r="AM537" s="344"/>
      <c r="AN537" s="344"/>
      <c r="AO537" s="344"/>
      <c r="AQ537" s="347"/>
    </row>
    <row r="538" spans="1:53" ht="15.75" customHeight="1" x14ac:dyDescent="0.25">
      <c r="A538" s="296" t="s">
        <v>145</v>
      </c>
      <c r="B538" s="306" t="s">
        <v>532</v>
      </c>
      <c r="C538" s="306" t="s">
        <v>361</v>
      </c>
      <c r="D538" s="342">
        <v>0</v>
      </c>
      <c r="E538" s="342">
        <v>0</v>
      </c>
      <c r="F538" s="342">
        <v>0</v>
      </c>
      <c r="G538" s="342">
        <v>0</v>
      </c>
      <c r="H538" s="342">
        <v>0</v>
      </c>
      <c r="I538" s="342">
        <v>0</v>
      </c>
      <c r="J538" s="342">
        <v>0</v>
      </c>
      <c r="K538" s="342">
        <v>0</v>
      </c>
      <c r="L538" s="342">
        <v>0</v>
      </c>
      <c r="M538" s="342">
        <v>0</v>
      </c>
      <c r="N538" s="342">
        <v>0</v>
      </c>
      <c r="O538" s="342">
        <v>0</v>
      </c>
      <c r="P538" s="342">
        <f t="shared" si="24"/>
        <v>0</v>
      </c>
      <c r="Q538" s="973">
        <f t="shared" si="23"/>
        <v>0</v>
      </c>
      <c r="R538" s="307" t="s">
        <v>112</v>
      </c>
      <c r="S538" s="307" t="s">
        <v>112</v>
      </c>
      <c r="T538" s="307"/>
      <c r="U538" s="307"/>
      <c r="V538" s="307"/>
      <c r="W538" s="307"/>
      <c r="X538" s="307"/>
      <c r="Y538" s="308"/>
      <c r="Z538" s="308"/>
      <c r="AA538" s="308"/>
      <c r="AB538" s="308"/>
      <c r="AC538" s="308"/>
      <c r="AD538" s="308"/>
      <c r="AE538" s="308"/>
      <c r="AF538" s="308"/>
      <c r="AG538" s="308"/>
      <c r="AH538" s="308"/>
      <c r="AI538" s="308"/>
      <c r="AJ538" s="343"/>
      <c r="AK538" s="344"/>
      <c r="AL538" s="344"/>
      <c r="AM538" s="344"/>
      <c r="AN538" s="344"/>
      <c r="AO538" s="344"/>
      <c r="AQ538" s="347"/>
    </row>
    <row r="539" spans="1:53" ht="15.75" customHeight="1" x14ac:dyDescent="0.25">
      <c r="A539" s="296" t="s">
        <v>145</v>
      </c>
      <c r="B539" s="305" t="s">
        <v>1867</v>
      </c>
      <c r="C539" s="305" t="s">
        <v>361</v>
      </c>
      <c r="D539" s="342">
        <v>0</v>
      </c>
      <c r="E539" s="342">
        <v>0</v>
      </c>
      <c r="F539" s="342">
        <v>0</v>
      </c>
      <c r="G539" s="342">
        <v>0</v>
      </c>
      <c r="H539" s="342">
        <v>0</v>
      </c>
      <c r="I539" s="342">
        <v>0</v>
      </c>
      <c r="J539" s="342">
        <v>0</v>
      </c>
      <c r="K539" s="342">
        <v>0</v>
      </c>
      <c r="L539" s="342">
        <v>0</v>
      </c>
      <c r="M539" s="342">
        <v>0</v>
      </c>
      <c r="N539" s="342">
        <v>0</v>
      </c>
      <c r="O539" s="342">
        <v>0</v>
      </c>
      <c r="P539" s="342">
        <f t="shared" si="24"/>
        <v>0</v>
      </c>
      <c r="Q539" s="973">
        <f t="shared" si="23"/>
        <v>0</v>
      </c>
      <c r="R539" s="307" t="s">
        <v>112</v>
      </c>
      <c r="S539" s="307" t="s">
        <v>112</v>
      </c>
      <c r="T539" s="307"/>
      <c r="U539" s="307"/>
      <c r="V539" s="307"/>
      <c r="W539" s="307"/>
      <c r="X539" s="307"/>
      <c r="Y539" s="308"/>
      <c r="Z539" s="308"/>
      <c r="AA539" s="308"/>
      <c r="AB539" s="308"/>
      <c r="AC539" s="308"/>
      <c r="AD539" s="308"/>
      <c r="AE539" s="308"/>
      <c r="AF539" s="308"/>
      <c r="AG539" s="308"/>
      <c r="AH539" s="308"/>
      <c r="AI539" s="308"/>
      <c r="AJ539" s="343"/>
      <c r="AK539" s="344"/>
      <c r="AL539" s="343"/>
      <c r="AM539" s="343"/>
      <c r="AN539" s="344"/>
      <c r="AO539" s="344"/>
      <c r="AQ539" s="347"/>
    </row>
    <row r="540" spans="1:53" ht="15.75" customHeight="1" x14ac:dyDescent="0.25">
      <c r="A540" s="296" t="s">
        <v>145</v>
      </c>
      <c r="B540" s="306" t="s">
        <v>1653</v>
      </c>
      <c r="C540" s="306" t="s">
        <v>345</v>
      </c>
      <c r="D540" s="342">
        <v>0</v>
      </c>
      <c r="E540" s="342">
        <v>0</v>
      </c>
      <c r="F540" s="342">
        <v>0</v>
      </c>
      <c r="G540" s="342">
        <v>0</v>
      </c>
      <c r="H540" s="342">
        <v>0</v>
      </c>
      <c r="I540" s="342">
        <v>0</v>
      </c>
      <c r="J540" s="342">
        <v>0</v>
      </c>
      <c r="K540" s="342">
        <v>0</v>
      </c>
      <c r="L540" s="342">
        <v>0</v>
      </c>
      <c r="M540" s="342">
        <v>0</v>
      </c>
      <c r="N540" s="342">
        <v>0</v>
      </c>
      <c r="O540" s="342">
        <v>0</v>
      </c>
      <c r="P540" s="342">
        <f t="shared" si="24"/>
        <v>0</v>
      </c>
      <c r="Q540" s="973">
        <f t="shared" si="23"/>
        <v>0</v>
      </c>
      <c r="R540" s="307" t="s">
        <v>112</v>
      </c>
      <c r="S540" s="307" t="s">
        <v>112</v>
      </c>
      <c r="T540" s="307"/>
      <c r="U540" s="307"/>
      <c r="V540" s="307"/>
      <c r="W540" s="307"/>
      <c r="X540" s="307"/>
      <c r="Y540" s="308"/>
      <c r="Z540" s="308"/>
      <c r="AA540" s="308"/>
      <c r="AB540" s="308"/>
      <c r="AC540" s="308"/>
      <c r="AD540" s="308"/>
      <c r="AE540" s="308"/>
      <c r="AF540" s="308"/>
      <c r="AG540" s="308"/>
      <c r="AH540" s="308"/>
      <c r="AI540" s="308"/>
      <c r="AJ540" s="343"/>
      <c r="AK540" s="344"/>
      <c r="AL540" s="344"/>
      <c r="AM540" s="344"/>
      <c r="AN540" s="344"/>
      <c r="AO540" s="344"/>
      <c r="AQ540" s="347"/>
    </row>
    <row r="541" spans="1:53" ht="15.75" customHeight="1" x14ac:dyDescent="0.25">
      <c r="A541" s="296" t="s">
        <v>145</v>
      </c>
      <c r="B541" s="305" t="s">
        <v>1868</v>
      </c>
      <c r="C541" s="305" t="s">
        <v>361</v>
      </c>
      <c r="D541" s="342">
        <v>5</v>
      </c>
      <c r="E541" s="342">
        <v>7</v>
      </c>
      <c r="F541" s="342">
        <v>11</v>
      </c>
      <c r="G541" s="342">
        <v>1</v>
      </c>
      <c r="H541" s="342">
        <v>0</v>
      </c>
      <c r="I541" s="342">
        <v>2</v>
      </c>
      <c r="J541" s="342">
        <v>0</v>
      </c>
      <c r="K541" s="342">
        <v>0</v>
      </c>
      <c r="L541" s="342">
        <v>0</v>
      </c>
      <c r="M541" s="342">
        <v>0</v>
      </c>
      <c r="N541" s="342">
        <v>0</v>
      </c>
      <c r="O541" s="342">
        <v>0</v>
      </c>
      <c r="P541" s="342">
        <f t="shared" si="24"/>
        <v>26</v>
      </c>
      <c r="Q541" s="973">
        <f t="shared" si="23"/>
        <v>1.0812159520938163E-3</v>
      </c>
      <c r="R541" s="307">
        <v>46794.820071457601</v>
      </c>
      <c r="S541" s="307">
        <v>42799.400093530603</v>
      </c>
      <c r="T541" s="307"/>
      <c r="U541" s="307"/>
      <c r="V541" s="307"/>
      <c r="W541" s="307"/>
      <c r="X541" s="307"/>
      <c r="Y541" s="308"/>
      <c r="Z541" s="308"/>
      <c r="AA541" s="308"/>
      <c r="AB541" s="308"/>
      <c r="AC541" s="308"/>
      <c r="AD541" s="308"/>
      <c r="AE541" s="308"/>
      <c r="AF541" s="308"/>
      <c r="AG541" s="308"/>
      <c r="AH541" s="308"/>
      <c r="AI541" s="308"/>
      <c r="AJ541" s="343"/>
      <c r="AK541" s="344"/>
      <c r="AL541" s="344"/>
      <c r="AM541" s="344"/>
      <c r="AN541" s="344"/>
      <c r="AO541" s="344"/>
      <c r="AQ541" s="347"/>
    </row>
    <row r="542" spans="1:53" ht="15.75" customHeight="1" x14ac:dyDescent="0.25">
      <c r="A542" s="296" t="s">
        <v>145</v>
      </c>
      <c r="B542" s="306" t="s">
        <v>1869</v>
      </c>
      <c r="C542" s="306" t="s">
        <v>361</v>
      </c>
      <c r="D542" s="342">
        <v>11</v>
      </c>
      <c r="E542" s="342">
        <v>10</v>
      </c>
      <c r="F542" s="342">
        <v>12</v>
      </c>
      <c r="G542" s="342">
        <v>1</v>
      </c>
      <c r="H542" s="342">
        <v>7</v>
      </c>
      <c r="I542" s="342">
        <v>1</v>
      </c>
      <c r="J542" s="342">
        <v>0</v>
      </c>
      <c r="K542" s="342">
        <v>0</v>
      </c>
      <c r="L542" s="342">
        <v>0</v>
      </c>
      <c r="M542" s="342">
        <v>0</v>
      </c>
      <c r="N542" s="342">
        <v>0</v>
      </c>
      <c r="O542" s="342">
        <v>0</v>
      </c>
      <c r="P542" s="342">
        <f t="shared" si="24"/>
        <v>42</v>
      </c>
      <c r="Q542" s="973">
        <f t="shared" si="23"/>
        <v>1.7465796149207802E-3</v>
      </c>
      <c r="R542" s="307">
        <v>51752.110118507197</v>
      </c>
      <c r="S542" s="307">
        <v>45617.020067625097</v>
      </c>
      <c r="T542" s="307"/>
      <c r="U542" s="307"/>
      <c r="V542" s="307"/>
      <c r="W542" s="307"/>
      <c r="X542" s="307"/>
      <c r="Y542" s="308"/>
      <c r="Z542" s="308"/>
      <c r="AA542" s="308"/>
      <c r="AB542" s="308"/>
      <c r="AC542" s="308"/>
      <c r="AD542" s="308"/>
      <c r="AE542" s="308"/>
      <c r="AF542" s="308"/>
      <c r="AG542" s="308"/>
      <c r="AH542" s="308"/>
      <c r="AI542" s="308"/>
      <c r="AJ542" s="343"/>
      <c r="AK542" s="344"/>
      <c r="AL542" s="344"/>
      <c r="AM542" s="344"/>
      <c r="AN542" s="344"/>
      <c r="AO542" s="344"/>
      <c r="AQ542" s="347"/>
    </row>
    <row r="543" spans="1:53" ht="15.75" customHeight="1" x14ac:dyDescent="0.25">
      <c r="A543" s="296" t="s">
        <v>145</v>
      </c>
      <c r="B543" s="305" t="s">
        <v>1870</v>
      </c>
      <c r="C543" s="305" t="s">
        <v>361</v>
      </c>
      <c r="D543" s="342">
        <v>5</v>
      </c>
      <c r="E543" s="342">
        <v>9</v>
      </c>
      <c r="F543" s="342">
        <v>14</v>
      </c>
      <c r="G543" s="342">
        <v>7</v>
      </c>
      <c r="H543" s="342">
        <v>5</v>
      </c>
      <c r="I543" s="342">
        <v>0</v>
      </c>
      <c r="J543" s="342">
        <v>0</v>
      </c>
      <c r="K543" s="342">
        <v>0</v>
      </c>
      <c r="L543" s="342">
        <v>0</v>
      </c>
      <c r="M543" s="342">
        <v>0</v>
      </c>
      <c r="N543" s="342">
        <v>0</v>
      </c>
      <c r="O543" s="342">
        <v>0</v>
      </c>
      <c r="P543" s="342">
        <f t="shared" si="24"/>
        <v>40</v>
      </c>
      <c r="Q543" s="973">
        <f t="shared" si="23"/>
        <v>1.6634091570674097E-3</v>
      </c>
      <c r="R543" s="307">
        <v>67767.370050087295</v>
      </c>
      <c r="S543" s="307">
        <v>63943.229998838302</v>
      </c>
      <c r="T543" s="307"/>
      <c r="U543" s="307"/>
      <c r="V543" s="307"/>
      <c r="W543" s="307"/>
      <c r="X543" s="307"/>
      <c r="Y543" s="308"/>
      <c r="Z543" s="308"/>
      <c r="AA543" s="308"/>
      <c r="AB543" s="308"/>
      <c r="AC543" s="308"/>
      <c r="AD543" s="308"/>
      <c r="AE543" s="308"/>
      <c r="AF543" s="308"/>
      <c r="AG543" s="308"/>
      <c r="AH543" s="308"/>
      <c r="AI543" s="308"/>
      <c r="AJ543" s="343"/>
      <c r="AK543" s="344"/>
      <c r="AL543" s="344"/>
      <c r="AM543" s="344"/>
      <c r="AN543" s="344"/>
      <c r="AO543" s="344"/>
      <c r="AQ543" s="347"/>
    </row>
    <row r="544" spans="1:53" ht="15.75" customHeight="1" x14ac:dyDescent="0.25">
      <c r="A544" s="296" t="s">
        <v>145</v>
      </c>
      <c r="B544" s="306" t="s">
        <v>1871</v>
      </c>
      <c r="C544" s="306" t="s">
        <v>361</v>
      </c>
      <c r="D544" s="342">
        <v>0</v>
      </c>
      <c r="E544" s="342">
        <v>0</v>
      </c>
      <c r="F544" s="342">
        <v>0</v>
      </c>
      <c r="G544" s="342">
        <v>0</v>
      </c>
      <c r="H544" s="342">
        <v>0</v>
      </c>
      <c r="I544" s="342">
        <v>0</v>
      </c>
      <c r="J544" s="342">
        <v>0</v>
      </c>
      <c r="K544" s="342">
        <v>0</v>
      </c>
      <c r="L544" s="342">
        <v>0</v>
      </c>
      <c r="M544" s="342">
        <v>0</v>
      </c>
      <c r="N544" s="342">
        <v>0</v>
      </c>
      <c r="O544" s="342">
        <v>0</v>
      </c>
      <c r="P544" s="342">
        <f t="shared" si="24"/>
        <v>0</v>
      </c>
      <c r="Q544" s="973">
        <f t="shared" si="23"/>
        <v>0</v>
      </c>
      <c r="R544" s="307" t="s">
        <v>112</v>
      </c>
      <c r="S544" s="307" t="s">
        <v>112</v>
      </c>
      <c r="T544" s="314"/>
      <c r="U544" s="314"/>
      <c r="V544" s="307"/>
      <c r="W544" s="307"/>
      <c r="X544" s="307"/>
      <c r="Y544" s="308"/>
      <c r="Z544" s="308"/>
      <c r="AA544" s="308"/>
      <c r="AB544" s="308"/>
      <c r="AC544" s="308"/>
      <c r="AD544" s="308"/>
      <c r="AE544" s="308"/>
      <c r="AF544" s="308"/>
      <c r="AG544" s="308"/>
      <c r="AH544" s="308"/>
      <c r="AI544" s="308"/>
      <c r="AJ544" s="343"/>
      <c r="AK544" s="344"/>
      <c r="AL544" s="344"/>
      <c r="AM544" s="344"/>
      <c r="AN544" s="344"/>
      <c r="AO544" s="344"/>
      <c r="AQ544" s="347"/>
      <c r="AX544" s="321"/>
      <c r="AZ544" s="350"/>
      <c r="BA544" s="339"/>
    </row>
    <row r="545" spans="1:53" ht="15.75" customHeight="1" x14ac:dyDescent="0.25">
      <c r="A545" s="296" t="s">
        <v>145</v>
      </c>
      <c r="B545" s="305" t="s">
        <v>1872</v>
      </c>
      <c r="C545" s="305" t="s">
        <v>345</v>
      </c>
      <c r="D545" s="342">
        <v>6</v>
      </c>
      <c r="E545" s="342">
        <v>8</v>
      </c>
      <c r="F545" s="342">
        <v>6</v>
      </c>
      <c r="G545" s="342">
        <v>9</v>
      </c>
      <c r="H545" s="342">
        <v>2</v>
      </c>
      <c r="I545" s="342">
        <v>0</v>
      </c>
      <c r="J545" s="342">
        <v>0</v>
      </c>
      <c r="K545" s="342">
        <v>0</v>
      </c>
      <c r="L545" s="342">
        <v>0</v>
      </c>
      <c r="M545" s="342">
        <v>0</v>
      </c>
      <c r="N545" s="342">
        <v>0</v>
      </c>
      <c r="O545" s="342">
        <v>0</v>
      </c>
      <c r="P545" s="342">
        <f t="shared" si="24"/>
        <v>31</v>
      </c>
      <c r="Q545" s="973">
        <f t="shared" si="23"/>
        <v>1.2891420967272424E-3</v>
      </c>
      <c r="R545" s="307">
        <v>75874.760070549295</v>
      </c>
      <c r="S545" s="307">
        <v>71337.729990540101</v>
      </c>
      <c r="T545" s="307"/>
      <c r="U545" s="307"/>
      <c r="V545" s="307"/>
      <c r="W545" s="307"/>
      <c r="X545" s="307"/>
      <c r="Y545" s="308"/>
      <c r="Z545" s="308"/>
      <c r="AA545" s="308"/>
      <c r="AB545" s="308"/>
      <c r="AC545" s="308"/>
      <c r="AD545" s="308"/>
      <c r="AE545" s="308"/>
      <c r="AF545" s="308"/>
      <c r="AG545" s="308"/>
      <c r="AH545" s="308"/>
      <c r="AI545" s="308"/>
      <c r="AJ545" s="343"/>
      <c r="AK545" s="344"/>
      <c r="AL545" s="344"/>
      <c r="AM545" s="344"/>
      <c r="AN545" s="344"/>
      <c r="AO545" s="344"/>
      <c r="AQ545" s="347"/>
      <c r="AX545" s="321"/>
      <c r="AZ545" s="350"/>
      <c r="BA545" s="339"/>
    </row>
    <row r="546" spans="1:53" ht="15.75" customHeight="1" x14ac:dyDescent="0.25">
      <c r="A546" s="296" t="s">
        <v>145</v>
      </c>
      <c r="B546" s="306" t="s">
        <v>1873</v>
      </c>
      <c r="C546" s="306" t="s">
        <v>361</v>
      </c>
      <c r="D546" s="342">
        <v>3</v>
      </c>
      <c r="E546" s="342">
        <v>0</v>
      </c>
      <c r="F546" s="342">
        <v>0</v>
      </c>
      <c r="G546" s="342">
        <v>0</v>
      </c>
      <c r="H546" s="342">
        <v>0</v>
      </c>
      <c r="I546" s="342">
        <v>0</v>
      </c>
      <c r="J546" s="342">
        <v>0</v>
      </c>
      <c r="K546" s="342">
        <v>0</v>
      </c>
      <c r="L546" s="342">
        <v>0</v>
      </c>
      <c r="M546" s="342">
        <v>0</v>
      </c>
      <c r="N546" s="342">
        <v>0</v>
      </c>
      <c r="O546" s="342">
        <v>0</v>
      </c>
      <c r="P546" s="342">
        <f t="shared" si="24"/>
        <v>3</v>
      </c>
      <c r="Q546" s="973">
        <f t="shared" si="23"/>
        <v>1.2475568678005573E-4</v>
      </c>
      <c r="R546" s="307">
        <v>97025.369999803399</v>
      </c>
      <c r="S546" s="307">
        <v>96480.370000074399</v>
      </c>
      <c r="T546" s="307"/>
      <c r="U546" s="307"/>
      <c r="V546" s="307"/>
      <c r="W546" s="307"/>
      <c r="X546" s="307"/>
      <c r="Y546" s="308"/>
      <c r="Z546" s="308"/>
      <c r="AA546" s="308"/>
      <c r="AB546" s="308"/>
      <c r="AC546" s="308"/>
      <c r="AD546" s="308"/>
      <c r="AE546" s="308"/>
      <c r="AF546" s="308"/>
      <c r="AG546" s="308"/>
      <c r="AH546" s="308"/>
      <c r="AI546" s="308"/>
      <c r="AJ546" s="343"/>
      <c r="AK546" s="344"/>
      <c r="AL546" s="344"/>
      <c r="AM546" s="344"/>
      <c r="AN546" s="344"/>
      <c r="AO546" s="344"/>
      <c r="AQ546" s="347"/>
      <c r="AX546" s="321"/>
      <c r="AZ546" s="350"/>
      <c r="BA546" s="339"/>
    </row>
    <row r="547" spans="1:53" ht="15.75" customHeight="1" x14ac:dyDescent="0.25">
      <c r="A547" s="296" t="s">
        <v>145</v>
      </c>
      <c r="B547" s="305" t="s">
        <v>2134</v>
      </c>
      <c r="C547" s="305" t="s">
        <v>361</v>
      </c>
      <c r="D547" s="342">
        <v>0</v>
      </c>
      <c r="E547" s="342">
        <v>0</v>
      </c>
      <c r="F547" s="342">
        <v>0</v>
      </c>
      <c r="G547" s="342">
        <v>0</v>
      </c>
      <c r="H547" s="342">
        <v>0</v>
      </c>
      <c r="I547" s="342">
        <v>0</v>
      </c>
      <c r="J547" s="342">
        <v>0</v>
      </c>
      <c r="K547" s="342">
        <v>0</v>
      </c>
      <c r="L547" s="342">
        <v>0</v>
      </c>
      <c r="M547" s="342">
        <v>0</v>
      </c>
      <c r="N547" s="342">
        <v>0</v>
      </c>
      <c r="O547" s="342">
        <v>0</v>
      </c>
      <c r="P547" s="342">
        <f t="shared" si="24"/>
        <v>0</v>
      </c>
      <c r="Q547" s="973">
        <f t="shared" si="23"/>
        <v>0</v>
      </c>
      <c r="R547" s="307" t="s">
        <v>112</v>
      </c>
      <c r="S547" s="307" t="s">
        <v>112</v>
      </c>
      <c r="T547" s="307"/>
      <c r="U547" s="307"/>
      <c r="V547" s="307"/>
      <c r="W547" s="307"/>
      <c r="X547" s="307"/>
      <c r="Y547" s="308"/>
      <c r="Z547" s="308"/>
      <c r="AA547" s="308"/>
      <c r="AB547" s="308"/>
      <c r="AC547" s="308"/>
      <c r="AD547" s="308"/>
      <c r="AE547" s="308"/>
      <c r="AF547" s="308"/>
      <c r="AG547" s="308"/>
      <c r="AH547" s="308"/>
      <c r="AI547" s="308"/>
      <c r="AJ547" s="343"/>
      <c r="AK547" s="344"/>
      <c r="AL547" s="344"/>
      <c r="AM547" s="344"/>
      <c r="AN547" s="344"/>
      <c r="AO547" s="344"/>
      <c r="AQ547" s="347"/>
      <c r="AX547" s="321"/>
      <c r="AZ547" s="350"/>
      <c r="BA547" s="339"/>
    </row>
    <row r="548" spans="1:53" ht="15.75" customHeight="1" x14ac:dyDescent="0.25">
      <c r="A548" s="296" t="s">
        <v>145</v>
      </c>
      <c r="B548" s="306" t="s">
        <v>1642</v>
      </c>
      <c r="C548" s="306" t="s">
        <v>345</v>
      </c>
      <c r="D548" s="342">
        <v>0</v>
      </c>
      <c r="E548" s="342">
        <v>2</v>
      </c>
      <c r="F548" s="342">
        <v>3</v>
      </c>
      <c r="G548" s="342">
        <v>0</v>
      </c>
      <c r="H548" s="342">
        <v>0</v>
      </c>
      <c r="I548" s="342">
        <v>0</v>
      </c>
      <c r="J548" s="342">
        <v>0</v>
      </c>
      <c r="K548" s="342">
        <v>0</v>
      </c>
      <c r="L548" s="342">
        <v>0</v>
      </c>
      <c r="M548" s="342">
        <v>0</v>
      </c>
      <c r="N548" s="342">
        <v>0</v>
      </c>
      <c r="O548" s="342">
        <v>0</v>
      </c>
      <c r="P548" s="342">
        <f t="shared" si="24"/>
        <v>5</v>
      </c>
      <c r="Q548" s="973">
        <f t="shared" si="23"/>
        <v>2.0792614463342621E-4</v>
      </c>
      <c r="R548" s="307" t="s">
        <v>112</v>
      </c>
      <c r="S548" s="307" t="s">
        <v>112</v>
      </c>
      <c r="T548" s="307"/>
      <c r="U548" s="307"/>
      <c r="V548" s="307"/>
      <c r="W548" s="307"/>
      <c r="X548" s="307"/>
      <c r="Y548" s="308"/>
      <c r="Z548" s="308"/>
      <c r="AA548" s="308"/>
      <c r="AB548" s="308"/>
      <c r="AC548" s="308"/>
      <c r="AD548" s="308"/>
      <c r="AE548" s="308"/>
      <c r="AF548" s="308"/>
      <c r="AG548" s="308"/>
      <c r="AH548" s="308"/>
      <c r="AI548" s="308"/>
      <c r="AJ548" s="343"/>
      <c r="AK548" s="344"/>
      <c r="AL548" s="344"/>
      <c r="AM548" s="344"/>
      <c r="AN548" s="344"/>
      <c r="AO548" s="344"/>
      <c r="AX548" s="321"/>
      <c r="AZ548" s="350"/>
      <c r="BA548" s="339"/>
    </row>
    <row r="549" spans="1:53" ht="15.75" customHeight="1" x14ac:dyDescent="0.25">
      <c r="A549" s="296" t="s">
        <v>145</v>
      </c>
      <c r="B549" s="305" t="s">
        <v>1874</v>
      </c>
      <c r="C549" s="305" t="s">
        <v>345</v>
      </c>
      <c r="D549" s="342">
        <v>0</v>
      </c>
      <c r="E549" s="342">
        <v>0</v>
      </c>
      <c r="F549" s="342">
        <v>0</v>
      </c>
      <c r="G549" s="342">
        <v>0</v>
      </c>
      <c r="H549" s="342">
        <v>0</v>
      </c>
      <c r="I549" s="342">
        <v>0</v>
      </c>
      <c r="J549" s="342">
        <v>0</v>
      </c>
      <c r="K549" s="342">
        <v>0</v>
      </c>
      <c r="L549" s="342">
        <v>0</v>
      </c>
      <c r="M549" s="342">
        <v>0</v>
      </c>
      <c r="N549" s="342">
        <v>0</v>
      </c>
      <c r="O549" s="342">
        <v>0</v>
      </c>
      <c r="P549" s="342">
        <f t="shared" si="24"/>
        <v>0</v>
      </c>
      <c r="Q549" s="973">
        <f t="shared" si="23"/>
        <v>0</v>
      </c>
      <c r="R549" s="307" t="s">
        <v>112</v>
      </c>
      <c r="S549" s="307" t="s">
        <v>112</v>
      </c>
      <c r="T549" s="307"/>
      <c r="U549" s="307"/>
      <c r="V549" s="307"/>
      <c r="W549" s="307"/>
      <c r="X549" s="307"/>
      <c r="Y549" s="308"/>
      <c r="Z549" s="308"/>
      <c r="AA549" s="308"/>
      <c r="AB549" s="308"/>
      <c r="AC549" s="308"/>
      <c r="AD549" s="308"/>
      <c r="AE549" s="308"/>
      <c r="AF549" s="308"/>
      <c r="AG549" s="308"/>
      <c r="AH549" s="308"/>
      <c r="AI549" s="308"/>
      <c r="AJ549" s="343"/>
      <c r="AK549" s="344"/>
      <c r="AL549" s="344"/>
      <c r="AM549" s="344"/>
      <c r="AN549" s="344"/>
      <c r="AO549" s="344"/>
      <c r="AX549" s="321"/>
      <c r="AZ549" s="350"/>
      <c r="BA549" s="339"/>
    </row>
    <row r="550" spans="1:53" ht="15.75" customHeight="1" x14ac:dyDescent="0.25">
      <c r="A550" s="296" t="s">
        <v>145</v>
      </c>
      <c r="B550" s="306" t="s">
        <v>1875</v>
      </c>
      <c r="C550" s="306" t="s">
        <v>345</v>
      </c>
      <c r="D550" s="342">
        <v>0</v>
      </c>
      <c r="E550" s="342">
        <v>0</v>
      </c>
      <c r="F550" s="342">
        <v>0</v>
      </c>
      <c r="G550" s="342">
        <v>0</v>
      </c>
      <c r="H550" s="342">
        <v>0</v>
      </c>
      <c r="I550" s="342">
        <v>0</v>
      </c>
      <c r="J550" s="342">
        <v>0</v>
      </c>
      <c r="K550" s="342">
        <v>0</v>
      </c>
      <c r="L550" s="342">
        <v>0</v>
      </c>
      <c r="M550" s="342">
        <v>0</v>
      </c>
      <c r="N550" s="342">
        <v>0</v>
      </c>
      <c r="O550" s="342">
        <v>0</v>
      </c>
      <c r="P550" s="342">
        <f t="shared" si="24"/>
        <v>0</v>
      </c>
      <c r="Q550" s="973">
        <f t="shared" si="23"/>
        <v>0</v>
      </c>
      <c r="R550" s="307" t="s">
        <v>112</v>
      </c>
      <c r="S550" s="307" t="s">
        <v>112</v>
      </c>
      <c r="T550" s="307"/>
      <c r="U550" s="307"/>
      <c r="V550" s="307"/>
      <c r="W550" s="307"/>
      <c r="X550" s="307"/>
      <c r="Y550" s="308"/>
      <c r="Z550" s="308"/>
      <c r="AA550" s="308"/>
      <c r="AB550" s="308"/>
      <c r="AC550" s="308"/>
      <c r="AD550" s="308"/>
      <c r="AE550" s="308"/>
      <c r="AF550" s="308"/>
      <c r="AG550" s="308"/>
      <c r="AH550" s="308"/>
      <c r="AI550" s="308"/>
      <c r="AJ550" s="343"/>
      <c r="AK550" s="344"/>
      <c r="AL550" s="344"/>
      <c r="AM550" s="344"/>
      <c r="AN550" s="344"/>
      <c r="AO550" s="344"/>
      <c r="AX550" s="321"/>
      <c r="AZ550" s="350"/>
      <c r="BA550" s="339"/>
    </row>
    <row r="551" spans="1:53" ht="15.75" customHeight="1" x14ac:dyDescent="0.25">
      <c r="A551" s="296" t="s">
        <v>145</v>
      </c>
      <c r="B551" s="305" t="s">
        <v>1448</v>
      </c>
      <c r="C551" s="305" t="s">
        <v>345</v>
      </c>
      <c r="D551" s="342">
        <v>0</v>
      </c>
      <c r="E551" s="342">
        <v>0</v>
      </c>
      <c r="F551" s="342">
        <v>0</v>
      </c>
      <c r="G551" s="342">
        <v>0</v>
      </c>
      <c r="H551" s="342">
        <v>0</v>
      </c>
      <c r="I551" s="342">
        <v>0</v>
      </c>
      <c r="J551" s="342">
        <v>0</v>
      </c>
      <c r="K551" s="342">
        <v>0</v>
      </c>
      <c r="L551" s="342">
        <v>0</v>
      </c>
      <c r="M551" s="342">
        <v>0</v>
      </c>
      <c r="N551" s="342">
        <v>0</v>
      </c>
      <c r="O551" s="342">
        <v>0</v>
      </c>
      <c r="P551" s="342">
        <f t="shared" si="24"/>
        <v>0</v>
      </c>
      <c r="Q551" s="973">
        <f t="shared" si="23"/>
        <v>0</v>
      </c>
      <c r="R551" s="307" t="s">
        <v>112</v>
      </c>
      <c r="S551" s="307" t="s">
        <v>112</v>
      </c>
      <c r="T551" s="307"/>
      <c r="U551" s="307"/>
      <c r="V551" s="307"/>
      <c r="W551" s="307"/>
      <c r="X551" s="307"/>
      <c r="Y551" s="308"/>
      <c r="Z551" s="308"/>
      <c r="AA551" s="308"/>
      <c r="AB551" s="308"/>
      <c r="AC551" s="308"/>
      <c r="AD551" s="308"/>
      <c r="AE551" s="308"/>
      <c r="AF551" s="308"/>
      <c r="AG551" s="308"/>
      <c r="AH551" s="308"/>
      <c r="AI551" s="308"/>
      <c r="AJ551" s="343"/>
      <c r="AK551" s="344"/>
      <c r="AL551" s="344"/>
      <c r="AM551" s="344"/>
      <c r="AN551" s="344"/>
      <c r="AO551" s="344"/>
      <c r="AX551" s="321"/>
      <c r="AZ551" s="350"/>
      <c r="BA551" s="339"/>
    </row>
    <row r="552" spans="1:53" ht="15.75" customHeight="1" x14ac:dyDescent="0.25">
      <c r="A552" s="296" t="s">
        <v>145</v>
      </c>
      <c r="B552" s="306" t="s">
        <v>1771</v>
      </c>
      <c r="C552" s="306" t="s">
        <v>306</v>
      </c>
      <c r="D552" s="342">
        <v>0</v>
      </c>
      <c r="E552" s="342">
        <v>0</v>
      </c>
      <c r="F552" s="342">
        <v>0</v>
      </c>
      <c r="G552" s="342">
        <v>0</v>
      </c>
      <c r="H552" s="342">
        <v>0</v>
      </c>
      <c r="I552" s="342">
        <v>0</v>
      </c>
      <c r="J552" s="342">
        <v>0</v>
      </c>
      <c r="K552" s="342">
        <v>0</v>
      </c>
      <c r="L552" s="342">
        <v>0</v>
      </c>
      <c r="M552" s="342">
        <v>0</v>
      </c>
      <c r="N552" s="342">
        <v>0</v>
      </c>
      <c r="O552" s="342">
        <v>0</v>
      </c>
      <c r="P552" s="342">
        <f t="shared" si="24"/>
        <v>0</v>
      </c>
      <c r="Q552" s="973">
        <f t="shared" si="23"/>
        <v>0</v>
      </c>
      <c r="R552" s="307" t="s">
        <v>112</v>
      </c>
      <c r="S552" s="307" t="s">
        <v>112</v>
      </c>
      <c r="T552" s="307"/>
      <c r="U552" s="307"/>
      <c r="V552" s="307"/>
      <c r="W552" s="307"/>
      <c r="X552" s="307"/>
      <c r="Y552" s="308"/>
      <c r="Z552" s="308"/>
      <c r="AA552" s="308"/>
      <c r="AB552" s="308"/>
      <c r="AC552" s="308"/>
      <c r="AD552" s="308"/>
      <c r="AE552" s="308"/>
      <c r="AF552" s="308"/>
      <c r="AG552" s="308"/>
      <c r="AH552" s="308"/>
      <c r="AI552" s="308"/>
      <c r="AJ552" s="343"/>
      <c r="AK552" s="344"/>
      <c r="AL552" s="351"/>
      <c r="AM552" s="344"/>
      <c r="AN552" s="344"/>
      <c r="AO552" s="344"/>
      <c r="AZ552" s="350"/>
      <c r="BA552" s="339"/>
    </row>
    <row r="553" spans="1:53" ht="15.75" customHeight="1" x14ac:dyDescent="0.25">
      <c r="A553" s="296" t="s">
        <v>145</v>
      </c>
      <c r="B553" s="305" t="s">
        <v>576</v>
      </c>
      <c r="C553" s="305" t="s">
        <v>306</v>
      </c>
      <c r="D553" s="342">
        <v>0</v>
      </c>
      <c r="E553" s="342">
        <v>0</v>
      </c>
      <c r="F553" s="342">
        <v>0</v>
      </c>
      <c r="G553" s="342">
        <v>0</v>
      </c>
      <c r="H553" s="342">
        <v>0</v>
      </c>
      <c r="I553" s="342">
        <v>0</v>
      </c>
      <c r="J553" s="342">
        <v>0</v>
      </c>
      <c r="K553" s="342">
        <v>0</v>
      </c>
      <c r="L553" s="342">
        <v>0</v>
      </c>
      <c r="M553" s="342">
        <v>0</v>
      </c>
      <c r="N553" s="342">
        <v>0</v>
      </c>
      <c r="O553" s="342">
        <v>0</v>
      </c>
      <c r="P553" s="342">
        <f t="shared" si="24"/>
        <v>0</v>
      </c>
      <c r="Q553" s="973">
        <f t="shared" si="23"/>
        <v>0</v>
      </c>
      <c r="R553" s="307" t="s">
        <v>112</v>
      </c>
      <c r="S553" s="307" t="s">
        <v>112</v>
      </c>
      <c r="T553" s="307"/>
      <c r="U553" s="307"/>
      <c r="V553" s="307"/>
      <c r="W553" s="307"/>
      <c r="X553" s="307"/>
      <c r="Y553" s="307"/>
      <c r="Z553" s="308"/>
      <c r="AA553" s="308"/>
      <c r="AB553" s="307"/>
      <c r="AC553" s="307"/>
      <c r="AD553" s="308"/>
      <c r="AE553" s="308"/>
      <c r="AF553" s="308"/>
      <c r="AG553" s="308"/>
      <c r="AH553" s="308"/>
      <c r="AI553" s="308"/>
      <c r="AJ553" s="343"/>
      <c r="AK553" s="344"/>
      <c r="AL553" s="344"/>
      <c r="AM553" s="344"/>
      <c r="AN553" s="344"/>
      <c r="AO553" s="344"/>
      <c r="AX553" s="321"/>
      <c r="AZ553" s="350"/>
      <c r="BA553" s="339"/>
    </row>
    <row r="554" spans="1:53" ht="15.75" customHeight="1" x14ac:dyDescent="0.25">
      <c r="A554" s="296" t="s">
        <v>145</v>
      </c>
      <c r="B554" s="306" t="s">
        <v>584</v>
      </c>
      <c r="C554" s="306" t="s">
        <v>284</v>
      </c>
      <c r="D554" s="342">
        <v>0</v>
      </c>
      <c r="E554" s="342">
        <v>0</v>
      </c>
      <c r="F554" s="342">
        <v>0</v>
      </c>
      <c r="G554" s="342">
        <v>0</v>
      </c>
      <c r="H554" s="342">
        <v>0</v>
      </c>
      <c r="I554" s="342">
        <v>0</v>
      </c>
      <c r="J554" s="342">
        <v>0</v>
      </c>
      <c r="K554" s="342">
        <v>0</v>
      </c>
      <c r="L554" s="342">
        <v>0</v>
      </c>
      <c r="M554" s="342">
        <v>0</v>
      </c>
      <c r="N554" s="342">
        <v>0</v>
      </c>
      <c r="O554" s="342">
        <v>0</v>
      </c>
      <c r="P554" s="342">
        <f t="shared" si="24"/>
        <v>0</v>
      </c>
      <c r="Q554" s="973">
        <f t="shared" si="23"/>
        <v>0</v>
      </c>
      <c r="R554" s="307" t="s">
        <v>112</v>
      </c>
      <c r="S554" s="307" t="s">
        <v>112</v>
      </c>
      <c r="T554" s="307"/>
      <c r="U554" s="307"/>
      <c r="V554" s="307"/>
      <c r="W554" s="307"/>
      <c r="X554" s="307"/>
      <c r="Y554" s="307"/>
      <c r="Z554" s="308"/>
      <c r="AA554" s="308"/>
      <c r="AB554" s="307"/>
      <c r="AC554" s="307"/>
      <c r="AD554" s="308"/>
      <c r="AE554" s="308"/>
      <c r="AF554" s="308"/>
      <c r="AG554" s="308"/>
      <c r="AH554" s="308"/>
      <c r="AI554" s="308"/>
      <c r="AJ554" s="343"/>
      <c r="AK554" s="344"/>
      <c r="AL554" s="344"/>
      <c r="AM554" s="344"/>
      <c r="AN554" s="344"/>
      <c r="AO554" s="344"/>
      <c r="AZ554" s="350"/>
      <c r="BA554" s="339"/>
    </row>
    <row r="555" spans="1:53" ht="15.75" customHeight="1" x14ac:dyDescent="0.25">
      <c r="A555" s="296" t="s">
        <v>145</v>
      </c>
      <c r="B555" s="305" t="s">
        <v>417</v>
      </c>
      <c r="C555" s="305" t="s">
        <v>418</v>
      </c>
      <c r="D555" s="342">
        <v>12</v>
      </c>
      <c r="E555" s="342">
        <v>0</v>
      </c>
      <c r="F555" s="342">
        <v>9</v>
      </c>
      <c r="G555" s="342">
        <v>0</v>
      </c>
      <c r="H555" s="342">
        <v>0</v>
      </c>
      <c r="I555" s="342">
        <v>0</v>
      </c>
      <c r="J555" s="342">
        <v>0</v>
      </c>
      <c r="K555" s="342">
        <v>0</v>
      </c>
      <c r="L555" s="342">
        <v>0</v>
      </c>
      <c r="M555" s="342">
        <v>0</v>
      </c>
      <c r="N555" s="342">
        <v>0</v>
      </c>
      <c r="O555" s="342">
        <v>0</v>
      </c>
      <c r="P555" s="342">
        <f t="shared" si="24"/>
        <v>21</v>
      </c>
      <c r="Q555" s="973">
        <f t="shared" si="23"/>
        <v>8.7328980746039008E-4</v>
      </c>
      <c r="R555" s="307">
        <v>49650.749999626998</v>
      </c>
      <c r="S555" s="307">
        <v>36259.139999850799</v>
      </c>
      <c r="T555" s="307"/>
      <c r="U555" s="307"/>
      <c r="V555" s="307"/>
      <c r="W555" s="307"/>
      <c r="X555" s="307"/>
      <c r="Y555" s="308"/>
      <c r="Z555" s="308"/>
      <c r="AA555" s="308"/>
      <c r="AB555" s="308"/>
      <c r="AC555" s="308"/>
      <c r="AD555" s="308"/>
      <c r="AE555" s="308"/>
      <c r="AF555" s="308"/>
      <c r="AG555" s="308"/>
      <c r="AH555" s="308"/>
      <c r="AI555" s="308"/>
      <c r="AJ555" s="343"/>
      <c r="AK555" s="344"/>
      <c r="AL555" s="343"/>
      <c r="AM555" s="343"/>
      <c r="AN555" s="344"/>
      <c r="AO555" s="344"/>
      <c r="AZ555" s="350"/>
      <c r="BA555" s="339"/>
    </row>
    <row r="556" spans="1:53" ht="15.75" customHeight="1" x14ac:dyDescent="0.25">
      <c r="A556" s="296" t="s">
        <v>145</v>
      </c>
      <c r="B556" s="306" t="s">
        <v>583</v>
      </c>
      <c r="C556" s="306" t="s">
        <v>81</v>
      </c>
      <c r="D556" s="342">
        <v>0</v>
      </c>
      <c r="E556" s="342">
        <v>0</v>
      </c>
      <c r="F556" s="342">
        <v>0</v>
      </c>
      <c r="G556" s="342">
        <v>0</v>
      </c>
      <c r="H556" s="342">
        <v>0</v>
      </c>
      <c r="I556" s="342">
        <v>0</v>
      </c>
      <c r="J556" s="342">
        <v>0</v>
      </c>
      <c r="K556" s="342">
        <v>0</v>
      </c>
      <c r="L556" s="342">
        <v>0</v>
      </c>
      <c r="M556" s="342">
        <v>0</v>
      </c>
      <c r="N556" s="342">
        <v>0</v>
      </c>
      <c r="O556" s="342">
        <v>0</v>
      </c>
      <c r="P556" s="342">
        <f t="shared" si="24"/>
        <v>0</v>
      </c>
      <c r="Q556" s="973">
        <f t="shared" si="23"/>
        <v>0</v>
      </c>
      <c r="R556" s="307" t="s">
        <v>112</v>
      </c>
      <c r="S556" s="307" t="s">
        <v>112</v>
      </c>
      <c r="T556" s="307"/>
      <c r="U556" s="307"/>
      <c r="V556" s="307"/>
      <c r="W556" s="307"/>
      <c r="X556" s="307"/>
      <c r="Y556" s="308"/>
      <c r="Z556" s="308"/>
      <c r="AA556" s="308"/>
      <c r="AB556" s="308"/>
      <c r="AC556" s="308"/>
      <c r="AD556" s="308"/>
      <c r="AE556" s="308"/>
      <c r="AF556" s="308"/>
      <c r="AG556" s="308"/>
      <c r="AH556" s="308"/>
      <c r="AI556" s="308"/>
      <c r="AJ556" s="343"/>
      <c r="AK556" s="344"/>
      <c r="AL556" s="344"/>
      <c r="AM556" s="344"/>
      <c r="AN556" s="344"/>
      <c r="AO556" s="344"/>
      <c r="AZ556" s="350"/>
      <c r="BA556" s="339"/>
    </row>
    <row r="557" spans="1:53" ht="15.75" customHeight="1" x14ac:dyDescent="0.25">
      <c r="A557" s="296" t="s">
        <v>161</v>
      </c>
      <c r="B557" s="306" t="s">
        <v>2109</v>
      </c>
      <c r="C557" s="306" t="s">
        <v>284</v>
      </c>
      <c r="D557" s="342">
        <v>0</v>
      </c>
      <c r="E557" s="342">
        <v>0</v>
      </c>
      <c r="F557" s="342">
        <v>0</v>
      </c>
      <c r="G557" s="342">
        <v>2</v>
      </c>
      <c r="H557" s="342">
        <v>0</v>
      </c>
      <c r="I557" s="342">
        <v>0</v>
      </c>
      <c r="J557" s="342">
        <v>0</v>
      </c>
      <c r="K557" s="342">
        <v>0</v>
      </c>
      <c r="L557" s="342">
        <v>0</v>
      </c>
      <c r="M557" s="342">
        <v>0</v>
      </c>
      <c r="N557" s="342">
        <v>0</v>
      </c>
      <c r="O557" s="342">
        <v>0</v>
      </c>
      <c r="P557" s="342">
        <f t="shared" si="24"/>
        <v>2</v>
      </c>
      <c r="Q557" s="973">
        <f t="shared" si="23"/>
        <v>8.3170457853370483E-5</v>
      </c>
      <c r="R557" s="307" t="s">
        <v>112</v>
      </c>
      <c r="S557" s="307" t="s">
        <v>112</v>
      </c>
      <c r="T557" s="307"/>
      <c r="U557" s="307"/>
      <c r="V557" s="307"/>
      <c r="W557" s="307"/>
      <c r="X557" s="307"/>
      <c r="Y557" s="308"/>
      <c r="Z557" s="308"/>
      <c r="AA557" s="308"/>
      <c r="AB557" s="308"/>
      <c r="AC557" s="308"/>
      <c r="AD557" s="308"/>
      <c r="AE557" s="308"/>
      <c r="AF557" s="308"/>
      <c r="AG557" s="308"/>
      <c r="AH557" s="308"/>
      <c r="AI557" s="308"/>
      <c r="AJ557" s="343"/>
      <c r="AK557" s="343"/>
      <c r="AL557" s="343"/>
      <c r="AM557" s="343"/>
      <c r="AN557" s="343"/>
      <c r="AO557" s="343"/>
      <c r="AZ557" s="350"/>
      <c r="BA557" s="339"/>
    </row>
    <row r="558" spans="1:53" ht="15.75" customHeight="1" x14ac:dyDescent="0.25">
      <c r="A558" s="296" t="s">
        <v>161</v>
      </c>
      <c r="B558" s="305" t="s">
        <v>2111</v>
      </c>
      <c r="C558" s="305" t="s">
        <v>272</v>
      </c>
      <c r="D558" s="342">
        <v>0</v>
      </c>
      <c r="E558" s="342">
        <v>0</v>
      </c>
      <c r="F558" s="342">
        <v>30</v>
      </c>
      <c r="G558" s="342">
        <v>0</v>
      </c>
      <c r="H558" s="342">
        <v>19</v>
      </c>
      <c r="I558" s="342">
        <v>0</v>
      </c>
      <c r="J558" s="342">
        <v>0</v>
      </c>
      <c r="K558" s="342">
        <v>0</v>
      </c>
      <c r="L558" s="342">
        <v>0</v>
      </c>
      <c r="M558" s="342">
        <v>0</v>
      </c>
      <c r="N558" s="342">
        <v>0</v>
      </c>
      <c r="O558" s="342">
        <v>0</v>
      </c>
      <c r="P558" s="342">
        <f t="shared" si="24"/>
        <v>49</v>
      </c>
      <c r="Q558" s="973">
        <f t="shared" si="23"/>
        <v>2.0376762174075767E-3</v>
      </c>
      <c r="R558" s="307" t="s">
        <v>112</v>
      </c>
      <c r="S558" s="307" t="s">
        <v>112</v>
      </c>
      <c r="T558" s="307"/>
      <c r="U558" s="307"/>
      <c r="V558" s="307"/>
      <c r="W558" s="307"/>
      <c r="X558" s="307"/>
      <c r="Y558" s="308"/>
      <c r="Z558" s="308"/>
      <c r="AA558" s="308"/>
      <c r="AB558" s="308"/>
      <c r="AC558" s="308"/>
      <c r="AD558" s="308"/>
      <c r="AE558" s="308"/>
      <c r="AF558" s="308"/>
      <c r="AG558" s="308"/>
      <c r="AH558" s="308"/>
      <c r="AI558" s="308"/>
      <c r="AJ558" s="343"/>
      <c r="AK558" s="343"/>
      <c r="AL558" s="343"/>
      <c r="AM558" s="343"/>
      <c r="AN558" s="344"/>
      <c r="AO558" s="344"/>
      <c r="AZ558" s="350"/>
      <c r="BA558" s="339"/>
    </row>
    <row r="559" spans="1:53" ht="15.75" customHeight="1" x14ac:dyDescent="0.25">
      <c r="A559" s="296" t="s">
        <v>161</v>
      </c>
      <c r="B559" s="306" t="s">
        <v>2110</v>
      </c>
      <c r="C559" s="306" t="s">
        <v>272</v>
      </c>
      <c r="D559" s="342">
        <v>0</v>
      </c>
      <c r="E559" s="342">
        <v>0</v>
      </c>
      <c r="F559" s="342">
        <v>0</v>
      </c>
      <c r="G559" s="342">
        <v>0</v>
      </c>
      <c r="H559" s="342">
        <v>0</v>
      </c>
      <c r="I559" s="342">
        <v>0</v>
      </c>
      <c r="J559" s="342">
        <v>0</v>
      </c>
      <c r="K559" s="342">
        <v>0</v>
      </c>
      <c r="L559" s="342">
        <v>0</v>
      </c>
      <c r="M559" s="342">
        <v>0</v>
      </c>
      <c r="N559" s="342">
        <v>0</v>
      </c>
      <c r="O559" s="342">
        <v>0</v>
      </c>
      <c r="P559" s="342">
        <f t="shared" si="24"/>
        <v>0</v>
      </c>
      <c r="Q559" s="973">
        <f t="shared" si="23"/>
        <v>0</v>
      </c>
      <c r="R559" s="307" t="s">
        <v>112</v>
      </c>
      <c r="S559" s="307" t="s">
        <v>112</v>
      </c>
      <c r="T559" s="307"/>
      <c r="U559" s="307"/>
      <c r="V559" s="307"/>
      <c r="W559" s="307"/>
      <c r="X559" s="307"/>
      <c r="Y559" s="308"/>
      <c r="Z559" s="308"/>
      <c r="AA559" s="308"/>
      <c r="AB559" s="308"/>
      <c r="AC559" s="308"/>
      <c r="AD559" s="308"/>
      <c r="AE559" s="308"/>
      <c r="AF559" s="308"/>
      <c r="AG559" s="308"/>
      <c r="AH559" s="308"/>
      <c r="AI559" s="308"/>
      <c r="AJ559" s="343"/>
      <c r="AK559" s="343"/>
      <c r="AL559" s="343"/>
      <c r="AM559" s="343"/>
      <c r="AN559" s="343"/>
      <c r="AO559" s="343"/>
      <c r="AZ559" s="350"/>
      <c r="BA559" s="339"/>
    </row>
    <row r="560" spans="1:53" ht="15.75" customHeight="1" x14ac:dyDescent="0.25">
      <c r="A560" s="296" t="s">
        <v>161</v>
      </c>
      <c r="B560" s="306" t="s">
        <v>1946</v>
      </c>
      <c r="C560" s="306" t="s">
        <v>289</v>
      </c>
      <c r="D560" s="342">
        <v>12</v>
      </c>
      <c r="E560" s="342">
        <v>0</v>
      </c>
      <c r="F560" s="342">
        <v>0</v>
      </c>
      <c r="G560" s="342">
        <v>0</v>
      </c>
      <c r="H560" s="342">
        <v>0</v>
      </c>
      <c r="I560" s="342">
        <v>18</v>
      </c>
      <c r="J560" s="342">
        <v>0</v>
      </c>
      <c r="K560" s="342">
        <v>0</v>
      </c>
      <c r="L560" s="342">
        <v>0</v>
      </c>
      <c r="M560" s="342">
        <v>0</v>
      </c>
      <c r="N560" s="342">
        <v>0</v>
      </c>
      <c r="O560" s="342">
        <v>0</v>
      </c>
      <c r="P560" s="342">
        <f t="shared" si="24"/>
        <v>30</v>
      </c>
      <c r="Q560" s="973">
        <f t="shared" si="23"/>
        <v>1.2475568678005573E-3</v>
      </c>
      <c r="R560" s="307">
        <v>15867.7501242497</v>
      </c>
      <c r="S560" s="307">
        <v>15867.7499820759</v>
      </c>
      <c r="T560" s="307"/>
      <c r="U560" s="307"/>
      <c r="V560" s="307"/>
      <c r="W560" s="307"/>
      <c r="X560" s="307"/>
      <c r="Y560" s="308"/>
      <c r="Z560" s="308"/>
      <c r="AA560" s="308"/>
      <c r="AB560" s="308"/>
      <c r="AC560" s="308"/>
      <c r="AD560" s="308"/>
      <c r="AE560" s="308"/>
      <c r="AF560" s="308"/>
      <c r="AG560" s="308"/>
      <c r="AH560" s="308"/>
      <c r="AI560" s="308"/>
      <c r="AJ560" s="343"/>
      <c r="AK560" s="344"/>
      <c r="AL560" s="344"/>
      <c r="AM560" s="344"/>
      <c r="AN560" s="344"/>
      <c r="AO560" s="344"/>
      <c r="AX560" s="321"/>
      <c r="AZ560" s="350"/>
      <c r="BA560" s="339"/>
    </row>
    <row r="561" spans="1:53" ht="15.75" customHeight="1" x14ac:dyDescent="0.25">
      <c r="A561" s="296" t="s">
        <v>161</v>
      </c>
      <c r="B561" s="306" t="s">
        <v>2526</v>
      </c>
      <c r="C561" s="306" t="s">
        <v>277</v>
      </c>
      <c r="D561" s="342">
        <v>0</v>
      </c>
      <c r="E561" s="342">
        <v>0</v>
      </c>
      <c r="F561" s="342">
        <v>0</v>
      </c>
      <c r="G561" s="342">
        <v>0</v>
      </c>
      <c r="H561" s="342">
        <v>0</v>
      </c>
      <c r="I561" s="342">
        <v>10</v>
      </c>
      <c r="J561" s="342">
        <v>0</v>
      </c>
      <c r="K561" s="342">
        <v>0</v>
      </c>
      <c r="L561" s="342"/>
      <c r="M561" s="342"/>
      <c r="N561" s="342"/>
      <c r="O561" s="342"/>
      <c r="P561" s="342">
        <f t="shared" si="24"/>
        <v>10</v>
      </c>
      <c r="Q561" s="973">
        <f t="shared" si="23"/>
        <v>4.1585228926685242E-4</v>
      </c>
      <c r="R561" s="307"/>
      <c r="S561" s="307"/>
      <c r="T561" s="307"/>
      <c r="U561" s="307"/>
      <c r="V561" s="307"/>
      <c r="W561" s="307"/>
      <c r="X561" s="307"/>
      <c r="Y561" s="308"/>
      <c r="Z561" s="308"/>
      <c r="AA561" s="308"/>
      <c r="AB561" s="308"/>
      <c r="AC561" s="308"/>
      <c r="AD561" s="308"/>
      <c r="AE561" s="308"/>
      <c r="AF561" s="308"/>
      <c r="AG561" s="308"/>
      <c r="AH561" s="308"/>
      <c r="AI561" s="308"/>
      <c r="AJ561" s="343"/>
      <c r="AK561" s="343"/>
      <c r="AL561" s="343"/>
      <c r="AM561" s="343"/>
      <c r="AN561" s="343"/>
      <c r="AO561" s="343"/>
      <c r="AX561" s="321"/>
      <c r="AZ561" s="350"/>
      <c r="BA561" s="339"/>
    </row>
    <row r="562" spans="1:53" ht="15.75" customHeight="1" x14ac:dyDescent="0.25">
      <c r="A562" s="296" t="s">
        <v>161</v>
      </c>
      <c r="B562" s="305" t="s">
        <v>2112</v>
      </c>
      <c r="C562" s="305" t="s">
        <v>301</v>
      </c>
      <c r="D562" s="342">
        <v>0</v>
      </c>
      <c r="E562" s="342">
        <v>0</v>
      </c>
      <c r="F562" s="342">
        <v>0</v>
      </c>
      <c r="G562" s="342">
        <v>0</v>
      </c>
      <c r="H562" s="342">
        <v>0</v>
      </c>
      <c r="I562" s="342">
        <v>0</v>
      </c>
      <c r="J562" s="342">
        <v>0</v>
      </c>
      <c r="K562" s="342">
        <v>0</v>
      </c>
      <c r="L562" s="342">
        <v>0</v>
      </c>
      <c r="M562" s="342">
        <v>0</v>
      </c>
      <c r="N562" s="342">
        <v>0</v>
      </c>
      <c r="O562" s="342">
        <v>0</v>
      </c>
      <c r="P562" s="342">
        <f t="shared" si="24"/>
        <v>0</v>
      </c>
      <c r="Q562" s="973">
        <f t="shared" si="23"/>
        <v>0</v>
      </c>
      <c r="R562" s="307" t="s">
        <v>112</v>
      </c>
      <c r="S562" s="307" t="s">
        <v>112</v>
      </c>
      <c r="T562" s="307"/>
      <c r="U562" s="307"/>
      <c r="V562" s="307"/>
      <c r="W562" s="307"/>
      <c r="X562" s="307"/>
      <c r="Y562" s="308"/>
      <c r="Z562" s="308"/>
      <c r="AA562" s="308"/>
      <c r="AB562" s="308"/>
      <c r="AC562" s="308"/>
      <c r="AD562" s="308"/>
      <c r="AE562" s="308"/>
      <c r="AF562" s="308"/>
      <c r="AG562" s="308"/>
      <c r="AH562" s="308"/>
      <c r="AI562" s="308"/>
      <c r="AJ562" s="343"/>
      <c r="AK562" s="344"/>
      <c r="AL562" s="344"/>
      <c r="AM562" s="344"/>
      <c r="AN562" s="344"/>
      <c r="AO562" s="344"/>
      <c r="AX562" s="321"/>
      <c r="AZ562" s="350"/>
      <c r="BA562" s="339"/>
    </row>
    <row r="563" spans="1:53" ht="15.75" customHeight="1" x14ac:dyDescent="0.25">
      <c r="A563" s="296" t="s">
        <v>161</v>
      </c>
      <c r="B563" s="306" t="s">
        <v>544</v>
      </c>
      <c r="C563" s="306" t="s">
        <v>299</v>
      </c>
      <c r="D563" s="342">
        <v>17</v>
      </c>
      <c r="E563" s="342">
        <v>0</v>
      </c>
      <c r="F563" s="342">
        <v>0</v>
      </c>
      <c r="G563" s="342">
        <v>0</v>
      </c>
      <c r="H563" s="342">
        <v>0</v>
      </c>
      <c r="I563" s="342">
        <v>0</v>
      </c>
      <c r="J563" s="342">
        <v>0</v>
      </c>
      <c r="K563" s="342">
        <v>0</v>
      </c>
      <c r="L563" s="342">
        <v>0</v>
      </c>
      <c r="M563" s="342">
        <v>0</v>
      </c>
      <c r="N563" s="342">
        <v>0</v>
      </c>
      <c r="O563" s="342">
        <v>0</v>
      </c>
      <c r="P563" s="342">
        <f t="shared" si="24"/>
        <v>17</v>
      </c>
      <c r="Q563" s="973">
        <f t="shared" si="23"/>
        <v>7.0694889175364911E-4</v>
      </c>
      <c r="R563" s="307">
        <v>15867.7501242497</v>
      </c>
      <c r="S563" s="307">
        <v>15867.7499820759</v>
      </c>
      <c r="T563" s="307"/>
      <c r="U563" s="307"/>
      <c r="V563" s="307"/>
      <c r="W563" s="307"/>
      <c r="X563" s="307"/>
      <c r="Y563" s="308"/>
      <c r="Z563" s="308"/>
      <c r="AA563" s="308"/>
      <c r="AB563" s="308"/>
      <c r="AC563" s="308"/>
      <c r="AD563" s="308"/>
      <c r="AE563" s="308"/>
      <c r="AF563" s="308"/>
      <c r="AG563" s="308"/>
      <c r="AH563" s="308"/>
      <c r="AI563" s="308"/>
      <c r="AJ563" s="343"/>
      <c r="AK563" s="343"/>
      <c r="AL563" s="343"/>
      <c r="AM563" s="343"/>
      <c r="AN563" s="343"/>
      <c r="AO563" s="343"/>
      <c r="AX563" s="321"/>
      <c r="AZ563" s="350"/>
      <c r="BA563" s="339"/>
    </row>
    <row r="564" spans="1:53" ht="15.75" customHeight="1" x14ac:dyDescent="0.25">
      <c r="A564" s="296" t="s">
        <v>161</v>
      </c>
      <c r="B564" s="306" t="s">
        <v>2470</v>
      </c>
      <c r="C564" s="306" t="s">
        <v>299</v>
      </c>
      <c r="D564" s="342">
        <v>0</v>
      </c>
      <c r="E564" s="342">
        <v>0</v>
      </c>
      <c r="F564" s="342">
        <v>0</v>
      </c>
      <c r="G564" s="342">
        <v>10</v>
      </c>
      <c r="H564" s="342">
        <v>0</v>
      </c>
      <c r="I564" s="342">
        <v>10</v>
      </c>
      <c r="J564" s="342">
        <v>0</v>
      </c>
      <c r="K564" s="342">
        <v>0</v>
      </c>
      <c r="L564" s="342">
        <v>0</v>
      </c>
      <c r="M564" s="342">
        <v>0</v>
      </c>
      <c r="N564" s="342">
        <v>0</v>
      </c>
      <c r="O564" s="342">
        <v>0</v>
      </c>
      <c r="P564" s="342">
        <f t="shared" si="24"/>
        <v>20</v>
      </c>
      <c r="Q564" s="973">
        <f t="shared" si="23"/>
        <v>8.3170457853370483E-4</v>
      </c>
      <c r="R564" s="307"/>
      <c r="S564" s="307"/>
      <c r="T564" s="307"/>
      <c r="U564" s="307"/>
      <c r="V564" s="307"/>
      <c r="W564" s="307"/>
      <c r="X564" s="307"/>
      <c r="Y564" s="308"/>
      <c r="Z564" s="308"/>
      <c r="AA564" s="308"/>
      <c r="AB564" s="308"/>
      <c r="AC564" s="308"/>
      <c r="AD564" s="308"/>
      <c r="AE564" s="308"/>
      <c r="AF564" s="308"/>
      <c r="AG564" s="308"/>
      <c r="AH564" s="308"/>
      <c r="AI564" s="308"/>
      <c r="AJ564" s="343"/>
      <c r="AK564" s="343"/>
      <c r="AL564" s="343"/>
      <c r="AM564" s="343"/>
      <c r="AN564" s="343"/>
      <c r="AO564" s="343"/>
      <c r="AX564" s="321"/>
      <c r="AZ564" s="350"/>
      <c r="BA564" s="339"/>
    </row>
    <row r="565" spans="1:53" ht="15.75" customHeight="1" x14ac:dyDescent="0.25">
      <c r="A565" s="296" t="s">
        <v>161</v>
      </c>
      <c r="B565" s="305" t="s">
        <v>446</v>
      </c>
      <c r="C565" s="305" t="s">
        <v>299</v>
      </c>
      <c r="D565" s="342">
        <v>20</v>
      </c>
      <c r="E565" s="342">
        <v>23</v>
      </c>
      <c r="F565" s="342">
        <v>91</v>
      </c>
      <c r="G565" s="342">
        <v>169</v>
      </c>
      <c r="H565" s="342">
        <v>12</v>
      </c>
      <c r="I565" s="342">
        <v>115</v>
      </c>
      <c r="J565" s="342">
        <v>0</v>
      </c>
      <c r="K565" s="342">
        <v>0</v>
      </c>
      <c r="L565" s="342">
        <v>0</v>
      </c>
      <c r="M565" s="342">
        <v>0</v>
      </c>
      <c r="N565" s="342">
        <v>0</v>
      </c>
      <c r="O565" s="342">
        <v>0</v>
      </c>
      <c r="P565" s="342">
        <f t="shared" si="24"/>
        <v>430</v>
      </c>
      <c r="Q565" s="973">
        <f t="shared" si="23"/>
        <v>1.7881648438474652E-2</v>
      </c>
      <c r="R565" s="307">
        <v>15842.5</v>
      </c>
      <c r="S565" s="307">
        <v>15842.5</v>
      </c>
      <c r="T565" s="307"/>
      <c r="U565" s="307"/>
      <c r="V565" s="307"/>
      <c r="W565" s="307"/>
      <c r="X565" s="307"/>
      <c r="Y565" s="308"/>
      <c r="Z565" s="308"/>
      <c r="AA565" s="308"/>
      <c r="AB565" s="308"/>
      <c r="AC565" s="308"/>
      <c r="AD565" s="308"/>
      <c r="AE565" s="308"/>
      <c r="AF565" s="308"/>
      <c r="AG565" s="308"/>
      <c r="AH565" s="308"/>
      <c r="AI565" s="308"/>
      <c r="AJ565" s="343"/>
      <c r="AK565" s="344"/>
      <c r="AL565" s="344"/>
      <c r="AM565" s="344"/>
      <c r="AN565" s="344"/>
      <c r="AO565" s="344"/>
      <c r="AZ565" s="350"/>
      <c r="BA565" s="339"/>
    </row>
    <row r="566" spans="1:53" ht="15.75" customHeight="1" x14ac:dyDescent="0.25">
      <c r="A566" s="296" t="s">
        <v>163</v>
      </c>
      <c r="B566" s="305" t="s">
        <v>2113</v>
      </c>
      <c r="C566" s="305" t="s">
        <v>272</v>
      </c>
      <c r="D566" s="342">
        <v>0</v>
      </c>
      <c r="E566" s="342">
        <v>0</v>
      </c>
      <c r="F566" s="342">
        <v>6</v>
      </c>
      <c r="G566" s="342">
        <v>5</v>
      </c>
      <c r="H566" s="342">
        <v>0</v>
      </c>
      <c r="I566" s="342">
        <v>3</v>
      </c>
      <c r="J566" s="342">
        <v>0</v>
      </c>
      <c r="K566" s="342">
        <v>0</v>
      </c>
      <c r="L566" s="342">
        <v>0</v>
      </c>
      <c r="M566" s="342">
        <v>0</v>
      </c>
      <c r="N566" s="342">
        <v>0</v>
      </c>
      <c r="O566" s="342">
        <v>0</v>
      </c>
      <c r="P566" s="342">
        <f t="shared" si="24"/>
        <v>14</v>
      </c>
      <c r="Q566" s="973">
        <f t="shared" si="23"/>
        <v>5.8219320497359338E-4</v>
      </c>
      <c r="R566" s="307" t="s">
        <v>112</v>
      </c>
      <c r="S566" s="307" t="s">
        <v>112</v>
      </c>
      <c r="T566" s="307"/>
      <c r="U566" s="307"/>
      <c r="V566" s="307"/>
      <c r="W566" s="307"/>
      <c r="X566" s="307"/>
      <c r="Y566" s="308"/>
      <c r="Z566" s="308"/>
      <c r="AA566" s="308"/>
      <c r="AB566" s="308"/>
      <c r="AC566" s="308"/>
      <c r="AD566" s="308"/>
      <c r="AE566" s="308"/>
      <c r="AF566" s="308"/>
      <c r="AG566" s="308"/>
      <c r="AH566" s="308"/>
      <c r="AI566" s="308"/>
      <c r="AJ566" s="343"/>
      <c r="AK566" s="343"/>
      <c r="AL566" s="343"/>
      <c r="AM566" s="343"/>
      <c r="AN566" s="343"/>
      <c r="AO566" s="343"/>
      <c r="AZ566" s="350"/>
      <c r="BA566" s="339"/>
    </row>
    <row r="567" spans="1:53" ht="15.75" customHeight="1" x14ac:dyDescent="0.25">
      <c r="A567" s="296" t="s">
        <v>163</v>
      </c>
      <c r="B567" s="305" t="s">
        <v>463</v>
      </c>
      <c r="C567" s="305" t="s">
        <v>301</v>
      </c>
      <c r="D567" s="342">
        <v>2</v>
      </c>
      <c r="E567" s="342">
        <v>0</v>
      </c>
      <c r="F567" s="342">
        <v>0</v>
      </c>
      <c r="G567" s="342">
        <v>4</v>
      </c>
      <c r="H567" s="342">
        <v>0</v>
      </c>
      <c r="I567" s="342">
        <v>3</v>
      </c>
      <c r="J567" s="342">
        <v>0</v>
      </c>
      <c r="K567" s="342">
        <v>0</v>
      </c>
      <c r="L567" s="342">
        <v>0</v>
      </c>
      <c r="M567" s="342">
        <v>0</v>
      </c>
      <c r="N567" s="342">
        <v>0</v>
      </c>
      <c r="O567" s="342">
        <v>0</v>
      </c>
      <c r="P567" s="342">
        <f t="shared" si="24"/>
        <v>9</v>
      </c>
      <c r="Q567" s="973">
        <f t="shared" si="23"/>
        <v>3.7426706034016718E-4</v>
      </c>
      <c r="R567" s="307" t="s">
        <v>112</v>
      </c>
      <c r="S567" s="307" t="s">
        <v>112</v>
      </c>
      <c r="T567" s="307"/>
      <c r="U567" s="307"/>
      <c r="V567" s="307"/>
      <c r="W567" s="307"/>
      <c r="X567" s="307"/>
      <c r="Y567" s="308"/>
      <c r="Z567" s="308"/>
      <c r="AA567" s="308"/>
      <c r="AB567" s="308"/>
      <c r="AC567" s="308"/>
      <c r="AD567" s="308"/>
      <c r="AE567" s="308"/>
      <c r="AF567" s="308"/>
      <c r="AG567" s="308"/>
      <c r="AH567" s="308"/>
      <c r="AI567" s="308"/>
      <c r="AJ567" s="343"/>
      <c r="AK567" s="344"/>
      <c r="AL567" s="344"/>
      <c r="AM567" s="344"/>
      <c r="AN567" s="344"/>
      <c r="AO567" s="344"/>
      <c r="AX567" s="321"/>
      <c r="AZ567" s="350"/>
      <c r="BA567" s="339"/>
    </row>
    <row r="568" spans="1:53" ht="15.75" customHeight="1" x14ac:dyDescent="0.25">
      <c r="A568" s="296" t="s">
        <v>163</v>
      </c>
      <c r="B568" s="305" t="s">
        <v>2160</v>
      </c>
      <c r="C568" s="305" t="s">
        <v>277</v>
      </c>
      <c r="D568" s="342">
        <v>2</v>
      </c>
      <c r="E568" s="342">
        <v>0</v>
      </c>
      <c r="F568" s="342">
        <v>1</v>
      </c>
      <c r="G568" s="342">
        <v>1</v>
      </c>
      <c r="H568" s="342">
        <v>0</v>
      </c>
      <c r="I568" s="342">
        <v>0</v>
      </c>
      <c r="J568" s="342">
        <v>0</v>
      </c>
      <c r="K568" s="342">
        <v>0</v>
      </c>
      <c r="L568" s="342">
        <v>0</v>
      </c>
      <c r="M568" s="342">
        <v>0</v>
      </c>
      <c r="N568" s="342">
        <v>0</v>
      </c>
      <c r="O568" s="342">
        <v>0</v>
      </c>
      <c r="P568" s="342">
        <f t="shared" si="24"/>
        <v>4</v>
      </c>
      <c r="Q568" s="973">
        <f t="shared" si="23"/>
        <v>1.6634091570674097E-4</v>
      </c>
      <c r="R568" s="307" t="s">
        <v>112</v>
      </c>
      <c r="S568" s="307" t="s">
        <v>112</v>
      </c>
      <c r="T568" s="307"/>
      <c r="U568" s="307"/>
      <c r="V568" s="307"/>
      <c r="W568" s="307"/>
      <c r="X568" s="307"/>
      <c r="Y568" s="307"/>
      <c r="Z568" s="308"/>
      <c r="AA568" s="308"/>
      <c r="AB568" s="308"/>
      <c r="AC568" s="308"/>
      <c r="AD568" s="308"/>
      <c r="AE568" s="308"/>
      <c r="AF568" s="308"/>
      <c r="AG568" s="308"/>
      <c r="AH568" s="308"/>
      <c r="AI568" s="308"/>
      <c r="AJ568" s="343"/>
      <c r="AK568" s="344"/>
      <c r="AL568" s="344"/>
      <c r="AM568" s="344"/>
      <c r="AN568" s="344"/>
      <c r="AO568" s="344"/>
      <c r="AX568" s="321"/>
      <c r="AZ568" s="350"/>
      <c r="BA568" s="339"/>
    </row>
    <row r="569" spans="1:53" ht="15.75" customHeight="1" x14ac:dyDescent="0.25">
      <c r="A569" s="296" t="s">
        <v>163</v>
      </c>
      <c r="B569" s="306" t="s">
        <v>500</v>
      </c>
      <c r="C569" s="306" t="s">
        <v>277</v>
      </c>
      <c r="D569" s="342">
        <v>0</v>
      </c>
      <c r="E569" s="342">
        <v>0</v>
      </c>
      <c r="F569" s="342">
        <v>2</v>
      </c>
      <c r="G569" s="342">
        <v>0</v>
      </c>
      <c r="H569" s="342">
        <v>0</v>
      </c>
      <c r="I569" s="342">
        <v>0</v>
      </c>
      <c r="J569" s="342">
        <v>0</v>
      </c>
      <c r="K569" s="342">
        <v>0</v>
      </c>
      <c r="L569" s="342">
        <v>0</v>
      </c>
      <c r="M569" s="342">
        <v>0</v>
      </c>
      <c r="N569" s="342">
        <v>0</v>
      </c>
      <c r="O569" s="342">
        <v>0</v>
      </c>
      <c r="P569" s="342">
        <f t="shared" si="24"/>
        <v>2</v>
      </c>
      <c r="Q569" s="973">
        <f t="shared" si="23"/>
        <v>8.3170457853370483E-5</v>
      </c>
      <c r="R569" s="307" t="s">
        <v>112</v>
      </c>
      <c r="S569" s="307" t="s">
        <v>112</v>
      </c>
      <c r="T569" s="307"/>
      <c r="U569" s="307"/>
      <c r="V569" s="307"/>
      <c r="W569" s="307"/>
      <c r="X569" s="307"/>
      <c r="Y569" s="308"/>
      <c r="Z569" s="308"/>
      <c r="AA569" s="308"/>
      <c r="AB569" s="308"/>
      <c r="AC569" s="308"/>
      <c r="AD569" s="308"/>
      <c r="AE569" s="308"/>
      <c r="AF569" s="308"/>
      <c r="AG569" s="308"/>
      <c r="AH569" s="308"/>
      <c r="AI569" s="308"/>
      <c r="AJ569" s="343"/>
      <c r="AK569" s="344"/>
      <c r="AL569" s="344"/>
      <c r="AM569" s="344"/>
      <c r="AN569" s="344"/>
      <c r="AO569" s="344"/>
      <c r="AX569" s="321"/>
      <c r="AZ569" s="350"/>
      <c r="BA569" s="339"/>
    </row>
    <row r="570" spans="1:53" ht="15.75" customHeight="1" x14ac:dyDescent="0.25">
      <c r="A570" s="296" t="s">
        <v>163</v>
      </c>
      <c r="B570" s="306" t="s">
        <v>533</v>
      </c>
      <c r="C570" s="306" t="s">
        <v>277</v>
      </c>
      <c r="D570" s="342">
        <v>0</v>
      </c>
      <c r="E570" s="342">
        <v>0</v>
      </c>
      <c r="F570" s="342">
        <v>0</v>
      </c>
      <c r="G570" s="342">
        <v>0</v>
      </c>
      <c r="H570" s="342">
        <v>0</v>
      </c>
      <c r="I570" s="342">
        <v>0</v>
      </c>
      <c r="J570" s="342">
        <v>0</v>
      </c>
      <c r="K570" s="342">
        <v>0</v>
      </c>
      <c r="L570" s="342">
        <v>0</v>
      </c>
      <c r="M570" s="342">
        <v>0</v>
      </c>
      <c r="N570" s="342">
        <v>0</v>
      </c>
      <c r="O570" s="342">
        <v>0</v>
      </c>
      <c r="P570" s="342">
        <f t="shared" si="24"/>
        <v>0</v>
      </c>
      <c r="Q570" s="973">
        <f t="shared" si="23"/>
        <v>0</v>
      </c>
      <c r="R570" s="307" t="s">
        <v>112</v>
      </c>
      <c r="S570" s="307" t="s">
        <v>112</v>
      </c>
      <c r="T570" s="307"/>
      <c r="U570" s="307"/>
      <c r="V570" s="307"/>
      <c r="W570" s="307"/>
      <c r="X570" s="307"/>
      <c r="Y570" s="308"/>
      <c r="Z570" s="308"/>
      <c r="AA570" s="308"/>
      <c r="AB570" s="308"/>
      <c r="AC570" s="308"/>
      <c r="AD570" s="308"/>
      <c r="AE570" s="308"/>
      <c r="AF570" s="308"/>
      <c r="AG570" s="308"/>
      <c r="AH570" s="308"/>
      <c r="AI570" s="308"/>
      <c r="AJ570" s="343"/>
      <c r="AK570" s="343"/>
      <c r="AL570" s="343"/>
      <c r="AM570" s="343"/>
      <c r="AN570" s="343"/>
      <c r="AO570" s="343"/>
      <c r="AX570" s="321"/>
      <c r="AZ570" s="350"/>
      <c r="BA570" s="339"/>
    </row>
    <row r="571" spans="1:53" ht="15.75" customHeight="1" x14ac:dyDescent="0.25">
      <c r="A571" s="296" t="s">
        <v>150</v>
      </c>
      <c r="B571" s="306" t="s">
        <v>468</v>
      </c>
      <c r="C571" s="306" t="s">
        <v>301</v>
      </c>
      <c r="D571" s="342">
        <v>0</v>
      </c>
      <c r="E571" s="342">
        <v>0</v>
      </c>
      <c r="F571" s="342">
        <v>0</v>
      </c>
      <c r="G571" s="342">
        <v>0</v>
      </c>
      <c r="H571" s="342">
        <v>0</v>
      </c>
      <c r="I571" s="342">
        <v>0</v>
      </c>
      <c r="J571" s="342">
        <v>0</v>
      </c>
      <c r="K571" s="342">
        <v>0</v>
      </c>
      <c r="L571" s="342">
        <v>0</v>
      </c>
      <c r="M571" s="342">
        <v>0</v>
      </c>
      <c r="N571" s="342">
        <v>0</v>
      </c>
      <c r="O571" s="342">
        <v>0</v>
      </c>
      <c r="P571" s="342">
        <f t="shared" si="24"/>
        <v>0</v>
      </c>
      <c r="Q571" s="973">
        <f t="shared" si="23"/>
        <v>0</v>
      </c>
      <c r="R571" s="307" t="s">
        <v>112</v>
      </c>
      <c r="S571" s="307" t="s">
        <v>112</v>
      </c>
      <c r="T571" s="307"/>
      <c r="U571" s="307"/>
      <c r="V571" s="307"/>
      <c r="W571" s="307"/>
      <c r="X571" s="307"/>
      <c r="Y571" s="308"/>
      <c r="Z571" s="308"/>
      <c r="AA571" s="308"/>
      <c r="AB571" s="308"/>
      <c r="AC571" s="308"/>
      <c r="AD571" s="308"/>
      <c r="AE571" s="308"/>
      <c r="AF571" s="308"/>
      <c r="AG571" s="308"/>
      <c r="AH571" s="308"/>
      <c r="AI571" s="308"/>
      <c r="AJ571" s="343"/>
      <c r="AK571" s="343"/>
      <c r="AL571" s="343"/>
      <c r="AM571" s="343"/>
      <c r="AN571" s="344"/>
      <c r="AO571" s="344"/>
      <c r="AX571" s="321"/>
      <c r="AZ571" s="350"/>
      <c r="BA571" s="339"/>
    </row>
    <row r="572" spans="1:53" ht="15.75" customHeight="1" x14ac:dyDescent="0.25">
      <c r="A572" s="296" t="s">
        <v>150</v>
      </c>
      <c r="B572" s="306" t="s">
        <v>1998</v>
      </c>
      <c r="C572" s="306" t="s">
        <v>272</v>
      </c>
      <c r="D572" s="342">
        <v>0</v>
      </c>
      <c r="E572" s="342">
        <v>0</v>
      </c>
      <c r="F572" s="342">
        <v>14</v>
      </c>
      <c r="G572" s="342">
        <v>0</v>
      </c>
      <c r="H572" s="342">
        <v>1</v>
      </c>
      <c r="I572" s="342">
        <v>4</v>
      </c>
      <c r="J572" s="342">
        <v>0</v>
      </c>
      <c r="K572" s="342">
        <v>0</v>
      </c>
      <c r="L572" s="342">
        <v>0</v>
      </c>
      <c r="M572" s="342">
        <v>0</v>
      </c>
      <c r="N572" s="342">
        <v>0</v>
      </c>
      <c r="O572" s="342">
        <v>0</v>
      </c>
      <c r="P572" s="342">
        <f t="shared" si="24"/>
        <v>19</v>
      </c>
      <c r="Q572" s="973">
        <f t="shared" si="23"/>
        <v>7.9011934960701959E-4</v>
      </c>
      <c r="R572" s="307" t="s">
        <v>112</v>
      </c>
      <c r="S572" s="307" t="s">
        <v>112</v>
      </c>
      <c r="T572" s="307"/>
      <c r="U572" s="307"/>
      <c r="V572" s="315"/>
      <c r="W572" s="307"/>
      <c r="X572" s="307"/>
      <c r="Y572" s="311"/>
      <c r="Z572" s="312"/>
      <c r="AA572" s="307"/>
      <c r="AB572" s="308"/>
      <c r="AC572" s="308"/>
      <c r="AD572" s="308"/>
      <c r="AE572" s="308"/>
      <c r="AF572" s="308"/>
      <c r="AG572" s="308"/>
      <c r="AH572" s="308"/>
      <c r="AI572" s="308"/>
      <c r="AJ572" s="343"/>
      <c r="AK572" s="344"/>
      <c r="AL572" s="351"/>
      <c r="AM572" s="344"/>
      <c r="AN572" s="344"/>
      <c r="AO572" s="344"/>
      <c r="AX572" s="321"/>
      <c r="AZ572" s="350"/>
      <c r="BA572" s="339"/>
    </row>
    <row r="573" spans="1:53" ht="15.75" customHeight="1" x14ac:dyDescent="0.25">
      <c r="A573" s="296" t="s">
        <v>150</v>
      </c>
      <c r="B573" s="305" t="s">
        <v>386</v>
      </c>
      <c r="C573" s="305" t="s">
        <v>274</v>
      </c>
      <c r="D573" s="342">
        <v>0</v>
      </c>
      <c r="E573" s="342">
        <v>12</v>
      </c>
      <c r="F573" s="342">
        <v>35</v>
      </c>
      <c r="G573" s="342">
        <v>26</v>
      </c>
      <c r="H573" s="342">
        <v>10</v>
      </c>
      <c r="I573" s="342">
        <v>20</v>
      </c>
      <c r="J573" s="342">
        <v>0</v>
      </c>
      <c r="K573" s="342">
        <v>0</v>
      </c>
      <c r="L573" s="342">
        <v>0</v>
      </c>
      <c r="M573" s="342">
        <v>0</v>
      </c>
      <c r="N573" s="342">
        <v>0</v>
      </c>
      <c r="O573" s="342">
        <v>0</v>
      </c>
      <c r="P573" s="342">
        <f t="shared" si="24"/>
        <v>103</v>
      </c>
      <c r="Q573" s="973">
        <f t="shared" si="23"/>
        <v>4.28327857944858E-3</v>
      </c>
      <c r="R573" s="307" t="s">
        <v>112</v>
      </c>
      <c r="S573" s="307" t="s">
        <v>112</v>
      </c>
      <c r="T573" s="307"/>
      <c r="U573" s="307"/>
      <c r="V573" s="307"/>
      <c r="W573" s="307"/>
      <c r="X573" s="307"/>
      <c r="Y573" s="308"/>
      <c r="Z573" s="308"/>
      <c r="AA573" s="308"/>
      <c r="AB573" s="308"/>
      <c r="AC573" s="308"/>
      <c r="AD573" s="308"/>
      <c r="AE573" s="308"/>
      <c r="AF573" s="308"/>
      <c r="AG573" s="308"/>
      <c r="AH573" s="308"/>
      <c r="AI573" s="308"/>
      <c r="AJ573" s="343"/>
      <c r="AK573" s="343"/>
      <c r="AL573" s="344"/>
      <c r="AM573" s="344"/>
      <c r="AN573" s="344"/>
      <c r="AO573" s="344"/>
      <c r="AX573" s="321"/>
      <c r="AZ573" s="350"/>
      <c r="BA573" s="339"/>
    </row>
    <row r="574" spans="1:53" ht="15.75" customHeight="1" x14ac:dyDescent="0.25">
      <c r="A574" s="296" t="s">
        <v>150</v>
      </c>
      <c r="B574" s="306" t="s">
        <v>1643</v>
      </c>
      <c r="C574" s="306" t="s">
        <v>277</v>
      </c>
      <c r="D574" s="342">
        <v>0</v>
      </c>
      <c r="E574" s="342">
        <v>0</v>
      </c>
      <c r="F574" s="342">
        <v>0</v>
      </c>
      <c r="G574" s="342">
        <v>0</v>
      </c>
      <c r="H574" s="342">
        <v>0</v>
      </c>
      <c r="I574" s="342">
        <v>0</v>
      </c>
      <c r="J574" s="342">
        <v>0</v>
      </c>
      <c r="K574" s="342">
        <v>0</v>
      </c>
      <c r="L574" s="342">
        <v>0</v>
      </c>
      <c r="M574" s="342">
        <v>0</v>
      </c>
      <c r="N574" s="342">
        <v>0</v>
      </c>
      <c r="O574" s="342">
        <v>0</v>
      </c>
      <c r="P574" s="342">
        <f t="shared" si="24"/>
        <v>0</v>
      </c>
      <c r="Q574" s="973">
        <f t="shared" si="23"/>
        <v>0</v>
      </c>
      <c r="R574" s="307" t="s">
        <v>112</v>
      </c>
      <c r="S574" s="307" t="s">
        <v>112</v>
      </c>
      <c r="T574" s="307"/>
      <c r="U574" s="307"/>
      <c r="V574" s="307"/>
      <c r="W574" s="307"/>
      <c r="X574" s="307"/>
      <c r="Y574" s="308"/>
      <c r="Z574" s="308"/>
      <c r="AA574" s="308"/>
      <c r="AB574" s="308"/>
      <c r="AC574" s="308"/>
      <c r="AD574" s="308"/>
      <c r="AE574" s="308"/>
      <c r="AF574" s="308"/>
      <c r="AG574" s="308"/>
      <c r="AH574" s="308"/>
      <c r="AI574" s="308"/>
      <c r="AJ574" s="343"/>
      <c r="AK574" s="344"/>
      <c r="AL574" s="344"/>
      <c r="AM574" s="344"/>
      <c r="AN574" s="344"/>
      <c r="AO574" s="344"/>
    </row>
    <row r="575" spans="1:53" ht="15.75" customHeight="1" x14ac:dyDescent="0.25">
      <c r="A575" s="296" t="s">
        <v>150</v>
      </c>
      <c r="B575" s="305" t="s">
        <v>431</v>
      </c>
      <c r="C575" s="305" t="s">
        <v>302</v>
      </c>
      <c r="D575" s="342">
        <v>8</v>
      </c>
      <c r="E575" s="342">
        <v>10</v>
      </c>
      <c r="F575" s="342">
        <v>2</v>
      </c>
      <c r="G575" s="342">
        <v>7</v>
      </c>
      <c r="H575" s="342">
        <v>0</v>
      </c>
      <c r="I575" s="342">
        <v>15</v>
      </c>
      <c r="J575" s="342">
        <v>0</v>
      </c>
      <c r="K575" s="342">
        <v>0</v>
      </c>
      <c r="L575" s="342">
        <v>0</v>
      </c>
      <c r="M575" s="342">
        <v>0</v>
      </c>
      <c r="N575" s="342">
        <v>0</v>
      </c>
      <c r="O575" s="342">
        <v>0</v>
      </c>
      <c r="P575" s="342">
        <f t="shared" si="24"/>
        <v>42</v>
      </c>
      <c r="Q575" s="973">
        <f t="shared" si="23"/>
        <v>1.7465796149207802E-3</v>
      </c>
      <c r="R575" s="307">
        <v>37989.480068618097</v>
      </c>
      <c r="S575" s="307">
        <v>32019.579993331299</v>
      </c>
      <c r="T575" s="307"/>
      <c r="U575" s="307"/>
      <c r="V575" s="307"/>
      <c r="W575" s="307"/>
      <c r="X575" s="307"/>
      <c r="Y575" s="308"/>
      <c r="Z575" s="308"/>
      <c r="AA575" s="308"/>
      <c r="AB575" s="308"/>
      <c r="AC575" s="308"/>
      <c r="AD575" s="308"/>
      <c r="AE575" s="308"/>
      <c r="AF575" s="308"/>
      <c r="AG575" s="308"/>
      <c r="AH575" s="308"/>
      <c r="AI575" s="308"/>
      <c r="AJ575" s="343"/>
      <c r="AK575" s="344"/>
      <c r="AL575" s="344"/>
      <c r="AM575" s="344"/>
      <c r="AN575" s="344"/>
      <c r="AO575" s="344"/>
    </row>
    <row r="576" spans="1:53" ht="15.75" customHeight="1" x14ac:dyDescent="0.25">
      <c r="A576" s="296" t="s">
        <v>150</v>
      </c>
      <c r="B576" s="305" t="s">
        <v>2502</v>
      </c>
      <c r="C576" s="306" t="s">
        <v>299</v>
      </c>
      <c r="D576" s="342">
        <v>0</v>
      </c>
      <c r="E576" s="342">
        <v>0</v>
      </c>
      <c r="F576" s="342">
        <v>0</v>
      </c>
      <c r="G576" s="342">
        <v>0</v>
      </c>
      <c r="H576" s="342">
        <v>2</v>
      </c>
      <c r="I576" s="342">
        <v>6</v>
      </c>
      <c r="J576" s="342">
        <v>0</v>
      </c>
      <c r="K576" s="342">
        <v>0</v>
      </c>
      <c r="L576" s="342">
        <v>0</v>
      </c>
      <c r="M576" s="342">
        <v>0</v>
      </c>
      <c r="N576" s="342">
        <v>0</v>
      </c>
      <c r="O576" s="342">
        <v>0</v>
      </c>
      <c r="P576" s="342">
        <f t="shared" si="24"/>
        <v>8</v>
      </c>
      <c r="Q576" s="973">
        <f t="shared" si="23"/>
        <v>3.3268183141348193E-4</v>
      </c>
      <c r="R576" s="307"/>
      <c r="S576" s="307"/>
      <c r="T576" s="307"/>
      <c r="U576" s="307"/>
      <c r="V576" s="307"/>
      <c r="W576" s="307"/>
      <c r="X576" s="307"/>
      <c r="Y576" s="308"/>
      <c r="Z576" s="308"/>
      <c r="AA576" s="308"/>
      <c r="AB576" s="308"/>
      <c r="AC576" s="308"/>
      <c r="AD576" s="308"/>
      <c r="AE576" s="308"/>
      <c r="AF576" s="308"/>
      <c r="AG576" s="308"/>
      <c r="AH576" s="308"/>
      <c r="AI576" s="308"/>
      <c r="AJ576" s="343"/>
      <c r="AK576" s="343"/>
      <c r="AL576" s="343"/>
      <c r="AM576" s="343"/>
      <c r="AN576" s="343"/>
      <c r="AO576" s="343"/>
    </row>
    <row r="577" spans="1:41" ht="15.75" customHeight="1" x14ac:dyDescent="0.25">
      <c r="A577" s="296" t="s">
        <v>1553</v>
      </c>
      <c r="B577" s="305" t="s">
        <v>1563</v>
      </c>
      <c r="C577" s="305" t="s">
        <v>301</v>
      </c>
      <c r="D577" s="342">
        <v>0</v>
      </c>
      <c r="E577" s="342">
        <v>0</v>
      </c>
      <c r="F577" s="342">
        <v>0</v>
      </c>
      <c r="G577" s="342">
        <v>0</v>
      </c>
      <c r="H577" s="342">
        <v>0</v>
      </c>
      <c r="I577" s="342">
        <v>0</v>
      </c>
      <c r="J577" s="342">
        <v>0</v>
      </c>
      <c r="K577" s="342">
        <v>0</v>
      </c>
      <c r="L577" s="342">
        <v>0</v>
      </c>
      <c r="M577" s="342">
        <v>0</v>
      </c>
      <c r="N577" s="342">
        <v>0</v>
      </c>
      <c r="O577" s="342">
        <v>0</v>
      </c>
      <c r="P577" s="342">
        <f t="shared" si="24"/>
        <v>0</v>
      </c>
      <c r="Q577" s="973">
        <f t="shared" si="23"/>
        <v>0</v>
      </c>
      <c r="R577" s="307" t="s">
        <v>112</v>
      </c>
      <c r="S577" s="307" t="s">
        <v>112</v>
      </c>
      <c r="T577" s="307"/>
      <c r="U577" s="307"/>
      <c r="V577" s="307"/>
      <c r="W577" s="307"/>
      <c r="X577" s="307"/>
      <c r="Y577" s="308"/>
      <c r="Z577" s="308"/>
      <c r="AA577" s="308"/>
      <c r="AB577" s="308"/>
      <c r="AC577" s="308"/>
      <c r="AD577" s="308"/>
      <c r="AE577" s="308"/>
      <c r="AF577" s="308"/>
      <c r="AG577" s="308"/>
      <c r="AH577" s="308"/>
      <c r="AI577" s="308"/>
      <c r="AJ577" s="343"/>
      <c r="AK577" s="344"/>
      <c r="AL577" s="344"/>
      <c r="AM577" s="344"/>
      <c r="AN577" s="344"/>
      <c r="AO577" s="344"/>
    </row>
    <row r="578" spans="1:41" ht="15.75" customHeight="1" x14ac:dyDescent="0.25">
      <c r="A578" s="296" t="s">
        <v>1504</v>
      </c>
      <c r="B578" s="306" t="s">
        <v>2114</v>
      </c>
      <c r="C578" s="306" t="s">
        <v>272</v>
      </c>
      <c r="D578" s="342">
        <v>0</v>
      </c>
      <c r="E578" s="342">
        <v>0</v>
      </c>
      <c r="F578" s="342">
        <v>0</v>
      </c>
      <c r="G578" s="342">
        <v>0</v>
      </c>
      <c r="H578" s="342">
        <v>0</v>
      </c>
      <c r="I578" s="342">
        <v>0</v>
      </c>
      <c r="J578" s="342">
        <v>0</v>
      </c>
      <c r="K578" s="342">
        <v>0</v>
      </c>
      <c r="L578" s="342">
        <v>0</v>
      </c>
      <c r="M578" s="342">
        <v>0</v>
      </c>
      <c r="N578" s="342">
        <v>0</v>
      </c>
      <c r="O578" s="342">
        <v>0</v>
      </c>
      <c r="P578" s="342">
        <f t="shared" si="24"/>
        <v>0</v>
      </c>
      <c r="Q578" s="973">
        <f t="shared" si="23"/>
        <v>0</v>
      </c>
      <c r="R578" s="307" t="s">
        <v>112</v>
      </c>
      <c r="S578" s="307" t="s">
        <v>112</v>
      </c>
      <c r="T578" s="307"/>
      <c r="U578" s="307"/>
      <c r="V578" s="307"/>
      <c r="W578" s="307"/>
      <c r="X578" s="307"/>
      <c r="Y578" s="308"/>
      <c r="Z578" s="308"/>
      <c r="AA578" s="308"/>
      <c r="AB578" s="308"/>
      <c r="AC578" s="308"/>
      <c r="AD578" s="308"/>
      <c r="AE578" s="308"/>
      <c r="AF578" s="308"/>
      <c r="AG578" s="308"/>
      <c r="AH578" s="308"/>
      <c r="AI578" s="308"/>
      <c r="AJ578" s="343"/>
      <c r="AK578" s="344"/>
      <c r="AL578" s="344"/>
      <c r="AM578" s="344"/>
      <c r="AN578" s="344"/>
      <c r="AO578" s="344"/>
    </row>
    <row r="579" spans="1:41" ht="15.75" customHeight="1" x14ac:dyDescent="0.25">
      <c r="A579" s="296" t="s">
        <v>133</v>
      </c>
      <c r="B579" s="305" t="s">
        <v>371</v>
      </c>
      <c r="C579" s="305" t="s">
        <v>274</v>
      </c>
      <c r="D579" s="342">
        <v>0</v>
      </c>
      <c r="E579" s="342">
        <v>105</v>
      </c>
      <c r="F579" s="342">
        <v>51</v>
      </c>
      <c r="G579" s="342">
        <v>39</v>
      </c>
      <c r="H579" s="342">
        <v>5</v>
      </c>
      <c r="I579" s="342">
        <v>0</v>
      </c>
      <c r="J579" s="342">
        <v>0</v>
      </c>
      <c r="K579" s="342">
        <v>0</v>
      </c>
      <c r="L579" s="342">
        <v>0</v>
      </c>
      <c r="M579" s="342">
        <v>0</v>
      </c>
      <c r="N579" s="342">
        <v>0</v>
      </c>
      <c r="O579" s="342">
        <v>0</v>
      </c>
      <c r="P579" s="342">
        <f t="shared" si="24"/>
        <v>200</v>
      </c>
      <c r="Q579" s="973">
        <f t="shared" si="23"/>
        <v>8.3170457853370475E-3</v>
      </c>
      <c r="R579" s="307" t="s">
        <v>112</v>
      </c>
      <c r="S579" s="307" t="s">
        <v>112</v>
      </c>
      <c r="T579" s="307"/>
      <c r="U579" s="307"/>
      <c r="V579" s="307"/>
      <c r="W579" s="307"/>
      <c r="X579" s="307"/>
      <c r="Y579" s="308"/>
      <c r="Z579" s="308"/>
      <c r="AA579" s="308"/>
      <c r="AB579" s="308"/>
      <c r="AC579" s="308"/>
      <c r="AD579" s="308"/>
      <c r="AE579" s="308"/>
      <c r="AF579" s="308"/>
      <c r="AG579" s="308"/>
      <c r="AH579" s="308"/>
      <c r="AI579" s="308"/>
      <c r="AJ579" s="343"/>
      <c r="AK579" s="344"/>
      <c r="AL579" s="344"/>
      <c r="AM579" s="344"/>
      <c r="AN579" s="344"/>
      <c r="AO579" s="344"/>
    </row>
    <row r="580" spans="1:41" ht="15.75" customHeight="1" x14ac:dyDescent="0.25">
      <c r="A580" s="296" t="s">
        <v>133</v>
      </c>
      <c r="B580" s="306" t="s">
        <v>1947</v>
      </c>
      <c r="C580" s="306" t="s">
        <v>284</v>
      </c>
      <c r="D580" s="342">
        <v>0</v>
      </c>
      <c r="E580" s="342">
        <v>0</v>
      </c>
      <c r="F580" s="342">
        <v>0</v>
      </c>
      <c r="G580" s="342">
        <v>0</v>
      </c>
      <c r="H580" s="342">
        <v>0</v>
      </c>
      <c r="I580" s="342">
        <v>0</v>
      </c>
      <c r="J580" s="342">
        <v>0</v>
      </c>
      <c r="K580" s="342">
        <v>0</v>
      </c>
      <c r="L580" s="342">
        <v>0</v>
      </c>
      <c r="M580" s="342">
        <v>0</v>
      </c>
      <c r="N580" s="342">
        <v>0</v>
      </c>
      <c r="O580" s="342">
        <v>0</v>
      </c>
      <c r="P580" s="342">
        <f t="shared" si="24"/>
        <v>0</v>
      </c>
      <c r="Q580" s="973">
        <f t="shared" ref="Q580:Q643" si="25">+P580/$P$766</f>
        <v>0</v>
      </c>
      <c r="R580" s="307" t="s">
        <v>112</v>
      </c>
      <c r="S580" s="307" t="s">
        <v>112</v>
      </c>
      <c r="T580" s="307"/>
      <c r="U580" s="307"/>
      <c r="V580" s="307"/>
      <c r="W580" s="307"/>
      <c r="X580" s="307"/>
      <c r="Y580" s="308"/>
      <c r="Z580" s="308"/>
      <c r="AA580" s="308"/>
      <c r="AB580" s="308"/>
      <c r="AC580" s="308"/>
      <c r="AD580" s="308"/>
      <c r="AE580" s="308"/>
      <c r="AF580" s="308"/>
      <c r="AG580" s="308"/>
      <c r="AH580" s="308"/>
      <c r="AI580" s="308"/>
      <c r="AJ580" s="343"/>
      <c r="AK580" s="344"/>
      <c r="AL580" s="344"/>
      <c r="AM580" s="344"/>
      <c r="AN580" s="344"/>
      <c r="AO580" s="344"/>
    </row>
    <row r="581" spans="1:41" ht="15.75" customHeight="1" x14ac:dyDescent="0.25">
      <c r="A581" s="296" t="s">
        <v>133</v>
      </c>
      <c r="B581" s="306" t="s">
        <v>2425</v>
      </c>
      <c r="C581" s="305" t="s">
        <v>295</v>
      </c>
      <c r="D581" s="342">
        <v>0</v>
      </c>
      <c r="E581" s="342">
        <v>0</v>
      </c>
      <c r="F581" s="342">
        <v>67</v>
      </c>
      <c r="G581" s="342">
        <v>51</v>
      </c>
      <c r="H581" s="342">
        <v>45</v>
      </c>
      <c r="I581" s="342">
        <v>81</v>
      </c>
      <c r="J581" s="342">
        <v>0</v>
      </c>
      <c r="K581" s="342">
        <v>0</v>
      </c>
      <c r="L581" s="342">
        <v>0</v>
      </c>
      <c r="M581" s="342">
        <v>0</v>
      </c>
      <c r="N581" s="342">
        <v>0</v>
      </c>
      <c r="O581" s="342">
        <v>0</v>
      </c>
      <c r="P581" s="342">
        <f t="shared" si="24"/>
        <v>244</v>
      </c>
      <c r="Q581" s="973">
        <f t="shared" si="25"/>
        <v>1.0146795858111199E-2</v>
      </c>
      <c r="R581" s="307"/>
      <c r="S581" s="307"/>
      <c r="T581" s="307"/>
      <c r="U581" s="307"/>
      <c r="V581" s="307"/>
      <c r="W581" s="307"/>
      <c r="X581" s="307"/>
      <c r="Y581" s="308"/>
      <c r="Z581" s="308"/>
      <c r="AA581" s="308"/>
      <c r="AB581" s="308"/>
      <c r="AC581" s="308"/>
      <c r="AD581" s="308"/>
      <c r="AE581" s="308"/>
      <c r="AF581" s="308"/>
      <c r="AG581" s="308"/>
      <c r="AH581" s="308"/>
      <c r="AI581" s="308"/>
      <c r="AJ581" s="343"/>
      <c r="AK581" s="343"/>
      <c r="AL581" s="343"/>
      <c r="AM581" s="343"/>
      <c r="AN581" s="343"/>
      <c r="AO581" s="343"/>
    </row>
    <row r="582" spans="1:41" ht="15.75" customHeight="1" x14ac:dyDescent="0.25">
      <c r="A582" s="296" t="s">
        <v>133</v>
      </c>
      <c r="B582" s="305" t="s">
        <v>294</v>
      </c>
      <c r="C582" s="305" t="s">
        <v>295</v>
      </c>
      <c r="D582" s="342">
        <v>54</v>
      </c>
      <c r="E582" s="342">
        <v>0</v>
      </c>
      <c r="F582" s="342">
        <v>68</v>
      </c>
      <c r="G582" s="342">
        <v>98</v>
      </c>
      <c r="H582" s="342">
        <v>54</v>
      </c>
      <c r="I582" s="342">
        <v>72</v>
      </c>
      <c r="J582" s="342">
        <v>0</v>
      </c>
      <c r="K582" s="342">
        <v>0</v>
      </c>
      <c r="L582" s="342">
        <v>0</v>
      </c>
      <c r="M582" s="342">
        <v>0</v>
      </c>
      <c r="N582" s="342">
        <v>0</v>
      </c>
      <c r="O582" s="342">
        <v>0</v>
      </c>
      <c r="P582" s="342">
        <f t="shared" si="24"/>
        <v>346</v>
      </c>
      <c r="Q582" s="973">
        <f t="shared" si="25"/>
        <v>1.4388489208633094E-2</v>
      </c>
      <c r="R582" s="307">
        <v>20108.9500005923</v>
      </c>
      <c r="S582" s="307">
        <v>18003.839999822299</v>
      </c>
      <c r="T582" s="307"/>
      <c r="U582" s="307"/>
      <c r="V582" s="307"/>
      <c r="W582" s="307"/>
      <c r="X582" s="308"/>
      <c r="Y582" s="308"/>
      <c r="Z582" s="308"/>
      <c r="AA582" s="308"/>
      <c r="AB582" s="308"/>
      <c r="AC582" s="308"/>
      <c r="AD582" s="308"/>
      <c r="AE582" s="308"/>
      <c r="AF582" s="308"/>
      <c r="AG582" s="308"/>
      <c r="AH582" s="308"/>
      <c r="AI582" s="308"/>
      <c r="AJ582" s="343"/>
      <c r="AK582" s="344"/>
      <c r="AL582" s="344"/>
      <c r="AM582" s="344"/>
      <c r="AN582" s="344"/>
      <c r="AO582" s="344"/>
    </row>
    <row r="583" spans="1:41" ht="15.75" customHeight="1" x14ac:dyDescent="0.25">
      <c r="A583" s="296" t="s">
        <v>133</v>
      </c>
      <c r="B583" s="306" t="s">
        <v>591</v>
      </c>
      <c r="C583" s="306" t="s">
        <v>277</v>
      </c>
      <c r="D583" s="342">
        <v>0</v>
      </c>
      <c r="E583" s="342">
        <v>0</v>
      </c>
      <c r="F583" s="342">
        <v>0</v>
      </c>
      <c r="G583" s="342">
        <v>0</v>
      </c>
      <c r="H583" s="342">
        <v>0</v>
      </c>
      <c r="I583" s="342">
        <v>0</v>
      </c>
      <c r="J583" s="342">
        <v>0</v>
      </c>
      <c r="K583" s="342">
        <v>0</v>
      </c>
      <c r="L583" s="342">
        <v>0</v>
      </c>
      <c r="M583" s="342">
        <v>0</v>
      </c>
      <c r="N583" s="342">
        <v>0</v>
      </c>
      <c r="O583" s="342">
        <v>0</v>
      </c>
      <c r="P583" s="342">
        <f t="shared" si="24"/>
        <v>0</v>
      </c>
      <c r="Q583" s="973">
        <f t="shared" si="25"/>
        <v>0</v>
      </c>
      <c r="R583" s="307" t="s">
        <v>112</v>
      </c>
      <c r="S583" s="307" t="s">
        <v>112</v>
      </c>
      <c r="T583" s="307"/>
      <c r="U583" s="307"/>
      <c r="V583" s="307"/>
      <c r="W583" s="307"/>
      <c r="X583" s="307"/>
      <c r="Y583" s="308"/>
      <c r="Z583" s="308"/>
      <c r="AA583" s="308"/>
      <c r="AB583" s="308"/>
      <c r="AC583" s="308"/>
      <c r="AD583" s="308"/>
      <c r="AE583" s="308"/>
      <c r="AF583" s="308"/>
      <c r="AG583" s="308"/>
      <c r="AH583" s="308"/>
      <c r="AI583" s="308"/>
      <c r="AJ583" s="343"/>
      <c r="AK583" s="344"/>
      <c r="AL583" s="344"/>
      <c r="AM583" s="344"/>
      <c r="AN583" s="344"/>
      <c r="AO583" s="344"/>
    </row>
    <row r="584" spans="1:41" ht="15.75" customHeight="1" x14ac:dyDescent="0.25">
      <c r="A584" s="296" t="s">
        <v>133</v>
      </c>
      <c r="B584" s="305" t="s">
        <v>592</v>
      </c>
      <c r="C584" s="305" t="s">
        <v>272</v>
      </c>
      <c r="D584" s="342">
        <v>0</v>
      </c>
      <c r="E584" s="342">
        <v>0</v>
      </c>
      <c r="F584" s="342">
        <v>0</v>
      </c>
      <c r="G584" s="342">
        <v>0</v>
      </c>
      <c r="H584" s="342">
        <v>0</v>
      </c>
      <c r="I584" s="342">
        <v>0</v>
      </c>
      <c r="J584" s="342">
        <v>0</v>
      </c>
      <c r="K584" s="342">
        <v>0</v>
      </c>
      <c r="L584" s="342">
        <v>0</v>
      </c>
      <c r="M584" s="342">
        <v>0</v>
      </c>
      <c r="N584" s="342">
        <v>0</v>
      </c>
      <c r="O584" s="342">
        <v>0</v>
      </c>
      <c r="P584" s="342">
        <f t="shared" si="24"/>
        <v>0</v>
      </c>
      <c r="Q584" s="973">
        <f t="shared" si="25"/>
        <v>0</v>
      </c>
      <c r="R584" s="307" t="s">
        <v>112</v>
      </c>
      <c r="S584" s="307" t="s">
        <v>112</v>
      </c>
      <c r="T584" s="307"/>
      <c r="U584" s="307"/>
      <c r="V584" s="307"/>
      <c r="W584" s="307"/>
      <c r="X584" s="307"/>
      <c r="Y584" s="308"/>
      <c r="Z584" s="308"/>
      <c r="AA584" s="308"/>
      <c r="AB584" s="308"/>
      <c r="AC584" s="308"/>
      <c r="AD584" s="308"/>
      <c r="AE584" s="308"/>
      <c r="AF584" s="308"/>
      <c r="AG584" s="308"/>
      <c r="AH584" s="308"/>
      <c r="AI584" s="308"/>
      <c r="AJ584" s="343"/>
      <c r="AK584" s="344"/>
      <c r="AL584" s="344"/>
      <c r="AM584" s="344"/>
      <c r="AN584" s="344"/>
      <c r="AO584" s="344"/>
    </row>
    <row r="585" spans="1:41" ht="15.75" customHeight="1" x14ac:dyDescent="0.25">
      <c r="A585" s="296" t="s">
        <v>133</v>
      </c>
      <c r="B585" s="305" t="s">
        <v>593</v>
      </c>
      <c r="C585" s="305" t="s">
        <v>274</v>
      </c>
      <c r="D585" s="342">
        <v>0</v>
      </c>
      <c r="E585" s="342">
        <v>0</v>
      </c>
      <c r="F585" s="342">
        <v>0</v>
      </c>
      <c r="G585" s="342">
        <v>0</v>
      </c>
      <c r="H585" s="342">
        <v>0</v>
      </c>
      <c r="I585" s="342">
        <v>0</v>
      </c>
      <c r="J585" s="342">
        <v>0</v>
      </c>
      <c r="K585" s="342">
        <v>0</v>
      </c>
      <c r="L585" s="342">
        <v>0</v>
      </c>
      <c r="M585" s="342">
        <v>0</v>
      </c>
      <c r="N585" s="342">
        <v>0</v>
      </c>
      <c r="O585" s="342">
        <v>0</v>
      </c>
      <c r="P585" s="342">
        <f t="shared" si="24"/>
        <v>0</v>
      </c>
      <c r="Q585" s="973">
        <f t="shared" si="25"/>
        <v>0</v>
      </c>
      <c r="R585" s="307" t="s">
        <v>112</v>
      </c>
      <c r="S585" s="307" t="s">
        <v>112</v>
      </c>
      <c r="T585" s="307"/>
      <c r="U585" s="307"/>
      <c r="V585" s="307"/>
      <c r="W585" s="307"/>
      <c r="X585" s="307"/>
      <c r="Y585" s="308"/>
      <c r="Z585" s="308"/>
      <c r="AA585" s="308"/>
      <c r="AB585" s="308"/>
      <c r="AC585" s="308"/>
      <c r="AD585" s="308"/>
      <c r="AE585" s="308"/>
      <c r="AF585" s="308"/>
      <c r="AG585" s="308"/>
      <c r="AH585" s="308"/>
      <c r="AI585" s="308"/>
      <c r="AJ585" s="343"/>
      <c r="AK585" s="344"/>
      <c r="AL585" s="344"/>
      <c r="AM585" s="344"/>
      <c r="AN585" s="344"/>
      <c r="AO585" s="344"/>
    </row>
    <row r="586" spans="1:41" ht="15.75" customHeight="1" x14ac:dyDescent="0.25">
      <c r="A586" s="296" t="s">
        <v>133</v>
      </c>
      <c r="B586" s="305" t="s">
        <v>1964</v>
      </c>
      <c r="C586" s="305" t="s">
        <v>461</v>
      </c>
      <c r="D586" s="342">
        <v>28</v>
      </c>
      <c r="E586" s="342">
        <v>6</v>
      </c>
      <c r="F586" s="342">
        <v>0</v>
      </c>
      <c r="G586" s="342">
        <v>0</v>
      </c>
      <c r="H586" s="342">
        <v>0</v>
      </c>
      <c r="I586" s="342">
        <v>0</v>
      </c>
      <c r="J586" s="342">
        <v>0</v>
      </c>
      <c r="K586" s="342">
        <v>0</v>
      </c>
      <c r="L586" s="342">
        <v>0</v>
      </c>
      <c r="M586" s="342">
        <v>0</v>
      </c>
      <c r="N586" s="342">
        <v>0</v>
      </c>
      <c r="O586" s="342">
        <v>0</v>
      </c>
      <c r="P586" s="342">
        <f t="shared" si="24"/>
        <v>34</v>
      </c>
      <c r="Q586" s="973">
        <f t="shared" si="25"/>
        <v>1.4138977835072982E-3</v>
      </c>
      <c r="R586" s="307">
        <v>40428.429996502098</v>
      </c>
      <c r="S586" s="307">
        <v>35942.010016439199</v>
      </c>
      <c r="T586" s="307"/>
      <c r="U586" s="307"/>
      <c r="V586" s="307"/>
      <c r="W586" s="307"/>
      <c r="X586" s="307"/>
      <c r="Y586" s="308"/>
      <c r="Z586" s="308"/>
      <c r="AA586" s="308"/>
      <c r="AB586" s="308"/>
      <c r="AC586" s="308"/>
      <c r="AD586" s="308"/>
      <c r="AE586" s="308"/>
      <c r="AF586" s="308"/>
      <c r="AG586" s="308"/>
      <c r="AH586" s="308"/>
      <c r="AI586" s="308"/>
      <c r="AJ586" s="343"/>
      <c r="AK586" s="344"/>
      <c r="AL586" s="343"/>
      <c r="AM586" s="343"/>
      <c r="AN586" s="344"/>
      <c r="AO586" s="344"/>
    </row>
    <row r="587" spans="1:41" ht="15.75" customHeight="1" x14ac:dyDescent="0.25">
      <c r="A587" s="296" t="s">
        <v>133</v>
      </c>
      <c r="B587" s="306" t="s">
        <v>513</v>
      </c>
      <c r="C587" s="306" t="s">
        <v>345</v>
      </c>
      <c r="D587" s="342">
        <v>0</v>
      </c>
      <c r="E587" s="342">
        <v>0</v>
      </c>
      <c r="F587" s="342">
        <v>0</v>
      </c>
      <c r="G587" s="342">
        <v>0</v>
      </c>
      <c r="H587" s="342">
        <v>0</v>
      </c>
      <c r="I587" s="342">
        <v>0</v>
      </c>
      <c r="J587" s="342">
        <v>0</v>
      </c>
      <c r="K587" s="342">
        <v>0</v>
      </c>
      <c r="L587" s="342">
        <v>0</v>
      </c>
      <c r="M587" s="342">
        <v>0</v>
      </c>
      <c r="N587" s="342">
        <v>0</v>
      </c>
      <c r="O587" s="342">
        <v>0</v>
      </c>
      <c r="P587" s="342">
        <f t="shared" si="24"/>
        <v>0</v>
      </c>
      <c r="Q587" s="973">
        <f t="shared" si="25"/>
        <v>0</v>
      </c>
      <c r="R587" s="307" t="s">
        <v>112</v>
      </c>
      <c r="S587" s="307" t="s">
        <v>112</v>
      </c>
      <c r="T587" s="307"/>
      <c r="U587" s="307"/>
      <c r="V587" s="307"/>
      <c r="W587" s="307"/>
      <c r="X587" s="307"/>
      <c r="Y587" s="308"/>
      <c r="Z587" s="308"/>
      <c r="AA587" s="308"/>
      <c r="AB587" s="308"/>
      <c r="AC587" s="308"/>
      <c r="AD587" s="308"/>
      <c r="AE587" s="308"/>
      <c r="AF587" s="308"/>
      <c r="AG587" s="308"/>
      <c r="AH587" s="308"/>
      <c r="AI587" s="308"/>
      <c r="AJ587" s="343"/>
      <c r="AK587" s="344"/>
      <c r="AL587" s="344"/>
      <c r="AM587" s="344"/>
      <c r="AN587" s="344"/>
      <c r="AO587" s="344"/>
    </row>
    <row r="588" spans="1:41" ht="15.75" customHeight="1" x14ac:dyDescent="0.25">
      <c r="A588" s="296" t="s">
        <v>133</v>
      </c>
      <c r="B588" s="305" t="s">
        <v>590</v>
      </c>
      <c r="C588" s="305" t="s">
        <v>272</v>
      </c>
      <c r="D588" s="342">
        <v>36</v>
      </c>
      <c r="E588" s="342">
        <v>0</v>
      </c>
      <c r="F588" s="342">
        <v>30</v>
      </c>
      <c r="G588" s="342">
        <v>0</v>
      </c>
      <c r="H588" s="342">
        <v>5</v>
      </c>
      <c r="I588" s="342">
        <v>11</v>
      </c>
      <c r="J588" s="342">
        <v>0</v>
      </c>
      <c r="K588" s="342">
        <v>0</v>
      </c>
      <c r="L588" s="342">
        <v>0</v>
      </c>
      <c r="M588" s="342">
        <v>0</v>
      </c>
      <c r="N588" s="342">
        <v>0</v>
      </c>
      <c r="O588" s="342">
        <v>0</v>
      </c>
      <c r="P588" s="342">
        <f t="shared" si="24"/>
        <v>82</v>
      </c>
      <c r="Q588" s="973">
        <f t="shared" si="25"/>
        <v>3.4099887719881896E-3</v>
      </c>
      <c r="R588" s="307">
        <v>25076.159985235099</v>
      </c>
      <c r="S588" s="307">
        <v>20157.7500721121</v>
      </c>
      <c r="T588" s="307"/>
      <c r="U588" s="307"/>
      <c r="V588" s="307"/>
      <c r="W588" s="307"/>
      <c r="X588" s="307"/>
      <c r="Y588" s="308"/>
      <c r="Z588" s="308"/>
      <c r="AA588" s="308"/>
      <c r="AB588" s="308"/>
      <c r="AC588" s="308"/>
      <c r="AD588" s="308"/>
      <c r="AE588" s="308"/>
      <c r="AF588" s="308"/>
      <c r="AG588" s="308"/>
      <c r="AH588" s="308"/>
      <c r="AI588" s="308"/>
      <c r="AJ588" s="343"/>
      <c r="AK588" s="344"/>
      <c r="AL588" s="344"/>
      <c r="AM588" s="344"/>
      <c r="AN588" s="344"/>
      <c r="AO588" s="344"/>
    </row>
    <row r="589" spans="1:41" ht="15.75" customHeight="1" x14ac:dyDescent="0.25">
      <c r="A589" s="296" t="s">
        <v>133</v>
      </c>
      <c r="B589" s="306" t="s">
        <v>561</v>
      </c>
      <c r="C589" s="306" t="s">
        <v>389</v>
      </c>
      <c r="D589" s="342">
        <v>0</v>
      </c>
      <c r="E589" s="342">
        <v>0</v>
      </c>
      <c r="F589" s="342">
        <v>0</v>
      </c>
      <c r="G589" s="342">
        <v>0</v>
      </c>
      <c r="H589" s="342">
        <v>0</v>
      </c>
      <c r="I589" s="342">
        <v>0</v>
      </c>
      <c r="J589" s="342">
        <v>0</v>
      </c>
      <c r="K589" s="342">
        <v>0</v>
      </c>
      <c r="L589" s="342">
        <v>0</v>
      </c>
      <c r="M589" s="342">
        <v>0</v>
      </c>
      <c r="N589" s="342">
        <v>0</v>
      </c>
      <c r="O589" s="342">
        <v>0</v>
      </c>
      <c r="P589" s="342">
        <f t="shared" si="24"/>
        <v>0</v>
      </c>
      <c r="Q589" s="973">
        <f t="shared" si="25"/>
        <v>0</v>
      </c>
      <c r="R589" s="307" t="s">
        <v>112</v>
      </c>
      <c r="S589" s="307" t="s">
        <v>112</v>
      </c>
      <c r="T589" s="307"/>
      <c r="U589" s="307"/>
      <c r="V589" s="307"/>
      <c r="W589" s="307"/>
      <c r="X589" s="307"/>
      <c r="Y589" s="308"/>
      <c r="Z589" s="308"/>
      <c r="AA589" s="308"/>
      <c r="AB589" s="308"/>
      <c r="AC589" s="308"/>
      <c r="AD589" s="308"/>
      <c r="AE589" s="308"/>
      <c r="AF589" s="308"/>
      <c r="AG589" s="308"/>
      <c r="AH589" s="308"/>
      <c r="AI589" s="308"/>
      <c r="AJ589" s="343"/>
      <c r="AK589" s="344"/>
      <c r="AL589" s="344"/>
      <c r="AM589" s="344"/>
      <c r="AN589" s="344"/>
      <c r="AO589" s="344"/>
    </row>
    <row r="590" spans="1:41" ht="15.75" customHeight="1" x14ac:dyDescent="0.25">
      <c r="A590" s="296" t="s">
        <v>133</v>
      </c>
      <c r="B590" s="306" t="s">
        <v>388</v>
      </c>
      <c r="C590" s="306" t="s">
        <v>389</v>
      </c>
      <c r="D590" s="342">
        <v>0</v>
      </c>
      <c r="E590" s="342">
        <v>0</v>
      </c>
      <c r="F590" s="342">
        <v>0</v>
      </c>
      <c r="G590" s="342">
        <v>0</v>
      </c>
      <c r="H590" s="342">
        <v>0</v>
      </c>
      <c r="I590" s="342">
        <v>0</v>
      </c>
      <c r="J590" s="342">
        <v>0</v>
      </c>
      <c r="K590" s="342">
        <v>0</v>
      </c>
      <c r="L590" s="342">
        <v>0</v>
      </c>
      <c r="M590" s="342">
        <v>0</v>
      </c>
      <c r="N590" s="342">
        <v>0</v>
      </c>
      <c r="O590" s="342">
        <v>0</v>
      </c>
      <c r="P590" s="342">
        <f t="shared" si="24"/>
        <v>0</v>
      </c>
      <c r="Q590" s="973">
        <f t="shared" si="25"/>
        <v>0</v>
      </c>
      <c r="R590" s="307" t="s">
        <v>112</v>
      </c>
      <c r="S590" s="307" t="s">
        <v>112</v>
      </c>
      <c r="T590" s="307"/>
      <c r="U590" s="307"/>
      <c r="V590" s="307"/>
      <c r="W590" s="307"/>
      <c r="X590" s="307"/>
      <c r="Y590" s="308"/>
      <c r="Z590" s="308"/>
      <c r="AA590" s="308"/>
      <c r="AB590" s="308"/>
      <c r="AC590" s="308"/>
      <c r="AD590" s="308"/>
      <c r="AE590" s="308"/>
      <c r="AF590" s="308"/>
      <c r="AG590" s="308"/>
      <c r="AH590" s="308"/>
      <c r="AI590" s="308"/>
      <c r="AJ590" s="343"/>
      <c r="AK590" s="344"/>
      <c r="AL590" s="344"/>
      <c r="AM590" s="344"/>
      <c r="AN590" s="344"/>
      <c r="AO590" s="344"/>
    </row>
    <row r="591" spans="1:41" ht="15.75" customHeight="1" x14ac:dyDescent="0.25">
      <c r="A591" s="296" t="s">
        <v>133</v>
      </c>
      <c r="B591" s="306" t="s">
        <v>444</v>
      </c>
      <c r="C591" s="306" t="s">
        <v>272</v>
      </c>
      <c r="D591" s="342">
        <v>0</v>
      </c>
      <c r="E591" s="342">
        <v>0</v>
      </c>
      <c r="F591" s="342">
        <v>10</v>
      </c>
      <c r="G591" s="342">
        <v>0</v>
      </c>
      <c r="H591" s="342">
        <v>21</v>
      </c>
      <c r="I591" s="342">
        <v>8</v>
      </c>
      <c r="J591" s="342">
        <v>0</v>
      </c>
      <c r="K591" s="342">
        <v>0</v>
      </c>
      <c r="L591" s="342">
        <v>0</v>
      </c>
      <c r="M591" s="342">
        <v>0</v>
      </c>
      <c r="N591" s="342">
        <v>0</v>
      </c>
      <c r="O591" s="342">
        <v>0</v>
      </c>
      <c r="P591" s="342">
        <f t="shared" si="24"/>
        <v>39</v>
      </c>
      <c r="Q591" s="973">
        <f t="shared" si="25"/>
        <v>1.6218239281407243E-3</v>
      </c>
      <c r="R591" s="307" t="s">
        <v>112</v>
      </c>
      <c r="S591" s="307" t="s">
        <v>112</v>
      </c>
      <c r="T591" s="307"/>
      <c r="U591" s="307"/>
      <c r="V591" s="307"/>
      <c r="W591" s="307"/>
      <c r="X591" s="307"/>
      <c r="Y591" s="308"/>
      <c r="Z591" s="308"/>
      <c r="AA591" s="308"/>
      <c r="AB591" s="308"/>
      <c r="AC591" s="308"/>
      <c r="AD591" s="308"/>
      <c r="AE591" s="308"/>
      <c r="AF591" s="308"/>
      <c r="AG591" s="308"/>
      <c r="AH591" s="308"/>
      <c r="AI591" s="308"/>
      <c r="AJ591" s="343"/>
      <c r="AK591" s="344"/>
      <c r="AL591" s="344"/>
      <c r="AM591" s="344"/>
      <c r="AN591" s="344"/>
      <c r="AO591" s="344"/>
    </row>
    <row r="592" spans="1:41" ht="15.75" customHeight="1" x14ac:dyDescent="0.25">
      <c r="A592" s="296" t="s">
        <v>133</v>
      </c>
      <c r="B592" s="305" t="s">
        <v>1580</v>
      </c>
      <c r="C592" s="305" t="s">
        <v>272</v>
      </c>
      <c r="D592" s="342">
        <v>0</v>
      </c>
      <c r="E592" s="342">
        <v>0</v>
      </c>
      <c r="F592" s="342">
        <v>17</v>
      </c>
      <c r="G592" s="342">
        <v>3</v>
      </c>
      <c r="H592" s="342">
        <v>0</v>
      </c>
      <c r="I592" s="342">
        <v>0</v>
      </c>
      <c r="J592" s="342">
        <v>0</v>
      </c>
      <c r="K592" s="342">
        <v>0</v>
      </c>
      <c r="L592" s="342">
        <v>0</v>
      </c>
      <c r="M592" s="342">
        <v>0</v>
      </c>
      <c r="N592" s="342">
        <v>0</v>
      </c>
      <c r="O592" s="342">
        <v>0</v>
      </c>
      <c r="P592" s="342">
        <f t="shared" si="24"/>
        <v>20</v>
      </c>
      <c r="Q592" s="973">
        <f t="shared" si="25"/>
        <v>8.3170457853370483E-4</v>
      </c>
      <c r="R592" s="307" t="s">
        <v>112</v>
      </c>
      <c r="S592" s="307" t="s">
        <v>112</v>
      </c>
      <c r="T592" s="307"/>
      <c r="U592" s="307"/>
      <c r="V592" s="307"/>
      <c r="W592" s="307"/>
      <c r="X592" s="307"/>
      <c r="Y592" s="308"/>
      <c r="Z592" s="308"/>
      <c r="AA592" s="308"/>
      <c r="AB592" s="308"/>
      <c r="AC592" s="308"/>
      <c r="AD592" s="308"/>
      <c r="AE592" s="308"/>
      <c r="AF592" s="308"/>
      <c r="AG592" s="308"/>
      <c r="AH592" s="308"/>
      <c r="AI592" s="308"/>
      <c r="AJ592" s="343"/>
      <c r="AK592" s="343"/>
      <c r="AL592" s="344"/>
      <c r="AM592" s="344"/>
      <c r="AN592" s="343"/>
      <c r="AO592" s="343"/>
    </row>
    <row r="593" spans="1:42" ht="15.75" customHeight="1" x14ac:dyDescent="0.25">
      <c r="A593" s="296" t="s">
        <v>130</v>
      </c>
      <c r="B593" s="305">
        <v>208</v>
      </c>
      <c r="C593" s="305" t="s">
        <v>277</v>
      </c>
      <c r="D593" s="342">
        <v>4</v>
      </c>
      <c r="E593" s="342">
        <v>1</v>
      </c>
      <c r="F593" s="342">
        <v>2</v>
      </c>
      <c r="G593" s="342">
        <v>5</v>
      </c>
      <c r="H593" s="342">
        <v>3</v>
      </c>
      <c r="I593" s="342">
        <v>0</v>
      </c>
      <c r="J593" s="342">
        <v>0</v>
      </c>
      <c r="K593" s="342">
        <v>0</v>
      </c>
      <c r="L593" s="342">
        <v>0</v>
      </c>
      <c r="M593" s="342">
        <v>0</v>
      </c>
      <c r="N593" s="342">
        <v>0</v>
      </c>
      <c r="O593" s="342">
        <v>0</v>
      </c>
      <c r="P593" s="342">
        <f t="shared" si="24"/>
        <v>15</v>
      </c>
      <c r="Q593" s="973">
        <f t="shared" si="25"/>
        <v>6.2377843390027863E-4</v>
      </c>
      <c r="R593" s="307">
        <v>15782.250000369</v>
      </c>
      <c r="S593" s="307">
        <v>14093.869999512999</v>
      </c>
      <c r="T593" s="307"/>
      <c r="U593" s="307"/>
      <c r="V593" s="307"/>
      <c r="W593" s="308"/>
      <c r="X593" s="307"/>
      <c r="Y593" s="308"/>
      <c r="Z593" s="308"/>
      <c r="AA593" s="308"/>
      <c r="AB593" s="308"/>
      <c r="AC593" s="308"/>
      <c r="AD593" s="308"/>
      <c r="AE593" s="308"/>
      <c r="AF593" s="308"/>
      <c r="AG593" s="308"/>
      <c r="AH593" s="308"/>
      <c r="AI593" s="308"/>
      <c r="AJ593" s="343"/>
      <c r="AK593" s="344"/>
      <c r="AL593" s="344"/>
      <c r="AM593" s="344"/>
      <c r="AN593" s="344"/>
      <c r="AO593" s="344"/>
    </row>
    <row r="594" spans="1:42" ht="15.75" customHeight="1" x14ac:dyDescent="0.25">
      <c r="A594" s="296" t="s">
        <v>130</v>
      </c>
      <c r="B594" s="306">
        <v>2008</v>
      </c>
      <c r="C594" s="306" t="s">
        <v>302</v>
      </c>
      <c r="D594" s="342">
        <v>20</v>
      </c>
      <c r="E594" s="342">
        <v>9</v>
      </c>
      <c r="F594" s="342">
        <v>12</v>
      </c>
      <c r="G594" s="342">
        <v>17</v>
      </c>
      <c r="H594" s="342">
        <v>23</v>
      </c>
      <c r="I594" s="342">
        <v>3</v>
      </c>
      <c r="J594" s="342">
        <v>0</v>
      </c>
      <c r="K594" s="342">
        <v>0</v>
      </c>
      <c r="L594" s="342">
        <v>0</v>
      </c>
      <c r="M594" s="342">
        <v>0</v>
      </c>
      <c r="N594" s="342">
        <v>0</v>
      </c>
      <c r="O594" s="342">
        <v>0</v>
      </c>
      <c r="P594" s="342">
        <f t="shared" si="24"/>
        <v>84</v>
      </c>
      <c r="Q594" s="973">
        <f t="shared" si="25"/>
        <v>3.4931592298415603E-3</v>
      </c>
      <c r="R594" s="307">
        <v>19431.319999703399</v>
      </c>
      <c r="S594" s="307">
        <v>16179.2800003018</v>
      </c>
      <c r="T594" s="307"/>
      <c r="U594" s="307"/>
      <c r="V594" s="307"/>
      <c r="W594" s="307"/>
      <c r="X594" s="307"/>
      <c r="Y594" s="308"/>
      <c r="Z594" s="308"/>
      <c r="AA594" s="308"/>
      <c r="AB594" s="308"/>
      <c r="AC594" s="308"/>
      <c r="AD594" s="308"/>
      <c r="AE594" s="308"/>
      <c r="AF594" s="308"/>
      <c r="AG594" s="308"/>
      <c r="AH594" s="308"/>
      <c r="AI594" s="308"/>
      <c r="AJ594" s="343"/>
      <c r="AK594" s="344"/>
      <c r="AL594" s="344"/>
      <c r="AM594" s="344"/>
      <c r="AN594" s="344"/>
      <c r="AO594" s="344"/>
    </row>
    <row r="595" spans="1:42" ht="15.75" customHeight="1" x14ac:dyDescent="0.25">
      <c r="A595" s="296" t="s">
        <v>130</v>
      </c>
      <c r="B595" s="306">
        <v>3008</v>
      </c>
      <c r="C595" s="306" t="s">
        <v>451</v>
      </c>
      <c r="D595" s="342">
        <v>4</v>
      </c>
      <c r="E595" s="342">
        <v>2</v>
      </c>
      <c r="F595" s="342">
        <v>2</v>
      </c>
      <c r="G595" s="342">
        <v>2</v>
      </c>
      <c r="H595" s="342">
        <v>0</v>
      </c>
      <c r="I595" s="342">
        <v>0</v>
      </c>
      <c r="J595" s="342">
        <v>0</v>
      </c>
      <c r="K595" s="342">
        <v>0</v>
      </c>
      <c r="L595" s="342">
        <v>0</v>
      </c>
      <c r="M595" s="342">
        <v>0</v>
      </c>
      <c r="N595" s="342">
        <v>0</v>
      </c>
      <c r="O595" s="342">
        <v>0</v>
      </c>
      <c r="P595" s="342">
        <f t="shared" si="24"/>
        <v>10</v>
      </c>
      <c r="Q595" s="973">
        <f t="shared" si="25"/>
        <v>4.1585228926685242E-4</v>
      </c>
      <c r="R595" s="307">
        <v>18698.5400533385</v>
      </c>
      <c r="S595" s="307">
        <v>18698.516734336099</v>
      </c>
      <c r="T595" s="307"/>
      <c r="U595" s="307"/>
      <c r="V595" s="307"/>
      <c r="W595" s="307"/>
      <c r="X595" s="307"/>
      <c r="Y595" s="308"/>
      <c r="Z595" s="308"/>
      <c r="AA595" s="308"/>
      <c r="AB595" s="308"/>
      <c r="AC595" s="308"/>
      <c r="AD595" s="308"/>
      <c r="AE595" s="308"/>
      <c r="AF595" s="308"/>
      <c r="AG595" s="308"/>
      <c r="AH595" s="308"/>
      <c r="AI595" s="308"/>
      <c r="AJ595" s="343"/>
      <c r="AK595" s="344"/>
      <c r="AL595" s="344"/>
      <c r="AM595" s="344"/>
      <c r="AN595" s="344"/>
      <c r="AO595" s="344"/>
    </row>
    <row r="596" spans="1:42" ht="15.75" customHeight="1" x14ac:dyDescent="0.25">
      <c r="A596" s="296" t="s">
        <v>130</v>
      </c>
      <c r="B596" s="305">
        <v>5008</v>
      </c>
      <c r="C596" s="305" t="s">
        <v>490</v>
      </c>
      <c r="D596" s="342">
        <v>0</v>
      </c>
      <c r="E596" s="342">
        <v>0</v>
      </c>
      <c r="F596" s="342">
        <v>0</v>
      </c>
      <c r="G596" s="342">
        <v>0</v>
      </c>
      <c r="H596" s="342">
        <v>0</v>
      </c>
      <c r="I596" s="342">
        <v>0</v>
      </c>
      <c r="J596" s="342">
        <v>0</v>
      </c>
      <c r="K596" s="342">
        <v>0</v>
      </c>
      <c r="L596" s="342">
        <v>0</v>
      </c>
      <c r="M596" s="342">
        <v>0</v>
      </c>
      <c r="N596" s="342">
        <v>0</v>
      </c>
      <c r="O596" s="342">
        <v>0</v>
      </c>
      <c r="P596" s="342">
        <f t="shared" si="24"/>
        <v>0</v>
      </c>
      <c r="Q596" s="973">
        <f t="shared" si="25"/>
        <v>0</v>
      </c>
      <c r="R596" s="307" t="s">
        <v>112</v>
      </c>
      <c r="S596" s="307" t="s">
        <v>112</v>
      </c>
      <c r="T596" s="307"/>
      <c r="U596" s="307"/>
      <c r="V596" s="307"/>
      <c r="W596" s="307"/>
      <c r="X596" s="307"/>
      <c r="Y596" s="308"/>
      <c r="Z596" s="308"/>
      <c r="AA596" s="308"/>
      <c r="AB596" s="308"/>
      <c r="AC596" s="308"/>
      <c r="AD596" s="308"/>
      <c r="AE596" s="308"/>
      <c r="AF596" s="308"/>
      <c r="AG596" s="308"/>
      <c r="AH596" s="308"/>
      <c r="AI596" s="308"/>
      <c r="AJ596" s="343"/>
      <c r="AK596" s="344"/>
      <c r="AL596" s="344"/>
      <c r="AM596" s="344"/>
      <c r="AN596" s="344"/>
      <c r="AO596" s="344"/>
    </row>
    <row r="597" spans="1:42" ht="15.75" customHeight="1" x14ac:dyDescent="0.25">
      <c r="A597" s="296" t="s">
        <v>130</v>
      </c>
      <c r="B597" s="306" t="s">
        <v>562</v>
      </c>
      <c r="C597" s="306" t="s">
        <v>418</v>
      </c>
      <c r="D597" s="342">
        <v>0</v>
      </c>
      <c r="E597" s="342">
        <v>0</v>
      </c>
      <c r="F597" s="342">
        <v>0</v>
      </c>
      <c r="G597" s="342">
        <v>0</v>
      </c>
      <c r="H597" s="342">
        <v>0</v>
      </c>
      <c r="I597" s="342">
        <v>0</v>
      </c>
      <c r="J597" s="342">
        <v>0</v>
      </c>
      <c r="K597" s="342">
        <v>0</v>
      </c>
      <c r="L597" s="342">
        <v>0</v>
      </c>
      <c r="M597" s="342">
        <v>0</v>
      </c>
      <c r="N597" s="342">
        <v>0</v>
      </c>
      <c r="O597" s="342">
        <v>0</v>
      </c>
      <c r="P597" s="342">
        <f t="shared" si="24"/>
        <v>0</v>
      </c>
      <c r="Q597" s="973">
        <f t="shared" si="25"/>
        <v>0</v>
      </c>
      <c r="R597" s="307" t="s">
        <v>112</v>
      </c>
      <c r="S597" s="307" t="s">
        <v>112</v>
      </c>
      <c r="T597" s="307"/>
      <c r="U597" s="307"/>
      <c r="V597" s="307"/>
      <c r="W597" s="307"/>
      <c r="X597" s="307"/>
      <c r="Y597" s="308"/>
      <c r="Z597" s="308"/>
      <c r="AA597" s="308"/>
      <c r="AB597" s="308"/>
      <c r="AC597" s="308"/>
      <c r="AD597" s="308"/>
      <c r="AE597" s="308"/>
      <c r="AF597" s="308"/>
      <c r="AG597" s="308"/>
      <c r="AH597" s="308"/>
      <c r="AI597" s="308"/>
      <c r="AJ597" s="343"/>
      <c r="AK597" s="344"/>
      <c r="AL597" s="344"/>
      <c r="AM597" s="344"/>
      <c r="AN597" s="344"/>
      <c r="AO597" s="344"/>
    </row>
    <row r="598" spans="1:42" ht="15.75" customHeight="1" x14ac:dyDescent="0.25">
      <c r="A598" s="296" t="s">
        <v>130</v>
      </c>
      <c r="B598" s="305" t="s">
        <v>473</v>
      </c>
      <c r="C598" s="305" t="s">
        <v>274</v>
      </c>
      <c r="D598" s="342">
        <v>0</v>
      </c>
      <c r="E598" s="342">
        <v>0</v>
      </c>
      <c r="F598" s="342">
        <v>14</v>
      </c>
      <c r="G598" s="342">
        <v>0</v>
      </c>
      <c r="H598" s="342">
        <v>0</v>
      </c>
      <c r="I598" s="342">
        <v>0</v>
      </c>
      <c r="J598" s="342">
        <v>0</v>
      </c>
      <c r="K598" s="342">
        <v>0</v>
      </c>
      <c r="L598" s="342">
        <v>0</v>
      </c>
      <c r="M598" s="342">
        <v>0</v>
      </c>
      <c r="N598" s="342">
        <v>0</v>
      </c>
      <c r="O598" s="342">
        <v>0</v>
      </c>
      <c r="P598" s="342">
        <f t="shared" ref="P598:P661" si="26">SUM(D598:O598)</f>
        <v>14</v>
      </c>
      <c r="Q598" s="973">
        <f t="shared" si="25"/>
        <v>5.8219320497359338E-4</v>
      </c>
      <c r="R598" s="307" t="s">
        <v>112</v>
      </c>
      <c r="S598" s="307" t="s">
        <v>112</v>
      </c>
      <c r="T598" s="307"/>
      <c r="U598" s="307"/>
      <c r="V598" s="307"/>
      <c r="W598" s="307"/>
      <c r="X598" s="307"/>
      <c r="Y598" s="308"/>
      <c r="Z598" s="308"/>
      <c r="AA598" s="308"/>
      <c r="AB598" s="308"/>
      <c r="AC598" s="308"/>
      <c r="AD598" s="308"/>
      <c r="AE598" s="308"/>
      <c r="AF598" s="308"/>
      <c r="AG598" s="308"/>
      <c r="AH598" s="308"/>
      <c r="AI598" s="308"/>
      <c r="AJ598" s="343"/>
      <c r="AK598" s="344"/>
      <c r="AL598" s="344"/>
      <c r="AM598" s="344"/>
      <c r="AN598" s="344"/>
      <c r="AO598" s="344"/>
    </row>
    <row r="599" spans="1:42" ht="15.75" customHeight="1" x14ac:dyDescent="0.25">
      <c r="A599" s="296" t="s">
        <v>130</v>
      </c>
      <c r="B599" s="305" t="s">
        <v>404</v>
      </c>
      <c r="C599" s="305" t="s">
        <v>397</v>
      </c>
      <c r="D599" s="342">
        <v>4</v>
      </c>
      <c r="E599" s="342">
        <v>0</v>
      </c>
      <c r="F599" s="342">
        <v>0</v>
      </c>
      <c r="G599" s="342">
        <v>0</v>
      </c>
      <c r="H599" s="342">
        <v>0</v>
      </c>
      <c r="I599" s="342">
        <v>0</v>
      </c>
      <c r="J599" s="342">
        <v>0</v>
      </c>
      <c r="K599" s="342">
        <v>0</v>
      </c>
      <c r="L599" s="342">
        <v>0</v>
      </c>
      <c r="M599" s="342">
        <v>0</v>
      </c>
      <c r="N599" s="342">
        <v>0</v>
      </c>
      <c r="O599" s="342">
        <v>0</v>
      </c>
      <c r="P599" s="342">
        <f t="shared" si="26"/>
        <v>4</v>
      </c>
      <c r="Q599" s="973">
        <f t="shared" si="25"/>
        <v>1.6634091570674097E-4</v>
      </c>
      <c r="R599" s="307">
        <v>11608.209999447001</v>
      </c>
      <c r="S599" s="307">
        <v>11608.209999447001</v>
      </c>
      <c r="T599" s="307"/>
      <c r="U599" s="307"/>
      <c r="V599" s="307"/>
      <c r="W599" s="307"/>
      <c r="X599" s="307"/>
      <c r="Y599" s="308"/>
      <c r="Z599" s="308"/>
      <c r="AA599" s="308"/>
      <c r="AB599" s="308"/>
      <c r="AC599" s="308"/>
      <c r="AD599" s="308"/>
      <c r="AE599" s="308"/>
      <c r="AF599" s="308"/>
      <c r="AG599" s="308"/>
      <c r="AH599" s="308"/>
      <c r="AI599" s="308"/>
      <c r="AJ599" s="343"/>
      <c r="AK599" s="344"/>
      <c r="AL599" s="344"/>
      <c r="AM599" s="344"/>
      <c r="AN599" s="344"/>
      <c r="AO599" s="344"/>
    </row>
    <row r="600" spans="1:42" ht="15.75" customHeight="1" x14ac:dyDescent="0.25">
      <c r="A600" s="296" t="s">
        <v>1477</v>
      </c>
      <c r="B600" s="305" t="s">
        <v>2175</v>
      </c>
      <c r="C600" s="305" t="s">
        <v>274</v>
      </c>
      <c r="D600" s="342">
        <v>0</v>
      </c>
      <c r="E600" s="342">
        <v>0</v>
      </c>
      <c r="F600" s="342">
        <v>0</v>
      </c>
      <c r="G600" s="342">
        <v>0</v>
      </c>
      <c r="H600" s="342">
        <v>0</v>
      </c>
      <c r="I600" s="342">
        <v>0</v>
      </c>
      <c r="J600" s="342">
        <v>0</v>
      </c>
      <c r="K600" s="342">
        <v>0</v>
      </c>
      <c r="L600" s="342">
        <v>0</v>
      </c>
      <c r="M600" s="342">
        <v>0</v>
      </c>
      <c r="N600" s="342">
        <v>0</v>
      </c>
      <c r="O600" s="342">
        <v>0</v>
      </c>
      <c r="P600" s="342">
        <f t="shared" si="26"/>
        <v>0</v>
      </c>
      <c r="Q600" s="973">
        <f t="shared" si="25"/>
        <v>0</v>
      </c>
      <c r="R600" s="307" t="s">
        <v>112</v>
      </c>
      <c r="S600" s="307" t="s">
        <v>112</v>
      </c>
      <c r="T600" s="307"/>
      <c r="U600" s="307"/>
      <c r="V600" s="307"/>
      <c r="W600" s="307"/>
      <c r="X600" s="307"/>
      <c r="Y600" s="308"/>
      <c r="Z600" s="308"/>
      <c r="AA600" s="308"/>
      <c r="AB600" s="308"/>
      <c r="AC600" s="308"/>
      <c r="AD600" s="308"/>
      <c r="AE600" s="308"/>
      <c r="AF600" s="308"/>
      <c r="AG600" s="308"/>
      <c r="AH600" s="308"/>
      <c r="AI600" s="308"/>
      <c r="AJ600" s="343"/>
      <c r="AK600" s="344"/>
      <c r="AL600" s="344"/>
      <c r="AM600" s="344"/>
      <c r="AN600" s="344"/>
      <c r="AO600" s="344"/>
    </row>
    <row r="601" spans="1:42" ht="15.75" customHeight="1" x14ac:dyDescent="0.25">
      <c r="A601" s="296" t="s">
        <v>1477</v>
      </c>
      <c r="B601" s="306" t="s">
        <v>1488</v>
      </c>
      <c r="C601" s="306" t="s">
        <v>274</v>
      </c>
      <c r="D601" s="342">
        <v>0</v>
      </c>
      <c r="E601" s="342">
        <v>0</v>
      </c>
      <c r="F601" s="342">
        <v>0</v>
      </c>
      <c r="G601" s="342">
        <v>0</v>
      </c>
      <c r="H601" s="342">
        <v>0</v>
      </c>
      <c r="I601" s="342">
        <v>0</v>
      </c>
      <c r="J601" s="342">
        <v>0</v>
      </c>
      <c r="K601" s="342">
        <v>0</v>
      </c>
      <c r="L601" s="342">
        <v>0</v>
      </c>
      <c r="M601" s="342">
        <v>0</v>
      </c>
      <c r="N601" s="342">
        <v>0</v>
      </c>
      <c r="O601" s="342">
        <v>0</v>
      </c>
      <c r="P601" s="342">
        <f t="shared" si="26"/>
        <v>0</v>
      </c>
      <c r="Q601" s="973">
        <f t="shared" si="25"/>
        <v>0</v>
      </c>
      <c r="R601" s="307" t="s">
        <v>112</v>
      </c>
      <c r="S601" s="307" t="s">
        <v>112</v>
      </c>
      <c r="T601" s="307"/>
      <c r="U601" s="307"/>
      <c r="V601" s="307"/>
      <c r="W601" s="307"/>
      <c r="X601" s="307"/>
      <c r="Y601" s="308"/>
      <c r="Z601" s="308"/>
      <c r="AA601" s="308"/>
      <c r="AB601" s="308"/>
      <c r="AC601" s="308"/>
      <c r="AD601" s="308"/>
      <c r="AE601" s="308"/>
      <c r="AF601" s="308"/>
      <c r="AG601" s="308"/>
      <c r="AH601" s="308"/>
      <c r="AI601" s="308"/>
      <c r="AJ601" s="343"/>
      <c r="AK601" s="344"/>
      <c r="AL601" s="344"/>
      <c r="AM601" s="344"/>
      <c r="AN601" s="344"/>
      <c r="AO601" s="344"/>
    </row>
    <row r="602" spans="1:42" ht="15.75" customHeight="1" x14ac:dyDescent="0.25">
      <c r="A602" s="296" t="s">
        <v>718</v>
      </c>
      <c r="B602" s="306" t="s">
        <v>1449</v>
      </c>
      <c r="C602" s="306" t="s">
        <v>274</v>
      </c>
      <c r="D602" s="342">
        <v>0</v>
      </c>
      <c r="E602" s="342">
        <v>0</v>
      </c>
      <c r="F602" s="342">
        <v>0</v>
      </c>
      <c r="G602" s="342">
        <v>0</v>
      </c>
      <c r="H602" s="342">
        <v>0</v>
      </c>
      <c r="I602" s="342">
        <v>0</v>
      </c>
      <c r="J602" s="342">
        <v>0</v>
      </c>
      <c r="K602" s="342">
        <v>0</v>
      </c>
      <c r="L602" s="342">
        <v>0</v>
      </c>
      <c r="M602" s="342">
        <v>0</v>
      </c>
      <c r="N602" s="342">
        <v>0</v>
      </c>
      <c r="O602" s="342">
        <v>0</v>
      </c>
      <c r="P602" s="342">
        <f t="shared" si="26"/>
        <v>0</v>
      </c>
      <c r="Q602" s="973">
        <f t="shared" si="25"/>
        <v>0</v>
      </c>
      <c r="R602" s="307" t="s">
        <v>112</v>
      </c>
      <c r="S602" s="307" t="s">
        <v>112</v>
      </c>
      <c r="T602" s="307"/>
      <c r="U602" s="307"/>
      <c r="V602" s="307"/>
      <c r="W602" s="307"/>
      <c r="X602" s="307"/>
      <c r="Y602" s="308"/>
      <c r="Z602" s="308"/>
      <c r="AA602" s="308"/>
      <c r="AB602" s="308"/>
      <c r="AC602" s="308"/>
      <c r="AD602" s="308"/>
      <c r="AE602" s="308"/>
      <c r="AF602" s="308"/>
      <c r="AG602" s="308"/>
      <c r="AH602" s="308"/>
      <c r="AI602" s="308"/>
      <c r="AJ602" s="343"/>
      <c r="AK602" s="343"/>
      <c r="AL602" s="343"/>
      <c r="AM602" s="343"/>
      <c r="AN602" s="343"/>
      <c r="AO602" s="343"/>
    </row>
    <row r="603" spans="1:42" ht="15.75" customHeight="1" x14ac:dyDescent="0.25">
      <c r="A603" s="296" t="s">
        <v>1535</v>
      </c>
      <c r="B603" s="306" t="s">
        <v>1545</v>
      </c>
      <c r="C603" s="306" t="s">
        <v>328</v>
      </c>
      <c r="D603" s="342">
        <v>0</v>
      </c>
      <c r="E603" s="342">
        <v>0</v>
      </c>
      <c r="F603" s="342">
        <v>0</v>
      </c>
      <c r="G603" s="342">
        <v>0</v>
      </c>
      <c r="H603" s="342">
        <v>0</v>
      </c>
      <c r="I603" s="342">
        <v>0</v>
      </c>
      <c r="J603" s="342">
        <v>0</v>
      </c>
      <c r="K603" s="342">
        <v>0</v>
      </c>
      <c r="L603" s="342">
        <v>0</v>
      </c>
      <c r="M603" s="342">
        <v>0</v>
      </c>
      <c r="N603" s="342">
        <v>0</v>
      </c>
      <c r="O603" s="342">
        <v>0</v>
      </c>
      <c r="P603" s="342">
        <f t="shared" si="26"/>
        <v>0</v>
      </c>
      <c r="Q603" s="973">
        <f t="shared" si="25"/>
        <v>0</v>
      </c>
      <c r="R603" s="307" t="s">
        <v>112</v>
      </c>
      <c r="S603" s="307" t="s">
        <v>112</v>
      </c>
      <c r="T603" s="307"/>
      <c r="U603" s="307"/>
      <c r="V603" s="307"/>
      <c r="W603" s="307"/>
      <c r="X603" s="307"/>
      <c r="Y603" s="308"/>
      <c r="Z603" s="308"/>
      <c r="AA603" s="308"/>
      <c r="AB603" s="308"/>
      <c r="AC603" s="308"/>
      <c r="AD603" s="308"/>
      <c r="AE603" s="308"/>
      <c r="AF603" s="308"/>
      <c r="AG603" s="308"/>
      <c r="AH603" s="308"/>
      <c r="AI603" s="308"/>
      <c r="AJ603" s="343"/>
      <c r="AK603" s="344"/>
      <c r="AL603" s="344"/>
      <c r="AM603" s="344"/>
      <c r="AN603" s="344"/>
      <c r="AO603" s="344"/>
    </row>
    <row r="604" spans="1:42" ht="15.75" customHeight="1" x14ac:dyDescent="0.25">
      <c r="A604" s="296" t="s">
        <v>165</v>
      </c>
      <c r="B604" s="306">
        <v>911</v>
      </c>
      <c r="C604" s="306" t="s">
        <v>284</v>
      </c>
      <c r="D604" s="342">
        <v>0</v>
      </c>
      <c r="E604" s="342">
        <v>0</v>
      </c>
      <c r="F604" s="342">
        <v>0</v>
      </c>
      <c r="G604" s="342">
        <v>1</v>
      </c>
      <c r="H604" s="342">
        <v>0</v>
      </c>
      <c r="I604" s="342">
        <v>0</v>
      </c>
      <c r="J604" s="342">
        <v>0</v>
      </c>
      <c r="K604" s="342">
        <v>0</v>
      </c>
      <c r="L604" s="342">
        <v>0</v>
      </c>
      <c r="M604" s="342">
        <v>0</v>
      </c>
      <c r="N604" s="342">
        <v>0</v>
      </c>
      <c r="O604" s="342">
        <v>0</v>
      </c>
      <c r="P604" s="342">
        <f t="shared" si="26"/>
        <v>1</v>
      </c>
      <c r="Q604" s="973">
        <f t="shared" si="25"/>
        <v>4.1585228926685242E-5</v>
      </c>
      <c r="R604" s="307" t="s">
        <v>112</v>
      </c>
      <c r="S604" s="307" t="s">
        <v>112</v>
      </c>
      <c r="T604" s="307"/>
      <c r="U604" s="307"/>
      <c r="V604" s="307"/>
      <c r="W604" s="307"/>
      <c r="X604" s="307"/>
      <c r="Y604" s="308"/>
      <c r="Z604" s="308"/>
      <c r="AA604" s="308"/>
      <c r="AB604" s="308"/>
      <c r="AC604" s="308"/>
      <c r="AD604" s="308"/>
      <c r="AE604" s="308"/>
      <c r="AF604" s="308"/>
      <c r="AG604" s="308"/>
      <c r="AH604" s="308"/>
      <c r="AI604" s="308"/>
      <c r="AJ604" s="343"/>
      <c r="AK604" s="343"/>
      <c r="AL604" s="344"/>
      <c r="AM604" s="344"/>
      <c r="AN604" s="344"/>
      <c r="AO604" s="344"/>
    </row>
    <row r="605" spans="1:42" ht="15.75" customHeight="1" x14ac:dyDescent="0.25">
      <c r="A605" s="296" t="s">
        <v>165</v>
      </c>
      <c r="B605" s="305" t="s">
        <v>1994</v>
      </c>
      <c r="C605" s="305" t="s">
        <v>284</v>
      </c>
      <c r="D605" s="342">
        <v>0</v>
      </c>
      <c r="E605" s="342">
        <v>0</v>
      </c>
      <c r="F605" s="342">
        <v>0</v>
      </c>
      <c r="G605" s="342">
        <v>0</v>
      </c>
      <c r="H605" s="342">
        <v>0</v>
      </c>
      <c r="I605" s="342">
        <v>0</v>
      </c>
      <c r="J605" s="342">
        <v>0</v>
      </c>
      <c r="K605" s="342">
        <v>0</v>
      </c>
      <c r="L605" s="342">
        <v>0</v>
      </c>
      <c r="M605" s="342">
        <v>0</v>
      </c>
      <c r="N605" s="342">
        <v>0</v>
      </c>
      <c r="O605" s="342">
        <v>0</v>
      </c>
      <c r="P605" s="342">
        <f t="shared" si="26"/>
        <v>0</v>
      </c>
      <c r="Q605" s="973">
        <f t="shared" si="25"/>
        <v>0</v>
      </c>
      <c r="R605" s="307" t="s">
        <v>112</v>
      </c>
      <c r="S605" s="307" t="s">
        <v>112</v>
      </c>
      <c r="T605" s="307"/>
      <c r="U605" s="307"/>
      <c r="V605" s="307"/>
      <c r="W605" s="307"/>
      <c r="X605" s="307"/>
      <c r="Y605" s="308"/>
      <c r="Z605" s="308"/>
      <c r="AA605" s="308"/>
      <c r="AB605" s="308"/>
      <c r="AC605" s="308"/>
      <c r="AD605" s="308"/>
      <c r="AE605" s="308"/>
      <c r="AF605" s="308"/>
      <c r="AG605" s="308"/>
      <c r="AH605" s="308"/>
      <c r="AI605" s="308"/>
      <c r="AJ605" s="343"/>
      <c r="AK605" s="344"/>
      <c r="AL605" s="344"/>
      <c r="AM605" s="344"/>
      <c r="AN605" s="344"/>
      <c r="AO605" s="344"/>
    </row>
    <row r="606" spans="1:42" ht="15.75" customHeight="1" x14ac:dyDescent="0.25">
      <c r="A606" s="296" t="s">
        <v>165</v>
      </c>
      <c r="B606" s="305" t="s">
        <v>594</v>
      </c>
      <c r="C606" s="305" t="s">
        <v>284</v>
      </c>
      <c r="D606" s="342">
        <v>0</v>
      </c>
      <c r="E606" s="342">
        <v>0</v>
      </c>
      <c r="F606" s="342">
        <v>0</v>
      </c>
      <c r="G606" s="342">
        <v>0</v>
      </c>
      <c r="H606" s="342">
        <v>0</v>
      </c>
      <c r="I606" s="342">
        <v>0</v>
      </c>
      <c r="J606" s="342">
        <v>0</v>
      </c>
      <c r="K606" s="342">
        <v>0</v>
      </c>
      <c r="L606" s="342">
        <v>0</v>
      </c>
      <c r="M606" s="342">
        <v>0</v>
      </c>
      <c r="N606" s="342">
        <v>0</v>
      </c>
      <c r="O606" s="342">
        <v>0</v>
      </c>
      <c r="P606" s="342">
        <f t="shared" si="26"/>
        <v>0</v>
      </c>
      <c r="Q606" s="973">
        <f t="shared" si="25"/>
        <v>0</v>
      </c>
      <c r="R606" s="307" t="s">
        <v>112</v>
      </c>
      <c r="S606" s="307" t="s">
        <v>112</v>
      </c>
      <c r="T606" s="307"/>
      <c r="U606" s="307"/>
      <c r="V606" s="307"/>
      <c r="W606" s="307"/>
      <c r="X606" s="307"/>
      <c r="Y606" s="308"/>
      <c r="Z606" s="308"/>
      <c r="AA606" s="308"/>
      <c r="AB606" s="308"/>
      <c r="AC606" s="308"/>
      <c r="AD606" s="308"/>
      <c r="AE606" s="308"/>
      <c r="AF606" s="308"/>
      <c r="AG606" s="308"/>
      <c r="AH606" s="308"/>
      <c r="AI606" s="308"/>
      <c r="AJ606" s="343"/>
      <c r="AK606" s="344"/>
      <c r="AL606" s="344"/>
      <c r="AM606" s="344"/>
      <c r="AN606" s="344"/>
      <c r="AO606" s="344"/>
      <c r="AP606" s="346"/>
    </row>
    <row r="607" spans="1:42" ht="15.75" customHeight="1" x14ac:dyDescent="0.25">
      <c r="A607" s="296" t="s">
        <v>165</v>
      </c>
      <c r="B607" s="306" t="s">
        <v>1673</v>
      </c>
      <c r="C607" s="306" t="s">
        <v>284</v>
      </c>
      <c r="D607" s="342">
        <v>0</v>
      </c>
      <c r="E607" s="342">
        <v>0</v>
      </c>
      <c r="F607" s="342">
        <v>0</v>
      </c>
      <c r="G607" s="342">
        <v>0</v>
      </c>
      <c r="H607" s="342">
        <v>0</v>
      </c>
      <c r="I607" s="342">
        <v>0</v>
      </c>
      <c r="J607" s="342">
        <v>0</v>
      </c>
      <c r="K607" s="342">
        <v>0</v>
      </c>
      <c r="L607" s="342">
        <v>0</v>
      </c>
      <c r="M607" s="342">
        <v>0</v>
      </c>
      <c r="N607" s="342">
        <v>0</v>
      </c>
      <c r="O607" s="342">
        <v>0</v>
      </c>
      <c r="P607" s="342">
        <f t="shared" si="26"/>
        <v>0</v>
      </c>
      <c r="Q607" s="973">
        <f t="shared" si="25"/>
        <v>0</v>
      </c>
      <c r="R607" s="307" t="s">
        <v>112</v>
      </c>
      <c r="S607" s="307" t="s">
        <v>112</v>
      </c>
      <c r="T607" s="307"/>
      <c r="U607" s="307"/>
      <c r="V607" s="307"/>
      <c r="W607" s="307"/>
      <c r="X607" s="307"/>
      <c r="Y607" s="308"/>
      <c r="Z607" s="308"/>
      <c r="AA607" s="308"/>
      <c r="AB607" s="308"/>
      <c r="AC607" s="308"/>
      <c r="AD607" s="308"/>
      <c r="AE607" s="308"/>
      <c r="AF607" s="308"/>
      <c r="AG607" s="308"/>
      <c r="AH607" s="308"/>
      <c r="AI607" s="308"/>
      <c r="AJ607" s="343"/>
      <c r="AK607" s="344"/>
      <c r="AL607" s="344"/>
      <c r="AM607" s="344"/>
      <c r="AN607" s="344"/>
      <c r="AO607" s="344"/>
      <c r="AP607" s="346"/>
    </row>
    <row r="608" spans="1:42" ht="15.75" customHeight="1" x14ac:dyDescent="0.25">
      <c r="A608" s="296" t="s">
        <v>165</v>
      </c>
      <c r="B608" s="305" t="s">
        <v>476</v>
      </c>
      <c r="C608" s="305" t="s">
        <v>311</v>
      </c>
      <c r="D608" s="342">
        <v>2</v>
      </c>
      <c r="E608" s="342">
        <v>3</v>
      </c>
      <c r="F608" s="342">
        <v>1</v>
      </c>
      <c r="G608" s="342">
        <v>5</v>
      </c>
      <c r="H608" s="342">
        <v>1</v>
      </c>
      <c r="I608" s="342">
        <v>3</v>
      </c>
      <c r="J608" s="342">
        <v>0</v>
      </c>
      <c r="K608" s="342">
        <v>0</v>
      </c>
      <c r="L608" s="342">
        <v>0</v>
      </c>
      <c r="M608" s="342">
        <v>0</v>
      </c>
      <c r="N608" s="342">
        <v>0</v>
      </c>
      <c r="O608" s="342">
        <v>0</v>
      </c>
      <c r="P608" s="342">
        <f t="shared" si="26"/>
        <v>15</v>
      </c>
      <c r="Q608" s="973">
        <f t="shared" si="25"/>
        <v>6.2377843390027863E-4</v>
      </c>
      <c r="R608" s="307" t="s">
        <v>112</v>
      </c>
      <c r="S608" s="307" t="s">
        <v>112</v>
      </c>
      <c r="T608" s="307"/>
      <c r="U608" s="307"/>
      <c r="V608" s="307"/>
      <c r="W608" s="307"/>
      <c r="X608" s="307"/>
      <c r="Y608" s="308"/>
      <c r="Z608" s="308"/>
      <c r="AA608" s="308"/>
      <c r="AB608" s="308"/>
      <c r="AC608" s="308"/>
      <c r="AD608" s="308"/>
      <c r="AE608" s="308"/>
      <c r="AF608" s="308"/>
      <c r="AG608" s="308"/>
      <c r="AH608" s="308"/>
      <c r="AI608" s="308"/>
      <c r="AJ608" s="343"/>
      <c r="AK608" s="344"/>
      <c r="AL608" s="344"/>
      <c r="AM608" s="344"/>
      <c r="AN608" s="344"/>
      <c r="AO608" s="344"/>
      <c r="AP608" s="346"/>
    </row>
    <row r="609" spans="1:41" ht="15.75" customHeight="1" x14ac:dyDescent="0.25">
      <c r="A609" s="296" t="s">
        <v>165</v>
      </c>
      <c r="B609" s="305" t="s">
        <v>595</v>
      </c>
      <c r="C609" s="305" t="s">
        <v>284</v>
      </c>
      <c r="D609" s="342">
        <v>0</v>
      </c>
      <c r="E609" s="342">
        <v>0</v>
      </c>
      <c r="F609" s="342">
        <v>0</v>
      </c>
      <c r="G609" s="342">
        <v>0</v>
      </c>
      <c r="H609" s="342">
        <v>0</v>
      </c>
      <c r="I609" s="342">
        <v>0</v>
      </c>
      <c r="J609" s="342">
        <v>0</v>
      </c>
      <c r="K609" s="342">
        <v>0</v>
      </c>
      <c r="L609" s="342">
        <v>0</v>
      </c>
      <c r="M609" s="342">
        <v>0</v>
      </c>
      <c r="N609" s="342">
        <v>0</v>
      </c>
      <c r="O609" s="342">
        <v>0</v>
      </c>
      <c r="P609" s="342">
        <f t="shared" si="26"/>
        <v>0</v>
      </c>
      <c r="Q609" s="973">
        <f t="shared" si="25"/>
        <v>0</v>
      </c>
      <c r="R609" s="307" t="s">
        <v>112</v>
      </c>
      <c r="S609" s="307" t="s">
        <v>112</v>
      </c>
      <c r="T609" s="307"/>
      <c r="U609" s="307"/>
      <c r="V609" s="307"/>
      <c r="W609" s="307"/>
      <c r="X609" s="307"/>
      <c r="Y609" s="308"/>
      <c r="Z609" s="308"/>
      <c r="AA609" s="308"/>
      <c r="AB609" s="308"/>
      <c r="AC609" s="308"/>
      <c r="AD609" s="308"/>
      <c r="AE609" s="308"/>
      <c r="AF609" s="308"/>
      <c r="AG609" s="308"/>
      <c r="AH609" s="308"/>
      <c r="AI609" s="308"/>
      <c r="AJ609" s="343"/>
      <c r="AK609" s="344"/>
      <c r="AL609" s="344"/>
      <c r="AM609" s="344"/>
      <c r="AN609" s="344"/>
      <c r="AO609" s="344"/>
    </row>
    <row r="610" spans="1:41" ht="15.75" customHeight="1" x14ac:dyDescent="0.25">
      <c r="A610" s="296" t="s">
        <v>165</v>
      </c>
      <c r="B610" s="306" t="s">
        <v>495</v>
      </c>
      <c r="C610" s="306" t="s">
        <v>311</v>
      </c>
      <c r="D610" s="342">
        <v>1</v>
      </c>
      <c r="E610" s="342">
        <v>3</v>
      </c>
      <c r="F610" s="342">
        <v>0</v>
      </c>
      <c r="G610" s="342">
        <v>1</v>
      </c>
      <c r="H610" s="342">
        <v>3</v>
      </c>
      <c r="I610" s="342">
        <v>2</v>
      </c>
      <c r="J610" s="342">
        <v>0</v>
      </c>
      <c r="K610" s="342">
        <v>0</v>
      </c>
      <c r="L610" s="342">
        <v>0</v>
      </c>
      <c r="M610" s="342">
        <v>0</v>
      </c>
      <c r="N610" s="342">
        <v>0</v>
      </c>
      <c r="O610" s="342">
        <v>0</v>
      </c>
      <c r="P610" s="342">
        <f t="shared" si="26"/>
        <v>10</v>
      </c>
      <c r="Q610" s="973">
        <f t="shared" si="25"/>
        <v>4.1585228926685242E-4</v>
      </c>
      <c r="R610" s="307" t="s">
        <v>112</v>
      </c>
      <c r="S610" s="307" t="s">
        <v>112</v>
      </c>
      <c r="T610" s="307"/>
      <c r="U610" s="307"/>
      <c r="V610" s="307"/>
      <c r="W610" s="307"/>
      <c r="X610" s="307"/>
      <c r="Y610" s="308"/>
      <c r="Z610" s="308"/>
      <c r="AA610" s="308"/>
      <c r="AB610" s="308"/>
      <c r="AC610" s="308"/>
      <c r="AD610" s="308"/>
      <c r="AE610" s="308"/>
      <c r="AF610" s="308"/>
      <c r="AG610" s="308"/>
      <c r="AH610" s="308"/>
      <c r="AI610" s="308"/>
      <c r="AJ610" s="343"/>
      <c r="AK610" s="344"/>
      <c r="AL610" s="344"/>
      <c r="AM610" s="344"/>
      <c r="AN610" s="344"/>
      <c r="AO610" s="344"/>
    </row>
    <row r="611" spans="1:41" ht="15.75" customHeight="1" x14ac:dyDescent="0.25">
      <c r="A611" s="296" t="s">
        <v>165</v>
      </c>
      <c r="B611" s="306" t="s">
        <v>596</v>
      </c>
      <c r="C611" s="306" t="s">
        <v>597</v>
      </c>
      <c r="D611" s="342">
        <v>0</v>
      </c>
      <c r="E611" s="342">
        <v>0</v>
      </c>
      <c r="F611" s="342">
        <v>0</v>
      </c>
      <c r="G611" s="342">
        <v>0</v>
      </c>
      <c r="H611" s="342">
        <v>0</v>
      </c>
      <c r="I611" s="342">
        <v>0</v>
      </c>
      <c r="J611" s="342">
        <v>0</v>
      </c>
      <c r="K611" s="342">
        <v>0</v>
      </c>
      <c r="L611" s="342">
        <v>0</v>
      </c>
      <c r="M611" s="342">
        <v>0</v>
      </c>
      <c r="N611" s="342">
        <v>0</v>
      </c>
      <c r="O611" s="342">
        <v>0</v>
      </c>
      <c r="P611" s="342">
        <f t="shared" si="26"/>
        <v>0</v>
      </c>
      <c r="Q611" s="973">
        <f t="shared" si="25"/>
        <v>0</v>
      </c>
      <c r="R611" s="307" t="s">
        <v>112</v>
      </c>
      <c r="S611" s="307" t="s">
        <v>112</v>
      </c>
      <c r="T611" s="307"/>
      <c r="U611" s="307"/>
      <c r="V611" s="307"/>
      <c r="W611" s="307"/>
      <c r="X611" s="307"/>
      <c r="Y611" s="308"/>
      <c r="Z611" s="308"/>
      <c r="AA611" s="308"/>
      <c r="AB611" s="308"/>
      <c r="AC611" s="308"/>
      <c r="AD611" s="308"/>
      <c r="AE611" s="308"/>
      <c r="AF611" s="308"/>
      <c r="AG611" s="308"/>
      <c r="AH611" s="308"/>
      <c r="AI611" s="308"/>
      <c r="AJ611" s="343"/>
      <c r="AK611" s="344"/>
      <c r="AL611" s="344"/>
      <c r="AM611" s="344"/>
      <c r="AN611" s="344"/>
      <c r="AO611" s="344"/>
    </row>
    <row r="612" spans="1:41" ht="15.75" customHeight="1" x14ac:dyDescent="0.25">
      <c r="A612" s="296" t="s">
        <v>165</v>
      </c>
      <c r="B612" s="305" t="s">
        <v>578</v>
      </c>
      <c r="C612" s="305" t="s">
        <v>284</v>
      </c>
      <c r="D612" s="342">
        <v>0</v>
      </c>
      <c r="E612" s="342">
        <v>0</v>
      </c>
      <c r="F612" s="342">
        <v>0</v>
      </c>
      <c r="G612" s="342">
        <v>0</v>
      </c>
      <c r="H612" s="342">
        <v>0</v>
      </c>
      <c r="I612" s="342">
        <v>0</v>
      </c>
      <c r="J612" s="342">
        <v>0</v>
      </c>
      <c r="K612" s="342">
        <v>0</v>
      </c>
      <c r="L612" s="342">
        <v>0</v>
      </c>
      <c r="M612" s="342">
        <v>0</v>
      </c>
      <c r="N612" s="342">
        <v>0</v>
      </c>
      <c r="O612" s="342">
        <v>0</v>
      </c>
      <c r="P612" s="342">
        <f t="shared" si="26"/>
        <v>0</v>
      </c>
      <c r="Q612" s="973">
        <f t="shared" si="25"/>
        <v>0</v>
      </c>
      <c r="R612" s="307" t="s">
        <v>112</v>
      </c>
      <c r="S612" s="307" t="s">
        <v>112</v>
      </c>
      <c r="T612" s="307"/>
      <c r="U612" s="307"/>
      <c r="V612" s="307"/>
      <c r="W612" s="307"/>
      <c r="X612" s="307"/>
      <c r="Y612" s="308"/>
      <c r="Z612" s="308"/>
      <c r="AA612" s="308"/>
      <c r="AB612" s="308"/>
      <c r="AC612" s="308"/>
      <c r="AD612" s="308"/>
      <c r="AE612" s="308"/>
      <c r="AF612" s="308"/>
      <c r="AG612" s="308"/>
      <c r="AH612" s="308"/>
      <c r="AI612" s="308"/>
      <c r="AJ612" s="343"/>
      <c r="AK612" s="344"/>
      <c r="AL612" s="344"/>
      <c r="AM612" s="344"/>
      <c r="AN612" s="344"/>
      <c r="AO612" s="344"/>
    </row>
    <row r="613" spans="1:41" ht="15.75" customHeight="1" x14ac:dyDescent="0.25">
      <c r="A613" s="296" t="s">
        <v>1478</v>
      </c>
      <c r="B613" s="306" t="s">
        <v>1482</v>
      </c>
      <c r="C613" s="306" t="s">
        <v>328</v>
      </c>
      <c r="D613" s="342">
        <v>0</v>
      </c>
      <c r="E613" s="342">
        <v>0</v>
      </c>
      <c r="F613" s="342">
        <v>0</v>
      </c>
      <c r="G613" s="342">
        <v>0</v>
      </c>
      <c r="H613" s="342">
        <v>0</v>
      </c>
      <c r="I613" s="342">
        <v>0</v>
      </c>
      <c r="J613" s="342">
        <v>0</v>
      </c>
      <c r="K613" s="342">
        <v>0</v>
      </c>
      <c r="L613" s="342">
        <v>0</v>
      </c>
      <c r="M613" s="342">
        <v>0</v>
      </c>
      <c r="N613" s="342">
        <v>0</v>
      </c>
      <c r="O613" s="342">
        <v>0</v>
      </c>
      <c r="P613" s="342">
        <f t="shared" si="26"/>
        <v>0</v>
      </c>
      <c r="Q613" s="973">
        <f t="shared" si="25"/>
        <v>0</v>
      </c>
      <c r="R613" s="307" t="s">
        <v>112</v>
      </c>
      <c r="S613" s="307" t="s">
        <v>112</v>
      </c>
      <c r="T613" s="307"/>
      <c r="U613" s="307"/>
      <c r="V613" s="307"/>
      <c r="W613" s="307"/>
      <c r="X613" s="307"/>
      <c r="Y613" s="308"/>
      <c r="Z613" s="308"/>
      <c r="AA613" s="308"/>
      <c r="AB613" s="308"/>
      <c r="AC613" s="308"/>
      <c r="AD613" s="308"/>
      <c r="AE613" s="308"/>
      <c r="AF613" s="308"/>
      <c r="AG613" s="308"/>
      <c r="AH613" s="308"/>
      <c r="AI613" s="308"/>
      <c r="AJ613" s="343"/>
      <c r="AK613" s="344"/>
      <c r="AL613" s="344"/>
      <c r="AM613" s="344"/>
      <c r="AN613" s="344"/>
      <c r="AO613" s="344"/>
    </row>
    <row r="614" spans="1:41" ht="15.75" customHeight="1" x14ac:dyDescent="0.25">
      <c r="A614" s="296" t="s">
        <v>1478</v>
      </c>
      <c r="B614" s="305" t="s">
        <v>1995</v>
      </c>
      <c r="C614" s="305" t="s">
        <v>272</v>
      </c>
      <c r="D614" s="342">
        <v>0</v>
      </c>
      <c r="E614" s="342">
        <v>0</v>
      </c>
      <c r="F614" s="342">
        <v>0</v>
      </c>
      <c r="G614" s="342">
        <v>0</v>
      </c>
      <c r="H614" s="342">
        <v>0</v>
      </c>
      <c r="I614" s="342">
        <v>0</v>
      </c>
      <c r="J614" s="342">
        <v>0</v>
      </c>
      <c r="K614" s="342">
        <v>0</v>
      </c>
      <c r="L614" s="342">
        <v>0</v>
      </c>
      <c r="M614" s="342">
        <v>0</v>
      </c>
      <c r="N614" s="342">
        <v>0</v>
      </c>
      <c r="O614" s="342">
        <v>0</v>
      </c>
      <c r="P614" s="342">
        <f t="shared" si="26"/>
        <v>0</v>
      </c>
      <c r="Q614" s="973">
        <f t="shared" si="25"/>
        <v>0</v>
      </c>
      <c r="R614" s="307" t="s">
        <v>112</v>
      </c>
      <c r="S614" s="307" t="s">
        <v>112</v>
      </c>
      <c r="T614" s="307"/>
      <c r="U614" s="307"/>
      <c r="V614" s="307"/>
      <c r="W614" s="307"/>
      <c r="X614" s="307"/>
      <c r="Y614" s="308"/>
      <c r="Z614" s="308"/>
      <c r="AA614" s="308"/>
      <c r="AB614" s="308"/>
      <c r="AC614" s="308"/>
      <c r="AD614" s="308"/>
      <c r="AE614" s="308"/>
      <c r="AF614" s="308"/>
      <c r="AG614" s="308"/>
      <c r="AH614" s="308"/>
      <c r="AI614" s="308"/>
      <c r="AJ614" s="343"/>
      <c r="AK614" s="343"/>
      <c r="AL614" s="343"/>
      <c r="AM614" s="343"/>
      <c r="AN614" s="344"/>
      <c r="AO614" s="344"/>
    </row>
    <row r="615" spans="1:41" ht="15.75" customHeight="1" x14ac:dyDescent="0.25">
      <c r="A615" s="296" t="s">
        <v>1792</v>
      </c>
      <c r="B615" s="306" t="s">
        <v>1796</v>
      </c>
      <c r="C615" s="306" t="s">
        <v>274</v>
      </c>
      <c r="D615" s="342">
        <v>0</v>
      </c>
      <c r="E615" s="342">
        <v>0</v>
      </c>
      <c r="F615" s="342">
        <v>0</v>
      </c>
      <c r="G615" s="342">
        <v>0</v>
      </c>
      <c r="H615" s="342">
        <v>0</v>
      </c>
      <c r="I615" s="342">
        <v>0</v>
      </c>
      <c r="J615" s="342">
        <v>0</v>
      </c>
      <c r="K615" s="342">
        <v>0</v>
      </c>
      <c r="L615" s="342">
        <v>0</v>
      </c>
      <c r="M615" s="342">
        <v>0</v>
      </c>
      <c r="N615" s="342">
        <v>0</v>
      </c>
      <c r="O615" s="342">
        <v>0</v>
      </c>
      <c r="P615" s="342">
        <f t="shared" si="26"/>
        <v>0</v>
      </c>
      <c r="Q615" s="973">
        <f t="shared" si="25"/>
        <v>0</v>
      </c>
      <c r="R615" s="307" t="s">
        <v>112</v>
      </c>
      <c r="S615" s="307" t="s">
        <v>112</v>
      </c>
      <c r="T615" s="307"/>
      <c r="U615" s="307"/>
      <c r="V615" s="307"/>
      <c r="W615" s="307"/>
      <c r="X615" s="307"/>
      <c r="Y615" s="308"/>
      <c r="Z615" s="308"/>
      <c r="AA615" s="308"/>
      <c r="AB615" s="308"/>
      <c r="AC615" s="308"/>
      <c r="AD615" s="308"/>
      <c r="AE615" s="308"/>
      <c r="AF615" s="308"/>
      <c r="AG615" s="308"/>
      <c r="AH615" s="308"/>
      <c r="AI615" s="308"/>
      <c r="AJ615" s="343"/>
      <c r="AK615" s="344"/>
      <c r="AL615" s="344"/>
      <c r="AM615" s="344"/>
      <c r="AN615" s="344"/>
      <c r="AO615" s="344"/>
    </row>
    <row r="616" spans="1:41" ht="15.75" customHeight="1" x14ac:dyDescent="0.25">
      <c r="A616" s="296" t="s">
        <v>156</v>
      </c>
      <c r="B616" s="306" t="s">
        <v>550</v>
      </c>
      <c r="C616" s="306" t="s">
        <v>376</v>
      </c>
      <c r="D616" s="342">
        <v>0</v>
      </c>
      <c r="E616" s="342">
        <v>0</v>
      </c>
      <c r="F616" s="342">
        <v>0</v>
      </c>
      <c r="G616" s="342">
        <v>0</v>
      </c>
      <c r="H616" s="342">
        <v>0</v>
      </c>
      <c r="I616" s="342">
        <v>0</v>
      </c>
      <c r="J616" s="342">
        <v>0</v>
      </c>
      <c r="K616" s="342">
        <v>0</v>
      </c>
      <c r="L616" s="342">
        <v>0</v>
      </c>
      <c r="M616" s="342">
        <v>0</v>
      </c>
      <c r="N616" s="342">
        <v>0</v>
      </c>
      <c r="O616" s="342">
        <v>0</v>
      </c>
      <c r="P616" s="342">
        <f t="shared" si="26"/>
        <v>0</v>
      </c>
      <c r="Q616" s="973">
        <f t="shared" si="25"/>
        <v>0</v>
      </c>
      <c r="R616" s="307" t="s">
        <v>112</v>
      </c>
      <c r="S616" s="307" t="s">
        <v>112</v>
      </c>
      <c r="T616" s="307"/>
      <c r="U616" s="307"/>
      <c r="V616" s="307"/>
      <c r="W616" s="307"/>
      <c r="X616" s="307"/>
      <c r="Y616" s="308"/>
      <c r="Z616" s="308"/>
      <c r="AA616" s="308"/>
      <c r="AB616" s="308"/>
      <c r="AC616" s="308"/>
      <c r="AD616" s="308"/>
      <c r="AE616" s="308"/>
      <c r="AF616" s="308"/>
      <c r="AG616" s="308"/>
      <c r="AH616" s="308"/>
      <c r="AI616" s="308"/>
      <c r="AJ616" s="343"/>
      <c r="AK616" s="344"/>
      <c r="AL616" s="344"/>
      <c r="AM616" s="344"/>
      <c r="AN616" s="344"/>
      <c r="AO616" s="344"/>
    </row>
    <row r="617" spans="1:41" ht="15.75" customHeight="1" x14ac:dyDescent="0.25">
      <c r="A617" s="296" t="s">
        <v>156</v>
      </c>
      <c r="B617" s="305" t="s">
        <v>598</v>
      </c>
      <c r="C617" s="305" t="s">
        <v>418</v>
      </c>
      <c r="D617" s="342">
        <v>0</v>
      </c>
      <c r="E617" s="342">
        <v>0</v>
      </c>
      <c r="F617" s="342">
        <v>0</v>
      </c>
      <c r="G617" s="342">
        <v>0</v>
      </c>
      <c r="H617" s="342">
        <v>0</v>
      </c>
      <c r="I617" s="342">
        <v>0</v>
      </c>
      <c r="J617" s="342">
        <v>0</v>
      </c>
      <c r="K617" s="342">
        <v>0</v>
      </c>
      <c r="L617" s="342">
        <v>0</v>
      </c>
      <c r="M617" s="342">
        <v>0</v>
      </c>
      <c r="N617" s="342">
        <v>0</v>
      </c>
      <c r="O617" s="342">
        <v>0</v>
      </c>
      <c r="P617" s="342">
        <f t="shared" si="26"/>
        <v>0</v>
      </c>
      <c r="Q617" s="973">
        <f t="shared" si="25"/>
        <v>0</v>
      </c>
      <c r="R617" s="307" t="s">
        <v>112</v>
      </c>
      <c r="S617" s="307" t="s">
        <v>112</v>
      </c>
      <c r="T617" s="307"/>
      <c r="U617" s="307"/>
      <c r="V617" s="307"/>
      <c r="W617" s="307"/>
      <c r="X617" s="307"/>
      <c r="Y617" s="308"/>
      <c r="Z617" s="308"/>
      <c r="AA617" s="308"/>
      <c r="AB617" s="308"/>
      <c r="AC617" s="308"/>
      <c r="AD617" s="308"/>
      <c r="AE617" s="308"/>
      <c r="AF617" s="308"/>
      <c r="AG617" s="308"/>
      <c r="AH617" s="308"/>
      <c r="AI617" s="308"/>
      <c r="AJ617" s="343"/>
      <c r="AK617" s="344"/>
      <c r="AL617" s="344"/>
      <c r="AM617" s="344"/>
      <c r="AN617" s="344"/>
      <c r="AO617" s="344"/>
    </row>
    <row r="618" spans="1:41" ht="15.75" customHeight="1" x14ac:dyDescent="0.25">
      <c r="A618" s="296" t="s">
        <v>156</v>
      </c>
      <c r="B618" s="305" t="s">
        <v>514</v>
      </c>
      <c r="C618" s="305" t="s">
        <v>376</v>
      </c>
      <c r="D618" s="342">
        <v>4</v>
      </c>
      <c r="E618" s="342">
        <v>1</v>
      </c>
      <c r="F618" s="342">
        <v>1</v>
      </c>
      <c r="G618" s="342">
        <v>0</v>
      </c>
      <c r="H618" s="342">
        <v>2</v>
      </c>
      <c r="I618" s="342">
        <v>23</v>
      </c>
      <c r="J618" s="342">
        <v>0</v>
      </c>
      <c r="K618" s="342">
        <v>0</v>
      </c>
      <c r="L618" s="342">
        <v>0</v>
      </c>
      <c r="M618" s="342">
        <v>0</v>
      </c>
      <c r="N618" s="342">
        <v>0</v>
      </c>
      <c r="O618" s="342">
        <v>0</v>
      </c>
      <c r="P618" s="342">
        <f t="shared" si="26"/>
        <v>31</v>
      </c>
      <c r="Q618" s="973">
        <f t="shared" si="25"/>
        <v>1.2891420967272424E-3</v>
      </c>
      <c r="R618" s="307" t="s">
        <v>112</v>
      </c>
      <c r="S618" s="307" t="s">
        <v>112</v>
      </c>
      <c r="T618" s="307"/>
      <c r="U618" s="307"/>
      <c r="V618" s="307"/>
      <c r="W618" s="307"/>
      <c r="X618" s="307"/>
      <c r="Y618" s="308"/>
      <c r="Z618" s="308"/>
      <c r="AA618" s="308"/>
      <c r="AB618" s="308"/>
      <c r="AC618" s="308"/>
      <c r="AD618" s="308"/>
      <c r="AE618" s="308"/>
      <c r="AF618" s="308"/>
      <c r="AG618" s="308"/>
      <c r="AH618" s="308"/>
      <c r="AI618" s="308"/>
      <c r="AJ618" s="343"/>
      <c r="AK618" s="344"/>
      <c r="AL618" s="344"/>
      <c r="AM618" s="344"/>
      <c r="AN618" s="344"/>
      <c r="AO618" s="344"/>
    </row>
    <row r="619" spans="1:41" ht="15.75" customHeight="1" x14ac:dyDescent="0.25">
      <c r="A619" s="296" t="s">
        <v>156</v>
      </c>
      <c r="B619" s="306" t="s">
        <v>436</v>
      </c>
      <c r="C619" s="306" t="s">
        <v>376</v>
      </c>
      <c r="D619" s="342">
        <v>0</v>
      </c>
      <c r="E619" s="342">
        <v>0</v>
      </c>
      <c r="F619" s="342">
        <v>0</v>
      </c>
      <c r="G619" s="342">
        <v>0</v>
      </c>
      <c r="H619" s="342">
        <v>0</v>
      </c>
      <c r="I619" s="342">
        <v>1</v>
      </c>
      <c r="J619" s="342">
        <v>0</v>
      </c>
      <c r="K619" s="342">
        <v>0</v>
      </c>
      <c r="L619" s="342">
        <v>0</v>
      </c>
      <c r="M619" s="342">
        <v>0</v>
      </c>
      <c r="N619" s="342">
        <v>0</v>
      </c>
      <c r="O619" s="342">
        <v>0</v>
      </c>
      <c r="P619" s="342">
        <f t="shared" si="26"/>
        <v>1</v>
      </c>
      <c r="Q619" s="973">
        <f t="shared" si="25"/>
        <v>4.1585228926685242E-5</v>
      </c>
      <c r="R619" s="307" t="s">
        <v>112</v>
      </c>
      <c r="S619" s="307" t="s">
        <v>112</v>
      </c>
      <c r="T619" s="307"/>
      <c r="U619" s="307"/>
      <c r="V619" s="307"/>
      <c r="W619" s="307"/>
      <c r="X619" s="307"/>
      <c r="Y619" s="308"/>
      <c r="Z619" s="308"/>
      <c r="AA619" s="308"/>
      <c r="AB619" s="308"/>
      <c r="AC619" s="308"/>
      <c r="AD619" s="308"/>
      <c r="AE619" s="308"/>
      <c r="AF619" s="308"/>
      <c r="AG619" s="308"/>
      <c r="AH619" s="308"/>
      <c r="AI619" s="308"/>
      <c r="AJ619" s="343"/>
      <c r="AK619" s="344"/>
      <c r="AL619" s="344"/>
      <c r="AM619" s="344"/>
      <c r="AN619" s="344"/>
      <c r="AO619" s="344"/>
    </row>
    <row r="620" spans="1:41" ht="15.75" customHeight="1" x14ac:dyDescent="0.25">
      <c r="A620" s="296" t="s">
        <v>156</v>
      </c>
      <c r="B620" s="305" t="s">
        <v>599</v>
      </c>
      <c r="C620" s="305" t="s">
        <v>376</v>
      </c>
      <c r="D620" s="342">
        <v>0</v>
      </c>
      <c r="E620" s="342">
        <v>0</v>
      </c>
      <c r="F620" s="342">
        <v>0</v>
      </c>
      <c r="G620" s="342">
        <v>0</v>
      </c>
      <c r="H620" s="342">
        <v>0</v>
      </c>
      <c r="I620" s="342">
        <v>1</v>
      </c>
      <c r="J620" s="342">
        <v>0</v>
      </c>
      <c r="K620" s="342">
        <v>0</v>
      </c>
      <c r="L620" s="342">
        <v>0</v>
      </c>
      <c r="M620" s="342">
        <v>0</v>
      </c>
      <c r="N620" s="342">
        <v>0</v>
      </c>
      <c r="O620" s="342">
        <v>0</v>
      </c>
      <c r="P620" s="342">
        <f t="shared" si="26"/>
        <v>1</v>
      </c>
      <c r="Q620" s="973">
        <f t="shared" si="25"/>
        <v>4.1585228926685242E-5</v>
      </c>
      <c r="R620" s="307" t="s">
        <v>112</v>
      </c>
      <c r="S620" s="307" t="s">
        <v>112</v>
      </c>
      <c r="T620" s="307"/>
      <c r="U620" s="307"/>
      <c r="V620" s="307"/>
      <c r="W620" s="307"/>
      <c r="X620" s="307"/>
      <c r="Y620" s="308"/>
      <c r="Z620" s="308"/>
      <c r="AA620" s="308"/>
      <c r="AB620" s="308"/>
      <c r="AC620" s="308"/>
      <c r="AD620" s="308"/>
      <c r="AE620" s="308"/>
      <c r="AF620" s="308"/>
      <c r="AG620" s="308"/>
      <c r="AH620" s="308"/>
      <c r="AI620" s="308"/>
      <c r="AJ620" s="343"/>
      <c r="AK620" s="344"/>
      <c r="AL620" s="344"/>
      <c r="AM620" s="344"/>
      <c r="AN620" s="344"/>
      <c r="AO620" s="344"/>
    </row>
    <row r="621" spans="1:41" ht="15.75" customHeight="1" x14ac:dyDescent="0.25">
      <c r="A621" s="296" t="s">
        <v>156</v>
      </c>
      <c r="B621" s="306" t="s">
        <v>1772</v>
      </c>
      <c r="C621" s="306" t="s">
        <v>274</v>
      </c>
      <c r="D621" s="342">
        <v>64</v>
      </c>
      <c r="E621" s="342">
        <v>0</v>
      </c>
      <c r="F621" s="342">
        <v>21</v>
      </c>
      <c r="G621" s="342">
        <v>0</v>
      </c>
      <c r="H621" s="342">
        <v>27</v>
      </c>
      <c r="I621" s="342">
        <v>16</v>
      </c>
      <c r="J621" s="342">
        <v>0</v>
      </c>
      <c r="K621" s="342">
        <v>0</v>
      </c>
      <c r="L621" s="342">
        <v>0</v>
      </c>
      <c r="M621" s="342">
        <v>0</v>
      </c>
      <c r="N621" s="342">
        <v>0</v>
      </c>
      <c r="O621" s="342">
        <v>0</v>
      </c>
      <c r="P621" s="342">
        <f t="shared" si="26"/>
        <v>128</v>
      </c>
      <c r="Q621" s="973">
        <f t="shared" si="25"/>
        <v>5.3229093026157109E-3</v>
      </c>
      <c r="R621" s="307">
        <v>30503.570000444801</v>
      </c>
      <c r="S621" s="307">
        <v>27416.429999493601</v>
      </c>
      <c r="T621" s="307"/>
      <c r="U621" s="307"/>
      <c r="V621" s="307"/>
      <c r="W621" s="307"/>
      <c r="X621" s="307"/>
      <c r="Y621" s="308"/>
      <c r="Z621" s="308"/>
      <c r="AA621" s="308"/>
      <c r="AB621" s="308"/>
      <c r="AC621" s="308"/>
      <c r="AD621" s="308"/>
      <c r="AE621" s="308"/>
      <c r="AF621" s="308"/>
      <c r="AG621" s="308"/>
      <c r="AH621" s="308"/>
      <c r="AI621" s="308"/>
      <c r="AJ621" s="343"/>
      <c r="AK621" s="343"/>
      <c r="AL621" s="344"/>
      <c r="AM621" s="344"/>
      <c r="AN621" s="343"/>
      <c r="AO621" s="343"/>
    </row>
    <row r="622" spans="1:41" ht="15.75" customHeight="1" x14ac:dyDescent="0.25">
      <c r="A622" s="296" t="s">
        <v>141</v>
      </c>
      <c r="B622" s="306" t="s">
        <v>1965</v>
      </c>
      <c r="C622" s="306" t="s">
        <v>272</v>
      </c>
      <c r="D622" s="342">
        <v>0</v>
      </c>
      <c r="E622" s="342">
        <v>0</v>
      </c>
      <c r="F622" s="342">
        <v>0</v>
      </c>
      <c r="G622" s="342">
        <v>0</v>
      </c>
      <c r="H622" s="342">
        <v>0</v>
      </c>
      <c r="I622" s="342">
        <v>0</v>
      </c>
      <c r="J622" s="342">
        <v>0</v>
      </c>
      <c r="K622" s="342">
        <v>0</v>
      </c>
      <c r="L622" s="342">
        <v>0</v>
      </c>
      <c r="M622" s="342">
        <v>0</v>
      </c>
      <c r="N622" s="342">
        <v>0</v>
      </c>
      <c r="O622" s="342">
        <v>0</v>
      </c>
      <c r="P622" s="342">
        <f t="shared" si="26"/>
        <v>0</v>
      </c>
      <c r="Q622" s="973">
        <f t="shared" si="25"/>
        <v>0</v>
      </c>
      <c r="R622" s="307" t="s">
        <v>112</v>
      </c>
      <c r="S622" s="307" t="s">
        <v>112</v>
      </c>
      <c r="T622" s="307"/>
      <c r="U622" s="307"/>
      <c r="V622" s="307"/>
      <c r="W622" s="307"/>
      <c r="X622" s="307"/>
      <c r="Y622" s="308"/>
      <c r="Z622" s="308"/>
      <c r="AA622" s="308"/>
      <c r="AB622" s="308"/>
      <c r="AC622" s="308"/>
      <c r="AD622" s="308"/>
      <c r="AE622" s="308"/>
      <c r="AF622" s="308"/>
      <c r="AG622" s="308"/>
      <c r="AH622" s="308"/>
      <c r="AI622" s="308"/>
      <c r="AJ622" s="343"/>
      <c r="AK622" s="344"/>
      <c r="AL622" s="344"/>
      <c r="AM622" s="344"/>
      <c r="AN622" s="344"/>
      <c r="AO622" s="344"/>
    </row>
    <row r="623" spans="1:41" ht="15.75" customHeight="1" x14ac:dyDescent="0.25">
      <c r="A623" s="296" t="s">
        <v>141</v>
      </c>
      <c r="B623" s="305" t="s">
        <v>1501</v>
      </c>
      <c r="C623" s="305" t="s">
        <v>272</v>
      </c>
      <c r="D623" s="342">
        <v>0</v>
      </c>
      <c r="E623" s="342">
        <v>0</v>
      </c>
      <c r="F623" s="342">
        <v>0</v>
      </c>
      <c r="G623" s="342">
        <v>0</v>
      </c>
      <c r="H623" s="342">
        <v>0</v>
      </c>
      <c r="I623" s="342">
        <v>0</v>
      </c>
      <c r="J623" s="342">
        <v>0</v>
      </c>
      <c r="K623" s="342">
        <v>0</v>
      </c>
      <c r="L623" s="342">
        <v>0</v>
      </c>
      <c r="M623" s="342">
        <v>0</v>
      </c>
      <c r="N623" s="342">
        <v>0</v>
      </c>
      <c r="O623" s="342">
        <v>0</v>
      </c>
      <c r="P623" s="342">
        <f t="shared" si="26"/>
        <v>0</v>
      </c>
      <c r="Q623" s="973">
        <f t="shared" si="25"/>
        <v>0</v>
      </c>
      <c r="R623" s="307" t="s">
        <v>112</v>
      </c>
      <c r="S623" s="307" t="s">
        <v>112</v>
      </c>
      <c r="T623" s="307"/>
      <c r="U623" s="307"/>
      <c r="V623" s="307"/>
      <c r="W623" s="307"/>
      <c r="X623" s="307"/>
      <c r="Y623" s="308"/>
      <c r="Z623" s="308"/>
      <c r="AA623" s="308"/>
      <c r="AB623" s="308"/>
      <c r="AC623" s="308"/>
      <c r="AD623" s="308"/>
      <c r="AE623" s="308"/>
      <c r="AF623" s="308"/>
      <c r="AG623" s="308"/>
      <c r="AH623" s="308"/>
      <c r="AI623" s="308"/>
      <c r="AJ623" s="343"/>
      <c r="AK623" s="344"/>
      <c r="AL623" s="344"/>
      <c r="AM623" s="344"/>
      <c r="AN623" s="344"/>
      <c r="AO623" s="344"/>
    </row>
    <row r="624" spans="1:41" ht="15.75" customHeight="1" x14ac:dyDescent="0.25">
      <c r="A624" s="296" t="s">
        <v>141</v>
      </c>
      <c r="B624" s="305" t="s">
        <v>2499</v>
      </c>
      <c r="C624" s="305" t="s">
        <v>272</v>
      </c>
      <c r="D624" s="342">
        <v>0</v>
      </c>
      <c r="E624" s="342">
        <v>0</v>
      </c>
      <c r="F624" s="342">
        <v>0</v>
      </c>
      <c r="G624" s="342">
        <v>0</v>
      </c>
      <c r="H624" s="342">
        <v>3</v>
      </c>
      <c r="I624" s="342">
        <v>0</v>
      </c>
      <c r="J624" s="342">
        <v>0</v>
      </c>
      <c r="K624" s="342">
        <v>0</v>
      </c>
      <c r="L624" s="342">
        <v>0</v>
      </c>
      <c r="M624" s="342">
        <v>0</v>
      </c>
      <c r="N624" s="342">
        <v>0</v>
      </c>
      <c r="O624" s="342">
        <v>0</v>
      </c>
      <c r="P624" s="342">
        <f t="shared" si="26"/>
        <v>3</v>
      </c>
      <c r="Q624" s="973">
        <f t="shared" si="25"/>
        <v>1.2475568678005573E-4</v>
      </c>
      <c r="R624" s="307"/>
      <c r="S624" s="307"/>
      <c r="T624" s="307"/>
      <c r="U624" s="307"/>
      <c r="V624" s="307"/>
      <c r="W624" s="307"/>
      <c r="X624" s="307"/>
      <c r="Y624" s="308"/>
      <c r="Z624" s="308"/>
      <c r="AA624" s="308"/>
      <c r="AB624" s="308"/>
      <c r="AC624" s="308"/>
      <c r="AD624" s="308"/>
      <c r="AE624" s="308"/>
      <c r="AF624" s="308"/>
      <c r="AG624" s="308"/>
      <c r="AH624" s="308"/>
      <c r="AI624" s="308"/>
      <c r="AJ624" s="343"/>
      <c r="AK624" s="343"/>
      <c r="AL624" s="343"/>
      <c r="AM624" s="343"/>
      <c r="AN624" s="343"/>
      <c r="AO624" s="343"/>
    </row>
    <row r="625" spans="1:41" ht="15.75" customHeight="1" x14ac:dyDescent="0.25">
      <c r="A625" s="296" t="s">
        <v>141</v>
      </c>
      <c r="B625" s="305" t="s">
        <v>2463</v>
      </c>
      <c r="C625" s="305" t="s">
        <v>272</v>
      </c>
      <c r="D625" s="342">
        <v>0</v>
      </c>
      <c r="E625" s="342">
        <v>0</v>
      </c>
      <c r="F625" s="342">
        <v>0</v>
      </c>
      <c r="G625" s="342">
        <v>1</v>
      </c>
      <c r="H625" s="342">
        <v>2</v>
      </c>
      <c r="I625" s="342">
        <v>0</v>
      </c>
      <c r="J625" s="342">
        <v>0</v>
      </c>
      <c r="K625" s="342">
        <v>0</v>
      </c>
      <c r="L625" s="342">
        <v>0</v>
      </c>
      <c r="M625" s="342">
        <v>0</v>
      </c>
      <c r="N625" s="342">
        <v>0</v>
      </c>
      <c r="O625" s="342">
        <v>0</v>
      </c>
      <c r="P625" s="342">
        <f t="shared" si="26"/>
        <v>3</v>
      </c>
      <c r="Q625" s="973">
        <f t="shared" si="25"/>
        <v>1.2475568678005573E-4</v>
      </c>
      <c r="R625" s="307"/>
      <c r="S625" s="307"/>
      <c r="T625" s="307"/>
      <c r="U625" s="307"/>
      <c r="V625" s="307"/>
      <c r="W625" s="307"/>
      <c r="X625" s="307"/>
      <c r="Y625" s="308"/>
      <c r="Z625" s="308"/>
      <c r="AA625" s="308"/>
      <c r="AB625" s="308"/>
      <c r="AC625" s="308"/>
      <c r="AD625" s="308"/>
      <c r="AE625" s="308"/>
      <c r="AF625" s="308"/>
      <c r="AG625" s="308"/>
      <c r="AH625" s="308"/>
      <c r="AI625" s="308"/>
      <c r="AJ625" s="343"/>
      <c r="AK625" s="343"/>
      <c r="AL625" s="343"/>
      <c r="AM625" s="343"/>
      <c r="AN625" s="343"/>
      <c r="AO625" s="343"/>
    </row>
    <row r="626" spans="1:41" ht="15.75" customHeight="1" x14ac:dyDescent="0.25">
      <c r="A626" s="296" t="s">
        <v>141</v>
      </c>
      <c r="B626" s="305" t="s">
        <v>496</v>
      </c>
      <c r="C626" s="305" t="s">
        <v>277</v>
      </c>
      <c r="D626" s="342">
        <v>0</v>
      </c>
      <c r="E626" s="342">
        <v>0</v>
      </c>
      <c r="F626" s="342">
        <v>0</v>
      </c>
      <c r="G626" s="342">
        <v>0</v>
      </c>
      <c r="H626" s="342">
        <v>0</v>
      </c>
      <c r="I626" s="342">
        <v>0</v>
      </c>
      <c r="J626" s="342">
        <v>0</v>
      </c>
      <c r="K626" s="342">
        <v>0</v>
      </c>
      <c r="L626" s="342">
        <v>0</v>
      </c>
      <c r="M626" s="342">
        <v>0</v>
      </c>
      <c r="N626" s="342">
        <v>0</v>
      </c>
      <c r="O626" s="342">
        <v>0</v>
      </c>
      <c r="P626" s="342">
        <f t="shared" si="26"/>
        <v>0</v>
      </c>
      <c r="Q626" s="973">
        <f t="shared" si="25"/>
        <v>0</v>
      </c>
      <c r="R626" s="307" t="s">
        <v>112</v>
      </c>
      <c r="S626" s="307" t="s">
        <v>112</v>
      </c>
      <c r="T626" s="307"/>
      <c r="U626" s="307"/>
      <c r="V626" s="307"/>
      <c r="W626" s="307"/>
      <c r="X626" s="307"/>
      <c r="Y626" s="308"/>
      <c r="Z626" s="308"/>
      <c r="AA626" s="308"/>
      <c r="AB626" s="308"/>
      <c r="AC626" s="308"/>
      <c r="AD626" s="308"/>
      <c r="AE626" s="308"/>
      <c r="AF626" s="308"/>
      <c r="AG626" s="308"/>
      <c r="AH626" s="308"/>
      <c r="AI626" s="308"/>
      <c r="AJ626" s="343"/>
      <c r="AK626" s="344"/>
      <c r="AL626" s="344"/>
      <c r="AM626" s="344"/>
      <c r="AN626" s="344"/>
      <c r="AO626" s="344"/>
    </row>
    <row r="627" spans="1:41" ht="15.75" customHeight="1" x14ac:dyDescent="0.25">
      <c r="A627" s="296" t="s">
        <v>141</v>
      </c>
      <c r="B627" s="306" t="s">
        <v>1564</v>
      </c>
      <c r="C627" s="306" t="s">
        <v>277</v>
      </c>
      <c r="D627" s="342">
        <v>0</v>
      </c>
      <c r="E627" s="342">
        <v>0</v>
      </c>
      <c r="F627" s="342">
        <v>0</v>
      </c>
      <c r="G627" s="342">
        <v>0</v>
      </c>
      <c r="H627" s="342">
        <v>0</v>
      </c>
      <c r="I627" s="342">
        <v>0</v>
      </c>
      <c r="J627" s="342">
        <v>0</v>
      </c>
      <c r="K627" s="342">
        <v>0</v>
      </c>
      <c r="L627" s="342">
        <v>0</v>
      </c>
      <c r="M627" s="342">
        <v>0</v>
      </c>
      <c r="N627" s="342">
        <v>0</v>
      </c>
      <c r="O627" s="342">
        <v>0</v>
      </c>
      <c r="P627" s="342">
        <f t="shared" si="26"/>
        <v>0</v>
      </c>
      <c r="Q627" s="973">
        <f t="shared" si="25"/>
        <v>0</v>
      </c>
      <c r="R627" s="307" t="s">
        <v>112</v>
      </c>
      <c r="S627" s="307" t="s">
        <v>112</v>
      </c>
      <c r="T627" s="307"/>
      <c r="U627" s="307"/>
      <c r="V627" s="307"/>
      <c r="W627" s="307"/>
      <c r="X627" s="307"/>
      <c r="Y627" s="308"/>
      <c r="Z627" s="308"/>
      <c r="AA627" s="308"/>
      <c r="AB627" s="308"/>
      <c r="AC627" s="308"/>
      <c r="AD627" s="308"/>
      <c r="AE627" s="308"/>
      <c r="AF627" s="308"/>
      <c r="AG627" s="308"/>
      <c r="AH627" s="308"/>
      <c r="AI627" s="308"/>
      <c r="AJ627" s="343"/>
      <c r="AK627" s="344"/>
      <c r="AL627" s="344"/>
      <c r="AM627" s="344"/>
      <c r="AN627" s="344"/>
      <c r="AO627" s="344"/>
    </row>
    <row r="628" spans="1:41" ht="15.75" customHeight="1" x14ac:dyDescent="0.25">
      <c r="A628" s="296" t="s">
        <v>141</v>
      </c>
      <c r="B628" s="305" t="s">
        <v>1787</v>
      </c>
      <c r="C628" s="305" t="s">
        <v>277</v>
      </c>
      <c r="D628" s="342">
        <v>0</v>
      </c>
      <c r="E628" s="342">
        <v>0</v>
      </c>
      <c r="F628" s="342">
        <v>0</v>
      </c>
      <c r="G628" s="342">
        <v>0</v>
      </c>
      <c r="H628" s="342">
        <v>0</v>
      </c>
      <c r="I628" s="342">
        <v>0</v>
      </c>
      <c r="J628" s="342">
        <v>0</v>
      </c>
      <c r="K628" s="342">
        <v>0</v>
      </c>
      <c r="L628" s="342">
        <v>0</v>
      </c>
      <c r="M628" s="342">
        <v>0</v>
      </c>
      <c r="N628" s="342">
        <v>0</v>
      </c>
      <c r="O628" s="342">
        <v>0</v>
      </c>
      <c r="P628" s="342">
        <f t="shared" si="26"/>
        <v>0</v>
      </c>
      <c r="Q628" s="973">
        <f t="shared" si="25"/>
        <v>0</v>
      </c>
      <c r="R628" s="307" t="s">
        <v>112</v>
      </c>
      <c r="S628" s="307" t="s">
        <v>112</v>
      </c>
      <c r="T628" s="307"/>
      <c r="U628" s="307"/>
      <c r="V628" s="307"/>
      <c r="W628" s="307"/>
      <c r="X628" s="307"/>
      <c r="Y628" s="308"/>
      <c r="Z628" s="308"/>
      <c r="AA628" s="308"/>
      <c r="AB628" s="308"/>
      <c r="AC628" s="308"/>
      <c r="AD628" s="308"/>
      <c r="AE628" s="308"/>
      <c r="AF628" s="308"/>
      <c r="AG628" s="308"/>
      <c r="AH628" s="308"/>
      <c r="AI628" s="308"/>
      <c r="AJ628" s="343"/>
      <c r="AK628" s="344"/>
      <c r="AL628" s="344"/>
      <c r="AM628" s="344"/>
      <c r="AN628" s="344"/>
      <c r="AO628" s="344"/>
    </row>
    <row r="629" spans="1:41" ht="15.75" customHeight="1" x14ac:dyDescent="0.25">
      <c r="A629" s="296" t="s">
        <v>141</v>
      </c>
      <c r="B629" s="306" t="s">
        <v>383</v>
      </c>
      <c r="C629" s="306" t="s">
        <v>272</v>
      </c>
      <c r="D629" s="342">
        <v>0</v>
      </c>
      <c r="E629" s="342">
        <v>0</v>
      </c>
      <c r="F629" s="342">
        <v>0</v>
      </c>
      <c r="G629" s="342">
        <v>0</v>
      </c>
      <c r="H629" s="342">
        <v>0</v>
      </c>
      <c r="I629" s="342">
        <v>0</v>
      </c>
      <c r="J629" s="342">
        <v>0</v>
      </c>
      <c r="K629" s="342">
        <v>0</v>
      </c>
      <c r="L629" s="342">
        <v>0</v>
      </c>
      <c r="M629" s="342">
        <v>0</v>
      </c>
      <c r="N629" s="342">
        <v>0</v>
      </c>
      <c r="O629" s="342">
        <v>0</v>
      </c>
      <c r="P629" s="342">
        <f t="shared" si="26"/>
        <v>0</v>
      </c>
      <c r="Q629" s="973">
        <f t="shared" si="25"/>
        <v>0</v>
      </c>
      <c r="R629" s="307" t="s">
        <v>112</v>
      </c>
      <c r="S629" s="307" t="s">
        <v>112</v>
      </c>
      <c r="T629" s="307"/>
      <c r="U629" s="307"/>
      <c r="V629" s="307"/>
      <c r="W629" s="307"/>
      <c r="X629" s="307"/>
      <c r="Y629" s="308"/>
      <c r="Z629" s="308"/>
      <c r="AA629" s="308"/>
      <c r="AB629" s="308"/>
      <c r="AC629" s="308"/>
      <c r="AD629" s="308"/>
      <c r="AE629" s="308"/>
      <c r="AF629" s="308"/>
      <c r="AG629" s="308"/>
      <c r="AH629" s="308"/>
      <c r="AI629" s="308"/>
      <c r="AJ629" s="343"/>
      <c r="AK629" s="344"/>
      <c r="AL629" s="344"/>
      <c r="AM629" s="344"/>
      <c r="AN629" s="344"/>
      <c r="AO629" s="344"/>
    </row>
    <row r="630" spans="1:41" ht="15.75" customHeight="1" x14ac:dyDescent="0.25">
      <c r="A630" s="296" t="s">
        <v>141</v>
      </c>
      <c r="B630" s="305" t="s">
        <v>445</v>
      </c>
      <c r="C630" s="305" t="s">
        <v>392</v>
      </c>
      <c r="D630" s="342">
        <v>0</v>
      </c>
      <c r="E630" s="342">
        <v>0</v>
      </c>
      <c r="F630" s="342">
        <v>0</v>
      </c>
      <c r="G630" s="342">
        <v>0</v>
      </c>
      <c r="H630" s="342">
        <v>0</v>
      </c>
      <c r="I630" s="342">
        <v>0</v>
      </c>
      <c r="J630" s="342">
        <v>0</v>
      </c>
      <c r="K630" s="342">
        <v>0</v>
      </c>
      <c r="L630" s="342">
        <v>0</v>
      </c>
      <c r="M630" s="342">
        <v>0</v>
      </c>
      <c r="N630" s="342">
        <v>0</v>
      </c>
      <c r="O630" s="342">
        <v>0</v>
      </c>
      <c r="P630" s="342">
        <f t="shared" si="26"/>
        <v>0</v>
      </c>
      <c r="Q630" s="973">
        <f t="shared" si="25"/>
        <v>0</v>
      </c>
      <c r="R630" s="307" t="s">
        <v>112</v>
      </c>
      <c r="S630" s="307" t="s">
        <v>112</v>
      </c>
      <c r="T630" s="307"/>
      <c r="U630" s="307"/>
      <c r="V630" s="307"/>
      <c r="W630" s="307"/>
      <c r="X630" s="307"/>
      <c r="Y630" s="308"/>
      <c r="Z630" s="308"/>
      <c r="AA630" s="308"/>
      <c r="AB630" s="308"/>
      <c r="AC630" s="308"/>
      <c r="AD630" s="308"/>
      <c r="AE630" s="308"/>
      <c r="AF630" s="308"/>
      <c r="AG630" s="308"/>
      <c r="AH630" s="308"/>
      <c r="AI630" s="308"/>
      <c r="AJ630" s="343"/>
      <c r="AK630" s="344"/>
      <c r="AL630" s="344"/>
      <c r="AM630" s="344"/>
      <c r="AN630" s="344"/>
      <c r="AO630" s="344"/>
    </row>
    <row r="631" spans="1:41" ht="15.75" customHeight="1" x14ac:dyDescent="0.25">
      <c r="A631" s="296" t="s">
        <v>141</v>
      </c>
      <c r="B631" s="306" t="s">
        <v>1817</v>
      </c>
      <c r="C631" s="306" t="s">
        <v>289</v>
      </c>
      <c r="D631" s="342">
        <v>0</v>
      </c>
      <c r="E631" s="342">
        <v>0</v>
      </c>
      <c r="F631" s="342">
        <v>0</v>
      </c>
      <c r="G631" s="342">
        <v>3</v>
      </c>
      <c r="H631" s="342">
        <v>4</v>
      </c>
      <c r="I631" s="342">
        <v>0</v>
      </c>
      <c r="J631" s="342">
        <v>0</v>
      </c>
      <c r="K631" s="342">
        <v>0</v>
      </c>
      <c r="L631" s="342">
        <v>0</v>
      </c>
      <c r="M631" s="342">
        <v>0</v>
      </c>
      <c r="N631" s="342">
        <v>0</v>
      </c>
      <c r="O631" s="342">
        <v>0</v>
      </c>
      <c r="P631" s="342">
        <f t="shared" si="26"/>
        <v>7</v>
      </c>
      <c r="Q631" s="973">
        <f t="shared" si="25"/>
        <v>2.9109660248679669E-4</v>
      </c>
      <c r="R631" s="307" t="s">
        <v>112</v>
      </c>
      <c r="S631" s="307" t="s">
        <v>112</v>
      </c>
      <c r="T631" s="307"/>
      <c r="U631" s="307"/>
      <c r="V631" s="307"/>
      <c r="W631" s="307"/>
      <c r="X631" s="307"/>
      <c r="Y631" s="308"/>
      <c r="Z631" s="308"/>
      <c r="AA631" s="308"/>
      <c r="AB631" s="308"/>
      <c r="AC631" s="308"/>
      <c r="AD631" s="308"/>
      <c r="AE631" s="308"/>
      <c r="AF631" s="308"/>
      <c r="AG631" s="308"/>
      <c r="AH631" s="308"/>
      <c r="AI631" s="308"/>
      <c r="AJ631" s="343"/>
      <c r="AK631" s="344"/>
      <c r="AL631" s="344"/>
      <c r="AM631" s="344"/>
      <c r="AN631" s="343"/>
      <c r="AO631" s="343"/>
    </row>
    <row r="632" spans="1:41" ht="15.75" customHeight="1" x14ac:dyDescent="0.25">
      <c r="A632" s="296" t="s">
        <v>141</v>
      </c>
      <c r="B632" s="305" t="s">
        <v>600</v>
      </c>
      <c r="C632" s="305" t="s">
        <v>272</v>
      </c>
      <c r="D632" s="342">
        <v>0</v>
      </c>
      <c r="E632" s="342">
        <v>20</v>
      </c>
      <c r="F632" s="342">
        <v>0</v>
      </c>
      <c r="G632" s="342">
        <v>0</v>
      </c>
      <c r="H632" s="342">
        <v>19</v>
      </c>
      <c r="I632" s="342">
        <v>11</v>
      </c>
      <c r="J632" s="342">
        <v>0</v>
      </c>
      <c r="K632" s="342">
        <v>0</v>
      </c>
      <c r="L632" s="342">
        <v>0</v>
      </c>
      <c r="M632" s="342">
        <v>0</v>
      </c>
      <c r="N632" s="342">
        <v>0</v>
      </c>
      <c r="O632" s="342">
        <v>0</v>
      </c>
      <c r="P632" s="342">
        <f t="shared" si="26"/>
        <v>50</v>
      </c>
      <c r="Q632" s="973">
        <f t="shared" si="25"/>
        <v>2.0792614463342619E-3</v>
      </c>
      <c r="R632" s="307" t="s">
        <v>112</v>
      </c>
      <c r="S632" s="307" t="s">
        <v>112</v>
      </c>
      <c r="T632" s="307"/>
      <c r="U632" s="307"/>
      <c r="V632" s="307"/>
      <c r="W632" s="307"/>
      <c r="X632" s="307"/>
      <c r="Y632" s="308"/>
      <c r="Z632" s="308"/>
      <c r="AA632" s="308"/>
      <c r="AB632" s="308"/>
      <c r="AC632" s="308"/>
      <c r="AD632" s="308"/>
      <c r="AE632" s="308"/>
      <c r="AF632" s="308"/>
      <c r="AG632" s="308"/>
      <c r="AH632" s="308"/>
      <c r="AI632" s="308"/>
      <c r="AJ632" s="343"/>
      <c r="AK632" s="344"/>
      <c r="AL632" s="344"/>
      <c r="AM632" s="344"/>
      <c r="AN632" s="344"/>
      <c r="AO632" s="344"/>
    </row>
    <row r="633" spans="1:41" ht="15.75" customHeight="1" x14ac:dyDescent="0.25">
      <c r="A633" s="296" t="s">
        <v>141</v>
      </c>
      <c r="B633" s="306" t="s">
        <v>368</v>
      </c>
      <c r="C633" s="306" t="s">
        <v>328</v>
      </c>
      <c r="D633" s="342">
        <v>0</v>
      </c>
      <c r="E633" s="342">
        <v>0</v>
      </c>
      <c r="F633" s="342">
        <v>0</v>
      </c>
      <c r="G633" s="342">
        <v>17</v>
      </c>
      <c r="H633" s="342">
        <v>5</v>
      </c>
      <c r="I633" s="342">
        <v>0</v>
      </c>
      <c r="J633" s="342">
        <v>0</v>
      </c>
      <c r="K633" s="342">
        <v>0</v>
      </c>
      <c r="L633" s="342">
        <v>0</v>
      </c>
      <c r="M633" s="342">
        <v>0</v>
      </c>
      <c r="N633" s="342">
        <v>0</v>
      </c>
      <c r="O633" s="342">
        <v>0</v>
      </c>
      <c r="P633" s="342">
        <f t="shared" si="26"/>
        <v>22</v>
      </c>
      <c r="Q633" s="973">
        <f t="shared" si="25"/>
        <v>9.1487503638707532E-4</v>
      </c>
      <c r="R633" s="307" t="s">
        <v>112</v>
      </c>
      <c r="S633" s="307" t="s">
        <v>112</v>
      </c>
      <c r="T633" s="307"/>
      <c r="U633" s="307"/>
      <c r="V633" s="307"/>
      <c r="W633" s="307"/>
      <c r="X633" s="307"/>
      <c r="Y633" s="308"/>
      <c r="Z633" s="308"/>
      <c r="AA633" s="308"/>
      <c r="AB633" s="308"/>
      <c r="AC633" s="308"/>
      <c r="AD633" s="308"/>
      <c r="AE633" s="308"/>
      <c r="AF633" s="308"/>
      <c r="AG633" s="308"/>
      <c r="AH633" s="308"/>
      <c r="AI633" s="308"/>
      <c r="AJ633" s="343"/>
      <c r="AK633" s="344"/>
      <c r="AL633" s="344"/>
      <c r="AM633" s="344"/>
      <c r="AN633" s="344"/>
      <c r="AO633" s="344"/>
    </row>
    <row r="634" spans="1:41" ht="15.75" customHeight="1" x14ac:dyDescent="0.25">
      <c r="A634" s="296" t="s">
        <v>141</v>
      </c>
      <c r="B634" s="305" t="s">
        <v>477</v>
      </c>
      <c r="C634" s="305" t="s">
        <v>1451</v>
      </c>
      <c r="D634" s="342">
        <v>6</v>
      </c>
      <c r="E634" s="342">
        <v>0</v>
      </c>
      <c r="F634" s="342">
        <v>3</v>
      </c>
      <c r="G634" s="342">
        <v>4</v>
      </c>
      <c r="H634" s="342">
        <v>7</v>
      </c>
      <c r="I634" s="342">
        <v>9</v>
      </c>
      <c r="J634" s="342">
        <v>0</v>
      </c>
      <c r="K634" s="342">
        <v>0</v>
      </c>
      <c r="L634" s="342">
        <v>0</v>
      </c>
      <c r="M634" s="342">
        <v>0</v>
      </c>
      <c r="N634" s="342">
        <v>0</v>
      </c>
      <c r="O634" s="342">
        <v>0</v>
      </c>
      <c r="P634" s="342">
        <f t="shared" si="26"/>
        <v>29</v>
      </c>
      <c r="Q634" s="973">
        <f t="shared" si="25"/>
        <v>1.2059716388738719E-3</v>
      </c>
      <c r="R634" s="307">
        <v>31248</v>
      </c>
      <c r="S634" s="307">
        <v>25461.999955244901</v>
      </c>
      <c r="T634" s="307"/>
      <c r="U634" s="307"/>
      <c r="V634" s="307"/>
      <c r="W634" s="307"/>
      <c r="X634" s="307"/>
      <c r="Y634" s="308"/>
      <c r="Z634" s="308"/>
      <c r="AA634" s="308"/>
      <c r="AB634" s="308"/>
      <c r="AC634" s="308"/>
      <c r="AD634" s="308"/>
      <c r="AE634" s="308"/>
      <c r="AF634" s="308"/>
      <c r="AG634" s="308"/>
      <c r="AH634" s="308"/>
      <c r="AI634" s="308"/>
      <c r="AJ634" s="343"/>
      <c r="AK634" s="344"/>
      <c r="AL634" s="344"/>
      <c r="AM634" s="344"/>
      <c r="AN634" s="344"/>
      <c r="AO634" s="344"/>
    </row>
    <row r="635" spans="1:41" ht="15.75" customHeight="1" x14ac:dyDescent="0.25">
      <c r="A635" s="296" t="s">
        <v>141</v>
      </c>
      <c r="B635" s="306" t="s">
        <v>413</v>
      </c>
      <c r="C635" s="306" t="s">
        <v>324</v>
      </c>
      <c r="D635" s="342">
        <v>5</v>
      </c>
      <c r="E635" s="342">
        <v>0</v>
      </c>
      <c r="F635" s="342">
        <v>2</v>
      </c>
      <c r="G635" s="342">
        <v>0</v>
      </c>
      <c r="H635" s="342">
        <v>0</v>
      </c>
      <c r="I635" s="342">
        <v>2</v>
      </c>
      <c r="J635" s="342">
        <v>0</v>
      </c>
      <c r="K635" s="342">
        <v>0</v>
      </c>
      <c r="L635" s="342">
        <v>0</v>
      </c>
      <c r="M635" s="342">
        <v>0</v>
      </c>
      <c r="N635" s="342">
        <v>0</v>
      </c>
      <c r="O635" s="342">
        <v>0</v>
      </c>
      <c r="P635" s="342">
        <f t="shared" si="26"/>
        <v>9</v>
      </c>
      <c r="Q635" s="973">
        <f t="shared" si="25"/>
        <v>3.7426706034016718E-4</v>
      </c>
      <c r="R635" s="307">
        <v>21495</v>
      </c>
      <c r="S635" s="307">
        <v>14408</v>
      </c>
      <c r="T635" s="307"/>
      <c r="U635" s="307"/>
      <c r="V635" s="307"/>
      <c r="W635" s="307"/>
      <c r="X635" s="307"/>
      <c r="Y635" s="308"/>
      <c r="Z635" s="308"/>
      <c r="AA635" s="308"/>
      <c r="AB635" s="308"/>
      <c r="AC635" s="308"/>
      <c r="AD635" s="308"/>
      <c r="AE635" s="308"/>
      <c r="AF635" s="308"/>
      <c r="AG635" s="308"/>
      <c r="AH635" s="308"/>
      <c r="AI635" s="308"/>
      <c r="AJ635" s="343"/>
      <c r="AK635" s="344"/>
      <c r="AL635" s="344"/>
      <c r="AM635" s="344"/>
      <c r="AN635" s="344"/>
      <c r="AO635" s="344"/>
    </row>
    <row r="636" spans="1:41" ht="15.75" customHeight="1" x14ac:dyDescent="0.25">
      <c r="A636" s="296" t="s">
        <v>141</v>
      </c>
      <c r="B636" s="305" t="s">
        <v>601</v>
      </c>
      <c r="C636" s="305" t="s">
        <v>277</v>
      </c>
      <c r="D636" s="342">
        <v>0</v>
      </c>
      <c r="E636" s="342">
        <v>0</v>
      </c>
      <c r="F636" s="342">
        <v>0</v>
      </c>
      <c r="G636" s="342">
        <v>0</v>
      </c>
      <c r="H636" s="342">
        <v>0</v>
      </c>
      <c r="I636" s="342">
        <v>0</v>
      </c>
      <c r="J636" s="342">
        <v>0</v>
      </c>
      <c r="K636" s="342">
        <v>0</v>
      </c>
      <c r="L636" s="342">
        <v>0</v>
      </c>
      <c r="M636" s="342">
        <v>0</v>
      </c>
      <c r="N636" s="342">
        <v>0</v>
      </c>
      <c r="O636" s="342">
        <v>0</v>
      </c>
      <c r="P636" s="342">
        <f t="shared" si="26"/>
        <v>0</v>
      </c>
      <c r="Q636" s="973">
        <f t="shared" si="25"/>
        <v>0</v>
      </c>
      <c r="R636" s="307" t="s">
        <v>112</v>
      </c>
      <c r="S636" s="307" t="s">
        <v>112</v>
      </c>
      <c r="T636" s="307"/>
      <c r="U636" s="307"/>
      <c r="V636" s="307"/>
      <c r="W636" s="307"/>
      <c r="X636" s="307"/>
      <c r="Y636" s="308"/>
      <c r="Z636" s="308"/>
      <c r="AA636" s="308"/>
      <c r="AB636" s="308"/>
      <c r="AC636" s="308"/>
      <c r="AD636" s="308"/>
      <c r="AE636" s="308"/>
      <c r="AF636" s="308"/>
      <c r="AG636" s="308"/>
      <c r="AH636" s="308"/>
      <c r="AI636" s="308"/>
      <c r="AJ636" s="343"/>
      <c r="AK636" s="344"/>
      <c r="AL636" s="344"/>
      <c r="AM636" s="344"/>
      <c r="AN636" s="344"/>
      <c r="AO636" s="344"/>
    </row>
    <row r="637" spans="1:41" ht="15.75" customHeight="1" x14ac:dyDescent="0.25">
      <c r="A637" s="296" t="s">
        <v>2003</v>
      </c>
      <c r="B637" s="306" t="s">
        <v>2009</v>
      </c>
      <c r="C637" s="306" t="s">
        <v>274</v>
      </c>
      <c r="D637" s="342">
        <v>0</v>
      </c>
      <c r="E637" s="342">
        <v>0</v>
      </c>
      <c r="F637" s="342">
        <v>0</v>
      </c>
      <c r="G637" s="342">
        <v>0</v>
      </c>
      <c r="H637" s="342">
        <v>0</v>
      </c>
      <c r="I637" s="342">
        <v>0</v>
      </c>
      <c r="J637" s="342">
        <v>0</v>
      </c>
      <c r="K637" s="342">
        <v>0</v>
      </c>
      <c r="L637" s="342">
        <v>0</v>
      </c>
      <c r="M637" s="342">
        <v>0</v>
      </c>
      <c r="N637" s="342">
        <v>0</v>
      </c>
      <c r="O637" s="342">
        <v>0</v>
      </c>
      <c r="P637" s="342">
        <f t="shared" si="26"/>
        <v>0</v>
      </c>
      <c r="Q637" s="973">
        <f t="shared" si="25"/>
        <v>0</v>
      </c>
      <c r="R637" s="307" t="s">
        <v>112</v>
      </c>
      <c r="S637" s="307" t="s">
        <v>112</v>
      </c>
      <c r="T637" s="307"/>
      <c r="U637" s="307"/>
      <c r="V637" s="307"/>
      <c r="W637" s="307"/>
      <c r="X637" s="307"/>
      <c r="Y637" s="308"/>
      <c r="Z637" s="308"/>
      <c r="AA637" s="308"/>
      <c r="AB637" s="308"/>
      <c r="AC637" s="308"/>
      <c r="AD637" s="308"/>
      <c r="AE637" s="308"/>
      <c r="AF637" s="308"/>
      <c r="AG637" s="308"/>
      <c r="AH637" s="308"/>
      <c r="AI637" s="308"/>
      <c r="AJ637" s="343"/>
      <c r="AK637" s="343"/>
      <c r="AL637" s="343"/>
      <c r="AM637" s="343"/>
      <c r="AN637" s="343"/>
      <c r="AO637" s="343"/>
    </row>
    <row r="638" spans="1:41" ht="15.75" customHeight="1" x14ac:dyDescent="0.25">
      <c r="A638" s="296" t="s">
        <v>2410</v>
      </c>
      <c r="B638" s="306" t="s">
        <v>2426</v>
      </c>
      <c r="C638" s="306" t="s">
        <v>418</v>
      </c>
      <c r="D638" s="342">
        <v>0</v>
      </c>
      <c r="E638" s="342">
        <v>0</v>
      </c>
      <c r="F638" s="342">
        <v>4</v>
      </c>
      <c r="G638" s="342">
        <v>0</v>
      </c>
      <c r="H638" s="342">
        <v>0</v>
      </c>
      <c r="I638" s="342">
        <v>0</v>
      </c>
      <c r="J638" s="342">
        <v>0</v>
      </c>
      <c r="K638" s="342">
        <v>0</v>
      </c>
      <c r="L638" s="342">
        <v>0</v>
      </c>
      <c r="M638" s="342">
        <v>0</v>
      </c>
      <c r="N638" s="342">
        <v>0</v>
      </c>
      <c r="O638" s="342">
        <v>0</v>
      </c>
      <c r="P638" s="342">
        <f t="shared" si="26"/>
        <v>4</v>
      </c>
      <c r="Q638" s="973">
        <f t="shared" si="25"/>
        <v>1.6634091570674097E-4</v>
      </c>
      <c r="R638" s="307"/>
      <c r="S638" s="307"/>
      <c r="T638" s="307"/>
      <c r="U638" s="307"/>
      <c r="V638" s="307"/>
      <c r="W638" s="307"/>
      <c r="X638" s="307"/>
      <c r="Y638" s="308"/>
      <c r="Z638" s="308"/>
      <c r="AA638" s="308"/>
      <c r="AB638" s="308"/>
      <c r="AC638" s="308"/>
      <c r="AD638" s="308"/>
      <c r="AE638" s="308"/>
      <c r="AF638" s="308"/>
      <c r="AG638" s="308"/>
      <c r="AH638" s="308"/>
      <c r="AI638" s="308"/>
      <c r="AJ638" s="343"/>
      <c r="AK638" s="343"/>
      <c r="AL638" s="343"/>
      <c r="AM638" s="343"/>
      <c r="AN638" s="343"/>
      <c r="AO638" s="343"/>
    </row>
    <row r="639" spans="1:41" ht="15.75" customHeight="1" x14ac:dyDescent="0.25">
      <c r="A639" s="296" t="s">
        <v>602</v>
      </c>
      <c r="B639" s="305" t="s">
        <v>603</v>
      </c>
      <c r="C639" s="305" t="s">
        <v>272</v>
      </c>
      <c r="D639" s="342">
        <v>0</v>
      </c>
      <c r="E639" s="342">
        <v>0</v>
      </c>
      <c r="F639" s="342">
        <v>0</v>
      </c>
      <c r="G639" s="342">
        <v>0</v>
      </c>
      <c r="H639" s="342">
        <v>0</v>
      </c>
      <c r="I639" s="342">
        <v>0</v>
      </c>
      <c r="J639" s="342">
        <v>0</v>
      </c>
      <c r="K639" s="342">
        <v>0</v>
      </c>
      <c r="L639" s="342">
        <v>0</v>
      </c>
      <c r="M639" s="342">
        <v>0</v>
      </c>
      <c r="N639" s="342">
        <v>0</v>
      </c>
      <c r="O639" s="342">
        <v>0</v>
      </c>
      <c r="P639" s="342">
        <f t="shared" si="26"/>
        <v>0</v>
      </c>
      <c r="Q639" s="973">
        <f t="shared" si="25"/>
        <v>0</v>
      </c>
      <c r="R639" s="307" t="s">
        <v>112</v>
      </c>
      <c r="S639" s="307" t="s">
        <v>112</v>
      </c>
      <c r="T639" s="307"/>
      <c r="U639" s="307"/>
      <c r="V639" s="307"/>
      <c r="W639" s="307"/>
      <c r="X639" s="307"/>
      <c r="Y639" s="308"/>
      <c r="Z639" s="308"/>
      <c r="AA639" s="308"/>
      <c r="AB639" s="308"/>
      <c r="AC639" s="308"/>
      <c r="AD639" s="308"/>
      <c r="AE639" s="308"/>
      <c r="AF639" s="308"/>
      <c r="AG639" s="308"/>
      <c r="AH639" s="308"/>
      <c r="AI639" s="308"/>
      <c r="AJ639" s="343"/>
      <c r="AK639" s="344"/>
      <c r="AL639" s="344"/>
      <c r="AM639" s="344"/>
      <c r="AN639" s="344"/>
      <c r="AO639" s="344"/>
    </row>
    <row r="640" spans="1:41" ht="15.75" customHeight="1" x14ac:dyDescent="0.25">
      <c r="A640" s="296" t="s">
        <v>733</v>
      </c>
      <c r="B640" s="305" t="s">
        <v>2464</v>
      </c>
      <c r="C640" s="305" t="s">
        <v>274</v>
      </c>
      <c r="D640" s="342">
        <v>0</v>
      </c>
      <c r="E640" s="342">
        <v>0</v>
      </c>
      <c r="F640" s="342">
        <v>0</v>
      </c>
      <c r="G640" s="342">
        <v>4</v>
      </c>
      <c r="H640" s="342">
        <v>0</v>
      </c>
      <c r="I640" s="342">
        <v>0</v>
      </c>
      <c r="J640" s="342">
        <v>0</v>
      </c>
      <c r="K640" s="342">
        <v>0</v>
      </c>
      <c r="L640" s="342">
        <v>0</v>
      </c>
      <c r="M640" s="342">
        <v>0</v>
      </c>
      <c r="N640" s="342">
        <v>0</v>
      </c>
      <c r="O640" s="342">
        <v>0</v>
      </c>
      <c r="P640" s="342">
        <f t="shared" si="26"/>
        <v>4</v>
      </c>
      <c r="Q640" s="973">
        <f t="shared" si="25"/>
        <v>1.6634091570674097E-4</v>
      </c>
      <c r="R640" s="307"/>
      <c r="S640" s="307"/>
      <c r="T640" s="307"/>
      <c r="U640" s="307"/>
      <c r="V640" s="307"/>
      <c r="W640" s="307"/>
      <c r="X640" s="307"/>
      <c r="Y640" s="308"/>
      <c r="Z640" s="308"/>
      <c r="AA640" s="308"/>
      <c r="AB640" s="308"/>
      <c r="AC640" s="308"/>
      <c r="AD640" s="308"/>
      <c r="AE640" s="308"/>
      <c r="AF640" s="308"/>
      <c r="AG640" s="308"/>
      <c r="AH640" s="308"/>
      <c r="AI640" s="308"/>
      <c r="AJ640" s="343"/>
      <c r="AK640" s="343"/>
      <c r="AL640" s="343"/>
      <c r="AM640" s="343"/>
      <c r="AN640" s="343"/>
      <c r="AO640" s="343"/>
    </row>
    <row r="641" spans="1:41" ht="15.75" customHeight="1" x14ac:dyDescent="0.25">
      <c r="A641" s="296" t="s">
        <v>717</v>
      </c>
      <c r="B641" s="306" t="s">
        <v>1841</v>
      </c>
      <c r="C641" s="306" t="s">
        <v>284</v>
      </c>
      <c r="D641" s="342">
        <v>0</v>
      </c>
      <c r="E641" s="342">
        <v>0</v>
      </c>
      <c r="F641" s="342">
        <v>0</v>
      </c>
      <c r="G641" s="342">
        <v>0</v>
      </c>
      <c r="H641" s="342">
        <v>0</v>
      </c>
      <c r="I641" s="342">
        <v>0</v>
      </c>
      <c r="J641" s="342">
        <v>0</v>
      </c>
      <c r="K641" s="342">
        <v>0</v>
      </c>
      <c r="L641" s="342">
        <v>0</v>
      </c>
      <c r="M641" s="342">
        <v>0</v>
      </c>
      <c r="N641" s="342">
        <v>0</v>
      </c>
      <c r="O641" s="342">
        <v>0</v>
      </c>
      <c r="P641" s="342">
        <f t="shared" si="26"/>
        <v>0</v>
      </c>
      <c r="Q641" s="973">
        <f t="shared" si="25"/>
        <v>0</v>
      </c>
      <c r="R641" s="307" t="s">
        <v>112</v>
      </c>
      <c r="S641" s="307" t="s">
        <v>112</v>
      </c>
      <c r="T641" s="307"/>
      <c r="U641" s="307"/>
      <c r="V641" s="307"/>
      <c r="W641" s="307"/>
      <c r="X641" s="307"/>
      <c r="Y641" s="308"/>
      <c r="Z641" s="308"/>
      <c r="AA641" s="308"/>
      <c r="AB641" s="308"/>
      <c r="AC641" s="308"/>
      <c r="AD641" s="308"/>
      <c r="AE641" s="308"/>
      <c r="AF641" s="308"/>
      <c r="AG641" s="308"/>
      <c r="AH641" s="308"/>
      <c r="AI641" s="308"/>
      <c r="AJ641" s="343"/>
      <c r="AK641" s="344"/>
      <c r="AL641" s="344"/>
      <c r="AM641" s="344"/>
      <c r="AN641" s="344"/>
      <c r="AO641" s="344"/>
    </row>
    <row r="642" spans="1:41" ht="15.75" customHeight="1" x14ac:dyDescent="0.25">
      <c r="A642" s="296" t="s">
        <v>1830</v>
      </c>
      <c r="B642" s="305" t="s">
        <v>1842</v>
      </c>
      <c r="C642" s="305" t="s">
        <v>289</v>
      </c>
      <c r="D642" s="342">
        <v>0</v>
      </c>
      <c r="E642" s="342">
        <v>0</v>
      </c>
      <c r="F642" s="342">
        <v>0</v>
      </c>
      <c r="G642" s="342">
        <v>0</v>
      </c>
      <c r="H642" s="342">
        <v>0</v>
      </c>
      <c r="I642" s="342">
        <v>0</v>
      </c>
      <c r="J642" s="342">
        <v>0</v>
      </c>
      <c r="K642" s="342">
        <v>0</v>
      </c>
      <c r="L642" s="342">
        <v>0</v>
      </c>
      <c r="M642" s="342">
        <v>0</v>
      </c>
      <c r="N642" s="342">
        <v>0</v>
      </c>
      <c r="O642" s="342">
        <v>0</v>
      </c>
      <c r="P642" s="342">
        <f t="shared" si="26"/>
        <v>0</v>
      </c>
      <c r="Q642" s="973">
        <f t="shared" si="25"/>
        <v>0</v>
      </c>
      <c r="R642" s="307" t="s">
        <v>112</v>
      </c>
      <c r="S642" s="307" t="s">
        <v>112</v>
      </c>
      <c r="T642" s="307"/>
      <c r="U642" s="307"/>
      <c r="V642" s="307"/>
      <c r="W642" s="307"/>
      <c r="X642" s="307"/>
      <c r="Y642" s="308"/>
      <c r="Z642" s="308"/>
      <c r="AA642" s="308"/>
      <c r="AB642" s="308"/>
      <c r="AC642" s="308"/>
      <c r="AD642" s="308"/>
      <c r="AE642" s="308"/>
      <c r="AF642" s="308"/>
      <c r="AG642" s="308"/>
      <c r="AH642" s="308"/>
      <c r="AI642" s="308"/>
      <c r="AJ642" s="343"/>
      <c r="AK642" s="344"/>
      <c r="AL642" s="344"/>
      <c r="AM642" s="344"/>
      <c r="AN642" s="344"/>
      <c r="AO642" s="344"/>
    </row>
    <row r="643" spans="1:41" ht="15.75" customHeight="1" x14ac:dyDescent="0.25">
      <c r="A643" s="296" t="s">
        <v>2214</v>
      </c>
      <c r="B643" s="306" t="s">
        <v>2309</v>
      </c>
      <c r="C643" s="306" t="s">
        <v>272</v>
      </c>
      <c r="D643" s="342">
        <v>35</v>
      </c>
      <c r="E643" s="342">
        <v>1</v>
      </c>
      <c r="F643" s="342">
        <v>19</v>
      </c>
      <c r="G643" s="342">
        <v>31</v>
      </c>
      <c r="H643" s="342">
        <v>4</v>
      </c>
      <c r="I643" s="342">
        <v>2</v>
      </c>
      <c r="J643" s="342">
        <v>0</v>
      </c>
      <c r="K643" s="342">
        <v>0</v>
      </c>
      <c r="L643" s="342">
        <v>0</v>
      </c>
      <c r="M643" s="342">
        <v>0</v>
      </c>
      <c r="N643" s="342">
        <v>0</v>
      </c>
      <c r="O643" s="342">
        <v>0</v>
      </c>
      <c r="P643" s="342">
        <f t="shared" si="26"/>
        <v>92</v>
      </c>
      <c r="Q643" s="973">
        <f t="shared" si="25"/>
        <v>3.8258410612550422E-3</v>
      </c>
      <c r="R643" s="307">
        <v>22899.300000595402</v>
      </c>
      <c r="S643" s="307">
        <v>18644.149999553501</v>
      </c>
      <c r="T643" s="307"/>
      <c r="U643" s="307"/>
      <c r="V643" s="307"/>
      <c r="W643" s="307"/>
      <c r="X643" s="307"/>
      <c r="Y643" s="308"/>
      <c r="Z643" s="308"/>
      <c r="AA643" s="308"/>
      <c r="AB643" s="308"/>
      <c r="AC643" s="308"/>
      <c r="AD643" s="308"/>
      <c r="AE643" s="308"/>
      <c r="AF643" s="308"/>
      <c r="AG643" s="308"/>
      <c r="AH643" s="308"/>
      <c r="AI643" s="308"/>
      <c r="AJ643" s="343"/>
      <c r="AK643" s="343"/>
      <c r="AL643" s="343"/>
      <c r="AM643" s="343"/>
      <c r="AN643" s="343"/>
      <c r="AO643" s="343"/>
    </row>
    <row r="644" spans="1:41" ht="15.75" customHeight="1" x14ac:dyDescent="0.25">
      <c r="A644" s="296" t="s">
        <v>2214</v>
      </c>
      <c r="B644" s="305" t="s">
        <v>2239</v>
      </c>
      <c r="C644" s="305" t="s">
        <v>272</v>
      </c>
      <c r="D644" s="342">
        <v>0</v>
      </c>
      <c r="E644" s="342">
        <v>3</v>
      </c>
      <c r="F644" s="342">
        <v>0</v>
      </c>
      <c r="G644" s="342">
        <v>5</v>
      </c>
      <c r="H644" s="342">
        <v>0</v>
      </c>
      <c r="I644" s="342">
        <v>1</v>
      </c>
      <c r="J644" s="342">
        <v>0</v>
      </c>
      <c r="K644" s="342">
        <v>0</v>
      </c>
      <c r="L644" s="342">
        <v>0</v>
      </c>
      <c r="M644" s="342">
        <v>0</v>
      </c>
      <c r="N644" s="342">
        <v>0</v>
      </c>
      <c r="O644" s="342">
        <v>0</v>
      </c>
      <c r="P644" s="342">
        <f t="shared" si="26"/>
        <v>9</v>
      </c>
      <c r="Q644" s="973">
        <f t="shared" ref="Q644:Q707" si="27">+P644/$P$766</f>
        <v>3.7426706034016718E-4</v>
      </c>
      <c r="R644" s="307" t="s">
        <v>112</v>
      </c>
      <c r="S644" s="307" t="s">
        <v>112</v>
      </c>
      <c r="T644" s="307"/>
      <c r="U644" s="307"/>
      <c r="V644" s="307"/>
      <c r="W644" s="307"/>
      <c r="X644" s="307"/>
      <c r="Y644" s="308"/>
      <c r="Z644" s="308"/>
      <c r="AA644" s="308"/>
      <c r="AB644" s="308"/>
      <c r="AC644" s="308"/>
      <c r="AD644" s="308"/>
      <c r="AE644" s="308"/>
      <c r="AF644" s="308"/>
      <c r="AG644" s="308"/>
      <c r="AH644" s="308"/>
      <c r="AI644" s="308"/>
      <c r="AJ644" s="343"/>
      <c r="AK644" s="343"/>
      <c r="AL644" s="343"/>
      <c r="AM644" s="343"/>
      <c r="AN644" s="343"/>
      <c r="AO644" s="343"/>
    </row>
    <row r="645" spans="1:41" ht="15.75" customHeight="1" x14ac:dyDescent="0.25">
      <c r="A645" s="296" t="s">
        <v>2214</v>
      </c>
      <c r="B645" s="305" t="s">
        <v>2465</v>
      </c>
      <c r="C645" s="305" t="s">
        <v>272</v>
      </c>
      <c r="D645" s="342">
        <v>0</v>
      </c>
      <c r="E645" s="342">
        <v>0</v>
      </c>
      <c r="F645" s="342">
        <v>0</v>
      </c>
      <c r="G645" s="342">
        <v>18</v>
      </c>
      <c r="H645" s="342">
        <v>0</v>
      </c>
      <c r="I645" s="342">
        <v>0</v>
      </c>
      <c r="J645" s="342">
        <v>0</v>
      </c>
      <c r="K645" s="342">
        <v>0</v>
      </c>
      <c r="L645" s="342">
        <v>0</v>
      </c>
      <c r="M645" s="342">
        <v>0</v>
      </c>
      <c r="N645" s="342">
        <v>0</v>
      </c>
      <c r="O645" s="342">
        <v>0</v>
      </c>
      <c r="P645" s="342">
        <f t="shared" si="26"/>
        <v>18</v>
      </c>
      <c r="Q645" s="973">
        <f t="shared" si="27"/>
        <v>7.4853412068033435E-4</v>
      </c>
      <c r="R645" s="307"/>
      <c r="S645" s="307"/>
      <c r="T645" s="307"/>
      <c r="U645" s="307"/>
      <c r="V645" s="307"/>
      <c r="W645" s="307"/>
      <c r="X645" s="307"/>
      <c r="Y645" s="308"/>
      <c r="Z645" s="308"/>
      <c r="AA645" s="308"/>
      <c r="AB645" s="308"/>
      <c r="AC645" s="308"/>
      <c r="AD645" s="308"/>
      <c r="AE645" s="308"/>
      <c r="AF645" s="308"/>
      <c r="AG645" s="308"/>
      <c r="AH645" s="308"/>
      <c r="AI645" s="308"/>
      <c r="AJ645" s="343"/>
      <c r="AK645" s="343"/>
      <c r="AL645" s="343"/>
      <c r="AM645" s="343"/>
      <c r="AN645" s="343"/>
      <c r="AO645" s="343"/>
    </row>
    <row r="646" spans="1:41" ht="15.75" customHeight="1" x14ac:dyDescent="0.25">
      <c r="A646" s="296" t="s">
        <v>2214</v>
      </c>
      <c r="B646" s="306" t="s">
        <v>2238</v>
      </c>
      <c r="C646" s="306" t="s">
        <v>299</v>
      </c>
      <c r="D646" s="342">
        <v>0</v>
      </c>
      <c r="E646" s="342">
        <v>4</v>
      </c>
      <c r="F646" s="342">
        <v>0</v>
      </c>
      <c r="G646" s="342">
        <v>0</v>
      </c>
      <c r="H646" s="342">
        <v>8</v>
      </c>
      <c r="I646" s="342">
        <v>0</v>
      </c>
      <c r="J646" s="342">
        <v>0</v>
      </c>
      <c r="K646" s="342">
        <v>0</v>
      </c>
      <c r="L646" s="342">
        <v>0</v>
      </c>
      <c r="M646" s="342">
        <v>0</v>
      </c>
      <c r="N646" s="342">
        <v>0</v>
      </c>
      <c r="O646" s="342">
        <v>0</v>
      </c>
      <c r="P646" s="342">
        <f t="shared" si="26"/>
        <v>12</v>
      </c>
      <c r="Q646" s="973">
        <f t="shared" si="27"/>
        <v>4.990227471202229E-4</v>
      </c>
      <c r="R646" s="307" t="s">
        <v>112</v>
      </c>
      <c r="S646" s="307" t="s">
        <v>112</v>
      </c>
      <c r="T646" s="307"/>
      <c r="U646" s="307"/>
      <c r="V646" s="307"/>
      <c r="W646" s="307"/>
      <c r="X646" s="307"/>
      <c r="Y646" s="308"/>
      <c r="Z646" s="308"/>
      <c r="AA646" s="308"/>
      <c r="AB646" s="308"/>
      <c r="AC646" s="308"/>
      <c r="AD646" s="308"/>
      <c r="AE646" s="308"/>
      <c r="AF646" s="308"/>
      <c r="AG646" s="308"/>
      <c r="AH646" s="308"/>
      <c r="AI646" s="308"/>
      <c r="AJ646" s="343"/>
      <c r="AK646" s="343"/>
      <c r="AL646" s="343"/>
      <c r="AM646" s="343"/>
      <c r="AN646" s="343"/>
      <c r="AO646" s="343"/>
    </row>
    <row r="647" spans="1:41" ht="15.75" customHeight="1" x14ac:dyDescent="0.25">
      <c r="A647" s="296" t="s">
        <v>469</v>
      </c>
      <c r="B647" s="305" t="s">
        <v>501</v>
      </c>
      <c r="C647" s="305" t="s">
        <v>272</v>
      </c>
      <c r="D647" s="342">
        <v>0</v>
      </c>
      <c r="E647" s="342">
        <v>0</v>
      </c>
      <c r="F647" s="342">
        <v>0</v>
      </c>
      <c r="G647" s="342">
        <v>0</v>
      </c>
      <c r="H647" s="342">
        <v>0</v>
      </c>
      <c r="I647" s="342">
        <v>0</v>
      </c>
      <c r="J647" s="342">
        <v>0</v>
      </c>
      <c r="K647" s="342">
        <v>0</v>
      </c>
      <c r="L647" s="342">
        <v>0</v>
      </c>
      <c r="M647" s="342">
        <v>0</v>
      </c>
      <c r="N647" s="342">
        <v>0</v>
      </c>
      <c r="O647" s="342">
        <v>0</v>
      </c>
      <c r="P647" s="342">
        <f t="shared" si="26"/>
        <v>0</v>
      </c>
      <c r="Q647" s="973">
        <f t="shared" si="27"/>
        <v>0</v>
      </c>
      <c r="R647" s="307" t="s">
        <v>112</v>
      </c>
      <c r="S647" s="307" t="s">
        <v>112</v>
      </c>
      <c r="T647" s="307"/>
      <c r="U647" s="307"/>
      <c r="V647" s="307"/>
      <c r="W647" s="307"/>
      <c r="X647" s="307"/>
      <c r="Y647" s="308"/>
      <c r="Z647" s="308"/>
      <c r="AA647" s="308"/>
      <c r="AB647" s="308"/>
      <c r="AC647" s="308"/>
      <c r="AD647" s="308"/>
      <c r="AE647" s="308"/>
      <c r="AF647" s="308"/>
      <c r="AG647" s="308"/>
      <c r="AH647" s="308"/>
      <c r="AI647" s="308"/>
      <c r="AJ647" s="343"/>
      <c r="AK647" s="344"/>
      <c r="AL647" s="344"/>
      <c r="AM647" s="344"/>
      <c r="AN647" s="344"/>
      <c r="AO647" s="344"/>
    </row>
    <row r="648" spans="1:41" ht="15.75" customHeight="1" x14ac:dyDescent="0.25">
      <c r="A648" s="296" t="s">
        <v>469</v>
      </c>
      <c r="B648" s="305" t="s">
        <v>470</v>
      </c>
      <c r="C648" s="305" t="s">
        <v>311</v>
      </c>
      <c r="D648" s="342">
        <v>0</v>
      </c>
      <c r="E648" s="342">
        <v>0</v>
      </c>
      <c r="F648" s="342">
        <v>0</v>
      </c>
      <c r="G648" s="342">
        <v>0</v>
      </c>
      <c r="H648" s="342">
        <v>0</v>
      </c>
      <c r="I648" s="342">
        <v>0</v>
      </c>
      <c r="J648" s="342">
        <v>0</v>
      </c>
      <c r="K648" s="342">
        <v>0</v>
      </c>
      <c r="L648" s="342">
        <v>0</v>
      </c>
      <c r="M648" s="342">
        <v>0</v>
      </c>
      <c r="N648" s="342">
        <v>0</v>
      </c>
      <c r="O648" s="342">
        <v>0</v>
      </c>
      <c r="P648" s="342">
        <f t="shared" si="26"/>
        <v>0</v>
      </c>
      <c r="Q648" s="973">
        <f t="shared" si="27"/>
        <v>0</v>
      </c>
      <c r="R648" s="307" t="s">
        <v>112</v>
      </c>
      <c r="S648" s="307" t="s">
        <v>112</v>
      </c>
      <c r="T648" s="307"/>
      <c r="U648" s="307"/>
      <c r="V648" s="307"/>
      <c r="W648" s="307"/>
      <c r="X648" s="307"/>
      <c r="Y648" s="308"/>
      <c r="Z648" s="308"/>
      <c r="AA648" s="308"/>
      <c r="AB648" s="308"/>
      <c r="AC648" s="308"/>
      <c r="AD648" s="308"/>
      <c r="AE648" s="308"/>
      <c r="AF648" s="308"/>
      <c r="AG648" s="308"/>
      <c r="AH648" s="308"/>
      <c r="AI648" s="308"/>
      <c r="AJ648" s="343"/>
      <c r="AK648" s="344"/>
      <c r="AL648" s="344"/>
      <c r="AM648" s="344"/>
      <c r="AN648" s="344"/>
      <c r="AO648" s="344"/>
    </row>
    <row r="649" spans="1:41" ht="15.75" customHeight="1" x14ac:dyDescent="0.25">
      <c r="A649" s="296" t="s">
        <v>469</v>
      </c>
      <c r="B649" s="306" t="s">
        <v>497</v>
      </c>
      <c r="C649" s="306" t="s">
        <v>274</v>
      </c>
      <c r="D649" s="342">
        <v>0</v>
      </c>
      <c r="E649" s="342">
        <v>0</v>
      </c>
      <c r="F649" s="342">
        <v>0</v>
      </c>
      <c r="G649" s="342">
        <v>0</v>
      </c>
      <c r="H649" s="342">
        <v>0</v>
      </c>
      <c r="I649" s="342">
        <v>0</v>
      </c>
      <c r="J649" s="342">
        <v>0</v>
      </c>
      <c r="K649" s="342">
        <v>0</v>
      </c>
      <c r="L649" s="342">
        <v>0</v>
      </c>
      <c r="M649" s="342">
        <v>0</v>
      </c>
      <c r="N649" s="342">
        <v>0</v>
      </c>
      <c r="O649" s="342">
        <v>0</v>
      </c>
      <c r="P649" s="342">
        <f t="shared" si="26"/>
        <v>0</v>
      </c>
      <c r="Q649" s="973">
        <f t="shared" si="27"/>
        <v>0</v>
      </c>
      <c r="R649" s="307" t="s">
        <v>112</v>
      </c>
      <c r="S649" s="307" t="s">
        <v>112</v>
      </c>
      <c r="T649" s="307"/>
      <c r="U649" s="307"/>
      <c r="V649" s="307"/>
      <c r="W649" s="307"/>
      <c r="X649" s="307"/>
      <c r="Y649" s="308"/>
      <c r="Z649" s="308"/>
      <c r="AA649" s="308"/>
      <c r="AB649" s="308"/>
      <c r="AC649" s="308"/>
      <c r="AD649" s="308"/>
      <c r="AE649" s="308"/>
      <c r="AF649" s="308"/>
      <c r="AG649" s="308"/>
      <c r="AH649" s="308"/>
      <c r="AI649" s="308"/>
      <c r="AJ649" s="343"/>
      <c r="AK649" s="344"/>
      <c r="AL649" s="344"/>
      <c r="AM649" s="344"/>
      <c r="AN649" s="344"/>
      <c r="AO649" s="344"/>
    </row>
    <row r="650" spans="1:41" ht="15.75" customHeight="1" x14ac:dyDescent="0.25">
      <c r="A650" s="296" t="s">
        <v>469</v>
      </c>
      <c r="B650" s="306" t="s">
        <v>534</v>
      </c>
      <c r="C650" s="306" t="s">
        <v>272</v>
      </c>
      <c r="D650" s="342">
        <v>0</v>
      </c>
      <c r="E650" s="342">
        <v>0</v>
      </c>
      <c r="F650" s="342">
        <v>0</v>
      </c>
      <c r="G650" s="342">
        <v>0</v>
      </c>
      <c r="H650" s="342">
        <v>0</v>
      </c>
      <c r="I650" s="342">
        <v>0</v>
      </c>
      <c r="J650" s="342">
        <v>0</v>
      </c>
      <c r="K650" s="342">
        <v>0</v>
      </c>
      <c r="L650" s="342">
        <v>0</v>
      </c>
      <c r="M650" s="342">
        <v>0</v>
      </c>
      <c r="N650" s="342">
        <v>0</v>
      </c>
      <c r="O650" s="342">
        <v>0</v>
      </c>
      <c r="P650" s="342">
        <f t="shared" si="26"/>
        <v>0</v>
      </c>
      <c r="Q650" s="973">
        <f t="shared" si="27"/>
        <v>0</v>
      </c>
      <c r="R650" s="307" t="s">
        <v>112</v>
      </c>
      <c r="S650" s="307" t="s">
        <v>112</v>
      </c>
      <c r="T650" s="307"/>
      <c r="U650" s="307"/>
      <c r="V650" s="307"/>
      <c r="W650" s="307"/>
      <c r="X650" s="307"/>
      <c r="Y650" s="308"/>
      <c r="Z650" s="308"/>
      <c r="AA650" s="308"/>
      <c r="AB650" s="308"/>
      <c r="AC650" s="308"/>
      <c r="AD650" s="308"/>
      <c r="AE650" s="308"/>
      <c r="AF650" s="308"/>
      <c r="AG650" s="308"/>
      <c r="AH650" s="308"/>
      <c r="AI650" s="308"/>
      <c r="AJ650" s="343"/>
      <c r="AK650" s="344"/>
      <c r="AL650" s="344"/>
      <c r="AM650" s="344"/>
      <c r="AN650" s="344"/>
      <c r="AO650" s="344"/>
    </row>
    <row r="651" spans="1:41" ht="15.75" customHeight="1" x14ac:dyDescent="0.25">
      <c r="A651" s="296" t="s">
        <v>166</v>
      </c>
      <c r="B651" s="305" t="s">
        <v>1844</v>
      </c>
      <c r="C651" s="305" t="s">
        <v>272</v>
      </c>
      <c r="D651" s="342">
        <v>0</v>
      </c>
      <c r="E651" s="342">
        <v>0</v>
      </c>
      <c r="F651" s="342">
        <v>1</v>
      </c>
      <c r="G651" s="342">
        <v>1</v>
      </c>
      <c r="H651" s="342">
        <v>1</v>
      </c>
      <c r="I651" s="342">
        <v>1</v>
      </c>
      <c r="J651" s="342">
        <v>0</v>
      </c>
      <c r="K651" s="342">
        <v>0</v>
      </c>
      <c r="L651" s="342">
        <v>0</v>
      </c>
      <c r="M651" s="342">
        <v>0</v>
      </c>
      <c r="N651" s="342">
        <v>0</v>
      </c>
      <c r="O651" s="342">
        <v>0</v>
      </c>
      <c r="P651" s="342">
        <f t="shared" si="26"/>
        <v>4</v>
      </c>
      <c r="Q651" s="973">
        <f t="shared" si="27"/>
        <v>1.6634091570674097E-4</v>
      </c>
      <c r="R651" s="307" t="s">
        <v>112</v>
      </c>
      <c r="S651" s="307" t="s">
        <v>112</v>
      </c>
      <c r="T651" s="307"/>
      <c r="U651" s="307"/>
      <c r="V651" s="307"/>
      <c r="W651" s="307"/>
      <c r="X651" s="307"/>
      <c r="Y651" s="308"/>
      <c r="Z651" s="308"/>
      <c r="AA651" s="308"/>
      <c r="AB651" s="308"/>
      <c r="AC651" s="308"/>
      <c r="AD651" s="308"/>
      <c r="AE651" s="308"/>
      <c r="AF651" s="308"/>
      <c r="AG651" s="308"/>
      <c r="AH651" s="308"/>
      <c r="AI651" s="308"/>
      <c r="AJ651" s="343"/>
      <c r="AK651" s="344"/>
      <c r="AL651" s="344"/>
      <c r="AM651" s="344"/>
      <c r="AN651" s="344"/>
      <c r="AO651" s="344"/>
    </row>
    <row r="652" spans="1:41" ht="15.75" customHeight="1" x14ac:dyDescent="0.25">
      <c r="A652" s="296" t="s">
        <v>166</v>
      </c>
      <c r="B652" s="306" t="s">
        <v>535</v>
      </c>
      <c r="C652" s="306" t="s">
        <v>272</v>
      </c>
      <c r="D652" s="342">
        <v>0</v>
      </c>
      <c r="E652" s="342">
        <v>0</v>
      </c>
      <c r="F652" s="342">
        <v>0</v>
      </c>
      <c r="G652" s="342">
        <v>1</v>
      </c>
      <c r="H652" s="342">
        <v>1</v>
      </c>
      <c r="I652" s="342">
        <v>1</v>
      </c>
      <c r="J652" s="342">
        <v>0</v>
      </c>
      <c r="K652" s="342">
        <v>0</v>
      </c>
      <c r="L652" s="342">
        <v>0</v>
      </c>
      <c r="M652" s="342">
        <v>0</v>
      </c>
      <c r="N652" s="342">
        <v>0</v>
      </c>
      <c r="O652" s="342">
        <v>0</v>
      </c>
      <c r="P652" s="342">
        <f t="shared" si="26"/>
        <v>3</v>
      </c>
      <c r="Q652" s="973">
        <f t="shared" si="27"/>
        <v>1.2475568678005573E-4</v>
      </c>
      <c r="R652" s="307" t="s">
        <v>112</v>
      </c>
      <c r="S652" s="307" t="s">
        <v>112</v>
      </c>
      <c r="T652" s="307"/>
      <c r="U652" s="307"/>
      <c r="V652" s="307"/>
      <c r="W652" s="307"/>
      <c r="X652" s="307"/>
      <c r="Y652" s="308"/>
      <c r="Z652" s="308"/>
      <c r="AA652" s="308"/>
      <c r="AB652" s="308"/>
      <c r="AC652" s="308"/>
      <c r="AD652" s="308"/>
      <c r="AE652" s="308"/>
      <c r="AF652" s="308"/>
      <c r="AG652" s="308"/>
      <c r="AH652" s="308"/>
      <c r="AI652" s="308"/>
      <c r="AJ652" s="343"/>
      <c r="AK652" s="344"/>
      <c r="AL652" s="344"/>
      <c r="AM652" s="344"/>
      <c r="AN652" s="344"/>
      <c r="AO652" s="344"/>
    </row>
    <row r="653" spans="1:41" ht="15.75" customHeight="1" x14ac:dyDescent="0.25">
      <c r="A653" s="296" t="s">
        <v>166</v>
      </c>
      <c r="B653" s="306" t="s">
        <v>1489</v>
      </c>
      <c r="C653" s="306" t="s">
        <v>272</v>
      </c>
      <c r="D653" s="342">
        <v>0</v>
      </c>
      <c r="E653" s="342">
        <v>0</v>
      </c>
      <c r="F653" s="342">
        <v>0</v>
      </c>
      <c r="G653" s="342">
        <v>0</v>
      </c>
      <c r="H653" s="342">
        <v>0</v>
      </c>
      <c r="I653" s="342">
        <v>0</v>
      </c>
      <c r="J653" s="342">
        <v>0</v>
      </c>
      <c r="K653" s="342">
        <v>0</v>
      </c>
      <c r="L653" s="342">
        <v>0</v>
      </c>
      <c r="M653" s="342">
        <v>0</v>
      </c>
      <c r="N653" s="342">
        <v>0</v>
      </c>
      <c r="O653" s="342">
        <v>0</v>
      </c>
      <c r="P653" s="342">
        <f t="shared" si="26"/>
        <v>0</v>
      </c>
      <c r="Q653" s="973">
        <f t="shared" si="27"/>
        <v>0</v>
      </c>
      <c r="R653" s="307" t="s">
        <v>112</v>
      </c>
      <c r="S653" s="307" t="s">
        <v>112</v>
      </c>
      <c r="T653" s="307"/>
      <c r="U653" s="307"/>
      <c r="V653" s="307"/>
      <c r="W653" s="307"/>
      <c r="X653" s="307"/>
      <c r="Y653" s="308"/>
      <c r="Z653" s="308"/>
      <c r="AA653" s="308"/>
      <c r="AB653" s="308"/>
      <c r="AC653" s="308"/>
      <c r="AD653" s="308"/>
      <c r="AE653" s="308"/>
      <c r="AF653" s="308"/>
      <c r="AG653" s="308"/>
      <c r="AH653" s="308"/>
      <c r="AI653" s="308"/>
      <c r="AJ653" s="343"/>
      <c r="AK653" s="344"/>
      <c r="AL653" s="344"/>
      <c r="AM653" s="344"/>
      <c r="AN653" s="344"/>
      <c r="AO653" s="344"/>
    </row>
    <row r="654" spans="1:41" ht="15.75" customHeight="1" x14ac:dyDescent="0.25">
      <c r="A654" s="296" t="s">
        <v>166</v>
      </c>
      <c r="B654" s="306" t="s">
        <v>605</v>
      </c>
      <c r="C654" s="306" t="s">
        <v>389</v>
      </c>
      <c r="D654" s="342">
        <v>0</v>
      </c>
      <c r="E654" s="342">
        <v>0</v>
      </c>
      <c r="F654" s="342">
        <v>0</v>
      </c>
      <c r="G654" s="342">
        <v>0</v>
      </c>
      <c r="H654" s="342">
        <v>0</v>
      </c>
      <c r="I654" s="342">
        <v>0</v>
      </c>
      <c r="J654" s="342">
        <v>0</v>
      </c>
      <c r="K654" s="342">
        <v>0</v>
      </c>
      <c r="L654" s="342">
        <v>0</v>
      </c>
      <c r="M654" s="342">
        <v>0</v>
      </c>
      <c r="N654" s="342">
        <v>0</v>
      </c>
      <c r="O654" s="342">
        <v>0</v>
      </c>
      <c r="P654" s="342">
        <f t="shared" si="26"/>
        <v>0</v>
      </c>
      <c r="Q654" s="973">
        <f t="shared" si="27"/>
        <v>0</v>
      </c>
      <c r="R654" s="307" t="s">
        <v>112</v>
      </c>
      <c r="S654" s="307" t="s">
        <v>112</v>
      </c>
      <c r="T654" s="307"/>
      <c r="U654" s="307"/>
      <c r="V654" s="307"/>
      <c r="W654" s="307"/>
      <c r="X654" s="307"/>
      <c r="Y654" s="308"/>
      <c r="Z654" s="308"/>
      <c r="AA654" s="308"/>
      <c r="AB654" s="308"/>
      <c r="AC654" s="308"/>
      <c r="AD654" s="308"/>
      <c r="AE654" s="308"/>
      <c r="AF654" s="308"/>
      <c r="AG654" s="308"/>
      <c r="AH654" s="308"/>
      <c r="AI654" s="308"/>
      <c r="AJ654" s="343"/>
      <c r="AK654" s="344"/>
      <c r="AL654" s="344"/>
      <c r="AM654" s="344"/>
      <c r="AN654" s="344"/>
      <c r="AO654" s="344"/>
    </row>
    <row r="655" spans="1:41" ht="15.75" customHeight="1" x14ac:dyDescent="0.25">
      <c r="A655" s="296" t="s">
        <v>166</v>
      </c>
      <c r="B655" s="305" t="s">
        <v>604</v>
      </c>
      <c r="C655" s="305" t="s">
        <v>389</v>
      </c>
      <c r="D655" s="342">
        <v>3</v>
      </c>
      <c r="E655" s="342">
        <v>3</v>
      </c>
      <c r="F655" s="342">
        <v>3</v>
      </c>
      <c r="G655" s="342">
        <v>0</v>
      </c>
      <c r="H655" s="342">
        <v>6</v>
      </c>
      <c r="I655" s="342">
        <v>4</v>
      </c>
      <c r="J655" s="342">
        <v>0</v>
      </c>
      <c r="K655" s="342">
        <v>0</v>
      </c>
      <c r="L655" s="342">
        <v>0</v>
      </c>
      <c r="M655" s="342">
        <v>0</v>
      </c>
      <c r="N655" s="342">
        <v>0</v>
      </c>
      <c r="O655" s="342">
        <v>0</v>
      </c>
      <c r="P655" s="342">
        <f t="shared" si="26"/>
        <v>19</v>
      </c>
      <c r="Q655" s="973">
        <f t="shared" si="27"/>
        <v>7.9011934960701959E-4</v>
      </c>
      <c r="R655" s="307" t="s">
        <v>112</v>
      </c>
      <c r="S655" s="307" t="s">
        <v>112</v>
      </c>
      <c r="T655" s="307"/>
      <c r="U655" s="307"/>
      <c r="V655" s="307"/>
      <c r="W655" s="307"/>
      <c r="X655" s="307"/>
      <c r="Y655" s="308"/>
      <c r="Z655" s="308"/>
      <c r="AA655" s="308"/>
      <c r="AB655" s="308"/>
      <c r="AC655" s="308"/>
      <c r="AD655" s="308"/>
      <c r="AE655" s="308"/>
      <c r="AF655" s="308"/>
      <c r="AG655" s="308"/>
      <c r="AH655" s="308"/>
      <c r="AI655" s="308"/>
      <c r="AJ655" s="343"/>
      <c r="AK655" s="344"/>
      <c r="AL655" s="344"/>
      <c r="AM655" s="344"/>
      <c r="AN655" s="344"/>
      <c r="AO655" s="344"/>
    </row>
    <row r="656" spans="1:41" ht="15.75" customHeight="1" x14ac:dyDescent="0.25">
      <c r="A656" s="296" t="s">
        <v>166</v>
      </c>
      <c r="B656" s="305" t="s">
        <v>564</v>
      </c>
      <c r="C656" s="305" t="s">
        <v>272</v>
      </c>
      <c r="D656" s="342">
        <v>0</v>
      </c>
      <c r="E656" s="342">
        <v>0</v>
      </c>
      <c r="F656" s="342">
        <v>0</v>
      </c>
      <c r="G656" s="342">
        <v>0</v>
      </c>
      <c r="H656" s="342">
        <v>0</v>
      </c>
      <c r="I656" s="342">
        <v>0</v>
      </c>
      <c r="J656" s="342">
        <v>0</v>
      </c>
      <c r="K656" s="342">
        <v>0</v>
      </c>
      <c r="L656" s="342">
        <v>0</v>
      </c>
      <c r="M656" s="342">
        <v>0</v>
      </c>
      <c r="N656" s="342">
        <v>0</v>
      </c>
      <c r="O656" s="342">
        <v>0</v>
      </c>
      <c r="P656" s="342">
        <f t="shared" si="26"/>
        <v>0</v>
      </c>
      <c r="Q656" s="973">
        <f t="shared" si="27"/>
        <v>0</v>
      </c>
      <c r="R656" s="307" t="s">
        <v>112</v>
      </c>
      <c r="S656" s="307" t="s">
        <v>112</v>
      </c>
      <c r="T656" s="307"/>
      <c r="U656" s="307"/>
      <c r="V656" s="307"/>
      <c r="W656" s="307"/>
      <c r="X656" s="307"/>
      <c r="Y656" s="308"/>
      <c r="Z656" s="308"/>
      <c r="AA656" s="308"/>
      <c r="AB656" s="308"/>
      <c r="AC656" s="308"/>
      <c r="AD656" s="308"/>
      <c r="AE656" s="308"/>
      <c r="AF656" s="308"/>
      <c r="AG656" s="308"/>
      <c r="AH656" s="308"/>
      <c r="AI656" s="308"/>
      <c r="AJ656" s="343"/>
      <c r="AK656" s="344"/>
      <c r="AL656" s="344"/>
      <c r="AM656" s="344"/>
      <c r="AN656" s="344"/>
      <c r="AO656" s="344"/>
    </row>
    <row r="657" spans="1:41" ht="15.75" customHeight="1" x14ac:dyDescent="0.25">
      <c r="A657" s="296" t="s">
        <v>1615</v>
      </c>
      <c r="B657" s="305" t="s">
        <v>1619</v>
      </c>
      <c r="C657" s="305" t="s">
        <v>277</v>
      </c>
      <c r="D657" s="342">
        <v>0</v>
      </c>
      <c r="E657" s="342">
        <v>0</v>
      </c>
      <c r="F657" s="342">
        <v>0</v>
      </c>
      <c r="G657" s="342">
        <v>0</v>
      </c>
      <c r="H657" s="342">
        <v>0</v>
      </c>
      <c r="I657" s="342">
        <v>0</v>
      </c>
      <c r="J657" s="342">
        <v>0</v>
      </c>
      <c r="K657" s="342">
        <v>0</v>
      </c>
      <c r="L657" s="342">
        <v>0</v>
      </c>
      <c r="M657" s="342">
        <v>0</v>
      </c>
      <c r="N657" s="342">
        <v>0</v>
      </c>
      <c r="O657" s="342">
        <v>0</v>
      </c>
      <c r="P657" s="342">
        <f t="shared" si="26"/>
        <v>0</v>
      </c>
      <c r="Q657" s="973">
        <f t="shared" si="27"/>
        <v>0</v>
      </c>
      <c r="R657" s="307" t="s">
        <v>112</v>
      </c>
      <c r="S657" s="307" t="s">
        <v>112</v>
      </c>
      <c r="T657" s="307"/>
      <c r="U657" s="307"/>
      <c r="V657" s="307"/>
      <c r="W657" s="307"/>
      <c r="X657" s="307"/>
      <c r="Y657" s="308"/>
      <c r="Z657" s="308"/>
      <c r="AA657" s="308"/>
      <c r="AB657" s="308"/>
      <c r="AC657" s="308"/>
      <c r="AD657" s="308"/>
      <c r="AE657" s="308"/>
      <c r="AF657" s="308"/>
      <c r="AG657" s="308"/>
      <c r="AH657" s="308"/>
      <c r="AI657" s="308"/>
      <c r="AJ657" s="343"/>
      <c r="AK657" s="344"/>
      <c r="AL657" s="344"/>
      <c r="AM657" s="344"/>
      <c r="AN657" s="344"/>
      <c r="AO657" s="344"/>
    </row>
    <row r="658" spans="1:41" ht="15.75" customHeight="1" x14ac:dyDescent="0.25">
      <c r="A658" s="296" t="s">
        <v>148</v>
      </c>
      <c r="B658" s="306" t="s">
        <v>606</v>
      </c>
      <c r="C658" s="306" t="s">
        <v>328</v>
      </c>
      <c r="D658" s="342">
        <v>0</v>
      </c>
      <c r="E658" s="342">
        <v>0</v>
      </c>
      <c r="F658" s="342">
        <v>0</v>
      </c>
      <c r="G658" s="342">
        <v>0</v>
      </c>
      <c r="H658" s="342">
        <v>0</v>
      </c>
      <c r="I658" s="342">
        <v>0</v>
      </c>
      <c r="J658" s="342">
        <v>0</v>
      </c>
      <c r="K658" s="342">
        <v>0</v>
      </c>
      <c r="L658" s="342">
        <v>0</v>
      </c>
      <c r="M658" s="342">
        <v>0</v>
      </c>
      <c r="N658" s="342">
        <v>0</v>
      </c>
      <c r="O658" s="342">
        <v>0</v>
      </c>
      <c r="P658" s="342">
        <f t="shared" si="26"/>
        <v>0</v>
      </c>
      <c r="Q658" s="973">
        <f t="shared" si="27"/>
        <v>0</v>
      </c>
      <c r="R658" s="307" t="s">
        <v>112</v>
      </c>
      <c r="S658" s="307" t="s">
        <v>112</v>
      </c>
      <c r="T658" s="307"/>
      <c r="U658" s="307"/>
      <c r="V658" s="307"/>
      <c r="W658" s="307"/>
      <c r="X658" s="307"/>
      <c r="Y658" s="308"/>
      <c r="Z658" s="308"/>
      <c r="AA658" s="308"/>
      <c r="AB658" s="308"/>
      <c r="AC658" s="308"/>
      <c r="AD658" s="308"/>
      <c r="AE658" s="308"/>
      <c r="AF658" s="308"/>
      <c r="AG658" s="308"/>
      <c r="AH658" s="308"/>
      <c r="AI658" s="308"/>
      <c r="AJ658" s="343"/>
      <c r="AK658" s="344"/>
      <c r="AL658" s="344"/>
      <c r="AM658" s="344"/>
      <c r="AN658" s="344"/>
      <c r="AO658" s="344"/>
    </row>
    <row r="659" spans="1:41" ht="15.75" customHeight="1" x14ac:dyDescent="0.25">
      <c r="A659" s="296" t="s">
        <v>148</v>
      </c>
      <c r="B659" s="306" t="s">
        <v>492</v>
      </c>
      <c r="C659" s="306" t="s">
        <v>389</v>
      </c>
      <c r="D659" s="342">
        <v>0</v>
      </c>
      <c r="E659" s="342">
        <v>0</v>
      </c>
      <c r="F659" s="342">
        <v>0</v>
      </c>
      <c r="G659" s="342">
        <v>0</v>
      </c>
      <c r="H659" s="342">
        <v>0</v>
      </c>
      <c r="I659" s="342">
        <v>0</v>
      </c>
      <c r="J659" s="342">
        <v>0</v>
      </c>
      <c r="K659" s="342">
        <v>0</v>
      </c>
      <c r="L659" s="342">
        <v>0</v>
      </c>
      <c r="M659" s="342">
        <v>0</v>
      </c>
      <c r="N659" s="342">
        <v>0</v>
      </c>
      <c r="O659" s="342">
        <v>0</v>
      </c>
      <c r="P659" s="342">
        <f t="shared" si="26"/>
        <v>0</v>
      </c>
      <c r="Q659" s="973">
        <f t="shared" si="27"/>
        <v>0</v>
      </c>
      <c r="R659" s="307" t="s">
        <v>112</v>
      </c>
      <c r="S659" s="307" t="s">
        <v>112</v>
      </c>
      <c r="T659" s="307"/>
      <c r="U659" s="307"/>
      <c r="V659" s="307"/>
      <c r="W659" s="307"/>
      <c r="X659" s="307"/>
      <c r="Y659" s="308"/>
      <c r="Z659" s="308"/>
      <c r="AA659" s="308"/>
      <c r="AB659" s="308"/>
      <c r="AC659" s="308"/>
      <c r="AD659" s="308"/>
      <c r="AE659" s="308"/>
      <c r="AF659" s="308"/>
      <c r="AG659" s="308"/>
      <c r="AH659" s="308"/>
      <c r="AI659" s="308"/>
      <c r="AJ659" s="343"/>
      <c r="AK659" s="343"/>
      <c r="AL659" s="343"/>
      <c r="AM659" s="343"/>
      <c r="AN659" s="343"/>
      <c r="AO659" s="343"/>
    </row>
    <row r="660" spans="1:41" ht="15.75" customHeight="1" x14ac:dyDescent="0.25">
      <c r="A660" s="296" t="s">
        <v>148</v>
      </c>
      <c r="B660" s="305" t="s">
        <v>2148</v>
      </c>
      <c r="C660" s="305" t="s">
        <v>328</v>
      </c>
      <c r="D660" s="342">
        <v>0</v>
      </c>
      <c r="E660" s="342">
        <v>0</v>
      </c>
      <c r="F660" s="342">
        <v>0</v>
      </c>
      <c r="G660" s="342">
        <v>0</v>
      </c>
      <c r="H660" s="342">
        <v>0</v>
      </c>
      <c r="I660" s="342">
        <v>3</v>
      </c>
      <c r="J660" s="342">
        <v>0</v>
      </c>
      <c r="K660" s="342">
        <v>0</v>
      </c>
      <c r="L660" s="342">
        <v>0</v>
      </c>
      <c r="M660" s="342">
        <v>0</v>
      </c>
      <c r="N660" s="342">
        <v>0</v>
      </c>
      <c r="O660" s="342">
        <v>0</v>
      </c>
      <c r="P660" s="342">
        <f t="shared" si="26"/>
        <v>3</v>
      </c>
      <c r="Q660" s="973">
        <f t="shared" si="27"/>
        <v>1.2475568678005573E-4</v>
      </c>
      <c r="R660" s="307" t="s">
        <v>112</v>
      </c>
      <c r="S660" s="307" t="s">
        <v>112</v>
      </c>
      <c r="T660" s="307"/>
      <c r="U660" s="307"/>
      <c r="V660" s="307"/>
      <c r="W660" s="307"/>
      <c r="X660" s="307"/>
      <c r="Y660" s="308"/>
      <c r="Z660" s="308"/>
      <c r="AA660" s="308"/>
      <c r="AB660" s="308"/>
      <c r="AC660" s="308"/>
      <c r="AD660" s="308"/>
      <c r="AE660" s="308"/>
      <c r="AF660" s="308"/>
      <c r="AG660" s="308"/>
      <c r="AH660" s="308"/>
      <c r="AI660" s="308"/>
      <c r="AJ660" s="343"/>
      <c r="AK660" s="343"/>
      <c r="AL660" s="343"/>
      <c r="AM660" s="343"/>
      <c r="AN660" s="343"/>
      <c r="AO660" s="343"/>
    </row>
    <row r="661" spans="1:41" ht="15.75" customHeight="1" x14ac:dyDescent="0.25">
      <c r="A661" s="296" t="s">
        <v>148</v>
      </c>
      <c r="B661" s="306" t="s">
        <v>1966</v>
      </c>
      <c r="C661" s="306" t="s">
        <v>289</v>
      </c>
      <c r="D661" s="342">
        <v>118</v>
      </c>
      <c r="E661" s="342">
        <v>34</v>
      </c>
      <c r="F661" s="342">
        <v>0</v>
      </c>
      <c r="G661" s="342">
        <v>122</v>
      </c>
      <c r="H661" s="342">
        <v>135</v>
      </c>
      <c r="I661" s="342">
        <v>91</v>
      </c>
      <c r="J661" s="342">
        <v>0</v>
      </c>
      <c r="K661" s="342">
        <v>0</v>
      </c>
      <c r="L661" s="342">
        <v>0</v>
      </c>
      <c r="M661" s="342">
        <v>0</v>
      </c>
      <c r="N661" s="342">
        <v>0</v>
      </c>
      <c r="O661" s="342">
        <v>0</v>
      </c>
      <c r="P661" s="342">
        <f t="shared" si="26"/>
        <v>500</v>
      </c>
      <c r="Q661" s="973">
        <f t="shared" si="27"/>
        <v>2.0792614463342622E-2</v>
      </c>
      <c r="R661" s="307">
        <v>11449.41</v>
      </c>
      <c r="S661" s="307">
        <v>8692.6299999999992</v>
      </c>
      <c r="T661" s="307"/>
      <c r="U661" s="307"/>
      <c r="V661" s="307"/>
      <c r="W661" s="307"/>
      <c r="X661" s="307"/>
      <c r="Y661" s="308"/>
      <c r="Z661" s="308"/>
      <c r="AA661" s="308"/>
      <c r="AB661" s="308"/>
      <c r="AC661" s="308"/>
      <c r="AD661" s="308"/>
      <c r="AE661" s="308"/>
      <c r="AF661" s="308"/>
      <c r="AG661" s="308"/>
      <c r="AH661" s="308"/>
      <c r="AI661" s="308"/>
      <c r="AJ661" s="343"/>
      <c r="AK661" s="344"/>
      <c r="AL661" s="344"/>
      <c r="AM661" s="344"/>
      <c r="AN661" s="344"/>
      <c r="AO661" s="344"/>
    </row>
    <row r="662" spans="1:41" ht="15.75" customHeight="1" x14ac:dyDescent="0.25">
      <c r="A662" s="296" t="s">
        <v>148</v>
      </c>
      <c r="B662" s="305" t="s">
        <v>2115</v>
      </c>
      <c r="C662" s="305" t="s">
        <v>272</v>
      </c>
      <c r="D662" s="342">
        <v>0</v>
      </c>
      <c r="E662" s="342">
        <v>0</v>
      </c>
      <c r="F662" s="342">
        <v>0</v>
      </c>
      <c r="G662" s="342">
        <v>0</v>
      </c>
      <c r="H662" s="342">
        <v>0</v>
      </c>
      <c r="I662" s="342">
        <v>0</v>
      </c>
      <c r="J662" s="342">
        <v>0</v>
      </c>
      <c r="K662" s="342">
        <v>0</v>
      </c>
      <c r="L662" s="342">
        <v>0</v>
      </c>
      <c r="M662" s="342">
        <v>0</v>
      </c>
      <c r="N662" s="342">
        <v>0</v>
      </c>
      <c r="O662" s="342">
        <v>0</v>
      </c>
      <c r="P662" s="342">
        <f t="shared" ref="P662:P725" si="28">SUM(D662:O662)</f>
        <v>0</v>
      </c>
      <c r="Q662" s="973">
        <f t="shared" si="27"/>
        <v>0</v>
      </c>
      <c r="R662" s="307" t="s">
        <v>112</v>
      </c>
      <c r="S662" s="307" t="s">
        <v>112</v>
      </c>
      <c r="T662" s="307"/>
      <c r="U662" s="307"/>
      <c r="V662" s="307"/>
      <c r="W662" s="307"/>
      <c r="X662" s="307"/>
      <c r="Y662" s="308"/>
      <c r="Z662" s="308"/>
      <c r="AA662" s="308"/>
      <c r="AB662" s="308"/>
      <c r="AC662" s="308"/>
      <c r="AD662" s="308"/>
      <c r="AE662" s="308"/>
      <c r="AF662" s="308"/>
      <c r="AG662" s="308"/>
      <c r="AH662" s="308"/>
      <c r="AI662" s="308"/>
      <c r="AJ662" s="343"/>
      <c r="AK662" s="344"/>
      <c r="AL662" s="344"/>
      <c r="AM662" s="344"/>
      <c r="AN662" s="344"/>
      <c r="AO662" s="344"/>
    </row>
    <row r="663" spans="1:41" ht="15.75" customHeight="1" x14ac:dyDescent="0.25">
      <c r="A663" s="296" t="s">
        <v>148</v>
      </c>
      <c r="B663" s="305" t="s">
        <v>509</v>
      </c>
      <c r="C663" s="305" t="s">
        <v>328</v>
      </c>
      <c r="D663" s="342">
        <v>0</v>
      </c>
      <c r="E663" s="342">
        <v>0</v>
      </c>
      <c r="F663" s="342">
        <v>0</v>
      </c>
      <c r="G663" s="342">
        <v>0</v>
      </c>
      <c r="H663" s="342">
        <v>0</v>
      </c>
      <c r="I663" s="342">
        <v>0</v>
      </c>
      <c r="J663" s="342">
        <v>0</v>
      </c>
      <c r="K663" s="342">
        <v>0</v>
      </c>
      <c r="L663" s="342">
        <v>0</v>
      </c>
      <c r="M663" s="342">
        <v>0</v>
      </c>
      <c r="N663" s="342">
        <v>0</v>
      </c>
      <c r="O663" s="342">
        <v>0</v>
      </c>
      <c r="P663" s="342">
        <f t="shared" si="28"/>
        <v>0</v>
      </c>
      <c r="Q663" s="973">
        <f t="shared" si="27"/>
        <v>0</v>
      </c>
      <c r="R663" s="307" t="s">
        <v>112</v>
      </c>
      <c r="S663" s="307" t="s">
        <v>112</v>
      </c>
      <c r="T663" s="307"/>
      <c r="U663" s="307"/>
      <c r="V663" s="307"/>
      <c r="W663" s="307"/>
      <c r="X663" s="307"/>
      <c r="Y663" s="308"/>
      <c r="Z663" s="308"/>
      <c r="AA663" s="308"/>
      <c r="AB663" s="308"/>
      <c r="AC663" s="308"/>
      <c r="AD663" s="308"/>
      <c r="AE663" s="308"/>
      <c r="AF663" s="308"/>
      <c r="AG663" s="308"/>
      <c r="AH663" s="308"/>
      <c r="AI663" s="308"/>
      <c r="AJ663" s="343"/>
      <c r="AK663" s="344"/>
      <c r="AL663" s="344"/>
      <c r="AM663" s="344"/>
      <c r="AN663" s="344"/>
      <c r="AO663" s="344"/>
    </row>
    <row r="664" spans="1:41" ht="15.75" customHeight="1" x14ac:dyDescent="0.25">
      <c r="A664" s="296" t="s">
        <v>148</v>
      </c>
      <c r="B664" s="306" t="s">
        <v>409</v>
      </c>
      <c r="C664" s="306" t="s">
        <v>289</v>
      </c>
      <c r="D664" s="342">
        <v>14</v>
      </c>
      <c r="E664" s="342">
        <v>2</v>
      </c>
      <c r="F664" s="342">
        <v>0</v>
      </c>
      <c r="G664" s="342">
        <v>106</v>
      </c>
      <c r="H664" s="342">
        <v>108</v>
      </c>
      <c r="I664" s="342">
        <v>89</v>
      </c>
      <c r="J664" s="342">
        <v>0</v>
      </c>
      <c r="K664" s="342">
        <v>0</v>
      </c>
      <c r="L664" s="342">
        <v>0</v>
      </c>
      <c r="M664" s="342">
        <v>0</v>
      </c>
      <c r="N664" s="342">
        <v>0</v>
      </c>
      <c r="O664" s="342">
        <v>0</v>
      </c>
      <c r="P664" s="342">
        <f t="shared" si="28"/>
        <v>319</v>
      </c>
      <c r="Q664" s="973">
        <f t="shared" si="27"/>
        <v>1.3265688027612592E-2</v>
      </c>
      <c r="R664" s="307">
        <v>10940.3957533251</v>
      </c>
      <c r="S664" s="307">
        <v>10712.9440548035</v>
      </c>
      <c r="T664" s="307"/>
      <c r="U664" s="307"/>
      <c r="V664" s="307"/>
      <c r="W664" s="307"/>
      <c r="X664" s="307"/>
      <c r="Y664" s="308"/>
      <c r="Z664" s="308"/>
      <c r="AA664" s="308"/>
      <c r="AB664" s="308"/>
      <c r="AC664" s="308"/>
      <c r="AD664" s="308"/>
      <c r="AE664" s="308"/>
      <c r="AF664" s="308"/>
      <c r="AG664" s="308"/>
      <c r="AH664" s="308"/>
      <c r="AI664" s="308"/>
      <c r="AJ664" s="343"/>
      <c r="AK664" s="344"/>
      <c r="AL664" s="344"/>
      <c r="AM664" s="344"/>
      <c r="AN664" s="344"/>
      <c r="AO664" s="344"/>
    </row>
    <row r="665" spans="1:41" ht="15.75" customHeight="1" x14ac:dyDescent="0.25">
      <c r="A665" s="296" t="s">
        <v>148</v>
      </c>
      <c r="B665" s="306" t="s">
        <v>1593</v>
      </c>
      <c r="C665" s="306" t="s">
        <v>272</v>
      </c>
      <c r="D665" s="342">
        <v>6</v>
      </c>
      <c r="E665" s="342">
        <v>0</v>
      </c>
      <c r="F665" s="342">
        <v>0</v>
      </c>
      <c r="G665" s="342">
        <v>0</v>
      </c>
      <c r="H665" s="342">
        <v>0</v>
      </c>
      <c r="I665" s="342">
        <v>0</v>
      </c>
      <c r="J665" s="342">
        <v>0</v>
      </c>
      <c r="K665" s="342">
        <v>0</v>
      </c>
      <c r="L665" s="342">
        <v>0</v>
      </c>
      <c r="M665" s="342">
        <v>0</v>
      </c>
      <c r="N665" s="342">
        <v>0</v>
      </c>
      <c r="O665" s="342">
        <v>0</v>
      </c>
      <c r="P665" s="342">
        <f t="shared" si="28"/>
        <v>6</v>
      </c>
      <c r="Q665" s="973">
        <f t="shared" si="27"/>
        <v>2.4951137356011145E-4</v>
      </c>
      <c r="R665" s="307">
        <v>22787.65</v>
      </c>
      <c r="S665" s="307">
        <v>22787.65</v>
      </c>
      <c r="T665" s="307"/>
      <c r="U665" s="307"/>
      <c r="V665" s="307"/>
      <c r="W665" s="307"/>
      <c r="X665" s="307"/>
      <c r="Y665" s="308"/>
      <c r="Z665" s="308"/>
      <c r="AA665" s="308"/>
      <c r="AB665" s="308"/>
      <c r="AC665" s="308"/>
      <c r="AD665" s="308"/>
      <c r="AE665" s="308"/>
      <c r="AF665" s="308"/>
      <c r="AG665" s="308"/>
      <c r="AH665" s="308"/>
      <c r="AI665" s="308"/>
      <c r="AJ665" s="343"/>
      <c r="AK665" s="344"/>
      <c r="AL665" s="344"/>
      <c r="AM665" s="344"/>
      <c r="AN665" s="344"/>
      <c r="AO665" s="344"/>
    </row>
    <row r="666" spans="1:41" ht="15.75" customHeight="1" x14ac:dyDescent="0.25">
      <c r="A666" s="296" t="s">
        <v>148</v>
      </c>
      <c r="B666" s="305" t="s">
        <v>405</v>
      </c>
      <c r="C666" s="305" t="s">
        <v>289</v>
      </c>
      <c r="D666" s="342">
        <v>0</v>
      </c>
      <c r="E666" s="342">
        <v>0</v>
      </c>
      <c r="F666" s="342">
        <v>0</v>
      </c>
      <c r="G666" s="342">
        <v>0</v>
      </c>
      <c r="H666" s="342">
        <v>0</v>
      </c>
      <c r="I666" s="342">
        <v>0</v>
      </c>
      <c r="J666" s="342">
        <v>0</v>
      </c>
      <c r="K666" s="342">
        <v>0</v>
      </c>
      <c r="L666" s="342">
        <v>0</v>
      </c>
      <c r="M666" s="342">
        <v>0</v>
      </c>
      <c r="N666" s="342">
        <v>0</v>
      </c>
      <c r="O666" s="342">
        <v>0</v>
      </c>
      <c r="P666" s="342">
        <f t="shared" si="28"/>
        <v>0</v>
      </c>
      <c r="Q666" s="973">
        <f t="shared" si="27"/>
        <v>0</v>
      </c>
      <c r="R666" s="307" t="s">
        <v>112</v>
      </c>
      <c r="S666" s="307" t="s">
        <v>112</v>
      </c>
      <c r="T666" s="307"/>
      <c r="U666" s="307"/>
      <c r="V666" s="307"/>
      <c r="W666" s="307"/>
      <c r="X666" s="307"/>
      <c r="Y666" s="308"/>
      <c r="Z666" s="308"/>
      <c r="AA666" s="308"/>
      <c r="AB666" s="308"/>
      <c r="AC666" s="308"/>
      <c r="AD666" s="308"/>
      <c r="AE666" s="308"/>
      <c r="AF666" s="308"/>
      <c r="AG666" s="308"/>
      <c r="AH666" s="308"/>
      <c r="AI666" s="308"/>
      <c r="AJ666" s="343"/>
      <c r="AK666" s="344"/>
      <c r="AL666" s="344"/>
      <c r="AM666" s="344"/>
      <c r="AN666" s="344"/>
      <c r="AO666" s="344"/>
    </row>
    <row r="667" spans="1:41" ht="15.75" customHeight="1" x14ac:dyDescent="0.25">
      <c r="A667" s="296" t="s">
        <v>148</v>
      </c>
      <c r="B667" s="306" t="s">
        <v>420</v>
      </c>
      <c r="C667" s="306" t="s">
        <v>277</v>
      </c>
      <c r="D667" s="342">
        <v>46</v>
      </c>
      <c r="E667" s="342">
        <v>0</v>
      </c>
      <c r="F667" s="342">
        <v>0</v>
      </c>
      <c r="G667" s="342">
        <v>1</v>
      </c>
      <c r="H667" s="342">
        <v>0</v>
      </c>
      <c r="I667" s="342">
        <v>0</v>
      </c>
      <c r="J667" s="342">
        <v>0</v>
      </c>
      <c r="K667" s="342">
        <v>0</v>
      </c>
      <c r="L667" s="342">
        <v>0</v>
      </c>
      <c r="M667" s="342">
        <v>0</v>
      </c>
      <c r="N667" s="342">
        <v>0</v>
      </c>
      <c r="O667" s="342">
        <v>0</v>
      </c>
      <c r="P667" s="342">
        <f t="shared" si="28"/>
        <v>47</v>
      </c>
      <c r="Q667" s="973">
        <f t="shared" si="27"/>
        <v>1.9545057595542065E-3</v>
      </c>
      <c r="R667" s="307">
        <v>10543.11</v>
      </c>
      <c r="S667" s="307">
        <v>9376.77</v>
      </c>
      <c r="T667" s="307"/>
      <c r="U667" s="307"/>
      <c r="V667" s="307"/>
      <c r="W667" s="307"/>
      <c r="X667" s="307"/>
      <c r="Y667" s="308"/>
      <c r="Z667" s="308"/>
      <c r="AA667" s="308"/>
      <c r="AB667" s="308"/>
      <c r="AC667" s="308"/>
      <c r="AD667" s="308"/>
      <c r="AE667" s="308"/>
      <c r="AF667" s="308"/>
      <c r="AG667" s="308"/>
      <c r="AH667" s="308"/>
      <c r="AI667" s="308"/>
      <c r="AJ667" s="343"/>
      <c r="AK667" s="344"/>
      <c r="AL667" s="344"/>
      <c r="AM667" s="344"/>
      <c r="AN667" s="344"/>
      <c r="AO667" s="344"/>
    </row>
    <row r="668" spans="1:41" ht="15.75" customHeight="1" x14ac:dyDescent="0.25">
      <c r="A668" s="296" t="s">
        <v>148</v>
      </c>
      <c r="B668" s="305" t="s">
        <v>609</v>
      </c>
      <c r="C668" s="305" t="s">
        <v>277</v>
      </c>
      <c r="D668" s="342">
        <v>0</v>
      </c>
      <c r="E668" s="342">
        <v>0</v>
      </c>
      <c r="F668" s="342">
        <v>0</v>
      </c>
      <c r="G668" s="342">
        <v>0</v>
      </c>
      <c r="H668" s="342">
        <v>0</v>
      </c>
      <c r="I668" s="342">
        <v>0</v>
      </c>
      <c r="J668" s="342">
        <v>0</v>
      </c>
      <c r="K668" s="342">
        <v>0</v>
      </c>
      <c r="L668" s="342">
        <v>0</v>
      </c>
      <c r="M668" s="342">
        <v>0</v>
      </c>
      <c r="N668" s="342">
        <v>0</v>
      </c>
      <c r="O668" s="342">
        <v>0</v>
      </c>
      <c r="P668" s="342">
        <f t="shared" si="28"/>
        <v>0</v>
      </c>
      <c r="Q668" s="973">
        <f t="shared" si="27"/>
        <v>0</v>
      </c>
      <c r="R668" s="307" t="s">
        <v>112</v>
      </c>
      <c r="S668" s="307" t="s">
        <v>112</v>
      </c>
      <c r="T668" s="307"/>
      <c r="U668" s="307"/>
      <c r="V668" s="307"/>
      <c r="W668" s="307"/>
      <c r="X668" s="307"/>
      <c r="Y668" s="308"/>
      <c r="Z668" s="308"/>
      <c r="AA668" s="308"/>
      <c r="AB668" s="308"/>
      <c r="AC668" s="308"/>
      <c r="AD668" s="308"/>
      <c r="AE668" s="308"/>
      <c r="AF668" s="308"/>
      <c r="AG668" s="308"/>
      <c r="AH668" s="308"/>
      <c r="AI668" s="308"/>
      <c r="AJ668" s="343"/>
      <c r="AK668" s="344"/>
      <c r="AL668" s="344"/>
      <c r="AM668" s="344"/>
      <c r="AN668" s="344"/>
      <c r="AO668" s="344"/>
    </row>
    <row r="669" spans="1:41" ht="15.75" customHeight="1" x14ac:dyDescent="0.25">
      <c r="A669" s="296" t="s">
        <v>148</v>
      </c>
      <c r="B669" s="306" t="s">
        <v>609</v>
      </c>
      <c r="C669" s="306" t="s">
        <v>277</v>
      </c>
      <c r="D669" s="342">
        <v>0</v>
      </c>
      <c r="E669" s="342">
        <v>0</v>
      </c>
      <c r="F669" s="342">
        <v>0</v>
      </c>
      <c r="G669" s="342">
        <v>0</v>
      </c>
      <c r="H669" s="342">
        <v>0</v>
      </c>
      <c r="I669" s="342">
        <v>0</v>
      </c>
      <c r="J669" s="342">
        <v>0</v>
      </c>
      <c r="K669" s="342">
        <v>0</v>
      </c>
      <c r="L669" s="342">
        <v>0</v>
      </c>
      <c r="M669" s="342">
        <v>0</v>
      </c>
      <c r="N669" s="342">
        <v>0</v>
      </c>
      <c r="O669" s="342">
        <v>0</v>
      </c>
      <c r="P669" s="342">
        <f t="shared" si="28"/>
        <v>0</v>
      </c>
      <c r="Q669" s="973">
        <f t="shared" si="27"/>
        <v>0</v>
      </c>
      <c r="R669" s="307" t="s">
        <v>112</v>
      </c>
      <c r="S669" s="307" t="s">
        <v>112</v>
      </c>
      <c r="T669" s="307"/>
      <c r="U669" s="307"/>
      <c r="V669" s="307"/>
      <c r="W669" s="307"/>
      <c r="X669" s="307"/>
      <c r="Y669" s="308"/>
      <c r="Z669" s="308"/>
      <c r="AA669" s="308"/>
      <c r="AB669" s="308"/>
      <c r="AC669" s="308"/>
      <c r="AD669" s="308"/>
      <c r="AE669" s="308"/>
      <c r="AF669" s="308"/>
      <c r="AG669" s="308"/>
      <c r="AH669" s="308"/>
      <c r="AI669" s="308"/>
      <c r="AJ669" s="343"/>
      <c r="AK669" s="343"/>
      <c r="AL669" s="343"/>
      <c r="AM669" s="343"/>
      <c r="AN669" s="344"/>
      <c r="AO669" s="344"/>
    </row>
    <row r="670" spans="1:41" ht="15.75" customHeight="1" x14ac:dyDescent="0.25">
      <c r="A670" s="296" t="s">
        <v>148</v>
      </c>
      <c r="B670" s="306" t="s">
        <v>2503</v>
      </c>
      <c r="C670" s="306" t="s">
        <v>289</v>
      </c>
      <c r="D670" s="342">
        <v>0</v>
      </c>
      <c r="E670" s="342">
        <v>0</v>
      </c>
      <c r="F670" s="342">
        <v>0</v>
      </c>
      <c r="G670" s="342">
        <v>0</v>
      </c>
      <c r="H670" s="342">
        <v>106</v>
      </c>
      <c r="I670" s="342">
        <v>174</v>
      </c>
      <c r="J670" s="342">
        <v>0</v>
      </c>
      <c r="K670" s="342">
        <v>0</v>
      </c>
      <c r="L670" s="342">
        <v>0</v>
      </c>
      <c r="M670" s="342">
        <v>0</v>
      </c>
      <c r="N670" s="342">
        <v>0</v>
      </c>
      <c r="O670" s="342">
        <v>0</v>
      </c>
      <c r="P670" s="342">
        <f t="shared" si="28"/>
        <v>280</v>
      </c>
      <c r="Q670" s="973">
        <f t="shared" si="27"/>
        <v>1.1643864099471867E-2</v>
      </c>
      <c r="R670" s="307"/>
      <c r="S670" s="307"/>
      <c r="T670" s="307"/>
      <c r="U670" s="307"/>
      <c r="V670" s="307"/>
      <c r="W670" s="307"/>
      <c r="X670" s="307"/>
      <c r="Y670" s="308"/>
      <c r="Z670" s="308"/>
      <c r="AA670" s="308"/>
      <c r="AB670" s="308"/>
      <c r="AC670" s="308"/>
      <c r="AD670" s="308"/>
      <c r="AE670" s="308"/>
      <c r="AF670" s="308"/>
      <c r="AG670" s="308"/>
      <c r="AH670" s="308"/>
      <c r="AI670" s="308"/>
      <c r="AJ670" s="343"/>
      <c r="AK670" s="343"/>
      <c r="AL670" s="343"/>
      <c r="AM670" s="343"/>
      <c r="AN670" s="343"/>
      <c r="AO670" s="343"/>
    </row>
    <row r="671" spans="1:41" ht="15.75" customHeight="1" x14ac:dyDescent="0.25">
      <c r="A671" s="296" t="s">
        <v>148</v>
      </c>
      <c r="B671" s="305" t="s">
        <v>1999</v>
      </c>
      <c r="C671" s="305" t="s">
        <v>345</v>
      </c>
      <c r="D671" s="342">
        <v>0</v>
      </c>
      <c r="E671" s="342">
        <v>6</v>
      </c>
      <c r="F671" s="342">
        <v>0</v>
      </c>
      <c r="G671" s="342">
        <v>0</v>
      </c>
      <c r="H671" s="342">
        <v>0</v>
      </c>
      <c r="I671" s="342">
        <v>3</v>
      </c>
      <c r="J671" s="342">
        <v>0</v>
      </c>
      <c r="K671" s="342">
        <v>0</v>
      </c>
      <c r="L671" s="342">
        <v>0</v>
      </c>
      <c r="M671" s="342">
        <v>0</v>
      </c>
      <c r="N671" s="342">
        <v>0</v>
      </c>
      <c r="O671" s="342">
        <v>0</v>
      </c>
      <c r="P671" s="342">
        <f t="shared" si="28"/>
        <v>9</v>
      </c>
      <c r="Q671" s="973">
        <f t="shared" si="27"/>
        <v>3.7426706034016718E-4</v>
      </c>
      <c r="R671" s="307" t="s">
        <v>112</v>
      </c>
      <c r="S671" s="307" t="s">
        <v>112</v>
      </c>
      <c r="T671" s="307"/>
      <c r="U671" s="307"/>
      <c r="V671" s="307"/>
      <c r="W671" s="307"/>
      <c r="X671" s="307"/>
      <c r="Y671" s="308"/>
      <c r="Z671" s="308"/>
      <c r="AA671" s="308"/>
      <c r="AB671" s="308"/>
      <c r="AC671" s="308"/>
      <c r="AD671" s="308"/>
      <c r="AE671" s="308"/>
      <c r="AF671" s="308"/>
      <c r="AG671" s="308"/>
      <c r="AH671" s="308"/>
      <c r="AI671" s="308"/>
      <c r="AJ671" s="343"/>
      <c r="AK671" s="344"/>
      <c r="AL671" s="344"/>
      <c r="AM671" s="344"/>
      <c r="AN671" s="344"/>
      <c r="AO671" s="344"/>
    </row>
    <row r="672" spans="1:41" ht="15.75" customHeight="1" x14ac:dyDescent="0.25">
      <c r="A672" s="296" t="s">
        <v>167</v>
      </c>
      <c r="B672" s="305" t="s">
        <v>545</v>
      </c>
      <c r="C672" s="305" t="s">
        <v>274</v>
      </c>
      <c r="D672" s="342">
        <v>0</v>
      </c>
      <c r="E672" s="342">
        <v>0</v>
      </c>
      <c r="F672" s="342">
        <v>0</v>
      </c>
      <c r="G672" s="342">
        <v>0</v>
      </c>
      <c r="H672" s="342">
        <v>0</v>
      </c>
      <c r="I672" s="342">
        <v>0</v>
      </c>
      <c r="J672" s="342">
        <v>0</v>
      </c>
      <c r="K672" s="342">
        <v>0</v>
      </c>
      <c r="L672" s="342">
        <v>0</v>
      </c>
      <c r="M672" s="342">
        <v>0</v>
      </c>
      <c r="N672" s="342">
        <v>0</v>
      </c>
      <c r="O672" s="342">
        <v>0</v>
      </c>
      <c r="P672" s="342">
        <f t="shared" si="28"/>
        <v>0</v>
      </c>
      <c r="Q672" s="973">
        <f t="shared" si="27"/>
        <v>0</v>
      </c>
      <c r="R672" s="307" t="s">
        <v>112</v>
      </c>
      <c r="S672" s="307" t="s">
        <v>112</v>
      </c>
      <c r="T672" s="307"/>
      <c r="U672" s="307"/>
      <c r="V672" s="307"/>
      <c r="W672" s="307"/>
      <c r="X672" s="307"/>
      <c r="Y672" s="308"/>
      <c r="Z672" s="308"/>
      <c r="AA672" s="308"/>
      <c r="AB672" s="308"/>
      <c r="AC672" s="308"/>
      <c r="AD672" s="308"/>
      <c r="AE672" s="308"/>
      <c r="AF672" s="308"/>
      <c r="AG672" s="308"/>
      <c r="AH672" s="308"/>
      <c r="AI672" s="308"/>
      <c r="AJ672" s="343"/>
      <c r="AK672" s="344"/>
      <c r="AL672" s="344"/>
      <c r="AM672" s="344"/>
      <c r="AN672" s="344"/>
      <c r="AO672" s="344"/>
    </row>
    <row r="673" spans="1:41" ht="15.75" customHeight="1" x14ac:dyDescent="0.25">
      <c r="A673" s="296" t="s">
        <v>167</v>
      </c>
      <c r="B673" s="306" t="s">
        <v>608</v>
      </c>
      <c r="C673" s="306" t="s">
        <v>274</v>
      </c>
      <c r="D673" s="342">
        <v>0</v>
      </c>
      <c r="E673" s="342">
        <v>0</v>
      </c>
      <c r="F673" s="342">
        <v>0</v>
      </c>
      <c r="G673" s="342">
        <v>0</v>
      </c>
      <c r="H673" s="342">
        <v>0</v>
      </c>
      <c r="I673" s="342">
        <v>0</v>
      </c>
      <c r="J673" s="342">
        <v>0</v>
      </c>
      <c r="K673" s="342">
        <v>0</v>
      </c>
      <c r="L673" s="342">
        <v>0</v>
      </c>
      <c r="M673" s="342">
        <v>0</v>
      </c>
      <c r="N673" s="342">
        <v>0</v>
      </c>
      <c r="O673" s="342">
        <v>0</v>
      </c>
      <c r="P673" s="342">
        <f t="shared" si="28"/>
        <v>0</v>
      </c>
      <c r="Q673" s="973">
        <f t="shared" si="27"/>
        <v>0</v>
      </c>
      <c r="R673" s="307" t="s">
        <v>112</v>
      </c>
      <c r="S673" s="307" t="s">
        <v>112</v>
      </c>
      <c r="T673" s="307"/>
      <c r="U673" s="307"/>
      <c r="V673" s="307"/>
      <c r="W673" s="307"/>
      <c r="X673" s="307"/>
      <c r="Y673" s="308"/>
      <c r="Z673" s="308"/>
      <c r="AA673" s="308"/>
      <c r="AB673" s="308"/>
      <c r="AC673" s="308"/>
      <c r="AD673" s="308"/>
      <c r="AE673" s="308"/>
      <c r="AF673" s="308"/>
      <c r="AG673" s="308"/>
      <c r="AH673" s="308"/>
      <c r="AI673" s="308"/>
      <c r="AJ673" s="343"/>
      <c r="AK673" s="344"/>
      <c r="AL673" s="344"/>
      <c r="AM673" s="344"/>
      <c r="AN673" s="344"/>
      <c r="AO673" s="344"/>
    </row>
    <row r="674" spans="1:41" ht="15.75" customHeight="1" x14ac:dyDescent="0.25">
      <c r="A674" s="296" t="s">
        <v>167</v>
      </c>
      <c r="B674" s="306" t="s">
        <v>607</v>
      </c>
      <c r="C674" s="306" t="s">
        <v>274</v>
      </c>
      <c r="D674" s="342">
        <v>0</v>
      </c>
      <c r="E674" s="342">
        <v>3</v>
      </c>
      <c r="F674" s="342">
        <v>0</v>
      </c>
      <c r="G674" s="342">
        <v>0</v>
      </c>
      <c r="H674" s="342">
        <v>0</v>
      </c>
      <c r="I674" s="342">
        <v>0</v>
      </c>
      <c r="J674" s="342">
        <v>0</v>
      </c>
      <c r="K674" s="342">
        <v>0</v>
      </c>
      <c r="L674" s="342">
        <v>0</v>
      </c>
      <c r="M674" s="342">
        <v>0</v>
      </c>
      <c r="N674" s="342">
        <v>0</v>
      </c>
      <c r="O674" s="342">
        <v>0</v>
      </c>
      <c r="P674" s="342">
        <f t="shared" si="28"/>
        <v>3</v>
      </c>
      <c r="Q674" s="973">
        <f t="shared" si="27"/>
        <v>1.2475568678005573E-4</v>
      </c>
      <c r="R674" s="307" t="s">
        <v>112</v>
      </c>
      <c r="S674" s="307" t="s">
        <v>112</v>
      </c>
      <c r="T674" s="307"/>
      <c r="U674" s="307"/>
      <c r="V674" s="307"/>
      <c r="W674" s="307"/>
      <c r="X674" s="307"/>
      <c r="Y674" s="308"/>
      <c r="Z674" s="308"/>
      <c r="AA674" s="308"/>
      <c r="AB674" s="308"/>
      <c r="AC674" s="308"/>
      <c r="AD674" s="308"/>
      <c r="AE674" s="308"/>
      <c r="AF674" s="308"/>
      <c r="AG674" s="308"/>
      <c r="AH674" s="308"/>
      <c r="AI674" s="308"/>
      <c r="AJ674" s="343"/>
      <c r="AK674" s="344"/>
      <c r="AL674" s="344"/>
      <c r="AM674" s="344"/>
      <c r="AN674" s="344"/>
      <c r="AO674" s="344"/>
    </row>
    <row r="675" spans="1:41" ht="15.75" customHeight="1" x14ac:dyDescent="0.25">
      <c r="A675" s="296" t="s">
        <v>168</v>
      </c>
      <c r="B675" s="305" t="s">
        <v>588</v>
      </c>
      <c r="C675" s="305" t="s">
        <v>389</v>
      </c>
      <c r="D675" s="342">
        <v>0</v>
      </c>
      <c r="E675" s="342">
        <v>0</v>
      </c>
      <c r="F675" s="342">
        <v>0</v>
      </c>
      <c r="G675" s="342">
        <v>0</v>
      </c>
      <c r="H675" s="342">
        <v>0</v>
      </c>
      <c r="I675" s="342">
        <v>0</v>
      </c>
      <c r="J675" s="342">
        <v>0</v>
      </c>
      <c r="K675" s="342">
        <v>0</v>
      </c>
      <c r="L675" s="342">
        <v>0</v>
      </c>
      <c r="M675" s="342">
        <v>0</v>
      </c>
      <c r="N675" s="342">
        <v>0</v>
      </c>
      <c r="O675" s="342">
        <v>0</v>
      </c>
      <c r="P675" s="342">
        <f t="shared" si="28"/>
        <v>0</v>
      </c>
      <c r="Q675" s="973">
        <f t="shared" si="27"/>
        <v>0</v>
      </c>
      <c r="R675" s="307" t="s">
        <v>112</v>
      </c>
      <c r="S675" s="307" t="s">
        <v>112</v>
      </c>
      <c r="T675" s="307"/>
      <c r="U675" s="307"/>
      <c r="V675" s="307"/>
      <c r="W675" s="307"/>
      <c r="X675" s="307"/>
      <c r="Y675" s="308"/>
      <c r="Z675" s="308"/>
      <c r="AA675" s="308"/>
      <c r="AB675" s="308"/>
      <c r="AC675" s="308"/>
      <c r="AD675" s="308"/>
      <c r="AE675" s="308"/>
      <c r="AF675" s="308"/>
      <c r="AG675" s="308"/>
      <c r="AH675" s="308"/>
      <c r="AI675" s="308"/>
      <c r="AJ675" s="343"/>
      <c r="AK675" s="344"/>
      <c r="AL675" s="344"/>
      <c r="AM675" s="344"/>
      <c r="AN675" s="344"/>
      <c r="AO675" s="344"/>
    </row>
    <row r="676" spans="1:41" ht="15.75" customHeight="1" x14ac:dyDescent="0.25">
      <c r="A676" s="296" t="s">
        <v>168</v>
      </c>
      <c r="B676" s="305" t="s">
        <v>1502</v>
      </c>
      <c r="C676" s="305" t="s">
        <v>272</v>
      </c>
      <c r="D676" s="342">
        <v>0</v>
      </c>
      <c r="E676" s="342">
        <v>0</v>
      </c>
      <c r="F676" s="342">
        <v>0</v>
      </c>
      <c r="G676" s="342">
        <v>0</v>
      </c>
      <c r="H676" s="342">
        <v>0</v>
      </c>
      <c r="I676" s="342">
        <v>0</v>
      </c>
      <c r="J676" s="342">
        <v>0</v>
      </c>
      <c r="K676" s="342">
        <v>0</v>
      </c>
      <c r="L676" s="342">
        <v>0</v>
      </c>
      <c r="M676" s="342">
        <v>0</v>
      </c>
      <c r="N676" s="342">
        <v>0</v>
      </c>
      <c r="O676" s="342">
        <v>0</v>
      </c>
      <c r="P676" s="342">
        <f t="shared" si="28"/>
        <v>0</v>
      </c>
      <c r="Q676" s="973">
        <f t="shared" si="27"/>
        <v>0</v>
      </c>
      <c r="R676" s="307" t="s">
        <v>112</v>
      </c>
      <c r="S676" s="307" t="s">
        <v>112</v>
      </c>
      <c r="T676" s="307"/>
      <c r="U676" s="307"/>
      <c r="V676" s="307"/>
      <c r="W676" s="307"/>
      <c r="X676" s="307"/>
      <c r="Y676" s="308"/>
      <c r="Z676" s="308"/>
      <c r="AA676" s="308"/>
      <c r="AB676" s="308"/>
      <c r="AC676" s="308"/>
      <c r="AD676" s="308"/>
      <c r="AE676" s="308"/>
      <c r="AF676" s="308"/>
      <c r="AG676" s="308"/>
      <c r="AH676" s="308"/>
      <c r="AI676" s="308"/>
      <c r="AJ676" s="343"/>
      <c r="AK676" s="344"/>
      <c r="AL676" s="344"/>
      <c r="AM676" s="344"/>
      <c r="AN676" s="344"/>
      <c r="AO676" s="344"/>
    </row>
    <row r="677" spans="1:41" ht="15.75" customHeight="1" x14ac:dyDescent="0.25">
      <c r="A677" s="296" t="s">
        <v>168</v>
      </c>
      <c r="B677" s="306" t="s">
        <v>1644</v>
      </c>
      <c r="C677" s="306" t="s">
        <v>272</v>
      </c>
      <c r="D677" s="342">
        <v>0</v>
      </c>
      <c r="E677" s="342">
        <v>0</v>
      </c>
      <c r="F677" s="342">
        <v>0</v>
      </c>
      <c r="G677" s="342">
        <v>0</v>
      </c>
      <c r="H677" s="342">
        <v>0</v>
      </c>
      <c r="I677" s="342">
        <v>1</v>
      </c>
      <c r="J677" s="342">
        <v>0</v>
      </c>
      <c r="K677" s="342">
        <v>0</v>
      </c>
      <c r="L677" s="342">
        <v>0</v>
      </c>
      <c r="M677" s="342">
        <v>0</v>
      </c>
      <c r="N677" s="342">
        <v>0</v>
      </c>
      <c r="O677" s="342">
        <v>0</v>
      </c>
      <c r="P677" s="342">
        <f t="shared" si="28"/>
        <v>1</v>
      </c>
      <c r="Q677" s="973">
        <f t="shared" si="27"/>
        <v>4.1585228926685242E-5</v>
      </c>
      <c r="R677" s="307" t="s">
        <v>112</v>
      </c>
      <c r="S677" s="307" t="s">
        <v>112</v>
      </c>
      <c r="T677" s="307"/>
      <c r="U677" s="307"/>
      <c r="V677" s="307"/>
      <c r="W677" s="307"/>
      <c r="X677" s="307"/>
      <c r="Y677" s="308"/>
      <c r="Z677" s="308"/>
      <c r="AA677" s="308"/>
      <c r="AB677" s="308"/>
      <c r="AC677" s="308"/>
      <c r="AD677" s="308"/>
      <c r="AE677" s="308"/>
      <c r="AF677" s="308"/>
      <c r="AG677" s="308"/>
      <c r="AH677" s="308"/>
      <c r="AI677" s="308"/>
      <c r="AJ677" s="343"/>
      <c r="AK677" s="344"/>
      <c r="AL677" s="344"/>
      <c r="AM677" s="344"/>
      <c r="AN677" s="344"/>
      <c r="AO677" s="344"/>
    </row>
    <row r="678" spans="1:41" ht="15.75" customHeight="1" x14ac:dyDescent="0.25">
      <c r="A678" s="296" t="s">
        <v>122</v>
      </c>
      <c r="B678" s="305" t="s">
        <v>589</v>
      </c>
      <c r="C678" s="305" t="s">
        <v>272</v>
      </c>
      <c r="D678" s="342">
        <v>7</v>
      </c>
      <c r="E678" s="342">
        <v>4</v>
      </c>
      <c r="F678" s="342">
        <v>4</v>
      </c>
      <c r="G678" s="342">
        <v>6</v>
      </c>
      <c r="H678" s="342">
        <v>9</v>
      </c>
      <c r="I678" s="342">
        <v>15</v>
      </c>
      <c r="J678" s="342">
        <v>0</v>
      </c>
      <c r="K678" s="342">
        <v>0</v>
      </c>
      <c r="L678" s="342">
        <v>0</v>
      </c>
      <c r="M678" s="342">
        <v>0</v>
      </c>
      <c r="N678" s="342">
        <v>0</v>
      </c>
      <c r="O678" s="342">
        <v>0</v>
      </c>
      <c r="P678" s="342">
        <f t="shared" si="28"/>
        <v>45</v>
      </c>
      <c r="Q678" s="973">
        <f t="shared" si="27"/>
        <v>1.8713353017008358E-3</v>
      </c>
      <c r="R678" s="307" t="s">
        <v>112</v>
      </c>
      <c r="S678" s="307" t="s">
        <v>112</v>
      </c>
      <c r="T678" s="307"/>
      <c r="U678" s="307"/>
      <c r="V678" s="307"/>
      <c r="W678" s="307"/>
      <c r="X678" s="307"/>
      <c r="Y678" s="308"/>
      <c r="Z678" s="308"/>
      <c r="AA678" s="308"/>
      <c r="AB678" s="308"/>
      <c r="AC678" s="308"/>
      <c r="AD678" s="308"/>
      <c r="AE678" s="308"/>
      <c r="AF678" s="308"/>
      <c r="AG678" s="308"/>
      <c r="AH678" s="308"/>
      <c r="AI678" s="308"/>
      <c r="AJ678" s="343"/>
      <c r="AK678" s="344"/>
      <c r="AL678" s="344"/>
      <c r="AM678" s="344"/>
      <c r="AN678" s="344"/>
      <c r="AO678" s="344"/>
    </row>
    <row r="679" spans="1:41" ht="15.75" customHeight="1" x14ac:dyDescent="0.25">
      <c r="A679" s="296" t="s">
        <v>122</v>
      </c>
      <c r="B679" s="306" t="s">
        <v>1818</v>
      </c>
      <c r="C679" s="306" t="s">
        <v>81</v>
      </c>
      <c r="D679" s="342">
        <v>0</v>
      </c>
      <c r="E679" s="342">
        <v>0</v>
      </c>
      <c r="F679" s="342">
        <v>0</v>
      </c>
      <c r="G679" s="342">
        <v>0</v>
      </c>
      <c r="H679" s="342">
        <v>0</v>
      </c>
      <c r="I679" s="342">
        <v>0</v>
      </c>
      <c r="J679" s="342">
        <v>0</v>
      </c>
      <c r="K679" s="342">
        <v>0</v>
      </c>
      <c r="L679" s="342">
        <v>0</v>
      </c>
      <c r="M679" s="342">
        <v>0</v>
      </c>
      <c r="N679" s="342">
        <v>0</v>
      </c>
      <c r="O679" s="342">
        <v>0</v>
      </c>
      <c r="P679" s="342">
        <f t="shared" si="28"/>
        <v>0</v>
      </c>
      <c r="Q679" s="973">
        <f t="shared" si="27"/>
        <v>0</v>
      </c>
      <c r="R679" s="307" t="s">
        <v>112</v>
      </c>
      <c r="S679" s="307" t="s">
        <v>112</v>
      </c>
      <c r="T679" s="307"/>
      <c r="U679" s="307"/>
      <c r="V679" s="307"/>
      <c r="W679" s="307"/>
      <c r="X679" s="307"/>
      <c r="Y679" s="308"/>
      <c r="Z679" s="308"/>
      <c r="AA679" s="308"/>
      <c r="AB679" s="308"/>
      <c r="AC679" s="308"/>
      <c r="AD679" s="308"/>
      <c r="AE679" s="308"/>
      <c r="AF679" s="308"/>
      <c r="AG679" s="308"/>
      <c r="AH679" s="308"/>
      <c r="AI679" s="308"/>
      <c r="AJ679" s="343"/>
      <c r="AK679" s="344"/>
      <c r="AL679" s="344"/>
      <c r="AM679" s="344"/>
      <c r="AN679" s="344"/>
      <c r="AO679" s="344"/>
    </row>
    <row r="680" spans="1:41" ht="15.75" customHeight="1" x14ac:dyDescent="0.25">
      <c r="A680" s="296" t="s">
        <v>122</v>
      </c>
      <c r="B680" s="305" t="s">
        <v>579</v>
      </c>
      <c r="C680" s="305" t="s">
        <v>81</v>
      </c>
      <c r="D680" s="342">
        <v>0</v>
      </c>
      <c r="E680" s="342">
        <v>0</v>
      </c>
      <c r="F680" s="342">
        <v>0</v>
      </c>
      <c r="G680" s="342">
        <v>0</v>
      </c>
      <c r="H680" s="342">
        <v>0</v>
      </c>
      <c r="I680" s="342">
        <v>0</v>
      </c>
      <c r="J680" s="342">
        <v>0</v>
      </c>
      <c r="K680" s="342">
        <v>0</v>
      </c>
      <c r="L680" s="342">
        <v>0</v>
      </c>
      <c r="M680" s="342">
        <v>0</v>
      </c>
      <c r="N680" s="342">
        <v>0</v>
      </c>
      <c r="O680" s="342">
        <v>0</v>
      </c>
      <c r="P680" s="342">
        <f t="shared" si="28"/>
        <v>0</v>
      </c>
      <c r="Q680" s="973">
        <f t="shared" si="27"/>
        <v>0</v>
      </c>
      <c r="R680" s="307" t="s">
        <v>112</v>
      </c>
      <c r="S680" s="307" t="s">
        <v>112</v>
      </c>
      <c r="T680" s="307"/>
      <c r="U680" s="307"/>
      <c r="V680" s="307"/>
      <c r="W680" s="307"/>
      <c r="X680" s="307"/>
      <c r="Y680" s="308"/>
      <c r="Z680" s="308"/>
      <c r="AA680" s="308"/>
      <c r="AB680" s="308"/>
      <c r="AC680" s="308"/>
      <c r="AD680" s="308"/>
      <c r="AE680" s="308"/>
      <c r="AF680" s="308"/>
      <c r="AG680" s="308"/>
      <c r="AH680" s="308"/>
      <c r="AI680" s="308"/>
      <c r="AJ680" s="343"/>
      <c r="AK680" s="344"/>
      <c r="AL680" s="344"/>
      <c r="AM680" s="344"/>
      <c r="AN680" s="344"/>
      <c r="AO680" s="344"/>
    </row>
    <row r="681" spans="1:41" ht="15.75" customHeight="1" x14ac:dyDescent="0.25">
      <c r="A681" s="296" t="s">
        <v>122</v>
      </c>
      <c r="B681" s="306" t="s">
        <v>1634</v>
      </c>
      <c r="C681" s="306" t="s">
        <v>277</v>
      </c>
      <c r="D681" s="342">
        <v>30</v>
      </c>
      <c r="E681" s="342">
        <v>30</v>
      </c>
      <c r="F681" s="342">
        <v>30</v>
      </c>
      <c r="G681" s="342">
        <v>5</v>
      </c>
      <c r="H681" s="342">
        <v>45</v>
      </c>
      <c r="I681" s="342">
        <v>50</v>
      </c>
      <c r="J681" s="342">
        <v>0</v>
      </c>
      <c r="K681" s="342">
        <v>0</v>
      </c>
      <c r="L681" s="342">
        <v>0</v>
      </c>
      <c r="M681" s="342">
        <v>0</v>
      </c>
      <c r="N681" s="342">
        <v>0</v>
      </c>
      <c r="O681" s="342">
        <v>0</v>
      </c>
      <c r="P681" s="342">
        <f t="shared" si="28"/>
        <v>190</v>
      </c>
      <c r="Q681" s="973">
        <f t="shared" si="27"/>
        <v>7.9011934960701961E-3</v>
      </c>
      <c r="R681" s="307">
        <v>9140.6999390630008</v>
      </c>
      <c r="S681" s="307">
        <v>9034.1999928309397</v>
      </c>
      <c r="T681" s="307"/>
      <c r="U681" s="307"/>
      <c r="V681" s="307"/>
      <c r="W681" s="307"/>
      <c r="X681" s="307"/>
      <c r="Y681" s="308"/>
      <c r="Z681" s="308"/>
      <c r="AA681" s="308"/>
      <c r="AB681" s="308"/>
      <c r="AC681" s="308"/>
      <c r="AD681" s="308"/>
      <c r="AE681" s="308"/>
      <c r="AF681" s="308"/>
      <c r="AG681" s="308"/>
      <c r="AH681" s="308"/>
      <c r="AI681" s="308"/>
      <c r="AJ681" s="343"/>
      <c r="AK681" s="344"/>
      <c r="AL681" s="344"/>
      <c r="AM681" s="344"/>
      <c r="AN681" s="344"/>
      <c r="AO681" s="344"/>
    </row>
    <row r="682" spans="1:41" ht="15.75" customHeight="1" x14ac:dyDescent="0.25">
      <c r="A682" s="296" t="s">
        <v>122</v>
      </c>
      <c r="B682" s="306" t="s">
        <v>2466</v>
      </c>
      <c r="C682" s="305" t="s">
        <v>272</v>
      </c>
      <c r="D682" s="342">
        <v>0</v>
      </c>
      <c r="E682" s="342">
        <v>0</v>
      </c>
      <c r="F682" s="342">
        <v>0</v>
      </c>
      <c r="G682" s="342">
        <v>3</v>
      </c>
      <c r="H682" s="342">
        <v>0</v>
      </c>
      <c r="I682" s="342">
        <v>1</v>
      </c>
      <c r="J682" s="342">
        <v>0</v>
      </c>
      <c r="K682" s="342">
        <v>0</v>
      </c>
      <c r="L682" s="342">
        <v>0</v>
      </c>
      <c r="M682" s="342">
        <v>0</v>
      </c>
      <c r="N682" s="342">
        <v>0</v>
      </c>
      <c r="O682" s="342">
        <v>0</v>
      </c>
      <c r="P682" s="342">
        <f t="shared" si="28"/>
        <v>4</v>
      </c>
      <c r="Q682" s="973">
        <f t="shared" si="27"/>
        <v>1.6634091570674097E-4</v>
      </c>
      <c r="R682" s="307"/>
      <c r="S682" s="307"/>
      <c r="T682" s="307"/>
      <c r="U682" s="307"/>
      <c r="V682" s="307"/>
      <c r="W682" s="307"/>
      <c r="X682" s="307"/>
      <c r="Y682" s="308"/>
      <c r="Z682" s="308"/>
      <c r="AA682" s="308"/>
      <c r="AB682" s="308"/>
      <c r="AC682" s="308"/>
      <c r="AD682" s="308"/>
      <c r="AE682" s="308"/>
      <c r="AF682" s="308"/>
      <c r="AG682" s="308"/>
      <c r="AH682" s="308"/>
      <c r="AI682" s="308"/>
      <c r="AJ682" s="343"/>
      <c r="AK682" s="343"/>
      <c r="AL682" s="343"/>
      <c r="AM682" s="343"/>
      <c r="AN682" s="343"/>
      <c r="AO682" s="343"/>
    </row>
    <row r="683" spans="1:41" ht="15.75" customHeight="1" x14ac:dyDescent="0.25">
      <c r="A683" s="296" t="s">
        <v>122</v>
      </c>
      <c r="B683" s="305" t="s">
        <v>1632</v>
      </c>
      <c r="C683" s="305" t="s">
        <v>272</v>
      </c>
      <c r="D683" s="342">
        <v>0</v>
      </c>
      <c r="E683" s="342">
        <v>0</v>
      </c>
      <c r="F683" s="342">
        <v>0</v>
      </c>
      <c r="G683" s="342">
        <v>3</v>
      </c>
      <c r="H683" s="342">
        <v>0</v>
      </c>
      <c r="I683" s="342">
        <v>0</v>
      </c>
      <c r="J683" s="342">
        <v>0</v>
      </c>
      <c r="K683" s="342">
        <v>0</v>
      </c>
      <c r="L683" s="342">
        <v>0</v>
      </c>
      <c r="M683" s="342">
        <v>0</v>
      </c>
      <c r="N683" s="342">
        <v>0</v>
      </c>
      <c r="O683" s="342">
        <v>0</v>
      </c>
      <c r="P683" s="342">
        <f t="shared" si="28"/>
        <v>3</v>
      </c>
      <c r="Q683" s="973">
        <f t="shared" si="27"/>
        <v>1.2475568678005573E-4</v>
      </c>
      <c r="R683" s="307" t="s">
        <v>112</v>
      </c>
      <c r="S683" s="307" t="s">
        <v>112</v>
      </c>
      <c r="T683" s="307"/>
      <c r="U683" s="307"/>
      <c r="V683" s="307"/>
      <c r="W683" s="307"/>
      <c r="X683" s="307"/>
      <c r="Y683" s="308"/>
      <c r="Z683" s="308"/>
      <c r="AA683" s="308"/>
      <c r="AB683" s="308"/>
      <c r="AC683" s="308"/>
      <c r="AD683" s="308"/>
      <c r="AE683" s="308"/>
      <c r="AF683" s="308"/>
      <c r="AG683" s="308"/>
      <c r="AH683" s="308"/>
      <c r="AI683" s="308"/>
      <c r="AJ683" s="343"/>
      <c r="AK683" s="344"/>
      <c r="AL683" s="344"/>
      <c r="AM683" s="344"/>
      <c r="AN683" s="344"/>
      <c r="AO683" s="344"/>
    </row>
    <row r="684" spans="1:41" ht="15.75" customHeight="1" x14ac:dyDescent="0.25">
      <c r="A684" s="296" t="s">
        <v>122</v>
      </c>
      <c r="B684" s="305" t="s">
        <v>2427</v>
      </c>
      <c r="C684" s="305" t="s">
        <v>272</v>
      </c>
      <c r="D684" s="342">
        <v>0</v>
      </c>
      <c r="E684" s="342">
        <v>0</v>
      </c>
      <c r="F684" s="342">
        <v>1</v>
      </c>
      <c r="G684" s="342">
        <v>0</v>
      </c>
      <c r="H684" s="342">
        <v>0</v>
      </c>
      <c r="I684" s="342">
        <v>0</v>
      </c>
      <c r="J684" s="342">
        <v>0</v>
      </c>
      <c r="K684" s="342">
        <v>0</v>
      </c>
      <c r="L684" s="342">
        <v>0</v>
      </c>
      <c r="M684" s="342">
        <v>0</v>
      </c>
      <c r="N684" s="342">
        <v>0</v>
      </c>
      <c r="O684" s="342">
        <v>0</v>
      </c>
      <c r="P684" s="342">
        <f t="shared" si="28"/>
        <v>1</v>
      </c>
      <c r="Q684" s="973">
        <f t="shared" si="27"/>
        <v>4.1585228926685242E-5</v>
      </c>
      <c r="R684" s="307"/>
      <c r="S684" s="307"/>
      <c r="T684" s="307"/>
      <c r="U684" s="307"/>
      <c r="V684" s="307"/>
      <c r="W684" s="307"/>
      <c r="X684" s="307"/>
      <c r="Y684" s="308"/>
      <c r="Z684" s="308"/>
      <c r="AA684" s="308"/>
      <c r="AB684" s="308"/>
      <c r="AC684" s="308"/>
      <c r="AD684" s="308"/>
      <c r="AE684" s="308"/>
      <c r="AF684" s="308"/>
      <c r="AG684" s="308"/>
      <c r="AH684" s="308"/>
      <c r="AI684" s="308"/>
      <c r="AJ684" s="343"/>
      <c r="AK684" s="343"/>
      <c r="AL684" s="343"/>
      <c r="AM684" s="343"/>
      <c r="AN684" s="343"/>
      <c r="AO684" s="343"/>
    </row>
    <row r="685" spans="1:41" ht="15.75" customHeight="1" x14ac:dyDescent="0.25">
      <c r="A685" s="296" t="s">
        <v>122</v>
      </c>
      <c r="B685" s="306" t="s">
        <v>580</v>
      </c>
      <c r="C685" s="306" t="s">
        <v>302</v>
      </c>
      <c r="D685" s="342">
        <v>0</v>
      </c>
      <c r="E685" s="342">
        <v>0</v>
      </c>
      <c r="F685" s="342">
        <v>0</v>
      </c>
      <c r="G685" s="342">
        <v>0</v>
      </c>
      <c r="H685" s="342">
        <v>0</v>
      </c>
      <c r="I685" s="342">
        <v>0</v>
      </c>
      <c r="J685" s="342">
        <v>0</v>
      </c>
      <c r="K685" s="342">
        <v>0</v>
      </c>
      <c r="L685" s="342">
        <v>0</v>
      </c>
      <c r="M685" s="342">
        <v>0</v>
      </c>
      <c r="N685" s="342">
        <v>0</v>
      </c>
      <c r="O685" s="342">
        <v>0</v>
      </c>
      <c r="P685" s="342">
        <f t="shared" si="28"/>
        <v>0</v>
      </c>
      <c r="Q685" s="973">
        <f t="shared" si="27"/>
        <v>0</v>
      </c>
      <c r="R685" s="307" t="s">
        <v>112</v>
      </c>
      <c r="S685" s="307" t="s">
        <v>112</v>
      </c>
      <c r="T685" s="307"/>
      <c r="U685" s="307"/>
      <c r="V685" s="307"/>
      <c r="W685" s="307"/>
      <c r="X685" s="307"/>
      <c r="Y685" s="308"/>
      <c r="Z685" s="308"/>
      <c r="AA685" s="308"/>
      <c r="AB685" s="308"/>
      <c r="AC685" s="308"/>
      <c r="AD685" s="308"/>
      <c r="AE685" s="308"/>
      <c r="AF685" s="308"/>
      <c r="AG685" s="308"/>
      <c r="AH685" s="308"/>
      <c r="AI685" s="308"/>
      <c r="AJ685" s="343"/>
      <c r="AK685" s="344"/>
      <c r="AL685" s="344"/>
      <c r="AM685" s="344"/>
      <c r="AN685" s="344"/>
      <c r="AO685" s="344"/>
    </row>
    <row r="686" spans="1:41" ht="15.75" customHeight="1" x14ac:dyDescent="0.25">
      <c r="A686" s="296" t="s">
        <v>122</v>
      </c>
      <c r="B686" s="305" t="s">
        <v>2235</v>
      </c>
      <c r="C686" s="305" t="s">
        <v>81</v>
      </c>
      <c r="D686" s="342">
        <v>0</v>
      </c>
      <c r="E686" s="342">
        <v>0</v>
      </c>
      <c r="F686" s="342">
        <v>0</v>
      </c>
      <c r="G686" s="342">
        <v>0</v>
      </c>
      <c r="H686" s="342">
        <v>0</v>
      </c>
      <c r="I686" s="342">
        <v>0</v>
      </c>
      <c r="J686" s="342">
        <v>0</v>
      </c>
      <c r="K686" s="342">
        <v>0</v>
      </c>
      <c r="L686" s="342">
        <v>0</v>
      </c>
      <c r="M686" s="342">
        <v>0</v>
      </c>
      <c r="N686" s="342">
        <v>0</v>
      </c>
      <c r="O686" s="342">
        <v>0</v>
      </c>
      <c r="P686" s="342">
        <f t="shared" si="28"/>
        <v>0</v>
      </c>
      <c r="Q686" s="973">
        <f t="shared" si="27"/>
        <v>0</v>
      </c>
      <c r="R686" s="307" t="s">
        <v>112</v>
      </c>
      <c r="S686" s="307" t="s">
        <v>112</v>
      </c>
      <c r="T686" s="307"/>
      <c r="U686" s="307"/>
      <c r="V686" s="307"/>
      <c r="W686" s="307"/>
      <c r="X686" s="307"/>
      <c r="Y686" s="308"/>
      <c r="Z686" s="308"/>
      <c r="AA686" s="308"/>
      <c r="AB686" s="308"/>
      <c r="AC686" s="308"/>
      <c r="AD686" s="308"/>
      <c r="AE686" s="308"/>
      <c r="AF686" s="308"/>
      <c r="AG686" s="308"/>
      <c r="AH686" s="308"/>
      <c r="AI686" s="308"/>
      <c r="AJ686" s="343"/>
      <c r="AK686" s="343"/>
      <c r="AL686" s="343"/>
      <c r="AM686" s="343"/>
      <c r="AN686" s="343"/>
      <c r="AO686" s="343"/>
    </row>
    <row r="687" spans="1:41" ht="15.75" customHeight="1" x14ac:dyDescent="0.25">
      <c r="A687" s="296" t="s">
        <v>122</v>
      </c>
      <c r="B687" s="306" t="s">
        <v>394</v>
      </c>
      <c r="C687" s="306" t="s">
        <v>389</v>
      </c>
      <c r="D687" s="342">
        <v>0</v>
      </c>
      <c r="E687" s="342">
        <v>0</v>
      </c>
      <c r="F687" s="342">
        <v>0</v>
      </c>
      <c r="G687" s="342">
        <v>0</v>
      </c>
      <c r="H687" s="342">
        <v>0</v>
      </c>
      <c r="I687" s="342">
        <v>13</v>
      </c>
      <c r="J687" s="342">
        <v>0</v>
      </c>
      <c r="K687" s="342">
        <v>0</v>
      </c>
      <c r="L687" s="342">
        <v>0</v>
      </c>
      <c r="M687" s="342">
        <v>0</v>
      </c>
      <c r="N687" s="342">
        <v>0</v>
      </c>
      <c r="O687" s="342">
        <v>0</v>
      </c>
      <c r="P687" s="342">
        <f t="shared" si="28"/>
        <v>13</v>
      </c>
      <c r="Q687" s="973">
        <f t="shared" si="27"/>
        <v>5.4060797604690814E-4</v>
      </c>
      <c r="R687" s="307" t="s">
        <v>112</v>
      </c>
      <c r="S687" s="307" t="s">
        <v>112</v>
      </c>
      <c r="T687" s="307"/>
      <c r="U687" s="307"/>
      <c r="V687" s="311"/>
      <c r="W687" s="312"/>
      <c r="X687" s="307"/>
      <c r="Y687" s="308"/>
      <c r="Z687" s="308"/>
      <c r="AA687" s="308"/>
      <c r="AB687" s="308"/>
      <c r="AC687" s="308"/>
      <c r="AD687" s="308"/>
      <c r="AE687" s="308"/>
      <c r="AF687" s="308"/>
      <c r="AG687" s="308"/>
      <c r="AH687" s="308"/>
      <c r="AI687" s="308"/>
      <c r="AJ687" s="343"/>
      <c r="AK687" s="344"/>
      <c r="AL687" s="344"/>
      <c r="AM687" s="344"/>
      <c r="AN687" s="344"/>
      <c r="AO687" s="344"/>
    </row>
    <row r="688" spans="1:41" ht="15.75" customHeight="1" x14ac:dyDescent="0.25">
      <c r="A688" s="296" t="s">
        <v>122</v>
      </c>
      <c r="B688" s="306" t="s">
        <v>2116</v>
      </c>
      <c r="C688" s="306" t="s">
        <v>301</v>
      </c>
      <c r="D688" s="342">
        <v>2</v>
      </c>
      <c r="E688" s="342">
        <v>2</v>
      </c>
      <c r="F688" s="342">
        <v>4</v>
      </c>
      <c r="G688" s="342">
        <v>3</v>
      </c>
      <c r="H688" s="342">
        <v>0</v>
      </c>
      <c r="I688" s="342">
        <v>5</v>
      </c>
      <c r="J688" s="342">
        <v>0</v>
      </c>
      <c r="K688" s="342">
        <v>0</v>
      </c>
      <c r="L688" s="342">
        <v>0</v>
      </c>
      <c r="M688" s="342">
        <v>0</v>
      </c>
      <c r="N688" s="342">
        <v>0</v>
      </c>
      <c r="O688" s="342">
        <v>0</v>
      </c>
      <c r="P688" s="342">
        <f t="shared" si="28"/>
        <v>16</v>
      </c>
      <c r="Q688" s="973">
        <f t="shared" si="27"/>
        <v>6.6536366282696387E-4</v>
      </c>
      <c r="R688" s="307">
        <v>23115.600000297902</v>
      </c>
      <c r="S688" s="307">
        <v>23115.600000297902</v>
      </c>
      <c r="T688" s="307"/>
      <c r="U688" s="307"/>
      <c r="V688" s="307"/>
      <c r="W688" s="307"/>
      <c r="X688" s="308"/>
      <c r="Y688" s="308"/>
      <c r="Z688" s="308"/>
      <c r="AA688" s="308"/>
      <c r="AB688" s="308"/>
      <c r="AC688" s="308"/>
      <c r="AD688" s="308"/>
      <c r="AE688" s="308"/>
      <c r="AF688" s="308"/>
      <c r="AG688" s="308"/>
      <c r="AH688" s="308"/>
      <c r="AI688" s="308"/>
      <c r="AJ688" s="343"/>
      <c r="AK688" s="344"/>
      <c r="AL688" s="344"/>
      <c r="AM688" s="344"/>
      <c r="AN688" s="344"/>
      <c r="AO688" s="344"/>
    </row>
    <row r="689" spans="1:41" ht="15.75" customHeight="1" x14ac:dyDescent="0.25">
      <c r="A689" s="296" t="s">
        <v>122</v>
      </c>
      <c r="B689" s="305" t="s">
        <v>335</v>
      </c>
      <c r="C689" s="305" t="s">
        <v>272</v>
      </c>
      <c r="D689" s="342">
        <v>56</v>
      </c>
      <c r="E689" s="342">
        <v>73</v>
      </c>
      <c r="F689" s="342">
        <v>68</v>
      </c>
      <c r="G689" s="342">
        <v>66</v>
      </c>
      <c r="H689" s="342">
        <v>87</v>
      </c>
      <c r="I689" s="342">
        <v>91</v>
      </c>
      <c r="J689" s="342">
        <v>0</v>
      </c>
      <c r="K689" s="342">
        <v>0</v>
      </c>
      <c r="L689" s="342">
        <v>0</v>
      </c>
      <c r="M689" s="342">
        <v>0</v>
      </c>
      <c r="N689" s="342">
        <v>0</v>
      </c>
      <c r="O689" s="342">
        <v>0</v>
      </c>
      <c r="P689" s="342">
        <f t="shared" si="28"/>
        <v>441</v>
      </c>
      <c r="Q689" s="973">
        <f t="shared" si="27"/>
        <v>1.8339085956668191E-2</v>
      </c>
      <c r="R689" s="307">
        <v>29937.599999999999</v>
      </c>
      <c r="S689" s="307">
        <v>16997.929999493601</v>
      </c>
      <c r="T689" s="307"/>
      <c r="U689" s="307"/>
      <c r="V689" s="307"/>
      <c r="W689" s="307"/>
      <c r="X689" s="307"/>
      <c r="Y689" s="308"/>
      <c r="Z689" s="308"/>
      <c r="AA689" s="308"/>
      <c r="AB689" s="308"/>
      <c r="AC689" s="308"/>
      <c r="AD689" s="308"/>
      <c r="AE689" s="308"/>
      <c r="AF689" s="308"/>
      <c r="AG689" s="308"/>
      <c r="AH689" s="308"/>
      <c r="AI689" s="308"/>
      <c r="AJ689" s="343"/>
      <c r="AK689" s="344"/>
      <c r="AL689" s="344"/>
      <c r="AM689" s="344"/>
      <c r="AN689" s="344"/>
      <c r="AO689" s="344"/>
    </row>
    <row r="690" spans="1:41" ht="15.75" customHeight="1" x14ac:dyDescent="0.25">
      <c r="A690" s="296" t="s">
        <v>122</v>
      </c>
      <c r="B690" s="305" t="s">
        <v>1609</v>
      </c>
      <c r="C690" s="305" t="s">
        <v>301</v>
      </c>
      <c r="D690" s="342">
        <v>1</v>
      </c>
      <c r="E690" s="342">
        <v>2</v>
      </c>
      <c r="F690" s="342">
        <v>4</v>
      </c>
      <c r="G690" s="342">
        <v>3</v>
      </c>
      <c r="H690" s="342">
        <v>0</v>
      </c>
      <c r="I690" s="342">
        <v>52</v>
      </c>
      <c r="J690" s="342">
        <v>0</v>
      </c>
      <c r="K690" s="342">
        <v>0</v>
      </c>
      <c r="L690" s="342">
        <v>0</v>
      </c>
      <c r="M690" s="342">
        <v>0</v>
      </c>
      <c r="N690" s="342">
        <v>0</v>
      </c>
      <c r="O690" s="342">
        <v>0</v>
      </c>
      <c r="P690" s="342">
        <f t="shared" si="28"/>
        <v>62</v>
      </c>
      <c r="Q690" s="973">
        <f t="shared" si="27"/>
        <v>2.5782841934544848E-3</v>
      </c>
      <c r="R690" s="307" t="s">
        <v>112</v>
      </c>
      <c r="S690" s="307" t="s">
        <v>112</v>
      </c>
      <c r="T690" s="307"/>
      <c r="U690" s="307"/>
      <c r="V690" s="307"/>
      <c r="W690" s="307"/>
      <c r="X690" s="307"/>
      <c r="Y690" s="308"/>
      <c r="Z690" s="308"/>
      <c r="AA690" s="308"/>
      <c r="AB690" s="308"/>
      <c r="AC690" s="308"/>
      <c r="AD690" s="308"/>
      <c r="AE690" s="308"/>
      <c r="AF690" s="308"/>
      <c r="AG690" s="308"/>
      <c r="AH690" s="308"/>
      <c r="AI690" s="308"/>
      <c r="AJ690" s="343"/>
      <c r="AK690" s="344"/>
      <c r="AL690" s="344"/>
      <c r="AM690" s="344"/>
      <c r="AN690" s="344"/>
      <c r="AO690" s="344"/>
    </row>
    <row r="691" spans="1:41" ht="15.75" customHeight="1" x14ac:dyDescent="0.25">
      <c r="A691" s="296" t="s">
        <v>122</v>
      </c>
      <c r="B691" s="306" t="s">
        <v>1645</v>
      </c>
      <c r="C691" s="306" t="s">
        <v>631</v>
      </c>
      <c r="D691" s="342">
        <v>0</v>
      </c>
      <c r="E691" s="342">
        <v>0</v>
      </c>
      <c r="F691" s="342">
        <v>0</v>
      </c>
      <c r="G691" s="342">
        <v>0</v>
      </c>
      <c r="H691" s="342">
        <v>0</v>
      </c>
      <c r="I691" s="342">
        <v>0</v>
      </c>
      <c r="J691" s="342">
        <v>0</v>
      </c>
      <c r="K691" s="342">
        <v>0</v>
      </c>
      <c r="L691" s="342">
        <v>0</v>
      </c>
      <c r="M691" s="342">
        <v>0</v>
      </c>
      <c r="N691" s="342">
        <v>0</v>
      </c>
      <c r="O691" s="342">
        <v>0</v>
      </c>
      <c r="P691" s="342">
        <f t="shared" si="28"/>
        <v>0</v>
      </c>
      <c r="Q691" s="973">
        <f t="shared" si="27"/>
        <v>0</v>
      </c>
      <c r="R691" s="307" t="s">
        <v>112</v>
      </c>
      <c r="S691" s="307" t="s">
        <v>112</v>
      </c>
      <c r="T691" s="307"/>
      <c r="U691" s="307"/>
      <c r="V691" s="307"/>
      <c r="W691" s="307"/>
      <c r="X691" s="307"/>
      <c r="Y691" s="308"/>
      <c r="Z691" s="308"/>
      <c r="AA691" s="308"/>
      <c r="AB691" s="308"/>
      <c r="AC691" s="308"/>
      <c r="AD691" s="308"/>
      <c r="AE691" s="308"/>
      <c r="AF691" s="308"/>
      <c r="AG691" s="308"/>
      <c r="AH691" s="308"/>
      <c r="AI691" s="308"/>
      <c r="AJ691" s="343"/>
      <c r="AK691" s="344"/>
      <c r="AL691" s="344"/>
      <c r="AM691" s="344"/>
      <c r="AN691" s="344"/>
      <c r="AO691" s="344"/>
    </row>
    <row r="692" spans="1:41" ht="15.75" customHeight="1" x14ac:dyDescent="0.25">
      <c r="A692" s="296" t="s">
        <v>122</v>
      </c>
      <c r="B692" s="305" t="s">
        <v>347</v>
      </c>
      <c r="C692" s="305" t="s">
        <v>277</v>
      </c>
      <c r="D692" s="342">
        <v>0</v>
      </c>
      <c r="E692" s="342">
        <v>0</v>
      </c>
      <c r="F692" s="342">
        <v>0</v>
      </c>
      <c r="G692" s="342">
        <v>0</v>
      </c>
      <c r="H692" s="342">
        <v>0</v>
      </c>
      <c r="I692" s="342">
        <v>0</v>
      </c>
      <c r="J692" s="342">
        <v>0</v>
      </c>
      <c r="K692" s="342">
        <v>0</v>
      </c>
      <c r="L692" s="342">
        <v>0</v>
      </c>
      <c r="M692" s="342">
        <v>0</v>
      </c>
      <c r="N692" s="342">
        <v>0</v>
      </c>
      <c r="O692" s="342">
        <v>0</v>
      </c>
      <c r="P692" s="342">
        <f t="shared" si="28"/>
        <v>0</v>
      </c>
      <c r="Q692" s="973">
        <f t="shared" si="27"/>
        <v>0</v>
      </c>
      <c r="R692" s="307" t="s">
        <v>112</v>
      </c>
      <c r="S692" s="307" t="s">
        <v>112</v>
      </c>
      <c r="T692" s="307"/>
      <c r="U692" s="307"/>
      <c r="V692" s="307"/>
      <c r="W692" s="307"/>
      <c r="X692" s="307"/>
      <c r="Y692" s="308"/>
      <c r="Z692" s="308"/>
      <c r="AA692" s="308"/>
      <c r="AB692" s="308"/>
      <c r="AC692" s="308"/>
      <c r="AD692" s="308"/>
      <c r="AE692" s="308"/>
      <c r="AF692" s="308"/>
      <c r="AG692" s="308"/>
      <c r="AH692" s="308"/>
      <c r="AI692" s="308"/>
      <c r="AJ692" s="343"/>
      <c r="AK692" s="343"/>
      <c r="AL692" s="344"/>
      <c r="AM692" s="344"/>
      <c r="AN692" s="344"/>
      <c r="AO692" s="344"/>
    </row>
    <row r="693" spans="1:41" ht="15.75" customHeight="1" x14ac:dyDescent="0.25">
      <c r="A693" s="296" t="s">
        <v>122</v>
      </c>
      <c r="B693" s="306" t="s">
        <v>310</v>
      </c>
      <c r="C693" s="306" t="s">
        <v>311</v>
      </c>
      <c r="D693" s="342">
        <v>21</v>
      </c>
      <c r="E693" s="342">
        <v>62</v>
      </c>
      <c r="F693" s="342">
        <v>51</v>
      </c>
      <c r="G693" s="342">
        <v>43</v>
      </c>
      <c r="H693" s="342">
        <v>39</v>
      </c>
      <c r="I693" s="342">
        <v>50</v>
      </c>
      <c r="J693" s="342">
        <v>0</v>
      </c>
      <c r="K693" s="342">
        <v>0</v>
      </c>
      <c r="L693" s="342">
        <v>0</v>
      </c>
      <c r="M693" s="342">
        <v>0</v>
      </c>
      <c r="N693" s="342">
        <v>0</v>
      </c>
      <c r="O693" s="342">
        <v>0</v>
      </c>
      <c r="P693" s="342">
        <f t="shared" si="28"/>
        <v>266</v>
      </c>
      <c r="Q693" s="973">
        <f t="shared" si="27"/>
        <v>1.1061670894498275E-2</v>
      </c>
      <c r="R693" s="307">
        <v>42302.939999909198</v>
      </c>
      <c r="S693" s="307">
        <v>32375.0400000605</v>
      </c>
      <c r="T693" s="307"/>
      <c r="U693" s="307"/>
      <c r="V693" s="307"/>
      <c r="W693" s="307"/>
      <c r="X693" s="307"/>
      <c r="Y693" s="308"/>
      <c r="Z693" s="308"/>
      <c r="AA693" s="308"/>
      <c r="AB693" s="308"/>
      <c r="AC693" s="308"/>
      <c r="AD693" s="308"/>
      <c r="AE693" s="308"/>
      <c r="AF693" s="308"/>
      <c r="AG693" s="308"/>
      <c r="AH693" s="308"/>
      <c r="AI693" s="308"/>
      <c r="AJ693" s="343"/>
      <c r="AK693" s="344"/>
      <c r="AL693" s="344"/>
      <c r="AM693" s="344"/>
      <c r="AN693" s="344"/>
      <c r="AO693" s="344"/>
    </row>
    <row r="694" spans="1:41" ht="15.75" customHeight="1" x14ac:dyDescent="0.25">
      <c r="A694" s="296" t="s">
        <v>122</v>
      </c>
      <c r="B694" s="306" t="s">
        <v>2431</v>
      </c>
      <c r="C694" s="306" t="s">
        <v>272</v>
      </c>
      <c r="D694" s="342">
        <v>0</v>
      </c>
      <c r="E694" s="342">
        <v>0</v>
      </c>
      <c r="F694" s="342">
        <v>1</v>
      </c>
      <c r="G694" s="342">
        <v>2</v>
      </c>
      <c r="H694" s="342">
        <v>0</v>
      </c>
      <c r="I694" s="342">
        <v>0</v>
      </c>
      <c r="J694" s="342">
        <v>0</v>
      </c>
      <c r="K694" s="342">
        <v>0</v>
      </c>
      <c r="L694" s="342">
        <v>0</v>
      </c>
      <c r="M694" s="342">
        <v>0</v>
      </c>
      <c r="N694" s="342">
        <v>0</v>
      </c>
      <c r="O694" s="342">
        <v>0</v>
      </c>
      <c r="P694" s="342">
        <f t="shared" si="28"/>
        <v>3</v>
      </c>
      <c r="Q694" s="973">
        <f t="shared" si="27"/>
        <v>1.2475568678005573E-4</v>
      </c>
      <c r="R694" s="307"/>
      <c r="S694" s="307"/>
      <c r="T694" s="307"/>
      <c r="U694" s="307"/>
      <c r="V694" s="307"/>
      <c r="W694" s="307"/>
      <c r="X694" s="307"/>
      <c r="Y694" s="308"/>
      <c r="Z694" s="308"/>
      <c r="AA694" s="308"/>
      <c r="AB694" s="308"/>
      <c r="AC694" s="308"/>
      <c r="AD694" s="308"/>
      <c r="AE694" s="308"/>
      <c r="AF694" s="308"/>
      <c r="AG694" s="308"/>
      <c r="AH694" s="308"/>
      <c r="AI694" s="308"/>
      <c r="AJ694" s="343"/>
      <c r="AK694" s="343"/>
      <c r="AL694" s="343"/>
      <c r="AM694" s="343"/>
      <c r="AN694" s="343"/>
      <c r="AO694" s="343"/>
    </row>
    <row r="695" spans="1:41" ht="15.75" customHeight="1" x14ac:dyDescent="0.25">
      <c r="A695" s="296" t="s">
        <v>122</v>
      </c>
      <c r="B695" s="305" t="s">
        <v>1773</v>
      </c>
      <c r="C695" s="305" t="s">
        <v>345</v>
      </c>
      <c r="D695" s="342">
        <v>0</v>
      </c>
      <c r="E695" s="342">
        <v>0</v>
      </c>
      <c r="F695" s="342">
        <v>0</v>
      </c>
      <c r="G695" s="342">
        <v>0</v>
      </c>
      <c r="H695" s="342">
        <v>0</v>
      </c>
      <c r="I695" s="342">
        <v>1</v>
      </c>
      <c r="J695" s="342">
        <v>0</v>
      </c>
      <c r="K695" s="342">
        <v>0</v>
      </c>
      <c r="L695" s="342">
        <v>0</v>
      </c>
      <c r="M695" s="342">
        <v>0</v>
      </c>
      <c r="N695" s="342">
        <v>0</v>
      </c>
      <c r="O695" s="342">
        <v>0</v>
      </c>
      <c r="P695" s="342">
        <f t="shared" si="28"/>
        <v>1</v>
      </c>
      <c r="Q695" s="973">
        <f t="shared" si="27"/>
        <v>4.1585228926685242E-5</v>
      </c>
      <c r="R695" s="307" t="s">
        <v>112</v>
      </c>
      <c r="S695" s="307" t="s">
        <v>112</v>
      </c>
      <c r="T695" s="307"/>
      <c r="U695" s="307"/>
      <c r="V695" s="307"/>
      <c r="W695" s="307"/>
      <c r="X695" s="307"/>
      <c r="Y695" s="308"/>
      <c r="Z695" s="308"/>
      <c r="AA695" s="308"/>
      <c r="AB695" s="308"/>
      <c r="AC695" s="308"/>
      <c r="AD695" s="308"/>
      <c r="AE695" s="308"/>
      <c r="AF695" s="308"/>
      <c r="AG695" s="308"/>
      <c r="AH695" s="308"/>
      <c r="AI695" s="308"/>
      <c r="AJ695" s="343"/>
      <c r="AK695" s="344"/>
      <c r="AL695" s="344"/>
      <c r="AM695" s="344"/>
      <c r="AN695" s="344"/>
      <c r="AO695" s="344"/>
    </row>
    <row r="696" spans="1:41" ht="15.75" customHeight="1" x14ac:dyDescent="0.25">
      <c r="A696" s="296" t="s">
        <v>122</v>
      </c>
      <c r="B696" s="305" t="s">
        <v>2471</v>
      </c>
      <c r="C696" s="306" t="s">
        <v>272</v>
      </c>
      <c r="D696" s="342">
        <v>0</v>
      </c>
      <c r="E696" s="342">
        <v>0</v>
      </c>
      <c r="F696" s="342">
        <v>0</v>
      </c>
      <c r="G696" s="342">
        <v>2</v>
      </c>
      <c r="H696" s="342">
        <v>0</v>
      </c>
      <c r="I696" s="342">
        <v>0</v>
      </c>
      <c r="J696" s="342">
        <v>0</v>
      </c>
      <c r="K696" s="342">
        <v>0</v>
      </c>
      <c r="L696" s="342">
        <v>0</v>
      </c>
      <c r="M696" s="342">
        <v>0</v>
      </c>
      <c r="N696" s="342">
        <v>0</v>
      </c>
      <c r="O696" s="342">
        <v>0</v>
      </c>
      <c r="P696" s="342">
        <f t="shared" si="28"/>
        <v>2</v>
      </c>
      <c r="Q696" s="973">
        <f t="shared" si="27"/>
        <v>8.3170457853370483E-5</v>
      </c>
      <c r="R696" s="307"/>
      <c r="S696" s="307"/>
      <c r="T696" s="307"/>
      <c r="U696" s="307"/>
      <c r="V696" s="307"/>
      <c r="W696" s="307"/>
      <c r="X696" s="307"/>
      <c r="Y696" s="308"/>
      <c r="Z696" s="308"/>
      <c r="AA696" s="308"/>
      <c r="AB696" s="308"/>
      <c r="AC696" s="308"/>
      <c r="AD696" s="308"/>
      <c r="AE696" s="308"/>
      <c r="AF696" s="308"/>
      <c r="AG696" s="308"/>
      <c r="AH696" s="308"/>
      <c r="AI696" s="308"/>
      <c r="AJ696" s="343"/>
      <c r="AK696" s="343"/>
      <c r="AL696" s="343"/>
      <c r="AM696" s="343"/>
      <c r="AN696" s="343"/>
      <c r="AO696" s="343"/>
    </row>
    <row r="697" spans="1:41" ht="15.75" customHeight="1" x14ac:dyDescent="0.25">
      <c r="A697" s="296" t="s">
        <v>122</v>
      </c>
      <c r="B697" s="306" t="s">
        <v>566</v>
      </c>
      <c r="C697" s="306" t="s">
        <v>81</v>
      </c>
      <c r="D697" s="342">
        <v>1</v>
      </c>
      <c r="E697" s="342">
        <v>4</v>
      </c>
      <c r="F697" s="342">
        <v>4</v>
      </c>
      <c r="G697" s="342">
        <v>4</v>
      </c>
      <c r="H697" s="342">
        <v>0</v>
      </c>
      <c r="I697" s="342">
        <v>4</v>
      </c>
      <c r="J697" s="342">
        <v>0</v>
      </c>
      <c r="K697" s="342">
        <v>0</v>
      </c>
      <c r="L697" s="342">
        <v>0</v>
      </c>
      <c r="M697" s="342">
        <v>0</v>
      </c>
      <c r="N697" s="342">
        <v>0</v>
      </c>
      <c r="O697" s="342">
        <v>0</v>
      </c>
      <c r="P697" s="342">
        <f t="shared" si="28"/>
        <v>17</v>
      </c>
      <c r="Q697" s="973">
        <f t="shared" si="27"/>
        <v>7.0694889175364911E-4</v>
      </c>
      <c r="R697" s="307" t="s">
        <v>112</v>
      </c>
      <c r="S697" s="307" t="s">
        <v>112</v>
      </c>
      <c r="T697" s="307"/>
      <c r="U697" s="307"/>
      <c r="V697" s="307"/>
      <c r="W697" s="307"/>
      <c r="X697" s="307"/>
      <c r="Y697" s="308"/>
      <c r="Z697" s="308"/>
      <c r="AA697" s="308"/>
      <c r="AB697" s="308"/>
      <c r="AC697" s="308"/>
      <c r="AD697" s="308"/>
      <c r="AE697" s="308"/>
      <c r="AF697" s="308"/>
      <c r="AG697" s="308"/>
      <c r="AH697" s="308"/>
      <c r="AI697" s="308"/>
      <c r="AJ697" s="343"/>
      <c r="AK697" s="344"/>
      <c r="AL697" s="344"/>
      <c r="AM697" s="344"/>
      <c r="AN697" s="344"/>
      <c r="AO697" s="344"/>
    </row>
    <row r="698" spans="1:41" ht="15.75" customHeight="1" x14ac:dyDescent="0.25">
      <c r="A698" s="296" t="s">
        <v>122</v>
      </c>
      <c r="B698" s="305" t="s">
        <v>1633</v>
      </c>
      <c r="C698" s="305" t="s">
        <v>345</v>
      </c>
      <c r="D698" s="342">
        <v>0</v>
      </c>
      <c r="E698" s="342">
        <v>0</v>
      </c>
      <c r="F698" s="342">
        <v>0</v>
      </c>
      <c r="G698" s="342">
        <v>0</v>
      </c>
      <c r="H698" s="342">
        <v>0</v>
      </c>
      <c r="I698" s="342">
        <v>0</v>
      </c>
      <c r="J698" s="342">
        <v>0</v>
      </c>
      <c r="K698" s="342">
        <v>0</v>
      </c>
      <c r="L698" s="342">
        <v>0</v>
      </c>
      <c r="M698" s="342">
        <v>0</v>
      </c>
      <c r="N698" s="342">
        <v>0</v>
      </c>
      <c r="O698" s="342">
        <v>0</v>
      </c>
      <c r="P698" s="342">
        <f t="shared" si="28"/>
        <v>0</v>
      </c>
      <c r="Q698" s="973">
        <f t="shared" si="27"/>
        <v>0</v>
      </c>
      <c r="R698" s="307" t="s">
        <v>112</v>
      </c>
      <c r="S698" s="307" t="s">
        <v>112</v>
      </c>
      <c r="T698" s="307"/>
      <c r="U698" s="307"/>
      <c r="V698" s="307"/>
      <c r="W698" s="307"/>
      <c r="X698" s="307"/>
      <c r="Y698" s="308"/>
      <c r="Z698" s="308"/>
      <c r="AA698" s="308"/>
      <c r="AB698" s="308"/>
      <c r="AC698" s="308"/>
      <c r="AD698" s="308"/>
      <c r="AE698" s="308"/>
      <c r="AF698" s="308"/>
      <c r="AG698" s="308"/>
      <c r="AH698" s="308"/>
      <c r="AI698" s="308"/>
      <c r="AJ698" s="343"/>
      <c r="AK698" s="344"/>
      <c r="AL698" s="344"/>
      <c r="AM698" s="344"/>
      <c r="AN698" s="344"/>
      <c r="AO698" s="344"/>
    </row>
    <row r="699" spans="1:41" ht="15.75" customHeight="1" x14ac:dyDescent="0.25">
      <c r="A699" s="296" t="s">
        <v>122</v>
      </c>
      <c r="B699" s="306" t="s">
        <v>273</v>
      </c>
      <c r="C699" s="306" t="s">
        <v>274</v>
      </c>
      <c r="D699" s="342">
        <v>30</v>
      </c>
      <c r="E699" s="342">
        <v>97</v>
      </c>
      <c r="F699" s="342">
        <v>181</v>
      </c>
      <c r="G699" s="342">
        <v>333</v>
      </c>
      <c r="H699" s="342">
        <v>371</v>
      </c>
      <c r="I699" s="342">
        <v>126</v>
      </c>
      <c r="J699" s="342">
        <v>0</v>
      </c>
      <c r="K699" s="342">
        <v>0</v>
      </c>
      <c r="L699" s="342">
        <v>0</v>
      </c>
      <c r="M699" s="342">
        <v>0</v>
      </c>
      <c r="N699" s="342">
        <v>0</v>
      </c>
      <c r="O699" s="342">
        <v>0</v>
      </c>
      <c r="P699" s="342">
        <f t="shared" si="28"/>
        <v>1138</v>
      </c>
      <c r="Q699" s="973">
        <f t="shared" si="27"/>
        <v>4.7323990518567803E-2</v>
      </c>
      <c r="R699" s="307">
        <v>41761</v>
      </c>
      <c r="S699" s="307">
        <v>23082.869999803901</v>
      </c>
      <c r="T699" s="307"/>
      <c r="U699" s="307"/>
      <c r="V699" s="307"/>
      <c r="W699" s="307"/>
      <c r="X699" s="307"/>
      <c r="Y699" s="308"/>
      <c r="Z699" s="308"/>
      <c r="AA699" s="308"/>
      <c r="AB699" s="308"/>
      <c r="AC699" s="308"/>
      <c r="AD699" s="308"/>
      <c r="AE699" s="308"/>
      <c r="AF699" s="308"/>
      <c r="AG699" s="308"/>
      <c r="AH699" s="308"/>
      <c r="AI699" s="308"/>
      <c r="AJ699" s="343"/>
      <c r="AK699" s="344"/>
      <c r="AL699" s="344"/>
      <c r="AM699" s="344"/>
      <c r="AN699" s="344"/>
      <c r="AO699" s="344"/>
    </row>
    <row r="700" spans="1:41" ht="15.75" customHeight="1" x14ac:dyDescent="0.25">
      <c r="A700" s="296" t="s">
        <v>122</v>
      </c>
      <c r="B700" s="305" t="s">
        <v>374</v>
      </c>
      <c r="C700" s="305" t="s">
        <v>345</v>
      </c>
      <c r="D700" s="342">
        <v>11</v>
      </c>
      <c r="E700" s="342">
        <v>1</v>
      </c>
      <c r="F700" s="342">
        <v>6</v>
      </c>
      <c r="G700" s="342">
        <v>2</v>
      </c>
      <c r="H700" s="342">
        <v>2</v>
      </c>
      <c r="I700" s="342">
        <v>1</v>
      </c>
      <c r="J700" s="342">
        <v>0</v>
      </c>
      <c r="K700" s="342">
        <v>0</v>
      </c>
      <c r="L700" s="342">
        <v>0</v>
      </c>
      <c r="M700" s="342">
        <v>0</v>
      </c>
      <c r="N700" s="342">
        <v>0</v>
      </c>
      <c r="O700" s="342">
        <v>0</v>
      </c>
      <c r="P700" s="342">
        <f t="shared" si="28"/>
        <v>23</v>
      </c>
      <c r="Q700" s="973">
        <f t="shared" si="27"/>
        <v>9.5646026531376056E-4</v>
      </c>
      <c r="R700" s="307">
        <v>95220</v>
      </c>
      <c r="S700" s="307">
        <v>64415</v>
      </c>
      <c r="T700" s="307"/>
      <c r="U700" s="307"/>
      <c r="V700" s="307"/>
      <c r="W700" s="307"/>
      <c r="X700" s="307"/>
      <c r="Y700" s="308"/>
      <c r="Z700" s="308"/>
      <c r="AA700" s="308"/>
      <c r="AB700" s="308"/>
      <c r="AC700" s="308"/>
      <c r="AD700" s="308"/>
      <c r="AE700" s="308"/>
      <c r="AF700" s="308"/>
      <c r="AG700" s="308"/>
      <c r="AH700" s="308"/>
      <c r="AI700" s="308"/>
      <c r="AJ700" s="343"/>
      <c r="AK700" s="344"/>
      <c r="AL700" s="344"/>
      <c r="AM700" s="344"/>
      <c r="AN700" s="344"/>
      <c r="AO700" s="344"/>
    </row>
    <row r="701" spans="1:41" ht="15.75" customHeight="1" x14ac:dyDescent="0.25">
      <c r="A701" s="296" t="s">
        <v>122</v>
      </c>
      <c r="B701" s="306" t="s">
        <v>2146</v>
      </c>
      <c r="C701" s="306" t="s">
        <v>345</v>
      </c>
      <c r="D701" s="342">
        <v>18</v>
      </c>
      <c r="E701" s="342">
        <v>24</v>
      </c>
      <c r="F701" s="342">
        <v>12</v>
      </c>
      <c r="G701" s="342">
        <v>13</v>
      </c>
      <c r="H701" s="342">
        <v>12</v>
      </c>
      <c r="I701" s="342">
        <v>12</v>
      </c>
      <c r="J701" s="342">
        <v>0</v>
      </c>
      <c r="K701" s="342">
        <v>0</v>
      </c>
      <c r="L701" s="342">
        <v>0</v>
      </c>
      <c r="M701" s="342">
        <v>0</v>
      </c>
      <c r="N701" s="342">
        <v>0</v>
      </c>
      <c r="O701" s="342">
        <v>0</v>
      </c>
      <c r="P701" s="342">
        <f t="shared" si="28"/>
        <v>91</v>
      </c>
      <c r="Q701" s="973">
        <f t="shared" si="27"/>
        <v>3.7842558323283571E-3</v>
      </c>
      <c r="R701" s="307">
        <v>118093</v>
      </c>
      <c r="S701" s="307">
        <v>72445.000052309304</v>
      </c>
      <c r="T701" s="307"/>
      <c r="U701" s="307"/>
      <c r="V701" s="307"/>
      <c r="W701" s="307"/>
      <c r="X701" s="307"/>
      <c r="Y701" s="308"/>
      <c r="Z701" s="308"/>
      <c r="AA701" s="308"/>
      <c r="AB701" s="308"/>
      <c r="AC701" s="308"/>
      <c r="AD701" s="308"/>
      <c r="AE701" s="308"/>
      <c r="AF701" s="308"/>
      <c r="AG701" s="308"/>
      <c r="AH701" s="308"/>
      <c r="AI701" s="308"/>
      <c r="AJ701" s="343"/>
      <c r="AK701" s="344"/>
      <c r="AL701" s="344"/>
      <c r="AM701" s="344"/>
      <c r="AN701" s="344"/>
      <c r="AO701" s="344"/>
    </row>
    <row r="702" spans="1:41" ht="15.75" customHeight="1" x14ac:dyDescent="0.25">
      <c r="A702" s="296" t="s">
        <v>122</v>
      </c>
      <c r="B702" s="305" t="s">
        <v>1462</v>
      </c>
      <c r="C702" s="305" t="s">
        <v>274</v>
      </c>
      <c r="D702" s="342">
        <v>1</v>
      </c>
      <c r="E702" s="342">
        <v>3</v>
      </c>
      <c r="F702" s="342">
        <v>2</v>
      </c>
      <c r="G702" s="342">
        <v>9</v>
      </c>
      <c r="H702" s="342">
        <v>9</v>
      </c>
      <c r="I702" s="342">
        <v>5</v>
      </c>
      <c r="J702" s="342">
        <v>0</v>
      </c>
      <c r="K702" s="342">
        <v>0</v>
      </c>
      <c r="L702" s="342">
        <v>0</v>
      </c>
      <c r="M702" s="342">
        <v>0</v>
      </c>
      <c r="N702" s="342">
        <v>0</v>
      </c>
      <c r="O702" s="342">
        <v>0</v>
      </c>
      <c r="P702" s="342">
        <f t="shared" si="28"/>
        <v>29</v>
      </c>
      <c r="Q702" s="973">
        <f t="shared" si="27"/>
        <v>1.2059716388738719E-3</v>
      </c>
      <c r="R702" s="307" t="s">
        <v>112</v>
      </c>
      <c r="S702" s="307" t="s">
        <v>112</v>
      </c>
      <c r="T702" s="307"/>
      <c r="U702" s="307"/>
      <c r="V702" s="307"/>
      <c r="W702" s="307"/>
      <c r="X702" s="307"/>
      <c r="Y702" s="308"/>
      <c r="Z702" s="308"/>
      <c r="AA702" s="308"/>
      <c r="AB702" s="308"/>
      <c r="AC702" s="308"/>
      <c r="AD702" s="308"/>
      <c r="AE702" s="308"/>
      <c r="AF702" s="308"/>
      <c r="AG702" s="308"/>
      <c r="AH702" s="308"/>
      <c r="AI702" s="308"/>
      <c r="AJ702" s="343"/>
      <c r="AK702" s="344"/>
      <c r="AL702" s="344"/>
      <c r="AM702" s="344"/>
      <c r="AN702" s="344"/>
      <c r="AO702" s="344"/>
    </row>
    <row r="703" spans="1:41" ht="15.75" customHeight="1" x14ac:dyDescent="0.25">
      <c r="A703" s="296" t="s">
        <v>122</v>
      </c>
      <c r="B703" s="306" t="s">
        <v>1463</v>
      </c>
      <c r="C703" s="306" t="s">
        <v>274</v>
      </c>
      <c r="D703" s="342">
        <v>0</v>
      </c>
      <c r="E703" s="342">
        <v>0</v>
      </c>
      <c r="F703" s="342">
        <v>0</v>
      </c>
      <c r="G703" s="342">
        <v>0</v>
      </c>
      <c r="H703" s="342">
        <v>0</v>
      </c>
      <c r="I703" s="342">
        <v>0</v>
      </c>
      <c r="J703" s="342">
        <v>0</v>
      </c>
      <c r="K703" s="342">
        <v>0</v>
      </c>
      <c r="L703" s="342">
        <v>0</v>
      </c>
      <c r="M703" s="342">
        <v>0</v>
      </c>
      <c r="N703" s="342">
        <v>0</v>
      </c>
      <c r="O703" s="342">
        <v>0</v>
      </c>
      <c r="P703" s="342">
        <f t="shared" si="28"/>
        <v>0</v>
      </c>
      <c r="Q703" s="973">
        <f t="shared" si="27"/>
        <v>0</v>
      </c>
      <c r="R703" s="307" t="s">
        <v>112</v>
      </c>
      <c r="S703" s="307" t="s">
        <v>112</v>
      </c>
      <c r="T703" s="307"/>
      <c r="U703" s="307"/>
      <c r="V703" s="307"/>
      <c r="W703" s="307"/>
      <c r="X703" s="307"/>
      <c r="Y703" s="308"/>
      <c r="Z703" s="308"/>
      <c r="AA703" s="308"/>
      <c r="AB703" s="308"/>
      <c r="AC703" s="308"/>
      <c r="AD703" s="308"/>
      <c r="AE703" s="308"/>
      <c r="AF703" s="308"/>
      <c r="AG703" s="308"/>
      <c r="AH703" s="308"/>
      <c r="AI703" s="308"/>
      <c r="AJ703" s="343"/>
      <c r="AK703" s="344"/>
      <c r="AL703" s="344"/>
      <c r="AM703" s="344"/>
      <c r="AN703" s="344"/>
      <c r="AO703" s="344"/>
    </row>
    <row r="704" spans="1:41" ht="15.75" customHeight="1" x14ac:dyDescent="0.25">
      <c r="A704" s="296" t="s">
        <v>122</v>
      </c>
      <c r="B704" s="306" t="s">
        <v>2296</v>
      </c>
      <c r="C704" s="306" t="s">
        <v>345</v>
      </c>
      <c r="D704" s="342">
        <v>1</v>
      </c>
      <c r="E704" s="342">
        <v>0</v>
      </c>
      <c r="F704" s="342">
        <v>0</v>
      </c>
      <c r="G704" s="342">
        <v>0</v>
      </c>
      <c r="H704" s="342">
        <v>0</v>
      </c>
      <c r="I704" s="342">
        <v>1</v>
      </c>
      <c r="J704" s="342">
        <v>0</v>
      </c>
      <c r="K704" s="342">
        <v>0</v>
      </c>
      <c r="L704" s="342">
        <v>0</v>
      </c>
      <c r="M704" s="342">
        <v>0</v>
      </c>
      <c r="N704" s="342">
        <v>0</v>
      </c>
      <c r="O704" s="342">
        <v>0</v>
      </c>
      <c r="P704" s="342">
        <f t="shared" si="28"/>
        <v>2</v>
      </c>
      <c r="Q704" s="973">
        <f t="shared" si="27"/>
        <v>8.3170457853370483E-5</v>
      </c>
      <c r="R704" s="307" t="s">
        <v>112</v>
      </c>
      <c r="S704" s="307" t="s">
        <v>112</v>
      </c>
      <c r="T704" s="307"/>
      <c r="U704" s="307"/>
      <c r="V704" s="307"/>
      <c r="W704" s="307"/>
      <c r="X704" s="307"/>
      <c r="Y704" s="308"/>
      <c r="Z704" s="308"/>
      <c r="AA704" s="308"/>
      <c r="AB704" s="308"/>
      <c r="AC704" s="308"/>
      <c r="AD704" s="308"/>
      <c r="AE704" s="308"/>
      <c r="AF704" s="308"/>
      <c r="AG704" s="308"/>
      <c r="AH704" s="308"/>
      <c r="AI704" s="308"/>
      <c r="AJ704" s="343"/>
      <c r="AK704" s="343"/>
      <c r="AL704" s="343"/>
      <c r="AM704" s="343"/>
      <c r="AN704" s="343"/>
      <c r="AO704" s="343"/>
    </row>
    <row r="705" spans="1:41" ht="15.75" customHeight="1" x14ac:dyDescent="0.25">
      <c r="A705" s="296" t="s">
        <v>122</v>
      </c>
      <c r="B705" s="306" t="s">
        <v>2297</v>
      </c>
      <c r="C705" s="306" t="s">
        <v>345</v>
      </c>
      <c r="D705" s="342">
        <v>5</v>
      </c>
      <c r="E705" s="342">
        <v>0</v>
      </c>
      <c r="F705" s="342">
        <v>4</v>
      </c>
      <c r="G705" s="342">
        <v>6</v>
      </c>
      <c r="H705" s="342">
        <v>0</v>
      </c>
      <c r="I705" s="342">
        <v>5</v>
      </c>
      <c r="J705" s="342">
        <v>0</v>
      </c>
      <c r="K705" s="342">
        <v>0</v>
      </c>
      <c r="L705" s="342">
        <v>0</v>
      </c>
      <c r="M705" s="342">
        <v>0</v>
      </c>
      <c r="N705" s="342">
        <v>0</v>
      </c>
      <c r="O705" s="342">
        <v>0</v>
      </c>
      <c r="P705" s="342">
        <f t="shared" si="28"/>
        <v>20</v>
      </c>
      <c r="Q705" s="973">
        <f t="shared" si="27"/>
        <v>8.3170457853370483E-4</v>
      </c>
      <c r="R705" s="307">
        <v>73000</v>
      </c>
      <c r="S705" s="307">
        <v>66544</v>
      </c>
      <c r="T705" s="307"/>
      <c r="U705" s="307"/>
      <c r="V705" s="307"/>
      <c r="W705" s="307"/>
      <c r="X705" s="307"/>
      <c r="Y705" s="308"/>
      <c r="Z705" s="308"/>
      <c r="AA705" s="308"/>
      <c r="AB705" s="308"/>
      <c r="AC705" s="308"/>
      <c r="AD705" s="308"/>
      <c r="AE705" s="308"/>
      <c r="AF705" s="308"/>
      <c r="AG705" s="308"/>
      <c r="AH705" s="308"/>
      <c r="AI705" s="308"/>
      <c r="AJ705" s="343"/>
      <c r="AK705" s="343"/>
      <c r="AL705" s="343"/>
      <c r="AM705" s="343"/>
      <c r="AN705" s="343"/>
      <c r="AO705" s="343"/>
    </row>
    <row r="706" spans="1:41" ht="15.75" customHeight="1" x14ac:dyDescent="0.25">
      <c r="A706" s="296" t="s">
        <v>122</v>
      </c>
      <c r="B706" s="306" t="s">
        <v>2467</v>
      </c>
      <c r="C706" s="306" t="s">
        <v>345</v>
      </c>
      <c r="D706" s="342">
        <v>0</v>
      </c>
      <c r="E706" s="342">
        <v>0</v>
      </c>
      <c r="F706" s="342">
        <v>0</v>
      </c>
      <c r="G706" s="342">
        <v>2</v>
      </c>
      <c r="H706" s="342">
        <v>0</v>
      </c>
      <c r="I706" s="342">
        <v>4</v>
      </c>
      <c r="J706" s="342">
        <v>0</v>
      </c>
      <c r="K706" s="342">
        <v>0</v>
      </c>
      <c r="L706" s="342">
        <v>0</v>
      </c>
      <c r="M706" s="342">
        <v>0</v>
      </c>
      <c r="N706" s="342">
        <v>0</v>
      </c>
      <c r="O706" s="342">
        <v>0</v>
      </c>
      <c r="P706" s="342">
        <f t="shared" si="28"/>
        <v>6</v>
      </c>
      <c r="Q706" s="973">
        <f t="shared" si="27"/>
        <v>2.4951137356011145E-4</v>
      </c>
      <c r="R706" s="307"/>
      <c r="S706" s="307"/>
      <c r="T706" s="307"/>
      <c r="U706" s="307"/>
      <c r="V706" s="307"/>
      <c r="W706" s="307"/>
      <c r="X706" s="307"/>
      <c r="Y706" s="308"/>
      <c r="Z706" s="308"/>
      <c r="AA706" s="308"/>
      <c r="AB706" s="308"/>
      <c r="AC706" s="308"/>
      <c r="AD706" s="308"/>
      <c r="AE706" s="308"/>
      <c r="AF706" s="308"/>
      <c r="AG706" s="308"/>
      <c r="AH706" s="308"/>
      <c r="AI706" s="308"/>
      <c r="AJ706" s="343"/>
      <c r="AK706" s="343"/>
      <c r="AL706" s="343"/>
      <c r="AM706" s="343"/>
      <c r="AN706" s="343"/>
      <c r="AO706" s="343"/>
    </row>
    <row r="707" spans="1:41" ht="15.75" customHeight="1" x14ac:dyDescent="0.25">
      <c r="A707" s="296" t="s">
        <v>122</v>
      </c>
      <c r="B707" s="305" t="s">
        <v>2117</v>
      </c>
      <c r="C707" s="305" t="s">
        <v>301</v>
      </c>
      <c r="D707" s="342">
        <v>0</v>
      </c>
      <c r="E707" s="342">
        <v>0</v>
      </c>
      <c r="F707" s="342">
        <v>0</v>
      </c>
      <c r="G707" s="342">
        <v>0</v>
      </c>
      <c r="H707" s="342">
        <v>0</v>
      </c>
      <c r="I707" s="342">
        <v>0</v>
      </c>
      <c r="J707" s="342">
        <v>0</v>
      </c>
      <c r="K707" s="342">
        <v>0</v>
      </c>
      <c r="L707" s="342">
        <v>0</v>
      </c>
      <c r="M707" s="342">
        <v>0</v>
      </c>
      <c r="N707" s="342">
        <v>0</v>
      </c>
      <c r="O707" s="342">
        <v>0</v>
      </c>
      <c r="P707" s="342">
        <f t="shared" si="28"/>
        <v>0</v>
      </c>
      <c r="Q707" s="973">
        <f t="shared" si="27"/>
        <v>0</v>
      </c>
      <c r="R707" s="307" t="s">
        <v>112</v>
      </c>
      <c r="S707" s="307" t="s">
        <v>112</v>
      </c>
      <c r="T707" s="307"/>
      <c r="U707" s="307"/>
      <c r="V707" s="307"/>
      <c r="W707" s="307"/>
      <c r="X707" s="307"/>
      <c r="Y707" s="308"/>
      <c r="Z707" s="308"/>
      <c r="AA707" s="308"/>
      <c r="AB707" s="308"/>
      <c r="AC707" s="308"/>
      <c r="AD707" s="308"/>
      <c r="AE707" s="308"/>
      <c r="AF707" s="308"/>
      <c r="AG707" s="308"/>
      <c r="AH707" s="308"/>
      <c r="AI707" s="308"/>
      <c r="AJ707" s="343"/>
      <c r="AK707" s="343"/>
      <c r="AL707" s="343"/>
      <c r="AM707" s="343"/>
      <c r="AN707" s="343"/>
      <c r="AO707" s="343"/>
    </row>
    <row r="708" spans="1:41" ht="15.75" customHeight="1" x14ac:dyDescent="0.25">
      <c r="A708" s="296" t="s">
        <v>122</v>
      </c>
      <c r="B708" s="306" t="s">
        <v>478</v>
      </c>
      <c r="C708" s="306" t="s">
        <v>291</v>
      </c>
      <c r="D708" s="342">
        <v>2</v>
      </c>
      <c r="E708" s="342">
        <v>6</v>
      </c>
      <c r="F708" s="342">
        <v>11</v>
      </c>
      <c r="G708" s="342">
        <v>16</v>
      </c>
      <c r="H708" s="342">
        <v>14</v>
      </c>
      <c r="I708" s="342">
        <v>5</v>
      </c>
      <c r="J708" s="342">
        <v>0</v>
      </c>
      <c r="K708" s="342">
        <v>0</v>
      </c>
      <c r="L708" s="342">
        <v>0</v>
      </c>
      <c r="M708" s="342">
        <v>0</v>
      </c>
      <c r="N708" s="342">
        <v>0</v>
      </c>
      <c r="O708" s="342">
        <v>0</v>
      </c>
      <c r="P708" s="342">
        <f t="shared" si="28"/>
        <v>54</v>
      </c>
      <c r="Q708" s="973">
        <f t="shared" ref="Q708:Q765" si="29">+P708/$P$766</f>
        <v>2.2456023620410028E-3</v>
      </c>
      <c r="R708" s="307" t="s">
        <v>112</v>
      </c>
      <c r="S708" s="307" t="s">
        <v>112</v>
      </c>
      <c r="T708" s="307"/>
      <c r="U708" s="307"/>
      <c r="V708" s="307"/>
      <c r="W708" s="307"/>
      <c r="X708" s="307"/>
      <c r="Y708" s="308"/>
      <c r="Z708" s="308"/>
      <c r="AA708" s="308"/>
      <c r="AB708" s="308"/>
      <c r="AC708" s="308"/>
      <c r="AD708" s="308"/>
      <c r="AE708" s="308"/>
      <c r="AF708" s="308"/>
      <c r="AG708" s="308"/>
      <c r="AH708" s="308"/>
      <c r="AI708" s="308"/>
      <c r="AJ708" s="343"/>
      <c r="AK708" s="344"/>
      <c r="AL708" s="344"/>
      <c r="AM708" s="344"/>
      <c r="AN708" s="344"/>
      <c r="AO708" s="344"/>
    </row>
    <row r="709" spans="1:41" ht="15.75" customHeight="1" x14ac:dyDescent="0.25">
      <c r="A709" s="296" t="s">
        <v>122</v>
      </c>
      <c r="B709" s="305" t="s">
        <v>611</v>
      </c>
      <c r="C709" s="305" t="s">
        <v>301</v>
      </c>
      <c r="D709" s="342">
        <v>0</v>
      </c>
      <c r="E709" s="342">
        <v>0</v>
      </c>
      <c r="F709" s="342">
        <v>0</v>
      </c>
      <c r="G709" s="342">
        <v>0</v>
      </c>
      <c r="H709" s="342">
        <v>0</v>
      </c>
      <c r="I709" s="342">
        <v>0</v>
      </c>
      <c r="J709" s="342">
        <v>0</v>
      </c>
      <c r="K709" s="342">
        <v>0</v>
      </c>
      <c r="L709" s="342">
        <v>0</v>
      </c>
      <c r="M709" s="342">
        <v>0</v>
      </c>
      <c r="N709" s="342">
        <v>0</v>
      </c>
      <c r="O709" s="342">
        <v>0</v>
      </c>
      <c r="P709" s="342">
        <f t="shared" si="28"/>
        <v>0</v>
      </c>
      <c r="Q709" s="973">
        <f t="shared" si="29"/>
        <v>0</v>
      </c>
      <c r="R709" s="307" t="s">
        <v>112</v>
      </c>
      <c r="S709" s="307" t="s">
        <v>112</v>
      </c>
      <c r="T709" s="307"/>
      <c r="U709" s="307"/>
      <c r="V709" s="307"/>
      <c r="W709" s="307"/>
      <c r="X709" s="307"/>
      <c r="Y709" s="308"/>
      <c r="Z709" s="308"/>
      <c r="AA709" s="308"/>
      <c r="AB709" s="308"/>
      <c r="AC709" s="308"/>
      <c r="AD709" s="308"/>
      <c r="AE709" s="308"/>
      <c r="AF709" s="308"/>
      <c r="AG709" s="308"/>
      <c r="AH709" s="308"/>
      <c r="AI709" s="308"/>
      <c r="AJ709" s="343"/>
      <c r="AK709" s="344"/>
      <c r="AL709" s="344"/>
      <c r="AM709" s="344"/>
      <c r="AN709" s="344"/>
      <c r="AO709" s="344"/>
    </row>
    <row r="710" spans="1:41" ht="15.75" customHeight="1" x14ac:dyDescent="0.25">
      <c r="A710" s="296" t="s">
        <v>122</v>
      </c>
      <c r="B710" s="306" t="s">
        <v>359</v>
      </c>
      <c r="C710" s="306" t="s">
        <v>289</v>
      </c>
      <c r="D710" s="342">
        <v>40</v>
      </c>
      <c r="E710" s="342">
        <v>40</v>
      </c>
      <c r="F710" s="342">
        <v>55</v>
      </c>
      <c r="G710" s="342">
        <v>15</v>
      </c>
      <c r="H710" s="342">
        <v>75</v>
      </c>
      <c r="I710" s="342">
        <v>35</v>
      </c>
      <c r="J710" s="342">
        <v>0</v>
      </c>
      <c r="K710" s="342">
        <v>0</v>
      </c>
      <c r="L710" s="342">
        <v>0</v>
      </c>
      <c r="M710" s="342">
        <v>0</v>
      </c>
      <c r="N710" s="342">
        <v>0</v>
      </c>
      <c r="O710" s="342">
        <v>0</v>
      </c>
      <c r="P710" s="342">
        <f t="shared" si="28"/>
        <v>260</v>
      </c>
      <c r="Q710" s="973">
        <f t="shared" si="29"/>
        <v>1.0812159520938162E-2</v>
      </c>
      <c r="R710" s="307">
        <v>12136.8198355896</v>
      </c>
      <c r="S710" s="307">
        <v>12036.2300311854</v>
      </c>
      <c r="T710" s="307"/>
      <c r="U710" s="307"/>
      <c r="V710" s="307"/>
      <c r="W710" s="307"/>
      <c r="X710" s="307"/>
      <c r="Y710" s="308"/>
      <c r="Z710" s="308"/>
      <c r="AA710" s="308"/>
      <c r="AB710" s="308"/>
      <c r="AC710" s="308"/>
      <c r="AD710" s="308"/>
      <c r="AE710" s="308"/>
      <c r="AF710" s="308"/>
      <c r="AG710" s="308"/>
      <c r="AH710" s="308"/>
      <c r="AI710" s="308"/>
      <c r="AJ710" s="343"/>
      <c r="AK710" s="344"/>
      <c r="AL710" s="344"/>
      <c r="AM710" s="344"/>
      <c r="AN710" s="344"/>
      <c r="AO710" s="344"/>
    </row>
    <row r="711" spans="1:41" ht="15.75" customHeight="1" x14ac:dyDescent="0.25">
      <c r="A711" s="296" t="s">
        <v>122</v>
      </c>
      <c r="B711" s="305" t="s">
        <v>337</v>
      </c>
      <c r="C711" s="305" t="s">
        <v>272</v>
      </c>
      <c r="D711" s="342">
        <v>0</v>
      </c>
      <c r="E711" s="342">
        <v>0</v>
      </c>
      <c r="F711" s="342">
        <v>3</v>
      </c>
      <c r="G711" s="342">
        <v>3</v>
      </c>
      <c r="H711" s="342">
        <v>39</v>
      </c>
      <c r="I711" s="342">
        <v>26</v>
      </c>
      <c r="J711" s="342">
        <v>0</v>
      </c>
      <c r="K711" s="342">
        <v>0</v>
      </c>
      <c r="L711" s="342">
        <v>0</v>
      </c>
      <c r="M711" s="342">
        <v>0</v>
      </c>
      <c r="N711" s="342">
        <v>0</v>
      </c>
      <c r="O711" s="342">
        <v>0</v>
      </c>
      <c r="P711" s="342">
        <f t="shared" si="28"/>
        <v>71</v>
      </c>
      <c r="Q711" s="973">
        <f t="shared" si="29"/>
        <v>2.9525512537946523E-3</v>
      </c>
      <c r="R711" s="307" t="s">
        <v>112</v>
      </c>
      <c r="S711" s="307" t="s">
        <v>112</v>
      </c>
      <c r="T711" s="307"/>
      <c r="U711" s="307"/>
      <c r="V711" s="307"/>
      <c r="W711" s="307"/>
      <c r="X711" s="307"/>
      <c r="Y711" s="308"/>
      <c r="Z711" s="308"/>
      <c r="AA711" s="308"/>
      <c r="AB711" s="308"/>
      <c r="AC711" s="308"/>
      <c r="AD711" s="308"/>
      <c r="AE711" s="308"/>
      <c r="AF711" s="308"/>
      <c r="AG711" s="308"/>
      <c r="AH711" s="308"/>
      <c r="AI711" s="308"/>
      <c r="AJ711" s="343"/>
      <c r="AK711" s="344"/>
      <c r="AL711" s="344"/>
      <c r="AM711" s="344"/>
      <c r="AN711" s="344"/>
      <c r="AO711" s="344"/>
    </row>
    <row r="712" spans="1:41" ht="15.75" customHeight="1" x14ac:dyDescent="0.25">
      <c r="A712" s="296" t="s">
        <v>122</v>
      </c>
      <c r="B712" s="306" t="s">
        <v>363</v>
      </c>
      <c r="C712" s="306" t="s">
        <v>302</v>
      </c>
      <c r="D712" s="342">
        <v>31</v>
      </c>
      <c r="E712" s="342">
        <v>20</v>
      </c>
      <c r="F712" s="342">
        <v>30</v>
      </c>
      <c r="G712" s="342">
        <v>4</v>
      </c>
      <c r="H712" s="342">
        <v>56</v>
      </c>
      <c r="I712" s="342">
        <v>30</v>
      </c>
      <c r="J712" s="342">
        <v>0</v>
      </c>
      <c r="K712" s="342">
        <v>0</v>
      </c>
      <c r="L712" s="342">
        <v>0</v>
      </c>
      <c r="M712" s="342">
        <v>0</v>
      </c>
      <c r="N712" s="342">
        <v>0</v>
      </c>
      <c r="O712" s="342">
        <v>0</v>
      </c>
      <c r="P712" s="342">
        <f t="shared" si="28"/>
        <v>171</v>
      </c>
      <c r="Q712" s="973">
        <f t="shared" si="29"/>
        <v>7.111074146463176E-3</v>
      </c>
      <c r="R712" s="307">
        <v>15154.599847060101</v>
      </c>
      <c r="S712" s="307">
        <v>15055.329896168099</v>
      </c>
      <c r="T712" s="307"/>
      <c r="U712" s="307"/>
      <c r="V712" s="307"/>
      <c r="W712" s="307"/>
      <c r="X712" s="307"/>
      <c r="Y712" s="308"/>
      <c r="Z712" s="308"/>
      <c r="AA712" s="308"/>
      <c r="AB712" s="308"/>
      <c r="AC712" s="308"/>
      <c r="AD712" s="308"/>
      <c r="AE712" s="308"/>
      <c r="AF712" s="308"/>
      <c r="AG712" s="308"/>
      <c r="AH712" s="308"/>
      <c r="AI712" s="308"/>
      <c r="AJ712" s="343"/>
      <c r="AK712" s="344"/>
      <c r="AL712" s="344"/>
      <c r="AM712" s="344"/>
      <c r="AN712" s="344"/>
      <c r="AO712" s="344"/>
    </row>
    <row r="713" spans="1:41" ht="15.75" customHeight="1" x14ac:dyDescent="0.25">
      <c r="A713" s="296" t="s">
        <v>122</v>
      </c>
      <c r="B713" s="305" t="s">
        <v>1576</v>
      </c>
      <c r="C713" s="305" t="s">
        <v>345</v>
      </c>
      <c r="D713" s="342">
        <v>0</v>
      </c>
      <c r="E713" s="342">
        <v>0</v>
      </c>
      <c r="F713" s="342">
        <v>1</v>
      </c>
      <c r="G713" s="342">
        <v>2</v>
      </c>
      <c r="H713" s="342">
        <v>0</v>
      </c>
      <c r="I713" s="342">
        <v>1</v>
      </c>
      <c r="J713" s="342">
        <v>0</v>
      </c>
      <c r="K713" s="342">
        <v>0</v>
      </c>
      <c r="L713" s="342">
        <v>0</v>
      </c>
      <c r="M713" s="342">
        <v>0</v>
      </c>
      <c r="N713" s="342">
        <v>0</v>
      </c>
      <c r="O713" s="342">
        <v>0</v>
      </c>
      <c r="P713" s="342">
        <f t="shared" si="28"/>
        <v>4</v>
      </c>
      <c r="Q713" s="973">
        <f t="shared" si="29"/>
        <v>1.6634091570674097E-4</v>
      </c>
      <c r="R713" s="307" t="s">
        <v>112</v>
      </c>
      <c r="S713" s="307" t="s">
        <v>112</v>
      </c>
      <c r="T713" s="307"/>
      <c r="U713" s="307"/>
      <c r="V713" s="307"/>
      <c r="W713" s="307"/>
      <c r="X713" s="307"/>
      <c r="Y713" s="308"/>
      <c r="Z713" s="308"/>
      <c r="AA713" s="308"/>
      <c r="AB713" s="308"/>
      <c r="AC713" s="308"/>
      <c r="AD713" s="308"/>
      <c r="AE713" s="308"/>
      <c r="AF713" s="308"/>
      <c r="AG713" s="308"/>
      <c r="AH713" s="308"/>
      <c r="AI713" s="308"/>
      <c r="AJ713" s="343"/>
      <c r="AK713" s="344"/>
      <c r="AL713" s="344"/>
      <c r="AM713" s="344"/>
      <c r="AN713" s="344"/>
      <c r="AO713" s="344"/>
    </row>
    <row r="714" spans="1:41" ht="15.75" customHeight="1" x14ac:dyDescent="0.25">
      <c r="A714" s="296" t="s">
        <v>122</v>
      </c>
      <c r="B714" s="306" t="s">
        <v>612</v>
      </c>
      <c r="C714" s="306" t="s">
        <v>284</v>
      </c>
      <c r="D714" s="342">
        <v>0</v>
      </c>
      <c r="E714" s="342">
        <v>0</v>
      </c>
      <c r="F714" s="342">
        <v>0</v>
      </c>
      <c r="G714" s="342">
        <v>0</v>
      </c>
      <c r="H714" s="342">
        <v>0</v>
      </c>
      <c r="I714" s="342">
        <v>0</v>
      </c>
      <c r="J714" s="342">
        <v>0</v>
      </c>
      <c r="K714" s="342">
        <v>0</v>
      </c>
      <c r="L714" s="342">
        <v>0</v>
      </c>
      <c r="M714" s="342">
        <v>0</v>
      </c>
      <c r="N714" s="342">
        <v>0</v>
      </c>
      <c r="O714" s="342">
        <v>0</v>
      </c>
      <c r="P714" s="342">
        <f t="shared" si="28"/>
        <v>0</v>
      </c>
      <c r="Q714" s="973">
        <f t="shared" si="29"/>
        <v>0</v>
      </c>
      <c r="R714" s="307" t="s">
        <v>112</v>
      </c>
      <c r="S714" s="307" t="s">
        <v>112</v>
      </c>
      <c r="T714" s="307"/>
      <c r="U714" s="307"/>
      <c r="V714" s="307"/>
      <c r="W714" s="307"/>
      <c r="X714" s="307"/>
      <c r="Y714" s="308"/>
      <c r="Z714" s="308"/>
      <c r="AA714" s="308"/>
      <c r="AB714" s="308"/>
      <c r="AC714" s="308"/>
      <c r="AD714" s="308"/>
      <c r="AE714" s="308"/>
      <c r="AF714" s="308"/>
      <c r="AG714" s="308"/>
      <c r="AH714" s="308"/>
      <c r="AI714" s="308"/>
      <c r="AJ714" s="343"/>
      <c r="AK714" s="344"/>
      <c r="AL714" s="344"/>
      <c r="AM714" s="344"/>
      <c r="AN714" s="344"/>
      <c r="AO714" s="344"/>
    </row>
    <row r="715" spans="1:41" ht="15.75" customHeight="1" x14ac:dyDescent="0.25">
      <c r="A715" s="296" t="s">
        <v>122</v>
      </c>
      <c r="B715" s="305" t="s">
        <v>610</v>
      </c>
      <c r="C715" s="305" t="s">
        <v>274</v>
      </c>
      <c r="D715" s="342">
        <v>2</v>
      </c>
      <c r="E715" s="342">
        <v>3</v>
      </c>
      <c r="F715" s="342">
        <v>2</v>
      </c>
      <c r="G715" s="342">
        <v>0</v>
      </c>
      <c r="H715" s="342">
        <v>4</v>
      </c>
      <c r="I715" s="342">
        <v>3</v>
      </c>
      <c r="J715" s="342">
        <v>0</v>
      </c>
      <c r="K715" s="342">
        <v>0</v>
      </c>
      <c r="L715" s="342">
        <v>0</v>
      </c>
      <c r="M715" s="342">
        <v>0</v>
      </c>
      <c r="N715" s="342">
        <v>0</v>
      </c>
      <c r="O715" s="342">
        <v>0</v>
      </c>
      <c r="P715" s="342">
        <f t="shared" si="28"/>
        <v>14</v>
      </c>
      <c r="Q715" s="973">
        <f t="shared" si="29"/>
        <v>5.8219320497359338E-4</v>
      </c>
      <c r="R715" s="307" t="s">
        <v>112</v>
      </c>
      <c r="S715" s="307" t="s">
        <v>112</v>
      </c>
      <c r="T715" s="307"/>
      <c r="U715" s="307"/>
      <c r="V715" s="307"/>
      <c r="W715" s="307"/>
      <c r="X715" s="307"/>
      <c r="Y715" s="308"/>
      <c r="Z715" s="308"/>
      <c r="AA715" s="308"/>
      <c r="AB715" s="308"/>
      <c r="AC715" s="308"/>
      <c r="AD715" s="308"/>
      <c r="AE715" s="308"/>
      <c r="AF715" s="308"/>
      <c r="AG715" s="308"/>
      <c r="AH715" s="308"/>
      <c r="AI715" s="308"/>
      <c r="AJ715" s="343"/>
      <c r="AK715" s="344"/>
      <c r="AL715" s="344"/>
      <c r="AM715" s="344"/>
      <c r="AN715" s="344"/>
      <c r="AO715" s="344"/>
    </row>
    <row r="716" spans="1:41" ht="15.75" customHeight="1" x14ac:dyDescent="0.25">
      <c r="A716" s="296" t="s">
        <v>122</v>
      </c>
      <c r="B716" s="306" t="s">
        <v>581</v>
      </c>
      <c r="C716" s="306" t="s">
        <v>376</v>
      </c>
      <c r="D716" s="342">
        <v>1</v>
      </c>
      <c r="E716" s="342">
        <v>2</v>
      </c>
      <c r="F716" s="342">
        <v>1</v>
      </c>
      <c r="G716" s="342">
        <v>0</v>
      </c>
      <c r="H716" s="342">
        <v>3</v>
      </c>
      <c r="I716" s="342">
        <v>0</v>
      </c>
      <c r="J716" s="342">
        <v>0</v>
      </c>
      <c r="K716" s="342">
        <v>0</v>
      </c>
      <c r="L716" s="342">
        <v>0</v>
      </c>
      <c r="M716" s="342">
        <v>0</v>
      </c>
      <c r="N716" s="342">
        <v>0</v>
      </c>
      <c r="O716" s="342">
        <v>0</v>
      </c>
      <c r="P716" s="342">
        <f t="shared" si="28"/>
        <v>7</v>
      </c>
      <c r="Q716" s="973">
        <f t="shared" si="29"/>
        <v>2.9109660248679669E-4</v>
      </c>
      <c r="R716" s="307" t="s">
        <v>112</v>
      </c>
      <c r="S716" s="307" t="s">
        <v>112</v>
      </c>
      <c r="T716" s="307"/>
      <c r="U716" s="307"/>
      <c r="V716" s="307"/>
      <c r="W716" s="307"/>
      <c r="X716" s="307"/>
      <c r="Y716" s="308"/>
      <c r="Z716" s="308"/>
      <c r="AA716" s="308"/>
      <c r="AB716" s="308"/>
      <c r="AC716" s="308"/>
      <c r="AD716" s="308"/>
      <c r="AE716" s="308"/>
      <c r="AF716" s="308"/>
      <c r="AG716" s="308"/>
      <c r="AH716" s="308"/>
      <c r="AI716" s="308"/>
      <c r="AJ716" s="343"/>
      <c r="AK716" s="344"/>
      <c r="AL716" s="344"/>
      <c r="AM716" s="344"/>
      <c r="AN716" s="344"/>
      <c r="AO716" s="344"/>
    </row>
    <row r="717" spans="1:41" ht="15.75" customHeight="1" x14ac:dyDescent="0.25">
      <c r="A717" s="296" t="s">
        <v>122</v>
      </c>
      <c r="B717" s="306" t="s">
        <v>1635</v>
      </c>
      <c r="C717" s="306" t="s">
        <v>277</v>
      </c>
      <c r="D717" s="342">
        <v>45</v>
      </c>
      <c r="E717" s="342">
        <v>45</v>
      </c>
      <c r="F717" s="342">
        <v>53</v>
      </c>
      <c r="G717" s="342">
        <v>34</v>
      </c>
      <c r="H717" s="342">
        <v>33</v>
      </c>
      <c r="I717" s="342">
        <v>66</v>
      </c>
      <c r="J717" s="342">
        <v>0</v>
      </c>
      <c r="K717" s="342">
        <v>0</v>
      </c>
      <c r="L717" s="342">
        <v>0</v>
      </c>
      <c r="M717" s="342">
        <v>0</v>
      </c>
      <c r="N717" s="342">
        <v>0</v>
      </c>
      <c r="O717" s="342">
        <v>0</v>
      </c>
      <c r="P717" s="342">
        <f t="shared" si="28"/>
        <v>276</v>
      </c>
      <c r="Q717" s="973">
        <f t="shared" si="29"/>
        <v>1.1477523183765126E-2</v>
      </c>
      <c r="R717" s="307">
        <v>19395.290000358498</v>
      </c>
      <c r="S717" s="307">
        <v>15207.209981718899</v>
      </c>
      <c r="T717" s="307"/>
      <c r="U717" s="307"/>
      <c r="V717" s="307"/>
      <c r="W717" s="307"/>
      <c r="X717" s="307"/>
      <c r="Y717" s="308"/>
      <c r="Z717" s="308"/>
      <c r="AA717" s="308"/>
      <c r="AB717" s="308"/>
      <c r="AC717" s="308"/>
      <c r="AD717" s="308"/>
      <c r="AE717" s="308"/>
      <c r="AF717" s="308"/>
      <c r="AG717" s="308"/>
      <c r="AH717" s="308"/>
      <c r="AI717" s="308"/>
      <c r="AJ717" s="343"/>
      <c r="AK717" s="344"/>
      <c r="AL717" s="344"/>
      <c r="AM717" s="344"/>
      <c r="AN717" s="344"/>
      <c r="AO717" s="344"/>
    </row>
    <row r="718" spans="1:41" ht="15.75" customHeight="1" x14ac:dyDescent="0.25">
      <c r="A718" s="296" t="s">
        <v>122</v>
      </c>
      <c r="B718" s="305" t="s">
        <v>2010</v>
      </c>
      <c r="C718" s="305" t="s">
        <v>277</v>
      </c>
      <c r="D718" s="342">
        <v>0</v>
      </c>
      <c r="E718" s="342">
        <v>5</v>
      </c>
      <c r="F718" s="342">
        <v>0</v>
      </c>
      <c r="G718" s="342">
        <v>0</v>
      </c>
      <c r="H718" s="342">
        <v>1</v>
      </c>
      <c r="I718" s="342">
        <v>1</v>
      </c>
      <c r="J718" s="342">
        <v>0</v>
      </c>
      <c r="K718" s="342">
        <v>0</v>
      </c>
      <c r="L718" s="342">
        <v>0</v>
      </c>
      <c r="M718" s="342">
        <v>0</v>
      </c>
      <c r="N718" s="342">
        <v>0</v>
      </c>
      <c r="O718" s="342">
        <v>0</v>
      </c>
      <c r="P718" s="342">
        <f t="shared" si="28"/>
        <v>7</v>
      </c>
      <c r="Q718" s="973">
        <f t="shared" si="29"/>
        <v>2.9109660248679669E-4</v>
      </c>
      <c r="R718" s="307" t="s">
        <v>112</v>
      </c>
      <c r="S718" s="307" t="s">
        <v>112</v>
      </c>
      <c r="T718" s="307"/>
      <c r="U718" s="307"/>
      <c r="V718" s="307"/>
      <c r="W718" s="307"/>
      <c r="X718" s="307"/>
      <c r="Y718" s="308"/>
      <c r="Z718" s="308"/>
      <c r="AA718" s="308"/>
      <c r="AB718" s="308"/>
      <c r="AC718" s="308"/>
      <c r="AD718" s="308"/>
      <c r="AE718" s="308"/>
      <c r="AF718" s="308"/>
      <c r="AG718" s="308"/>
      <c r="AH718" s="308"/>
      <c r="AI718" s="308"/>
      <c r="AJ718" s="343"/>
      <c r="AK718" s="344"/>
      <c r="AL718" s="343"/>
      <c r="AM718" s="343"/>
      <c r="AN718" s="343"/>
      <c r="AO718" s="343"/>
    </row>
    <row r="719" spans="1:41" ht="15.75" customHeight="1" x14ac:dyDescent="0.25">
      <c r="A719" s="296" t="s">
        <v>122</v>
      </c>
      <c r="B719" s="305" t="s">
        <v>2225</v>
      </c>
      <c r="C719" s="305" t="s">
        <v>277</v>
      </c>
      <c r="D719" s="342">
        <v>0</v>
      </c>
      <c r="E719" s="342">
        <v>0</v>
      </c>
      <c r="F719" s="342">
        <v>0</v>
      </c>
      <c r="G719" s="342">
        <v>0</v>
      </c>
      <c r="H719" s="342">
        <v>0</v>
      </c>
      <c r="I719" s="342">
        <v>0</v>
      </c>
      <c r="J719" s="342">
        <v>0</v>
      </c>
      <c r="K719" s="342">
        <v>0</v>
      </c>
      <c r="L719" s="342">
        <v>0</v>
      </c>
      <c r="M719" s="342">
        <v>0</v>
      </c>
      <c r="N719" s="342">
        <v>0</v>
      </c>
      <c r="O719" s="342">
        <v>0</v>
      </c>
      <c r="P719" s="342">
        <f t="shared" si="28"/>
        <v>0</v>
      </c>
      <c r="Q719" s="973">
        <f t="shared" si="29"/>
        <v>0</v>
      </c>
      <c r="R719" s="307" t="s">
        <v>112</v>
      </c>
      <c r="S719" s="307" t="s">
        <v>112</v>
      </c>
      <c r="T719" s="307"/>
      <c r="U719" s="307"/>
      <c r="V719" s="307"/>
      <c r="W719" s="307"/>
      <c r="X719" s="307"/>
      <c r="Y719" s="308"/>
      <c r="Z719" s="308"/>
      <c r="AA719" s="308"/>
      <c r="AB719" s="308"/>
      <c r="AC719" s="308"/>
      <c r="AD719" s="308"/>
      <c r="AE719" s="308"/>
      <c r="AF719" s="308"/>
      <c r="AG719" s="308"/>
      <c r="AH719" s="308"/>
      <c r="AI719" s="308"/>
      <c r="AJ719" s="343"/>
      <c r="AK719" s="344"/>
      <c r="AL719" s="344"/>
      <c r="AM719" s="344"/>
      <c r="AN719" s="344"/>
      <c r="AO719" s="344"/>
    </row>
    <row r="720" spans="1:41" ht="15.75" customHeight="1" x14ac:dyDescent="0.25">
      <c r="A720" s="296" t="s">
        <v>169</v>
      </c>
      <c r="B720" s="306" t="s">
        <v>169</v>
      </c>
      <c r="C720" s="306" t="s">
        <v>272</v>
      </c>
      <c r="D720" s="342">
        <v>0</v>
      </c>
      <c r="E720" s="342">
        <v>0</v>
      </c>
      <c r="F720" s="342">
        <v>0</v>
      </c>
      <c r="G720" s="342">
        <v>0</v>
      </c>
      <c r="H720" s="342">
        <v>0</v>
      </c>
      <c r="I720" s="342">
        <v>0</v>
      </c>
      <c r="J720" s="342">
        <v>0</v>
      </c>
      <c r="K720" s="342">
        <v>0</v>
      </c>
      <c r="L720" s="342">
        <v>0</v>
      </c>
      <c r="M720" s="342">
        <v>0</v>
      </c>
      <c r="N720" s="342">
        <v>0</v>
      </c>
      <c r="O720" s="342">
        <v>0</v>
      </c>
      <c r="P720" s="342">
        <f t="shared" si="28"/>
        <v>0</v>
      </c>
      <c r="Q720" s="973">
        <f t="shared" si="29"/>
        <v>0</v>
      </c>
      <c r="R720" s="307" t="s">
        <v>112</v>
      </c>
      <c r="S720" s="307" t="s">
        <v>112</v>
      </c>
      <c r="T720" s="307"/>
      <c r="U720" s="307"/>
      <c r="V720" s="307"/>
      <c r="W720" s="307"/>
      <c r="X720" s="307"/>
      <c r="Y720" s="308"/>
      <c r="Z720" s="308"/>
      <c r="AA720" s="308"/>
      <c r="AB720" s="308"/>
      <c r="AC720" s="308"/>
      <c r="AD720" s="308"/>
      <c r="AE720" s="308"/>
      <c r="AF720" s="308"/>
      <c r="AG720" s="308"/>
      <c r="AH720" s="308"/>
      <c r="AI720" s="308"/>
      <c r="AJ720" s="343"/>
      <c r="AK720" s="344"/>
      <c r="AL720" s="344"/>
      <c r="AM720" s="344"/>
      <c r="AN720" s="344"/>
      <c r="AO720" s="344"/>
    </row>
    <row r="721" spans="1:41" ht="15.75" customHeight="1" x14ac:dyDescent="0.25">
      <c r="A721" s="296" t="s">
        <v>153</v>
      </c>
      <c r="B721" s="305" t="s">
        <v>1503</v>
      </c>
      <c r="C721" s="305" t="s">
        <v>289</v>
      </c>
      <c r="D721" s="342">
        <v>0</v>
      </c>
      <c r="E721" s="342">
        <v>0</v>
      </c>
      <c r="F721" s="342">
        <v>0</v>
      </c>
      <c r="G721" s="342">
        <v>0</v>
      </c>
      <c r="H721" s="342">
        <v>0</v>
      </c>
      <c r="I721" s="342">
        <v>0</v>
      </c>
      <c r="J721" s="342">
        <v>0</v>
      </c>
      <c r="K721" s="342">
        <v>0</v>
      </c>
      <c r="L721" s="342">
        <v>0</v>
      </c>
      <c r="M721" s="342">
        <v>0</v>
      </c>
      <c r="N721" s="342">
        <v>0</v>
      </c>
      <c r="O721" s="342">
        <v>0</v>
      </c>
      <c r="P721" s="342">
        <f t="shared" si="28"/>
        <v>0</v>
      </c>
      <c r="Q721" s="973">
        <f t="shared" si="29"/>
        <v>0</v>
      </c>
      <c r="R721" s="307" t="s">
        <v>112</v>
      </c>
      <c r="S721" s="307" t="s">
        <v>112</v>
      </c>
      <c r="T721" s="307"/>
      <c r="U721" s="307"/>
      <c r="V721" s="307"/>
      <c r="W721" s="307"/>
      <c r="X721" s="307"/>
      <c r="Y721" s="308"/>
      <c r="Z721" s="308"/>
      <c r="AA721" s="308"/>
      <c r="AB721" s="308"/>
      <c r="AC721" s="308"/>
      <c r="AD721" s="308"/>
      <c r="AE721" s="308"/>
      <c r="AF721" s="308"/>
      <c r="AG721" s="308"/>
      <c r="AH721" s="308"/>
      <c r="AI721" s="308"/>
      <c r="AJ721" s="343"/>
      <c r="AK721" s="343"/>
      <c r="AL721" s="343"/>
      <c r="AM721" s="343"/>
      <c r="AN721" s="343"/>
      <c r="AO721" s="343"/>
    </row>
    <row r="722" spans="1:41" ht="15.75" customHeight="1" x14ac:dyDescent="0.25">
      <c r="A722" s="296" t="s">
        <v>153</v>
      </c>
      <c r="B722" s="305" t="s">
        <v>2253</v>
      </c>
      <c r="C722" s="305" t="s">
        <v>289</v>
      </c>
      <c r="D722" s="342">
        <v>0</v>
      </c>
      <c r="E722" s="342">
        <v>0</v>
      </c>
      <c r="F722" s="342">
        <v>2</v>
      </c>
      <c r="G722" s="342">
        <v>2</v>
      </c>
      <c r="H722" s="342">
        <v>0</v>
      </c>
      <c r="I722" s="342">
        <v>0</v>
      </c>
      <c r="J722" s="342">
        <v>0</v>
      </c>
      <c r="K722" s="342">
        <v>0</v>
      </c>
      <c r="L722" s="342">
        <v>0</v>
      </c>
      <c r="M722" s="342">
        <v>0</v>
      </c>
      <c r="N722" s="342">
        <v>0</v>
      </c>
      <c r="O722" s="342">
        <v>0</v>
      </c>
      <c r="P722" s="342">
        <f t="shared" si="28"/>
        <v>4</v>
      </c>
      <c r="Q722" s="973">
        <f t="shared" si="29"/>
        <v>1.6634091570674097E-4</v>
      </c>
      <c r="R722" s="307" t="s">
        <v>112</v>
      </c>
      <c r="S722" s="307" t="s">
        <v>112</v>
      </c>
      <c r="T722" s="307"/>
      <c r="U722" s="307"/>
      <c r="V722" s="307"/>
      <c r="W722" s="307"/>
      <c r="X722" s="307"/>
      <c r="Y722" s="308"/>
      <c r="Z722" s="308"/>
      <c r="AA722" s="308"/>
      <c r="AB722" s="308"/>
      <c r="AC722" s="308"/>
      <c r="AD722" s="308"/>
      <c r="AE722" s="308"/>
      <c r="AF722" s="308"/>
      <c r="AG722" s="308"/>
      <c r="AH722" s="308"/>
      <c r="AI722" s="308"/>
      <c r="AJ722" s="343"/>
      <c r="AK722" s="344"/>
      <c r="AL722" s="343"/>
      <c r="AM722" s="343"/>
      <c r="AN722" s="343"/>
      <c r="AO722" s="343"/>
    </row>
    <row r="723" spans="1:41" ht="15.75" customHeight="1" x14ac:dyDescent="0.25">
      <c r="A723" s="296" t="s">
        <v>153</v>
      </c>
      <c r="B723" s="306" t="s">
        <v>1955</v>
      </c>
      <c r="C723" s="306" t="s">
        <v>289</v>
      </c>
      <c r="D723" s="342">
        <v>0</v>
      </c>
      <c r="E723" s="342">
        <v>34</v>
      </c>
      <c r="F723" s="342">
        <v>0</v>
      </c>
      <c r="G723" s="342">
        <v>0</v>
      </c>
      <c r="H723" s="342">
        <v>25</v>
      </c>
      <c r="I723" s="342">
        <v>0</v>
      </c>
      <c r="J723" s="342">
        <v>0</v>
      </c>
      <c r="K723" s="342">
        <v>0</v>
      </c>
      <c r="L723" s="342">
        <v>0</v>
      </c>
      <c r="M723" s="342">
        <v>0</v>
      </c>
      <c r="N723" s="342">
        <v>0</v>
      </c>
      <c r="O723" s="342">
        <v>0</v>
      </c>
      <c r="P723" s="342">
        <f t="shared" si="28"/>
        <v>59</v>
      </c>
      <c r="Q723" s="973">
        <f t="shared" si="29"/>
        <v>2.4535285066744294E-3</v>
      </c>
      <c r="R723" s="307" t="s">
        <v>112</v>
      </c>
      <c r="S723" s="307" t="s">
        <v>112</v>
      </c>
      <c r="T723" s="307"/>
      <c r="U723" s="307"/>
      <c r="V723" s="307"/>
      <c r="W723" s="307"/>
      <c r="X723" s="307"/>
      <c r="Y723" s="308"/>
      <c r="Z723" s="308"/>
      <c r="AA723" s="308"/>
      <c r="AB723" s="308"/>
      <c r="AC723" s="308"/>
      <c r="AD723" s="308"/>
      <c r="AE723" s="308"/>
      <c r="AF723" s="308"/>
      <c r="AG723" s="308"/>
      <c r="AH723" s="308"/>
      <c r="AI723" s="308"/>
      <c r="AJ723" s="343"/>
      <c r="AK723" s="343"/>
      <c r="AL723" s="343"/>
      <c r="AM723" s="343"/>
      <c r="AN723" s="343"/>
      <c r="AO723" s="343"/>
    </row>
    <row r="724" spans="1:41" ht="15.75" customHeight="1" x14ac:dyDescent="0.25">
      <c r="A724" s="296" t="s">
        <v>153</v>
      </c>
      <c r="B724" s="305" t="s">
        <v>2254</v>
      </c>
      <c r="C724" s="305" t="s">
        <v>289</v>
      </c>
      <c r="D724" s="342">
        <v>0</v>
      </c>
      <c r="E724" s="342">
        <v>0</v>
      </c>
      <c r="F724" s="342">
        <v>0</v>
      </c>
      <c r="G724" s="342">
        <v>0</v>
      </c>
      <c r="H724" s="342">
        <v>0</v>
      </c>
      <c r="I724" s="342">
        <v>0</v>
      </c>
      <c r="J724" s="342">
        <v>0</v>
      </c>
      <c r="K724" s="342">
        <v>0</v>
      </c>
      <c r="L724" s="342">
        <v>0</v>
      </c>
      <c r="M724" s="342">
        <v>0</v>
      </c>
      <c r="N724" s="342">
        <v>0</v>
      </c>
      <c r="O724" s="342">
        <v>0</v>
      </c>
      <c r="P724" s="342">
        <f t="shared" si="28"/>
        <v>0</v>
      </c>
      <c r="Q724" s="973">
        <f t="shared" si="29"/>
        <v>0</v>
      </c>
      <c r="R724" s="307" t="s">
        <v>112</v>
      </c>
      <c r="S724" s="307" t="s">
        <v>112</v>
      </c>
      <c r="T724" s="307"/>
      <c r="U724" s="307"/>
      <c r="V724" s="307"/>
      <c r="W724" s="307"/>
      <c r="X724" s="307"/>
      <c r="Y724" s="308"/>
      <c r="Z724" s="308"/>
      <c r="AA724" s="308"/>
      <c r="AB724" s="308"/>
      <c r="AC724" s="308"/>
      <c r="AD724" s="308"/>
      <c r="AE724" s="308"/>
      <c r="AF724" s="308"/>
      <c r="AG724" s="308"/>
      <c r="AH724" s="308"/>
      <c r="AI724" s="308"/>
      <c r="AJ724" s="343"/>
      <c r="AK724" s="343"/>
      <c r="AL724" s="343"/>
      <c r="AM724" s="343"/>
      <c r="AN724" s="343"/>
      <c r="AO724" s="343"/>
    </row>
    <row r="725" spans="1:41" ht="15.75" customHeight="1" x14ac:dyDescent="0.25">
      <c r="A725" s="296" t="s">
        <v>153</v>
      </c>
      <c r="B725" s="306" t="s">
        <v>2208</v>
      </c>
      <c r="C725" s="306" t="s">
        <v>289</v>
      </c>
      <c r="D725" s="342">
        <v>0</v>
      </c>
      <c r="E725" s="342">
        <v>0</v>
      </c>
      <c r="F725" s="342">
        <v>0</v>
      </c>
      <c r="G725" s="342">
        <v>0</v>
      </c>
      <c r="H725" s="342">
        <v>0</v>
      </c>
      <c r="I725" s="342">
        <v>0</v>
      </c>
      <c r="J725" s="342">
        <v>0</v>
      </c>
      <c r="K725" s="342">
        <v>0</v>
      </c>
      <c r="L725" s="342">
        <v>0</v>
      </c>
      <c r="M725" s="342">
        <v>0</v>
      </c>
      <c r="N725" s="342">
        <v>0</v>
      </c>
      <c r="O725" s="342">
        <v>0</v>
      </c>
      <c r="P725" s="342">
        <f t="shared" si="28"/>
        <v>0</v>
      </c>
      <c r="Q725" s="973">
        <f t="shared" si="29"/>
        <v>0</v>
      </c>
      <c r="R725" s="307" t="s">
        <v>112</v>
      </c>
      <c r="S725" s="307" t="s">
        <v>112</v>
      </c>
      <c r="T725" s="307"/>
      <c r="U725" s="307"/>
      <c r="V725" s="307"/>
      <c r="W725" s="307"/>
      <c r="X725" s="307"/>
      <c r="Y725" s="308"/>
      <c r="Z725" s="308"/>
      <c r="AA725" s="308"/>
      <c r="AB725" s="308"/>
      <c r="AC725" s="308"/>
      <c r="AD725" s="308"/>
      <c r="AE725" s="308"/>
      <c r="AF725" s="308"/>
      <c r="AG725" s="308"/>
      <c r="AH725" s="308"/>
      <c r="AI725" s="308"/>
      <c r="AJ725" s="343"/>
      <c r="AK725" s="343"/>
      <c r="AL725" s="343"/>
      <c r="AM725" s="343"/>
      <c r="AN725" s="343"/>
      <c r="AO725" s="343"/>
    </row>
    <row r="726" spans="1:41" ht="15.75" customHeight="1" x14ac:dyDescent="0.25">
      <c r="A726" s="296" t="s">
        <v>153</v>
      </c>
      <c r="B726" s="305" t="s">
        <v>2192</v>
      </c>
      <c r="C726" s="305" t="s">
        <v>291</v>
      </c>
      <c r="D726" s="342">
        <v>0</v>
      </c>
      <c r="E726" s="342">
        <v>0</v>
      </c>
      <c r="F726" s="342">
        <v>1</v>
      </c>
      <c r="G726" s="342">
        <v>0</v>
      </c>
      <c r="H726" s="342">
        <v>0</v>
      </c>
      <c r="I726" s="342">
        <v>0</v>
      </c>
      <c r="J726" s="342">
        <v>0</v>
      </c>
      <c r="K726" s="342">
        <v>0</v>
      </c>
      <c r="L726" s="342">
        <v>0</v>
      </c>
      <c r="M726" s="342">
        <v>0</v>
      </c>
      <c r="N726" s="342">
        <v>0</v>
      </c>
      <c r="O726" s="342">
        <v>0</v>
      </c>
      <c r="P726" s="342">
        <f t="shared" ref="P726:P765" si="30">SUM(D726:O726)</f>
        <v>1</v>
      </c>
      <c r="Q726" s="973">
        <f t="shared" si="29"/>
        <v>4.1585228926685242E-5</v>
      </c>
      <c r="R726" s="307" t="s">
        <v>112</v>
      </c>
      <c r="S726" s="307" t="s">
        <v>112</v>
      </c>
      <c r="T726" s="307"/>
      <c r="U726" s="307"/>
      <c r="V726" s="307"/>
      <c r="W726" s="307"/>
      <c r="X726" s="307"/>
      <c r="Y726" s="308"/>
      <c r="Z726" s="308"/>
      <c r="AA726" s="308"/>
      <c r="AB726" s="308"/>
      <c r="AC726" s="308"/>
      <c r="AD726" s="308"/>
      <c r="AE726" s="308"/>
      <c r="AF726" s="308"/>
      <c r="AG726" s="308"/>
      <c r="AH726" s="308"/>
      <c r="AI726" s="308"/>
      <c r="AJ726" s="343"/>
      <c r="AK726" s="344"/>
      <c r="AL726" s="344"/>
      <c r="AM726" s="344"/>
      <c r="AN726" s="344"/>
      <c r="AO726" s="344"/>
    </row>
    <row r="727" spans="1:41" ht="15.75" customHeight="1" x14ac:dyDescent="0.25">
      <c r="A727" s="296" t="s">
        <v>153</v>
      </c>
      <c r="B727" s="306" t="s">
        <v>613</v>
      </c>
      <c r="C727" s="306" t="s">
        <v>614</v>
      </c>
      <c r="D727" s="342">
        <v>0</v>
      </c>
      <c r="E727" s="342">
        <v>0</v>
      </c>
      <c r="F727" s="342">
        <v>0</v>
      </c>
      <c r="G727" s="342">
        <v>0</v>
      </c>
      <c r="H727" s="342">
        <v>0</v>
      </c>
      <c r="I727" s="342">
        <v>0</v>
      </c>
      <c r="J727" s="342">
        <v>0</v>
      </c>
      <c r="K727" s="342">
        <v>0</v>
      </c>
      <c r="L727" s="342">
        <v>0</v>
      </c>
      <c r="M727" s="342">
        <v>0</v>
      </c>
      <c r="N727" s="342">
        <v>0</v>
      </c>
      <c r="O727" s="342">
        <v>0</v>
      </c>
      <c r="P727" s="342">
        <f t="shared" si="30"/>
        <v>0</v>
      </c>
      <c r="Q727" s="973">
        <f t="shared" si="29"/>
        <v>0</v>
      </c>
      <c r="R727" s="307" t="s">
        <v>112</v>
      </c>
      <c r="S727" s="307" t="s">
        <v>112</v>
      </c>
      <c r="T727" s="307"/>
      <c r="U727" s="307"/>
      <c r="V727" s="307"/>
      <c r="W727" s="307"/>
      <c r="X727" s="307"/>
      <c r="Y727" s="308"/>
      <c r="Z727" s="308"/>
      <c r="AA727" s="308"/>
      <c r="AB727" s="308"/>
      <c r="AC727" s="308"/>
      <c r="AD727" s="308"/>
      <c r="AE727" s="308"/>
      <c r="AF727" s="308"/>
      <c r="AG727" s="308"/>
      <c r="AH727" s="308"/>
      <c r="AI727" s="308"/>
      <c r="AJ727" s="343"/>
      <c r="AK727" s="344"/>
      <c r="AL727" s="344"/>
      <c r="AM727" s="344"/>
      <c r="AN727" s="344"/>
      <c r="AO727" s="344"/>
    </row>
    <row r="728" spans="1:41" ht="15.75" customHeight="1" x14ac:dyDescent="0.25">
      <c r="A728" s="296" t="s">
        <v>153</v>
      </c>
      <c r="B728" s="306" t="s">
        <v>454</v>
      </c>
      <c r="C728" s="306" t="s">
        <v>291</v>
      </c>
      <c r="D728" s="342">
        <v>0</v>
      </c>
      <c r="E728" s="342">
        <v>0</v>
      </c>
      <c r="F728" s="342">
        <v>0</v>
      </c>
      <c r="G728" s="342">
        <v>0</v>
      </c>
      <c r="H728" s="342">
        <v>0</v>
      </c>
      <c r="I728" s="342">
        <v>1</v>
      </c>
      <c r="J728" s="342">
        <v>0</v>
      </c>
      <c r="K728" s="342">
        <v>0</v>
      </c>
      <c r="L728" s="342">
        <v>0</v>
      </c>
      <c r="M728" s="342">
        <v>0</v>
      </c>
      <c r="N728" s="342">
        <v>0</v>
      </c>
      <c r="O728" s="342">
        <v>0</v>
      </c>
      <c r="P728" s="342">
        <f t="shared" si="30"/>
        <v>1</v>
      </c>
      <c r="Q728" s="973">
        <f t="shared" si="29"/>
        <v>4.1585228926685242E-5</v>
      </c>
      <c r="R728" s="307" t="s">
        <v>112</v>
      </c>
      <c r="S728" s="307" t="s">
        <v>112</v>
      </c>
      <c r="T728" s="307"/>
      <c r="U728" s="307"/>
      <c r="V728" s="307"/>
      <c r="W728" s="307"/>
      <c r="X728" s="307"/>
      <c r="Y728" s="308"/>
      <c r="Z728" s="308"/>
      <c r="AA728" s="308"/>
      <c r="AB728" s="308"/>
      <c r="AC728" s="308"/>
      <c r="AD728" s="308"/>
      <c r="AE728" s="308"/>
      <c r="AF728" s="308"/>
      <c r="AG728" s="308"/>
      <c r="AH728" s="308"/>
      <c r="AI728" s="308"/>
      <c r="AJ728" s="343"/>
      <c r="AK728" s="344"/>
      <c r="AL728" s="344"/>
      <c r="AM728" s="344"/>
      <c r="AN728" s="344"/>
      <c r="AO728" s="344"/>
    </row>
    <row r="729" spans="1:41" ht="15.75" customHeight="1" x14ac:dyDescent="0.25">
      <c r="A729" s="296" t="s">
        <v>153</v>
      </c>
      <c r="B729" s="305" t="s">
        <v>472</v>
      </c>
      <c r="C729" s="305" t="s">
        <v>291</v>
      </c>
      <c r="D729" s="342">
        <v>7</v>
      </c>
      <c r="E729" s="342">
        <v>22</v>
      </c>
      <c r="F729" s="342">
        <v>1</v>
      </c>
      <c r="G729" s="342">
        <v>0</v>
      </c>
      <c r="H729" s="342">
        <v>0</v>
      </c>
      <c r="I729" s="342">
        <v>3</v>
      </c>
      <c r="J729" s="342">
        <v>0</v>
      </c>
      <c r="K729" s="342">
        <v>0</v>
      </c>
      <c r="L729" s="342">
        <v>0</v>
      </c>
      <c r="M729" s="342">
        <v>0</v>
      </c>
      <c r="N729" s="342">
        <v>0</v>
      </c>
      <c r="O729" s="342">
        <v>0</v>
      </c>
      <c r="P729" s="342">
        <f t="shared" si="30"/>
        <v>33</v>
      </c>
      <c r="Q729" s="973">
        <f t="shared" si="29"/>
        <v>1.3723125545806129E-3</v>
      </c>
      <c r="R729" s="307">
        <v>59395.599999396502</v>
      </c>
      <c r="S729" s="307">
        <v>51349.110000166002</v>
      </c>
      <c r="T729" s="307"/>
      <c r="U729" s="307"/>
      <c r="V729" s="307"/>
      <c r="W729" s="307"/>
      <c r="X729" s="307"/>
      <c r="Y729" s="308"/>
      <c r="Z729" s="308"/>
      <c r="AA729" s="308"/>
      <c r="AB729" s="308"/>
      <c r="AC729" s="308"/>
      <c r="AD729" s="308"/>
      <c r="AE729" s="308"/>
      <c r="AF729" s="308"/>
      <c r="AG729" s="308"/>
      <c r="AH729" s="308"/>
      <c r="AI729" s="308"/>
      <c r="AJ729" s="343"/>
      <c r="AK729" s="344"/>
      <c r="AL729" s="344"/>
      <c r="AM729" s="344"/>
      <c r="AN729" s="344"/>
      <c r="AO729" s="344"/>
    </row>
    <row r="730" spans="1:41" ht="15.75" customHeight="1" x14ac:dyDescent="0.25">
      <c r="A730" s="296" t="s">
        <v>153</v>
      </c>
      <c r="B730" s="306" t="s">
        <v>518</v>
      </c>
      <c r="C730" s="306" t="s">
        <v>291</v>
      </c>
      <c r="D730" s="342">
        <v>5</v>
      </c>
      <c r="E730" s="342">
        <v>4</v>
      </c>
      <c r="F730" s="342">
        <v>10</v>
      </c>
      <c r="G730" s="342">
        <v>10</v>
      </c>
      <c r="H730" s="342">
        <v>0</v>
      </c>
      <c r="I730" s="342">
        <v>4</v>
      </c>
      <c r="J730" s="342">
        <v>0</v>
      </c>
      <c r="K730" s="342">
        <v>0</v>
      </c>
      <c r="L730" s="342">
        <v>0</v>
      </c>
      <c r="M730" s="342">
        <v>0</v>
      </c>
      <c r="N730" s="342">
        <v>0</v>
      </c>
      <c r="O730" s="342">
        <v>0</v>
      </c>
      <c r="P730" s="342">
        <f t="shared" si="30"/>
        <v>33</v>
      </c>
      <c r="Q730" s="973">
        <f t="shared" si="29"/>
        <v>1.3723125545806129E-3</v>
      </c>
      <c r="R730" s="307">
        <v>80949.190000286704</v>
      </c>
      <c r="S730" s="307">
        <v>71666.220000331901</v>
      </c>
      <c r="T730" s="307"/>
      <c r="U730" s="307"/>
      <c r="V730" s="307"/>
      <c r="W730" s="307"/>
      <c r="X730" s="307"/>
      <c r="Y730" s="308"/>
      <c r="Z730" s="308"/>
      <c r="AA730" s="308"/>
      <c r="AB730" s="308"/>
      <c r="AC730" s="308"/>
      <c r="AD730" s="308"/>
      <c r="AE730" s="308"/>
      <c r="AF730" s="308"/>
      <c r="AG730" s="308"/>
      <c r="AH730" s="308"/>
      <c r="AI730" s="308"/>
      <c r="AJ730" s="343"/>
      <c r="AK730" s="344"/>
      <c r="AL730" s="344"/>
      <c r="AM730" s="344"/>
      <c r="AN730" s="344"/>
      <c r="AO730" s="344"/>
    </row>
    <row r="731" spans="1:41" ht="15.75" customHeight="1" x14ac:dyDescent="0.25">
      <c r="A731" s="296" t="s">
        <v>2448</v>
      </c>
      <c r="B731" s="306" t="s">
        <v>2468</v>
      </c>
      <c r="C731" s="306" t="s">
        <v>81</v>
      </c>
      <c r="D731" s="342">
        <v>0</v>
      </c>
      <c r="E731" s="342">
        <v>0</v>
      </c>
      <c r="F731" s="342">
        <v>0</v>
      </c>
      <c r="G731" s="342">
        <v>1</v>
      </c>
      <c r="H731" s="342">
        <v>0</v>
      </c>
      <c r="I731" s="342">
        <v>0</v>
      </c>
      <c r="J731" s="342">
        <v>0</v>
      </c>
      <c r="K731" s="342">
        <v>0</v>
      </c>
      <c r="L731" s="342">
        <v>0</v>
      </c>
      <c r="M731" s="342">
        <v>0</v>
      </c>
      <c r="N731" s="342">
        <v>0</v>
      </c>
      <c r="O731" s="342">
        <v>0</v>
      </c>
      <c r="P731" s="342">
        <f t="shared" si="30"/>
        <v>1</v>
      </c>
      <c r="Q731" s="973">
        <f t="shared" si="29"/>
        <v>4.1585228926685242E-5</v>
      </c>
      <c r="R731" s="307"/>
      <c r="S731" s="307"/>
      <c r="T731" s="307"/>
      <c r="U731" s="307"/>
      <c r="V731" s="307"/>
      <c r="W731" s="307"/>
      <c r="X731" s="307"/>
      <c r="Y731" s="308"/>
      <c r="Z731" s="308"/>
      <c r="AA731" s="308"/>
      <c r="AB731" s="308"/>
      <c r="AC731" s="308"/>
      <c r="AD731" s="308"/>
      <c r="AE731" s="308"/>
      <c r="AF731" s="308"/>
      <c r="AG731" s="308"/>
      <c r="AH731" s="308"/>
      <c r="AI731" s="308"/>
      <c r="AJ731" s="343"/>
      <c r="AK731" s="343"/>
      <c r="AL731" s="343"/>
      <c r="AM731" s="343"/>
      <c r="AN731" s="343"/>
      <c r="AO731" s="343"/>
    </row>
    <row r="732" spans="1:41" ht="15.75" customHeight="1" x14ac:dyDescent="0.25">
      <c r="A732" s="296" t="s">
        <v>175</v>
      </c>
      <c r="B732" s="305" t="s">
        <v>304</v>
      </c>
      <c r="C732" s="305" t="s">
        <v>274</v>
      </c>
      <c r="D732" s="342">
        <v>0</v>
      </c>
      <c r="E732" s="342">
        <v>0</v>
      </c>
      <c r="F732" s="342">
        <v>0</v>
      </c>
      <c r="G732" s="342">
        <v>0</v>
      </c>
      <c r="H732" s="342">
        <v>0</v>
      </c>
      <c r="I732" s="342">
        <v>0</v>
      </c>
      <c r="J732" s="342">
        <v>0</v>
      </c>
      <c r="K732" s="342">
        <v>0</v>
      </c>
      <c r="L732" s="342">
        <v>0</v>
      </c>
      <c r="M732" s="342">
        <v>0</v>
      </c>
      <c r="N732" s="342">
        <v>0</v>
      </c>
      <c r="O732" s="342">
        <v>0</v>
      </c>
      <c r="P732" s="342">
        <f t="shared" si="30"/>
        <v>0</v>
      </c>
      <c r="Q732" s="973">
        <f t="shared" si="29"/>
        <v>0</v>
      </c>
      <c r="R732" s="307" t="s">
        <v>112</v>
      </c>
      <c r="S732" s="307" t="s">
        <v>112</v>
      </c>
      <c r="T732" s="307"/>
      <c r="U732" s="307"/>
      <c r="V732" s="307"/>
      <c r="W732" s="307"/>
      <c r="X732" s="307"/>
      <c r="Y732" s="308"/>
      <c r="Z732" s="308"/>
      <c r="AA732" s="308"/>
      <c r="AB732" s="308"/>
      <c r="AC732" s="308"/>
      <c r="AD732" s="308"/>
      <c r="AE732" s="308"/>
      <c r="AF732" s="308"/>
      <c r="AG732" s="308"/>
      <c r="AH732" s="308"/>
      <c r="AI732" s="308"/>
      <c r="AJ732" s="343"/>
      <c r="AK732" s="344"/>
      <c r="AL732" s="344"/>
      <c r="AM732" s="344"/>
      <c r="AN732" s="344"/>
      <c r="AO732" s="344"/>
    </row>
    <row r="733" spans="1:41" ht="15.75" customHeight="1" x14ac:dyDescent="0.25">
      <c r="A733" s="296" t="s">
        <v>175</v>
      </c>
      <c r="B733" s="306" t="s">
        <v>2240</v>
      </c>
      <c r="C733" s="306" t="s">
        <v>345</v>
      </c>
      <c r="D733" s="342">
        <v>0</v>
      </c>
      <c r="E733" s="342">
        <v>0</v>
      </c>
      <c r="F733" s="342">
        <v>0</v>
      </c>
      <c r="G733" s="342">
        <v>0</v>
      </c>
      <c r="H733" s="342">
        <v>0</v>
      </c>
      <c r="I733" s="342">
        <v>0</v>
      </c>
      <c r="J733" s="342">
        <v>0</v>
      </c>
      <c r="K733" s="342">
        <v>0</v>
      </c>
      <c r="L733" s="342">
        <v>0</v>
      </c>
      <c r="M733" s="342">
        <v>0</v>
      </c>
      <c r="N733" s="342">
        <v>0</v>
      </c>
      <c r="O733" s="342">
        <v>0</v>
      </c>
      <c r="P733" s="342">
        <f t="shared" si="30"/>
        <v>0</v>
      </c>
      <c r="Q733" s="973">
        <f t="shared" si="29"/>
        <v>0</v>
      </c>
      <c r="R733" s="307" t="s">
        <v>112</v>
      </c>
      <c r="S733" s="307" t="s">
        <v>112</v>
      </c>
      <c r="T733" s="307"/>
      <c r="U733" s="307"/>
      <c r="V733" s="307"/>
      <c r="W733" s="307"/>
      <c r="X733" s="307"/>
      <c r="Y733" s="308"/>
      <c r="Z733" s="308"/>
      <c r="AA733" s="308"/>
      <c r="AB733" s="308"/>
      <c r="AC733" s="308"/>
      <c r="AD733" s="308"/>
      <c r="AE733" s="308"/>
      <c r="AF733" s="308"/>
      <c r="AG733" s="308"/>
      <c r="AH733" s="308"/>
      <c r="AI733" s="308"/>
      <c r="AJ733" s="343"/>
      <c r="AK733" s="344"/>
      <c r="AL733" s="344"/>
      <c r="AM733" s="344"/>
      <c r="AN733" s="344"/>
      <c r="AO733" s="344"/>
    </row>
    <row r="734" spans="1:41" ht="15.75" customHeight="1" x14ac:dyDescent="0.25">
      <c r="A734" s="296" t="s">
        <v>175</v>
      </c>
      <c r="B734" s="305" t="s">
        <v>617</v>
      </c>
      <c r="C734" s="305" t="s">
        <v>301</v>
      </c>
      <c r="D734" s="342">
        <v>0</v>
      </c>
      <c r="E734" s="342">
        <v>0</v>
      </c>
      <c r="F734" s="342">
        <v>0</v>
      </c>
      <c r="G734" s="342">
        <v>0</v>
      </c>
      <c r="H734" s="342">
        <v>0</v>
      </c>
      <c r="I734" s="342">
        <v>0</v>
      </c>
      <c r="J734" s="342">
        <v>0</v>
      </c>
      <c r="K734" s="342">
        <v>0</v>
      </c>
      <c r="L734" s="342">
        <v>0</v>
      </c>
      <c r="M734" s="342">
        <v>0</v>
      </c>
      <c r="N734" s="342">
        <v>0</v>
      </c>
      <c r="O734" s="342">
        <v>0</v>
      </c>
      <c r="P734" s="342">
        <f t="shared" si="30"/>
        <v>0</v>
      </c>
      <c r="Q734" s="973">
        <f t="shared" si="29"/>
        <v>0</v>
      </c>
      <c r="R734" s="307" t="s">
        <v>112</v>
      </c>
      <c r="S734" s="307" t="s">
        <v>112</v>
      </c>
      <c r="T734" s="307"/>
      <c r="U734" s="307"/>
      <c r="V734" s="307"/>
      <c r="W734" s="307"/>
      <c r="X734" s="307"/>
      <c r="Y734" s="308"/>
      <c r="Z734" s="308"/>
      <c r="AA734" s="308"/>
      <c r="AB734" s="308"/>
      <c r="AC734" s="308"/>
      <c r="AD734" s="308"/>
      <c r="AE734" s="308"/>
      <c r="AF734" s="308"/>
      <c r="AG734" s="308"/>
      <c r="AH734" s="308"/>
      <c r="AI734" s="308"/>
      <c r="AJ734" s="343"/>
      <c r="AK734" s="344"/>
      <c r="AL734" s="344"/>
      <c r="AM734" s="344"/>
      <c r="AN734" s="344"/>
      <c r="AO734" s="344"/>
    </row>
    <row r="735" spans="1:41" ht="15.75" customHeight="1" x14ac:dyDescent="0.25">
      <c r="A735" s="296" t="s">
        <v>175</v>
      </c>
      <c r="B735" s="305" t="s">
        <v>276</v>
      </c>
      <c r="C735" s="305" t="s">
        <v>277</v>
      </c>
      <c r="D735" s="342">
        <v>0</v>
      </c>
      <c r="E735" s="342">
        <v>0</v>
      </c>
      <c r="F735" s="342">
        <v>0</v>
      </c>
      <c r="G735" s="342">
        <v>0</v>
      </c>
      <c r="H735" s="342">
        <v>0</v>
      </c>
      <c r="I735" s="342">
        <v>0</v>
      </c>
      <c r="J735" s="342">
        <v>0</v>
      </c>
      <c r="K735" s="342">
        <v>0</v>
      </c>
      <c r="L735" s="342">
        <v>0</v>
      </c>
      <c r="M735" s="342">
        <v>0</v>
      </c>
      <c r="N735" s="342">
        <v>0</v>
      </c>
      <c r="O735" s="342">
        <v>0</v>
      </c>
      <c r="P735" s="342">
        <f t="shared" si="30"/>
        <v>0</v>
      </c>
      <c r="Q735" s="973">
        <f t="shared" si="29"/>
        <v>0</v>
      </c>
      <c r="R735" s="307" t="s">
        <v>112</v>
      </c>
      <c r="S735" s="307" t="s">
        <v>112</v>
      </c>
      <c r="T735" s="307"/>
      <c r="U735" s="307"/>
      <c r="V735" s="307"/>
      <c r="W735" s="307"/>
      <c r="X735" s="307"/>
      <c r="Y735" s="308"/>
      <c r="Z735" s="308"/>
      <c r="AA735" s="308"/>
      <c r="AB735" s="308"/>
      <c r="AC735" s="308"/>
      <c r="AD735" s="308"/>
      <c r="AE735" s="308"/>
      <c r="AF735" s="308"/>
      <c r="AG735" s="308"/>
      <c r="AH735" s="308"/>
      <c r="AI735" s="308"/>
      <c r="AJ735" s="343"/>
      <c r="AK735" s="344"/>
      <c r="AL735" s="344"/>
      <c r="AM735" s="344"/>
      <c r="AN735" s="344"/>
      <c r="AO735" s="344"/>
    </row>
    <row r="736" spans="1:41" ht="15.75" customHeight="1" x14ac:dyDescent="0.25">
      <c r="A736" s="296" t="s">
        <v>175</v>
      </c>
      <c r="B736" s="306" t="s">
        <v>615</v>
      </c>
      <c r="C736" s="306" t="s">
        <v>616</v>
      </c>
      <c r="D736" s="342">
        <v>0</v>
      </c>
      <c r="E736" s="342">
        <v>0</v>
      </c>
      <c r="F736" s="342">
        <v>0</v>
      </c>
      <c r="G736" s="342">
        <v>0</v>
      </c>
      <c r="H736" s="342">
        <v>0</v>
      </c>
      <c r="I736" s="342">
        <v>0</v>
      </c>
      <c r="J736" s="342">
        <v>0</v>
      </c>
      <c r="K736" s="342">
        <v>0</v>
      </c>
      <c r="L736" s="342">
        <v>0</v>
      </c>
      <c r="M736" s="342">
        <v>0</v>
      </c>
      <c r="N736" s="342">
        <v>0</v>
      </c>
      <c r="O736" s="342">
        <v>0</v>
      </c>
      <c r="P736" s="342">
        <f t="shared" si="30"/>
        <v>0</v>
      </c>
      <c r="Q736" s="973">
        <f t="shared" si="29"/>
        <v>0</v>
      </c>
      <c r="R736" s="307" t="s">
        <v>112</v>
      </c>
      <c r="S736" s="307" t="s">
        <v>112</v>
      </c>
      <c r="T736" s="307"/>
      <c r="U736" s="307"/>
      <c r="V736" s="307"/>
      <c r="W736" s="307"/>
      <c r="X736" s="307"/>
      <c r="Y736" s="308"/>
      <c r="Z736" s="308"/>
      <c r="AA736" s="308"/>
      <c r="AB736" s="308"/>
      <c r="AC736" s="308"/>
      <c r="AD736" s="308"/>
      <c r="AE736" s="308"/>
      <c r="AF736" s="308"/>
      <c r="AG736" s="308"/>
      <c r="AH736" s="308"/>
      <c r="AI736" s="308"/>
      <c r="AJ736" s="343"/>
      <c r="AK736" s="344"/>
      <c r="AL736" s="344"/>
      <c r="AM736" s="344"/>
      <c r="AN736" s="344"/>
      <c r="AO736" s="344"/>
    </row>
    <row r="737" spans="1:41" ht="15.75" customHeight="1" x14ac:dyDescent="0.25">
      <c r="A737" s="296" t="s">
        <v>175</v>
      </c>
      <c r="B737" s="306" t="s">
        <v>2226</v>
      </c>
      <c r="C737" s="306" t="s">
        <v>345</v>
      </c>
      <c r="D737" s="342">
        <v>0</v>
      </c>
      <c r="E737" s="342">
        <v>0</v>
      </c>
      <c r="F737" s="342">
        <v>0</v>
      </c>
      <c r="G737" s="342">
        <v>0</v>
      </c>
      <c r="H737" s="342">
        <v>0</v>
      </c>
      <c r="I737" s="342">
        <v>0</v>
      </c>
      <c r="J737" s="342">
        <v>0</v>
      </c>
      <c r="K737" s="342">
        <v>0</v>
      </c>
      <c r="L737" s="342">
        <v>0</v>
      </c>
      <c r="M737" s="342">
        <v>0</v>
      </c>
      <c r="N737" s="342">
        <v>0</v>
      </c>
      <c r="O737" s="342">
        <v>0</v>
      </c>
      <c r="P737" s="342">
        <f t="shared" si="30"/>
        <v>0</v>
      </c>
      <c r="Q737" s="973">
        <f t="shared" si="29"/>
        <v>0</v>
      </c>
      <c r="R737" s="307" t="s">
        <v>112</v>
      </c>
      <c r="S737" s="307" t="s">
        <v>112</v>
      </c>
      <c r="T737" s="307"/>
      <c r="U737" s="307"/>
      <c r="V737" s="307"/>
      <c r="W737" s="307"/>
      <c r="X737" s="307"/>
      <c r="Y737" s="308"/>
      <c r="Z737" s="308"/>
      <c r="AA737" s="308"/>
      <c r="AB737" s="308"/>
      <c r="AC737" s="308"/>
      <c r="AD737" s="308"/>
      <c r="AE737" s="308"/>
      <c r="AF737" s="308"/>
      <c r="AG737" s="308"/>
      <c r="AH737" s="308"/>
      <c r="AI737" s="308"/>
      <c r="AJ737" s="343"/>
      <c r="AK737" s="343"/>
      <c r="AL737" s="343"/>
      <c r="AM737" s="343"/>
      <c r="AN737" s="343"/>
      <c r="AO737" s="343"/>
    </row>
    <row r="738" spans="1:41" ht="15.75" customHeight="1" x14ac:dyDescent="0.25">
      <c r="A738" s="296" t="s">
        <v>175</v>
      </c>
      <c r="B738" s="305" t="s">
        <v>456</v>
      </c>
      <c r="C738" s="305" t="s">
        <v>272</v>
      </c>
      <c r="D738" s="342">
        <v>0</v>
      </c>
      <c r="E738" s="342">
        <v>24</v>
      </c>
      <c r="F738" s="342">
        <v>11</v>
      </c>
      <c r="G738" s="342">
        <v>0</v>
      </c>
      <c r="H738" s="342">
        <v>0</v>
      </c>
      <c r="I738" s="342">
        <v>19</v>
      </c>
      <c r="J738" s="342">
        <v>0</v>
      </c>
      <c r="K738" s="342">
        <v>0</v>
      </c>
      <c r="L738" s="342">
        <v>0</v>
      </c>
      <c r="M738" s="342">
        <v>0</v>
      </c>
      <c r="N738" s="342">
        <v>0</v>
      </c>
      <c r="O738" s="342">
        <v>0</v>
      </c>
      <c r="P738" s="342">
        <f t="shared" si="30"/>
        <v>54</v>
      </c>
      <c r="Q738" s="973">
        <f t="shared" si="29"/>
        <v>2.2456023620410028E-3</v>
      </c>
      <c r="R738" s="307" t="s">
        <v>112</v>
      </c>
      <c r="S738" s="307" t="s">
        <v>112</v>
      </c>
      <c r="T738" s="307"/>
      <c r="U738" s="307"/>
      <c r="V738" s="307"/>
      <c r="W738" s="307"/>
      <c r="X738" s="307"/>
      <c r="Y738" s="308"/>
      <c r="Z738" s="308"/>
      <c r="AA738" s="308"/>
      <c r="AB738" s="308"/>
      <c r="AC738" s="308"/>
      <c r="AD738" s="308"/>
      <c r="AE738" s="308"/>
      <c r="AF738" s="308"/>
      <c r="AG738" s="308"/>
      <c r="AH738" s="308"/>
      <c r="AI738" s="308"/>
      <c r="AJ738" s="343"/>
      <c r="AK738" s="344"/>
      <c r="AL738" s="344"/>
      <c r="AM738" s="344"/>
      <c r="AN738" s="344"/>
      <c r="AO738" s="344"/>
    </row>
    <row r="739" spans="1:41" ht="15.75" customHeight="1" x14ac:dyDescent="0.25">
      <c r="A739" s="296" t="s">
        <v>175</v>
      </c>
      <c r="B739" s="306" t="s">
        <v>432</v>
      </c>
      <c r="C739" s="306" t="s">
        <v>277</v>
      </c>
      <c r="D739" s="342">
        <v>0</v>
      </c>
      <c r="E739" s="342">
        <v>13</v>
      </c>
      <c r="F739" s="342">
        <v>1</v>
      </c>
      <c r="G739" s="342">
        <v>10</v>
      </c>
      <c r="H739" s="342">
        <v>4</v>
      </c>
      <c r="I739" s="342">
        <v>16</v>
      </c>
      <c r="J739" s="342">
        <v>0</v>
      </c>
      <c r="K739" s="342">
        <v>0</v>
      </c>
      <c r="L739" s="342">
        <v>0</v>
      </c>
      <c r="M739" s="342">
        <v>0</v>
      </c>
      <c r="N739" s="342">
        <v>0</v>
      </c>
      <c r="O739" s="342">
        <v>0</v>
      </c>
      <c r="P739" s="342">
        <f t="shared" si="30"/>
        <v>44</v>
      </c>
      <c r="Q739" s="973">
        <f t="shared" si="29"/>
        <v>1.8297500727741506E-3</v>
      </c>
      <c r="R739" s="307" t="s">
        <v>112</v>
      </c>
      <c r="S739" s="307" t="s">
        <v>112</v>
      </c>
      <c r="T739" s="307"/>
      <c r="U739" s="307"/>
      <c r="V739" s="307"/>
      <c r="W739" s="307"/>
      <c r="X739" s="307"/>
      <c r="Y739" s="308"/>
      <c r="Z739" s="308"/>
      <c r="AA739" s="308"/>
      <c r="AB739" s="308"/>
      <c r="AC739" s="308"/>
      <c r="AD739" s="308"/>
      <c r="AE739" s="308"/>
      <c r="AF739" s="308"/>
      <c r="AG739" s="308"/>
      <c r="AH739" s="308"/>
      <c r="AI739" s="308"/>
      <c r="AJ739" s="343"/>
      <c r="AK739" s="343"/>
      <c r="AL739" s="343"/>
      <c r="AM739" s="343"/>
      <c r="AN739" s="343"/>
      <c r="AO739" s="343"/>
    </row>
    <row r="740" spans="1:41" ht="15.75" customHeight="1" x14ac:dyDescent="0.25">
      <c r="A740" s="296" t="s">
        <v>175</v>
      </c>
      <c r="B740" s="305" t="s">
        <v>1599</v>
      </c>
      <c r="C740" s="305" t="s">
        <v>277</v>
      </c>
      <c r="D740" s="342">
        <v>0</v>
      </c>
      <c r="E740" s="342">
        <v>30</v>
      </c>
      <c r="F740" s="342">
        <v>10</v>
      </c>
      <c r="G740" s="342">
        <v>40</v>
      </c>
      <c r="H740" s="342">
        <v>5</v>
      </c>
      <c r="I740" s="342">
        <v>44</v>
      </c>
      <c r="J740" s="342">
        <v>0</v>
      </c>
      <c r="K740" s="342">
        <v>0</v>
      </c>
      <c r="L740" s="342">
        <v>0</v>
      </c>
      <c r="M740" s="342">
        <v>0</v>
      </c>
      <c r="N740" s="342">
        <v>0</v>
      </c>
      <c r="O740" s="342">
        <v>0</v>
      </c>
      <c r="P740" s="342">
        <f t="shared" si="30"/>
        <v>129</v>
      </c>
      <c r="Q740" s="973">
        <f t="shared" si="29"/>
        <v>5.3644945315423961E-3</v>
      </c>
      <c r="R740" s="307" t="s">
        <v>112</v>
      </c>
      <c r="S740" s="307" t="s">
        <v>112</v>
      </c>
      <c r="T740" s="307"/>
      <c r="U740" s="307"/>
      <c r="V740" s="307"/>
      <c r="W740" s="307"/>
      <c r="X740" s="307"/>
      <c r="Y740" s="308"/>
      <c r="Z740" s="308"/>
      <c r="AA740" s="308"/>
      <c r="AB740" s="308"/>
      <c r="AC740" s="308"/>
      <c r="AD740" s="308"/>
      <c r="AE740" s="308"/>
      <c r="AF740" s="308"/>
      <c r="AG740" s="308"/>
      <c r="AH740" s="308"/>
      <c r="AI740" s="308"/>
      <c r="AJ740" s="343"/>
      <c r="AK740" s="344"/>
      <c r="AL740" s="344"/>
      <c r="AM740" s="344"/>
      <c r="AN740" s="344"/>
      <c r="AO740" s="344"/>
    </row>
    <row r="741" spans="1:41" ht="15.75" customHeight="1" x14ac:dyDescent="0.25">
      <c r="A741" s="296" t="s">
        <v>175</v>
      </c>
      <c r="B741" s="306" t="s">
        <v>323</v>
      </c>
      <c r="C741" s="306" t="s">
        <v>324</v>
      </c>
      <c r="D741" s="342">
        <v>0</v>
      </c>
      <c r="E741" s="342">
        <v>60</v>
      </c>
      <c r="F741" s="342">
        <v>103</v>
      </c>
      <c r="G741" s="342">
        <v>100</v>
      </c>
      <c r="H741" s="342">
        <v>100</v>
      </c>
      <c r="I741" s="342">
        <v>45</v>
      </c>
      <c r="J741" s="342">
        <v>0</v>
      </c>
      <c r="K741" s="342">
        <v>0</v>
      </c>
      <c r="L741" s="342">
        <v>0</v>
      </c>
      <c r="M741" s="342">
        <v>0</v>
      </c>
      <c r="N741" s="342">
        <v>0</v>
      </c>
      <c r="O741" s="342">
        <v>0</v>
      </c>
      <c r="P741" s="342">
        <f t="shared" si="30"/>
        <v>408</v>
      </c>
      <c r="Q741" s="973">
        <f t="shared" si="29"/>
        <v>1.6966773402087579E-2</v>
      </c>
      <c r="R741" s="307" t="s">
        <v>112</v>
      </c>
      <c r="S741" s="307" t="s">
        <v>112</v>
      </c>
      <c r="T741" s="307"/>
      <c r="U741" s="307"/>
      <c r="V741" s="307"/>
      <c r="W741" s="307"/>
      <c r="X741" s="307"/>
      <c r="Y741" s="308"/>
      <c r="Z741" s="308"/>
      <c r="AA741" s="308"/>
      <c r="AB741" s="308"/>
      <c r="AC741" s="308"/>
      <c r="AD741" s="308"/>
      <c r="AE741" s="308"/>
      <c r="AF741" s="308"/>
      <c r="AG741" s="308"/>
      <c r="AH741" s="308"/>
      <c r="AI741" s="308"/>
      <c r="AJ741" s="343"/>
      <c r="AK741" s="343"/>
      <c r="AL741" s="343"/>
      <c r="AM741" s="343"/>
      <c r="AN741" s="343"/>
      <c r="AO741" s="343"/>
    </row>
    <row r="742" spans="1:41" ht="15.75" customHeight="1" x14ac:dyDescent="0.25">
      <c r="A742" s="296" t="s">
        <v>175</v>
      </c>
      <c r="B742" s="305" t="s">
        <v>364</v>
      </c>
      <c r="C742" s="305" t="s">
        <v>289</v>
      </c>
      <c r="D742" s="342">
        <v>0</v>
      </c>
      <c r="E742" s="342">
        <v>3</v>
      </c>
      <c r="F742" s="342">
        <v>20</v>
      </c>
      <c r="G742" s="342">
        <v>17</v>
      </c>
      <c r="H742" s="342">
        <v>10</v>
      </c>
      <c r="I742" s="342">
        <v>24</v>
      </c>
      <c r="J742" s="342">
        <v>0</v>
      </c>
      <c r="K742" s="342">
        <v>0</v>
      </c>
      <c r="L742" s="342">
        <v>0</v>
      </c>
      <c r="M742" s="342">
        <v>0</v>
      </c>
      <c r="N742" s="342">
        <v>0</v>
      </c>
      <c r="O742" s="342">
        <v>0</v>
      </c>
      <c r="P742" s="342">
        <f t="shared" si="30"/>
        <v>74</v>
      </c>
      <c r="Q742" s="973">
        <f t="shared" si="29"/>
        <v>3.0773069405747077E-3</v>
      </c>
      <c r="R742" s="307" t="s">
        <v>112</v>
      </c>
      <c r="S742" s="307" t="s">
        <v>112</v>
      </c>
      <c r="T742" s="307"/>
      <c r="U742" s="307"/>
      <c r="V742" s="307"/>
      <c r="W742" s="307"/>
      <c r="X742" s="307"/>
      <c r="Y742" s="308"/>
      <c r="Z742" s="308"/>
      <c r="AA742" s="308"/>
      <c r="AB742" s="308"/>
      <c r="AC742" s="308"/>
      <c r="AD742" s="308"/>
      <c r="AE742" s="308"/>
      <c r="AF742" s="308"/>
      <c r="AG742" s="308"/>
      <c r="AH742" s="308"/>
      <c r="AI742" s="308"/>
      <c r="AJ742" s="343"/>
      <c r="AK742" s="344"/>
      <c r="AL742" s="344"/>
      <c r="AM742" s="344"/>
      <c r="AN742" s="344"/>
      <c r="AO742" s="344"/>
    </row>
    <row r="743" spans="1:41" ht="15.75" customHeight="1" x14ac:dyDescent="0.25">
      <c r="A743" s="296" t="s">
        <v>175</v>
      </c>
      <c r="B743" s="305" t="s">
        <v>354</v>
      </c>
      <c r="C743" s="305" t="s">
        <v>289</v>
      </c>
      <c r="D743" s="342">
        <v>0</v>
      </c>
      <c r="E743" s="342">
        <v>50</v>
      </c>
      <c r="F743" s="342">
        <v>80</v>
      </c>
      <c r="G743" s="342">
        <v>86</v>
      </c>
      <c r="H743" s="342">
        <v>84</v>
      </c>
      <c r="I743" s="342">
        <v>36</v>
      </c>
      <c r="J743" s="342">
        <v>0</v>
      </c>
      <c r="K743" s="342">
        <v>0</v>
      </c>
      <c r="L743" s="342">
        <v>0</v>
      </c>
      <c r="M743" s="342">
        <v>0</v>
      </c>
      <c r="N743" s="342">
        <v>0</v>
      </c>
      <c r="O743" s="342">
        <v>0</v>
      </c>
      <c r="P743" s="342">
        <f t="shared" si="30"/>
        <v>336</v>
      </c>
      <c r="Q743" s="973">
        <f t="shared" si="29"/>
        <v>1.3972636919366241E-2</v>
      </c>
      <c r="R743" s="307" t="s">
        <v>112</v>
      </c>
      <c r="S743" s="307" t="s">
        <v>112</v>
      </c>
      <c r="T743" s="307"/>
      <c r="U743" s="307"/>
      <c r="V743" s="307"/>
      <c r="W743" s="307"/>
      <c r="X743" s="307"/>
      <c r="Y743" s="308"/>
      <c r="Z743" s="308"/>
      <c r="AA743" s="308"/>
      <c r="AB743" s="308"/>
      <c r="AC743" s="308"/>
      <c r="AD743" s="308"/>
      <c r="AE743" s="308"/>
      <c r="AF743" s="308"/>
      <c r="AG743" s="308"/>
      <c r="AH743" s="308"/>
      <c r="AI743" s="308"/>
      <c r="AJ743" s="343"/>
      <c r="AK743" s="344"/>
      <c r="AL743" s="344"/>
      <c r="AM743" s="344"/>
      <c r="AN743" s="344"/>
      <c r="AO743" s="344"/>
    </row>
    <row r="744" spans="1:41" ht="15.75" customHeight="1" x14ac:dyDescent="0.25">
      <c r="A744" s="296" t="s">
        <v>175</v>
      </c>
      <c r="B744" s="306" t="s">
        <v>2221</v>
      </c>
      <c r="C744" s="306" t="s">
        <v>289</v>
      </c>
      <c r="D744" s="342">
        <v>0</v>
      </c>
      <c r="E744" s="342">
        <v>30</v>
      </c>
      <c r="F744" s="342">
        <v>100</v>
      </c>
      <c r="G744" s="342">
        <v>80</v>
      </c>
      <c r="H744" s="342">
        <v>80</v>
      </c>
      <c r="I744" s="342">
        <v>48</v>
      </c>
      <c r="J744" s="342">
        <v>0</v>
      </c>
      <c r="K744" s="342">
        <v>0</v>
      </c>
      <c r="L744" s="342">
        <v>0</v>
      </c>
      <c r="M744" s="342">
        <v>0</v>
      </c>
      <c r="N744" s="342">
        <v>0</v>
      </c>
      <c r="O744" s="342">
        <v>0</v>
      </c>
      <c r="P744" s="342">
        <f t="shared" si="30"/>
        <v>338</v>
      </c>
      <c r="Q744" s="973">
        <f t="shared" si="29"/>
        <v>1.4055807377219611E-2</v>
      </c>
      <c r="R744" s="307" t="s">
        <v>112</v>
      </c>
      <c r="S744" s="307" t="s">
        <v>112</v>
      </c>
      <c r="T744" s="307"/>
      <c r="U744" s="307"/>
      <c r="V744" s="307"/>
      <c r="W744" s="307"/>
      <c r="X744" s="307"/>
      <c r="Y744" s="308"/>
      <c r="Z744" s="308"/>
      <c r="AA744" s="308"/>
      <c r="AB744" s="308"/>
      <c r="AC744" s="308"/>
      <c r="AD744" s="308"/>
      <c r="AE744" s="308"/>
      <c r="AF744" s="308"/>
      <c r="AG744" s="308"/>
      <c r="AH744" s="308"/>
      <c r="AI744" s="308"/>
      <c r="AJ744" s="343"/>
      <c r="AK744" s="344"/>
      <c r="AL744" s="344"/>
      <c r="AM744" s="344"/>
      <c r="AN744" s="344"/>
      <c r="AO744" s="344"/>
    </row>
    <row r="745" spans="1:41" ht="15.75" customHeight="1" x14ac:dyDescent="0.25">
      <c r="A745" s="296" t="s">
        <v>175</v>
      </c>
      <c r="B745" s="306" t="s">
        <v>506</v>
      </c>
      <c r="C745" s="306" t="s">
        <v>345</v>
      </c>
      <c r="D745" s="342">
        <v>0</v>
      </c>
      <c r="E745" s="342">
        <v>0</v>
      </c>
      <c r="F745" s="342">
        <v>0</v>
      </c>
      <c r="G745" s="342">
        <v>2</v>
      </c>
      <c r="H745" s="342">
        <v>5</v>
      </c>
      <c r="I745" s="342">
        <v>5</v>
      </c>
      <c r="J745" s="342">
        <v>0</v>
      </c>
      <c r="K745" s="342">
        <v>0</v>
      </c>
      <c r="L745" s="342">
        <v>0</v>
      </c>
      <c r="M745" s="342">
        <v>0</v>
      </c>
      <c r="N745" s="342">
        <v>0</v>
      </c>
      <c r="O745" s="342">
        <v>0</v>
      </c>
      <c r="P745" s="342">
        <f t="shared" si="30"/>
        <v>12</v>
      </c>
      <c r="Q745" s="973">
        <f t="shared" si="29"/>
        <v>4.990227471202229E-4</v>
      </c>
      <c r="R745" s="307" t="s">
        <v>112</v>
      </c>
      <c r="S745" s="307" t="s">
        <v>112</v>
      </c>
      <c r="T745" s="307"/>
      <c r="U745" s="307"/>
      <c r="V745" s="307"/>
      <c r="W745" s="307"/>
      <c r="X745" s="307"/>
      <c r="Y745" s="308"/>
      <c r="Z745" s="308"/>
      <c r="AA745" s="308"/>
      <c r="AB745" s="308"/>
      <c r="AC745" s="308"/>
      <c r="AD745" s="308"/>
      <c r="AE745" s="308"/>
      <c r="AF745" s="308"/>
      <c r="AG745" s="308"/>
      <c r="AH745" s="308"/>
      <c r="AI745" s="308"/>
      <c r="AJ745" s="343"/>
      <c r="AK745" s="344"/>
      <c r="AL745" s="344"/>
      <c r="AM745" s="344"/>
      <c r="AN745" s="344"/>
      <c r="AO745" s="344"/>
    </row>
    <row r="746" spans="1:41" ht="15.75" customHeight="1" x14ac:dyDescent="0.25">
      <c r="A746" s="296" t="s">
        <v>175</v>
      </c>
      <c r="B746" s="306" t="s">
        <v>480</v>
      </c>
      <c r="C746" s="306" t="s">
        <v>272</v>
      </c>
      <c r="D746" s="342">
        <v>4</v>
      </c>
      <c r="E746" s="342">
        <v>7</v>
      </c>
      <c r="F746" s="342">
        <v>0</v>
      </c>
      <c r="G746" s="342">
        <v>7</v>
      </c>
      <c r="H746" s="342">
        <v>28</v>
      </c>
      <c r="I746" s="342">
        <v>20</v>
      </c>
      <c r="J746" s="342">
        <v>0</v>
      </c>
      <c r="K746" s="342">
        <v>0</v>
      </c>
      <c r="L746" s="342">
        <v>0</v>
      </c>
      <c r="M746" s="342">
        <v>0</v>
      </c>
      <c r="N746" s="342">
        <v>0</v>
      </c>
      <c r="O746" s="342">
        <v>0</v>
      </c>
      <c r="P746" s="342">
        <f t="shared" si="30"/>
        <v>66</v>
      </c>
      <c r="Q746" s="973">
        <f t="shared" si="29"/>
        <v>2.7446251091612257E-3</v>
      </c>
      <c r="R746" s="307">
        <v>25902.629973584801</v>
      </c>
      <c r="S746" s="307">
        <v>22119.439920162</v>
      </c>
      <c r="T746" s="307"/>
      <c r="U746" s="307"/>
      <c r="V746" s="307"/>
      <c r="W746" s="307"/>
      <c r="X746" s="307"/>
      <c r="Y746" s="308"/>
      <c r="Z746" s="308"/>
      <c r="AA746" s="308"/>
      <c r="AB746" s="308"/>
      <c r="AC746" s="308"/>
      <c r="AD746" s="308"/>
      <c r="AE746" s="308"/>
      <c r="AF746" s="308"/>
      <c r="AG746" s="308"/>
      <c r="AH746" s="308"/>
      <c r="AI746" s="308"/>
      <c r="AJ746" s="343"/>
      <c r="AK746" s="344"/>
      <c r="AL746" s="344"/>
      <c r="AM746" s="344"/>
      <c r="AN746" s="344"/>
      <c r="AO746" s="344"/>
    </row>
    <row r="747" spans="1:41" ht="15.75" customHeight="1" x14ac:dyDescent="0.25">
      <c r="A747" s="296" t="s">
        <v>175</v>
      </c>
      <c r="B747" s="305" t="s">
        <v>503</v>
      </c>
      <c r="C747" s="305" t="s">
        <v>504</v>
      </c>
      <c r="D747" s="342">
        <v>0</v>
      </c>
      <c r="E747" s="342">
        <v>0</v>
      </c>
      <c r="F747" s="342">
        <v>0</v>
      </c>
      <c r="G747" s="342">
        <v>0</v>
      </c>
      <c r="H747" s="342">
        <v>0</v>
      </c>
      <c r="I747" s="342">
        <v>0</v>
      </c>
      <c r="J747" s="342">
        <v>0</v>
      </c>
      <c r="K747" s="342">
        <v>0</v>
      </c>
      <c r="L747" s="342">
        <v>0</v>
      </c>
      <c r="M747" s="342">
        <v>0</v>
      </c>
      <c r="N747" s="342">
        <v>0</v>
      </c>
      <c r="O747" s="342">
        <v>0</v>
      </c>
      <c r="P747" s="342">
        <f t="shared" si="30"/>
        <v>0</v>
      </c>
      <c r="Q747" s="973">
        <f t="shared" si="29"/>
        <v>0</v>
      </c>
      <c r="R747" s="307" t="s">
        <v>112</v>
      </c>
      <c r="S747" s="307" t="s">
        <v>112</v>
      </c>
      <c r="T747" s="307"/>
      <c r="U747" s="307"/>
      <c r="V747" s="307"/>
      <c r="W747" s="307"/>
      <c r="X747" s="307"/>
      <c r="Y747" s="308"/>
      <c r="Z747" s="308"/>
      <c r="AA747" s="308"/>
      <c r="AB747" s="308"/>
      <c r="AC747" s="308"/>
      <c r="AD747" s="308"/>
      <c r="AE747" s="308"/>
      <c r="AF747" s="308"/>
      <c r="AG747" s="308"/>
      <c r="AH747" s="308"/>
      <c r="AI747" s="308"/>
      <c r="AJ747" s="343"/>
      <c r="AK747" s="344"/>
      <c r="AL747" s="344"/>
      <c r="AM747" s="344"/>
      <c r="AN747" s="344"/>
      <c r="AO747" s="344"/>
    </row>
    <row r="748" spans="1:41" ht="15.75" customHeight="1" x14ac:dyDescent="0.25">
      <c r="A748" s="296" t="s">
        <v>175</v>
      </c>
      <c r="B748" s="306" t="s">
        <v>618</v>
      </c>
      <c r="C748" s="306" t="s">
        <v>389</v>
      </c>
      <c r="D748" s="342">
        <v>0</v>
      </c>
      <c r="E748" s="342">
        <v>0</v>
      </c>
      <c r="F748" s="342">
        <v>0</v>
      </c>
      <c r="G748" s="342">
        <v>0</v>
      </c>
      <c r="H748" s="342">
        <v>0</v>
      </c>
      <c r="I748" s="342">
        <v>0</v>
      </c>
      <c r="J748" s="342">
        <v>0</v>
      </c>
      <c r="K748" s="342">
        <v>0</v>
      </c>
      <c r="L748" s="342">
        <v>0</v>
      </c>
      <c r="M748" s="342">
        <v>0</v>
      </c>
      <c r="N748" s="342">
        <v>0</v>
      </c>
      <c r="O748" s="342">
        <v>0</v>
      </c>
      <c r="P748" s="342">
        <f t="shared" si="30"/>
        <v>0</v>
      </c>
      <c r="Q748" s="973">
        <f t="shared" si="29"/>
        <v>0</v>
      </c>
      <c r="R748" s="307" t="s">
        <v>112</v>
      </c>
      <c r="S748" s="307" t="s">
        <v>112</v>
      </c>
      <c r="T748" s="307"/>
      <c r="U748" s="307"/>
      <c r="V748" s="307"/>
      <c r="W748" s="307"/>
      <c r="X748" s="307"/>
      <c r="Y748" s="308"/>
      <c r="Z748" s="308"/>
      <c r="AA748" s="308"/>
      <c r="AB748" s="308"/>
      <c r="AC748" s="308"/>
      <c r="AD748" s="308"/>
      <c r="AE748" s="308"/>
      <c r="AF748" s="308"/>
      <c r="AG748" s="308"/>
      <c r="AH748" s="308"/>
      <c r="AI748" s="308"/>
      <c r="AJ748" s="343"/>
      <c r="AK748" s="344"/>
      <c r="AL748" s="344"/>
      <c r="AM748" s="344"/>
      <c r="AN748" s="344"/>
      <c r="AO748" s="344"/>
    </row>
    <row r="749" spans="1:41" ht="15.75" customHeight="1" x14ac:dyDescent="0.25">
      <c r="A749" s="296" t="s">
        <v>175</v>
      </c>
      <c r="B749" s="305" t="s">
        <v>434</v>
      </c>
      <c r="C749" s="305" t="s">
        <v>277</v>
      </c>
      <c r="D749" s="342">
        <v>0</v>
      </c>
      <c r="E749" s="342">
        <v>0</v>
      </c>
      <c r="F749" s="342">
        <v>0</v>
      </c>
      <c r="G749" s="342">
        <v>0</v>
      </c>
      <c r="H749" s="342">
        <v>0</v>
      </c>
      <c r="I749" s="342">
        <v>0</v>
      </c>
      <c r="J749" s="342">
        <v>0</v>
      </c>
      <c r="K749" s="342">
        <v>0</v>
      </c>
      <c r="L749" s="342">
        <v>0</v>
      </c>
      <c r="M749" s="342">
        <v>0</v>
      </c>
      <c r="N749" s="342">
        <v>0</v>
      </c>
      <c r="O749" s="342">
        <v>0</v>
      </c>
      <c r="P749" s="342">
        <f t="shared" si="30"/>
        <v>0</v>
      </c>
      <c r="Q749" s="973">
        <f t="shared" si="29"/>
        <v>0</v>
      </c>
      <c r="R749" s="307" t="s">
        <v>112</v>
      </c>
      <c r="S749" s="307" t="s">
        <v>112</v>
      </c>
      <c r="T749" s="307"/>
      <c r="U749" s="307"/>
      <c r="V749" s="307"/>
      <c r="W749" s="307"/>
      <c r="X749" s="307"/>
      <c r="Y749" s="308"/>
      <c r="Z749" s="308"/>
      <c r="AA749" s="308"/>
      <c r="AB749" s="308"/>
      <c r="AC749" s="308"/>
      <c r="AD749" s="308"/>
      <c r="AE749" s="308"/>
      <c r="AF749" s="308"/>
      <c r="AG749" s="308"/>
      <c r="AH749" s="308"/>
      <c r="AI749" s="308"/>
      <c r="AJ749" s="343"/>
      <c r="AK749" s="344"/>
      <c r="AL749" s="344"/>
      <c r="AM749" s="344"/>
      <c r="AN749" s="344"/>
      <c r="AO749" s="344"/>
    </row>
    <row r="750" spans="1:41" ht="15.75" customHeight="1" x14ac:dyDescent="0.25">
      <c r="A750" s="296" t="s">
        <v>175</v>
      </c>
      <c r="B750" s="305" t="s">
        <v>366</v>
      </c>
      <c r="C750" s="305" t="s">
        <v>277</v>
      </c>
      <c r="D750" s="342">
        <v>0</v>
      </c>
      <c r="E750" s="342">
        <v>0</v>
      </c>
      <c r="F750" s="342">
        <v>0</v>
      </c>
      <c r="G750" s="342">
        <v>0</v>
      </c>
      <c r="H750" s="342">
        <v>0</v>
      </c>
      <c r="I750" s="342">
        <v>0</v>
      </c>
      <c r="J750" s="342">
        <v>0</v>
      </c>
      <c r="K750" s="342">
        <v>0</v>
      </c>
      <c r="L750" s="342">
        <v>0</v>
      </c>
      <c r="M750" s="342">
        <v>0</v>
      </c>
      <c r="N750" s="342">
        <v>0</v>
      </c>
      <c r="O750" s="342">
        <v>0</v>
      </c>
      <c r="P750" s="342">
        <f t="shared" si="30"/>
        <v>0</v>
      </c>
      <c r="Q750" s="973">
        <f t="shared" si="29"/>
        <v>0</v>
      </c>
      <c r="R750" s="307" t="s">
        <v>112</v>
      </c>
      <c r="S750" s="307" t="s">
        <v>112</v>
      </c>
      <c r="T750" s="307"/>
      <c r="U750" s="307"/>
      <c r="V750" s="307"/>
      <c r="W750" s="307"/>
      <c r="X750" s="307"/>
      <c r="Y750" s="308"/>
      <c r="Z750" s="308"/>
      <c r="AA750" s="308"/>
      <c r="AB750" s="308"/>
      <c r="AC750" s="308"/>
      <c r="AD750" s="308"/>
      <c r="AE750" s="308"/>
      <c r="AF750" s="308"/>
      <c r="AG750" s="308"/>
      <c r="AH750" s="308"/>
      <c r="AI750" s="308"/>
      <c r="AJ750" s="343"/>
      <c r="AK750" s="344"/>
      <c r="AL750" s="344"/>
      <c r="AM750" s="344"/>
      <c r="AN750" s="344"/>
      <c r="AO750" s="344"/>
    </row>
    <row r="751" spans="1:41" ht="15.75" customHeight="1" x14ac:dyDescent="0.25">
      <c r="A751" s="296" t="s">
        <v>1439</v>
      </c>
      <c r="B751" s="305" t="s">
        <v>1843</v>
      </c>
      <c r="C751" s="305" t="s">
        <v>328</v>
      </c>
      <c r="D751" s="342">
        <v>0</v>
      </c>
      <c r="E751" s="342">
        <v>0</v>
      </c>
      <c r="F751" s="342">
        <v>3</v>
      </c>
      <c r="G751" s="342">
        <v>0</v>
      </c>
      <c r="H751" s="342">
        <v>0</v>
      </c>
      <c r="I751" s="342">
        <v>0</v>
      </c>
      <c r="J751" s="342">
        <v>0</v>
      </c>
      <c r="K751" s="342">
        <v>0</v>
      </c>
      <c r="L751" s="342">
        <v>0</v>
      </c>
      <c r="M751" s="342">
        <v>0</v>
      </c>
      <c r="N751" s="342">
        <v>0</v>
      </c>
      <c r="O751" s="342">
        <v>0</v>
      </c>
      <c r="P751" s="342">
        <f t="shared" si="30"/>
        <v>3</v>
      </c>
      <c r="Q751" s="973">
        <f t="shared" si="29"/>
        <v>1.2475568678005573E-4</v>
      </c>
      <c r="R751" s="307" t="s">
        <v>112</v>
      </c>
      <c r="S751" s="307" t="s">
        <v>112</v>
      </c>
      <c r="T751" s="307"/>
      <c r="U751" s="307"/>
      <c r="V751" s="307"/>
      <c r="W751" s="307"/>
      <c r="X751" s="307"/>
      <c r="Y751" s="308"/>
      <c r="Z751" s="308"/>
      <c r="AA751" s="308"/>
      <c r="AB751" s="308"/>
      <c r="AC751" s="308"/>
      <c r="AD751" s="308"/>
      <c r="AE751" s="308"/>
      <c r="AF751" s="308"/>
      <c r="AG751" s="308"/>
      <c r="AH751" s="308"/>
      <c r="AI751" s="308"/>
      <c r="AJ751" s="343"/>
      <c r="AK751" s="344"/>
      <c r="AL751" s="344"/>
      <c r="AM751" s="344"/>
      <c r="AN751" s="344"/>
      <c r="AO751" s="344"/>
    </row>
    <row r="752" spans="1:41" ht="15.75" customHeight="1" x14ac:dyDescent="0.25">
      <c r="A752" s="296" t="s">
        <v>1439</v>
      </c>
      <c r="B752" s="306" t="s">
        <v>1654</v>
      </c>
      <c r="C752" s="306" t="s">
        <v>328</v>
      </c>
      <c r="D752" s="342">
        <v>0</v>
      </c>
      <c r="E752" s="342">
        <v>0</v>
      </c>
      <c r="F752" s="342">
        <v>4</v>
      </c>
      <c r="G752" s="342">
        <v>0</v>
      </c>
      <c r="H752" s="342">
        <v>0</v>
      </c>
      <c r="I752" s="342">
        <v>0</v>
      </c>
      <c r="J752" s="342">
        <v>0</v>
      </c>
      <c r="K752" s="342">
        <v>0</v>
      </c>
      <c r="L752" s="342">
        <v>0</v>
      </c>
      <c r="M752" s="342">
        <v>0</v>
      </c>
      <c r="N752" s="342">
        <v>0</v>
      </c>
      <c r="O752" s="342">
        <v>0</v>
      </c>
      <c r="P752" s="342">
        <f t="shared" si="30"/>
        <v>4</v>
      </c>
      <c r="Q752" s="973">
        <f t="shared" si="29"/>
        <v>1.6634091570674097E-4</v>
      </c>
      <c r="R752" s="307" t="s">
        <v>112</v>
      </c>
      <c r="S752" s="307" t="s">
        <v>112</v>
      </c>
      <c r="T752" s="307"/>
      <c r="U752" s="307"/>
      <c r="V752" s="307"/>
      <c r="W752" s="307"/>
      <c r="X752" s="307"/>
      <c r="Y752" s="308"/>
      <c r="Z752" s="308"/>
      <c r="AA752" s="308"/>
      <c r="AB752" s="308"/>
      <c r="AC752" s="308"/>
      <c r="AD752" s="308"/>
      <c r="AE752" s="308"/>
      <c r="AF752" s="308"/>
      <c r="AG752" s="308"/>
      <c r="AH752" s="308"/>
      <c r="AI752" s="308"/>
      <c r="AJ752" s="343"/>
      <c r="AK752" s="344"/>
      <c r="AL752" s="344"/>
      <c r="AM752" s="344"/>
      <c r="AN752" s="344"/>
      <c r="AO752" s="344"/>
    </row>
    <row r="753" spans="1:41" ht="15.75" customHeight="1" x14ac:dyDescent="0.25">
      <c r="A753" s="296" t="s">
        <v>1439</v>
      </c>
      <c r="B753" s="306" t="s">
        <v>1620</v>
      </c>
      <c r="C753" s="306" t="s">
        <v>328</v>
      </c>
      <c r="D753" s="342">
        <v>0</v>
      </c>
      <c r="E753" s="342">
        <v>0</v>
      </c>
      <c r="F753" s="342">
        <v>0</v>
      </c>
      <c r="G753" s="342">
        <v>0</v>
      </c>
      <c r="H753" s="342">
        <v>0</v>
      </c>
      <c r="I753" s="342">
        <v>0</v>
      </c>
      <c r="J753" s="342">
        <v>0</v>
      </c>
      <c r="K753" s="342">
        <v>0</v>
      </c>
      <c r="L753" s="342">
        <v>0</v>
      </c>
      <c r="M753" s="342">
        <v>0</v>
      </c>
      <c r="N753" s="342">
        <v>0</v>
      </c>
      <c r="O753" s="342">
        <v>0</v>
      </c>
      <c r="P753" s="342">
        <f t="shared" si="30"/>
        <v>0</v>
      </c>
      <c r="Q753" s="973">
        <f t="shared" si="29"/>
        <v>0</v>
      </c>
      <c r="R753" s="307" t="s">
        <v>112</v>
      </c>
      <c r="S753" s="307" t="s">
        <v>112</v>
      </c>
      <c r="T753" s="307"/>
      <c r="U753" s="307"/>
      <c r="V753" s="307"/>
      <c r="W753" s="307"/>
      <c r="X753" s="307"/>
      <c r="Y753" s="308"/>
      <c r="Z753" s="308"/>
      <c r="AA753" s="308"/>
      <c r="AB753" s="308"/>
      <c r="AC753" s="308"/>
      <c r="AD753" s="308"/>
      <c r="AE753" s="308"/>
      <c r="AF753" s="308"/>
      <c r="AG753" s="308"/>
      <c r="AH753" s="308"/>
      <c r="AI753" s="308"/>
      <c r="AJ753" s="343"/>
      <c r="AK753" s="344"/>
      <c r="AL753" s="344"/>
      <c r="AM753" s="344"/>
      <c r="AN753" s="344"/>
      <c r="AO753" s="344"/>
    </row>
    <row r="754" spans="1:41" ht="15.75" customHeight="1" x14ac:dyDescent="0.25">
      <c r="A754" s="296" t="s">
        <v>1439</v>
      </c>
      <c r="B754" s="306" t="s">
        <v>2428</v>
      </c>
      <c r="C754" s="306" t="s">
        <v>461</v>
      </c>
      <c r="D754" s="342">
        <v>0</v>
      </c>
      <c r="E754" s="342">
        <v>0</v>
      </c>
      <c r="F754" s="342">
        <v>2</v>
      </c>
      <c r="G754" s="342">
        <v>0</v>
      </c>
      <c r="H754" s="342">
        <v>0</v>
      </c>
      <c r="I754" s="342">
        <v>0</v>
      </c>
      <c r="J754" s="342">
        <v>0</v>
      </c>
      <c r="K754" s="342">
        <v>0</v>
      </c>
      <c r="L754" s="342">
        <v>0</v>
      </c>
      <c r="M754" s="342">
        <v>0</v>
      </c>
      <c r="N754" s="342">
        <v>0</v>
      </c>
      <c r="O754" s="342">
        <v>0</v>
      </c>
      <c r="P754" s="342">
        <f t="shared" si="30"/>
        <v>2</v>
      </c>
      <c r="Q754" s="973">
        <f t="shared" si="29"/>
        <v>8.3170457853370483E-5</v>
      </c>
      <c r="R754" s="307"/>
      <c r="S754" s="307"/>
      <c r="T754" s="307"/>
      <c r="U754" s="307"/>
      <c r="V754" s="307"/>
      <c r="W754" s="307"/>
      <c r="X754" s="307"/>
      <c r="Y754" s="308"/>
      <c r="Z754" s="308"/>
      <c r="AA754" s="308"/>
      <c r="AB754" s="308"/>
      <c r="AC754" s="308"/>
      <c r="AD754" s="308"/>
      <c r="AE754" s="308"/>
      <c r="AF754" s="308"/>
      <c r="AG754" s="308"/>
      <c r="AH754" s="308"/>
      <c r="AI754" s="308"/>
      <c r="AJ754" s="343"/>
      <c r="AK754" s="343"/>
      <c r="AL754" s="343"/>
      <c r="AM754" s="343"/>
      <c r="AN754" s="343"/>
      <c r="AO754" s="343"/>
    </row>
    <row r="755" spans="1:41" ht="15.75" customHeight="1" x14ac:dyDescent="0.25">
      <c r="A755" s="296" t="s">
        <v>1439</v>
      </c>
      <c r="B755" s="306" t="s">
        <v>865</v>
      </c>
      <c r="C755" s="306" t="s">
        <v>461</v>
      </c>
      <c r="D755" s="342">
        <v>0</v>
      </c>
      <c r="E755" s="342">
        <v>0</v>
      </c>
      <c r="F755" s="342">
        <v>2</v>
      </c>
      <c r="G755" s="342">
        <v>0</v>
      </c>
      <c r="H755" s="342">
        <v>0</v>
      </c>
      <c r="I755" s="342">
        <v>0</v>
      </c>
      <c r="J755" s="342">
        <v>0</v>
      </c>
      <c r="K755" s="342">
        <v>0</v>
      </c>
      <c r="L755" s="342">
        <v>0</v>
      </c>
      <c r="M755" s="342">
        <v>0</v>
      </c>
      <c r="N755" s="342">
        <v>0</v>
      </c>
      <c r="O755" s="342">
        <v>0</v>
      </c>
      <c r="P755" s="342">
        <f t="shared" si="30"/>
        <v>2</v>
      </c>
      <c r="Q755" s="973">
        <f t="shared" si="29"/>
        <v>8.3170457853370483E-5</v>
      </c>
      <c r="R755" s="307"/>
      <c r="S755" s="307"/>
      <c r="T755" s="307"/>
      <c r="U755" s="307"/>
      <c r="V755" s="307"/>
      <c r="W755" s="307"/>
      <c r="X755" s="307"/>
      <c r="Y755" s="308"/>
      <c r="Z755" s="308"/>
      <c r="AA755" s="308"/>
      <c r="AB755" s="308"/>
      <c r="AC755" s="308"/>
      <c r="AD755" s="308"/>
      <c r="AE755" s="308"/>
      <c r="AF755" s="308"/>
      <c r="AG755" s="308"/>
      <c r="AH755" s="308"/>
      <c r="AI755" s="308"/>
      <c r="AJ755" s="343"/>
      <c r="AK755" s="343"/>
      <c r="AL755" s="343"/>
      <c r="AM755" s="343"/>
      <c r="AN755" s="343"/>
      <c r="AO755" s="343"/>
    </row>
    <row r="756" spans="1:41" ht="15.75" customHeight="1" x14ac:dyDescent="0.25">
      <c r="A756" s="296" t="s">
        <v>1952</v>
      </c>
      <c r="B756" s="305" t="s">
        <v>1956</v>
      </c>
      <c r="C756" s="305" t="s">
        <v>389</v>
      </c>
      <c r="D756" s="342">
        <v>1</v>
      </c>
      <c r="E756" s="342">
        <v>0</v>
      </c>
      <c r="F756" s="342">
        <v>0</v>
      </c>
      <c r="G756" s="342">
        <v>0</v>
      </c>
      <c r="H756" s="342">
        <v>0</v>
      </c>
      <c r="I756" s="342">
        <v>0</v>
      </c>
      <c r="J756" s="342">
        <v>0</v>
      </c>
      <c r="K756" s="342">
        <v>0</v>
      </c>
      <c r="L756" s="342">
        <v>0</v>
      </c>
      <c r="M756" s="342">
        <v>0</v>
      </c>
      <c r="N756" s="342">
        <v>0</v>
      </c>
      <c r="O756" s="342">
        <v>0</v>
      </c>
      <c r="P756" s="342">
        <f t="shared" si="30"/>
        <v>1</v>
      </c>
      <c r="Q756" s="973">
        <f t="shared" si="29"/>
        <v>4.1585228926685242E-5</v>
      </c>
      <c r="R756" s="307">
        <v>55337.120000655297</v>
      </c>
      <c r="S756" s="307">
        <v>55337.120000655297</v>
      </c>
      <c r="T756" s="307"/>
      <c r="U756" s="307"/>
      <c r="V756" s="307"/>
      <c r="W756" s="307"/>
      <c r="X756" s="307"/>
      <c r="Y756" s="308"/>
      <c r="Z756" s="308"/>
      <c r="AA756" s="308"/>
      <c r="AB756" s="308"/>
      <c r="AC756" s="308"/>
      <c r="AD756" s="308"/>
      <c r="AE756" s="308"/>
      <c r="AF756" s="308"/>
      <c r="AG756" s="308"/>
      <c r="AH756" s="308"/>
      <c r="AI756" s="308"/>
      <c r="AJ756" s="343"/>
      <c r="AK756" s="344"/>
      <c r="AL756" s="344"/>
      <c r="AM756" s="344"/>
      <c r="AN756" s="344"/>
      <c r="AO756" s="344"/>
    </row>
    <row r="757" spans="1:41" ht="15.75" customHeight="1" x14ac:dyDescent="0.25">
      <c r="A757" s="296" t="s">
        <v>1952</v>
      </c>
      <c r="B757" s="305" t="s">
        <v>2432</v>
      </c>
      <c r="C757" s="305" t="s">
        <v>289</v>
      </c>
      <c r="D757" s="342">
        <v>0</v>
      </c>
      <c r="E757" s="342">
        <v>0</v>
      </c>
      <c r="F757" s="342">
        <v>21</v>
      </c>
      <c r="G757" s="342">
        <v>0</v>
      </c>
      <c r="H757" s="342">
        <v>0</v>
      </c>
      <c r="I757" s="342">
        <v>0</v>
      </c>
      <c r="J757" s="342">
        <v>0</v>
      </c>
      <c r="K757" s="342">
        <v>0</v>
      </c>
      <c r="L757" s="342">
        <v>0</v>
      </c>
      <c r="M757" s="342">
        <v>0</v>
      </c>
      <c r="N757" s="342">
        <v>0</v>
      </c>
      <c r="O757" s="342">
        <v>0</v>
      </c>
      <c r="P757" s="342">
        <f t="shared" si="30"/>
        <v>21</v>
      </c>
      <c r="Q757" s="973">
        <f t="shared" si="29"/>
        <v>8.7328980746039008E-4</v>
      </c>
      <c r="R757" s="307"/>
      <c r="S757" s="307"/>
      <c r="T757" s="307"/>
      <c r="U757" s="307"/>
      <c r="V757" s="307"/>
      <c r="W757" s="307"/>
      <c r="X757" s="307"/>
      <c r="Y757" s="308"/>
      <c r="Z757" s="308"/>
      <c r="AA757" s="308"/>
      <c r="AB757" s="308"/>
      <c r="AC757" s="308"/>
      <c r="AD757" s="308"/>
      <c r="AE757" s="308"/>
      <c r="AF757" s="308"/>
      <c r="AG757" s="308"/>
      <c r="AH757" s="308"/>
      <c r="AI757" s="308"/>
      <c r="AJ757" s="343"/>
      <c r="AK757" s="343"/>
      <c r="AL757" s="343"/>
      <c r="AM757" s="343"/>
      <c r="AN757" s="343"/>
      <c r="AO757" s="343"/>
    </row>
    <row r="758" spans="1:41" ht="15.75" customHeight="1" x14ac:dyDescent="0.25">
      <c r="A758" s="296" t="s">
        <v>2157</v>
      </c>
      <c r="B758" s="306" t="s">
        <v>2161</v>
      </c>
      <c r="C758" s="306" t="s">
        <v>345</v>
      </c>
      <c r="D758" s="342">
        <v>1</v>
      </c>
      <c r="E758" s="342">
        <v>0</v>
      </c>
      <c r="F758" s="342">
        <v>0</v>
      </c>
      <c r="G758" s="342">
        <v>0</v>
      </c>
      <c r="H758" s="342">
        <v>0</v>
      </c>
      <c r="I758" s="342">
        <v>3</v>
      </c>
      <c r="J758" s="342">
        <v>0</v>
      </c>
      <c r="K758" s="342">
        <v>0</v>
      </c>
      <c r="L758" s="342">
        <v>0</v>
      </c>
      <c r="M758" s="342">
        <v>0</v>
      </c>
      <c r="N758" s="342">
        <v>0</v>
      </c>
      <c r="O758" s="342">
        <v>0</v>
      </c>
      <c r="P758" s="342">
        <f t="shared" si="30"/>
        <v>4</v>
      </c>
      <c r="Q758" s="973">
        <f t="shared" si="29"/>
        <v>1.6634091570674097E-4</v>
      </c>
      <c r="R758" s="307">
        <v>51000</v>
      </c>
      <c r="S758" s="307">
        <v>51000</v>
      </c>
      <c r="T758" s="307"/>
      <c r="U758" s="307"/>
      <c r="V758" s="307"/>
      <c r="W758" s="307"/>
      <c r="X758" s="307"/>
      <c r="Y758" s="308"/>
      <c r="Z758" s="308"/>
      <c r="AA758" s="308"/>
      <c r="AB758" s="308"/>
      <c r="AC758" s="308"/>
      <c r="AD758" s="308"/>
      <c r="AE758" s="308"/>
      <c r="AF758" s="308"/>
      <c r="AG758" s="308"/>
      <c r="AH758" s="308"/>
      <c r="AI758" s="308"/>
      <c r="AJ758" s="343"/>
      <c r="AK758" s="343"/>
      <c r="AL758" s="343"/>
      <c r="AM758" s="343"/>
      <c r="AN758" s="343"/>
      <c r="AO758" s="343"/>
    </row>
    <row r="759" spans="1:41" ht="15.75" customHeight="1" x14ac:dyDescent="0.25">
      <c r="A759" s="296" t="s">
        <v>1584</v>
      </c>
      <c r="B759" s="305" t="s">
        <v>1592</v>
      </c>
      <c r="C759" s="305" t="s">
        <v>277</v>
      </c>
      <c r="D759" s="342">
        <v>0</v>
      </c>
      <c r="E759" s="342">
        <v>0</v>
      </c>
      <c r="F759" s="342">
        <v>0</v>
      </c>
      <c r="G759" s="342">
        <v>0</v>
      </c>
      <c r="H759" s="342">
        <v>0</v>
      </c>
      <c r="I759" s="342">
        <v>0</v>
      </c>
      <c r="J759" s="342">
        <v>0</v>
      </c>
      <c r="K759" s="342">
        <v>0</v>
      </c>
      <c r="L759" s="342">
        <v>0</v>
      </c>
      <c r="M759" s="342">
        <v>0</v>
      </c>
      <c r="N759" s="342">
        <v>0</v>
      </c>
      <c r="O759" s="342">
        <v>0</v>
      </c>
      <c r="P759" s="342">
        <f t="shared" si="30"/>
        <v>0</v>
      </c>
      <c r="Q759" s="973">
        <f t="shared" si="29"/>
        <v>0</v>
      </c>
      <c r="R759" s="307" t="s">
        <v>112</v>
      </c>
      <c r="S759" s="307" t="s">
        <v>112</v>
      </c>
      <c r="T759" s="307"/>
      <c r="U759" s="307"/>
      <c r="V759" s="307"/>
      <c r="W759" s="307"/>
      <c r="X759" s="307"/>
      <c r="Y759" s="308"/>
      <c r="Z759" s="308"/>
      <c r="AA759" s="308"/>
      <c r="AB759" s="308"/>
      <c r="AC759" s="308"/>
      <c r="AD759" s="308"/>
      <c r="AE759" s="308"/>
      <c r="AF759" s="308"/>
      <c r="AG759" s="308"/>
      <c r="AH759" s="308"/>
      <c r="AI759" s="308"/>
      <c r="AJ759" s="343"/>
      <c r="AK759" s="344"/>
      <c r="AL759" s="344"/>
      <c r="AM759" s="344"/>
      <c r="AN759" s="344"/>
      <c r="AO759" s="344"/>
    </row>
    <row r="760" spans="1:41" ht="15.75" customHeight="1" x14ac:dyDescent="0.25">
      <c r="A760" s="296" t="s">
        <v>2518</v>
      </c>
      <c r="B760" s="305" t="s">
        <v>2527</v>
      </c>
      <c r="C760" s="306" t="s">
        <v>277</v>
      </c>
      <c r="D760" s="342">
        <v>0</v>
      </c>
      <c r="E760" s="342">
        <v>0</v>
      </c>
      <c r="F760" s="342">
        <v>0</v>
      </c>
      <c r="G760" s="342">
        <v>0</v>
      </c>
      <c r="H760" s="342">
        <v>0</v>
      </c>
      <c r="I760" s="342">
        <v>2</v>
      </c>
      <c r="J760" s="342">
        <v>0</v>
      </c>
      <c r="K760" s="342">
        <v>0</v>
      </c>
      <c r="L760" s="342"/>
      <c r="M760" s="342"/>
      <c r="N760" s="342"/>
      <c r="O760" s="342"/>
      <c r="P760" s="342">
        <f t="shared" si="30"/>
        <v>2</v>
      </c>
      <c r="Q760" s="973">
        <f t="shared" si="29"/>
        <v>8.3170457853370483E-5</v>
      </c>
      <c r="R760" s="307"/>
      <c r="S760" s="307"/>
      <c r="T760" s="307"/>
      <c r="U760" s="307"/>
      <c r="V760" s="307"/>
      <c r="W760" s="307"/>
      <c r="X760" s="307"/>
      <c r="Y760" s="308"/>
      <c r="Z760" s="308"/>
      <c r="AA760" s="308"/>
      <c r="AB760" s="308"/>
      <c r="AC760" s="308"/>
      <c r="AD760" s="308"/>
      <c r="AE760" s="308"/>
      <c r="AF760" s="308"/>
      <c r="AG760" s="308"/>
      <c r="AH760" s="308"/>
      <c r="AI760" s="308"/>
      <c r="AJ760" s="343"/>
      <c r="AK760" s="343"/>
      <c r="AL760" s="343"/>
      <c r="AM760" s="343"/>
      <c r="AN760" s="343"/>
      <c r="AO760" s="343"/>
    </row>
    <row r="761" spans="1:41" ht="15.75" customHeight="1" x14ac:dyDescent="0.25">
      <c r="A761" s="296" t="s">
        <v>1982</v>
      </c>
      <c r="B761" s="306" t="s">
        <v>2209</v>
      </c>
      <c r="C761" s="306" t="s">
        <v>301</v>
      </c>
      <c r="D761" s="342">
        <v>0</v>
      </c>
      <c r="E761" s="342">
        <v>0</v>
      </c>
      <c r="F761" s="342">
        <v>0</v>
      </c>
      <c r="G761" s="342">
        <v>0</v>
      </c>
      <c r="H761" s="342">
        <v>0</v>
      </c>
      <c r="I761" s="342">
        <v>0</v>
      </c>
      <c r="J761" s="342">
        <v>0</v>
      </c>
      <c r="K761" s="342">
        <v>0</v>
      </c>
      <c r="L761" s="342">
        <v>0</v>
      </c>
      <c r="M761" s="342">
        <v>0</v>
      </c>
      <c r="N761" s="342">
        <v>0</v>
      </c>
      <c r="O761" s="342">
        <v>0</v>
      </c>
      <c r="P761" s="342">
        <f t="shared" si="30"/>
        <v>0</v>
      </c>
      <c r="Q761" s="973">
        <f t="shared" si="29"/>
        <v>0</v>
      </c>
      <c r="R761" s="307" t="s">
        <v>112</v>
      </c>
      <c r="S761" s="307" t="s">
        <v>112</v>
      </c>
      <c r="T761" s="307"/>
      <c r="U761" s="307"/>
      <c r="V761" s="307"/>
      <c r="W761" s="307"/>
      <c r="X761" s="307"/>
      <c r="Y761" s="308"/>
      <c r="Z761" s="308"/>
      <c r="AA761" s="308"/>
      <c r="AB761" s="308"/>
      <c r="AC761" s="308"/>
      <c r="AD761" s="308"/>
      <c r="AE761" s="308"/>
      <c r="AF761" s="308"/>
      <c r="AG761" s="308"/>
      <c r="AH761" s="308"/>
      <c r="AI761" s="308"/>
      <c r="AJ761" s="343"/>
      <c r="AK761" s="343"/>
      <c r="AL761" s="344"/>
      <c r="AM761" s="344"/>
      <c r="AN761" s="344"/>
      <c r="AO761" s="344"/>
    </row>
    <row r="762" spans="1:41" ht="15.75" customHeight="1" x14ac:dyDescent="0.25">
      <c r="A762" s="296" t="s">
        <v>1982</v>
      </c>
      <c r="B762" s="305" t="s">
        <v>2144</v>
      </c>
      <c r="C762" s="305" t="s">
        <v>301</v>
      </c>
      <c r="D762" s="342">
        <v>0</v>
      </c>
      <c r="E762" s="342">
        <v>0</v>
      </c>
      <c r="F762" s="342">
        <v>0</v>
      </c>
      <c r="G762" s="342">
        <v>0</v>
      </c>
      <c r="H762" s="342">
        <v>0</v>
      </c>
      <c r="I762" s="342">
        <v>0</v>
      </c>
      <c r="J762" s="342">
        <v>0</v>
      </c>
      <c r="K762" s="342">
        <v>0</v>
      </c>
      <c r="L762" s="342">
        <v>0</v>
      </c>
      <c r="M762" s="342">
        <v>0</v>
      </c>
      <c r="N762" s="342">
        <v>0</v>
      </c>
      <c r="O762" s="342">
        <v>0</v>
      </c>
      <c r="P762" s="342">
        <f t="shared" si="30"/>
        <v>0</v>
      </c>
      <c r="Q762" s="973">
        <f t="shared" si="29"/>
        <v>0</v>
      </c>
      <c r="R762" s="307" t="s">
        <v>112</v>
      </c>
      <c r="S762" s="307" t="s">
        <v>112</v>
      </c>
      <c r="T762" s="307"/>
      <c r="U762" s="307"/>
      <c r="V762" s="307"/>
      <c r="W762" s="307"/>
      <c r="X762" s="307"/>
      <c r="Y762" s="308"/>
      <c r="Z762" s="308"/>
      <c r="AA762" s="308"/>
      <c r="AB762" s="308"/>
      <c r="AC762" s="308"/>
      <c r="AD762" s="308"/>
      <c r="AE762" s="308"/>
      <c r="AF762" s="308"/>
      <c r="AG762" s="308"/>
      <c r="AH762" s="308"/>
      <c r="AI762" s="308"/>
      <c r="AJ762" s="343"/>
      <c r="AK762" s="343"/>
      <c r="AL762" s="343"/>
      <c r="AM762" s="343"/>
      <c r="AN762" s="343"/>
      <c r="AO762" s="343"/>
    </row>
    <row r="763" spans="1:41" ht="15.75" customHeight="1" x14ac:dyDescent="0.25">
      <c r="A763" s="296" t="s">
        <v>1982</v>
      </c>
      <c r="B763" s="305" t="s">
        <v>2147</v>
      </c>
      <c r="C763" s="305" t="s">
        <v>289</v>
      </c>
      <c r="D763" s="342">
        <v>0</v>
      </c>
      <c r="E763" s="342">
        <v>0</v>
      </c>
      <c r="F763" s="342">
        <v>0</v>
      </c>
      <c r="G763" s="342">
        <v>0</v>
      </c>
      <c r="H763" s="342">
        <v>0</v>
      </c>
      <c r="I763" s="342">
        <v>0</v>
      </c>
      <c r="J763" s="342">
        <v>0</v>
      </c>
      <c r="K763" s="342">
        <v>0</v>
      </c>
      <c r="L763" s="342">
        <v>0</v>
      </c>
      <c r="M763" s="342">
        <v>0</v>
      </c>
      <c r="N763" s="342">
        <v>0</v>
      </c>
      <c r="O763" s="342">
        <v>0</v>
      </c>
      <c r="P763" s="342">
        <f t="shared" si="30"/>
        <v>0</v>
      </c>
      <c r="Q763" s="973">
        <f t="shared" si="29"/>
        <v>0</v>
      </c>
      <c r="R763" s="307" t="s">
        <v>112</v>
      </c>
      <c r="S763" s="307" t="s">
        <v>112</v>
      </c>
      <c r="T763" s="307"/>
      <c r="U763" s="307"/>
      <c r="V763" s="307"/>
      <c r="W763" s="307"/>
      <c r="X763" s="307"/>
      <c r="Y763" s="308"/>
      <c r="Z763" s="308"/>
      <c r="AA763" s="308"/>
      <c r="AB763" s="308"/>
      <c r="AC763" s="308"/>
      <c r="AD763" s="308"/>
      <c r="AE763" s="308"/>
      <c r="AF763" s="308"/>
      <c r="AG763" s="308"/>
      <c r="AH763" s="308"/>
      <c r="AI763" s="308"/>
      <c r="AJ763" s="343"/>
      <c r="AK763" s="343"/>
      <c r="AL763" s="343"/>
      <c r="AM763" s="343"/>
      <c r="AN763" s="343"/>
      <c r="AO763" s="343"/>
    </row>
    <row r="764" spans="1:41" ht="15.75" customHeight="1" x14ac:dyDescent="0.25">
      <c r="A764" s="296" t="s">
        <v>1982</v>
      </c>
      <c r="B764" s="306" t="s">
        <v>1982</v>
      </c>
      <c r="C764" s="306" t="s">
        <v>289</v>
      </c>
      <c r="D764" s="342">
        <v>0</v>
      </c>
      <c r="E764" s="342">
        <v>0</v>
      </c>
      <c r="F764" s="342">
        <v>0</v>
      </c>
      <c r="G764" s="342">
        <v>0</v>
      </c>
      <c r="H764" s="342">
        <v>0</v>
      </c>
      <c r="I764" s="342">
        <v>0</v>
      </c>
      <c r="J764" s="342">
        <v>0</v>
      </c>
      <c r="K764" s="342">
        <v>0</v>
      </c>
      <c r="L764" s="342">
        <v>0</v>
      </c>
      <c r="M764" s="342">
        <v>0</v>
      </c>
      <c r="N764" s="342">
        <v>0</v>
      </c>
      <c r="O764" s="342">
        <v>0</v>
      </c>
      <c r="P764" s="342">
        <f t="shared" si="30"/>
        <v>0</v>
      </c>
      <c r="Q764" s="973">
        <f t="shared" si="29"/>
        <v>0</v>
      </c>
      <c r="R764" s="307" t="s">
        <v>112</v>
      </c>
      <c r="S764" s="307" t="s">
        <v>112</v>
      </c>
      <c r="T764" s="307"/>
      <c r="U764" s="307"/>
      <c r="V764" s="307"/>
      <c r="W764" s="307"/>
      <c r="X764" s="307"/>
      <c r="Y764" s="308"/>
      <c r="Z764" s="308"/>
      <c r="AA764" s="308"/>
      <c r="AB764" s="308"/>
      <c r="AC764" s="308"/>
      <c r="AD764" s="308"/>
      <c r="AE764" s="308"/>
      <c r="AF764" s="308"/>
      <c r="AG764" s="308"/>
      <c r="AH764" s="308"/>
      <c r="AI764" s="308"/>
      <c r="AJ764" s="343"/>
      <c r="AK764" s="343"/>
      <c r="AL764" s="343"/>
      <c r="AM764" s="343"/>
      <c r="AN764" s="343"/>
      <c r="AO764" s="343"/>
    </row>
    <row r="765" spans="1:41" ht="15.75" customHeight="1" x14ac:dyDescent="0.25">
      <c r="A765" s="296" t="s">
        <v>199</v>
      </c>
      <c r="B765" s="306" t="s">
        <v>619</v>
      </c>
      <c r="C765" s="306" t="s">
        <v>274</v>
      </c>
      <c r="D765" s="342">
        <v>0</v>
      </c>
      <c r="E765" s="342">
        <v>0</v>
      </c>
      <c r="F765" s="342">
        <v>0</v>
      </c>
      <c r="G765" s="342">
        <v>0</v>
      </c>
      <c r="H765" s="342">
        <v>0</v>
      </c>
      <c r="I765" s="342">
        <v>0</v>
      </c>
      <c r="J765" s="342">
        <v>0</v>
      </c>
      <c r="K765" s="342">
        <v>0</v>
      </c>
      <c r="L765" s="342">
        <v>0</v>
      </c>
      <c r="M765" s="342">
        <v>0</v>
      </c>
      <c r="N765" s="342">
        <v>0</v>
      </c>
      <c r="O765" s="342">
        <v>0</v>
      </c>
      <c r="P765" s="342">
        <f t="shared" si="30"/>
        <v>0</v>
      </c>
      <c r="Q765" s="973">
        <f t="shared" si="29"/>
        <v>0</v>
      </c>
      <c r="R765" s="307" t="s">
        <v>112</v>
      </c>
      <c r="S765" s="307" t="s">
        <v>112</v>
      </c>
      <c r="T765" s="307"/>
      <c r="U765" s="307"/>
      <c r="V765" s="307"/>
      <c r="W765" s="307"/>
      <c r="X765" s="307"/>
      <c r="Y765" s="308"/>
      <c r="Z765" s="308"/>
      <c r="AA765" s="308"/>
      <c r="AB765" s="308"/>
      <c r="AC765" s="308"/>
      <c r="AD765" s="308"/>
      <c r="AE765" s="308"/>
      <c r="AF765" s="308"/>
      <c r="AG765" s="308"/>
      <c r="AH765" s="308"/>
      <c r="AI765" s="308"/>
      <c r="AJ765" s="343"/>
      <c r="AK765" s="344"/>
      <c r="AL765" s="344"/>
      <c r="AM765" s="344"/>
      <c r="AN765" s="344"/>
      <c r="AO765" s="344"/>
    </row>
    <row r="766" spans="1:41" ht="15.75" customHeight="1" x14ac:dyDescent="0.25">
      <c r="A766" s="401" t="s">
        <v>36</v>
      </c>
      <c r="B766" s="401"/>
      <c r="C766" s="402"/>
      <c r="D766" s="403">
        <f>SUM(D4:D765)</f>
        <v>3205</v>
      </c>
      <c r="E766" s="403">
        <f>SUM(E4:E765)</f>
        <v>3319</v>
      </c>
      <c r="F766" s="403">
        <f>SUM(F4:F765)</f>
        <v>4038</v>
      </c>
      <c r="G766" s="403">
        <f>SUM(G4:G765)</f>
        <v>4624</v>
      </c>
      <c r="H766" s="403">
        <f t="shared" ref="H766:P766" si="31">SUM(H4:H765)</f>
        <v>4341</v>
      </c>
      <c r="I766" s="403">
        <f t="shared" si="31"/>
        <v>4520</v>
      </c>
      <c r="J766" s="403">
        <f t="shared" si="31"/>
        <v>0</v>
      </c>
      <c r="K766" s="403">
        <f t="shared" si="31"/>
        <v>0</v>
      </c>
      <c r="L766" s="403">
        <f t="shared" si="31"/>
        <v>0</v>
      </c>
      <c r="M766" s="403">
        <f t="shared" si="31"/>
        <v>0</v>
      </c>
      <c r="N766" s="403">
        <f t="shared" si="31"/>
        <v>0</v>
      </c>
      <c r="O766" s="403">
        <f t="shared" si="31"/>
        <v>0</v>
      </c>
      <c r="P766" s="403">
        <f t="shared" si="31"/>
        <v>24047</v>
      </c>
      <c r="Q766" s="977">
        <f>SUM(Q4:Q765)</f>
        <v>1.0000000000000004</v>
      </c>
      <c r="R766" s="403"/>
      <c r="S766" s="403"/>
      <c r="T766" s="302">
        <f t="shared" ref="T766:W766" si="32">SUM(T4:T765)</f>
        <v>0</v>
      </c>
      <c r="U766" s="302">
        <f t="shared" si="32"/>
        <v>0</v>
      </c>
      <c r="V766" s="302">
        <f t="shared" si="32"/>
        <v>0</v>
      </c>
      <c r="W766" s="302">
        <f t="shared" si="32"/>
        <v>0</v>
      </c>
      <c r="X766" s="303"/>
      <c r="Y766" s="303"/>
      <c r="Z766" s="303"/>
      <c r="AA766" s="303"/>
      <c r="AB766" s="303"/>
      <c r="AC766" s="304"/>
      <c r="AD766" s="304"/>
      <c r="AE766" s="304"/>
      <c r="AF766" s="304"/>
      <c r="AG766" s="304"/>
      <c r="AH766" s="304"/>
      <c r="AI766" s="304"/>
      <c r="AJ766" s="304"/>
    </row>
    <row r="767" spans="1:41" ht="15.75" customHeight="1" x14ac:dyDescent="0.25">
      <c r="A767" s="331" t="s">
        <v>64</v>
      </c>
      <c r="B767" s="304"/>
      <c r="C767" s="304"/>
      <c r="D767" s="304"/>
      <c r="S767" s="304"/>
      <c r="T767" s="304"/>
      <c r="U767" s="304"/>
      <c r="V767" s="304"/>
      <c r="W767" s="304"/>
      <c r="X767" s="304"/>
      <c r="Y767" s="304"/>
      <c r="Z767" s="304"/>
      <c r="AA767" s="304"/>
      <c r="AB767" s="304"/>
      <c r="AC767" s="304"/>
      <c r="AD767" s="304"/>
      <c r="AE767" s="304"/>
      <c r="AF767" s="304"/>
      <c r="AG767" s="304"/>
      <c r="AH767" s="304"/>
      <c r="AI767" s="304"/>
    </row>
    <row r="768" spans="1:41" ht="15.75" customHeight="1" x14ac:dyDescent="0.25">
      <c r="A768" s="352"/>
    </row>
    <row r="769" spans="2:38" ht="15.75" customHeight="1" x14ac:dyDescent="0.25"/>
    <row r="770" spans="2:38" ht="15.75" customHeight="1" x14ac:dyDescent="0.25">
      <c r="AA770" s="252" t="s">
        <v>112</v>
      </c>
      <c r="AB770" s="252" t="s">
        <v>112</v>
      </c>
    </row>
    <row r="771" spans="2:38" ht="15.75" customHeight="1" x14ac:dyDescent="0.25">
      <c r="B771" s="324"/>
      <c r="C771" s="325"/>
    </row>
    <row r="772" spans="2:38" ht="15.75" customHeight="1" x14ac:dyDescent="0.25">
      <c r="B772" s="326"/>
    </row>
    <row r="773" spans="2:38" ht="15.75" customHeight="1" x14ac:dyDescent="0.25">
      <c r="B773" s="326"/>
    </row>
    <row r="774" spans="2:38" ht="15.75" customHeight="1" x14ac:dyDescent="0.25">
      <c r="B774" s="326"/>
    </row>
    <row r="775" spans="2:38" ht="15.75" customHeight="1" x14ac:dyDescent="0.25">
      <c r="B775" s="326"/>
      <c r="AC775" s="252" t="s">
        <v>112</v>
      </c>
      <c r="AD775" s="252" t="s">
        <v>112</v>
      </c>
      <c r="AE775" s="252" t="s">
        <v>112</v>
      </c>
      <c r="AF775" s="252" t="s">
        <v>112</v>
      </c>
      <c r="AG775" s="252" t="s">
        <v>112</v>
      </c>
      <c r="AH775" s="252" t="s">
        <v>112</v>
      </c>
      <c r="AI775" s="252" t="s">
        <v>112</v>
      </c>
      <c r="AJ775" s="252" t="s">
        <v>112</v>
      </c>
      <c r="AK775" s="252" t="s">
        <v>112</v>
      </c>
      <c r="AL775" s="252" t="s">
        <v>112</v>
      </c>
    </row>
    <row r="776" spans="2:38" ht="15.75" customHeight="1" x14ac:dyDescent="0.25">
      <c r="B776" s="326"/>
    </row>
    <row r="777" spans="2:38" ht="15.75" customHeight="1" x14ac:dyDescent="0.25">
      <c r="B777" s="326"/>
    </row>
    <row r="778" spans="2:38" ht="15.75" customHeight="1" x14ac:dyDescent="0.25">
      <c r="B778" s="326"/>
    </row>
    <row r="779" spans="2:38" ht="15.75" customHeight="1" x14ac:dyDescent="0.25">
      <c r="B779" s="326"/>
    </row>
    <row r="780" spans="2:38" ht="15.75" customHeight="1" x14ac:dyDescent="0.25">
      <c r="B780" s="326"/>
    </row>
    <row r="781" spans="2:38" ht="15.75" customHeight="1" x14ac:dyDescent="0.25"/>
    <row r="782" spans="2:38" ht="15.75" customHeight="1" x14ac:dyDescent="0.25"/>
    <row r="783" spans="2:38" ht="15.75" customHeight="1" x14ac:dyDescent="0.25"/>
    <row r="784" spans="2:38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  <row r="1139" ht="15.75" customHeight="1" x14ac:dyDescent="0.25"/>
    <row r="1140" ht="15.75" customHeight="1" x14ac:dyDescent="0.25"/>
    <row r="1141" ht="15.75" customHeight="1" x14ac:dyDescent="0.25"/>
    <row r="1142" ht="15.75" customHeight="1" x14ac:dyDescent="0.25"/>
    <row r="1143" ht="15.75" customHeight="1" x14ac:dyDescent="0.25"/>
    <row r="1144" ht="15.75" customHeight="1" x14ac:dyDescent="0.25"/>
    <row r="1145" ht="15.75" customHeight="1" x14ac:dyDescent="0.25"/>
    <row r="1146" ht="15.75" customHeight="1" x14ac:dyDescent="0.25"/>
    <row r="1147" ht="15.75" customHeight="1" x14ac:dyDescent="0.25"/>
    <row r="1148" ht="15.75" customHeight="1" x14ac:dyDescent="0.25"/>
    <row r="1149" ht="15.75" customHeight="1" x14ac:dyDescent="0.25"/>
    <row r="1150" ht="15.75" customHeight="1" x14ac:dyDescent="0.25"/>
    <row r="1151" ht="15.75" customHeight="1" x14ac:dyDescent="0.25"/>
    <row r="1152" ht="15.75" customHeight="1" x14ac:dyDescent="0.25"/>
    <row r="1153" spans="6:6" ht="15.75" customHeight="1" x14ac:dyDescent="0.25"/>
    <row r="1154" spans="6:6" ht="15.75" customHeight="1" x14ac:dyDescent="0.25"/>
    <row r="1155" spans="6:6" ht="15.75" customHeight="1" x14ac:dyDescent="0.25"/>
    <row r="1156" spans="6:6" ht="15.75" customHeight="1" x14ac:dyDescent="0.25"/>
    <row r="1157" spans="6:6" ht="15.75" customHeight="1" x14ac:dyDescent="0.25"/>
    <row r="1158" spans="6:6" ht="15.75" customHeight="1" x14ac:dyDescent="0.25"/>
    <row r="1159" spans="6:6" ht="15.75" customHeight="1" x14ac:dyDescent="0.25"/>
    <row r="1160" spans="6:6" ht="15.75" customHeight="1" x14ac:dyDescent="0.25"/>
    <row r="1161" spans="6:6" ht="15.75" customHeight="1" x14ac:dyDescent="0.25"/>
    <row r="1162" spans="6:6" ht="15.75" customHeight="1" x14ac:dyDescent="0.25">
      <c r="F1162" s="321"/>
    </row>
    <row r="1163" spans="6:6" ht="15.75" customHeight="1" x14ac:dyDescent="0.25">
      <c r="F1163" s="321"/>
    </row>
    <row r="1164" spans="6:6" ht="15.75" customHeight="1" x14ac:dyDescent="0.25">
      <c r="F1164" s="321"/>
    </row>
    <row r="1165" spans="6:6" ht="15.75" customHeight="1" x14ac:dyDescent="0.25">
      <c r="F1165" s="321"/>
    </row>
    <row r="1166" spans="6:6" ht="15.75" customHeight="1" x14ac:dyDescent="0.25">
      <c r="F1166" s="321"/>
    </row>
    <row r="1167" spans="6:6" ht="15.75" customHeight="1" x14ac:dyDescent="0.25">
      <c r="F1167" s="321"/>
    </row>
    <row r="1168" spans="6:6" ht="15.75" customHeight="1" x14ac:dyDescent="0.25">
      <c r="F1168" s="321"/>
    </row>
    <row r="1169" spans="6:6" ht="15.75" customHeight="1" x14ac:dyDescent="0.25">
      <c r="F1169" s="321"/>
    </row>
    <row r="1170" spans="6:6" ht="15.75" customHeight="1" x14ac:dyDescent="0.25">
      <c r="F1170" s="321"/>
    </row>
    <row r="1171" spans="6:6" ht="15.75" customHeight="1" x14ac:dyDescent="0.25">
      <c r="F1171" s="321"/>
    </row>
    <row r="1172" spans="6:6" ht="15.75" customHeight="1" x14ac:dyDescent="0.25">
      <c r="F1172" s="321"/>
    </row>
    <row r="1173" spans="6:6" ht="15.75" customHeight="1" x14ac:dyDescent="0.25">
      <c r="F1173" s="321"/>
    </row>
    <row r="1174" spans="6:6" ht="15.75" customHeight="1" x14ac:dyDescent="0.25">
      <c r="F1174" s="321"/>
    </row>
    <row r="1175" spans="6:6" ht="15.75" customHeight="1" x14ac:dyDescent="0.25">
      <c r="F1175" s="321"/>
    </row>
    <row r="1176" spans="6:6" ht="15.75" customHeight="1" x14ac:dyDescent="0.25">
      <c r="F1176" s="321"/>
    </row>
    <row r="1177" spans="6:6" ht="15.75" customHeight="1" x14ac:dyDescent="0.25">
      <c r="F1177" s="321"/>
    </row>
    <row r="1178" spans="6:6" ht="15.75" customHeight="1" x14ac:dyDescent="0.25">
      <c r="F1178" s="321"/>
    </row>
    <row r="1179" spans="6:6" ht="15.75" customHeight="1" x14ac:dyDescent="0.25">
      <c r="F1179" s="321"/>
    </row>
    <row r="1180" spans="6:6" ht="15.75" customHeight="1" x14ac:dyDescent="0.25">
      <c r="F1180" s="321"/>
    </row>
    <row r="1181" spans="6:6" ht="15.75" customHeight="1" x14ac:dyDescent="0.25">
      <c r="F1181" s="321"/>
    </row>
    <row r="1182" spans="6:6" ht="15.75" customHeight="1" x14ac:dyDescent="0.25">
      <c r="F1182" s="321"/>
    </row>
    <row r="1183" spans="6:6" ht="15.75" customHeight="1" x14ac:dyDescent="0.25">
      <c r="F1183" s="321"/>
    </row>
    <row r="1184" spans="6:6" ht="15.75" customHeight="1" x14ac:dyDescent="0.25">
      <c r="F1184" s="321"/>
    </row>
    <row r="1185" spans="6:6" ht="15.75" customHeight="1" x14ac:dyDescent="0.25">
      <c r="F1185" s="321"/>
    </row>
    <row r="1186" spans="6:6" ht="15.75" customHeight="1" x14ac:dyDescent="0.25">
      <c r="F1186" s="321"/>
    </row>
    <row r="1187" spans="6:6" ht="15.75" customHeight="1" x14ac:dyDescent="0.25">
      <c r="F1187" s="321"/>
    </row>
    <row r="1188" spans="6:6" ht="15.75" customHeight="1" x14ac:dyDescent="0.25">
      <c r="F1188" s="321"/>
    </row>
    <row r="1189" spans="6:6" ht="15.75" customHeight="1" x14ac:dyDescent="0.25">
      <c r="F1189" s="321"/>
    </row>
    <row r="1190" spans="6:6" ht="15.75" customHeight="1" x14ac:dyDescent="0.25">
      <c r="F1190" s="321"/>
    </row>
    <row r="1191" spans="6:6" ht="15.75" customHeight="1" x14ac:dyDescent="0.25">
      <c r="F1191" s="321"/>
    </row>
    <row r="1192" spans="6:6" ht="15.75" customHeight="1" x14ac:dyDescent="0.25">
      <c r="F1192" s="321"/>
    </row>
    <row r="1193" spans="6:6" ht="15.75" customHeight="1" x14ac:dyDescent="0.25">
      <c r="F1193" s="321"/>
    </row>
    <row r="1194" spans="6:6" ht="15.75" customHeight="1" x14ac:dyDescent="0.25">
      <c r="F1194" s="321"/>
    </row>
    <row r="1195" spans="6:6" ht="15.75" customHeight="1" x14ac:dyDescent="0.25">
      <c r="F1195" s="321"/>
    </row>
    <row r="1196" spans="6:6" ht="15.75" customHeight="1" x14ac:dyDescent="0.25">
      <c r="F1196" s="321"/>
    </row>
    <row r="1197" spans="6:6" ht="15.75" customHeight="1" x14ac:dyDescent="0.25">
      <c r="F1197" s="321"/>
    </row>
    <row r="1198" spans="6:6" ht="15.75" customHeight="1" x14ac:dyDescent="0.25">
      <c r="F1198" s="321"/>
    </row>
    <row r="1199" spans="6:6" ht="15.75" customHeight="1" x14ac:dyDescent="0.25">
      <c r="F1199" s="321"/>
    </row>
    <row r="1200" spans="6:6" ht="15.75" customHeight="1" x14ac:dyDescent="0.25">
      <c r="F1200" s="321"/>
    </row>
    <row r="1201" spans="6:10" ht="15.75" customHeight="1" x14ac:dyDescent="0.25">
      <c r="F1201" s="321"/>
    </row>
    <row r="1202" spans="6:10" ht="15.75" customHeight="1" x14ac:dyDescent="0.25">
      <c r="F1202" s="321"/>
    </row>
    <row r="1203" spans="6:10" ht="15.75" customHeight="1" x14ac:dyDescent="0.25">
      <c r="F1203" s="321"/>
    </row>
    <row r="1204" spans="6:10" ht="15.75" customHeight="1" x14ac:dyDescent="0.25">
      <c r="F1204" s="321"/>
    </row>
    <row r="1205" spans="6:10" ht="15.75" customHeight="1" x14ac:dyDescent="0.25">
      <c r="F1205" s="321"/>
    </row>
    <row r="1206" spans="6:10" ht="15.75" customHeight="1" x14ac:dyDescent="0.25">
      <c r="F1206" s="321"/>
    </row>
    <row r="1207" spans="6:10" ht="15.75" customHeight="1" x14ac:dyDescent="0.25">
      <c r="F1207" s="321"/>
    </row>
    <row r="1208" spans="6:10" ht="15.75" customHeight="1" x14ac:dyDescent="0.25">
      <c r="F1208" s="321"/>
    </row>
    <row r="1209" spans="6:10" ht="15.75" customHeight="1" x14ac:dyDescent="0.25">
      <c r="F1209" s="321"/>
    </row>
    <row r="1210" spans="6:10" ht="15.75" customHeight="1" x14ac:dyDescent="0.25">
      <c r="F1210" s="321"/>
    </row>
    <row r="1211" spans="6:10" ht="15.75" customHeight="1" x14ac:dyDescent="0.25">
      <c r="F1211" s="321"/>
    </row>
    <row r="1212" spans="6:10" ht="15.75" customHeight="1" x14ac:dyDescent="0.25">
      <c r="F1212" s="321"/>
    </row>
    <row r="1213" spans="6:10" ht="15.75" customHeight="1" x14ac:dyDescent="0.25">
      <c r="F1213" s="321"/>
    </row>
    <row r="1214" spans="6:10" ht="15.75" customHeight="1" x14ac:dyDescent="0.25">
      <c r="F1214" s="321"/>
    </row>
    <row r="1215" spans="6:10" ht="15.75" customHeight="1" x14ac:dyDescent="0.25">
      <c r="F1215" s="321"/>
      <c r="I1215" s="342"/>
      <c r="J1215" s="342"/>
    </row>
    <row r="1216" spans="6:10" ht="15.75" customHeight="1" x14ac:dyDescent="0.25">
      <c r="F1216" s="321"/>
      <c r="I1216" s="342"/>
      <c r="J1216" s="342"/>
    </row>
    <row r="1217" spans="6:10" ht="15.75" customHeight="1" x14ac:dyDescent="0.25">
      <c r="F1217" s="321"/>
      <c r="I1217" s="342"/>
      <c r="J1217" s="342"/>
    </row>
    <row r="1218" spans="6:10" ht="15.75" customHeight="1" x14ac:dyDescent="0.25">
      <c r="F1218" s="321"/>
      <c r="I1218" s="342"/>
      <c r="J1218" s="342"/>
    </row>
    <row r="1219" spans="6:10" ht="15.75" customHeight="1" x14ac:dyDescent="0.25">
      <c r="F1219" s="321"/>
      <c r="I1219" s="342"/>
      <c r="J1219" s="342"/>
    </row>
    <row r="1220" spans="6:10" ht="15.75" customHeight="1" x14ac:dyDescent="0.25">
      <c r="F1220" s="321"/>
      <c r="I1220" s="342"/>
      <c r="J1220" s="342"/>
    </row>
    <row r="1221" spans="6:10" ht="15.75" customHeight="1" x14ac:dyDescent="0.25">
      <c r="F1221" s="321"/>
      <c r="I1221" s="342"/>
      <c r="J1221" s="342"/>
    </row>
    <row r="1222" spans="6:10" ht="15.75" customHeight="1" x14ac:dyDescent="0.25">
      <c r="F1222" s="321"/>
      <c r="I1222" s="342"/>
      <c r="J1222" s="342"/>
    </row>
    <row r="1223" spans="6:10" ht="15.75" customHeight="1" x14ac:dyDescent="0.25">
      <c r="F1223" s="321"/>
      <c r="I1223" s="342"/>
      <c r="J1223" s="342"/>
    </row>
    <row r="1224" spans="6:10" ht="15.75" customHeight="1" x14ac:dyDescent="0.25">
      <c r="F1224" s="321"/>
      <c r="I1224" s="342"/>
      <c r="J1224" s="342"/>
    </row>
    <row r="1225" spans="6:10" ht="15.75" customHeight="1" x14ac:dyDescent="0.25">
      <c r="F1225" s="321"/>
      <c r="I1225" s="342"/>
      <c r="J1225" s="342"/>
    </row>
    <row r="1226" spans="6:10" ht="15.75" customHeight="1" x14ac:dyDescent="0.25">
      <c r="F1226" s="321"/>
      <c r="I1226" s="342"/>
      <c r="J1226" s="342"/>
    </row>
    <row r="1227" spans="6:10" ht="15.75" customHeight="1" x14ac:dyDescent="0.25">
      <c r="F1227" s="321"/>
      <c r="I1227" s="342"/>
      <c r="J1227" s="342"/>
    </row>
    <row r="1228" spans="6:10" ht="15.75" customHeight="1" x14ac:dyDescent="0.25">
      <c r="F1228" s="321"/>
      <c r="I1228" s="342"/>
      <c r="J1228" s="342"/>
    </row>
    <row r="1229" spans="6:10" ht="15.75" customHeight="1" x14ac:dyDescent="0.25">
      <c r="F1229" s="321"/>
      <c r="I1229" s="342"/>
      <c r="J1229" s="342"/>
    </row>
    <row r="1230" spans="6:10" ht="15.75" customHeight="1" x14ac:dyDescent="0.25">
      <c r="F1230" s="321"/>
      <c r="I1230" s="342"/>
      <c r="J1230" s="342"/>
    </row>
    <row r="1231" spans="6:10" ht="15.75" customHeight="1" x14ac:dyDescent="0.25">
      <c r="F1231" s="321"/>
      <c r="I1231" s="342"/>
      <c r="J1231" s="342"/>
    </row>
    <row r="1232" spans="6:10" ht="15.75" customHeight="1" x14ac:dyDescent="0.25">
      <c r="F1232" s="321"/>
      <c r="I1232" s="342"/>
      <c r="J1232" s="342"/>
    </row>
    <row r="1233" spans="6:10" ht="15.75" customHeight="1" x14ac:dyDescent="0.25">
      <c r="F1233" s="321"/>
      <c r="I1233" s="342"/>
      <c r="J1233" s="342"/>
    </row>
    <row r="1234" spans="6:10" ht="15.75" customHeight="1" x14ac:dyDescent="0.25">
      <c r="F1234" s="321"/>
      <c r="I1234" s="342"/>
      <c r="J1234" s="342"/>
    </row>
    <row r="1235" spans="6:10" ht="15.75" customHeight="1" x14ac:dyDescent="0.25">
      <c r="F1235" s="321"/>
      <c r="I1235" s="342"/>
      <c r="J1235" s="342"/>
    </row>
    <row r="1236" spans="6:10" ht="15.75" customHeight="1" x14ac:dyDescent="0.25">
      <c r="F1236" s="321"/>
      <c r="I1236" s="342"/>
      <c r="J1236" s="342"/>
    </row>
    <row r="1237" spans="6:10" ht="15.75" customHeight="1" x14ac:dyDescent="0.25">
      <c r="F1237" s="321"/>
      <c r="I1237" s="342"/>
      <c r="J1237" s="342"/>
    </row>
    <row r="1238" spans="6:10" ht="15.75" customHeight="1" x14ac:dyDescent="0.25">
      <c r="F1238" s="321"/>
      <c r="I1238" s="342"/>
      <c r="J1238" s="342"/>
    </row>
    <row r="1239" spans="6:10" ht="15.75" customHeight="1" x14ac:dyDescent="0.25">
      <c r="F1239" s="321"/>
      <c r="I1239" s="342"/>
      <c r="J1239" s="342"/>
    </row>
    <row r="1240" spans="6:10" ht="15.75" customHeight="1" x14ac:dyDescent="0.25">
      <c r="F1240" s="321"/>
      <c r="I1240" s="342"/>
      <c r="J1240" s="342"/>
    </row>
    <row r="1241" spans="6:10" ht="15.75" customHeight="1" x14ac:dyDescent="0.25">
      <c r="F1241" s="321"/>
      <c r="I1241" s="342"/>
      <c r="J1241" s="342"/>
    </row>
    <row r="1242" spans="6:10" ht="15.75" customHeight="1" x14ac:dyDescent="0.25">
      <c r="F1242" s="321"/>
      <c r="I1242" s="342"/>
      <c r="J1242" s="342"/>
    </row>
    <row r="1243" spans="6:10" ht="15.75" customHeight="1" x14ac:dyDescent="0.25">
      <c r="F1243" s="321"/>
      <c r="I1243" s="342"/>
      <c r="J1243" s="342"/>
    </row>
    <row r="1244" spans="6:10" ht="15.75" customHeight="1" x14ac:dyDescent="0.25">
      <c r="F1244" s="321"/>
      <c r="I1244" s="342"/>
      <c r="J1244" s="342"/>
    </row>
    <row r="1245" spans="6:10" ht="15.75" customHeight="1" x14ac:dyDescent="0.25">
      <c r="F1245" s="321"/>
      <c r="I1245" s="342"/>
      <c r="J1245" s="342"/>
    </row>
    <row r="1246" spans="6:10" ht="15.75" customHeight="1" x14ac:dyDescent="0.25">
      <c r="F1246" s="321"/>
      <c r="I1246" s="342"/>
      <c r="J1246" s="342"/>
    </row>
    <row r="1247" spans="6:10" ht="15.75" customHeight="1" x14ac:dyDescent="0.25">
      <c r="F1247" s="321"/>
      <c r="I1247" s="342"/>
      <c r="J1247" s="342"/>
    </row>
    <row r="1248" spans="6:10" ht="15.75" customHeight="1" x14ac:dyDescent="0.25">
      <c r="F1248" s="321"/>
      <c r="I1248" s="342"/>
      <c r="J1248" s="342"/>
    </row>
    <row r="1249" spans="6:10" ht="15.75" customHeight="1" x14ac:dyDescent="0.25">
      <c r="F1249" s="321"/>
      <c r="I1249" s="342"/>
      <c r="J1249" s="342"/>
    </row>
    <row r="1250" spans="6:10" ht="15.75" customHeight="1" x14ac:dyDescent="0.25">
      <c r="F1250" s="321"/>
      <c r="I1250" s="342"/>
      <c r="J1250" s="342"/>
    </row>
    <row r="1251" spans="6:10" ht="15.75" customHeight="1" x14ac:dyDescent="0.25">
      <c r="F1251" s="321"/>
      <c r="I1251" s="342"/>
      <c r="J1251" s="342"/>
    </row>
    <row r="1252" spans="6:10" ht="15.75" customHeight="1" x14ac:dyDescent="0.25">
      <c r="F1252" s="321"/>
      <c r="I1252" s="342"/>
      <c r="J1252" s="342"/>
    </row>
    <row r="1253" spans="6:10" ht="15.75" customHeight="1" x14ac:dyDescent="0.25">
      <c r="F1253" s="321"/>
      <c r="I1253" s="342"/>
      <c r="J1253" s="342"/>
    </row>
    <row r="1254" spans="6:10" ht="15.75" customHeight="1" x14ac:dyDescent="0.25">
      <c r="F1254" s="321"/>
      <c r="I1254" s="342"/>
      <c r="J1254" s="342"/>
    </row>
    <row r="1255" spans="6:10" ht="15.75" customHeight="1" x14ac:dyDescent="0.25">
      <c r="F1255" s="321"/>
      <c r="I1255" s="342"/>
      <c r="J1255" s="342"/>
    </row>
    <row r="1256" spans="6:10" ht="15.75" customHeight="1" x14ac:dyDescent="0.25">
      <c r="F1256" s="321"/>
      <c r="I1256" s="342"/>
      <c r="J1256" s="342"/>
    </row>
    <row r="1257" spans="6:10" ht="15.75" customHeight="1" x14ac:dyDescent="0.25">
      <c r="F1257" s="321"/>
      <c r="I1257" s="342"/>
      <c r="J1257" s="342"/>
    </row>
    <row r="1258" spans="6:10" ht="15.75" customHeight="1" x14ac:dyDescent="0.25">
      <c r="F1258" s="321"/>
      <c r="I1258" s="342"/>
      <c r="J1258" s="342"/>
    </row>
    <row r="1259" spans="6:10" ht="15.75" customHeight="1" x14ac:dyDescent="0.25">
      <c r="F1259" s="321"/>
      <c r="I1259" s="342"/>
      <c r="J1259" s="342"/>
    </row>
    <row r="1260" spans="6:10" ht="15.75" customHeight="1" x14ac:dyDescent="0.25">
      <c r="I1260" s="342"/>
      <c r="J1260" s="342"/>
    </row>
    <row r="1261" spans="6:10" ht="15.75" customHeight="1" x14ac:dyDescent="0.25">
      <c r="I1261" s="342"/>
      <c r="J1261" s="342"/>
    </row>
    <row r="1262" spans="6:10" ht="15.75" customHeight="1" x14ac:dyDescent="0.25">
      <c r="I1262" s="342"/>
      <c r="J1262" s="342"/>
    </row>
    <row r="1263" spans="6:10" ht="15.75" customHeight="1" x14ac:dyDescent="0.25">
      <c r="I1263" s="342"/>
      <c r="J1263" s="342"/>
    </row>
    <row r="1264" spans="6:10" ht="15.75" customHeight="1" x14ac:dyDescent="0.25">
      <c r="I1264" s="342"/>
      <c r="J1264" s="342"/>
    </row>
    <row r="1265" spans="9:10" ht="15.75" customHeight="1" x14ac:dyDescent="0.25">
      <c r="I1265" s="342"/>
      <c r="J1265" s="342"/>
    </row>
    <row r="1266" spans="9:10" ht="15.75" customHeight="1" x14ac:dyDescent="0.25">
      <c r="I1266" s="342"/>
      <c r="J1266" s="342"/>
    </row>
    <row r="1267" spans="9:10" ht="15.75" customHeight="1" x14ac:dyDescent="0.25">
      <c r="I1267" s="342"/>
      <c r="J1267" s="342"/>
    </row>
    <row r="1268" spans="9:10" ht="15.75" customHeight="1" x14ac:dyDescent="0.25">
      <c r="I1268" s="342"/>
      <c r="J1268" s="342"/>
    </row>
    <row r="1269" spans="9:10" ht="15.75" customHeight="1" x14ac:dyDescent="0.25">
      <c r="I1269" s="342"/>
      <c r="J1269" s="342"/>
    </row>
    <row r="1270" spans="9:10" ht="15.75" customHeight="1" x14ac:dyDescent="0.25">
      <c r="I1270" s="342"/>
      <c r="J1270" s="342"/>
    </row>
    <row r="1271" spans="9:10" ht="15.75" customHeight="1" x14ac:dyDescent="0.25">
      <c r="I1271" s="342"/>
      <c r="J1271" s="342"/>
    </row>
    <row r="1272" spans="9:10" ht="15.75" customHeight="1" x14ac:dyDescent="0.25">
      <c r="I1272" s="342"/>
      <c r="J1272" s="342"/>
    </row>
    <row r="1273" spans="9:10" ht="15.75" customHeight="1" x14ac:dyDescent="0.25">
      <c r="I1273" s="342"/>
      <c r="J1273" s="342"/>
    </row>
    <row r="1274" spans="9:10" ht="15.75" customHeight="1" x14ac:dyDescent="0.25">
      <c r="I1274" s="342"/>
      <c r="J1274" s="342"/>
    </row>
    <row r="1275" spans="9:10" ht="15.75" customHeight="1" x14ac:dyDescent="0.25">
      <c r="I1275" s="342"/>
      <c r="J1275" s="342"/>
    </row>
    <row r="1276" spans="9:10" ht="15.75" customHeight="1" x14ac:dyDescent="0.25">
      <c r="I1276" s="342"/>
      <c r="J1276" s="342"/>
    </row>
    <row r="1277" spans="9:10" ht="15.75" customHeight="1" x14ac:dyDescent="0.25">
      <c r="I1277" s="342"/>
      <c r="J1277" s="342"/>
    </row>
    <row r="1278" spans="9:10" ht="15.75" customHeight="1" x14ac:dyDescent="0.25">
      <c r="I1278" s="342"/>
      <c r="J1278" s="342"/>
    </row>
    <row r="1279" spans="9:10" ht="15.75" customHeight="1" x14ac:dyDescent="0.25">
      <c r="I1279" s="342"/>
      <c r="J1279" s="342"/>
    </row>
    <row r="1280" spans="9:10" ht="15.75" customHeight="1" x14ac:dyDescent="0.25">
      <c r="I1280" s="342"/>
      <c r="J1280" s="342"/>
    </row>
    <row r="1281" spans="7:10" ht="15.75" customHeight="1" x14ac:dyDescent="0.25">
      <c r="I1281" s="342"/>
      <c r="J1281" s="342"/>
    </row>
    <row r="1282" spans="7:10" ht="15.75" customHeight="1" x14ac:dyDescent="0.25">
      <c r="I1282" s="342"/>
      <c r="J1282" s="342"/>
    </row>
    <row r="1283" spans="7:10" ht="15.75" customHeight="1" x14ac:dyDescent="0.25">
      <c r="I1283" s="342"/>
      <c r="J1283" s="342"/>
    </row>
    <row r="1284" spans="7:10" ht="15.75" customHeight="1" x14ac:dyDescent="0.25">
      <c r="I1284" s="342"/>
      <c r="J1284" s="342"/>
    </row>
    <row r="1285" spans="7:10" ht="15.75" customHeight="1" x14ac:dyDescent="0.25">
      <c r="I1285" s="342"/>
      <c r="J1285" s="342"/>
    </row>
    <row r="1286" spans="7:10" ht="15.75" customHeight="1" x14ac:dyDescent="0.25">
      <c r="I1286" s="342"/>
      <c r="J1286" s="342"/>
    </row>
    <row r="1287" spans="7:10" ht="15.75" customHeight="1" x14ac:dyDescent="0.25">
      <c r="I1287" s="342"/>
      <c r="J1287" s="342"/>
    </row>
    <row r="1288" spans="7:10" ht="15.75" customHeight="1" x14ac:dyDescent="0.25">
      <c r="I1288" s="342"/>
      <c r="J1288" s="342"/>
    </row>
    <row r="1289" spans="7:10" ht="15.75" customHeight="1" x14ac:dyDescent="0.25">
      <c r="G1289" s="321"/>
      <c r="I1289" s="342"/>
      <c r="J1289" s="342"/>
    </row>
    <row r="1290" spans="7:10" ht="15.75" customHeight="1" x14ac:dyDescent="0.25">
      <c r="G1290" s="321"/>
      <c r="I1290" s="342"/>
      <c r="J1290" s="342"/>
    </row>
    <row r="1291" spans="7:10" ht="15.75" customHeight="1" x14ac:dyDescent="0.25">
      <c r="G1291" s="321"/>
      <c r="I1291" s="342"/>
      <c r="J1291" s="342"/>
    </row>
    <row r="1292" spans="7:10" ht="15.75" customHeight="1" x14ac:dyDescent="0.25">
      <c r="G1292" s="321"/>
      <c r="I1292" s="342"/>
      <c r="J1292" s="342"/>
    </row>
    <row r="1293" spans="7:10" ht="15.75" customHeight="1" x14ac:dyDescent="0.25">
      <c r="G1293" s="321"/>
      <c r="I1293" s="342"/>
      <c r="J1293" s="342"/>
    </row>
    <row r="1294" spans="7:10" ht="15.75" customHeight="1" x14ac:dyDescent="0.25">
      <c r="G1294" s="321"/>
      <c r="I1294" s="342"/>
      <c r="J1294" s="342"/>
    </row>
    <row r="1295" spans="7:10" ht="15.75" customHeight="1" x14ac:dyDescent="0.25">
      <c r="G1295" s="321"/>
      <c r="I1295" s="342"/>
      <c r="J1295" s="342"/>
    </row>
    <row r="1296" spans="7:10" ht="15.75" customHeight="1" x14ac:dyDescent="0.25">
      <c r="G1296" s="321"/>
      <c r="I1296" s="342"/>
      <c r="J1296" s="342"/>
    </row>
    <row r="1297" spans="7:10" ht="15.75" customHeight="1" x14ac:dyDescent="0.25">
      <c r="G1297" s="321"/>
      <c r="I1297" s="342"/>
      <c r="J1297" s="342"/>
    </row>
    <row r="1298" spans="7:10" ht="15.75" customHeight="1" x14ac:dyDescent="0.25">
      <c r="G1298" s="321"/>
      <c r="I1298" s="342"/>
      <c r="J1298" s="342"/>
    </row>
    <row r="1299" spans="7:10" ht="15.75" customHeight="1" x14ac:dyDescent="0.25">
      <c r="G1299" s="321"/>
      <c r="I1299" s="342"/>
      <c r="J1299" s="342"/>
    </row>
    <row r="1300" spans="7:10" ht="15.75" customHeight="1" x14ac:dyDescent="0.25">
      <c r="G1300" s="321"/>
      <c r="I1300" s="342"/>
      <c r="J1300" s="342"/>
    </row>
    <row r="1301" spans="7:10" ht="15.75" customHeight="1" x14ac:dyDescent="0.25">
      <c r="G1301" s="321"/>
      <c r="I1301" s="342"/>
      <c r="J1301" s="342"/>
    </row>
    <row r="1302" spans="7:10" ht="15.75" customHeight="1" x14ac:dyDescent="0.25">
      <c r="G1302" s="321"/>
      <c r="I1302" s="342"/>
      <c r="J1302" s="342"/>
    </row>
    <row r="1303" spans="7:10" ht="15.75" customHeight="1" x14ac:dyDescent="0.25">
      <c r="G1303" s="321"/>
      <c r="I1303" s="342"/>
      <c r="J1303" s="342"/>
    </row>
    <row r="1304" spans="7:10" ht="15.75" customHeight="1" x14ac:dyDescent="0.25">
      <c r="G1304" s="321"/>
      <c r="I1304" s="342"/>
      <c r="J1304" s="342"/>
    </row>
    <row r="1305" spans="7:10" ht="15.75" customHeight="1" x14ac:dyDescent="0.25">
      <c r="G1305" s="321"/>
      <c r="I1305" s="342"/>
      <c r="J1305" s="342"/>
    </row>
    <row r="1306" spans="7:10" ht="15.75" customHeight="1" x14ac:dyDescent="0.25">
      <c r="G1306" s="321"/>
      <c r="I1306" s="342"/>
      <c r="J1306" s="342"/>
    </row>
    <row r="1307" spans="7:10" ht="15.75" customHeight="1" x14ac:dyDescent="0.25">
      <c r="G1307" s="321"/>
      <c r="I1307" s="342"/>
      <c r="J1307" s="342"/>
    </row>
    <row r="1308" spans="7:10" ht="15.75" customHeight="1" x14ac:dyDescent="0.25">
      <c r="G1308" s="321"/>
      <c r="I1308" s="342"/>
      <c r="J1308" s="342"/>
    </row>
    <row r="1309" spans="7:10" ht="15.75" customHeight="1" x14ac:dyDescent="0.25">
      <c r="G1309" s="321"/>
      <c r="I1309" s="342"/>
      <c r="J1309" s="342"/>
    </row>
    <row r="1310" spans="7:10" ht="15.75" customHeight="1" x14ac:dyDescent="0.25">
      <c r="G1310" s="321"/>
      <c r="I1310" s="342"/>
      <c r="J1310" s="342"/>
    </row>
    <row r="1311" spans="7:10" ht="15.75" customHeight="1" x14ac:dyDescent="0.25">
      <c r="G1311" s="321"/>
      <c r="I1311" s="342"/>
      <c r="J1311" s="342"/>
    </row>
    <row r="1312" spans="7:10" ht="15.75" customHeight="1" x14ac:dyDescent="0.25">
      <c r="G1312" s="321"/>
      <c r="I1312" s="342"/>
      <c r="J1312" s="342"/>
    </row>
    <row r="1313" spans="7:10" ht="15.75" customHeight="1" x14ac:dyDescent="0.25">
      <c r="G1313" s="321"/>
      <c r="I1313" s="342"/>
      <c r="J1313" s="342"/>
    </row>
    <row r="1314" spans="7:10" ht="15.75" customHeight="1" x14ac:dyDescent="0.25">
      <c r="G1314" s="321"/>
      <c r="I1314" s="342"/>
      <c r="J1314" s="342"/>
    </row>
    <row r="1315" spans="7:10" ht="15.75" customHeight="1" x14ac:dyDescent="0.25">
      <c r="G1315" s="321"/>
      <c r="I1315" s="342"/>
      <c r="J1315" s="342"/>
    </row>
    <row r="1316" spans="7:10" ht="15.75" customHeight="1" x14ac:dyDescent="0.25">
      <c r="G1316" s="321"/>
      <c r="I1316" s="342"/>
      <c r="J1316" s="342"/>
    </row>
    <row r="1317" spans="7:10" ht="15.75" customHeight="1" x14ac:dyDescent="0.25">
      <c r="G1317" s="321"/>
      <c r="I1317" s="342"/>
      <c r="J1317" s="342"/>
    </row>
    <row r="1318" spans="7:10" ht="15.75" customHeight="1" x14ac:dyDescent="0.25">
      <c r="G1318" s="321"/>
      <c r="I1318" s="342"/>
      <c r="J1318" s="342"/>
    </row>
    <row r="1319" spans="7:10" ht="15.75" customHeight="1" x14ac:dyDescent="0.25">
      <c r="G1319" s="321"/>
      <c r="I1319" s="342"/>
      <c r="J1319" s="342"/>
    </row>
    <row r="1320" spans="7:10" ht="15.75" customHeight="1" x14ac:dyDescent="0.25">
      <c r="G1320" s="321"/>
      <c r="I1320" s="342"/>
      <c r="J1320" s="342"/>
    </row>
    <row r="1321" spans="7:10" ht="15.75" customHeight="1" x14ac:dyDescent="0.25">
      <c r="G1321" s="321"/>
      <c r="I1321" s="342"/>
      <c r="J1321" s="342"/>
    </row>
    <row r="1322" spans="7:10" ht="15.75" customHeight="1" x14ac:dyDescent="0.25">
      <c r="G1322" s="321"/>
      <c r="I1322" s="342"/>
      <c r="J1322" s="342"/>
    </row>
    <row r="1323" spans="7:10" ht="15.75" customHeight="1" x14ac:dyDescent="0.25">
      <c r="G1323" s="321"/>
      <c r="I1323" s="342"/>
      <c r="J1323" s="342"/>
    </row>
    <row r="1324" spans="7:10" ht="15.75" customHeight="1" x14ac:dyDescent="0.25">
      <c r="G1324" s="321"/>
      <c r="I1324" s="342"/>
      <c r="J1324" s="342"/>
    </row>
    <row r="1325" spans="7:10" ht="15.75" customHeight="1" x14ac:dyDescent="0.25">
      <c r="G1325" s="321"/>
      <c r="I1325" s="342"/>
      <c r="J1325" s="342"/>
    </row>
    <row r="1326" spans="7:10" ht="15.75" customHeight="1" x14ac:dyDescent="0.25">
      <c r="G1326" s="321"/>
      <c r="I1326" s="342"/>
      <c r="J1326" s="342"/>
    </row>
    <row r="1327" spans="7:10" ht="15.75" customHeight="1" x14ac:dyDescent="0.25">
      <c r="G1327" s="321"/>
      <c r="I1327" s="342"/>
      <c r="J1327" s="342"/>
    </row>
    <row r="1328" spans="7:10" ht="15.75" customHeight="1" x14ac:dyDescent="0.25">
      <c r="G1328" s="321"/>
      <c r="I1328" s="342"/>
      <c r="J1328" s="342"/>
    </row>
    <row r="1329" spans="7:10" ht="15.75" customHeight="1" x14ac:dyDescent="0.25">
      <c r="G1329" s="321"/>
      <c r="I1329" s="342"/>
      <c r="J1329" s="342"/>
    </row>
    <row r="1330" spans="7:10" ht="15.75" customHeight="1" x14ac:dyDescent="0.25">
      <c r="G1330" s="321"/>
      <c r="I1330" s="342"/>
      <c r="J1330" s="342"/>
    </row>
    <row r="1331" spans="7:10" ht="15.75" customHeight="1" x14ac:dyDescent="0.25">
      <c r="G1331" s="321"/>
      <c r="I1331" s="342"/>
      <c r="J1331" s="342"/>
    </row>
    <row r="1332" spans="7:10" ht="15.75" customHeight="1" x14ac:dyDescent="0.25">
      <c r="G1332" s="321"/>
      <c r="I1332" s="342"/>
      <c r="J1332" s="342"/>
    </row>
    <row r="1333" spans="7:10" ht="15.75" customHeight="1" x14ac:dyDescent="0.25">
      <c r="G1333" s="321"/>
      <c r="I1333" s="342"/>
      <c r="J1333" s="342"/>
    </row>
    <row r="1334" spans="7:10" ht="15.75" customHeight="1" x14ac:dyDescent="0.25">
      <c r="G1334" s="321"/>
      <c r="I1334" s="342"/>
      <c r="J1334" s="342"/>
    </row>
    <row r="1335" spans="7:10" ht="15.75" customHeight="1" x14ac:dyDescent="0.25">
      <c r="G1335" s="321"/>
      <c r="I1335" s="342"/>
      <c r="J1335" s="342"/>
    </row>
    <row r="1336" spans="7:10" ht="15.75" customHeight="1" x14ac:dyDescent="0.25">
      <c r="G1336" s="321"/>
      <c r="I1336" s="342"/>
      <c r="J1336" s="342"/>
    </row>
    <row r="1337" spans="7:10" ht="15.75" customHeight="1" x14ac:dyDescent="0.25">
      <c r="G1337" s="321"/>
      <c r="I1337" s="342"/>
      <c r="J1337" s="342"/>
    </row>
    <row r="1338" spans="7:10" ht="15.75" customHeight="1" x14ac:dyDescent="0.25">
      <c r="G1338" s="321"/>
      <c r="I1338" s="342"/>
      <c r="J1338" s="342"/>
    </row>
    <row r="1339" spans="7:10" ht="15.75" customHeight="1" x14ac:dyDescent="0.25">
      <c r="G1339" s="321"/>
      <c r="I1339" s="342"/>
      <c r="J1339" s="342"/>
    </row>
    <row r="1340" spans="7:10" ht="15.75" customHeight="1" x14ac:dyDescent="0.25">
      <c r="G1340" s="321"/>
      <c r="I1340" s="342"/>
      <c r="J1340" s="342"/>
    </row>
    <row r="1341" spans="7:10" ht="15.75" customHeight="1" x14ac:dyDescent="0.25">
      <c r="G1341" s="321"/>
      <c r="I1341" s="342"/>
      <c r="J1341" s="342"/>
    </row>
    <row r="1342" spans="7:10" ht="15.75" customHeight="1" x14ac:dyDescent="0.25">
      <c r="G1342" s="321"/>
      <c r="I1342" s="342"/>
      <c r="J1342" s="342"/>
    </row>
    <row r="1343" spans="7:10" ht="15.75" customHeight="1" x14ac:dyDescent="0.25">
      <c r="G1343" s="321"/>
      <c r="I1343" s="342"/>
      <c r="J1343" s="342"/>
    </row>
    <row r="1344" spans="7:10" ht="15.75" customHeight="1" x14ac:dyDescent="0.25">
      <c r="G1344" s="321"/>
      <c r="I1344" s="342"/>
      <c r="J1344" s="342"/>
    </row>
    <row r="1345" spans="7:10" ht="15.75" customHeight="1" x14ac:dyDescent="0.25">
      <c r="G1345" s="321"/>
      <c r="I1345" s="342"/>
      <c r="J1345" s="342"/>
    </row>
    <row r="1346" spans="7:10" ht="15.75" customHeight="1" x14ac:dyDescent="0.25">
      <c r="G1346" s="321"/>
      <c r="I1346" s="342"/>
      <c r="J1346" s="342"/>
    </row>
    <row r="1347" spans="7:10" ht="15.75" customHeight="1" x14ac:dyDescent="0.25">
      <c r="G1347" s="321"/>
      <c r="I1347" s="342"/>
      <c r="J1347" s="342"/>
    </row>
    <row r="1348" spans="7:10" ht="15.75" customHeight="1" x14ac:dyDescent="0.25">
      <c r="G1348" s="321"/>
      <c r="I1348" s="342"/>
      <c r="J1348" s="342"/>
    </row>
    <row r="1349" spans="7:10" ht="15.75" customHeight="1" x14ac:dyDescent="0.25">
      <c r="G1349" s="321"/>
      <c r="I1349" s="342"/>
      <c r="J1349" s="342"/>
    </row>
    <row r="1350" spans="7:10" ht="15.75" customHeight="1" x14ac:dyDescent="0.25">
      <c r="G1350" s="321"/>
      <c r="I1350" s="342"/>
      <c r="J1350" s="342"/>
    </row>
    <row r="1351" spans="7:10" ht="15.75" customHeight="1" x14ac:dyDescent="0.25">
      <c r="G1351" s="321"/>
      <c r="I1351" s="342"/>
      <c r="J1351" s="342"/>
    </row>
    <row r="1352" spans="7:10" ht="15.75" customHeight="1" x14ac:dyDescent="0.25">
      <c r="G1352" s="321"/>
      <c r="I1352" s="342"/>
      <c r="J1352" s="342"/>
    </row>
    <row r="1353" spans="7:10" ht="15.75" customHeight="1" x14ac:dyDescent="0.25">
      <c r="G1353" s="321"/>
      <c r="I1353" s="342"/>
      <c r="J1353" s="342"/>
    </row>
    <row r="1354" spans="7:10" ht="15.75" customHeight="1" x14ac:dyDescent="0.25">
      <c r="G1354" s="321"/>
      <c r="I1354" s="342"/>
      <c r="J1354" s="342"/>
    </row>
    <row r="1355" spans="7:10" ht="15.75" customHeight="1" x14ac:dyDescent="0.25">
      <c r="G1355" s="321"/>
      <c r="I1355" s="342"/>
      <c r="J1355" s="342"/>
    </row>
    <row r="1356" spans="7:10" ht="15.75" customHeight="1" x14ac:dyDescent="0.25">
      <c r="G1356" s="321"/>
      <c r="I1356" s="342"/>
      <c r="J1356" s="342"/>
    </row>
    <row r="1357" spans="7:10" ht="15.75" customHeight="1" x14ac:dyDescent="0.25">
      <c r="G1357" s="321"/>
      <c r="I1357" s="342"/>
      <c r="J1357" s="342"/>
    </row>
    <row r="1358" spans="7:10" ht="15.75" customHeight="1" x14ac:dyDescent="0.25">
      <c r="G1358" s="321"/>
      <c r="I1358" s="342"/>
      <c r="J1358" s="342"/>
    </row>
    <row r="1359" spans="7:10" ht="15.75" customHeight="1" x14ac:dyDescent="0.25">
      <c r="G1359" s="321"/>
      <c r="I1359" s="342"/>
      <c r="J1359" s="342"/>
    </row>
    <row r="1360" spans="7:10" ht="15.75" customHeight="1" x14ac:dyDescent="0.25">
      <c r="G1360" s="321"/>
      <c r="I1360" s="342"/>
      <c r="J1360" s="342"/>
    </row>
    <row r="1361" spans="7:10" ht="15.75" customHeight="1" x14ac:dyDescent="0.25">
      <c r="G1361" s="321"/>
      <c r="I1361" s="342"/>
      <c r="J1361" s="342"/>
    </row>
    <row r="1362" spans="7:10" ht="15.75" customHeight="1" x14ac:dyDescent="0.25">
      <c r="G1362" s="321"/>
      <c r="I1362" s="342"/>
      <c r="J1362" s="342"/>
    </row>
    <row r="1363" spans="7:10" ht="15.75" customHeight="1" x14ac:dyDescent="0.25">
      <c r="G1363" s="321"/>
      <c r="I1363" s="342"/>
      <c r="J1363" s="342"/>
    </row>
    <row r="1364" spans="7:10" ht="15.75" customHeight="1" x14ac:dyDescent="0.25">
      <c r="G1364" s="321"/>
      <c r="I1364" s="342"/>
      <c r="J1364" s="342"/>
    </row>
    <row r="1365" spans="7:10" ht="15.75" customHeight="1" x14ac:dyDescent="0.25">
      <c r="G1365" s="321"/>
      <c r="I1365" s="342"/>
      <c r="J1365" s="342"/>
    </row>
    <row r="1366" spans="7:10" ht="15.75" customHeight="1" x14ac:dyDescent="0.25">
      <c r="G1366" s="321"/>
      <c r="I1366" s="342"/>
      <c r="J1366" s="342"/>
    </row>
    <row r="1367" spans="7:10" ht="15.75" customHeight="1" x14ac:dyDescent="0.25">
      <c r="G1367" s="321"/>
      <c r="I1367" s="342"/>
      <c r="J1367" s="342"/>
    </row>
    <row r="1368" spans="7:10" ht="15.75" customHeight="1" x14ac:dyDescent="0.25">
      <c r="G1368" s="321"/>
      <c r="I1368" s="342"/>
      <c r="J1368" s="342"/>
    </row>
    <row r="1369" spans="7:10" ht="15.75" customHeight="1" x14ac:dyDescent="0.25">
      <c r="G1369" s="321"/>
      <c r="I1369" s="342"/>
      <c r="J1369" s="342"/>
    </row>
    <row r="1370" spans="7:10" ht="15.75" customHeight="1" x14ac:dyDescent="0.25">
      <c r="G1370" s="321"/>
      <c r="I1370" s="342"/>
      <c r="J1370" s="342"/>
    </row>
    <row r="1371" spans="7:10" ht="15.75" customHeight="1" x14ac:dyDescent="0.25">
      <c r="G1371" s="321"/>
      <c r="I1371" s="342"/>
      <c r="J1371" s="342"/>
    </row>
    <row r="1372" spans="7:10" ht="15.75" customHeight="1" x14ac:dyDescent="0.25">
      <c r="G1372" s="321"/>
      <c r="I1372" s="342"/>
      <c r="J1372" s="342"/>
    </row>
    <row r="1373" spans="7:10" ht="15.75" customHeight="1" x14ac:dyDescent="0.25">
      <c r="G1373" s="321"/>
      <c r="I1373" s="342"/>
      <c r="J1373" s="342"/>
    </row>
    <row r="1374" spans="7:10" ht="15.75" customHeight="1" x14ac:dyDescent="0.25">
      <c r="G1374" s="321"/>
      <c r="I1374" s="342"/>
      <c r="J1374" s="342"/>
    </row>
    <row r="1375" spans="7:10" ht="15.75" customHeight="1" x14ac:dyDescent="0.25">
      <c r="G1375" s="321"/>
      <c r="I1375" s="342"/>
      <c r="J1375" s="342"/>
    </row>
    <row r="1376" spans="7:10" ht="15.75" customHeight="1" x14ac:dyDescent="0.25">
      <c r="G1376" s="321"/>
      <c r="I1376" s="342"/>
      <c r="J1376" s="342"/>
    </row>
    <row r="1377" spans="7:10" ht="15.75" customHeight="1" x14ac:dyDescent="0.25">
      <c r="G1377" s="321"/>
      <c r="I1377" s="342"/>
      <c r="J1377" s="342"/>
    </row>
    <row r="1378" spans="7:10" ht="15.75" customHeight="1" x14ac:dyDescent="0.25">
      <c r="G1378" s="321"/>
      <c r="I1378" s="342"/>
      <c r="J1378" s="342"/>
    </row>
    <row r="1379" spans="7:10" ht="15.75" customHeight="1" x14ac:dyDescent="0.25">
      <c r="G1379" s="321"/>
      <c r="I1379" s="342"/>
      <c r="J1379" s="342"/>
    </row>
    <row r="1380" spans="7:10" ht="15.75" customHeight="1" x14ac:dyDescent="0.25">
      <c r="G1380" s="321"/>
      <c r="I1380" s="342"/>
      <c r="J1380" s="342"/>
    </row>
    <row r="1381" spans="7:10" ht="15.75" customHeight="1" x14ac:dyDescent="0.25">
      <c r="G1381" s="321"/>
      <c r="I1381" s="342"/>
      <c r="J1381" s="342"/>
    </row>
    <row r="1382" spans="7:10" ht="15.75" customHeight="1" x14ac:dyDescent="0.25">
      <c r="G1382" s="321"/>
      <c r="I1382" s="342"/>
      <c r="J1382" s="342"/>
    </row>
    <row r="1383" spans="7:10" ht="15.75" customHeight="1" x14ac:dyDescent="0.25">
      <c r="G1383" s="321"/>
      <c r="I1383" s="342"/>
      <c r="J1383" s="342"/>
    </row>
    <row r="1384" spans="7:10" ht="15.75" customHeight="1" x14ac:dyDescent="0.25">
      <c r="G1384" s="321"/>
      <c r="I1384" s="342"/>
      <c r="J1384" s="342"/>
    </row>
    <row r="1385" spans="7:10" ht="15.75" customHeight="1" x14ac:dyDescent="0.25">
      <c r="G1385" s="321"/>
      <c r="I1385" s="342"/>
      <c r="J1385" s="342"/>
    </row>
    <row r="1386" spans="7:10" ht="15.75" customHeight="1" x14ac:dyDescent="0.25">
      <c r="G1386" s="321"/>
      <c r="I1386" s="342"/>
      <c r="J1386" s="342"/>
    </row>
    <row r="1387" spans="7:10" ht="15.75" customHeight="1" x14ac:dyDescent="0.25">
      <c r="G1387" s="321"/>
      <c r="I1387" s="342"/>
      <c r="J1387" s="342"/>
    </row>
    <row r="1388" spans="7:10" ht="15.75" customHeight="1" x14ac:dyDescent="0.25">
      <c r="G1388" s="321"/>
      <c r="I1388" s="342"/>
      <c r="J1388" s="342"/>
    </row>
    <row r="1389" spans="7:10" ht="15.75" customHeight="1" x14ac:dyDescent="0.25">
      <c r="G1389" s="321"/>
      <c r="I1389" s="342"/>
      <c r="J1389" s="342"/>
    </row>
    <row r="1390" spans="7:10" ht="15.75" customHeight="1" x14ac:dyDescent="0.25">
      <c r="G1390" s="321"/>
      <c r="I1390" s="342"/>
      <c r="J1390" s="342"/>
    </row>
    <row r="1391" spans="7:10" ht="15.75" customHeight="1" x14ac:dyDescent="0.25">
      <c r="G1391" s="321"/>
      <c r="I1391" s="342"/>
      <c r="J1391" s="342"/>
    </row>
    <row r="1392" spans="7:10" ht="15.75" customHeight="1" x14ac:dyDescent="0.25">
      <c r="G1392" s="321"/>
      <c r="I1392" s="342"/>
      <c r="J1392" s="342"/>
    </row>
    <row r="1393" spans="7:10" ht="15.75" customHeight="1" x14ac:dyDescent="0.25">
      <c r="G1393" s="321"/>
      <c r="I1393" s="342"/>
      <c r="J1393" s="342"/>
    </row>
    <row r="1394" spans="7:10" ht="15.75" customHeight="1" x14ac:dyDescent="0.25">
      <c r="G1394" s="321"/>
      <c r="I1394" s="342"/>
      <c r="J1394" s="342"/>
    </row>
    <row r="1395" spans="7:10" ht="15.75" customHeight="1" x14ac:dyDescent="0.25">
      <c r="G1395" s="321"/>
      <c r="I1395" s="342"/>
      <c r="J1395" s="342"/>
    </row>
    <row r="1396" spans="7:10" ht="15.75" customHeight="1" x14ac:dyDescent="0.25">
      <c r="G1396" s="321"/>
      <c r="I1396" s="342"/>
      <c r="J1396" s="342"/>
    </row>
    <row r="1397" spans="7:10" ht="15.75" customHeight="1" x14ac:dyDescent="0.25">
      <c r="G1397" s="321"/>
      <c r="I1397" s="342"/>
      <c r="J1397" s="342"/>
    </row>
    <row r="1398" spans="7:10" ht="15.75" customHeight="1" x14ac:dyDescent="0.25">
      <c r="G1398" s="321"/>
      <c r="I1398" s="342"/>
      <c r="J1398" s="342"/>
    </row>
    <row r="1399" spans="7:10" ht="15.75" customHeight="1" x14ac:dyDescent="0.25">
      <c r="G1399" s="321"/>
      <c r="I1399" s="342"/>
      <c r="J1399" s="342"/>
    </row>
    <row r="1400" spans="7:10" ht="15.75" customHeight="1" x14ac:dyDescent="0.25">
      <c r="G1400" s="321"/>
      <c r="I1400" s="342"/>
      <c r="J1400" s="342"/>
    </row>
    <row r="1401" spans="7:10" ht="15.75" customHeight="1" x14ac:dyDescent="0.25">
      <c r="G1401" s="321"/>
      <c r="I1401" s="342"/>
      <c r="J1401" s="342"/>
    </row>
    <row r="1402" spans="7:10" ht="15.75" customHeight="1" x14ac:dyDescent="0.25">
      <c r="G1402" s="321"/>
      <c r="I1402" s="342"/>
      <c r="J1402" s="342"/>
    </row>
    <row r="1403" spans="7:10" ht="15.75" customHeight="1" x14ac:dyDescent="0.25">
      <c r="G1403" s="321"/>
      <c r="I1403" s="342"/>
      <c r="J1403" s="342"/>
    </row>
    <row r="1404" spans="7:10" ht="15.75" customHeight="1" x14ac:dyDescent="0.25">
      <c r="G1404" s="321"/>
      <c r="I1404" s="342"/>
      <c r="J1404" s="342"/>
    </row>
    <row r="1405" spans="7:10" ht="15.75" customHeight="1" x14ac:dyDescent="0.25">
      <c r="G1405" s="321"/>
      <c r="I1405" s="342"/>
      <c r="J1405" s="342"/>
    </row>
    <row r="1406" spans="7:10" ht="15.75" customHeight="1" x14ac:dyDescent="0.25">
      <c r="G1406" s="321"/>
      <c r="I1406" s="342"/>
      <c r="J1406" s="342"/>
    </row>
    <row r="1407" spans="7:10" ht="15.75" customHeight="1" x14ac:dyDescent="0.25">
      <c r="I1407" s="342"/>
      <c r="J1407" s="342"/>
    </row>
    <row r="1408" spans="7:10" ht="15.75" customHeight="1" x14ac:dyDescent="0.25">
      <c r="I1408" s="342"/>
      <c r="J1408" s="342"/>
    </row>
    <row r="1409" spans="9:10" ht="15.75" customHeight="1" x14ac:dyDescent="0.25">
      <c r="I1409" s="342"/>
      <c r="J1409" s="342"/>
    </row>
    <row r="1410" spans="9:10" ht="15.75" customHeight="1" x14ac:dyDescent="0.25">
      <c r="I1410" s="342"/>
      <c r="J1410" s="342"/>
    </row>
    <row r="1411" spans="9:10" ht="15.75" customHeight="1" x14ac:dyDescent="0.25">
      <c r="I1411" s="342"/>
      <c r="J1411" s="342"/>
    </row>
    <row r="1412" spans="9:10" ht="15.75" customHeight="1" x14ac:dyDescent="0.25">
      <c r="I1412" s="342"/>
      <c r="J1412" s="342"/>
    </row>
    <row r="1413" spans="9:10" ht="15.75" customHeight="1" x14ac:dyDescent="0.25">
      <c r="I1413" s="342"/>
      <c r="J1413" s="342"/>
    </row>
    <row r="1414" spans="9:10" ht="15.75" customHeight="1" x14ac:dyDescent="0.25">
      <c r="I1414" s="342"/>
      <c r="J1414" s="342"/>
    </row>
    <row r="1415" spans="9:10" ht="15.75" customHeight="1" x14ac:dyDescent="0.25">
      <c r="I1415" s="342"/>
      <c r="J1415" s="342"/>
    </row>
    <row r="1416" spans="9:10" ht="15.75" customHeight="1" x14ac:dyDescent="0.25">
      <c r="I1416" s="342"/>
      <c r="J1416" s="342"/>
    </row>
    <row r="1417" spans="9:10" ht="15.75" customHeight="1" x14ac:dyDescent="0.25">
      <c r="I1417" s="342"/>
      <c r="J1417" s="342"/>
    </row>
    <row r="1418" spans="9:10" ht="15.75" customHeight="1" x14ac:dyDescent="0.25">
      <c r="I1418" s="342"/>
      <c r="J1418" s="342"/>
    </row>
    <row r="1419" spans="9:10" ht="15.75" customHeight="1" x14ac:dyDescent="0.25">
      <c r="I1419" s="342"/>
      <c r="J1419" s="342"/>
    </row>
    <row r="1420" spans="9:10" ht="15.75" customHeight="1" x14ac:dyDescent="0.25">
      <c r="I1420" s="342"/>
      <c r="J1420" s="342"/>
    </row>
    <row r="1421" spans="9:10" ht="15.75" customHeight="1" x14ac:dyDescent="0.25">
      <c r="I1421" s="342"/>
      <c r="J1421" s="342"/>
    </row>
    <row r="1422" spans="9:10" ht="15.75" customHeight="1" x14ac:dyDescent="0.25">
      <c r="I1422" s="342"/>
      <c r="J1422" s="342"/>
    </row>
    <row r="1423" spans="9:10" ht="15.75" customHeight="1" x14ac:dyDescent="0.25">
      <c r="I1423" s="342"/>
      <c r="J1423" s="342"/>
    </row>
    <row r="1424" spans="9:10" ht="15.75" customHeight="1" x14ac:dyDescent="0.25">
      <c r="I1424" s="342"/>
      <c r="J1424" s="342"/>
    </row>
    <row r="1425" spans="9:10" ht="15.75" customHeight="1" x14ac:dyDescent="0.25">
      <c r="I1425" s="342"/>
      <c r="J1425" s="342"/>
    </row>
    <row r="1426" spans="9:10" ht="15.75" customHeight="1" x14ac:dyDescent="0.25">
      <c r="I1426" s="342"/>
      <c r="J1426" s="342"/>
    </row>
    <row r="1427" spans="9:10" ht="15.75" customHeight="1" x14ac:dyDescent="0.25">
      <c r="I1427" s="342"/>
      <c r="J1427" s="342"/>
    </row>
    <row r="1428" spans="9:10" ht="15.75" customHeight="1" x14ac:dyDescent="0.25">
      <c r="I1428" s="342"/>
      <c r="J1428" s="342"/>
    </row>
    <row r="1429" spans="9:10" ht="15.75" customHeight="1" x14ac:dyDescent="0.25">
      <c r="I1429" s="342"/>
      <c r="J1429" s="342"/>
    </row>
    <row r="1430" spans="9:10" ht="15.75" customHeight="1" x14ac:dyDescent="0.25">
      <c r="I1430" s="342"/>
      <c r="J1430" s="342"/>
    </row>
    <row r="1431" spans="9:10" ht="15.75" customHeight="1" x14ac:dyDescent="0.25">
      <c r="I1431" s="342"/>
      <c r="J1431" s="342"/>
    </row>
    <row r="1432" spans="9:10" ht="15.75" customHeight="1" x14ac:dyDescent="0.25">
      <c r="I1432" s="342"/>
      <c r="J1432" s="342"/>
    </row>
    <row r="1433" spans="9:10" ht="15.75" customHeight="1" x14ac:dyDescent="0.25">
      <c r="I1433" s="342"/>
      <c r="J1433" s="342"/>
    </row>
    <row r="1434" spans="9:10" ht="15.75" customHeight="1" x14ac:dyDescent="0.25">
      <c r="I1434" s="342"/>
      <c r="J1434" s="342"/>
    </row>
    <row r="1435" spans="9:10" ht="15.75" customHeight="1" x14ac:dyDescent="0.25">
      <c r="I1435" s="342"/>
      <c r="J1435" s="342"/>
    </row>
    <row r="1436" spans="9:10" ht="15.75" customHeight="1" x14ac:dyDescent="0.25">
      <c r="I1436" s="342"/>
      <c r="J1436" s="342"/>
    </row>
    <row r="1437" spans="9:10" ht="15.75" customHeight="1" x14ac:dyDescent="0.25">
      <c r="I1437" s="342"/>
      <c r="J1437" s="342"/>
    </row>
    <row r="1438" spans="9:10" ht="15.75" customHeight="1" x14ac:dyDescent="0.25">
      <c r="I1438" s="342"/>
      <c r="J1438" s="342"/>
    </row>
    <row r="1439" spans="9:10" ht="15.75" customHeight="1" x14ac:dyDescent="0.25">
      <c r="I1439" s="342"/>
      <c r="J1439" s="342"/>
    </row>
    <row r="1440" spans="9:10" ht="15.75" customHeight="1" x14ac:dyDescent="0.25">
      <c r="I1440" s="342"/>
      <c r="J1440" s="342"/>
    </row>
    <row r="1441" spans="9:10" ht="15.75" customHeight="1" x14ac:dyDescent="0.25">
      <c r="I1441" s="342"/>
      <c r="J1441" s="342"/>
    </row>
    <row r="1442" spans="9:10" ht="15.75" customHeight="1" x14ac:dyDescent="0.25">
      <c r="I1442" s="342"/>
      <c r="J1442" s="342"/>
    </row>
    <row r="1443" spans="9:10" ht="15.75" customHeight="1" x14ac:dyDescent="0.25">
      <c r="I1443" s="342"/>
      <c r="J1443" s="342"/>
    </row>
    <row r="1444" spans="9:10" ht="15.75" customHeight="1" x14ac:dyDescent="0.25">
      <c r="I1444" s="342"/>
      <c r="J1444" s="342"/>
    </row>
    <row r="1445" spans="9:10" ht="15.75" customHeight="1" x14ac:dyDescent="0.25">
      <c r="I1445" s="342"/>
      <c r="J1445" s="342"/>
    </row>
    <row r="1446" spans="9:10" ht="15.75" customHeight="1" x14ac:dyDescent="0.25">
      <c r="I1446" s="342"/>
      <c r="J1446" s="342"/>
    </row>
    <row r="1447" spans="9:10" ht="15.75" customHeight="1" x14ac:dyDescent="0.25">
      <c r="I1447" s="342"/>
      <c r="J1447" s="342"/>
    </row>
    <row r="1448" spans="9:10" ht="15.75" customHeight="1" x14ac:dyDescent="0.25">
      <c r="I1448" s="342"/>
      <c r="J1448" s="342"/>
    </row>
    <row r="1449" spans="9:10" ht="15.75" customHeight="1" x14ac:dyDescent="0.25">
      <c r="I1449" s="342"/>
      <c r="J1449" s="342"/>
    </row>
    <row r="1450" spans="9:10" ht="15.75" customHeight="1" x14ac:dyDescent="0.25">
      <c r="I1450" s="342"/>
      <c r="J1450" s="342"/>
    </row>
    <row r="1451" spans="9:10" ht="15.75" customHeight="1" x14ac:dyDescent="0.25">
      <c r="I1451" s="342"/>
      <c r="J1451" s="342"/>
    </row>
    <row r="1452" spans="9:10" ht="15.75" customHeight="1" x14ac:dyDescent="0.25">
      <c r="I1452" s="342"/>
      <c r="J1452" s="342"/>
    </row>
    <row r="1453" spans="9:10" ht="15.75" customHeight="1" x14ac:dyDescent="0.25">
      <c r="I1453" s="342"/>
      <c r="J1453" s="342"/>
    </row>
    <row r="1454" spans="9:10" ht="15.75" customHeight="1" x14ac:dyDescent="0.25">
      <c r="I1454" s="342"/>
      <c r="J1454" s="342"/>
    </row>
    <row r="1455" spans="9:10" ht="15.75" customHeight="1" x14ac:dyDescent="0.25">
      <c r="I1455" s="342"/>
      <c r="J1455" s="342"/>
    </row>
    <row r="1456" spans="9:10" ht="15.75" customHeight="1" x14ac:dyDescent="0.25">
      <c r="I1456" s="342"/>
      <c r="J1456" s="342"/>
    </row>
    <row r="1457" spans="9:10" ht="15.75" customHeight="1" x14ac:dyDescent="0.25">
      <c r="I1457" s="342"/>
      <c r="J1457" s="342"/>
    </row>
    <row r="1458" spans="9:10" ht="15.75" customHeight="1" x14ac:dyDescent="0.25">
      <c r="I1458" s="342"/>
      <c r="J1458" s="342"/>
    </row>
    <row r="1459" spans="9:10" ht="15.75" customHeight="1" x14ac:dyDescent="0.25">
      <c r="I1459" s="342"/>
      <c r="J1459" s="342"/>
    </row>
    <row r="1460" spans="9:10" ht="15.75" customHeight="1" x14ac:dyDescent="0.25">
      <c r="I1460" s="342"/>
      <c r="J1460" s="342"/>
    </row>
    <row r="1461" spans="9:10" ht="15.75" customHeight="1" x14ac:dyDescent="0.25">
      <c r="I1461" s="342"/>
      <c r="J1461" s="342"/>
    </row>
    <row r="1462" spans="9:10" ht="15.75" customHeight="1" x14ac:dyDescent="0.25">
      <c r="I1462" s="342"/>
      <c r="J1462" s="342"/>
    </row>
    <row r="1463" spans="9:10" ht="15.75" customHeight="1" x14ac:dyDescent="0.25">
      <c r="I1463" s="342"/>
      <c r="J1463" s="342"/>
    </row>
    <row r="1464" spans="9:10" ht="15.75" customHeight="1" x14ac:dyDescent="0.25">
      <c r="I1464" s="342"/>
      <c r="J1464" s="342"/>
    </row>
    <row r="1465" spans="9:10" ht="15.75" customHeight="1" x14ac:dyDescent="0.25">
      <c r="I1465" s="342"/>
      <c r="J1465" s="342"/>
    </row>
    <row r="1466" spans="9:10" ht="15.75" customHeight="1" x14ac:dyDescent="0.25">
      <c r="I1466" s="342"/>
      <c r="J1466" s="342"/>
    </row>
    <row r="1467" spans="9:10" ht="15.75" customHeight="1" x14ac:dyDescent="0.25">
      <c r="I1467" s="342"/>
      <c r="J1467" s="342"/>
    </row>
    <row r="1468" spans="9:10" ht="15.75" customHeight="1" x14ac:dyDescent="0.25">
      <c r="I1468" s="342"/>
      <c r="J1468" s="342"/>
    </row>
    <row r="1469" spans="9:10" ht="15.75" customHeight="1" x14ac:dyDescent="0.25">
      <c r="I1469" s="342"/>
      <c r="J1469" s="342"/>
    </row>
    <row r="1470" spans="9:10" ht="15.75" customHeight="1" x14ac:dyDescent="0.25">
      <c r="I1470" s="342"/>
      <c r="J1470" s="342"/>
    </row>
    <row r="1471" spans="9:10" ht="15.75" customHeight="1" x14ac:dyDescent="0.25">
      <c r="I1471" s="342"/>
      <c r="J1471" s="342"/>
    </row>
    <row r="1472" spans="9:10" ht="15.75" customHeight="1" x14ac:dyDescent="0.25">
      <c r="I1472" s="342"/>
      <c r="J1472" s="342"/>
    </row>
    <row r="1473" spans="9:10" ht="15.75" customHeight="1" x14ac:dyDescent="0.25">
      <c r="I1473" s="342"/>
      <c r="J1473" s="342"/>
    </row>
    <row r="1474" spans="9:10" ht="15.75" customHeight="1" x14ac:dyDescent="0.25">
      <c r="I1474" s="342"/>
      <c r="J1474" s="342"/>
    </row>
    <row r="1475" spans="9:10" ht="15.75" customHeight="1" x14ac:dyDescent="0.25">
      <c r="I1475" s="342"/>
      <c r="J1475" s="342"/>
    </row>
    <row r="1476" spans="9:10" ht="15.75" customHeight="1" x14ac:dyDescent="0.25">
      <c r="I1476" s="342"/>
      <c r="J1476" s="342"/>
    </row>
    <row r="1477" spans="9:10" ht="15.75" customHeight="1" x14ac:dyDescent="0.25">
      <c r="I1477" s="342"/>
      <c r="J1477" s="342"/>
    </row>
    <row r="1478" spans="9:10" ht="15.75" customHeight="1" x14ac:dyDescent="0.25">
      <c r="I1478" s="342"/>
      <c r="J1478" s="342"/>
    </row>
    <row r="1479" spans="9:10" ht="15.75" customHeight="1" x14ac:dyDescent="0.25">
      <c r="I1479" s="342"/>
      <c r="J1479" s="342"/>
    </row>
    <row r="1480" spans="9:10" ht="15.75" customHeight="1" x14ac:dyDescent="0.25">
      <c r="I1480" s="342"/>
      <c r="J1480" s="342"/>
    </row>
    <row r="1481" spans="9:10" ht="15.75" customHeight="1" x14ac:dyDescent="0.25">
      <c r="I1481" s="342"/>
      <c r="J1481" s="342"/>
    </row>
    <row r="1482" spans="9:10" ht="15.75" customHeight="1" x14ac:dyDescent="0.25">
      <c r="I1482" s="342"/>
      <c r="J1482" s="342"/>
    </row>
    <row r="1483" spans="9:10" ht="15.75" customHeight="1" x14ac:dyDescent="0.25">
      <c r="I1483" s="342"/>
      <c r="J1483" s="342"/>
    </row>
    <row r="1484" spans="9:10" ht="15.75" customHeight="1" x14ac:dyDescent="0.25">
      <c r="I1484" s="342"/>
      <c r="J1484" s="342"/>
    </row>
    <row r="1485" spans="9:10" ht="15.75" customHeight="1" x14ac:dyDescent="0.25">
      <c r="I1485" s="342"/>
      <c r="J1485" s="342"/>
    </row>
    <row r="1486" spans="9:10" ht="15.75" customHeight="1" x14ac:dyDescent="0.25">
      <c r="I1486" s="342"/>
      <c r="J1486" s="342"/>
    </row>
    <row r="1487" spans="9:10" ht="15.75" customHeight="1" x14ac:dyDescent="0.25">
      <c r="I1487" s="342"/>
      <c r="J1487" s="342"/>
    </row>
    <row r="1488" spans="9:10" ht="15.75" customHeight="1" x14ac:dyDescent="0.25">
      <c r="I1488" s="342"/>
      <c r="J1488" s="342"/>
    </row>
    <row r="1489" spans="9:10" ht="15.75" customHeight="1" x14ac:dyDescent="0.25">
      <c r="I1489" s="342"/>
      <c r="J1489" s="342"/>
    </row>
    <row r="1490" spans="9:10" ht="15.75" customHeight="1" x14ac:dyDescent="0.25">
      <c r="I1490" s="342"/>
      <c r="J1490" s="342"/>
    </row>
    <row r="1491" spans="9:10" ht="15.75" customHeight="1" x14ac:dyDescent="0.25">
      <c r="I1491" s="342"/>
      <c r="J1491" s="342"/>
    </row>
    <row r="1492" spans="9:10" ht="15.75" customHeight="1" x14ac:dyDescent="0.25">
      <c r="I1492" s="342"/>
      <c r="J1492" s="342"/>
    </row>
    <row r="1493" spans="9:10" ht="15.75" customHeight="1" x14ac:dyDescent="0.25">
      <c r="I1493" s="342"/>
      <c r="J1493" s="342"/>
    </row>
    <row r="1494" spans="9:10" ht="15.75" customHeight="1" x14ac:dyDescent="0.25">
      <c r="I1494" s="342"/>
      <c r="J1494" s="342"/>
    </row>
    <row r="1495" spans="9:10" ht="15.75" customHeight="1" x14ac:dyDescent="0.25">
      <c r="I1495" s="342"/>
      <c r="J1495" s="342"/>
    </row>
    <row r="1496" spans="9:10" ht="15.75" customHeight="1" x14ac:dyDescent="0.25">
      <c r="I1496" s="342"/>
      <c r="J1496" s="342"/>
    </row>
    <row r="1497" spans="9:10" ht="15.75" customHeight="1" x14ac:dyDescent="0.25">
      <c r="I1497" s="342"/>
      <c r="J1497" s="342"/>
    </row>
    <row r="1498" spans="9:10" ht="15.75" customHeight="1" x14ac:dyDescent="0.25">
      <c r="I1498" s="342"/>
      <c r="J1498" s="342"/>
    </row>
    <row r="1499" spans="9:10" ht="15.75" customHeight="1" x14ac:dyDescent="0.25">
      <c r="I1499" s="342"/>
      <c r="J1499" s="342"/>
    </row>
    <row r="1500" spans="9:10" ht="15.75" customHeight="1" x14ac:dyDescent="0.25">
      <c r="I1500" s="342"/>
      <c r="J1500" s="342"/>
    </row>
    <row r="1501" spans="9:10" ht="15.75" customHeight="1" x14ac:dyDescent="0.25">
      <c r="I1501" s="342"/>
      <c r="J1501" s="342"/>
    </row>
    <row r="1502" spans="9:10" ht="15.75" customHeight="1" x14ac:dyDescent="0.25">
      <c r="I1502" s="342"/>
      <c r="J1502" s="342"/>
    </row>
    <row r="1503" spans="9:10" ht="15.75" customHeight="1" x14ac:dyDescent="0.25">
      <c r="I1503" s="342"/>
      <c r="J1503" s="342"/>
    </row>
    <row r="1504" spans="9:10" ht="15.75" customHeight="1" x14ac:dyDescent="0.25">
      <c r="I1504" s="342"/>
      <c r="J1504" s="342"/>
    </row>
    <row r="1505" spans="9:10" ht="15.75" customHeight="1" x14ac:dyDescent="0.25">
      <c r="I1505" s="342"/>
      <c r="J1505" s="342"/>
    </row>
    <row r="1506" spans="9:10" ht="15.75" customHeight="1" x14ac:dyDescent="0.25">
      <c r="I1506" s="342"/>
      <c r="J1506" s="342"/>
    </row>
    <row r="1507" spans="9:10" ht="15.75" customHeight="1" x14ac:dyDescent="0.25">
      <c r="I1507" s="342"/>
      <c r="J1507" s="342"/>
    </row>
    <row r="1508" spans="9:10" ht="15.75" customHeight="1" x14ac:dyDescent="0.25">
      <c r="I1508" s="342"/>
      <c r="J1508" s="342"/>
    </row>
    <row r="1509" spans="9:10" ht="15.75" customHeight="1" x14ac:dyDescent="0.25">
      <c r="I1509" s="342"/>
      <c r="J1509" s="342"/>
    </row>
    <row r="1510" spans="9:10" ht="15.75" customHeight="1" x14ac:dyDescent="0.25">
      <c r="I1510" s="342"/>
      <c r="J1510" s="342"/>
    </row>
    <row r="1511" spans="9:10" ht="15.75" customHeight="1" x14ac:dyDescent="0.25">
      <c r="I1511" s="342"/>
      <c r="J1511" s="342"/>
    </row>
    <row r="1512" spans="9:10" ht="15.75" customHeight="1" x14ac:dyDescent="0.25">
      <c r="I1512" s="342"/>
      <c r="J1512" s="342"/>
    </row>
    <row r="1513" spans="9:10" ht="15.75" customHeight="1" x14ac:dyDescent="0.25">
      <c r="I1513" s="342"/>
      <c r="J1513" s="342"/>
    </row>
    <row r="1514" spans="9:10" ht="15.75" customHeight="1" x14ac:dyDescent="0.25">
      <c r="I1514" s="342"/>
      <c r="J1514" s="342"/>
    </row>
    <row r="1515" spans="9:10" ht="15.75" customHeight="1" x14ac:dyDescent="0.25">
      <c r="I1515" s="342"/>
      <c r="J1515" s="342"/>
    </row>
    <row r="1516" spans="9:10" ht="15.75" customHeight="1" x14ac:dyDescent="0.25">
      <c r="I1516" s="342"/>
      <c r="J1516" s="342"/>
    </row>
    <row r="1517" spans="9:10" ht="15.75" customHeight="1" x14ac:dyDescent="0.25">
      <c r="I1517" s="342"/>
      <c r="J1517" s="342"/>
    </row>
    <row r="1518" spans="9:10" ht="15.75" customHeight="1" x14ac:dyDescent="0.25">
      <c r="I1518" s="342"/>
      <c r="J1518" s="342"/>
    </row>
    <row r="1519" spans="9:10" ht="15.75" customHeight="1" x14ac:dyDescent="0.25">
      <c r="I1519" s="342"/>
      <c r="J1519" s="342"/>
    </row>
    <row r="1520" spans="9:10" ht="15.75" customHeight="1" x14ac:dyDescent="0.25">
      <c r="I1520" s="342"/>
      <c r="J1520" s="342"/>
    </row>
    <row r="1521" spans="9:10" ht="15.75" customHeight="1" x14ac:dyDescent="0.25">
      <c r="I1521" s="342"/>
      <c r="J1521" s="342"/>
    </row>
    <row r="1522" spans="9:10" ht="15.75" customHeight="1" x14ac:dyDescent="0.25">
      <c r="I1522" s="342"/>
      <c r="J1522" s="342"/>
    </row>
    <row r="1523" spans="9:10" ht="15.75" customHeight="1" x14ac:dyDescent="0.25">
      <c r="I1523" s="342"/>
      <c r="J1523" s="342"/>
    </row>
    <row r="1524" spans="9:10" ht="15.75" customHeight="1" x14ac:dyDescent="0.25">
      <c r="I1524" s="342"/>
      <c r="J1524" s="342"/>
    </row>
    <row r="1525" spans="9:10" ht="15.75" customHeight="1" x14ac:dyDescent="0.25">
      <c r="I1525" s="342"/>
      <c r="J1525" s="342"/>
    </row>
    <row r="1526" spans="9:10" ht="15.75" customHeight="1" x14ac:dyDescent="0.25">
      <c r="I1526" s="342"/>
      <c r="J1526" s="342"/>
    </row>
    <row r="1527" spans="9:10" ht="15.75" customHeight="1" x14ac:dyDescent="0.25">
      <c r="I1527" s="403">
        <f>SUM(I4:I1526)</f>
        <v>9040</v>
      </c>
      <c r="J1527" s="342"/>
    </row>
    <row r="1528" spans="9:10" ht="15.75" customHeight="1" x14ac:dyDescent="0.25">
      <c r="J1528" s="342"/>
    </row>
    <row r="1529" spans="9:10" ht="15.75" customHeight="1" x14ac:dyDescent="0.25">
      <c r="J1529" s="342"/>
    </row>
    <row r="1530" spans="9:10" ht="15.75" customHeight="1" x14ac:dyDescent="0.25">
      <c r="J1530" s="342"/>
    </row>
    <row r="1531" spans="9:10" ht="15.75" customHeight="1" x14ac:dyDescent="0.25">
      <c r="J1531" s="342"/>
    </row>
    <row r="1532" spans="9:10" ht="15.75" customHeight="1" x14ac:dyDescent="0.25">
      <c r="J1532" s="342"/>
    </row>
    <row r="1533" spans="9:10" ht="15.75" customHeight="1" x14ac:dyDescent="0.25">
      <c r="J1533" s="342"/>
    </row>
    <row r="1534" spans="9:10" ht="15.75" customHeight="1" x14ac:dyDescent="0.25">
      <c r="J1534" s="342"/>
    </row>
    <row r="1535" spans="9:10" ht="15.75" customHeight="1" x14ac:dyDescent="0.25">
      <c r="J1535" s="342"/>
    </row>
    <row r="1536" spans="9:10" ht="15.75" customHeight="1" x14ac:dyDescent="0.25">
      <c r="J1536" s="342"/>
    </row>
    <row r="1537" spans="10:10" ht="15.75" customHeight="1" x14ac:dyDescent="0.25">
      <c r="J1537" s="342"/>
    </row>
    <row r="1538" spans="10:10" ht="15.75" customHeight="1" x14ac:dyDescent="0.25">
      <c r="J1538" s="342"/>
    </row>
    <row r="1539" spans="10:10" ht="15.75" customHeight="1" x14ac:dyDescent="0.25">
      <c r="J1539" s="342"/>
    </row>
    <row r="1540" spans="10:10" ht="15.75" customHeight="1" x14ac:dyDescent="0.25">
      <c r="J1540" s="342"/>
    </row>
    <row r="1541" spans="10:10" ht="15.75" customHeight="1" x14ac:dyDescent="0.25">
      <c r="J1541" s="342"/>
    </row>
    <row r="1542" spans="10:10" ht="15.75" customHeight="1" x14ac:dyDescent="0.25">
      <c r="J1542" s="342"/>
    </row>
    <row r="1543" spans="10:10" ht="15.75" customHeight="1" x14ac:dyDescent="0.25">
      <c r="J1543" s="342"/>
    </row>
    <row r="1544" spans="10:10" ht="15.75" customHeight="1" x14ac:dyDescent="0.25">
      <c r="J1544" s="342"/>
    </row>
    <row r="1545" spans="10:10" ht="15.75" customHeight="1" x14ac:dyDescent="0.25">
      <c r="J1545" s="342"/>
    </row>
    <row r="1546" spans="10:10" ht="15.75" customHeight="1" x14ac:dyDescent="0.25">
      <c r="J1546" s="342"/>
    </row>
    <row r="1547" spans="10:10" ht="15.75" customHeight="1" x14ac:dyDescent="0.25">
      <c r="J1547" s="342"/>
    </row>
    <row r="1548" spans="10:10" ht="15.75" customHeight="1" x14ac:dyDescent="0.25">
      <c r="J1548" s="342"/>
    </row>
    <row r="1549" spans="10:10" ht="15.75" customHeight="1" x14ac:dyDescent="0.25">
      <c r="J1549" s="342"/>
    </row>
    <row r="1550" spans="10:10" ht="15.75" customHeight="1" x14ac:dyDescent="0.25">
      <c r="J1550" s="342"/>
    </row>
    <row r="1551" spans="10:10" ht="15.75" customHeight="1" x14ac:dyDescent="0.25">
      <c r="J1551" s="342"/>
    </row>
    <row r="1552" spans="10:10" ht="15.75" customHeight="1" x14ac:dyDescent="0.25">
      <c r="J1552" s="342"/>
    </row>
    <row r="1553" spans="10:10" ht="15.75" customHeight="1" x14ac:dyDescent="0.25">
      <c r="J1553" s="342"/>
    </row>
    <row r="1554" spans="10:10" ht="15.75" customHeight="1" x14ac:dyDescent="0.25">
      <c r="J1554" s="342"/>
    </row>
    <row r="1555" spans="10:10" ht="15.75" customHeight="1" x14ac:dyDescent="0.25">
      <c r="J1555" s="342"/>
    </row>
    <row r="1556" spans="10:10" ht="15.75" customHeight="1" x14ac:dyDescent="0.25">
      <c r="J1556" s="342"/>
    </row>
    <row r="1557" spans="10:10" ht="15.75" customHeight="1" x14ac:dyDescent="0.25">
      <c r="J1557" s="342"/>
    </row>
    <row r="1558" spans="10:10" ht="15.75" customHeight="1" x14ac:dyDescent="0.25">
      <c r="J1558" s="342"/>
    </row>
    <row r="1559" spans="10:10" ht="15.75" customHeight="1" x14ac:dyDescent="0.25">
      <c r="J1559" s="342"/>
    </row>
    <row r="1560" spans="10:10" ht="15.75" customHeight="1" x14ac:dyDescent="0.25">
      <c r="J1560" s="342"/>
    </row>
    <row r="1561" spans="10:10" ht="15.75" customHeight="1" x14ac:dyDescent="0.25">
      <c r="J1561" s="342"/>
    </row>
    <row r="1562" spans="10:10" ht="15.75" customHeight="1" x14ac:dyDescent="0.25">
      <c r="J1562" s="342"/>
    </row>
    <row r="1563" spans="10:10" ht="15.75" customHeight="1" x14ac:dyDescent="0.25">
      <c r="J1563" s="342"/>
    </row>
    <row r="1564" spans="10:10" ht="15.75" customHeight="1" x14ac:dyDescent="0.25">
      <c r="J1564" s="342"/>
    </row>
    <row r="1565" spans="10:10" ht="15.75" customHeight="1" x14ac:dyDescent="0.25">
      <c r="J1565" s="342"/>
    </row>
    <row r="1566" spans="10:10" ht="15.75" customHeight="1" x14ac:dyDescent="0.25">
      <c r="J1566" s="342"/>
    </row>
    <row r="1567" spans="10:10" ht="15.75" customHeight="1" x14ac:dyDescent="0.25">
      <c r="J1567" s="342"/>
    </row>
    <row r="1568" spans="10:10" ht="15.75" customHeight="1" x14ac:dyDescent="0.25">
      <c r="J1568" s="342"/>
    </row>
    <row r="1569" spans="10:10" ht="15" customHeight="1" x14ac:dyDescent="0.25">
      <c r="J1569" s="342"/>
    </row>
    <row r="1570" spans="10:10" ht="15" customHeight="1" x14ac:dyDescent="0.25">
      <c r="J1570" s="342"/>
    </row>
    <row r="1571" spans="10:10" ht="15" customHeight="1" x14ac:dyDescent="0.25">
      <c r="J1571" s="342"/>
    </row>
    <row r="1572" spans="10:10" ht="15" customHeight="1" x14ac:dyDescent="0.25">
      <c r="J1572" s="342"/>
    </row>
    <row r="1573" spans="10:10" ht="15" customHeight="1" x14ac:dyDescent="0.25">
      <c r="J1573" s="342"/>
    </row>
    <row r="1574" spans="10:10" ht="15" customHeight="1" x14ac:dyDescent="0.25">
      <c r="J1574" s="342"/>
    </row>
    <row r="1575" spans="10:10" ht="15" customHeight="1" x14ac:dyDescent="0.25">
      <c r="J1575" s="342"/>
    </row>
    <row r="1576" spans="10:10" ht="15" customHeight="1" x14ac:dyDescent="0.25">
      <c r="J1576" s="342"/>
    </row>
    <row r="1577" spans="10:10" ht="15" customHeight="1" x14ac:dyDescent="0.25">
      <c r="J1577" s="342"/>
    </row>
    <row r="1578" spans="10:10" ht="15" customHeight="1" x14ac:dyDescent="0.25">
      <c r="J1578" s="342"/>
    </row>
    <row r="1579" spans="10:10" ht="15" customHeight="1" x14ac:dyDescent="0.25">
      <c r="J1579" s="342"/>
    </row>
    <row r="1580" spans="10:10" ht="15" customHeight="1" x14ac:dyDescent="0.25">
      <c r="J1580" s="342"/>
    </row>
    <row r="1581" spans="10:10" ht="15" customHeight="1" x14ac:dyDescent="0.25">
      <c r="J1581" s="342"/>
    </row>
    <row r="1582" spans="10:10" ht="15" customHeight="1" x14ac:dyDescent="0.25">
      <c r="J1582" s="342"/>
    </row>
    <row r="1583" spans="10:10" ht="15" customHeight="1" x14ac:dyDescent="0.25">
      <c r="J1583" s="342"/>
    </row>
    <row r="1584" spans="10:10" ht="15" customHeight="1" x14ac:dyDescent="0.25">
      <c r="J1584" s="342"/>
    </row>
    <row r="1585" spans="10:10" ht="15" customHeight="1" x14ac:dyDescent="0.25">
      <c r="J1585" s="342"/>
    </row>
    <row r="1586" spans="10:10" ht="15" customHeight="1" x14ac:dyDescent="0.25">
      <c r="J1586" s="342"/>
    </row>
    <row r="1587" spans="10:10" ht="15" customHeight="1" x14ac:dyDescent="0.25">
      <c r="J1587" s="342"/>
    </row>
    <row r="1588" spans="10:10" ht="15" customHeight="1" x14ac:dyDescent="0.25">
      <c r="J1588" s="342"/>
    </row>
    <row r="1589" spans="10:10" ht="15" customHeight="1" x14ac:dyDescent="0.25">
      <c r="J1589" s="342"/>
    </row>
    <row r="1590" spans="10:10" ht="15" customHeight="1" x14ac:dyDescent="0.25">
      <c r="J1590" s="342"/>
    </row>
    <row r="1591" spans="10:10" ht="15" customHeight="1" x14ac:dyDescent="0.25">
      <c r="J1591" s="342"/>
    </row>
    <row r="1592" spans="10:10" ht="15" customHeight="1" x14ac:dyDescent="0.25">
      <c r="J1592" s="342"/>
    </row>
    <row r="1593" spans="10:10" ht="15" customHeight="1" x14ac:dyDescent="0.25">
      <c r="J1593" s="342"/>
    </row>
    <row r="1594" spans="10:10" ht="15" customHeight="1" x14ac:dyDescent="0.25">
      <c r="J1594" s="342"/>
    </row>
    <row r="1595" spans="10:10" ht="15" customHeight="1" x14ac:dyDescent="0.25">
      <c r="J1595" s="342"/>
    </row>
    <row r="1596" spans="10:10" ht="15" customHeight="1" x14ac:dyDescent="0.25">
      <c r="J1596" s="342"/>
    </row>
    <row r="1597" spans="10:10" ht="15" customHeight="1" x14ac:dyDescent="0.25">
      <c r="J1597" s="342"/>
    </row>
    <row r="1598" spans="10:10" ht="15" customHeight="1" x14ac:dyDescent="0.25">
      <c r="J1598" s="342"/>
    </row>
    <row r="1599" spans="10:10" ht="15" customHeight="1" x14ac:dyDescent="0.25">
      <c r="J1599" s="403">
        <f>SUM(J4:J1598)</f>
        <v>0</v>
      </c>
    </row>
  </sheetData>
  <sortState xmlns:xlrd2="http://schemas.microsoft.com/office/spreadsheetml/2017/richdata2" ref="AR4:AU390">
    <sortCondition descending="1" ref="AU4:AU390"/>
  </sortState>
  <mergeCells count="26">
    <mergeCell ref="AB1:AC1"/>
    <mergeCell ref="AD1:AE1"/>
    <mergeCell ref="R1:S1"/>
    <mergeCell ref="T1:U1"/>
    <mergeCell ref="V1:W1"/>
    <mergeCell ref="X1:Y1"/>
    <mergeCell ref="Z1:AA1"/>
    <mergeCell ref="AF1:AG1"/>
    <mergeCell ref="AH1:AI1"/>
    <mergeCell ref="AJ1:AK1"/>
    <mergeCell ref="AL1:AM1"/>
    <mergeCell ref="AN1:AO1"/>
    <mergeCell ref="AJ2:AK2"/>
    <mergeCell ref="AL2:AM2"/>
    <mergeCell ref="AN2:AO2"/>
    <mergeCell ref="AQ2:AV2"/>
    <mergeCell ref="A2:P2"/>
    <mergeCell ref="R2:S2"/>
    <mergeCell ref="T2:U2"/>
    <mergeCell ref="V2:W2"/>
    <mergeCell ref="X2:Y2"/>
    <mergeCell ref="Z2:AA2"/>
    <mergeCell ref="AB2:AC2"/>
    <mergeCell ref="AD2:AE2"/>
    <mergeCell ref="AF2:AG2"/>
    <mergeCell ref="AH2:AI2"/>
  </mergeCells>
  <phoneticPr fontId="48" type="noConversion"/>
  <pageMargins left="0.7" right="0.7" top="0.75" bottom="0.75" header="0" footer="0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6"/>
  <sheetViews>
    <sheetView workbookViewId="0">
      <selection activeCell="A2" sqref="A2:O2"/>
    </sheetView>
  </sheetViews>
  <sheetFormatPr baseColWidth="10" defaultColWidth="14.42578125" defaultRowHeight="15" customHeight="1" x14ac:dyDescent="0.25"/>
  <cols>
    <col min="1" max="1" width="20" style="304" customWidth="1"/>
    <col min="2" max="2" width="10.140625" style="304" customWidth="1"/>
    <col min="3" max="3" width="9.42578125" style="304" customWidth="1"/>
    <col min="4" max="4" width="9.28515625" style="304" customWidth="1"/>
    <col min="5" max="5" width="8.28515625" style="304" customWidth="1"/>
    <col min="6" max="6" width="5.5703125" style="304" customWidth="1"/>
    <col min="7" max="7" width="5.5703125" style="304" bestFit="1" customWidth="1"/>
    <col min="8" max="8" width="5.5703125" style="304" hidden="1" customWidth="1"/>
    <col min="9" max="9" width="7.5703125" style="304" hidden="1" customWidth="1"/>
    <col min="10" max="10" width="7.28515625" style="304" hidden="1" customWidth="1"/>
    <col min="11" max="13" width="8" style="304" hidden="1" customWidth="1"/>
    <col min="14" max="14" width="8.7109375" style="304" customWidth="1"/>
    <col min="15" max="15" width="10.28515625" style="304" customWidth="1"/>
    <col min="16" max="16" width="7.7109375" style="304" customWidth="1"/>
    <col min="17" max="17" width="24.5703125" style="304" customWidth="1"/>
    <col min="18" max="18" width="17.42578125" style="304" customWidth="1"/>
    <col min="19" max="19" width="12.5703125" style="304" customWidth="1"/>
    <col min="20" max="20" width="13.42578125" style="304" customWidth="1"/>
    <col min="21" max="21" width="8" style="304" customWidth="1"/>
    <col min="22" max="22" width="18.7109375" style="304" customWidth="1"/>
    <col min="23" max="23" width="44.5703125" style="304" customWidth="1"/>
    <col min="24" max="24" width="28.5703125" style="304" customWidth="1"/>
    <col min="25" max="25" width="13.7109375" style="304" customWidth="1"/>
    <col min="26" max="26" width="10.7109375" style="304" customWidth="1"/>
    <col min="27" max="16384" width="14.42578125" style="304"/>
  </cols>
  <sheetData>
    <row r="1" spans="1:25" x14ac:dyDescent="0.25">
      <c r="V1" s="405" t="s">
        <v>620</v>
      </c>
    </row>
    <row r="2" spans="1:25" x14ac:dyDescent="0.25">
      <c r="A2" s="1034" t="s">
        <v>2310</v>
      </c>
      <c r="B2" s="1036"/>
      <c r="C2" s="1036"/>
      <c r="D2" s="1036"/>
      <c r="E2" s="1036"/>
      <c r="F2" s="1036"/>
      <c r="G2" s="1036"/>
      <c r="H2" s="1036"/>
      <c r="I2" s="1036"/>
      <c r="J2" s="1036"/>
      <c r="K2" s="1036"/>
      <c r="L2" s="1036"/>
      <c r="M2" s="1036"/>
      <c r="N2" s="1036"/>
      <c r="O2" s="1036"/>
      <c r="V2" s="406" t="s">
        <v>621</v>
      </c>
      <c r="W2" s="406" t="s">
        <v>622</v>
      </c>
      <c r="X2" s="406" t="s">
        <v>623</v>
      </c>
      <c r="Y2" s="406" t="s">
        <v>624</v>
      </c>
    </row>
    <row r="3" spans="1:25" x14ac:dyDescent="0.25">
      <c r="A3" s="292" t="s">
        <v>625</v>
      </c>
      <c r="B3" s="292" t="s">
        <v>89</v>
      </c>
      <c r="C3" s="292" t="s">
        <v>90</v>
      </c>
      <c r="D3" s="292" t="s">
        <v>91</v>
      </c>
      <c r="E3" s="292" t="s">
        <v>92</v>
      </c>
      <c r="F3" s="292" t="s">
        <v>93</v>
      </c>
      <c r="G3" s="292" t="s">
        <v>94</v>
      </c>
      <c r="H3" s="292" t="s">
        <v>95</v>
      </c>
      <c r="I3" s="292" t="s">
        <v>96</v>
      </c>
      <c r="J3" s="292" t="s">
        <v>97</v>
      </c>
      <c r="K3" s="292" t="s">
        <v>98</v>
      </c>
      <c r="L3" s="292" t="s">
        <v>99</v>
      </c>
      <c r="M3" s="292" t="s">
        <v>100</v>
      </c>
      <c r="N3" s="292" t="s">
        <v>36</v>
      </c>
      <c r="O3" s="292" t="s">
        <v>68</v>
      </c>
      <c r="V3" s="407" t="s">
        <v>284</v>
      </c>
      <c r="W3" s="408" t="s">
        <v>626</v>
      </c>
      <c r="X3" s="409" t="s">
        <v>627</v>
      </c>
      <c r="Y3" s="409"/>
    </row>
    <row r="4" spans="1:25" x14ac:dyDescent="0.25">
      <c r="A4" s="292" t="s">
        <v>289</v>
      </c>
      <c r="B4" s="410">
        <v>888</v>
      </c>
      <c r="C4" s="410">
        <v>953</v>
      </c>
      <c r="D4" s="410">
        <v>1011</v>
      </c>
      <c r="E4" s="410">
        <v>1209</v>
      </c>
      <c r="F4" s="410">
        <v>1139</v>
      </c>
      <c r="G4" s="410">
        <v>1329</v>
      </c>
      <c r="H4" s="410"/>
      <c r="I4" s="410"/>
      <c r="J4" s="410"/>
      <c r="K4" s="410"/>
      <c r="L4" s="410">
        <v>0</v>
      </c>
      <c r="M4" s="410">
        <v>0</v>
      </c>
      <c r="N4" s="411">
        <f t="shared" ref="N4:N25" si="0">SUM(B4:M4)</f>
        <v>6529</v>
      </c>
      <c r="O4" s="412">
        <f t="shared" ref="O4:O25" si="1">+N4/$N$26</f>
        <v>0.27150995966232794</v>
      </c>
      <c r="V4" s="407" t="s">
        <v>451</v>
      </c>
      <c r="W4" s="408" t="s">
        <v>628</v>
      </c>
      <c r="X4" s="409" t="s">
        <v>629</v>
      </c>
      <c r="Y4" s="409" t="s">
        <v>630</v>
      </c>
    </row>
    <row r="5" spans="1:25" x14ac:dyDescent="0.25">
      <c r="A5" s="292" t="s">
        <v>272</v>
      </c>
      <c r="B5" s="410">
        <v>864</v>
      </c>
      <c r="C5" s="410">
        <v>923</v>
      </c>
      <c r="D5" s="410">
        <v>986</v>
      </c>
      <c r="E5" s="410">
        <v>1017</v>
      </c>
      <c r="F5" s="410">
        <v>1018</v>
      </c>
      <c r="G5" s="410">
        <v>953</v>
      </c>
      <c r="H5" s="410"/>
      <c r="I5" s="410"/>
      <c r="J5" s="410"/>
      <c r="K5" s="410"/>
      <c r="L5" s="410">
        <v>0</v>
      </c>
      <c r="M5" s="410">
        <v>0</v>
      </c>
      <c r="N5" s="411">
        <f t="shared" si="0"/>
        <v>5761</v>
      </c>
      <c r="O5" s="412">
        <f t="shared" si="1"/>
        <v>0.23957250384663367</v>
      </c>
      <c r="P5" s="413"/>
      <c r="V5" s="407" t="s">
        <v>631</v>
      </c>
      <c r="W5" s="408" t="s">
        <v>632</v>
      </c>
      <c r="X5" s="409" t="s">
        <v>633</v>
      </c>
      <c r="Y5" s="409" t="s">
        <v>630</v>
      </c>
    </row>
    <row r="6" spans="1:25" x14ac:dyDescent="0.25">
      <c r="A6" s="292" t="s">
        <v>274</v>
      </c>
      <c r="B6" s="410">
        <v>327</v>
      </c>
      <c r="C6" s="410">
        <v>440</v>
      </c>
      <c r="D6" s="410">
        <v>624</v>
      </c>
      <c r="E6" s="410">
        <v>722</v>
      </c>
      <c r="F6" s="410">
        <v>826</v>
      </c>
      <c r="G6" s="410">
        <v>408</v>
      </c>
      <c r="H6" s="410"/>
      <c r="I6" s="410"/>
      <c r="J6" s="410"/>
      <c r="K6" s="410"/>
      <c r="L6" s="410">
        <v>0</v>
      </c>
      <c r="M6" s="410">
        <v>0</v>
      </c>
      <c r="N6" s="411">
        <f t="shared" si="0"/>
        <v>3347</v>
      </c>
      <c r="O6" s="412">
        <f t="shared" si="1"/>
        <v>0.1391857612176155</v>
      </c>
      <c r="P6" s="413"/>
      <c r="V6" s="407" t="s">
        <v>634</v>
      </c>
      <c r="W6" s="408" t="s">
        <v>635</v>
      </c>
      <c r="X6" s="409"/>
      <c r="Y6" s="409" t="s">
        <v>636</v>
      </c>
    </row>
    <row r="7" spans="1:25" x14ac:dyDescent="0.25">
      <c r="A7" s="292" t="s">
        <v>277</v>
      </c>
      <c r="B7" s="410">
        <v>456</v>
      </c>
      <c r="C7" s="410">
        <v>386</v>
      </c>
      <c r="D7" s="410">
        <v>425</v>
      </c>
      <c r="E7" s="410">
        <v>487</v>
      </c>
      <c r="F7" s="410">
        <v>543</v>
      </c>
      <c r="G7" s="410">
        <v>723</v>
      </c>
      <c r="H7" s="410"/>
      <c r="I7" s="410"/>
      <c r="J7" s="410"/>
      <c r="K7" s="410"/>
      <c r="L7" s="410">
        <v>0</v>
      </c>
      <c r="M7" s="410">
        <v>0</v>
      </c>
      <c r="N7" s="411">
        <f t="shared" si="0"/>
        <v>3020</v>
      </c>
      <c r="O7" s="412">
        <f t="shared" si="1"/>
        <v>0.12558739135858943</v>
      </c>
      <c r="P7" s="413"/>
      <c r="V7" s="407" t="s">
        <v>277</v>
      </c>
      <c r="W7" s="408" t="s">
        <v>637</v>
      </c>
      <c r="X7" s="409" t="s">
        <v>638</v>
      </c>
      <c r="Y7" s="409" t="s">
        <v>639</v>
      </c>
    </row>
    <row r="8" spans="1:25" x14ac:dyDescent="0.25">
      <c r="A8" s="292" t="s">
        <v>324</v>
      </c>
      <c r="B8" s="410">
        <v>177</v>
      </c>
      <c r="C8" s="410">
        <v>143</v>
      </c>
      <c r="D8" s="410">
        <v>270</v>
      </c>
      <c r="E8" s="410">
        <v>517</v>
      </c>
      <c r="F8" s="410">
        <v>315</v>
      </c>
      <c r="G8" s="410">
        <v>260</v>
      </c>
      <c r="H8" s="410"/>
      <c r="I8" s="410"/>
      <c r="J8" s="410"/>
      <c r="K8" s="410"/>
      <c r="L8" s="410">
        <v>0</v>
      </c>
      <c r="M8" s="410">
        <v>0</v>
      </c>
      <c r="N8" s="411">
        <f t="shared" si="0"/>
        <v>1682</v>
      </c>
      <c r="O8" s="412">
        <f t="shared" si="1"/>
        <v>6.9946355054684578E-2</v>
      </c>
      <c r="P8" s="413"/>
      <c r="V8" s="407" t="s">
        <v>301</v>
      </c>
      <c r="W8" s="408" t="s">
        <v>640</v>
      </c>
      <c r="X8" s="409" t="s">
        <v>641</v>
      </c>
      <c r="Y8" s="409" t="s">
        <v>642</v>
      </c>
    </row>
    <row r="9" spans="1:25" x14ac:dyDescent="0.25">
      <c r="A9" s="292" t="s">
        <v>299</v>
      </c>
      <c r="B9" s="410">
        <v>111</v>
      </c>
      <c r="C9" s="410">
        <v>137</v>
      </c>
      <c r="D9" s="410">
        <v>297</v>
      </c>
      <c r="E9" s="410">
        <v>244</v>
      </c>
      <c r="F9" s="410">
        <v>182</v>
      </c>
      <c r="G9" s="410">
        <v>252</v>
      </c>
      <c r="H9" s="410"/>
      <c r="I9" s="410"/>
      <c r="J9" s="410"/>
      <c r="K9" s="410"/>
      <c r="L9" s="410">
        <v>0</v>
      </c>
      <c r="M9" s="410">
        <v>0</v>
      </c>
      <c r="N9" s="411">
        <f t="shared" si="0"/>
        <v>1223</v>
      </c>
      <c r="O9" s="412">
        <f t="shared" si="1"/>
        <v>5.0858734977336048E-2</v>
      </c>
      <c r="P9" s="413"/>
      <c r="V9" s="407" t="s">
        <v>597</v>
      </c>
      <c r="W9" s="408" t="s">
        <v>643</v>
      </c>
      <c r="X9" s="409" t="s">
        <v>633</v>
      </c>
      <c r="Y9" s="409" t="s">
        <v>630</v>
      </c>
    </row>
    <row r="10" spans="1:25" x14ac:dyDescent="0.25">
      <c r="A10" s="292" t="s">
        <v>345</v>
      </c>
      <c r="B10" s="410">
        <v>138</v>
      </c>
      <c r="C10" s="410">
        <v>139</v>
      </c>
      <c r="D10" s="410">
        <v>208</v>
      </c>
      <c r="E10" s="410">
        <v>135</v>
      </c>
      <c r="F10" s="410">
        <v>171</v>
      </c>
      <c r="G10" s="410">
        <v>252</v>
      </c>
      <c r="H10" s="410"/>
      <c r="I10" s="410"/>
      <c r="J10" s="410"/>
      <c r="K10" s="410"/>
      <c r="L10" s="410">
        <v>0</v>
      </c>
      <c r="M10" s="410">
        <v>0</v>
      </c>
      <c r="N10" s="411">
        <f t="shared" si="0"/>
        <v>1043</v>
      </c>
      <c r="O10" s="412">
        <f t="shared" si="1"/>
        <v>4.337339377053271E-2</v>
      </c>
      <c r="P10" s="413"/>
      <c r="V10" s="407" t="s">
        <v>644</v>
      </c>
      <c r="W10" s="408" t="s">
        <v>645</v>
      </c>
      <c r="X10" s="409" t="s">
        <v>633</v>
      </c>
      <c r="Y10" s="409" t="s">
        <v>646</v>
      </c>
    </row>
    <row r="11" spans="1:25" x14ac:dyDescent="0.25">
      <c r="A11" s="292" t="s">
        <v>1450</v>
      </c>
      <c r="B11" s="410">
        <v>55</v>
      </c>
      <c r="C11" s="410">
        <v>40</v>
      </c>
      <c r="D11" s="410">
        <v>23</v>
      </c>
      <c r="E11" s="410">
        <v>123</v>
      </c>
      <c r="F11" s="410">
        <v>20</v>
      </c>
      <c r="G11" s="410">
        <v>115</v>
      </c>
      <c r="H11" s="410"/>
      <c r="I11" s="410"/>
      <c r="J11" s="410"/>
      <c r="K11" s="410"/>
      <c r="L11" s="410">
        <v>0</v>
      </c>
      <c r="M11" s="410">
        <v>0</v>
      </c>
      <c r="N11" s="411">
        <f t="shared" si="0"/>
        <v>376</v>
      </c>
      <c r="O11" s="412">
        <f t="shared" si="1"/>
        <v>1.5636046076433652E-2</v>
      </c>
      <c r="P11" s="413"/>
      <c r="V11" s="407" t="s">
        <v>328</v>
      </c>
      <c r="W11" s="408" t="s">
        <v>647</v>
      </c>
      <c r="X11" s="409" t="s">
        <v>648</v>
      </c>
      <c r="Y11" s="409" t="s">
        <v>649</v>
      </c>
    </row>
    <row r="12" spans="1:25" x14ac:dyDescent="0.25">
      <c r="A12" s="292" t="s">
        <v>376</v>
      </c>
      <c r="B12" s="410">
        <v>54</v>
      </c>
      <c r="C12" s="410">
        <v>43</v>
      </c>
      <c r="D12" s="410">
        <v>45</v>
      </c>
      <c r="E12" s="410">
        <v>67</v>
      </c>
      <c r="F12" s="410">
        <v>17</v>
      </c>
      <c r="G12" s="410">
        <v>65</v>
      </c>
      <c r="H12" s="410"/>
      <c r="I12" s="410"/>
      <c r="J12" s="410"/>
      <c r="K12" s="410"/>
      <c r="L12" s="410">
        <v>0</v>
      </c>
      <c r="M12" s="410">
        <v>0</v>
      </c>
      <c r="N12" s="411">
        <f t="shared" si="0"/>
        <v>291</v>
      </c>
      <c r="O12" s="412">
        <f t="shared" si="1"/>
        <v>1.2101301617665405E-2</v>
      </c>
      <c r="P12" s="413"/>
      <c r="V12" s="407" t="s">
        <v>650</v>
      </c>
      <c r="W12" s="408"/>
      <c r="X12" s="414" t="s">
        <v>648</v>
      </c>
      <c r="Y12" s="409" t="s">
        <v>651</v>
      </c>
    </row>
    <row r="13" spans="1:25" x14ac:dyDescent="0.25">
      <c r="A13" s="292" t="s">
        <v>291</v>
      </c>
      <c r="B13" s="410">
        <v>30</v>
      </c>
      <c r="C13" s="410">
        <v>57</v>
      </c>
      <c r="D13" s="410">
        <v>31</v>
      </c>
      <c r="E13" s="410">
        <v>40</v>
      </c>
      <c r="F13" s="410">
        <v>27</v>
      </c>
      <c r="G13" s="410">
        <v>24</v>
      </c>
      <c r="H13" s="410"/>
      <c r="I13" s="410"/>
      <c r="J13" s="410"/>
      <c r="K13" s="410"/>
      <c r="L13" s="410">
        <v>0</v>
      </c>
      <c r="M13" s="410">
        <v>0</v>
      </c>
      <c r="N13" s="411">
        <f t="shared" si="0"/>
        <v>209</v>
      </c>
      <c r="O13" s="412">
        <f t="shared" si="1"/>
        <v>8.6913128456772154E-3</v>
      </c>
      <c r="P13" s="413"/>
      <c r="V13" s="407" t="s">
        <v>418</v>
      </c>
      <c r="W13" s="408" t="s">
        <v>652</v>
      </c>
      <c r="X13" s="409" t="s">
        <v>653</v>
      </c>
      <c r="Y13" s="409" t="s">
        <v>654</v>
      </c>
    </row>
    <row r="14" spans="1:25" x14ac:dyDescent="0.25">
      <c r="A14" s="292" t="s">
        <v>301</v>
      </c>
      <c r="B14" s="410">
        <v>18</v>
      </c>
      <c r="C14" s="410">
        <v>9</v>
      </c>
      <c r="D14" s="410">
        <v>12</v>
      </c>
      <c r="E14" s="410">
        <v>11</v>
      </c>
      <c r="F14" s="410">
        <v>14</v>
      </c>
      <c r="G14" s="410">
        <v>84</v>
      </c>
      <c r="H14" s="410"/>
      <c r="I14" s="410"/>
      <c r="J14" s="410"/>
      <c r="K14" s="410"/>
      <c r="L14" s="410">
        <v>0</v>
      </c>
      <c r="M14" s="410">
        <v>0</v>
      </c>
      <c r="N14" s="411">
        <f t="shared" si="0"/>
        <v>148</v>
      </c>
      <c r="O14" s="412">
        <f t="shared" si="1"/>
        <v>6.1546138811494153E-3</v>
      </c>
      <c r="P14" s="413"/>
      <c r="V14" s="407" t="s">
        <v>397</v>
      </c>
      <c r="W14" s="408" t="s">
        <v>516</v>
      </c>
      <c r="X14" s="409" t="s">
        <v>655</v>
      </c>
      <c r="Y14" s="409" t="s">
        <v>656</v>
      </c>
    </row>
    <row r="15" spans="1:25" x14ac:dyDescent="0.25">
      <c r="A15" s="292" t="s">
        <v>328</v>
      </c>
      <c r="B15" s="410">
        <v>3</v>
      </c>
      <c r="C15" s="410">
        <v>5</v>
      </c>
      <c r="D15" s="410">
        <v>36</v>
      </c>
      <c r="E15" s="410">
        <v>17</v>
      </c>
      <c r="F15" s="410">
        <v>33</v>
      </c>
      <c r="G15" s="410">
        <v>27</v>
      </c>
      <c r="H15" s="410"/>
      <c r="I15" s="410"/>
      <c r="J15" s="410"/>
      <c r="K15" s="410"/>
      <c r="L15" s="410">
        <v>0</v>
      </c>
      <c r="M15" s="410">
        <v>0</v>
      </c>
      <c r="N15" s="411">
        <f t="shared" si="0"/>
        <v>121</v>
      </c>
      <c r="O15" s="412">
        <f t="shared" si="1"/>
        <v>5.0318127001289141E-3</v>
      </c>
      <c r="P15" s="413"/>
      <c r="V15" s="407" t="s">
        <v>392</v>
      </c>
      <c r="W15" s="408" t="s">
        <v>657</v>
      </c>
      <c r="X15" s="409" t="s">
        <v>658</v>
      </c>
      <c r="Y15" s="409" t="s">
        <v>659</v>
      </c>
    </row>
    <row r="16" spans="1:25" x14ac:dyDescent="0.25">
      <c r="A16" s="292" t="s">
        <v>81</v>
      </c>
      <c r="B16" s="410">
        <v>5</v>
      </c>
      <c r="C16" s="410">
        <v>28</v>
      </c>
      <c r="D16" s="410">
        <v>14</v>
      </c>
      <c r="E16" s="410">
        <v>15</v>
      </c>
      <c r="F16" s="410">
        <v>12</v>
      </c>
      <c r="G16" s="410">
        <v>6</v>
      </c>
      <c r="H16" s="410"/>
      <c r="I16" s="410"/>
      <c r="J16" s="410"/>
      <c r="K16" s="410"/>
      <c r="L16" s="410">
        <v>0</v>
      </c>
      <c r="M16" s="410">
        <v>0</v>
      </c>
      <c r="N16" s="411">
        <f t="shared" si="0"/>
        <v>80</v>
      </c>
      <c r="O16" s="412">
        <f t="shared" si="1"/>
        <v>3.3268183141348193E-3</v>
      </c>
      <c r="P16" s="413"/>
      <c r="V16" s="407" t="s">
        <v>81</v>
      </c>
      <c r="W16" s="408" t="s">
        <v>660</v>
      </c>
      <c r="X16" s="409" t="s">
        <v>661</v>
      </c>
      <c r="Y16" s="409"/>
    </row>
    <row r="17" spans="1:27" x14ac:dyDescent="0.25">
      <c r="A17" s="292" t="s">
        <v>418</v>
      </c>
      <c r="B17" s="410">
        <v>20</v>
      </c>
      <c r="C17" s="410">
        <v>6</v>
      </c>
      <c r="D17" s="410">
        <v>20</v>
      </c>
      <c r="E17" s="410">
        <v>5</v>
      </c>
      <c r="F17" s="410">
        <v>12</v>
      </c>
      <c r="G17" s="410">
        <v>9</v>
      </c>
      <c r="H17" s="410"/>
      <c r="I17" s="410"/>
      <c r="J17" s="410"/>
      <c r="K17" s="410"/>
      <c r="L17" s="410">
        <v>0</v>
      </c>
      <c r="M17" s="410">
        <v>0</v>
      </c>
      <c r="N17" s="411">
        <f t="shared" si="0"/>
        <v>72</v>
      </c>
      <c r="O17" s="412">
        <f t="shared" si="1"/>
        <v>2.9941364827213374E-3</v>
      </c>
      <c r="P17" s="413"/>
      <c r="V17" s="407" t="s">
        <v>376</v>
      </c>
      <c r="W17" s="408" t="s">
        <v>662</v>
      </c>
      <c r="X17" s="409" t="s">
        <v>663</v>
      </c>
      <c r="Y17" s="409"/>
    </row>
    <row r="18" spans="1:27" x14ac:dyDescent="0.25">
      <c r="A18" s="292" t="s">
        <v>287</v>
      </c>
      <c r="B18" s="410">
        <v>21</v>
      </c>
      <c r="C18" s="410">
        <v>5</v>
      </c>
      <c r="D18" s="410">
        <v>12</v>
      </c>
      <c r="E18" s="410">
        <v>5</v>
      </c>
      <c r="F18" s="410">
        <v>8</v>
      </c>
      <c r="G18" s="410">
        <v>8</v>
      </c>
      <c r="H18" s="410"/>
      <c r="I18" s="410"/>
      <c r="J18" s="410"/>
      <c r="K18" s="410"/>
      <c r="L18" s="410">
        <v>0</v>
      </c>
      <c r="M18" s="410">
        <v>0</v>
      </c>
      <c r="N18" s="411">
        <f t="shared" si="0"/>
        <v>59</v>
      </c>
      <c r="O18" s="412">
        <f t="shared" si="1"/>
        <v>2.4535285066744294E-3</v>
      </c>
      <c r="P18" s="413"/>
      <c r="V18" s="407" t="s">
        <v>274</v>
      </c>
      <c r="W18" s="408" t="s">
        <v>664</v>
      </c>
      <c r="X18" s="409" t="s">
        <v>665</v>
      </c>
      <c r="Y18" s="409"/>
    </row>
    <row r="19" spans="1:27" x14ac:dyDescent="0.25">
      <c r="A19" s="292" t="s">
        <v>451</v>
      </c>
      <c r="B19" s="410">
        <v>29</v>
      </c>
      <c r="C19" s="410">
        <v>2</v>
      </c>
      <c r="D19" s="410">
        <v>18</v>
      </c>
      <c r="E19" s="410">
        <v>2</v>
      </c>
      <c r="F19" s="410">
        <v>1</v>
      </c>
      <c r="G19" s="410">
        <v>2</v>
      </c>
      <c r="H19" s="410"/>
      <c r="I19" s="410"/>
      <c r="J19" s="410"/>
      <c r="K19" s="410"/>
      <c r="L19" s="410"/>
      <c r="M19" s="410"/>
      <c r="N19" s="411">
        <f t="shared" si="0"/>
        <v>54</v>
      </c>
      <c r="O19" s="412">
        <f t="shared" si="1"/>
        <v>2.2456023620410028E-3</v>
      </c>
      <c r="P19" s="413"/>
      <c r="V19" s="407" t="s">
        <v>324</v>
      </c>
      <c r="W19" s="408" t="s">
        <v>666</v>
      </c>
      <c r="X19" s="409" t="s">
        <v>667</v>
      </c>
      <c r="Y19" s="409"/>
    </row>
    <row r="20" spans="1:27" ht="15.75" customHeight="1" x14ac:dyDescent="0.25">
      <c r="A20" s="292" t="s">
        <v>284</v>
      </c>
      <c r="B20" s="410">
        <v>0</v>
      </c>
      <c r="C20" s="410">
        <v>3</v>
      </c>
      <c r="D20" s="410">
        <v>6</v>
      </c>
      <c r="E20" s="410">
        <v>5</v>
      </c>
      <c r="F20" s="410">
        <v>2</v>
      </c>
      <c r="G20" s="410">
        <v>2</v>
      </c>
      <c r="H20" s="410"/>
      <c r="I20" s="410"/>
      <c r="J20" s="410"/>
      <c r="K20" s="410"/>
      <c r="L20" s="410">
        <v>0</v>
      </c>
      <c r="M20" s="410">
        <v>0</v>
      </c>
      <c r="N20" s="411">
        <f t="shared" si="0"/>
        <v>18</v>
      </c>
      <c r="O20" s="412">
        <f t="shared" si="1"/>
        <v>7.4853412068033435E-4</v>
      </c>
      <c r="P20" s="413"/>
      <c r="V20" s="407" t="s">
        <v>311</v>
      </c>
      <c r="W20" s="408" t="s">
        <v>668</v>
      </c>
      <c r="X20" s="409" t="s">
        <v>633</v>
      </c>
      <c r="Y20" s="409" t="s">
        <v>669</v>
      </c>
    </row>
    <row r="21" spans="1:27" ht="15.75" customHeight="1" x14ac:dyDescent="0.25">
      <c r="A21" s="292" t="s">
        <v>306</v>
      </c>
      <c r="B21" s="410">
        <v>3</v>
      </c>
      <c r="C21" s="410">
        <v>0</v>
      </c>
      <c r="D21" s="410">
        <v>0</v>
      </c>
      <c r="E21" s="410">
        <v>1</v>
      </c>
      <c r="F21" s="410">
        <v>0</v>
      </c>
      <c r="G21" s="410">
        <v>0</v>
      </c>
      <c r="H21" s="410"/>
      <c r="I21" s="410"/>
      <c r="J21" s="410"/>
      <c r="K21" s="410"/>
      <c r="L21" s="410">
        <v>0</v>
      </c>
      <c r="M21" s="410">
        <v>0</v>
      </c>
      <c r="N21" s="411">
        <f t="shared" si="0"/>
        <v>4</v>
      </c>
      <c r="O21" s="412">
        <f t="shared" si="1"/>
        <v>1.6634091570674097E-4</v>
      </c>
      <c r="P21" s="413"/>
      <c r="V21" s="407" t="s">
        <v>345</v>
      </c>
      <c r="W21" s="408" t="s">
        <v>670</v>
      </c>
      <c r="X21" s="409" t="s">
        <v>671</v>
      </c>
      <c r="Y21" s="409" t="s">
        <v>672</v>
      </c>
      <c r="AA21" s="970"/>
    </row>
    <row r="22" spans="1:27" ht="15.75" customHeight="1" x14ac:dyDescent="0.25">
      <c r="A22" s="292" t="s">
        <v>397</v>
      </c>
      <c r="B22" s="410">
        <v>4</v>
      </c>
      <c r="C22" s="410">
        <v>0</v>
      </c>
      <c r="D22" s="410">
        <v>0</v>
      </c>
      <c r="E22" s="410">
        <v>0</v>
      </c>
      <c r="F22" s="410">
        <v>0</v>
      </c>
      <c r="G22" s="410">
        <v>0</v>
      </c>
      <c r="H22" s="410"/>
      <c r="I22" s="410"/>
      <c r="J22" s="410"/>
      <c r="K22" s="410"/>
      <c r="L22" s="410"/>
      <c r="M22" s="410"/>
      <c r="N22" s="411">
        <f t="shared" si="0"/>
        <v>4</v>
      </c>
      <c r="O22" s="412">
        <f t="shared" si="1"/>
        <v>1.6634091570674097E-4</v>
      </c>
      <c r="P22" s="413"/>
      <c r="V22" s="407"/>
      <c r="W22" s="408"/>
      <c r="X22" s="409"/>
      <c r="Y22" s="409"/>
    </row>
    <row r="23" spans="1:27" ht="15.75" customHeight="1" x14ac:dyDescent="0.25">
      <c r="A23" s="292" t="s">
        <v>309</v>
      </c>
      <c r="B23" s="410">
        <v>2</v>
      </c>
      <c r="C23" s="410">
        <v>0</v>
      </c>
      <c r="D23" s="410">
        <v>0</v>
      </c>
      <c r="E23" s="410">
        <v>0</v>
      </c>
      <c r="F23" s="410">
        <v>0</v>
      </c>
      <c r="G23" s="410">
        <v>1</v>
      </c>
      <c r="H23" s="410"/>
      <c r="I23" s="410"/>
      <c r="J23" s="410"/>
      <c r="K23" s="410"/>
      <c r="L23" s="410">
        <v>0</v>
      </c>
      <c r="M23" s="410">
        <v>0</v>
      </c>
      <c r="N23" s="411">
        <f t="shared" si="0"/>
        <v>3</v>
      </c>
      <c r="O23" s="412">
        <f t="shared" si="1"/>
        <v>1.2475568678005573E-4</v>
      </c>
      <c r="P23" s="413"/>
      <c r="V23" s="407"/>
      <c r="W23" s="408"/>
      <c r="X23" s="409"/>
      <c r="Y23" s="409"/>
    </row>
    <row r="24" spans="1:27" ht="15.75" customHeight="1" x14ac:dyDescent="0.25">
      <c r="A24" s="292" t="s">
        <v>459</v>
      </c>
      <c r="B24" s="410">
        <v>0</v>
      </c>
      <c r="C24" s="410">
        <v>0</v>
      </c>
      <c r="D24" s="410">
        <v>0</v>
      </c>
      <c r="E24" s="410">
        <v>2</v>
      </c>
      <c r="F24" s="410">
        <v>0</v>
      </c>
      <c r="G24" s="410">
        <v>0</v>
      </c>
      <c r="H24" s="410"/>
      <c r="I24" s="410"/>
      <c r="J24" s="410"/>
      <c r="K24" s="410"/>
      <c r="L24" s="410">
        <v>0</v>
      </c>
      <c r="M24" s="410">
        <v>0</v>
      </c>
      <c r="N24" s="411">
        <f t="shared" si="0"/>
        <v>2</v>
      </c>
      <c r="O24" s="412">
        <f t="shared" si="1"/>
        <v>8.3170457853370483E-5</v>
      </c>
      <c r="P24" s="413"/>
      <c r="V24" s="407"/>
      <c r="W24" s="408"/>
      <c r="X24" s="409"/>
      <c r="Y24" s="409"/>
    </row>
    <row r="25" spans="1:27" ht="15.75" customHeight="1" x14ac:dyDescent="0.25">
      <c r="A25" s="292" t="s">
        <v>631</v>
      </c>
      <c r="B25" s="410">
        <v>0</v>
      </c>
      <c r="C25" s="410">
        <v>0</v>
      </c>
      <c r="D25" s="410">
        <v>0</v>
      </c>
      <c r="E25" s="410">
        <v>0</v>
      </c>
      <c r="F25" s="410">
        <v>1</v>
      </c>
      <c r="G25" s="410">
        <v>0</v>
      </c>
      <c r="H25" s="410"/>
      <c r="I25" s="410"/>
      <c r="J25" s="410"/>
      <c r="K25" s="410"/>
      <c r="L25" s="410">
        <v>0</v>
      </c>
      <c r="M25" s="410">
        <v>0</v>
      </c>
      <c r="N25" s="411">
        <f t="shared" si="0"/>
        <v>1</v>
      </c>
      <c r="O25" s="412">
        <f t="shared" si="1"/>
        <v>4.1585228926685242E-5</v>
      </c>
      <c r="P25" s="413"/>
      <c r="V25" s="407"/>
      <c r="W25" s="408"/>
      <c r="X25" s="409"/>
      <c r="Y25" s="409"/>
    </row>
    <row r="26" spans="1:27" ht="15.75" customHeight="1" x14ac:dyDescent="0.25">
      <c r="A26" s="415" t="s">
        <v>36</v>
      </c>
      <c r="B26" s="416">
        <f t="shared" ref="B26:O26" si="2">SUM(B4:B25)</f>
        <v>3205</v>
      </c>
      <c r="C26" s="416">
        <f t="shared" si="2"/>
        <v>3319</v>
      </c>
      <c r="D26" s="416">
        <f t="shared" si="2"/>
        <v>4038</v>
      </c>
      <c r="E26" s="416">
        <f t="shared" si="2"/>
        <v>4624</v>
      </c>
      <c r="F26" s="416">
        <f t="shared" si="2"/>
        <v>4341</v>
      </c>
      <c r="G26" s="416">
        <f t="shared" si="2"/>
        <v>4520</v>
      </c>
      <c r="H26" s="416">
        <f t="shared" si="2"/>
        <v>0</v>
      </c>
      <c r="I26" s="416">
        <f t="shared" si="2"/>
        <v>0</v>
      </c>
      <c r="J26" s="416">
        <f t="shared" si="2"/>
        <v>0</v>
      </c>
      <c r="K26" s="416">
        <f t="shared" si="2"/>
        <v>0</v>
      </c>
      <c r="L26" s="416">
        <f t="shared" si="2"/>
        <v>0</v>
      </c>
      <c r="M26" s="416">
        <f t="shared" si="2"/>
        <v>0</v>
      </c>
      <c r="N26" s="416">
        <f t="shared" si="2"/>
        <v>24047</v>
      </c>
      <c r="O26" s="417">
        <f t="shared" si="2"/>
        <v>1</v>
      </c>
      <c r="P26" s="413"/>
      <c r="V26" s="407"/>
      <c r="W26" s="408"/>
      <c r="X26" s="409"/>
      <c r="Y26" s="409"/>
    </row>
    <row r="27" spans="1:27" ht="15.75" customHeight="1" x14ac:dyDescent="0.25">
      <c r="P27" s="413"/>
      <c r="V27" s="407"/>
      <c r="W27" s="408"/>
      <c r="X27" s="409"/>
      <c r="Y27" s="409"/>
    </row>
    <row r="28" spans="1:27" ht="15.75" customHeight="1" x14ac:dyDescent="0.25">
      <c r="P28" s="413"/>
      <c r="V28" s="407"/>
      <c r="W28" s="408"/>
      <c r="X28" s="409"/>
      <c r="Y28" s="409"/>
    </row>
    <row r="29" spans="1:27" ht="15.75" customHeight="1" x14ac:dyDescent="0.25">
      <c r="P29" s="413"/>
      <c r="V29" s="407"/>
      <c r="W29" s="408"/>
      <c r="X29" s="409"/>
      <c r="Y29" s="409"/>
    </row>
    <row r="30" spans="1:27" ht="15.75" customHeight="1" x14ac:dyDescent="0.25">
      <c r="E30" s="418"/>
      <c r="P30" s="413"/>
      <c r="V30" s="407"/>
      <c r="W30" s="408"/>
      <c r="X30" s="409"/>
      <c r="Y30" s="409"/>
    </row>
    <row r="31" spans="1:27" ht="15.75" customHeight="1" x14ac:dyDescent="0.25">
      <c r="P31" s="413"/>
      <c r="V31" s="407"/>
      <c r="W31" s="408"/>
      <c r="X31" s="409"/>
      <c r="Y31" s="409"/>
    </row>
    <row r="32" spans="1:27" ht="15.75" customHeight="1" x14ac:dyDescent="0.25">
      <c r="P32" s="413"/>
      <c r="V32" s="407"/>
      <c r="W32" s="408"/>
      <c r="X32" s="409"/>
      <c r="Y32" s="409"/>
    </row>
    <row r="33" spans="1:25" ht="15.75" customHeight="1" x14ac:dyDescent="0.25">
      <c r="P33" s="413"/>
      <c r="V33" s="407"/>
      <c r="W33" s="408"/>
      <c r="X33" s="409"/>
      <c r="Y33" s="409"/>
    </row>
    <row r="34" spans="1:25" ht="15.75" customHeight="1" x14ac:dyDescent="0.25">
      <c r="A34" s="1034" t="s">
        <v>2311</v>
      </c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413"/>
      <c r="V34" s="407"/>
      <c r="W34" s="408"/>
      <c r="X34" s="409"/>
      <c r="Y34" s="409"/>
    </row>
    <row r="35" spans="1:25" ht="15.75" customHeight="1" x14ac:dyDescent="0.25">
      <c r="A35" s="292" t="s">
        <v>673</v>
      </c>
      <c r="B35" s="295" t="s">
        <v>89</v>
      </c>
      <c r="C35" s="295" t="s">
        <v>90</v>
      </c>
      <c r="D35" s="295" t="s">
        <v>91</v>
      </c>
      <c r="E35" s="295" t="s">
        <v>92</v>
      </c>
      <c r="F35" s="295" t="s">
        <v>93</v>
      </c>
      <c r="G35" s="295" t="s">
        <v>94</v>
      </c>
      <c r="H35" s="295" t="s">
        <v>95</v>
      </c>
      <c r="I35" s="295" t="s">
        <v>96</v>
      </c>
      <c r="J35" s="295" t="s">
        <v>97</v>
      </c>
      <c r="K35" s="295" t="s">
        <v>98</v>
      </c>
      <c r="L35" s="295" t="s">
        <v>99</v>
      </c>
      <c r="M35" s="295" t="s">
        <v>100</v>
      </c>
      <c r="N35" s="292" t="s">
        <v>36</v>
      </c>
      <c r="O35" s="292" t="s">
        <v>68</v>
      </c>
      <c r="P35" s="413"/>
      <c r="V35" s="407"/>
      <c r="W35" s="408"/>
      <c r="X35" s="409"/>
      <c r="Y35" s="409"/>
    </row>
    <row r="36" spans="1:25" ht="15.75" customHeight="1" x14ac:dyDescent="0.25">
      <c r="A36" s="292" t="s">
        <v>277</v>
      </c>
      <c r="B36" s="410">
        <v>456</v>
      </c>
      <c r="C36" s="410">
        <v>386</v>
      </c>
      <c r="D36" s="410">
        <v>425</v>
      </c>
      <c r="E36" s="410">
        <v>487</v>
      </c>
      <c r="F36" s="410">
        <v>543</v>
      </c>
      <c r="G36" s="410">
        <v>723</v>
      </c>
      <c r="H36" s="410"/>
      <c r="I36" s="410"/>
      <c r="J36" s="410"/>
      <c r="K36" s="410"/>
      <c r="L36" s="410">
        <v>0</v>
      </c>
      <c r="M36" s="410">
        <v>0</v>
      </c>
      <c r="N36" s="419">
        <f t="shared" ref="N36:N43" si="3">SUM(B36:M36)</f>
        <v>3020</v>
      </c>
      <c r="O36" s="420">
        <f t="shared" ref="O36:O43" si="4">+N36/$N$44</f>
        <v>0.89640842980112789</v>
      </c>
      <c r="P36" s="413"/>
      <c r="V36" s="407"/>
      <c r="W36" s="408"/>
      <c r="X36" s="409"/>
      <c r="Y36" s="409"/>
    </row>
    <row r="37" spans="1:25" ht="15.75" customHeight="1" x14ac:dyDescent="0.25">
      <c r="A37" s="292" t="s">
        <v>301</v>
      </c>
      <c r="B37" s="410">
        <v>18</v>
      </c>
      <c r="C37" s="410">
        <v>9</v>
      </c>
      <c r="D37" s="410">
        <v>12</v>
      </c>
      <c r="E37" s="410">
        <v>11</v>
      </c>
      <c r="F37" s="410">
        <v>14</v>
      </c>
      <c r="G37" s="410">
        <v>84</v>
      </c>
      <c r="H37" s="410"/>
      <c r="I37" s="410"/>
      <c r="J37" s="410"/>
      <c r="K37" s="410"/>
      <c r="L37" s="410">
        <v>0</v>
      </c>
      <c r="M37" s="410">
        <v>0</v>
      </c>
      <c r="N37" s="419">
        <f t="shared" si="3"/>
        <v>148</v>
      </c>
      <c r="O37" s="420">
        <f t="shared" si="4"/>
        <v>4.3929949539922825E-2</v>
      </c>
      <c r="V37" s="407" t="s">
        <v>272</v>
      </c>
      <c r="W37" s="408" t="s">
        <v>674</v>
      </c>
      <c r="X37" s="409" t="s">
        <v>675</v>
      </c>
      <c r="Y37" s="409" t="s">
        <v>676</v>
      </c>
    </row>
    <row r="38" spans="1:25" ht="15.75" customHeight="1" x14ac:dyDescent="0.25">
      <c r="A38" s="292" t="s">
        <v>328</v>
      </c>
      <c r="B38" s="410">
        <v>3</v>
      </c>
      <c r="C38" s="410">
        <v>5</v>
      </c>
      <c r="D38" s="410">
        <v>36</v>
      </c>
      <c r="E38" s="410">
        <v>17</v>
      </c>
      <c r="F38" s="410">
        <v>33</v>
      </c>
      <c r="G38" s="410">
        <v>27</v>
      </c>
      <c r="H38" s="410"/>
      <c r="I38" s="410"/>
      <c r="J38" s="410"/>
      <c r="K38" s="410"/>
      <c r="L38" s="410">
        <v>0</v>
      </c>
      <c r="M38" s="410">
        <v>0</v>
      </c>
      <c r="N38" s="419">
        <f t="shared" si="3"/>
        <v>121</v>
      </c>
      <c r="O38" s="420">
        <f t="shared" si="4"/>
        <v>3.591570198872069E-2</v>
      </c>
    </row>
    <row r="39" spans="1:25" ht="15.75" customHeight="1" x14ac:dyDescent="0.25">
      <c r="A39" s="292" t="s">
        <v>451</v>
      </c>
      <c r="B39" s="410">
        <v>29</v>
      </c>
      <c r="C39" s="410">
        <v>2</v>
      </c>
      <c r="D39" s="410">
        <v>18</v>
      </c>
      <c r="E39" s="410">
        <v>2</v>
      </c>
      <c r="F39" s="410">
        <v>1</v>
      </c>
      <c r="G39" s="410">
        <v>2</v>
      </c>
      <c r="H39" s="410"/>
      <c r="I39" s="410"/>
      <c r="J39" s="410"/>
      <c r="K39" s="410"/>
      <c r="L39" s="410">
        <v>0</v>
      </c>
      <c r="M39" s="410">
        <v>0</v>
      </c>
      <c r="N39" s="419">
        <f t="shared" si="3"/>
        <v>54</v>
      </c>
      <c r="O39" s="420">
        <f t="shared" si="4"/>
        <v>1.6028495102404273E-2</v>
      </c>
    </row>
    <row r="40" spans="1:25" ht="15.75" customHeight="1" x14ac:dyDescent="0.25">
      <c r="A40" s="292" t="s">
        <v>284</v>
      </c>
      <c r="B40" s="410">
        <v>0</v>
      </c>
      <c r="C40" s="410">
        <v>3</v>
      </c>
      <c r="D40" s="410">
        <v>6</v>
      </c>
      <c r="E40" s="410">
        <v>5</v>
      </c>
      <c r="F40" s="410">
        <v>2</v>
      </c>
      <c r="G40" s="410">
        <v>2</v>
      </c>
      <c r="H40" s="410"/>
      <c r="I40" s="410"/>
      <c r="J40" s="410"/>
      <c r="K40" s="410"/>
      <c r="L40" s="410">
        <v>0</v>
      </c>
      <c r="M40" s="410">
        <v>0</v>
      </c>
      <c r="N40" s="419">
        <f t="shared" si="3"/>
        <v>18</v>
      </c>
      <c r="O40" s="420">
        <f t="shared" si="4"/>
        <v>5.3428317008014248E-3</v>
      </c>
    </row>
    <row r="41" spans="1:25" ht="15.75" customHeight="1" x14ac:dyDescent="0.25">
      <c r="A41" s="292" t="s">
        <v>306</v>
      </c>
      <c r="B41" s="410">
        <v>3</v>
      </c>
      <c r="C41" s="410">
        <v>0</v>
      </c>
      <c r="D41" s="410">
        <v>0</v>
      </c>
      <c r="E41" s="410">
        <v>1</v>
      </c>
      <c r="F41" s="410">
        <v>0</v>
      </c>
      <c r="G41" s="410">
        <v>0</v>
      </c>
      <c r="H41" s="410"/>
      <c r="I41" s="410"/>
      <c r="J41" s="410"/>
      <c r="K41" s="410"/>
      <c r="L41" s="410">
        <v>0</v>
      </c>
      <c r="M41" s="410">
        <v>0</v>
      </c>
      <c r="N41" s="419">
        <f t="shared" si="3"/>
        <v>4</v>
      </c>
      <c r="O41" s="420">
        <f t="shared" si="4"/>
        <v>1.1872959335114278E-3</v>
      </c>
    </row>
    <row r="42" spans="1:25" ht="15.75" customHeight="1" x14ac:dyDescent="0.25">
      <c r="A42" s="292" t="s">
        <v>309</v>
      </c>
      <c r="B42" s="410">
        <v>2</v>
      </c>
      <c r="C42" s="410">
        <v>0</v>
      </c>
      <c r="D42" s="410">
        <v>0</v>
      </c>
      <c r="E42" s="410">
        <v>0</v>
      </c>
      <c r="F42" s="410">
        <v>0</v>
      </c>
      <c r="G42" s="410">
        <v>1</v>
      </c>
      <c r="H42" s="410"/>
      <c r="I42" s="410"/>
      <c r="J42" s="410"/>
      <c r="K42" s="410"/>
      <c r="L42" s="410">
        <v>0</v>
      </c>
      <c r="M42" s="410">
        <v>0</v>
      </c>
      <c r="N42" s="419">
        <f t="shared" si="3"/>
        <v>3</v>
      </c>
      <c r="O42" s="420">
        <f t="shared" si="4"/>
        <v>8.9047195013357077E-4</v>
      </c>
    </row>
    <row r="43" spans="1:25" ht="15.75" customHeight="1" x14ac:dyDescent="0.25">
      <c r="A43" s="292" t="s">
        <v>631</v>
      </c>
      <c r="B43" s="410">
        <v>0</v>
      </c>
      <c r="C43" s="410">
        <v>0</v>
      </c>
      <c r="D43" s="410">
        <v>0</v>
      </c>
      <c r="E43" s="410">
        <v>0</v>
      </c>
      <c r="F43" s="410">
        <v>1</v>
      </c>
      <c r="G43" s="410">
        <v>0</v>
      </c>
      <c r="H43" s="410"/>
      <c r="I43" s="410"/>
      <c r="J43" s="410"/>
      <c r="K43" s="410"/>
      <c r="L43" s="410">
        <v>0</v>
      </c>
      <c r="M43" s="410">
        <v>0</v>
      </c>
      <c r="N43" s="419">
        <f t="shared" si="3"/>
        <v>1</v>
      </c>
      <c r="O43" s="420">
        <f t="shared" si="4"/>
        <v>2.9682398337785694E-4</v>
      </c>
    </row>
    <row r="44" spans="1:25" ht="15.75" customHeight="1" x14ac:dyDescent="0.25">
      <c r="A44" s="400" t="s">
        <v>36</v>
      </c>
      <c r="B44" s="416">
        <f>SUM(B36:B43)</f>
        <v>511</v>
      </c>
      <c r="C44" s="416">
        <f t="shared" ref="C44:N44" si="5">SUM(C36:C43)</f>
        <v>405</v>
      </c>
      <c r="D44" s="416">
        <f t="shared" si="5"/>
        <v>497</v>
      </c>
      <c r="E44" s="416">
        <f t="shared" si="5"/>
        <v>523</v>
      </c>
      <c r="F44" s="416">
        <f t="shared" si="5"/>
        <v>594</v>
      </c>
      <c r="G44" s="416">
        <f t="shared" si="5"/>
        <v>839</v>
      </c>
      <c r="H44" s="416">
        <f t="shared" si="5"/>
        <v>0</v>
      </c>
      <c r="I44" s="416">
        <f t="shared" si="5"/>
        <v>0</v>
      </c>
      <c r="J44" s="416">
        <f t="shared" si="5"/>
        <v>0</v>
      </c>
      <c r="K44" s="416">
        <f t="shared" si="5"/>
        <v>0</v>
      </c>
      <c r="L44" s="416">
        <f t="shared" si="5"/>
        <v>0</v>
      </c>
      <c r="M44" s="416">
        <f t="shared" si="5"/>
        <v>0</v>
      </c>
      <c r="N44" s="416">
        <f t="shared" si="5"/>
        <v>3369</v>
      </c>
      <c r="O44" s="417">
        <f>SUM(O36:O43)</f>
        <v>0.99999999999999989</v>
      </c>
    </row>
    <row r="46" spans="1:25" ht="15.75" customHeight="1" x14ac:dyDescent="0.25"/>
    <row r="47" spans="1:25" ht="15.75" customHeight="1" x14ac:dyDescent="0.25"/>
    <row r="48" spans="1:25" ht="15.75" customHeight="1" x14ac:dyDescent="0.25">
      <c r="A48" s="292" t="s">
        <v>82</v>
      </c>
      <c r="B48" s="295" t="s">
        <v>89</v>
      </c>
      <c r="C48" s="295" t="s">
        <v>90</v>
      </c>
      <c r="D48" s="295" t="s">
        <v>91</v>
      </c>
      <c r="E48" s="295" t="s">
        <v>92</v>
      </c>
      <c r="F48" s="295" t="s">
        <v>93</v>
      </c>
      <c r="G48" s="295" t="s">
        <v>94</v>
      </c>
      <c r="H48" s="295" t="s">
        <v>95</v>
      </c>
      <c r="I48" s="295" t="s">
        <v>96</v>
      </c>
      <c r="J48" s="295" t="s">
        <v>97</v>
      </c>
      <c r="K48" s="295" t="s">
        <v>98</v>
      </c>
      <c r="L48" s="295" t="s">
        <v>99</v>
      </c>
      <c r="M48" s="295" t="s">
        <v>100</v>
      </c>
      <c r="N48" s="292" t="s">
        <v>36</v>
      </c>
      <c r="O48" s="292" t="s">
        <v>68</v>
      </c>
    </row>
    <row r="49" spans="1:15" ht="15.75" customHeight="1" x14ac:dyDescent="0.25">
      <c r="A49" s="292" t="s">
        <v>274</v>
      </c>
      <c r="B49" s="410">
        <v>327</v>
      </c>
      <c r="C49" s="410">
        <v>440</v>
      </c>
      <c r="D49" s="410">
        <v>624</v>
      </c>
      <c r="E49" s="410">
        <v>722</v>
      </c>
      <c r="F49" s="410">
        <v>826</v>
      </c>
      <c r="G49" s="410">
        <v>408</v>
      </c>
      <c r="H49" s="410"/>
      <c r="I49" s="410"/>
      <c r="J49" s="410"/>
      <c r="K49" s="410"/>
      <c r="L49" s="410">
        <v>0</v>
      </c>
      <c r="M49" s="410">
        <v>0</v>
      </c>
      <c r="N49" s="419">
        <f>SUM(B49:M49)</f>
        <v>3347</v>
      </c>
      <c r="O49" s="420">
        <f>+N49/$N$52</f>
        <v>0.62913533834586466</v>
      </c>
    </row>
    <row r="50" spans="1:15" ht="15.75" customHeight="1" x14ac:dyDescent="0.25">
      <c r="A50" s="292" t="s">
        <v>324</v>
      </c>
      <c r="B50" s="410">
        <v>177</v>
      </c>
      <c r="C50" s="410">
        <v>143</v>
      </c>
      <c r="D50" s="410">
        <v>270</v>
      </c>
      <c r="E50" s="410">
        <v>517</v>
      </c>
      <c r="F50" s="410">
        <v>315</v>
      </c>
      <c r="G50" s="410">
        <v>260</v>
      </c>
      <c r="H50" s="410"/>
      <c r="I50" s="410"/>
      <c r="J50" s="410"/>
      <c r="K50" s="410"/>
      <c r="L50" s="410">
        <v>0</v>
      </c>
      <c r="M50" s="410">
        <v>0</v>
      </c>
      <c r="N50" s="419">
        <f>SUM(B50:M50)</f>
        <v>1682</v>
      </c>
      <c r="O50" s="420">
        <f>+N50/$N$52</f>
        <v>0.31616541353383459</v>
      </c>
    </row>
    <row r="51" spans="1:15" ht="15.75" customHeight="1" x14ac:dyDescent="0.25">
      <c r="A51" s="292" t="s">
        <v>376</v>
      </c>
      <c r="B51" s="410">
        <v>54</v>
      </c>
      <c r="C51" s="410">
        <v>43</v>
      </c>
      <c r="D51" s="410">
        <v>45</v>
      </c>
      <c r="E51" s="410">
        <v>67</v>
      </c>
      <c r="F51" s="410">
        <v>17</v>
      </c>
      <c r="G51" s="410">
        <v>65</v>
      </c>
      <c r="H51" s="410"/>
      <c r="I51" s="410"/>
      <c r="J51" s="410"/>
      <c r="K51" s="410"/>
      <c r="L51" s="410">
        <v>0</v>
      </c>
      <c r="M51" s="410">
        <v>0</v>
      </c>
      <c r="N51" s="419">
        <f>SUM(B51:M51)</f>
        <v>291</v>
      </c>
      <c r="O51" s="420">
        <f>+N51/$N$52</f>
        <v>5.4699248120300754E-2</v>
      </c>
    </row>
    <row r="52" spans="1:15" ht="15.75" customHeight="1" x14ac:dyDescent="0.25">
      <c r="A52" s="400" t="s">
        <v>36</v>
      </c>
      <c r="B52" s="416">
        <f t="shared" ref="B52:N52" si="6">SUM(B49:B51)</f>
        <v>558</v>
      </c>
      <c r="C52" s="416">
        <f t="shared" si="6"/>
        <v>626</v>
      </c>
      <c r="D52" s="416">
        <f t="shared" si="6"/>
        <v>939</v>
      </c>
      <c r="E52" s="416">
        <f t="shared" si="6"/>
        <v>1306</v>
      </c>
      <c r="F52" s="416">
        <f t="shared" si="6"/>
        <v>1158</v>
      </c>
      <c r="G52" s="416">
        <f t="shared" si="6"/>
        <v>733</v>
      </c>
      <c r="H52" s="416">
        <f t="shared" si="6"/>
        <v>0</v>
      </c>
      <c r="I52" s="416">
        <f t="shared" si="6"/>
        <v>0</v>
      </c>
      <c r="J52" s="416">
        <f t="shared" si="6"/>
        <v>0</v>
      </c>
      <c r="K52" s="416">
        <f t="shared" si="6"/>
        <v>0</v>
      </c>
      <c r="L52" s="416">
        <f t="shared" si="6"/>
        <v>0</v>
      </c>
      <c r="M52" s="416">
        <f t="shared" si="6"/>
        <v>0</v>
      </c>
      <c r="N52" s="416">
        <f t="shared" si="6"/>
        <v>5320</v>
      </c>
      <c r="O52" s="421">
        <f>+N52/$N$52%</f>
        <v>100</v>
      </c>
    </row>
    <row r="53" spans="1:15" ht="15.75" customHeight="1" x14ac:dyDescent="0.25"/>
    <row r="54" spans="1:15" ht="15.75" customHeight="1" x14ac:dyDescent="0.25">
      <c r="A54" s="292" t="s">
        <v>83</v>
      </c>
      <c r="B54" s="295" t="s">
        <v>89</v>
      </c>
      <c r="C54" s="295" t="s">
        <v>90</v>
      </c>
      <c r="D54" s="295" t="s">
        <v>91</v>
      </c>
      <c r="E54" s="295" t="s">
        <v>92</v>
      </c>
      <c r="F54" s="295" t="s">
        <v>93</v>
      </c>
      <c r="G54" s="295" t="s">
        <v>94</v>
      </c>
      <c r="H54" s="295" t="s">
        <v>95</v>
      </c>
      <c r="I54" s="295" t="s">
        <v>96</v>
      </c>
      <c r="J54" s="295" t="s">
        <v>97</v>
      </c>
      <c r="K54" s="295" t="s">
        <v>98</v>
      </c>
      <c r="L54" s="295" t="s">
        <v>99</v>
      </c>
      <c r="M54" s="295" t="s">
        <v>100</v>
      </c>
      <c r="N54" s="292" t="s">
        <v>36</v>
      </c>
      <c r="O54" s="292" t="s">
        <v>68</v>
      </c>
    </row>
    <row r="55" spans="1:15" ht="15.75" customHeight="1" x14ac:dyDescent="0.25">
      <c r="A55" s="292" t="s">
        <v>289</v>
      </c>
      <c r="B55" s="410">
        <v>888</v>
      </c>
      <c r="C55" s="410">
        <v>953</v>
      </c>
      <c r="D55" s="410">
        <v>1011</v>
      </c>
      <c r="E55" s="410">
        <v>1209</v>
      </c>
      <c r="F55" s="410">
        <v>1139</v>
      </c>
      <c r="G55" s="410">
        <v>1329</v>
      </c>
      <c r="H55" s="410"/>
      <c r="I55" s="410"/>
      <c r="J55" s="410"/>
      <c r="K55" s="410"/>
      <c r="L55" s="410">
        <v>0</v>
      </c>
      <c r="M55" s="410">
        <v>0</v>
      </c>
      <c r="N55" s="419">
        <f t="shared" ref="N55:N60" si="7">SUM(B55:M55)</f>
        <v>6529</v>
      </c>
      <c r="O55" s="422">
        <f t="shared" ref="O55:O60" si="8">+N55/$N$61%</f>
        <v>44.043443065299513</v>
      </c>
    </row>
    <row r="56" spans="1:15" ht="15.75" customHeight="1" x14ac:dyDescent="0.25">
      <c r="A56" s="292" t="s">
        <v>272</v>
      </c>
      <c r="B56" s="410">
        <v>864</v>
      </c>
      <c r="C56" s="410">
        <v>923</v>
      </c>
      <c r="D56" s="410">
        <v>986</v>
      </c>
      <c r="E56" s="410">
        <v>1017</v>
      </c>
      <c r="F56" s="410">
        <v>1018</v>
      </c>
      <c r="G56" s="410">
        <v>953</v>
      </c>
      <c r="H56" s="410"/>
      <c r="I56" s="410"/>
      <c r="J56" s="410"/>
      <c r="K56" s="410"/>
      <c r="L56" s="410">
        <v>0</v>
      </c>
      <c r="M56" s="410">
        <v>0</v>
      </c>
      <c r="N56" s="419">
        <f t="shared" si="7"/>
        <v>5761</v>
      </c>
      <c r="O56" s="422">
        <f t="shared" si="8"/>
        <v>38.862655153804639</v>
      </c>
    </row>
    <row r="57" spans="1:15" ht="15.75" customHeight="1" x14ac:dyDescent="0.25">
      <c r="A57" s="292" t="s">
        <v>299</v>
      </c>
      <c r="B57" s="410">
        <v>111</v>
      </c>
      <c r="C57" s="410">
        <v>137</v>
      </c>
      <c r="D57" s="410">
        <v>297</v>
      </c>
      <c r="E57" s="410">
        <v>244</v>
      </c>
      <c r="F57" s="410">
        <v>182</v>
      </c>
      <c r="G57" s="410">
        <v>252</v>
      </c>
      <c r="H57" s="410"/>
      <c r="I57" s="410"/>
      <c r="J57" s="410"/>
      <c r="K57" s="410"/>
      <c r="L57" s="410">
        <v>0</v>
      </c>
      <c r="M57" s="410">
        <v>0</v>
      </c>
      <c r="N57" s="419">
        <f t="shared" si="7"/>
        <v>1223</v>
      </c>
      <c r="O57" s="422">
        <f t="shared" si="8"/>
        <v>8.2501349163518611</v>
      </c>
    </row>
    <row r="58" spans="1:15" ht="15.75" customHeight="1" x14ac:dyDescent="0.25">
      <c r="A58" s="292" t="s">
        <v>345</v>
      </c>
      <c r="B58" s="410">
        <v>138</v>
      </c>
      <c r="C58" s="410">
        <v>139</v>
      </c>
      <c r="D58" s="410">
        <v>208</v>
      </c>
      <c r="E58" s="410">
        <v>135</v>
      </c>
      <c r="F58" s="410">
        <v>171</v>
      </c>
      <c r="G58" s="410">
        <v>252</v>
      </c>
      <c r="H58" s="410"/>
      <c r="I58" s="410"/>
      <c r="J58" s="410"/>
      <c r="K58" s="410"/>
      <c r="L58" s="410">
        <v>0</v>
      </c>
      <c r="M58" s="410">
        <v>0</v>
      </c>
      <c r="N58" s="419">
        <f t="shared" si="7"/>
        <v>1043</v>
      </c>
      <c r="O58" s="422">
        <f t="shared" si="8"/>
        <v>7.0358877495952505</v>
      </c>
    </row>
    <row r="59" spans="1:15" ht="15.75" customHeight="1" x14ac:dyDescent="0.25">
      <c r="A59" s="292" t="s">
        <v>291</v>
      </c>
      <c r="B59" s="410">
        <v>30</v>
      </c>
      <c r="C59" s="410">
        <v>57</v>
      </c>
      <c r="D59" s="410">
        <v>31</v>
      </c>
      <c r="E59" s="410">
        <v>40</v>
      </c>
      <c r="F59" s="410">
        <v>27</v>
      </c>
      <c r="G59" s="410">
        <v>24</v>
      </c>
      <c r="H59" s="410"/>
      <c r="I59" s="410"/>
      <c r="J59" s="410"/>
      <c r="K59" s="410"/>
      <c r="L59" s="410">
        <v>0</v>
      </c>
      <c r="M59" s="410">
        <v>0</v>
      </c>
      <c r="N59" s="419">
        <f t="shared" si="7"/>
        <v>209</v>
      </c>
      <c r="O59" s="422">
        <f t="shared" si="8"/>
        <v>1.4098758769562869</v>
      </c>
    </row>
    <row r="60" spans="1:15" ht="15.75" customHeight="1" x14ac:dyDescent="0.25">
      <c r="A60" s="292" t="s">
        <v>287</v>
      </c>
      <c r="B60" s="410">
        <v>21</v>
      </c>
      <c r="C60" s="410">
        <v>5</v>
      </c>
      <c r="D60" s="410">
        <v>12</v>
      </c>
      <c r="E60" s="410">
        <v>5</v>
      </c>
      <c r="F60" s="410">
        <v>8</v>
      </c>
      <c r="G60" s="410">
        <v>8</v>
      </c>
      <c r="H60" s="410"/>
      <c r="I60" s="410"/>
      <c r="J60" s="410"/>
      <c r="K60" s="410"/>
      <c r="L60" s="410">
        <v>0</v>
      </c>
      <c r="M60" s="410">
        <v>0</v>
      </c>
      <c r="N60" s="419">
        <f t="shared" si="7"/>
        <v>59</v>
      </c>
      <c r="O60" s="422">
        <f t="shared" si="8"/>
        <v>0.39800323799244464</v>
      </c>
    </row>
    <row r="61" spans="1:15" ht="15.75" customHeight="1" x14ac:dyDescent="0.25">
      <c r="A61" s="400" t="s">
        <v>36</v>
      </c>
      <c r="B61" s="416">
        <f t="shared" ref="B61:N61" si="9">SUM(B55:B60)</f>
        <v>2052</v>
      </c>
      <c r="C61" s="416">
        <f t="shared" si="9"/>
        <v>2214</v>
      </c>
      <c r="D61" s="416">
        <f t="shared" si="9"/>
        <v>2545</v>
      </c>
      <c r="E61" s="416">
        <f t="shared" si="9"/>
        <v>2650</v>
      </c>
      <c r="F61" s="416">
        <f t="shared" si="9"/>
        <v>2545</v>
      </c>
      <c r="G61" s="416">
        <f t="shared" si="9"/>
        <v>2818</v>
      </c>
      <c r="H61" s="416">
        <f t="shared" si="9"/>
        <v>0</v>
      </c>
      <c r="I61" s="416">
        <f t="shared" si="9"/>
        <v>0</v>
      </c>
      <c r="J61" s="416">
        <f t="shared" si="9"/>
        <v>0</v>
      </c>
      <c r="K61" s="416">
        <f t="shared" si="9"/>
        <v>0</v>
      </c>
      <c r="L61" s="416">
        <f t="shared" si="9"/>
        <v>0</v>
      </c>
      <c r="M61" s="416">
        <f t="shared" si="9"/>
        <v>0</v>
      </c>
      <c r="N61" s="416">
        <f t="shared" si="9"/>
        <v>14824</v>
      </c>
      <c r="O61" s="421">
        <f t="shared" ref="O61" si="10">+N61/$N$61%</f>
        <v>100</v>
      </c>
    </row>
    <row r="62" spans="1:15" ht="15.75" customHeight="1" x14ac:dyDescent="0.25"/>
    <row r="63" spans="1:15" ht="15.75" customHeight="1" x14ac:dyDescent="0.25">
      <c r="A63" s="292" t="s">
        <v>80</v>
      </c>
      <c r="B63" s="295" t="s">
        <v>89</v>
      </c>
      <c r="C63" s="295" t="s">
        <v>90</v>
      </c>
      <c r="D63" s="295" t="s">
        <v>91</v>
      </c>
      <c r="E63" s="295" t="s">
        <v>92</v>
      </c>
      <c r="F63" s="295" t="s">
        <v>93</v>
      </c>
      <c r="G63" s="295" t="s">
        <v>94</v>
      </c>
      <c r="H63" s="295" t="s">
        <v>95</v>
      </c>
      <c r="I63" s="295" t="s">
        <v>96</v>
      </c>
      <c r="J63" s="295" t="s">
        <v>97</v>
      </c>
      <c r="K63" s="295" t="s">
        <v>98</v>
      </c>
      <c r="L63" s="295" t="s">
        <v>99</v>
      </c>
      <c r="M63" s="295" t="s">
        <v>100</v>
      </c>
      <c r="N63" s="292" t="s">
        <v>36</v>
      </c>
      <c r="O63" s="292" t="s">
        <v>68</v>
      </c>
    </row>
    <row r="64" spans="1:15" ht="15.75" customHeight="1" x14ac:dyDescent="0.25">
      <c r="A64" s="292" t="s">
        <v>1450</v>
      </c>
      <c r="B64" s="410">
        <v>55</v>
      </c>
      <c r="C64" s="410">
        <v>40</v>
      </c>
      <c r="D64" s="410">
        <v>23</v>
      </c>
      <c r="E64" s="410">
        <v>123</v>
      </c>
      <c r="F64" s="410">
        <v>20</v>
      </c>
      <c r="G64" s="410">
        <v>115</v>
      </c>
      <c r="H64" s="410"/>
      <c r="I64" s="410"/>
      <c r="J64" s="410"/>
      <c r="K64" s="410"/>
      <c r="L64" s="410">
        <v>0</v>
      </c>
      <c r="M64" s="410">
        <v>0</v>
      </c>
      <c r="N64" s="419">
        <f>SUM(B64:M64)</f>
        <v>376</v>
      </c>
      <c r="O64" s="422">
        <f>+N64/$N$67%</f>
        <v>83.185840707964616</v>
      </c>
    </row>
    <row r="65" spans="1:15" ht="15.75" customHeight="1" x14ac:dyDescent="0.25">
      <c r="A65" s="292" t="s">
        <v>418</v>
      </c>
      <c r="B65" s="410">
        <v>20</v>
      </c>
      <c r="C65" s="410">
        <v>6</v>
      </c>
      <c r="D65" s="410">
        <v>20</v>
      </c>
      <c r="E65" s="410">
        <v>5</v>
      </c>
      <c r="F65" s="410">
        <v>12</v>
      </c>
      <c r="G65" s="410">
        <v>9</v>
      </c>
      <c r="H65" s="410"/>
      <c r="I65" s="410"/>
      <c r="J65" s="410"/>
      <c r="K65" s="410"/>
      <c r="L65" s="410">
        <v>0</v>
      </c>
      <c r="M65" s="410">
        <v>0</v>
      </c>
      <c r="N65" s="419">
        <f>SUM(B65:M65)</f>
        <v>72</v>
      </c>
      <c r="O65" s="422">
        <f>+N65/$N$67%</f>
        <v>15.929203539823011</v>
      </c>
    </row>
    <row r="66" spans="1:15" ht="15.75" customHeight="1" x14ac:dyDescent="0.25">
      <c r="A66" s="292" t="s">
        <v>397</v>
      </c>
      <c r="B66" s="410">
        <v>4</v>
      </c>
      <c r="C66" s="410">
        <v>0</v>
      </c>
      <c r="D66" s="410">
        <v>0</v>
      </c>
      <c r="E66" s="410">
        <v>0</v>
      </c>
      <c r="F66" s="410">
        <v>0</v>
      </c>
      <c r="G66" s="410">
        <v>0</v>
      </c>
      <c r="H66" s="410"/>
      <c r="I66" s="410"/>
      <c r="J66" s="410"/>
      <c r="K66" s="410"/>
      <c r="L66" s="410">
        <v>0</v>
      </c>
      <c r="M66" s="410">
        <v>0</v>
      </c>
      <c r="N66" s="419">
        <f>SUM(B66:M66)</f>
        <v>4</v>
      </c>
      <c r="O66" s="422">
        <f>+N66/$N$67%</f>
        <v>0.88495575221238942</v>
      </c>
    </row>
    <row r="67" spans="1:15" ht="15.75" customHeight="1" x14ac:dyDescent="0.25">
      <c r="A67" s="400" t="s">
        <v>36</v>
      </c>
      <c r="B67" s="416">
        <f t="shared" ref="B67:O67" si="11">SUM(B64:B66)</f>
        <v>79</v>
      </c>
      <c r="C67" s="416">
        <f t="shared" si="11"/>
        <v>46</v>
      </c>
      <c r="D67" s="416">
        <f t="shared" si="11"/>
        <v>43</v>
      </c>
      <c r="E67" s="416">
        <f t="shared" si="11"/>
        <v>128</v>
      </c>
      <c r="F67" s="416">
        <f t="shared" si="11"/>
        <v>32</v>
      </c>
      <c r="G67" s="416">
        <f t="shared" si="11"/>
        <v>124</v>
      </c>
      <c r="H67" s="416">
        <f t="shared" si="11"/>
        <v>0</v>
      </c>
      <c r="I67" s="416">
        <f t="shared" si="11"/>
        <v>0</v>
      </c>
      <c r="J67" s="416">
        <f t="shared" si="11"/>
        <v>0</v>
      </c>
      <c r="K67" s="416">
        <f t="shared" si="11"/>
        <v>0</v>
      </c>
      <c r="L67" s="416">
        <f t="shared" si="11"/>
        <v>0</v>
      </c>
      <c r="M67" s="416">
        <f t="shared" si="11"/>
        <v>0</v>
      </c>
      <c r="N67" s="416">
        <f t="shared" si="11"/>
        <v>452</v>
      </c>
      <c r="O67" s="423">
        <f t="shared" si="11"/>
        <v>100.00000000000001</v>
      </c>
    </row>
    <row r="68" spans="1:15" ht="15.75" customHeight="1" x14ac:dyDescent="0.25"/>
    <row r="69" spans="1:15" ht="15.75" customHeight="1" x14ac:dyDescent="0.25">
      <c r="A69" s="292" t="s">
        <v>677</v>
      </c>
      <c r="B69" s="295" t="s">
        <v>89</v>
      </c>
      <c r="C69" s="295" t="s">
        <v>90</v>
      </c>
      <c r="D69" s="295" t="s">
        <v>91</v>
      </c>
      <c r="E69" s="295" t="s">
        <v>92</v>
      </c>
      <c r="F69" s="295" t="s">
        <v>93</v>
      </c>
      <c r="G69" s="295" t="s">
        <v>94</v>
      </c>
      <c r="H69" s="295" t="s">
        <v>95</v>
      </c>
      <c r="I69" s="295" t="s">
        <v>96</v>
      </c>
      <c r="J69" s="295" t="s">
        <v>97</v>
      </c>
      <c r="K69" s="295" t="s">
        <v>98</v>
      </c>
      <c r="L69" s="295" t="s">
        <v>99</v>
      </c>
      <c r="M69" s="295" t="s">
        <v>100</v>
      </c>
      <c r="N69" s="292" t="s">
        <v>36</v>
      </c>
      <c r="O69" s="292" t="s">
        <v>68</v>
      </c>
    </row>
    <row r="70" spans="1:15" ht="15.75" customHeight="1" x14ac:dyDescent="0.25">
      <c r="A70" s="292" t="s">
        <v>81</v>
      </c>
      <c r="B70" s="410">
        <v>5</v>
      </c>
      <c r="C70" s="410">
        <v>28</v>
      </c>
      <c r="D70" s="410">
        <v>14</v>
      </c>
      <c r="E70" s="410">
        <v>15</v>
      </c>
      <c r="F70" s="410">
        <v>12</v>
      </c>
      <c r="G70" s="410">
        <v>6</v>
      </c>
      <c r="H70" s="410"/>
      <c r="I70" s="410"/>
      <c r="J70" s="410"/>
      <c r="K70" s="410"/>
      <c r="L70" s="410">
        <v>0</v>
      </c>
      <c r="M70" s="410">
        <v>0</v>
      </c>
      <c r="N70" s="419">
        <f>SUM(B70:M70)</f>
        <v>80</v>
      </c>
      <c r="O70" s="422">
        <f>+N70/$N$72%</f>
        <v>97.560975609756099</v>
      </c>
    </row>
    <row r="71" spans="1:15" ht="15.75" customHeight="1" x14ac:dyDescent="0.25">
      <c r="A71" s="292" t="s">
        <v>459</v>
      </c>
      <c r="B71" s="410">
        <v>0</v>
      </c>
      <c r="C71" s="410">
        <v>0</v>
      </c>
      <c r="D71" s="410">
        <v>0</v>
      </c>
      <c r="E71" s="410">
        <v>2</v>
      </c>
      <c r="F71" s="410">
        <v>0</v>
      </c>
      <c r="G71" s="410">
        <v>0</v>
      </c>
      <c r="H71" s="410"/>
      <c r="I71" s="410"/>
      <c r="J71" s="410"/>
      <c r="K71" s="410"/>
      <c r="L71" s="410">
        <v>0</v>
      </c>
      <c r="M71" s="410">
        <v>0</v>
      </c>
      <c r="N71" s="419">
        <f>SUM(B71:M71)</f>
        <v>2</v>
      </c>
      <c r="O71" s="422">
        <f>+N71/$N$72%</f>
        <v>2.4390243902439024</v>
      </c>
    </row>
    <row r="72" spans="1:15" ht="15.75" customHeight="1" x14ac:dyDescent="0.25">
      <c r="A72" s="400" t="s">
        <v>36</v>
      </c>
      <c r="B72" s="416">
        <f>SUM(B70:B71)</f>
        <v>5</v>
      </c>
      <c r="C72" s="416">
        <f t="shared" ref="C72:N72" si="12">SUM(C70:C71)</f>
        <v>28</v>
      </c>
      <c r="D72" s="416">
        <f t="shared" si="12"/>
        <v>14</v>
      </c>
      <c r="E72" s="416">
        <f t="shared" si="12"/>
        <v>17</v>
      </c>
      <c r="F72" s="416">
        <f t="shared" si="12"/>
        <v>12</v>
      </c>
      <c r="G72" s="416">
        <f t="shared" si="12"/>
        <v>6</v>
      </c>
      <c r="H72" s="416">
        <f t="shared" si="12"/>
        <v>0</v>
      </c>
      <c r="I72" s="416">
        <f t="shared" si="12"/>
        <v>0</v>
      </c>
      <c r="J72" s="416">
        <f t="shared" si="12"/>
        <v>0</v>
      </c>
      <c r="K72" s="416">
        <f t="shared" si="12"/>
        <v>0</v>
      </c>
      <c r="L72" s="416">
        <f t="shared" si="12"/>
        <v>0</v>
      </c>
      <c r="M72" s="416">
        <f t="shared" si="12"/>
        <v>0</v>
      </c>
      <c r="N72" s="416">
        <f t="shared" si="12"/>
        <v>82</v>
      </c>
      <c r="O72" s="421">
        <f t="shared" ref="O72" si="13">SUM(O70:O70)</f>
        <v>97.560975609756099</v>
      </c>
    </row>
    <row r="73" spans="1:15" ht="15.75" customHeight="1" x14ac:dyDescent="0.25">
      <c r="A73" s="424"/>
      <c r="B73" s="424"/>
      <c r="C73" s="424"/>
      <c r="D73" s="424"/>
      <c r="E73" s="424"/>
      <c r="F73" s="424"/>
      <c r="G73" s="424"/>
      <c r="H73" s="424"/>
      <c r="I73" s="424"/>
      <c r="J73" s="424"/>
      <c r="K73" s="424"/>
      <c r="L73" s="424"/>
      <c r="M73" s="424"/>
      <c r="N73" s="425"/>
    </row>
    <row r="74" spans="1:15" ht="15.75" customHeight="1" x14ac:dyDescent="0.25">
      <c r="A74" s="400" t="s">
        <v>36</v>
      </c>
      <c r="B74" s="400"/>
      <c r="C74" s="400"/>
      <c r="D74" s="400"/>
      <c r="E74" s="400"/>
      <c r="F74" s="400"/>
      <c r="G74" s="400"/>
      <c r="H74" s="400"/>
      <c r="I74" s="400"/>
      <c r="J74" s="400"/>
      <c r="K74" s="400"/>
      <c r="L74" s="400"/>
      <c r="M74" s="400"/>
      <c r="N74" s="426">
        <f>+N44+N52+N61+N67+N72</f>
        <v>24047</v>
      </c>
      <c r="O74" s="427"/>
    </row>
    <row r="75" spans="1:15" ht="15.75" customHeight="1" x14ac:dyDescent="0.25"/>
    <row r="76" spans="1:15" ht="15.75" customHeight="1" x14ac:dyDescent="0.25"/>
    <row r="77" spans="1:15" ht="15.75" customHeight="1" x14ac:dyDescent="0.25">
      <c r="A77" s="295" t="s">
        <v>65</v>
      </c>
      <c r="B77" s="295" t="s">
        <v>89</v>
      </c>
      <c r="C77" s="295" t="s">
        <v>90</v>
      </c>
      <c r="D77" s="295" t="s">
        <v>91</v>
      </c>
      <c r="E77" s="295" t="s">
        <v>92</v>
      </c>
      <c r="F77" s="295" t="s">
        <v>93</v>
      </c>
      <c r="G77" s="295" t="s">
        <v>94</v>
      </c>
      <c r="H77" s="295" t="s">
        <v>95</v>
      </c>
      <c r="I77" s="295" t="s">
        <v>96</v>
      </c>
      <c r="J77" s="295" t="s">
        <v>97</v>
      </c>
      <c r="K77" s="295" t="s">
        <v>98</v>
      </c>
      <c r="L77" s="295" t="s">
        <v>99</v>
      </c>
      <c r="M77" s="295" t="s">
        <v>100</v>
      </c>
      <c r="N77" s="295" t="s">
        <v>36</v>
      </c>
      <c r="O77" s="292" t="s">
        <v>68</v>
      </c>
    </row>
    <row r="78" spans="1:15" ht="15.75" customHeight="1" x14ac:dyDescent="0.25">
      <c r="A78" s="292" t="str">
        <f>+A35</f>
        <v>Automóviles</v>
      </c>
      <c r="B78" s="410">
        <f t="shared" ref="B78:N78" si="14">+B44</f>
        <v>511</v>
      </c>
      <c r="C78" s="410">
        <f t="shared" si="14"/>
        <v>405</v>
      </c>
      <c r="D78" s="410">
        <f t="shared" si="14"/>
        <v>497</v>
      </c>
      <c r="E78" s="410">
        <f t="shared" si="14"/>
        <v>523</v>
      </c>
      <c r="F78" s="410">
        <f t="shared" si="14"/>
        <v>594</v>
      </c>
      <c r="G78" s="410">
        <f t="shared" si="14"/>
        <v>839</v>
      </c>
      <c r="H78" s="410">
        <f t="shared" si="14"/>
        <v>0</v>
      </c>
      <c r="I78" s="410">
        <f t="shared" si="14"/>
        <v>0</v>
      </c>
      <c r="J78" s="410">
        <f t="shared" si="14"/>
        <v>0</v>
      </c>
      <c r="K78" s="410">
        <f t="shared" si="14"/>
        <v>0</v>
      </c>
      <c r="L78" s="410">
        <f t="shared" si="14"/>
        <v>0</v>
      </c>
      <c r="M78" s="410">
        <f t="shared" si="14"/>
        <v>0</v>
      </c>
      <c r="N78" s="419">
        <f t="shared" si="14"/>
        <v>3369</v>
      </c>
      <c r="O78" s="422">
        <f>+N78/$N$83%</f>
        <v>14.010063625400258</v>
      </c>
    </row>
    <row r="79" spans="1:15" ht="15.75" customHeight="1" x14ac:dyDescent="0.25">
      <c r="A79" s="292" t="str">
        <f>+A48</f>
        <v>Pick Up</v>
      </c>
      <c r="B79" s="410">
        <f t="shared" ref="B79:N79" si="15">+B52</f>
        <v>558</v>
      </c>
      <c r="C79" s="410">
        <f t="shared" si="15"/>
        <v>626</v>
      </c>
      <c r="D79" s="410">
        <f t="shared" si="15"/>
        <v>939</v>
      </c>
      <c r="E79" s="410">
        <f t="shared" si="15"/>
        <v>1306</v>
      </c>
      <c r="F79" s="410">
        <f t="shared" si="15"/>
        <v>1158</v>
      </c>
      <c r="G79" s="410">
        <f t="shared" si="15"/>
        <v>733</v>
      </c>
      <c r="H79" s="410">
        <f t="shared" si="15"/>
        <v>0</v>
      </c>
      <c r="I79" s="410">
        <f t="shared" si="15"/>
        <v>0</v>
      </c>
      <c r="J79" s="410">
        <f t="shared" si="15"/>
        <v>0</v>
      </c>
      <c r="K79" s="410">
        <f t="shared" si="15"/>
        <v>0</v>
      </c>
      <c r="L79" s="410">
        <f t="shared" si="15"/>
        <v>0</v>
      </c>
      <c r="M79" s="410">
        <f t="shared" si="15"/>
        <v>0</v>
      </c>
      <c r="N79" s="419">
        <f t="shared" si="15"/>
        <v>5320</v>
      </c>
      <c r="O79" s="422">
        <f>+N79/$N$83%</f>
        <v>22.123341788996548</v>
      </c>
    </row>
    <row r="80" spans="1:15" ht="15.75" customHeight="1" x14ac:dyDescent="0.25">
      <c r="A80" s="292" t="str">
        <f>+A54</f>
        <v>SUV</v>
      </c>
      <c r="B80" s="410">
        <f t="shared" ref="B80:N80" si="16">+B61</f>
        <v>2052</v>
      </c>
      <c r="C80" s="410">
        <f t="shared" si="16"/>
        <v>2214</v>
      </c>
      <c r="D80" s="410">
        <f t="shared" si="16"/>
        <v>2545</v>
      </c>
      <c r="E80" s="410">
        <f t="shared" si="16"/>
        <v>2650</v>
      </c>
      <c r="F80" s="410">
        <f t="shared" si="16"/>
        <v>2545</v>
      </c>
      <c r="G80" s="410">
        <f t="shared" si="16"/>
        <v>2818</v>
      </c>
      <c r="H80" s="410">
        <f t="shared" si="16"/>
        <v>0</v>
      </c>
      <c r="I80" s="410">
        <f t="shared" si="16"/>
        <v>0</v>
      </c>
      <c r="J80" s="410">
        <f t="shared" si="16"/>
        <v>0</v>
      </c>
      <c r="K80" s="410">
        <f t="shared" si="16"/>
        <v>0</v>
      </c>
      <c r="L80" s="410">
        <f t="shared" si="16"/>
        <v>0</v>
      </c>
      <c r="M80" s="410">
        <f t="shared" si="16"/>
        <v>0</v>
      </c>
      <c r="N80" s="419">
        <f t="shared" si="16"/>
        <v>14824</v>
      </c>
      <c r="O80" s="422">
        <f>+N80/$N$83%</f>
        <v>61.645943360918203</v>
      </c>
    </row>
    <row r="81" spans="1:15" ht="15.75" customHeight="1" x14ac:dyDescent="0.25">
      <c r="A81" s="292" t="str">
        <f>+A63</f>
        <v>Furgón</v>
      </c>
      <c r="B81" s="410">
        <f t="shared" ref="B81:N81" si="17">+B67</f>
        <v>79</v>
      </c>
      <c r="C81" s="410">
        <f t="shared" si="17"/>
        <v>46</v>
      </c>
      <c r="D81" s="410">
        <f t="shared" si="17"/>
        <v>43</v>
      </c>
      <c r="E81" s="410">
        <f t="shared" si="17"/>
        <v>128</v>
      </c>
      <c r="F81" s="410">
        <f t="shared" si="17"/>
        <v>32</v>
      </c>
      <c r="G81" s="410">
        <f t="shared" si="17"/>
        <v>124</v>
      </c>
      <c r="H81" s="410">
        <f t="shared" si="17"/>
        <v>0</v>
      </c>
      <c r="I81" s="410">
        <f t="shared" si="17"/>
        <v>0</v>
      </c>
      <c r="J81" s="410">
        <f t="shared" si="17"/>
        <v>0</v>
      </c>
      <c r="K81" s="410">
        <f t="shared" si="17"/>
        <v>0</v>
      </c>
      <c r="L81" s="410">
        <f t="shared" si="17"/>
        <v>0</v>
      </c>
      <c r="M81" s="410">
        <f t="shared" si="17"/>
        <v>0</v>
      </c>
      <c r="N81" s="419">
        <f t="shared" si="17"/>
        <v>452</v>
      </c>
      <c r="O81" s="422">
        <f>+N81/$N$83%</f>
        <v>1.8796523474861728</v>
      </c>
    </row>
    <row r="82" spans="1:15" ht="15.75" customHeight="1" x14ac:dyDescent="0.25">
      <c r="A82" s="292" t="s">
        <v>678</v>
      </c>
      <c r="B82" s="410">
        <f t="shared" ref="B82:N82" si="18">+B72</f>
        <v>5</v>
      </c>
      <c r="C82" s="410">
        <f t="shared" si="18"/>
        <v>28</v>
      </c>
      <c r="D82" s="410">
        <f t="shared" si="18"/>
        <v>14</v>
      </c>
      <c r="E82" s="410">
        <f t="shared" si="18"/>
        <v>17</v>
      </c>
      <c r="F82" s="410">
        <f t="shared" si="18"/>
        <v>12</v>
      </c>
      <c r="G82" s="410">
        <f t="shared" si="18"/>
        <v>6</v>
      </c>
      <c r="H82" s="410">
        <f t="shared" si="18"/>
        <v>0</v>
      </c>
      <c r="I82" s="410">
        <f t="shared" si="18"/>
        <v>0</v>
      </c>
      <c r="J82" s="410">
        <f t="shared" si="18"/>
        <v>0</v>
      </c>
      <c r="K82" s="410">
        <f t="shared" si="18"/>
        <v>0</v>
      </c>
      <c r="L82" s="410">
        <f t="shared" si="18"/>
        <v>0</v>
      </c>
      <c r="M82" s="410">
        <f t="shared" si="18"/>
        <v>0</v>
      </c>
      <c r="N82" s="419">
        <f t="shared" si="18"/>
        <v>82</v>
      </c>
      <c r="O82" s="422">
        <f>+N82/$N$83%</f>
        <v>0.34099887719881899</v>
      </c>
    </row>
    <row r="83" spans="1:15" ht="15.75" customHeight="1" x14ac:dyDescent="0.25">
      <c r="A83" s="400" t="s">
        <v>36</v>
      </c>
      <c r="B83" s="428">
        <f t="shared" ref="B83:O83" si="19">SUM(B78:B82)</f>
        <v>3205</v>
      </c>
      <c r="C83" s="428">
        <f t="shared" si="19"/>
        <v>3319</v>
      </c>
      <c r="D83" s="428">
        <f t="shared" si="19"/>
        <v>4038</v>
      </c>
      <c r="E83" s="428">
        <f t="shared" si="19"/>
        <v>4624</v>
      </c>
      <c r="F83" s="428">
        <f t="shared" si="19"/>
        <v>4341</v>
      </c>
      <c r="G83" s="428">
        <f t="shared" si="19"/>
        <v>4520</v>
      </c>
      <c r="H83" s="428">
        <f t="shared" si="19"/>
        <v>0</v>
      </c>
      <c r="I83" s="428">
        <f t="shared" si="19"/>
        <v>0</v>
      </c>
      <c r="J83" s="428">
        <f t="shared" si="19"/>
        <v>0</v>
      </c>
      <c r="K83" s="429">
        <f t="shared" si="19"/>
        <v>0</v>
      </c>
      <c r="L83" s="429">
        <f t="shared" si="19"/>
        <v>0</v>
      </c>
      <c r="M83" s="429">
        <f t="shared" si="19"/>
        <v>0</v>
      </c>
      <c r="N83" s="426">
        <f t="shared" si="19"/>
        <v>24047</v>
      </c>
      <c r="O83" s="421">
        <f t="shared" si="19"/>
        <v>100</v>
      </c>
    </row>
    <row r="84" spans="1:15" ht="15.75" customHeight="1" x14ac:dyDescent="0.25"/>
    <row r="85" spans="1:15" ht="15.75" customHeight="1" x14ac:dyDescent="0.25">
      <c r="A85" s="430" t="s">
        <v>2312</v>
      </c>
      <c r="B85" s="430"/>
      <c r="C85" s="430"/>
      <c r="D85" s="430"/>
      <c r="E85" s="430"/>
      <c r="F85" s="430"/>
      <c r="G85" s="430"/>
      <c r="H85" s="430"/>
      <c r="I85" s="430"/>
      <c r="J85" s="430"/>
      <c r="K85" s="430"/>
      <c r="L85" s="430"/>
      <c r="M85" s="430"/>
      <c r="N85" s="430"/>
      <c r="O85" s="430"/>
    </row>
    <row r="86" spans="1:15" ht="15.75" customHeight="1" x14ac:dyDescent="0.25">
      <c r="A86" s="1020" t="s">
        <v>679</v>
      </c>
      <c r="B86" s="1037">
        <v>2025</v>
      </c>
      <c r="C86" s="1037">
        <v>2026</v>
      </c>
      <c r="D86" s="1014" t="s">
        <v>2313</v>
      </c>
      <c r="E86" s="1014" t="s">
        <v>2314</v>
      </c>
    </row>
    <row r="87" spans="1:15" ht="15.75" customHeight="1" x14ac:dyDescent="0.25">
      <c r="A87" s="1015"/>
      <c r="B87" s="1015"/>
      <c r="C87" s="1015"/>
      <c r="D87" s="1015"/>
      <c r="E87" s="1015"/>
    </row>
    <row r="88" spans="1:15" ht="15.75" customHeight="1" x14ac:dyDescent="0.25">
      <c r="A88" s="292" t="s">
        <v>277</v>
      </c>
      <c r="B88" s="431">
        <v>2492</v>
      </c>
      <c r="C88" s="431">
        <v>3020</v>
      </c>
      <c r="D88" s="412">
        <f t="shared" ref="D88:D96" si="20">+C88/B88-1</f>
        <v>0.2118780096308186</v>
      </c>
      <c r="E88" s="412">
        <f>+C88/$C$96</f>
        <v>0.89640842980112789</v>
      </c>
    </row>
    <row r="89" spans="1:15" ht="15.75" customHeight="1" x14ac:dyDescent="0.25">
      <c r="A89" s="292" t="s">
        <v>328</v>
      </c>
      <c r="B89" s="431">
        <v>532</v>
      </c>
      <c r="C89" s="431">
        <v>121</v>
      </c>
      <c r="D89" s="412">
        <f t="shared" si="20"/>
        <v>-0.77255639097744355</v>
      </c>
      <c r="E89" s="412">
        <f t="shared" ref="E89:E95" si="21">+C89/$C$96</f>
        <v>3.591570198872069E-2</v>
      </c>
    </row>
    <row r="90" spans="1:15" ht="15.75" customHeight="1" x14ac:dyDescent="0.25">
      <c r="A90" s="292" t="s">
        <v>301</v>
      </c>
      <c r="B90" s="431">
        <v>110</v>
      </c>
      <c r="C90" s="431">
        <v>148</v>
      </c>
      <c r="D90" s="412">
        <f t="shared" si="20"/>
        <v>0.34545454545454546</v>
      </c>
      <c r="E90" s="412">
        <f t="shared" si="21"/>
        <v>4.3929949539922825E-2</v>
      </c>
    </row>
    <row r="91" spans="1:15" ht="15.75" customHeight="1" x14ac:dyDescent="0.25">
      <c r="A91" s="292" t="s">
        <v>451</v>
      </c>
      <c r="B91" s="431">
        <v>88</v>
      </c>
      <c r="C91" s="431">
        <v>54</v>
      </c>
      <c r="D91" s="412">
        <f t="shared" si="20"/>
        <v>-0.38636363636363635</v>
      </c>
      <c r="E91" s="412">
        <f t="shared" si="21"/>
        <v>1.6028495102404273E-2</v>
      </c>
    </row>
    <row r="92" spans="1:15" ht="15.75" customHeight="1" x14ac:dyDescent="0.25">
      <c r="A92" s="292" t="s">
        <v>284</v>
      </c>
      <c r="B92" s="431">
        <v>18</v>
      </c>
      <c r="C92" s="431">
        <v>18</v>
      </c>
      <c r="D92" s="412">
        <f t="shared" si="20"/>
        <v>0</v>
      </c>
      <c r="E92" s="412">
        <f t="shared" si="21"/>
        <v>5.3428317008014248E-3</v>
      </c>
    </row>
    <row r="93" spans="1:15" ht="15.75" customHeight="1" x14ac:dyDescent="0.25">
      <c r="A93" s="292" t="s">
        <v>306</v>
      </c>
      <c r="B93" s="431">
        <v>1</v>
      </c>
      <c r="C93" s="431">
        <v>4</v>
      </c>
      <c r="D93" s="412">
        <f t="shared" si="20"/>
        <v>3</v>
      </c>
      <c r="E93" s="412">
        <f t="shared" si="21"/>
        <v>1.1872959335114278E-3</v>
      </c>
    </row>
    <row r="94" spans="1:15" ht="15.75" customHeight="1" x14ac:dyDescent="0.25">
      <c r="A94" s="292" t="s">
        <v>309</v>
      </c>
      <c r="B94" s="431">
        <v>0</v>
      </c>
      <c r="C94" s="431">
        <v>3</v>
      </c>
      <c r="D94" s="412" t="e">
        <f t="shared" si="20"/>
        <v>#DIV/0!</v>
      </c>
      <c r="E94" s="412">
        <f t="shared" si="21"/>
        <v>8.9047195013357077E-4</v>
      </c>
    </row>
    <row r="95" spans="1:15" ht="15.75" customHeight="1" x14ac:dyDescent="0.25">
      <c r="A95" s="292" t="s">
        <v>631</v>
      </c>
      <c r="B95" s="431">
        <v>0</v>
      </c>
      <c r="C95" s="431">
        <v>1</v>
      </c>
      <c r="D95" s="412" t="e">
        <f t="shared" si="20"/>
        <v>#DIV/0!</v>
      </c>
      <c r="E95" s="412">
        <f t="shared" si="21"/>
        <v>2.9682398337785694E-4</v>
      </c>
    </row>
    <row r="96" spans="1:15" ht="15.75" customHeight="1" x14ac:dyDescent="0.25">
      <c r="A96" s="432" t="s">
        <v>36</v>
      </c>
      <c r="B96" s="429">
        <f>SUM(B88:B95)</f>
        <v>3241</v>
      </c>
      <c r="C96" s="429">
        <f>SUM(C88:C95)</f>
        <v>3369</v>
      </c>
      <c r="D96" s="433">
        <f t="shared" si="20"/>
        <v>3.9493983338475758E-2</v>
      </c>
      <c r="E96" s="433">
        <f>SUM(E88:E95)</f>
        <v>0.99999999999999989</v>
      </c>
    </row>
    <row r="97" spans="1:5" ht="15.75" customHeight="1" x14ac:dyDescent="0.25"/>
    <row r="98" spans="1:5" ht="15.75" customHeight="1" x14ac:dyDescent="0.25">
      <c r="A98" s="1020" t="s">
        <v>82</v>
      </c>
      <c r="B98" s="1037">
        <v>2025</v>
      </c>
      <c r="C98" s="1037">
        <v>2026</v>
      </c>
      <c r="D98" s="1014" t="s">
        <v>2313</v>
      </c>
      <c r="E98" s="1014" t="s">
        <v>2314</v>
      </c>
    </row>
    <row r="99" spans="1:5" ht="15" customHeight="1" x14ac:dyDescent="0.25">
      <c r="A99" s="1015"/>
      <c r="B99" s="1015"/>
      <c r="C99" s="1015"/>
      <c r="D99" s="1015"/>
      <c r="E99" s="1015"/>
    </row>
    <row r="100" spans="1:5" ht="15" customHeight="1" x14ac:dyDescent="0.25">
      <c r="A100" s="292" t="s">
        <v>274</v>
      </c>
      <c r="B100" s="431">
        <v>2725</v>
      </c>
      <c r="C100" s="431">
        <v>3347</v>
      </c>
      <c r="D100" s="412">
        <f>+C100/B100-1</f>
        <v>0.2282568807339449</v>
      </c>
      <c r="E100" s="412">
        <f>+C100/$C$103</f>
        <v>0.62913533834586466</v>
      </c>
    </row>
    <row r="101" spans="1:5" ht="15.75" customHeight="1" x14ac:dyDescent="0.25">
      <c r="A101" s="292" t="s">
        <v>324</v>
      </c>
      <c r="B101" s="431">
        <v>856</v>
      </c>
      <c r="C101" s="431">
        <v>1682</v>
      </c>
      <c r="D101" s="412">
        <f>+C101/B101-1</f>
        <v>0.9649532710280373</v>
      </c>
      <c r="E101" s="412">
        <f>+C101/$C$103</f>
        <v>0.31616541353383459</v>
      </c>
    </row>
    <row r="102" spans="1:5" ht="15.75" customHeight="1" x14ac:dyDescent="0.25">
      <c r="A102" s="292" t="s">
        <v>376</v>
      </c>
      <c r="B102" s="431">
        <v>207</v>
      </c>
      <c r="C102" s="431">
        <v>291</v>
      </c>
      <c r="D102" s="412">
        <f>+C102/B102-1</f>
        <v>0.40579710144927539</v>
      </c>
      <c r="E102" s="412">
        <f>+C102/$C$103</f>
        <v>5.4699248120300754E-2</v>
      </c>
    </row>
    <row r="103" spans="1:5" ht="15.75" customHeight="1" x14ac:dyDescent="0.25">
      <c r="A103" s="432" t="s">
        <v>680</v>
      </c>
      <c r="B103" s="429">
        <f>SUM(B100:B102)</f>
        <v>3788</v>
      </c>
      <c r="C103" s="429">
        <f>SUM(C100:C102)</f>
        <v>5320</v>
      </c>
      <c r="D103" s="433">
        <f>+C103/B103-1</f>
        <v>0.40443505807814151</v>
      </c>
      <c r="E103" s="433">
        <f>SUM(E100:E102)</f>
        <v>1</v>
      </c>
    </row>
    <row r="104" spans="1:5" ht="15.75" customHeight="1" x14ac:dyDescent="0.25"/>
    <row r="105" spans="1:5" ht="15" customHeight="1" x14ac:dyDescent="0.25">
      <c r="A105" s="1020" t="s">
        <v>83</v>
      </c>
      <c r="B105" s="1037">
        <v>2025</v>
      </c>
      <c r="C105" s="1037">
        <v>2026</v>
      </c>
      <c r="D105" s="1014" t="s">
        <v>2313</v>
      </c>
      <c r="E105" s="1014" t="s">
        <v>2314</v>
      </c>
    </row>
    <row r="106" spans="1:5" ht="15" customHeight="1" x14ac:dyDescent="0.25">
      <c r="A106" s="1015"/>
      <c r="B106" s="1015"/>
      <c r="C106" s="1015"/>
      <c r="D106" s="1015"/>
      <c r="E106" s="1015"/>
    </row>
    <row r="107" spans="1:5" ht="15" customHeight="1" x14ac:dyDescent="0.25">
      <c r="A107" s="292" t="s">
        <v>272</v>
      </c>
      <c r="B107" s="431">
        <v>3935</v>
      </c>
      <c r="C107" s="431">
        <v>5761</v>
      </c>
      <c r="D107" s="412">
        <f t="shared" ref="D107:D112" si="22">+C107/B107-1</f>
        <v>0.46404066073697581</v>
      </c>
      <c r="E107" s="412">
        <f t="shared" ref="E107:E112" si="23">+C107/$C$113</f>
        <v>0.38862655153804643</v>
      </c>
    </row>
    <row r="108" spans="1:5" ht="15.75" customHeight="1" x14ac:dyDescent="0.25">
      <c r="A108" s="292" t="s">
        <v>289</v>
      </c>
      <c r="B108" s="431">
        <v>3612</v>
      </c>
      <c r="C108" s="431">
        <v>6529</v>
      </c>
      <c r="D108" s="412">
        <f t="shared" si="22"/>
        <v>0.8075858250276855</v>
      </c>
      <c r="E108" s="412">
        <f t="shared" si="23"/>
        <v>0.44043443065299515</v>
      </c>
    </row>
    <row r="109" spans="1:5" ht="15.75" customHeight="1" x14ac:dyDescent="0.25">
      <c r="A109" s="292" t="s">
        <v>299</v>
      </c>
      <c r="B109" s="431">
        <v>782</v>
      </c>
      <c r="C109" s="431">
        <v>1223</v>
      </c>
      <c r="D109" s="412">
        <f t="shared" si="22"/>
        <v>0.5639386189258313</v>
      </c>
      <c r="E109" s="412">
        <f t="shared" si="23"/>
        <v>8.2501349163518617E-2</v>
      </c>
    </row>
    <row r="110" spans="1:5" ht="15.75" customHeight="1" x14ac:dyDescent="0.25">
      <c r="A110" s="292" t="s">
        <v>345</v>
      </c>
      <c r="B110" s="431">
        <v>768</v>
      </c>
      <c r="C110" s="431">
        <v>1043</v>
      </c>
      <c r="D110" s="412">
        <f t="shared" si="22"/>
        <v>0.35807291666666674</v>
      </c>
      <c r="E110" s="412">
        <f t="shared" si="23"/>
        <v>7.0358877495952515E-2</v>
      </c>
    </row>
    <row r="111" spans="1:5" ht="15.75" customHeight="1" x14ac:dyDescent="0.25">
      <c r="A111" s="292" t="s">
        <v>291</v>
      </c>
      <c r="B111" s="431">
        <v>150</v>
      </c>
      <c r="C111" s="431">
        <v>209</v>
      </c>
      <c r="D111" s="412">
        <f t="shared" si="22"/>
        <v>0.39333333333333331</v>
      </c>
      <c r="E111" s="412">
        <f t="shared" si="23"/>
        <v>1.4098758769562871E-2</v>
      </c>
    </row>
    <row r="112" spans="1:5" ht="15.75" customHeight="1" x14ac:dyDescent="0.25">
      <c r="A112" s="292" t="s">
        <v>287</v>
      </c>
      <c r="B112" s="431">
        <v>51</v>
      </c>
      <c r="C112" s="431">
        <v>59</v>
      </c>
      <c r="D112" s="412">
        <f t="shared" si="22"/>
        <v>0.15686274509803932</v>
      </c>
      <c r="E112" s="412">
        <f t="shared" si="23"/>
        <v>3.9800323799244466E-3</v>
      </c>
    </row>
    <row r="113" spans="1:5" ht="15.75" customHeight="1" x14ac:dyDescent="0.25">
      <c r="A113" s="434" t="s">
        <v>1452</v>
      </c>
      <c r="B113" s="429">
        <f>SUM(B107:B112)</f>
        <v>9298</v>
      </c>
      <c r="C113" s="429">
        <f>SUM(C107:C112)</f>
        <v>14824</v>
      </c>
      <c r="D113" s="433">
        <f t="shared" ref="D113" si="24">+C113/B113-1</f>
        <v>0.59432135943213593</v>
      </c>
      <c r="E113" s="433">
        <f>SUM(E107:E112)</f>
        <v>0.99999999999999989</v>
      </c>
    </row>
    <row r="114" spans="1:5" ht="15.75" customHeight="1" x14ac:dyDescent="0.25"/>
    <row r="115" spans="1:5" ht="15.75" customHeight="1" x14ac:dyDescent="0.25">
      <c r="A115" s="1020" t="s">
        <v>681</v>
      </c>
      <c r="B115" s="1037">
        <v>2025</v>
      </c>
      <c r="C115" s="1037">
        <v>2026</v>
      </c>
      <c r="D115" s="1014" t="s">
        <v>2313</v>
      </c>
      <c r="E115" s="1014" t="s">
        <v>2314</v>
      </c>
    </row>
    <row r="116" spans="1:5" ht="15" customHeight="1" x14ac:dyDescent="0.25">
      <c r="A116" s="1015"/>
      <c r="B116" s="1015"/>
      <c r="C116" s="1015"/>
      <c r="D116" s="1015"/>
      <c r="E116" s="1015"/>
    </row>
    <row r="117" spans="1:5" ht="15" customHeight="1" x14ac:dyDescent="0.25">
      <c r="A117" s="292" t="s">
        <v>1450</v>
      </c>
      <c r="B117" s="431">
        <v>251</v>
      </c>
      <c r="C117" s="431">
        <v>376</v>
      </c>
      <c r="D117" s="412">
        <f>+C117/B117-1</f>
        <v>0.49800796812749004</v>
      </c>
      <c r="E117" s="412">
        <f>+C117/$C$120</f>
        <v>0.83185840707964598</v>
      </c>
    </row>
    <row r="118" spans="1:5" ht="15.75" customHeight="1" x14ac:dyDescent="0.25">
      <c r="A118" s="292" t="s">
        <v>1451</v>
      </c>
      <c r="B118" s="431">
        <v>127</v>
      </c>
      <c r="C118" s="431">
        <v>72</v>
      </c>
      <c r="D118" s="412">
        <f>+C118/B118-1</f>
        <v>-0.43307086614173229</v>
      </c>
      <c r="E118" s="412">
        <f>+C118/$C$120</f>
        <v>0.15929203539823009</v>
      </c>
    </row>
    <row r="119" spans="1:5" ht="15.75" customHeight="1" x14ac:dyDescent="0.25">
      <c r="A119" s="292" t="s">
        <v>397</v>
      </c>
      <c r="B119" s="431">
        <v>43</v>
      </c>
      <c r="C119" s="431">
        <v>4</v>
      </c>
      <c r="D119" s="412">
        <f>+C119/B119-1</f>
        <v>-0.90697674418604657</v>
      </c>
      <c r="E119" s="412">
        <f>+C119/$C$120</f>
        <v>8.8495575221238937E-3</v>
      </c>
    </row>
    <row r="120" spans="1:5" ht="15.75" customHeight="1" x14ac:dyDescent="0.25">
      <c r="A120" s="432" t="s">
        <v>682</v>
      </c>
      <c r="B120" s="429">
        <f>SUM(B117:B119)</f>
        <v>421</v>
      </c>
      <c r="C120" s="429">
        <f>SUM(C117:C119)</f>
        <v>452</v>
      </c>
      <c r="D120" s="433">
        <f>+C120/B120-1</f>
        <v>7.3634204275534465E-2</v>
      </c>
      <c r="E120" s="433">
        <f>SUM(E117:E119)</f>
        <v>1</v>
      </c>
    </row>
    <row r="121" spans="1:5" ht="15.75" customHeight="1" x14ac:dyDescent="0.25"/>
    <row r="122" spans="1:5" ht="15" customHeight="1" x14ac:dyDescent="0.25">
      <c r="A122" s="1020" t="s">
        <v>81</v>
      </c>
      <c r="B122" s="1037">
        <v>2025</v>
      </c>
      <c r="C122" s="1037">
        <v>2026</v>
      </c>
      <c r="D122" s="1014" t="s">
        <v>2313</v>
      </c>
      <c r="E122" s="1014" t="s">
        <v>2314</v>
      </c>
    </row>
    <row r="123" spans="1:5" ht="15" customHeight="1" x14ac:dyDescent="0.25">
      <c r="A123" s="1015"/>
      <c r="B123" s="1015"/>
      <c r="C123" s="1015"/>
      <c r="D123" s="1015"/>
      <c r="E123" s="1015"/>
    </row>
    <row r="124" spans="1:5" ht="15" customHeight="1" x14ac:dyDescent="0.25">
      <c r="A124" s="292" t="s">
        <v>81</v>
      </c>
      <c r="B124" s="431">
        <v>101</v>
      </c>
      <c r="C124" s="431">
        <v>80</v>
      </c>
      <c r="D124" s="412">
        <f>+C124/B124-1</f>
        <v>-0.20792079207920788</v>
      </c>
      <c r="E124" s="412">
        <f>+C124/$C$126</f>
        <v>0.97560975609756095</v>
      </c>
    </row>
    <row r="125" spans="1:5" ht="15.75" customHeight="1" x14ac:dyDescent="0.25">
      <c r="A125" s="292" t="s">
        <v>459</v>
      </c>
      <c r="B125" s="431">
        <v>1</v>
      </c>
      <c r="C125" s="431">
        <v>2</v>
      </c>
      <c r="D125" s="412">
        <v>1</v>
      </c>
      <c r="E125" s="412">
        <f>+C125/$C$126</f>
        <v>2.4390243902439025E-2</v>
      </c>
    </row>
    <row r="126" spans="1:5" ht="15.75" customHeight="1" x14ac:dyDescent="0.25">
      <c r="A126" s="432" t="s">
        <v>683</v>
      </c>
      <c r="B126" s="429">
        <f>SUM(B124:B125)</f>
        <v>102</v>
      </c>
      <c r="C126" s="429">
        <f>SUM(C124:C125)</f>
        <v>82</v>
      </c>
      <c r="D126" s="433">
        <f>+C126/B126-1</f>
        <v>-0.19607843137254899</v>
      </c>
      <c r="E126" s="433">
        <f>SUM(E124:E125)</f>
        <v>1</v>
      </c>
    </row>
    <row r="127" spans="1:5" ht="15.75" customHeight="1" x14ac:dyDescent="0.25"/>
    <row r="128" spans="1:5" ht="15" customHeight="1" x14ac:dyDescent="0.25">
      <c r="A128" s="400" t="s">
        <v>36</v>
      </c>
      <c r="B128" s="429">
        <f>+B96+B103+B113+B120+B126</f>
        <v>16850</v>
      </c>
      <c r="C128" s="429">
        <f>+C96+C103+C113+C120+C126</f>
        <v>24047</v>
      </c>
      <c r="D128" s="435">
        <f>+C128/B128-1</f>
        <v>0.42712166172106825</v>
      </c>
      <c r="E128" s="436"/>
    </row>
    <row r="131" ht="15" hidden="1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sortState xmlns:xlrd2="http://schemas.microsoft.com/office/spreadsheetml/2017/richdata2" ref="A64:O66">
    <sortCondition descending="1" ref="N64:N66"/>
  </sortState>
  <mergeCells count="27">
    <mergeCell ref="A2:O2"/>
    <mergeCell ref="A34:O34"/>
    <mergeCell ref="A86:A87"/>
    <mergeCell ref="B86:B87"/>
    <mergeCell ref="C86:C87"/>
    <mergeCell ref="D86:D87"/>
    <mergeCell ref="E86:E87"/>
    <mergeCell ref="A98:A99"/>
    <mergeCell ref="B98:B99"/>
    <mergeCell ref="C98:C99"/>
    <mergeCell ref="D98:D99"/>
    <mergeCell ref="E98:E99"/>
    <mergeCell ref="A105:A106"/>
    <mergeCell ref="B105:B106"/>
    <mergeCell ref="E105:E106"/>
    <mergeCell ref="A122:A123"/>
    <mergeCell ref="B122:B123"/>
    <mergeCell ref="C122:C123"/>
    <mergeCell ref="D122:D123"/>
    <mergeCell ref="E122:E123"/>
    <mergeCell ref="C105:C106"/>
    <mergeCell ref="D105:D106"/>
    <mergeCell ref="A115:A116"/>
    <mergeCell ref="B115:B116"/>
    <mergeCell ref="C115:C116"/>
    <mergeCell ref="D115:D116"/>
    <mergeCell ref="E115:E116"/>
  </mergeCells>
  <pageMargins left="0.7" right="0.7" top="0.75" bottom="0.75" header="0" footer="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004"/>
  <sheetViews>
    <sheetView workbookViewId="0">
      <selection sqref="A1:M1"/>
    </sheetView>
  </sheetViews>
  <sheetFormatPr baseColWidth="10" defaultColWidth="7.5703125" defaultRowHeight="15" customHeight="1" x14ac:dyDescent="0.25"/>
  <cols>
    <col min="1" max="1" width="9.7109375" style="562" customWidth="1"/>
    <col min="2" max="6" width="7.5703125" style="562"/>
    <col min="7" max="7" width="8.7109375" style="562" customWidth="1"/>
    <col min="8" max="16384" width="7.5703125" style="562"/>
  </cols>
  <sheetData>
    <row r="1" spans="1:13" x14ac:dyDescent="0.25">
      <c r="A1" s="1000" t="s">
        <v>2315</v>
      </c>
      <c r="B1" s="1054"/>
      <c r="C1" s="1054"/>
      <c r="D1" s="1054"/>
      <c r="E1" s="1054"/>
      <c r="F1" s="1054"/>
      <c r="G1" s="1054"/>
      <c r="H1" s="1054"/>
      <c r="I1" s="1054"/>
      <c r="J1" s="1054"/>
      <c r="K1" s="1054"/>
      <c r="L1" s="1054"/>
      <c r="M1" s="1054"/>
    </row>
    <row r="2" spans="1:13" x14ac:dyDescent="0.25">
      <c r="A2" s="1055" t="s">
        <v>684</v>
      </c>
      <c r="B2" s="1049" t="s">
        <v>685</v>
      </c>
      <c r="C2" s="1050"/>
      <c r="D2" s="1049" t="s">
        <v>686</v>
      </c>
      <c r="E2" s="1050"/>
      <c r="F2" s="1049" t="s">
        <v>687</v>
      </c>
      <c r="G2" s="1050"/>
      <c r="H2" s="1049" t="s">
        <v>688</v>
      </c>
      <c r="I2" s="1050"/>
      <c r="J2" s="1049" t="s">
        <v>603</v>
      </c>
      <c r="K2" s="1050"/>
      <c r="L2" s="1049" t="s">
        <v>36</v>
      </c>
      <c r="M2" s="1050"/>
    </row>
    <row r="3" spans="1:13" x14ac:dyDescent="0.25">
      <c r="A3" s="1050"/>
      <c r="B3" s="604" t="s">
        <v>689</v>
      </c>
      <c r="C3" s="604" t="s">
        <v>78</v>
      </c>
      <c r="D3" s="604" t="s">
        <v>689</v>
      </c>
      <c r="E3" s="604" t="s">
        <v>78</v>
      </c>
      <c r="F3" s="604" t="s">
        <v>689</v>
      </c>
      <c r="G3" s="604" t="s">
        <v>78</v>
      </c>
      <c r="H3" s="604" t="s">
        <v>689</v>
      </c>
      <c r="I3" s="604" t="s">
        <v>78</v>
      </c>
      <c r="J3" s="604" t="s">
        <v>689</v>
      </c>
      <c r="K3" s="604" t="s">
        <v>78</v>
      </c>
      <c r="L3" s="604" t="s">
        <v>689</v>
      </c>
      <c r="M3" s="604" t="s">
        <v>78</v>
      </c>
    </row>
    <row r="4" spans="1:13" x14ac:dyDescent="0.25">
      <c r="A4" s="605" t="s">
        <v>52</v>
      </c>
      <c r="B4" s="606">
        <f>SUM(B5:B9)</f>
        <v>1343</v>
      </c>
      <c r="C4" s="607">
        <f t="shared" ref="C4:C75" si="0">+B4/L4</f>
        <v>0.41903276131045242</v>
      </c>
      <c r="D4" s="606">
        <f>SUM(D5:D9)</f>
        <v>635</v>
      </c>
      <c r="E4" s="607">
        <f t="shared" ref="E4:E76" si="1">+D4/L4</f>
        <v>0.19812792511700469</v>
      </c>
      <c r="F4" s="606">
        <f>SUM(F5:F9)</f>
        <v>743</v>
      </c>
      <c r="G4" s="607">
        <f t="shared" ref="G4:G53" si="2">+F4/L4</f>
        <v>0.23182527301092043</v>
      </c>
      <c r="H4" s="606">
        <f>SUM(H5:H9)</f>
        <v>441</v>
      </c>
      <c r="I4" s="607">
        <f>+H4/L4</f>
        <v>0.13759750390015602</v>
      </c>
      <c r="J4" s="606">
        <f>SUM(J5:J9)</f>
        <v>43</v>
      </c>
      <c r="K4" s="607">
        <f>+J4/L4</f>
        <v>1.3416536661466459E-2</v>
      </c>
      <c r="L4" s="606">
        <f>SUM(L5:L9)</f>
        <v>3205</v>
      </c>
      <c r="M4" s="607">
        <f t="shared" ref="M4:M16" si="3">+C4+E4+G4+I4+K4</f>
        <v>1</v>
      </c>
    </row>
    <row r="5" spans="1:13" x14ac:dyDescent="0.25">
      <c r="A5" s="630" t="s">
        <v>690</v>
      </c>
      <c r="B5" s="609">
        <v>347</v>
      </c>
      <c r="C5" s="610">
        <f t="shared" si="0"/>
        <v>0.79405034324942791</v>
      </c>
      <c r="D5" s="609">
        <v>1</v>
      </c>
      <c r="E5" s="610">
        <f t="shared" si="1"/>
        <v>2.2883295194508009E-3</v>
      </c>
      <c r="F5" s="609">
        <v>65</v>
      </c>
      <c r="G5" s="610">
        <f t="shared" si="2"/>
        <v>0.14874141876430205</v>
      </c>
      <c r="H5" s="609">
        <v>11</v>
      </c>
      <c r="I5" s="610">
        <f>+H5/$L$5</f>
        <v>2.5171624713958809E-2</v>
      </c>
      <c r="J5" s="609">
        <v>13</v>
      </c>
      <c r="K5" s="610">
        <f>+J5/$L$5</f>
        <v>2.9748283752860413E-2</v>
      </c>
      <c r="L5" s="609">
        <f>+B5+D5+F5+H5+J5</f>
        <v>437</v>
      </c>
      <c r="M5" s="607">
        <f t="shared" si="3"/>
        <v>1</v>
      </c>
    </row>
    <row r="6" spans="1:13" x14ac:dyDescent="0.25">
      <c r="A6" s="630" t="s">
        <v>691</v>
      </c>
      <c r="B6" s="611">
        <v>0</v>
      </c>
      <c r="C6" s="612">
        <f t="shared" si="0"/>
        <v>0</v>
      </c>
      <c r="D6" s="611">
        <v>20</v>
      </c>
      <c r="E6" s="612">
        <f t="shared" si="1"/>
        <v>0.31746031746031744</v>
      </c>
      <c r="F6" s="611">
        <v>41</v>
      </c>
      <c r="G6" s="612">
        <f t="shared" si="2"/>
        <v>0.65079365079365081</v>
      </c>
      <c r="H6" s="611">
        <v>0</v>
      </c>
      <c r="I6" s="612">
        <f>+H6/$L$6</f>
        <v>0</v>
      </c>
      <c r="J6" s="611">
        <v>2</v>
      </c>
      <c r="K6" s="612">
        <f>+J6/$L$6</f>
        <v>3.1746031746031744E-2</v>
      </c>
      <c r="L6" s="611">
        <f>+B6+D6+F6+H6+J6</f>
        <v>63</v>
      </c>
      <c r="M6" s="607">
        <f t="shared" si="3"/>
        <v>1</v>
      </c>
    </row>
    <row r="7" spans="1:13" x14ac:dyDescent="0.25">
      <c r="A7" s="630" t="s">
        <v>692</v>
      </c>
      <c r="B7" s="609">
        <v>12</v>
      </c>
      <c r="C7" s="610">
        <f t="shared" si="0"/>
        <v>0.2608695652173913</v>
      </c>
      <c r="D7" s="609">
        <v>9</v>
      </c>
      <c r="E7" s="610">
        <f t="shared" si="1"/>
        <v>0.19565217391304349</v>
      </c>
      <c r="F7" s="609">
        <v>0</v>
      </c>
      <c r="G7" s="610">
        <f t="shared" si="2"/>
        <v>0</v>
      </c>
      <c r="H7" s="609">
        <v>25</v>
      </c>
      <c r="I7" s="610">
        <f>+H7/$L$7</f>
        <v>0.54347826086956519</v>
      </c>
      <c r="J7" s="609">
        <v>0</v>
      </c>
      <c r="K7" s="610">
        <f>+J7/$L$7</f>
        <v>0</v>
      </c>
      <c r="L7" s="609">
        <f>+B7+D7+F7+H7+J7</f>
        <v>46</v>
      </c>
      <c r="M7" s="607">
        <f t="shared" si="3"/>
        <v>1</v>
      </c>
    </row>
    <row r="8" spans="1:13" x14ac:dyDescent="0.25">
      <c r="A8" s="630" t="s">
        <v>693</v>
      </c>
      <c r="B8" s="611">
        <v>0</v>
      </c>
      <c r="C8" s="612">
        <f t="shared" si="0"/>
        <v>0</v>
      </c>
      <c r="D8" s="611">
        <v>299</v>
      </c>
      <c r="E8" s="612">
        <f t="shared" si="1"/>
        <v>0.53680430879712748</v>
      </c>
      <c r="F8" s="611">
        <v>235</v>
      </c>
      <c r="G8" s="612">
        <f t="shared" si="2"/>
        <v>0.42190305206463197</v>
      </c>
      <c r="H8" s="611">
        <v>23</v>
      </c>
      <c r="I8" s="612">
        <f>+H8/$L$8</f>
        <v>4.1292639138240578E-2</v>
      </c>
      <c r="J8" s="611">
        <v>0</v>
      </c>
      <c r="K8" s="612">
        <f>+J8/$L$8</f>
        <v>0</v>
      </c>
      <c r="L8" s="611">
        <f>+B8+D8+F8+H8+J8</f>
        <v>557</v>
      </c>
      <c r="M8" s="607">
        <f t="shared" si="3"/>
        <v>1</v>
      </c>
    </row>
    <row r="9" spans="1:13" x14ac:dyDescent="0.25">
      <c r="A9" s="630" t="s">
        <v>694</v>
      </c>
      <c r="B9" s="609">
        <f>947+37</f>
        <v>984</v>
      </c>
      <c r="C9" s="610">
        <f t="shared" si="0"/>
        <v>0.4681255946717412</v>
      </c>
      <c r="D9" s="609">
        <v>306</v>
      </c>
      <c r="E9" s="610">
        <f t="shared" si="1"/>
        <v>0.1455756422454805</v>
      </c>
      <c r="F9" s="609">
        <v>402</v>
      </c>
      <c r="G9" s="610">
        <f t="shared" si="2"/>
        <v>0.19124643196955279</v>
      </c>
      <c r="H9" s="609">
        <v>382</v>
      </c>
      <c r="I9" s="610">
        <f>+H9/$L$9</f>
        <v>0.18173168411037108</v>
      </c>
      <c r="J9" s="609">
        <v>28</v>
      </c>
      <c r="K9" s="610">
        <f>+J9/$L$9</f>
        <v>1.3320647002854425E-2</v>
      </c>
      <c r="L9" s="609">
        <f>+B9+D9+F9+H9+J9</f>
        <v>2102</v>
      </c>
      <c r="M9" s="607">
        <f t="shared" si="3"/>
        <v>1</v>
      </c>
    </row>
    <row r="10" spans="1:13" x14ac:dyDescent="0.25">
      <c r="A10" s="605" t="s">
        <v>53</v>
      </c>
      <c r="B10" s="626">
        <f>SUM(B11:B15)</f>
        <v>1596</v>
      </c>
      <c r="C10" s="627">
        <f t="shared" si="0"/>
        <v>0.48086773124435073</v>
      </c>
      <c r="D10" s="626">
        <f>SUM(D11:D15)</f>
        <v>704</v>
      </c>
      <c r="E10" s="627">
        <f t="shared" si="1"/>
        <v>0.21211208195239531</v>
      </c>
      <c r="F10" s="626">
        <f>SUM(F11:F15)</f>
        <v>555</v>
      </c>
      <c r="G10" s="627">
        <f t="shared" si="2"/>
        <v>0.16721904188008435</v>
      </c>
      <c r="H10" s="626">
        <f>SUM(H11:H15)</f>
        <v>375</v>
      </c>
      <c r="I10" s="627">
        <f>+H10/L10</f>
        <v>0.11298583910816511</v>
      </c>
      <c r="J10" s="626">
        <f>SUM(J11:J15)</f>
        <v>89</v>
      </c>
      <c r="K10" s="627">
        <f>+J10/L10</f>
        <v>2.681530581500452E-2</v>
      </c>
      <c r="L10" s="626">
        <f>SUM(L11:L15)</f>
        <v>3319</v>
      </c>
      <c r="M10" s="627">
        <f t="shared" si="3"/>
        <v>1</v>
      </c>
    </row>
    <row r="11" spans="1:13" x14ac:dyDescent="0.25">
      <c r="A11" s="630" t="s">
        <v>690</v>
      </c>
      <c r="B11" s="609">
        <v>258</v>
      </c>
      <c r="C11" s="610">
        <f t="shared" si="0"/>
        <v>0.69541778975741242</v>
      </c>
      <c r="D11" s="609">
        <v>0</v>
      </c>
      <c r="E11" s="610">
        <f t="shared" si="1"/>
        <v>0</v>
      </c>
      <c r="F11" s="609">
        <v>82</v>
      </c>
      <c r="G11" s="610">
        <f t="shared" si="2"/>
        <v>0.22102425876010781</v>
      </c>
      <c r="H11" s="609">
        <v>6</v>
      </c>
      <c r="I11" s="610">
        <f>+H11/$L$11</f>
        <v>1.6172506738544475E-2</v>
      </c>
      <c r="J11" s="609">
        <v>25</v>
      </c>
      <c r="K11" s="610">
        <f>+J11/$L$11</f>
        <v>6.7385444743935305E-2</v>
      </c>
      <c r="L11" s="609">
        <f>+B11+D11+F11+H11+J11</f>
        <v>371</v>
      </c>
      <c r="M11" s="607">
        <f t="shared" si="3"/>
        <v>0.99999999999999989</v>
      </c>
    </row>
    <row r="12" spans="1:13" x14ac:dyDescent="0.25">
      <c r="A12" s="630" t="s">
        <v>691</v>
      </c>
      <c r="B12" s="611">
        <v>0</v>
      </c>
      <c r="C12" s="612">
        <f t="shared" si="0"/>
        <v>0</v>
      </c>
      <c r="D12" s="611">
        <v>6</v>
      </c>
      <c r="E12" s="612">
        <f t="shared" si="1"/>
        <v>0.125</v>
      </c>
      <c r="F12" s="611">
        <v>40</v>
      </c>
      <c r="G12" s="612">
        <f t="shared" si="2"/>
        <v>0.83333333333333337</v>
      </c>
      <c r="H12" s="611">
        <v>0</v>
      </c>
      <c r="I12" s="612">
        <f>+H12/$L$12</f>
        <v>0</v>
      </c>
      <c r="J12" s="611">
        <v>2</v>
      </c>
      <c r="K12" s="612">
        <f>+J12/$L$12</f>
        <v>4.1666666666666664E-2</v>
      </c>
      <c r="L12" s="611">
        <f>+B12+D12+F12+H12+J12</f>
        <v>48</v>
      </c>
      <c r="M12" s="607">
        <f t="shared" si="3"/>
        <v>1</v>
      </c>
    </row>
    <row r="13" spans="1:13" x14ac:dyDescent="0.25">
      <c r="A13" s="630" t="s">
        <v>692</v>
      </c>
      <c r="B13" s="609">
        <v>5</v>
      </c>
      <c r="C13" s="610">
        <f t="shared" si="0"/>
        <v>0.19230769230769232</v>
      </c>
      <c r="D13" s="609">
        <v>21</v>
      </c>
      <c r="E13" s="610">
        <f t="shared" si="1"/>
        <v>0.80769230769230771</v>
      </c>
      <c r="F13" s="609">
        <v>0</v>
      </c>
      <c r="G13" s="610">
        <f t="shared" si="2"/>
        <v>0</v>
      </c>
      <c r="H13" s="609">
        <v>0</v>
      </c>
      <c r="I13" s="610">
        <f>+H13/$L$13</f>
        <v>0</v>
      </c>
      <c r="J13" s="609">
        <v>0</v>
      </c>
      <c r="K13" s="610">
        <f>+J13/$L$13</f>
        <v>0</v>
      </c>
      <c r="L13" s="609">
        <f>+B13+D13+F13+H13+J13</f>
        <v>26</v>
      </c>
      <c r="M13" s="607">
        <f t="shared" si="3"/>
        <v>1</v>
      </c>
    </row>
    <row r="14" spans="1:13" x14ac:dyDescent="0.25">
      <c r="A14" s="630" t="s">
        <v>693</v>
      </c>
      <c r="B14" s="611">
        <v>1</v>
      </c>
      <c r="C14" s="612">
        <f t="shared" si="0"/>
        <v>1.594896331738437E-3</v>
      </c>
      <c r="D14" s="611">
        <v>427</v>
      </c>
      <c r="E14" s="612">
        <f t="shared" si="1"/>
        <v>0.68102073365231264</v>
      </c>
      <c r="F14" s="611">
        <v>176</v>
      </c>
      <c r="G14" s="612">
        <f t="shared" si="2"/>
        <v>0.2807017543859649</v>
      </c>
      <c r="H14" s="611">
        <v>16</v>
      </c>
      <c r="I14" s="612">
        <f>+H14/$L$14</f>
        <v>2.5518341307814992E-2</v>
      </c>
      <c r="J14" s="611">
        <v>7</v>
      </c>
      <c r="K14" s="612">
        <f>+J14/$L$14</f>
        <v>1.1164274322169059E-2</v>
      </c>
      <c r="L14" s="611">
        <f>+B14+D14+F14+H14+J14</f>
        <v>627</v>
      </c>
      <c r="M14" s="607">
        <f t="shared" si="3"/>
        <v>1</v>
      </c>
    </row>
    <row r="15" spans="1:13" x14ac:dyDescent="0.25">
      <c r="A15" s="630" t="s">
        <v>694</v>
      </c>
      <c r="B15" s="609">
        <v>1332</v>
      </c>
      <c r="C15" s="610">
        <f t="shared" si="0"/>
        <v>0.59279038718291055</v>
      </c>
      <c r="D15" s="609">
        <v>250</v>
      </c>
      <c r="E15" s="610">
        <f t="shared" si="1"/>
        <v>0.11125945705384958</v>
      </c>
      <c r="F15" s="609">
        <v>257</v>
      </c>
      <c r="G15" s="610">
        <f t="shared" si="2"/>
        <v>0.11437472185135737</v>
      </c>
      <c r="H15" s="609">
        <v>353</v>
      </c>
      <c r="I15" s="610">
        <f>+H15/$L$15</f>
        <v>0.15709835336003561</v>
      </c>
      <c r="J15" s="609">
        <v>55</v>
      </c>
      <c r="K15" s="610">
        <f>+J15/$L$15</f>
        <v>2.4477080551846907E-2</v>
      </c>
      <c r="L15" s="609">
        <f>+B15+D15+F15+H15+J15</f>
        <v>2247</v>
      </c>
      <c r="M15" s="607">
        <f t="shared" si="3"/>
        <v>1</v>
      </c>
    </row>
    <row r="16" spans="1:13" x14ac:dyDescent="0.25">
      <c r="A16" s="605" t="s">
        <v>54</v>
      </c>
      <c r="B16" s="626">
        <f>SUM(B17:B21)</f>
        <v>1377</v>
      </c>
      <c r="C16" s="627">
        <f t="shared" si="0"/>
        <v>0.34101040118870729</v>
      </c>
      <c r="D16" s="626">
        <f>SUM(D17:D21)</f>
        <v>871</v>
      </c>
      <c r="E16" s="627">
        <f t="shared" si="1"/>
        <v>0.2157008420009906</v>
      </c>
      <c r="F16" s="626">
        <f>SUM(F17:F21)</f>
        <v>993</v>
      </c>
      <c r="G16" s="627">
        <f t="shared" si="2"/>
        <v>0.24591381872213966</v>
      </c>
      <c r="H16" s="626">
        <f>SUM(H17:H21)</f>
        <v>637</v>
      </c>
      <c r="I16" s="627">
        <f>+H16/L16</f>
        <v>0.15775136206042595</v>
      </c>
      <c r="J16" s="626">
        <f>SUM(J17:J21)</f>
        <v>160</v>
      </c>
      <c r="K16" s="627">
        <f>+J16/L16</f>
        <v>3.9623576027736501E-2</v>
      </c>
      <c r="L16" s="626">
        <f>SUM(L17:L21)</f>
        <v>4038</v>
      </c>
      <c r="M16" s="627">
        <f t="shared" si="3"/>
        <v>1</v>
      </c>
    </row>
    <row r="17" spans="1:24" x14ac:dyDescent="0.25">
      <c r="A17" s="630" t="s">
        <v>690</v>
      </c>
      <c r="B17" s="609">
        <v>290</v>
      </c>
      <c r="C17" s="610">
        <f t="shared" si="0"/>
        <v>0.69212410501193322</v>
      </c>
      <c r="D17" s="609">
        <v>0</v>
      </c>
      <c r="E17" s="610">
        <f t="shared" si="1"/>
        <v>0</v>
      </c>
      <c r="F17" s="609">
        <v>83</v>
      </c>
      <c r="G17" s="610">
        <f t="shared" si="2"/>
        <v>0.19809069212410502</v>
      </c>
      <c r="H17" s="609">
        <v>12</v>
      </c>
      <c r="I17" s="610">
        <f>+H17/$L$17</f>
        <v>2.8639618138424822E-2</v>
      </c>
      <c r="J17" s="609">
        <v>34</v>
      </c>
      <c r="K17" s="610">
        <f>+J17/$L$17</f>
        <v>8.1145584725536998E-2</v>
      </c>
      <c r="L17" s="609">
        <f t="shared" ref="L17:M21" si="4">+B17+D17+F17+H17+J17</f>
        <v>419</v>
      </c>
      <c r="M17" s="607">
        <f t="shared" si="4"/>
        <v>1</v>
      </c>
    </row>
    <row r="18" spans="1:24" x14ac:dyDescent="0.25">
      <c r="A18" s="630" t="s">
        <v>691</v>
      </c>
      <c r="B18" s="611">
        <v>0</v>
      </c>
      <c r="C18" s="612">
        <f t="shared" si="0"/>
        <v>0</v>
      </c>
      <c r="D18" s="611">
        <v>8</v>
      </c>
      <c r="E18" s="612">
        <f t="shared" si="1"/>
        <v>0.23529411764705882</v>
      </c>
      <c r="F18" s="611">
        <v>18</v>
      </c>
      <c r="G18" s="612">
        <f t="shared" si="2"/>
        <v>0.52941176470588236</v>
      </c>
      <c r="H18" s="611">
        <v>0</v>
      </c>
      <c r="I18" s="612">
        <f>+H18/$L$17</f>
        <v>0</v>
      </c>
      <c r="J18" s="611">
        <v>8</v>
      </c>
      <c r="K18" s="612">
        <f>+J18/$L$18</f>
        <v>0.23529411764705882</v>
      </c>
      <c r="L18" s="611">
        <f>+B18+D18+F18+H18+J18</f>
        <v>34</v>
      </c>
      <c r="M18" s="607">
        <f t="shared" si="4"/>
        <v>1</v>
      </c>
    </row>
    <row r="19" spans="1:24" x14ac:dyDescent="0.25">
      <c r="A19" s="630" t="s">
        <v>692</v>
      </c>
      <c r="B19" s="609">
        <v>2</v>
      </c>
      <c r="C19" s="610">
        <f t="shared" si="0"/>
        <v>5.7142857142857141E-2</v>
      </c>
      <c r="D19" s="609">
        <v>15</v>
      </c>
      <c r="E19" s="610">
        <f t="shared" si="1"/>
        <v>0.42857142857142855</v>
      </c>
      <c r="F19" s="609">
        <v>0</v>
      </c>
      <c r="G19" s="610">
        <f t="shared" si="2"/>
        <v>0</v>
      </c>
      <c r="H19" s="609">
        <v>16</v>
      </c>
      <c r="I19" s="610">
        <f>+H19/$L$17</f>
        <v>3.8186157517899763E-2</v>
      </c>
      <c r="J19" s="609">
        <v>2</v>
      </c>
      <c r="K19" s="610">
        <f>+J19/$L$19</f>
        <v>5.7142857142857141E-2</v>
      </c>
      <c r="L19" s="609">
        <f>+B19+D19+F19+H19+J19</f>
        <v>35</v>
      </c>
      <c r="M19" s="607">
        <f t="shared" si="4"/>
        <v>0.58104330037504259</v>
      </c>
    </row>
    <row r="20" spans="1:24" x14ac:dyDescent="0.25">
      <c r="A20" s="630" t="s">
        <v>693</v>
      </c>
      <c r="B20" s="611">
        <v>0</v>
      </c>
      <c r="C20" s="612">
        <f t="shared" si="0"/>
        <v>0</v>
      </c>
      <c r="D20" s="611">
        <v>645</v>
      </c>
      <c r="E20" s="612">
        <f t="shared" si="1"/>
        <v>0.68763326226012789</v>
      </c>
      <c r="F20" s="611">
        <v>288</v>
      </c>
      <c r="G20" s="612">
        <f t="shared" si="2"/>
        <v>0.30703624733475482</v>
      </c>
      <c r="H20" s="611">
        <v>5</v>
      </c>
      <c r="I20" s="612">
        <f>+H20/$L$17</f>
        <v>1.1933174224343675E-2</v>
      </c>
      <c r="J20" s="611">
        <v>0</v>
      </c>
      <c r="K20" s="612">
        <f>+J20/$L$20</f>
        <v>0</v>
      </c>
      <c r="L20" s="611">
        <f>+B20+D20+F20+H20+J20</f>
        <v>938</v>
      </c>
      <c r="M20" s="607">
        <f t="shared" si="4"/>
        <v>1.0066026838192264</v>
      </c>
    </row>
    <row r="21" spans="1:24" x14ac:dyDescent="0.25">
      <c r="A21" s="630" t="s">
        <v>694</v>
      </c>
      <c r="B21" s="609">
        <v>1085</v>
      </c>
      <c r="C21" s="610">
        <f t="shared" si="0"/>
        <v>0.41539050535987748</v>
      </c>
      <c r="D21" s="609">
        <v>203</v>
      </c>
      <c r="E21" s="610">
        <f t="shared" si="1"/>
        <v>7.7718223583460949E-2</v>
      </c>
      <c r="F21" s="609">
        <v>604</v>
      </c>
      <c r="G21" s="610">
        <f t="shared" si="2"/>
        <v>0.23124042879019907</v>
      </c>
      <c r="H21" s="609">
        <v>604</v>
      </c>
      <c r="I21" s="610">
        <f>+H21/$L$21</f>
        <v>0.23124042879019907</v>
      </c>
      <c r="J21" s="609">
        <v>116</v>
      </c>
      <c r="K21" s="610">
        <f>+J21/$L$21</f>
        <v>4.44104134762634E-2</v>
      </c>
      <c r="L21" s="609">
        <f>+B21+D21+F21+H21+J21</f>
        <v>2612</v>
      </c>
      <c r="M21" s="607">
        <f t="shared" si="4"/>
        <v>0.99999999999999989</v>
      </c>
    </row>
    <row r="22" spans="1:24" ht="15.75" customHeight="1" x14ac:dyDescent="0.25">
      <c r="A22" s="605" t="s">
        <v>55</v>
      </c>
      <c r="B22" s="626">
        <f>SUM(B23:B27)</f>
        <v>1594</v>
      </c>
      <c r="C22" s="627">
        <f t="shared" si="0"/>
        <v>0.34472318339100344</v>
      </c>
      <c r="D22" s="626">
        <f>SUM(D23:D27)</f>
        <v>918</v>
      </c>
      <c r="E22" s="627">
        <f t="shared" si="1"/>
        <v>0.19852941176470587</v>
      </c>
      <c r="F22" s="626">
        <f>SUM(F23:F27)</f>
        <v>1342</v>
      </c>
      <c r="G22" s="627">
        <f t="shared" si="2"/>
        <v>0.29022491349480967</v>
      </c>
      <c r="H22" s="626">
        <f>SUM(H23:H27)</f>
        <v>678</v>
      </c>
      <c r="I22" s="627">
        <f>+H22/$L$22</f>
        <v>0.14662629757785467</v>
      </c>
      <c r="J22" s="626">
        <f>SUM(J23:J27)</f>
        <v>92</v>
      </c>
      <c r="K22" s="627">
        <f>+J22/L22</f>
        <v>1.9896193771626297E-2</v>
      </c>
      <c r="L22" s="626">
        <f>SUM(L23:L27)</f>
        <v>4624</v>
      </c>
      <c r="M22" s="627">
        <f>+C22+E22+G22+I22+K22</f>
        <v>1</v>
      </c>
    </row>
    <row r="23" spans="1:24" ht="15.75" customHeight="1" x14ac:dyDescent="0.25">
      <c r="A23" s="608" t="s">
        <v>690</v>
      </c>
      <c r="B23" s="609">
        <v>357</v>
      </c>
      <c r="C23" s="610">
        <f t="shared" si="0"/>
        <v>0.78634361233480177</v>
      </c>
      <c r="D23" s="609"/>
      <c r="E23" s="610">
        <f t="shared" si="1"/>
        <v>0</v>
      </c>
      <c r="F23" s="609">
        <v>77</v>
      </c>
      <c r="G23" s="610">
        <f t="shared" si="2"/>
        <v>0.1696035242290749</v>
      </c>
      <c r="H23" s="609">
        <v>8</v>
      </c>
      <c r="I23" s="610">
        <f>+H23/L$23</f>
        <v>1.7621145374449341E-2</v>
      </c>
      <c r="J23" s="609">
        <v>12</v>
      </c>
      <c r="K23" s="610">
        <f>+J23/$L$23</f>
        <v>2.643171806167401E-2</v>
      </c>
      <c r="L23" s="609">
        <f t="shared" ref="L23:L33" si="5">B23+D23+F23+H23+J23</f>
        <v>454</v>
      </c>
      <c r="M23" s="607">
        <f t="shared" ref="M23:M75" si="6">+C23+E23+G23+I23+K23</f>
        <v>1</v>
      </c>
    </row>
    <row r="24" spans="1:24" ht="15.75" customHeight="1" x14ac:dyDescent="0.25">
      <c r="A24" s="608" t="s">
        <v>691</v>
      </c>
      <c r="B24" s="611"/>
      <c r="C24" s="612">
        <f t="shared" si="0"/>
        <v>0</v>
      </c>
      <c r="D24" s="611">
        <v>5</v>
      </c>
      <c r="E24" s="612">
        <f t="shared" si="1"/>
        <v>3.875968992248062E-2</v>
      </c>
      <c r="F24" s="611">
        <v>123</v>
      </c>
      <c r="G24" s="612">
        <f t="shared" si="2"/>
        <v>0.95348837209302328</v>
      </c>
      <c r="H24" s="611">
        <v>0</v>
      </c>
      <c r="I24" s="612">
        <f>+H24/$L$24</f>
        <v>0</v>
      </c>
      <c r="J24" s="611">
        <v>1</v>
      </c>
      <c r="K24" s="612">
        <f>+J24/$L$24</f>
        <v>7.7519379844961239E-3</v>
      </c>
      <c r="L24" s="611">
        <f t="shared" si="5"/>
        <v>129</v>
      </c>
      <c r="M24" s="607">
        <f t="shared" si="6"/>
        <v>1</v>
      </c>
    </row>
    <row r="25" spans="1:24" ht="15.75" customHeight="1" x14ac:dyDescent="0.25">
      <c r="A25" s="608" t="s">
        <v>692</v>
      </c>
      <c r="B25" s="609">
        <v>5</v>
      </c>
      <c r="C25" s="610">
        <f t="shared" si="0"/>
        <v>0.35714285714285715</v>
      </c>
      <c r="D25" s="609">
        <v>8</v>
      </c>
      <c r="E25" s="610">
        <f t="shared" si="1"/>
        <v>0.5714285714285714</v>
      </c>
      <c r="F25" s="609"/>
      <c r="G25" s="610">
        <f t="shared" si="2"/>
        <v>0</v>
      </c>
      <c r="H25" s="609">
        <v>0</v>
      </c>
      <c r="I25" s="610">
        <f>+H25/$L$25</f>
        <v>0</v>
      </c>
      <c r="J25" s="609">
        <v>1</v>
      </c>
      <c r="K25" s="610">
        <f>+J25/$L$25</f>
        <v>7.1428571428571425E-2</v>
      </c>
      <c r="L25" s="609">
        <f t="shared" si="5"/>
        <v>14</v>
      </c>
      <c r="M25" s="607">
        <f t="shared" si="6"/>
        <v>1</v>
      </c>
    </row>
    <row r="26" spans="1:24" ht="15.75" customHeight="1" x14ac:dyDescent="0.25">
      <c r="A26" s="608" t="s">
        <v>693</v>
      </c>
      <c r="B26" s="611"/>
      <c r="C26" s="612">
        <f t="shared" si="0"/>
        <v>0</v>
      </c>
      <c r="D26" s="611">
        <v>754</v>
      </c>
      <c r="E26" s="612">
        <f t="shared" si="1"/>
        <v>0.57866462010744435</v>
      </c>
      <c r="F26" s="611">
        <v>535</v>
      </c>
      <c r="G26" s="612">
        <f t="shared" si="2"/>
        <v>0.41059094397544127</v>
      </c>
      <c r="H26" s="611">
        <v>14</v>
      </c>
      <c r="I26" s="612">
        <f>+H26/$L$26</f>
        <v>1.0744435917114352E-2</v>
      </c>
      <c r="J26" s="611"/>
      <c r="K26" s="612">
        <f>+J26/$L$26</f>
        <v>0</v>
      </c>
      <c r="L26" s="611">
        <f t="shared" si="5"/>
        <v>1303</v>
      </c>
      <c r="M26" s="607">
        <f t="shared" si="6"/>
        <v>1</v>
      </c>
    </row>
    <row r="27" spans="1:24" ht="15.75" customHeight="1" x14ac:dyDescent="0.25">
      <c r="A27" s="608" t="s">
        <v>694</v>
      </c>
      <c r="B27" s="609">
        <v>1232</v>
      </c>
      <c r="C27" s="610">
        <f t="shared" si="0"/>
        <v>0.45227606461086639</v>
      </c>
      <c r="D27" s="609">
        <v>151</v>
      </c>
      <c r="E27" s="610">
        <f t="shared" si="1"/>
        <v>5.5433186490455214E-2</v>
      </c>
      <c r="F27" s="609">
        <v>607</v>
      </c>
      <c r="G27" s="610">
        <f t="shared" si="2"/>
        <v>0.22283406754772395</v>
      </c>
      <c r="H27" s="609">
        <v>656</v>
      </c>
      <c r="I27" s="610">
        <f>+H27/$L$27</f>
        <v>0.24082232011747431</v>
      </c>
      <c r="J27" s="609">
        <v>78</v>
      </c>
      <c r="K27" s="610">
        <f>+J27/$L$27</f>
        <v>2.8634361233480177E-2</v>
      </c>
      <c r="L27" s="609">
        <f t="shared" si="5"/>
        <v>2724</v>
      </c>
      <c r="M27" s="607">
        <f t="shared" si="6"/>
        <v>1</v>
      </c>
    </row>
    <row r="28" spans="1:24" ht="15.75" customHeight="1" x14ac:dyDescent="0.25">
      <c r="A28" s="605" t="s">
        <v>56</v>
      </c>
      <c r="B28" s="626">
        <f>SUM(B29:B33)</f>
        <v>1495</v>
      </c>
      <c r="C28" s="627">
        <f t="shared" si="0"/>
        <v>0.34439069338862011</v>
      </c>
      <c r="D28" s="626">
        <f>SUM(D29:D33)</f>
        <v>1043</v>
      </c>
      <c r="E28" s="627">
        <f t="shared" si="1"/>
        <v>0.24026721953466942</v>
      </c>
      <c r="F28" s="626">
        <f>SUM(F29:F33)</f>
        <v>996</v>
      </c>
      <c r="G28" s="627">
        <f t="shared" si="2"/>
        <v>0.22944022114720111</v>
      </c>
      <c r="H28" s="626">
        <f>SUM(H29:H33)</f>
        <v>635</v>
      </c>
      <c r="I28" s="627">
        <f>+H28/L28</f>
        <v>0.14627965906473162</v>
      </c>
      <c r="J28" s="626">
        <f>SUM(J29:J33)</f>
        <v>172</v>
      </c>
      <c r="K28" s="627">
        <f>+J28/L28</f>
        <v>3.9622206864777701E-2</v>
      </c>
      <c r="L28" s="626">
        <f t="shared" si="5"/>
        <v>4341</v>
      </c>
      <c r="M28" s="627">
        <f t="shared" si="6"/>
        <v>0.99999999999999989</v>
      </c>
    </row>
    <row r="29" spans="1:24" ht="15.75" customHeight="1" x14ac:dyDescent="0.25">
      <c r="A29" s="630" t="s">
        <v>690</v>
      </c>
      <c r="B29" s="609">
        <v>390</v>
      </c>
      <c r="C29" s="610">
        <f t="shared" si="0"/>
        <v>0.70270270270270274</v>
      </c>
      <c r="D29" s="609">
        <v>0</v>
      </c>
      <c r="E29" s="610">
        <f t="shared" si="1"/>
        <v>0</v>
      </c>
      <c r="F29" s="609">
        <v>116</v>
      </c>
      <c r="G29" s="610">
        <f t="shared" si="2"/>
        <v>0.20900900900900901</v>
      </c>
      <c r="H29" s="609">
        <v>2</v>
      </c>
      <c r="I29" s="610">
        <f>+H29/$L$29</f>
        <v>3.6036036036036037E-3</v>
      </c>
      <c r="J29" s="609">
        <v>47</v>
      </c>
      <c r="K29" s="610">
        <f>+J29/$L$29</f>
        <v>8.468468468468468E-2</v>
      </c>
      <c r="L29" s="609">
        <f t="shared" si="5"/>
        <v>555</v>
      </c>
      <c r="M29" s="607">
        <f t="shared" si="6"/>
        <v>1</v>
      </c>
    </row>
    <row r="30" spans="1:24" ht="15.75" customHeight="1" x14ac:dyDescent="0.25">
      <c r="A30" s="630" t="s">
        <v>691</v>
      </c>
      <c r="B30" s="611">
        <v>0</v>
      </c>
      <c r="C30" s="612">
        <f t="shared" si="0"/>
        <v>0</v>
      </c>
      <c r="D30" s="611">
        <v>10</v>
      </c>
      <c r="E30" s="612">
        <f t="shared" si="1"/>
        <v>0.32258064516129031</v>
      </c>
      <c r="F30" s="611">
        <v>20</v>
      </c>
      <c r="G30" s="612">
        <f t="shared" si="2"/>
        <v>0.64516129032258063</v>
      </c>
      <c r="H30" s="611">
        <v>0</v>
      </c>
      <c r="I30" s="612">
        <f>+H30/$L$30</f>
        <v>0</v>
      </c>
      <c r="J30" s="611">
        <v>1</v>
      </c>
      <c r="K30" s="612">
        <f>+J30/L30</f>
        <v>3.2258064516129031E-2</v>
      </c>
      <c r="L30" s="611">
        <f t="shared" si="5"/>
        <v>31</v>
      </c>
      <c r="M30" s="607">
        <f t="shared" si="6"/>
        <v>1</v>
      </c>
      <c r="X30" s="564"/>
    </row>
    <row r="31" spans="1:24" ht="15.75" customHeight="1" x14ac:dyDescent="0.25">
      <c r="A31" s="630" t="s">
        <v>692</v>
      </c>
      <c r="B31" s="609">
        <v>0</v>
      </c>
      <c r="C31" s="610">
        <f t="shared" si="0"/>
        <v>0</v>
      </c>
      <c r="D31" s="609">
        <v>10</v>
      </c>
      <c r="E31" s="610">
        <f t="shared" si="1"/>
        <v>1</v>
      </c>
      <c r="F31" s="609">
        <v>0</v>
      </c>
      <c r="G31" s="610">
        <f t="shared" si="2"/>
        <v>0</v>
      </c>
      <c r="H31" s="609">
        <v>0</v>
      </c>
      <c r="I31" s="610">
        <f>+H31/$L$31</f>
        <v>0</v>
      </c>
      <c r="J31" s="609">
        <v>0</v>
      </c>
      <c r="K31" s="610">
        <f>+J31/$L$31</f>
        <v>0</v>
      </c>
      <c r="L31" s="609">
        <f t="shared" si="5"/>
        <v>10</v>
      </c>
      <c r="M31" s="607">
        <f t="shared" si="6"/>
        <v>1</v>
      </c>
      <c r="X31" s="564"/>
    </row>
    <row r="32" spans="1:24" ht="15.75" customHeight="1" x14ac:dyDescent="0.25">
      <c r="A32" s="630" t="s">
        <v>693</v>
      </c>
      <c r="B32" s="611">
        <v>0</v>
      </c>
      <c r="C32" s="612">
        <f t="shared" si="0"/>
        <v>0</v>
      </c>
      <c r="D32" s="611">
        <v>819</v>
      </c>
      <c r="E32" s="612">
        <f t="shared" si="1"/>
        <v>0.7078651685393258</v>
      </c>
      <c r="F32" s="611">
        <v>326</v>
      </c>
      <c r="G32" s="612">
        <f t="shared" si="2"/>
        <v>0.28176318063958511</v>
      </c>
      <c r="H32" s="611">
        <v>12</v>
      </c>
      <c r="I32" s="612">
        <f>+H32/$L$32</f>
        <v>1.0371650821089023E-2</v>
      </c>
      <c r="J32" s="611">
        <v>0</v>
      </c>
      <c r="K32" s="612">
        <f>+J32/$L$32</f>
        <v>0</v>
      </c>
      <c r="L32" s="611">
        <f t="shared" si="5"/>
        <v>1157</v>
      </c>
      <c r="M32" s="607">
        <f t="shared" si="6"/>
        <v>0.99999999999999989</v>
      </c>
      <c r="X32" s="564"/>
    </row>
    <row r="33" spans="1:24" ht="15.75" customHeight="1" x14ac:dyDescent="0.25">
      <c r="A33" s="630" t="s">
        <v>694</v>
      </c>
      <c r="B33" s="609">
        <v>1105</v>
      </c>
      <c r="C33" s="610">
        <f t="shared" si="0"/>
        <v>0.4269706336939722</v>
      </c>
      <c r="D33" s="609">
        <v>204</v>
      </c>
      <c r="E33" s="610">
        <f t="shared" si="1"/>
        <v>7.8825347758887165E-2</v>
      </c>
      <c r="F33" s="609">
        <v>534</v>
      </c>
      <c r="G33" s="610">
        <f t="shared" si="2"/>
        <v>0.2063369397217929</v>
      </c>
      <c r="H33" s="609">
        <v>621</v>
      </c>
      <c r="I33" s="610">
        <f>+H33/$L$33</f>
        <v>0.23995363214837712</v>
      </c>
      <c r="J33" s="609">
        <v>124</v>
      </c>
      <c r="K33" s="610">
        <f>+J33/$L$33</f>
        <v>4.7913446676970631E-2</v>
      </c>
      <c r="L33" s="609">
        <f t="shared" si="5"/>
        <v>2588</v>
      </c>
      <c r="M33" s="607">
        <f t="shared" si="6"/>
        <v>1</v>
      </c>
      <c r="X33" s="564"/>
    </row>
    <row r="34" spans="1:24" ht="15.75" customHeight="1" x14ac:dyDescent="0.25">
      <c r="A34" s="605" t="s">
        <v>57</v>
      </c>
      <c r="B34" s="626">
        <f>SUM(B35:B39)</f>
        <v>1809</v>
      </c>
      <c r="C34" s="627">
        <f t="shared" si="0"/>
        <v>0.40022123893805311</v>
      </c>
      <c r="D34" s="626">
        <f>SUM(D35:D39)</f>
        <v>690</v>
      </c>
      <c r="E34" s="627">
        <f t="shared" si="1"/>
        <v>0.15265486725663716</v>
      </c>
      <c r="F34" s="626">
        <f>SUM(F35:F39)</f>
        <v>1263</v>
      </c>
      <c r="G34" s="627">
        <f t="shared" si="2"/>
        <v>0.27942477876106192</v>
      </c>
      <c r="H34" s="626">
        <f>SUM(H35:H39)</f>
        <v>649</v>
      </c>
      <c r="I34" s="627">
        <f>+H34/L34</f>
        <v>0.14358407079646018</v>
      </c>
      <c r="J34" s="626">
        <f>SUM(J35:J39)</f>
        <v>109</v>
      </c>
      <c r="K34" s="627">
        <f>+J34/L34</f>
        <v>2.4115044247787612E-2</v>
      </c>
      <c r="L34" s="626">
        <f>SUM(L35:L39)</f>
        <v>4520</v>
      </c>
      <c r="M34" s="627">
        <f t="shared" si="6"/>
        <v>1</v>
      </c>
      <c r="X34" s="564"/>
    </row>
    <row r="35" spans="1:24" ht="15.75" customHeight="1" x14ac:dyDescent="0.25">
      <c r="A35" s="630" t="s">
        <v>690</v>
      </c>
      <c r="B35" s="609">
        <v>462</v>
      </c>
      <c r="C35" s="610">
        <f t="shared" si="0"/>
        <v>0.62096774193548387</v>
      </c>
      <c r="D35" s="609">
        <v>0</v>
      </c>
      <c r="E35" s="610">
        <f t="shared" si="1"/>
        <v>0</v>
      </c>
      <c r="F35" s="609">
        <v>180</v>
      </c>
      <c r="G35" s="610">
        <f t="shared" si="2"/>
        <v>0.24193548387096775</v>
      </c>
      <c r="H35" s="609">
        <v>74</v>
      </c>
      <c r="I35" s="610">
        <f>+H35/$L$35</f>
        <v>9.9462365591397844E-2</v>
      </c>
      <c r="J35" s="609">
        <v>28</v>
      </c>
      <c r="K35" s="610">
        <f>+J35/$L$35</f>
        <v>3.7634408602150539E-2</v>
      </c>
      <c r="L35" s="609">
        <f>B35+D35+F35+H35+J35</f>
        <v>744</v>
      </c>
      <c r="M35" s="607">
        <f t="shared" si="6"/>
        <v>1</v>
      </c>
      <c r="X35" s="564"/>
    </row>
    <row r="36" spans="1:24" ht="15.75" customHeight="1" x14ac:dyDescent="0.25">
      <c r="A36" s="630" t="s">
        <v>691</v>
      </c>
      <c r="B36" s="611">
        <v>0</v>
      </c>
      <c r="C36" s="612">
        <f t="shared" si="0"/>
        <v>0</v>
      </c>
      <c r="D36" s="611">
        <v>5</v>
      </c>
      <c r="E36" s="612">
        <f t="shared" si="1"/>
        <v>4.1322314049586778E-2</v>
      </c>
      <c r="F36" s="611">
        <v>112</v>
      </c>
      <c r="G36" s="612">
        <f t="shared" si="2"/>
        <v>0.92561983471074383</v>
      </c>
      <c r="H36" s="611">
        <v>0</v>
      </c>
      <c r="I36" s="612">
        <f>+H36/$L$36</f>
        <v>0</v>
      </c>
      <c r="J36" s="611">
        <v>4</v>
      </c>
      <c r="K36" s="612">
        <f>+J36/$L$36</f>
        <v>3.3057851239669422E-2</v>
      </c>
      <c r="L36" s="611">
        <f>B36+D36+F36+H36+J36</f>
        <v>121</v>
      </c>
      <c r="M36" s="607">
        <f t="shared" si="6"/>
        <v>1</v>
      </c>
      <c r="X36" s="564"/>
    </row>
    <row r="37" spans="1:24" ht="15.75" customHeight="1" x14ac:dyDescent="0.25">
      <c r="A37" s="630" t="s">
        <v>692</v>
      </c>
      <c r="B37" s="609">
        <v>2</v>
      </c>
      <c r="C37" s="610">
        <f t="shared" si="0"/>
        <v>0.2</v>
      </c>
      <c r="D37" s="609">
        <v>8</v>
      </c>
      <c r="E37" s="610">
        <f t="shared" si="1"/>
        <v>0.8</v>
      </c>
      <c r="F37" s="609">
        <v>0</v>
      </c>
      <c r="G37" s="610">
        <f t="shared" si="2"/>
        <v>0</v>
      </c>
      <c r="H37" s="609">
        <v>0</v>
      </c>
      <c r="I37" s="610">
        <f>+H37/$L$37</f>
        <v>0</v>
      </c>
      <c r="J37" s="609">
        <v>0</v>
      </c>
      <c r="K37" s="610">
        <f>+J37/$L$37</f>
        <v>0</v>
      </c>
      <c r="L37" s="609">
        <f>B37+D37+F37+H37+J37</f>
        <v>10</v>
      </c>
      <c r="M37" s="607">
        <f t="shared" si="6"/>
        <v>1</v>
      </c>
      <c r="X37" s="564"/>
    </row>
    <row r="38" spans="1:24" ht="15.75" customHeight="1" x14ac:dyDescent="0.25">
      <c r="A38" s="630" t="s">
        <v>693</v>
      </c>
      <c r="B38" s="611">
        <v>0</v>
      </c>
      <c r="C38" s="612">
        <f t="shared" si="0"/>
        <v>0</v>
      </c>
      <c r="D38" s="611">
        <v>425</v>
      </c>
      <c r="E38" s="612">
        <f t="shared" si="1"/>
        <v>0.5806010928961749</v>
      </c>
      <c r="F38" s="611">
        <v>304</v>
      </c>
      <c r="G38" s="612">
        <f t="shared" si="2"/>
        <v>0.41530054644808745</v>
      </c>
      <c r="H38" s="611">
        <v>3</v>
      </c>
      <c r="I38" s="612">
        <f>+H38/$L$38</f>
        <v>4.0983606557377051E-3</v>
      </c>
      <c r="J38" s="611">
        <v>0</v>
      </c>
      <c r="K38" s="612">
        <f>+J38/$L$38</f>
        <v>0</v>
      </c>
      <c r="L38" s="611">
        <f>B38+D38+F38+H38+J38</f>
        <v>732</v>
      </c>
      <c r="M38" s="607">
        <f t="shared" si="6"/>
        <v>1</v>
      </c>
      <c r="X38" s="564"/>
    </row>
    <row r="39" spans="1:24" ht="15.75" customHeight="1" x14ac:dyDescent="0.25">
      <c r="A39" s="630" t="s">
        <v>694</v>
      </c>
      <c r="B39" s="609">
        <v>1345</v>
      </c>
      <c r="C39" s="610">
        <f t="shared" si="0"/>
        <v>0.46172330930312394</v>
      </c>
      <c r="D39" s="609">
        <v>252</v>
      </c>
      <c r="E39" s="610">
        <f t="shared" si="1"/>
        <v>8.6508753861997939E-2</v>
      </c>
      <c r="F39" s="609">
        <v>667</v>
      </c>
      <c r="G39" s="610">
        <f t="shared" si="2"/>
        <v>0.22897356676965328</v>
      </c>
      <c r="H39" s="609">
        <v>572</v>
      </c>
      <c r="I39" s="610">
        <f>+H39/$L$39</f>
        <v>0.19636113971850327</v>
      </c>
      <c r="J39" s="609">
        <v>77</v>
      </c>
      <c r="K39" s="610">
        <f>+J39/$L$39</f>
        <v>2.6433230346721594E-2</v>
      </c>
      <c r="L39" s="609">
        <f>B39+D39+F39+H39+J39</f>
        <v>2913</v>
      </c>
      <c r="M39" s="607">
        <f t="shared" si="6"/>
        <v>1</v>
      </c>
      <c r="X39" s="564"/>
    </row>
    <row r="40" spans="1:24" ht="15.75" hidden="1" customHeight="1" x14ac:dyDescent="0.25">
      <c r="A40" s="605" t="s">
        <v>58</v>
      </c>
      <c r="B40" s="626">
        <f>SUM(B41:B45)</f>
        <v>0</v>
      </c>
      <c r="C40" s="627" t="e">
        <f t="shared" si="0"/>
        <v>#DIV/0!</v>
      </c>
      <c r="D40" s="626">
        <f>SUM(D41:D45)</f>
        <v>0</v>
      </c>
      <c r="E40" s="627" t="e">
        <f t="shared" si="1"/>
        <v>#DIV/0!</v>
      </c>
      <c r="F40" s="626">
        <f>SUM(F41:F45)</f>
        <v>0</v>
      </c>
      <c r="G40" s="627" t="e">
        <f t="shared" si="2"/>
        <v>#DIV/0!</v>
      </c>
      <c r="H40" s="626">
        <f>SUM(H41:H45)</f>
        <v>0</v>
      </c>
      <c r="I40" s="627" t="e">
        <f t="shared" ref="I40:I70" si="7">+H40/L40</f>
        <v>#DIV/0!</v>
      </c>
      <c r="J40" s="626">
        <f>SUM(J41:J45)</f>
        <v>0</v>
      </c>
      <c r="K40" s="627" t="e">
        <f t="shared" ref="K40:K70" si="8">+J40/L40</f>
        <v>#DIV/0!</v>
      </c>
      <c r="L40" s="626">
        <f>SUM(L41:L45)</f>
        <v>0</v>
      </c>
      <c r="M40" s="627" t="e">
        <f t="shared" si="6"/>
        <v>#DIV/0!</v>
      </c>
      <c r="X40" s="564"/>
    </row>
    <row r="41" spans="1:24" ht="15.75" hidden="1" customHeight="1" x14ac:dyDescent="0.25">
      <c r="A41" s="608" t="s">
        <v>690</v>
      </c>
      <c r="B41" s="615"/>
      <c r="C41" s="616" t="e">
        <f t="shared" si="0"/>
        <v>#DIV/0!</v>
      </c>
      <c r="D41" s="615"/>
      <c r="E41" s="616" t="e">
        <f t="shared" si="1"/>
        <v>#DIV/0!</v>
      </c>
      <c r="F41" s="615"/>
      <c r="G41" s="616" t="e">
        <f t="shared" si="2"/>
        <v>#DIV/0!</v>
      </c>
      <c r="H41" s="615"/>
      <c r="I41" s="616" t="e">
        <f t="shared" si="7"/>
        <v>#DIV/0!</v>
      </c>
      <c r="J41" s="615"/>
      <c r="K41" s="616" t="e">
        <f t="shared" si="8"/>
        <v>#DIV/0!</v>
      </c>
      <c r="L41" s="615">
        <f>+B41+D41+F41+H41+J41</f>
        <v>0</v>
      </c>
      <c r="M41" s="614" t="e">
        <f t="shared" si="6"/>
        <v>#DIV/0!</v>
      </c>
      <c r="X41" s="564"/>
    </row>
    <row r="42" spans="1:24" ht="15.75" hidden="1" customHeight="1" x14ac:dyDescent="0.25">
      <c r="A42" s="608" t="s">
        <v>691</v>
      </c>
      <c r="B42" s="617"/>
      <c r="C42" s="618" t="e">
        <f t="shared" si="0"/>
        <v>#DIV/0!</v>
      </c>
      <c r="D42" s="617"/>
      <c r="E42" s="618" t="e">
        <f t="shared" si="1"/>
        <v>#DIV/0!</v>
      </c>
      <c r="F42" s="617"/>
      <c r="G42" s="618" t="e">
        <f t="shared" si="2"/>
        <v>#DIV/0!</v>
      </c>
      <c r="H42" s="617"/>
      <c r="I42" s="618" t="e">
        <f t="shared" si="7"/>
        <v>#DIV/0!</v>
      </c>
      <c r="J42" s="617"/>
      <c r="K42" s="618" t="e">
        <f t="shared" si="8"/>
        <v>#DIV/0!</v>
      </c>
      <c r="L42" s="617">
        <f>+B42+D42+F42+H42+J42</f>
        <v>0</v>
      </c>
      <c r="M42" s="614" t="e">
        <f t="shared" si="6"/>
        <v>#DIV/0!</v>
      </c>
      <c r="X42" s="564"/>
    </row>
    <row r="43" spans="1:24" ht="15.75" hidden="1" customHeight="1" x14ac:dyDescent="0.25">
      <c r="A43" s="608" t="s">
        <v>692</v>
      </c>
      <c r="B43" s="615"/>
      <c r="C43" s="616" t="e">
        <f t="shared" si="0"/>
        <v>#DIV/0!</v>
      </c>
      <c r="D43" s="615"/>
      <c r="E43" s="616" t="e">
        <f t="shared" si="1"/>
        <v>#DIV/0!</v>
      </c>
      <c r="F43" s="615"/>
      <c r="G43" s="616" t="e">
        <f t="shared" si="2"/>
        <v>#DIV/0!</v>
      </c>
      <c r="H43" s="615"/>
      <c r="I43" s="616" t="e">
        <f t="shared" si="7"/>
        <v>#DIV/0!</v>
      </c>
      <c r="J43" s="615"/>
      <c r="K43" s="616" t="e">
        <f t="shared" si="8"/>
        <v>#DIV/0!</v>
      </c>
      <c r="L43" s="615">
        <f>+B43+D43+F43+H43+J43</f>
        <v>0</v>
      </c>
      <c r="M43" s="614" t="e">
        <f t="shared" si="6"/>
        <v>#DIV/0!</v>
      </c>
      <c r="X43" s="564"/>
    </row>
    <row r="44" spans="1:24" ht="15.75" hidden="1" customHeight="1" x14ac:dyDescent="0.25">
      <c r="A44" s="608" t="s">
        <v>693</v>
      </c>
      <c r="B44" s="617"/>
      <c r="C44" s="618" t="e">
        <f t="shared" si="0"/>
        <v>#DIV/0!</v>
      </c>
      <c r="D44" s="617"/>
      <c r="E44" s="618" t="e">
        <f t="shared" si="1"/>
        <v>#DIV/0!</v>
      </c>
      <c r="F44" s="617"/>
      <c r="G44" s="618" t="e">
        <f t="shared" si="2"/>
        <v>#DIV/0!</v>
      </c>
      <c r="H44" s="617"/>
      <c r="I44" s="618" t="e">
        <f t="shared" si="7"/>
        <v>#DIV/0!</v>
      </c>
      <c r="J44" s="617"/>
      <c r="K44" s="618" t="e">
        <f t="shared" si="8"/>
        <v>#DIV/0!</v>
      </c>
      <c r="L44" s="617">
        <f>+B44+D44+F44+H44+J44</f>
        <v>0</v>
      </c>
      <c r="M44" s="614" t="e">
        <f t="shared" si="6"/>
        <v>#DIV/0!</v>
      </c>
      <c r="X44" s="564"/>
    </row>
    <row r="45" spans="1:24" ht="15.75" hidden="1" customHeight="1" x14ac:dyDescent="0.25">
      <c r="A45" s="608" t="s">
        <v>694</v>
      </c>
      <c r="B45" s="615"/>
      <c r="C45" s="616" t="e">
        <f t="shared" si="0"/>
        <v>#DIV/0!</v>
      </c>
      <c r="D45" s="615"/>
      <c r="E45" s="616" t="e">
        <f t="shared" si="1"/>
        <v>#DIV/0!</v>
      </c>
      <c r="F45" s="615"/>
      <c r="G45" s="616" t="e">
        <f t="shared" si="2"/>
        <v>#DIV/0!</v>
      </c>
      <c r="H45" s="615"/>
      <c r="I45" s="616" t="e">
        <f t="shared" si="7"/>
        <v>#DIV/0!</v>
      </c>
      <c r="J45" s="615"/>
      <c r="K45" s="616" t="e">
        <f t="shared" si="8"/>
        <v>#DIV/0!</v>
      </c>
      <c r="L45" s="615">
        <f>+B45+D45+F45+H45+J45</f>
        <v>0</v>
      </c>
      <c r="M45" s="614" t="e">
        <f t="shared" si="6"/>
        <v>#DIV/0!</v>
      </c>
      <c r="X45" s="564"/>
    </row>
    <row r="46" spans="1:24" ht="15.75" hidden="1" customHeight="1" x14ac:dyDescent="0.25">
      <c r="A46" s="605" t="s">
        <v>59</v>
      </c>
      <c r="B46" s="613">
        <f>SUM(B47:B51)</f>
        <v>0</v>
      </c>
      <c r="C46" s="614" t="e">
        <f t="shared" si="0"/>
        <v>#DIV/0!</v>
      </c>
      <c r="D46" s="613">
        <f>SUM(D47:D51)</f>
        <v>0</v>
      </c>
      <c r="E46" s="614" t="e">
        <f t="shared" si="1"/>
        <v>#DIV/0!</v>
      </c>
      <c r="F46" s="613">
        <f>SUM(F47:F51)</f>
        <v>0</v>
      </c>
      <c r="G46" s="614" t="e">
        <f t="shared" si="2"/>
        <v>#DIV/0!</v>
      </c>
      <c r="H46" s="619">
        <f>SUM(H47:H51)</f>
        <v>0</v>
      </c>
      <c r="I46" s="614" t="e">
        <f t="shared" si="7"/>
        <v>#DIV/0!</v>
      </c>
      <c r="J46" s="619">
        <f>SUM(J47:J51)</f>
        <v>0</v>
      </c>
      <c r="K46" s="614" t="e">
        <f t="shared" si="8"/>
        <v>#DIV/0!</v>
      </c>
      <c r="L46" s="613">
        <f>SUM(L47:L51)</f>
        <v>0</v>
      </c>
      <c r="M46" s="614" t="e">
        <f t="shared" si="6"/>
        <v>#DIV/0!</v>
      </c>
      <c r="X46" s="564"/>
    </row>
    <row r="47" spans="1:24" ht="15.75" hidden="1" customHeight="1" x14ac:dyDescent="0.25">
      <c r="A47" s="608" t="s">
        <v>690</v>
      </c>
      <c r="B47" s="615"/>
      <c r="C47" s="616" t="e">
        <f t="shared" si="0"/>
        <v>#DIV/0!</v>
      </c>
      <c r="D47" s="615"/>
      <c r="E47" s="616" t="e">
        <f t="shared" si="1"/>
        <v>#DIV/0!</v>
      </c>
      <c r="F47" s="615"/>
      <c r="G47" s="616" t="e">
        <f t="shared" si="2"/>
        <v>#DIV/0!</v>
      </c>
      <c r="H47" s="615"/>
      <c r="I47" s="616" t="e">
        <f t="shared" si="7"/>
        <v>#DIV/0!</v>
      </c>
      <c r="J47" s="615"/>
      <c r="K47" s="616" t="e">
        <f t="shared" si="8"/>
        <v>#DIV/0!</v>
      </c>
      <c r="L47" s="615">
        <f>+B47+D47+F47+H47+J47</f>
        <v>0</v>
      </c>
      <c r="M47" s="614" t="e">
        <f t="shared" si="6"/>
        <v>#DIV/0!</v>
      </c>
      <c r="X47" s="564"/>
    </row>
    <row r="48" spans="1:24" ht="15.75" hidden="1" customHeight="1" x14ac:dyDescent="0.25">
      <c r="A48" s="608" t="s">
        <v>691</v>
      </c>
      <c r="B48" s="617"/>
      <c r="C48" s="618" t="e">
        <f t="shared" si="0"/>
        <v>#DIV/0!</v>
      </c>
      <c r="D48" s="617"/>
      <c r="E48" s="618" t="e">
        <f t="shared" si="1"/>
        <v>#DIV/0!</v>
      </c>
      <c r="F48" s="617"/>
      <c r="G48" s="618" t="e">
        <f t="shared" si="2"/>
        <v>#DIV/0!</v>
      </c>
      <c r="H48" s="617"/>
      <c r="I48" s="618" t="e">
        <f t="shared" si="7"/>
        <v>#DIV/0!</v>
      </c>
      <c r="J48" s="617"/>
      <c r="K48" s="618" t="e">
        <f t="shared" si="8"/>
        <v>#DIV/0!</v>
      </c>
      <c r="L48" s="617">
        <f>+B48+D48+F48+H48+J48</f>
        <v>0</v>
      </c>
      <c r="M48" s="614" t="e">
        <f t="shared" si="6"/>
        <v>#DIV/0!</v>
      </c>
      <c r="X48" s="564"/>
    </row>
    <row r="49" spans="1:24" ht="15.75" hidden="1" customHeight="1" x14ac:dyDescent="0.25">
      <c r="A49" s="608" t="s">
        <v>692</v>
      </c>
      <c r="B49" s="615"/>
      <c r="C49" s="616" t="e">
        <f t="shared" si="0"/>
        <v>#DIV/0!</v>
      </c>
      <c r="D49" s="615"/>
      <c r="E49" s="616" t="e">
        <f t="shared" si="1"/>
        <v>#DIV/0!</v>
      </c>
      <c r="F49" s="615"/>
      <c r="G49" s="616" t="e">
        <f t="shared" si="2"/>
        <v>#DIV/0!</v>
      </c>
      <c r="H49" s="615"/>
      <c r="I49" s="616" t="e">
        <f t="shared" si="7"/>
        <v>#DIV/0!</v>
      </c>
      <c r="J49" s="615"/>
      <c r="K49" s="616" t="e">
        <f t="shared" si="8"/>
        <v>#DIV/0!</v>
      </c>
      <c r="L49" s="615">
        <f>+B49+D49+F49+H49+J49</f>
        <v>0</v>
      </c>
      <c r="M49" s="614" t="e">
        <f t="shared" si="6"/>
        <v>#DIV/0!</v>
      </c>
      <c r="X49" s="564"/>
    </row>
    <row r="50" spans="1:24" ht="15.75" hidden="1" customHeight="1" x14ac:dyDescent="0.25">
      <c r="A50" s="608" t="s">
        <v>693</v>
      </c>
      <c r="B50" s="617"/>
      <c r="C50" s="618" t="e">
        <f t="shared" si="0"/>
        <v>#DIV/0!</v>
      </c>
      <c r="D50" s="617"/>
      <c r="E50" s="618" t="e">
        <f t="shared" si="1"/>
        <v>#DIV/0!</v>
      </c>
      <c r="F50" s="617"/>
      <c r="G50" s="618" t="e">
        <f t="shared" si="2"/>
        <v>#DIV/0!</v>
      </c>
      <c r="H50" s="617"/>
      <c r="I50" s="618" t="e">
        <f t="shared" si="7"/>
        <v>#DIV/0!</v>
      </c>
      <c r="J50" s="617"/>
      <c r="K50" s="618" t="e">
        <f t="shared" si="8"/>
        <v>#DIV/0!</v>
      </c>
      <c r="L50" s="617">
        <f>+B50+D50+F50+H50+J50</f>
        <v>0</v>
      </c>
      <c r="M50" s="614" t="e">
        <f t="shared" si="6"/>
        <v>#DIV/0!</v>
      </c>
      <c r="X50" s="564"/>
    </row>
    <row r="51" spans="1:24" ht="15.75" hidden="1" customHeight="1" x14ac:dyDescent="0.25">
      <c r="A51" s="608" t="s">
        <v>694</v>
      </c>
      <c r="B51" s="615"/>
      <c r="C51" s="616" t="e">
        <f t="shared" si="0"/>
        <v>#DIV/0!</v>
      </c>
      <c r="D51" s="615"/>
      <c r="E51" s="616" t="e">
        <f t="shared" si="1"/>
        <v>#DIV/0!</v>
      </c>
      <c r="F51" s="615"/>
      <c r="G51" s="616" t="e">
        <f t="shared" si="2"/>
        <v>#DIV/0!</v>
      </c>
      <c r="H51" s="615"/>
      <c r="I51" s="616" t="e">
        <f t="shared" si="7"/>
        <v>#DIV/0!</v>
      </c>
      <c r="J51" s="615"/>
      <c r="K51" s="616" t="e">
        <f t="shared" si="8"/>
        <v>#DIV/0!</v>
      </c>
      <c r="L51" s="615">
        <f>+B51+D51+F51+H51+J51</f>
        <v>0</v>
      </c>
      <c r="M51" s="614" t="e">
        <f t="shared" si="6"/>
        <v>#DIV/0!</v>
      </c>
      <c r="X51" s="564"/>
    </row>
    <row r="52" spans="1:24" ht="15.75" hidden="1" customHeight="1" x14ac:dyDescent="0.25">
      <c r="A52" s="605" t="s">
        <v>695</v>
      </c>
      <c r="B52" s="613">
        <f>SUM(B53:B57)</f>
        <v>0</v>
      </c>
      <c r="C52" s="614" t="e">
        <f t="shared" si="0"/>
        <v>#DIV/0!</v>
      </c>
      <c r="D52" s="613">
        <f>SUM(D53:D57)</f>
        <v>0</v>
      </c>
      <c r="E52" s="614" t="e">
        <f t="shared" si="1"/>
        <v>#DIV/0!</v>
      </c>
      <c r="F52" s="613">
        <f>SUM(F53:F57)</f>
        <v>0</v>
      </c>
      <c r="G52" s="614" t="e">
        <f t="shared" si="2"/>
        <v>#DIV/0!</v>
      </c>
      <c r="H52" s="613">
        <f>SUM(H53:H57)</f>
        <v>0</v>
      </c>
      <c r="I52" s="614" t="e">
        <f t="shared" si="7"/>
        <v>#DIV/0!</v>
      </c>
      <c r="J52" s="613">
        <f>SUM(J53:J57)</f>
        <v>0</v>
      </c>
      <c r="K52" s="614" t="e">
        <f t="shared" si="8"/>
        <v>#DIV/0!</v>
      </c>
      <c r="L52" s="613">
        <f>SUM(L53:L57)</f>
        <v>0</v>
      </c>
      <c r="M52" s="614" t="e">
        <f t="shared" si="6"/>
        <v>#DIV/0!</v>
      </c>
      <c r="X52" s="564"/>
    </row>
    <row r="53" spans="1:24" ht="15.75" hidden="1" customHeight="1" x14ac:dyDescent="0.25">
      <c r="A53" s="608" t="s">
        <v>690</v>
      </c>
      <c r="B53" s="615"/>
      <c r="C53" s="616" t="e">
        <f t="shared" si="0"/>
        <v>#DIV/0!</v>
      </c>
      <c r="D53" s="615"/>
      <c r="E53" s="616" t="e">
        <f t="shared" si="1"/>
        <v>#DIV/0!</v>
      </c>
      <c r="F53" s="615"/>
      <c r="G53" s="616" t="e">
        <f t="shared" si="2"/>
        <v>#DIV/0!</v>
      </c>
      <c r="H53" s="615"/>
      <c r="I53" s="616" t="e">
        <f t="shared" si="7"/>
        <v>#DIV/0!</v>
      </c>
      <c r="J53" s="615"/>
      <c r="K53" s="616" t="e">
        <f t="shared" si="8"/>
        <v>#DIV/0!</v>
      </c>
      <c r="L53" s="615">
        <f t="shared" ref="L53:L63" si="9">+B53+D53+F53+H53+J53</f>
        <v>0</v>
      </c>
      <c r="M53" s="614" t="e">
        <f t="shared" si="6"/>
        <v>#DIV/0!</v>
      </c>
      <c r="X53" s="564"/>
    </row>
    <row r="54" spans="1:24" ht="15.75" hidden="1" customHeight="1" x14ac:dyDescent="0.25">
      <c r="A54" s="608" t="s">
        <v>691</v>
      </c>
      <c r="B54" s="617"/>
      <c r="C54" s="618" t="e">
        <f t="shared" si="0"/>
        <v>#DIV/0!</v>
      </c>
      <c r="D54" s="617"/>
      <c r="E54" s="618" t="e">
        <f t="shared" si="1"/>
        <v>#DIV/0!</v>
      </c>
      <c r="F54" s="617"/>
      <c r="G54" s="618">
        <v>0</v>
      </c>
      <c r="H54" s="617"/>
      <c r="I54" s="618" t="e">
        <f t="shared" si="7"/>
        <v>#DIV/0!</v>
      </c>
      <c r="J54" s="617"/>
      <c r="K54" s="618" t="e">
        <f t="shared" si="8"/>
        <v>#DIV/0!</v>
      </c>
      <c r="L54" s="620">
        <f t="shared" si="9"/>
        <v>0</v>
      </c>
      <c r="M54" s="614" t="e">
        <f t="shared" si="6"/>
        <v>#DIV/0!</v>
      </c>
      <c r="X54" s="564"/>
    </row>
    <row r="55" spans="1:24" ht="15.75" hidden="1" customHeight="1" x14ac:dyDescent="0.25">
      <c r="A55" s="608" t="s">
        <v>692</v>
      </c>
      <c r="B55" s="615"/>
      <c r="C55" s="616" t="e">
        <f t="shared" si="0"/>
        <v>#DIV/0!</v>
      </c>
      <c r="D55" s="615"/>
      <c r="E55" s="616" t="e">
        <f t="shared" si="1"/>
        <v>#DIV/0!</v>
      </c>
      <c r="F55" s="615"/>
      <c r="G55" s="616" t="e">
        <f t="shared" ref="G55:G60" si="10">+F55/L55</f>
        <v>#DIV/0!</v>
      </c>
      <c r="H55" s="615"/>
      <c r="I55" s="616" t="e">
        <f t="shared" si="7"/>
        <v>#DIV/0!</v>
      </c>
      <c r="J55" s="615"/>
      <c r="K55" s="616" t="e">
        <f t="shared" si="8"/>
        <v>#DIV/0!</v>
      </c>
      <c r="L55" s="615">
        <f t="shared" si="9"/>
        <v>0</v>
      </c>
      <c r="M55" s="614" t="e">
        <f t="shared" si="6"/>
        <v>#DIV/0!</v>
      </c>
      <c r="X55" s="564"/>
    </row>
    <row r="56" spans="1:24" ht="15.75" hidden="1" customHeight="1" x14ac:dyDescent="0.25">
      <c r="A56" s="608" t="s">
        <v>693</v>
      </c>
      <c r="B56" s="617"/>
      <c r="C56" s="618" t="e">
        <f t="shared" si="0"/>
        <v>#DIV/0!</v>
      </c>
      <c r="D56" s="617"/>
      <c r="E56" s="618" t="e">
        <f t="shared" si="1"/>
        <v>#DIV/0!</v>
      </c>
      <c r="F56" s="617"/>
      <c r="G56" s="618" t="e">
        <f t="shared" si="10"/>
        <v>#DIV/0!</v>
      </c>
      <c r="H56" s="617"/>
      <c r="I56" s="618" t="e">
        <f t="shared" si="7"/>
        <v>#DIV/0!</v>
      </c>
      <c r="J56" s="617"/>
      <c r="K56" s="618" t="e">
        <f t="shared" si="8"/>
        <v>#DIV/0!</v>
      </c>
      <c r="L56" s="620">
        <f t="shared" si="9"/>
        <v>0</v>
      </c>
      <c r="M56" s="614" t="e">
        <f t="shared" si="6"/>
        <v>#DIV/0!</v>
      </c>
      <c r="X56" s="564"/>
    </row>
    <row r="57" spans="1:24" ht="15.75" hidden="1" customHeight="1" x14ac:dyDescent="0.25">
      <c r="A57" s="608" t="s">
        <v>694</v>
      </c>
      <c r="B57" s="615"/>
      <c r="C57" s="616" t="e">
        <f t="shared" si="0"/>
        <v>#DIV/0!</v>
      </c>
      <c r="D57" s="615"/>
      <c r="E57" s="616" t="e">
        <f t="shared" si="1"/>
        <v>#DIV/0!</v>
      </c>
      <c r="F57" s="615"/>
      <c r="G57" s="616" t="e">
        <f t="shared" si="10"/>
        <v>#DIV/0!</v>
      </c>
      <c r="H57" s="615"/>
      <c r="I57" s="616" t="e">
        <f t="shared" si="7"/>
        <v>#DIV/0!</v>
      </c>
      <c r="J57" s="615"/>
      <c r="K57" s="616" t="e">
        <f t="shared" si="8"/>
        <v>#DIV/0!</v>
      </c>
      <c r="L57" s="615">
        <f t="shared" si="9"/>
        <v>0</v>
      </c>
      <c r="M57" s="614" t="e">
        <f t="shared" si="6"/>
        <v>#DIV/0!</v>
      </c>
    </row>
    <row r="58" spans="1:24" ht="14.25" hidden="1" customHeight="1" x14ac:dyDescent="0.25">
      <c r="A58" s="605" t="s">
        <v>61</v>
      </c>
      <c r="B58" s="613">
        <f>SUM(B59:B63)</f>
        <v>0</v>
      </c>
      <c r="C58" s="614" t="e">
        <f t="shared" si="0"/>
        <v>#DIV/0!</v>
      </c>
      <c r="D58" s="613">
        <f>SUM(D59:D63)</f>
        <v>0</v>
      </c>
      <c r="E58" s="614" t="e">
        <f t="shared" si="1"/>
        <v>#DIV/0!</v>
      </c>
      <c r="F58" s="613">
        <f>SUM(F59:F63)</f>
        <v>0</v>
      </c>
      <c r="G58" s="614" t="e">
        <f t="shared" si="10"/>
        <v>#DIV/0!</v>
      </c>
      <c r="H58" s="619">
        <f>SUM(H59:H63)</f>
        <v>0</v>
      </c>
      <c r="I58" s="614" t="e">
        <f t="shared" si="7"/>
        <v>#DIV/0!</v>
      </c>
      <c r="J58" s="619">
        <f>SUM(J59:J63)</f>
        <v>0</v>
      </c>
      <c r="K58" s="614" t="e">
        <f t="shared" si="8"/>
        <v>#DIV/0!</v>
      </c>
      <c r="L58" s="613">
        <f t="shared" si="9"/>
        <v>0</v>
      </c>
      <c r="M58" s="614" t="e">
        <f t="shared" si="6"/>
        <v>#DIV/0!</v>
      </c>
    </row>
    <row r="59" spans="1:24" ht="14.25" hidden="1" customHeight="1" x14ac:dyDescent="0.25">
      <c r="A59" s="608" t="s">
        <v>690</v>
      </c>
      <c r="B59" s="615"/>
      <c r="C59" s="616" t="e">
        <f t="shared" si="0"/>
        <v>#DIV/0!</v>
      </c>
      <c r="D59" s="615"/>
      <c r="E59" s="616" t="e">
        <f t="shared" si="1"/>
        <v>#DIV/0!</v>
      </c>
      <c r="F59" s="615"/>
      <c r="G59" s="616" t="e">
        <f t="shared" si="10"/>
        <v>#DIV/0!</v>
      </c>
      <c r="H59" s="621"/>
      <c r="I59" s="616" t="e">
        <f t="shared" si="7"/>
        <v>#DIV/0!</v>
      </c>
      <c r="J59" s="621"/>
      <c r="K59" s="616" t="e">
        <f t="shared" si="8"/>
        <v>#DIV/0!</v>
      </c>
      <c r="L59" s="615">
        <f t="shared" si="9"/>
        <v>0</v>
      </c>
      <c r="M59" s="614" t="e">
        <f t="shared" si="6"/>
        <v>#DIV/0!</v>
      </c>
    </row>
    <row r="60" spans="1:24" ht="14.25" hidden="1" customHeight="1" x14ac:dyDescent="0.25">
      <c r="A60" s="608" t="s">
        <v>691</v>
      </c>
      <c r="B60" s="617"/>
      <c r="C60" s="618" t="e">
        <f t="shared" si="0"/>
        <v>#DIV/0!</v>
      </c>
      <c r="D60" s="617"/>
      <c r="E60" s="618" t="e">
        <f t="shared" si="1"/>
        <v>#DIV/0!</v>
      </c>
      <c r="F60" s="617"/>
      <c r="G60" s="618" t="e">
        <f t="shared" si="10"/>
        <v>#DIV/0!</v>
      </c>
      <c r="H60" s="622"/>
      <c r="I60" s="618" t="e">
        <f t="shared" si="7"/>
        <v>#DIV/0!</v>
      </c>
      <c r="J60" s="622"/>
      <c r="K60" s="618" t="e">
        <f t="shared" si="8"/>
        <v>#DIV/0!</v>
      </c>
      <c r="L60" s="620">
        <f t="shared" si="9"/>
        <v>0</v>
      </c>
      <c r="M60" s="614" t="e">
        <f t="shared" si="6"/>
        <v>#DIV/0!</v>
      </c>
    </row>
    <row r="61" spans="1:24" ht="14.25" hidden="1" customHeight="1" x14ac:dyDescent="0.25">
      <c r="A61" s="608" t="s">
        <v>692</v>
      </c>
      <c r="B61" s="615"/>
      <c r="C61" s="616" t="e">
        <f t="shared" si="0"/>
        <v>#DIV/0!</v>
      </c>
      <c r="D61" s="615"/>
      <c r="E61" s="616" t="e">
        <f t="shared" si="1"/>
        <v>#DIV/0!</v>
      </c>
      <c r="F61" s="615"/>
      <c r="G61" s="616">
        <v>0</v>
      </c>
      <c r="H61" s="621"/>
      <c r="I61" s="616" t="e">
        <f t="shared" si="7"/>
        <v>#DIV/0!</v>
      </c>
      <c r="J61" s="621"/>
      <c r="K61" s="616" t="e">
        <f t="shared" si="8"/>
        <v>#DIV/0!</v>
      </c>
      <c r="L61" s="615">
        <f t="shared" si="9"/>
        <v>0</v>
      </c>
      <c r="M61" s="614" t="e">
        <f t="shared" si="6"/>
        <v>#DIV/0!</v>
      </c>
    </row>
    <row r="62" spans="1:24" ht="14.25" hidden="1" customHeight="1" x14ac:dyDescent="0.25">
      <c r="A62" s="608" t="s">
        <v>693</v>
      </c>
      <c r="B62" s="617"/>
      <c r="C62" s="618" t="e">
        <f t="shared" si="0"/>
        <v>#DIV/0!</v>
      </c>
      <c r="D62" s="617"/>
      <c r="E62" s="618" t="e">
        <f t="shared" si="1"/>
        <v>#DIV/0!</v>
      </c>
      <c r="F62" s="617"/>
      <c r="G62" s="618" t="e">
        <f t="shared" ref="G62:G76" si="11">+F62/L62</f>
        <v>#DIV/0!</v>
      </c>
      <c r="H62" s="622"/>
      <c r="I62" s="618" t="e">
        <f t="shared" si="7"/>
        <v>#DIV/0!</v>
      </c>
      <c r="J62" s="622"/>
      <c r="K62" s="618" t="e">
        <f t="shared" si="8"/>
        <v>#DIV/0!</v>
      </c>
      <c r="L62" s="620">
        <f t="shared" si="9"/>
        <v>0</v>
      </c>
      <c r="M62" s="614" t="e">
        <f t="shared" si="6"/>
        <v>#DIV/0!</v>
      </c>
    </row>
    <row r="63" spans="1:24" ht="14.25" hidden="1" customHeight="1" x14ac:dyDescent="0.25">
      <c r="A63" s="608" t="s">
        <v>694</v>
      </c>
      <c r="B63" s="615"/>
      <c r="C63" s="616" t="e">
        <f t="shared" si="0"/>
        <v>#DIV/0!</v>
      </c>
      <c r="D63" s="615"/>
      <c r="E63" s="616" t="e">
        <f t="shared" si="1"/>
        <v>#DIV/0!</v>
      </c>
      <c r="F63" s="615"/>
      <c r="G63" s="616" t="e">
        <f t="shared" si="11"/>
        <v>#DIV/0!</v>
      </c>
      <c r="H63" s="621"/>
      <c r="I63" s="616" t="e">
        <f t="shared" si="7"/>
        <v>#DIV/0!</v>
      </c>
      <c r="J63" s="621"/>
      <c r="K63" s="616" t="e">
        <f t="shared" si="8"/>
        <v>#DIV/0!</v>
      </c>
      <c r="L63" s="615">
        <f t="shared" si="9"/>
        <v>0</v>
      </c>
      <c r="M63" s="614" t="e">
        <f t="shared" si="6"/>
        <v>#DIV/0!</v>
      </c>
    </row>
    <row r="64" spans="1:24" ht="14.25" hidden="1" customHeight="1" x14ac:dyDescent="0.25">
      <c r="A64" s="605" t="s">
        <v>62</v>
      </c>
      <c r="B64" s="613">
        <f>SUM(B65:B69)</f>
        <v>0</v>
      </c>
      <c r="C64" s="614" t="e">
        <f t="shared" si="0"/>
        <v>#DIV/0!</v>
      </c>
      <c r="D64" s="613">
        <f>SUM(D65:D69)</f>
        <v>0</v>
      </c>
      <c r="E64" s="614" t="e">
        <f t="shared" si="1"/>
        <v>#DIV/0!</v>
      </c>
      <c r="F64" s="613">
        <f>SUM(F65:F69)</f>
        <v>0</v>
      </c>
      <c r="G64" s="614" t="e">
        <f t="shared" si="11"/>
        <v>#DIV/0!</v>
      </c>
      <c r="H64" s="619">
        <f>SUM(H65:H69)</f>
        <v>0</v>
      </c>
      <c r="I64" s="614" t="e">
        <f t="shared" si="7"/>
        <v>#DIV/0!</v>
      </c>
      <c r="J64" s="619">
        <f>SUM(J65:J69)</f>
        <v>0</v>
      </c>
      <c r="K64" s="614" t="e">
        <f t="shared" si="8"/>
        <v>#DIV/0!</v>
      </c>
      <c r="L64" s="613">
        <f>SUM(L65:L69)</f>
        <v>0</v>
      </c>
      <c r="M64" s="614" t="e">
        <f t="shared" si="6"/>
        <v>#DIV/0!</v>
      </c>
    </row>
    <row r="65" spans="1:26" ht="14.25" hidden="1" customHeight="1" x14ac:dyDescent="0.25">
      <c r="A65" s="608" t="s">
        <v>690</v>
      </c>
      <c r="B65" s="615"/>
      <c r="C65" s="616" t="e">
        <f t="shared" si="0"/>
        <v>#DIV/0!</v>
      </c>
      <c r="D65" s="615"/>
      <c r="E65" s="616" t="e">
        <f t="shared" si="1"/>
        <v>#DIV/0!</v>
      </c>
      <c r="F65" s="615"/>
      <c r="G65" s="616" t="e">
        <f t="shared" si="11"/>
        <v>#DIV/0!</v>
      </c>
      <c r="H65" s="621"/>
      <c r="I65" s="616" t="e">
        <f t="shared" si="7"/>
        <v>#DIV/0!</v>
      </c>
      <c r="J65" s="621"/>
      <c r="K65" s="616" t="e">
        <f t="shared" si="8"/>
        <v>#DIV/0!</v>
      </c>
      <c r="L65" s="615">
        <f t="shared" ref="L65:L75" si="12">+B65+D65+F65+H65+J65</f>
        <v>0</v>
      </c>
      <c r="M65" s="614" t="e">
        <f t="shared" si="6"/>
        <v>#DIV/0!</v>
      </c>
    </row>
    <row r="66" spans="1:26" ht="14.25" hidden="1" customHeight="1" x14ac:dyDescent="0.25">
      <c r="A66" s="608" t="s">
        <v>691</v>
      </c>
      <c r="B66" s="617"/>
      <c r="C66" s="618" t="e">
        <f t="shared" si="0"/>
        <v>#DIV/0!</v>
      </c>
      <c r="D66" s="617"/>
      <c r="E66" s="618" t="e">
        <f t="shared" si="1"/>
        <v>#DIV/0!</v>
      </c>
      <c r="F66" s="617"/>
      <c r="G66" s="618" t="e">
        <f t="shared" si="11"/>
        <v>#DIV/0!</v>
      </c>
      <c r="H66" s="622"/>
      <c r="I66" s="618" t="e">
        <f t="shared" si="7"/>
        <v>#DIV/0!</v>
      </c>
      <c r="J66" s="622"/>
      <c r="K66" s="618" t="e">
        <f t="shared" si="8"/>
        <v>#DIV/0!</v>
      </c>
      <c r="L66" s="620">
        <f t="shared" si="12"/>
        <v>0</v>
      </c>
      <c r="M66" s="614" t="e">
        <f t="shared" si="6"/>
        <v>#DIV/0!</v>
      </c>
    </row>
    <row r="67" spans="1:26" ht="14.25" hidden="1" customHeight="1" x14ac:dyDescent="0.25">
      <c r="A67" s="608" t="s">
        <v>692</v>
      </c>
      <c r="B67" s="615"/>
      <c r="C67" s="616" t="e">
        <f t="shared" si="0"/>
        <v>#DIV/0!</v>
      </c>
      <c r="D67" s="615"/>
      <c r="E67" s="616" t="e">
        <f t="shared" si="1"/>
        <v>#DIV/0!</v>
      </c>
      <c r="F67" s="615"/>
      <c r="G67" s="616" t="e">
        <f t="shared" si="11"/>
        <v>#DIV/0!</v>
      </c>
      <c r="H67" s="621"/>
      <c r="I67" s="616" t="e">
        <f t="shared" si="7"/>
        <v>#DIV/0!</v>
      </c>
      <c r="J67" s="621"/>
      <c r="K67" s="616" t="e">
        <f t="shared" si="8"/>
        <v>#DIV/0!</v>
      </c>
      <c r="L67" s="615">
        <f t="shared" si="12"/>
        <v>0</v>
      </c>
      <c r="M67" s="614" t="e">
        <f t="shared" si="6"/>
        <v>#DIV/0!</v>
      </c>
    </row>
    <row r="68" spans="1:26" ht="14.25" hidden="1" customHeight="1" x14ac:dyDescent="0.25">
      <c r="A68" s="608" t="s">
        <v>693</v>
      </c>
      <c r="B68" s="617"/>
      <c r="C68" s="618" t="e">
        <f t="shared" si="0"/>
        <v>#DIV/0!</v>
      </c>
      <c r="D68" s="617"/>
      <c r="E68" s="618" t="e">
        <f t="shared" si="1"/>
        <v>#DIV/0!</v>
      </c>
      <c r="F68" s="617"/>
      <c r="G68" s="618" t="e">
        <f t="shared" si="11"/>
        <v>#DIV/0!</v>
      </c>
      <c r="H68" s="622"/>
      <c r="I68" s="618" t="e">
        <f t="shared" si="7"/>
        <v>#DIV/0!</v>
      </c>
      <c r="J68" s="622"/>
      <c r="K68" s="618" t="e">
        <f t="shared" si="8"/>
        <v>#DIV/0!</v>
      </c>
      <c r="L68" s="620">
        <f t="shared" si="12"/>
        <v>0</v>
      </c>
      <c r="M68" s="614" t="e">
        <f t="shared" si="6"/>
        <v>#DIV/0!</v>
      </c>
    </row>
    <row r="69" spans="1:26" ht="14.25" hidden="1" customHeight="1" x14ac:dyDescent="0.25">
      <c r="A69" s="608" t="s">
        <v>694</v>
      </c>
      <c r="B69" s="615"/>
      <c r="C69" s="616" t="e">
        <f t="shared" si="0"/>
        <v>#DIV/0!</v>
      </c>
      <c r="D69" s="615"/>
      <c r="E69" s="616" t="e">
        <f t="shared" si="1"/>
        <v>#DIV/0!</v>
      </c>
      <c r="F69" s="615"/>
      <c r="G69" s="616" t="e">
        <f t="shared" si="11"/>
        <v>#DIV/0!</v>
      </c>
      <c r="H69" s="621"/>
      <c r="I69" s="616" t="e">
        <f t="shared" si="7"/>
        <v>#DIV/0!</v>
      </c>
      <c r="J69" s="621"/>
      <c r="K69" s="616" t="e">
        <f t="shared" si="8"/>
        <v>#DIV/0!</v>
      </c>
      <c r="L69" s="615">
        <f t="shared" si="12"/>
        <v>0</v>
      </c>
      <c r="M69" s="614" t="e">
        <f t="shared" si="6"/>
        <v>#DIV/0!</v>
      </c>
      <c r="X69" s="564"/>
      <c r="Y69" s="564"/>
      <c r="Z69" s="564"/>
    </row>
    <row r="70" spans="1:26" ht="14.25" hidden="1" customHeight="1" x14ac:dyDescent="0.25">
      <c r="A70" s="605" t="s">
        <v>63</v>
      </c>
      <c r="B70" s="613">
        <f>SUM(B71:B75)</f>
        <v>0</v>
      </c>
      <c r="C70" s="614" t="e">
        <f t="shared" si="0"/>
        <v>#DIV/0!</v>
      </c>
      <c r="D70" s="613">
        <f>SUM(D71:D75)</f>
        <v>0</v>
      </c>
      <c r="E70" s="614" t="e">
        <f t="shared" si="1"/>
        <v>#DIV/0!</v>
      </c>
      <c r="F70" s="613">
        <f>SUM(F71:F75)</f>
        <v>0</v>
      </c>
      <c r="G70" s="614" t="e">
        <f t="shared" si="11"/>
        <v>#DIV/0!</v>
      </c>
      <c r="H70" s="613">
        <f>SUM(H71:H75)</f>
        <v>0</v>
      </c>
      <c r="I70" s="614" t="e">
        <f t="shared" si="7"/>
        <v>#DIV/0!</v>
      </c>
      <c r="J70" s="613">
        <f>SUM(J71:J75)</f>
        <v>0</v>
      </c>
      <c r="K70" s="614" t="e">
        <f t="shared" si="8"/>
        <v>#DIV/0!</v>
      </c>
      <c r="L70" s="613">
        <f t="shared" si="12"/>
        <v>0</v>
      </c>
      <c r="M70" s="614" t="e">
        <f t="shared" si="6"/>
        <v>#DIV/0!</v>
      </c>
      <c r="X70" s="564"/>
      <c r="Y70" s="564"/>
      <c r="Z70" s="564"/>
    </row>
    <row r="71" spans="1:26" ht="14.25" hidden="1" customHeight="1" x14ac:dyDescent="0.25">
      <c r="A71" s="608" t="s">
        <v>690</v>
      </c>
      <c r="B71" s="615"/>
      <c r="C71" s="616" t="e">
        <f t="shared" si="0"/>
        <v>#DIV/0!</v>
      </c>
      <c r="D71" s="615"/>
      <c r="E71" s="616" t="e">
        <f t="shared" si="1"/>
        <v>#DIV/0!</v>
      </c>
      <c r="F71" s="615"/>
      <c r="G71" s="616" t="e">
        <f t="shared" si="11"/>
        <v>#DIV/0!</v>
      </c>
      <c r="H71" s="615"/>
      <c r="I71" s="616" t="e">
        <f>+H71/$L$71</f>
        <v>#DIV/0!</v>
      </c>
      <c r="J71" s="615"/>
      <c r="K71" s="616" t="e">
        <f>+J71/$L$71</f>
        <v>#DIV/0!</v>
      </c>
      <c r="L71" s="623">
        <f t="shared" si="12"/>
        <v>0</v>
      </c>
      <c r="M71" s="614" t="e">
        <f t="shared" si="6"/>
        <v>#DIV/0!</v>
      </c>
      <c r="X71" s="564"/>
      <c r="Y71" s="564"/>
      <c r="Z71" s="564"/>
    </row>
    <row r="72" spans="1:26" ht="14.25" hidden="1" customHeight="1" x14ac:dyDescent="0.25">
      <c r="A72" s="608" t="s">
        <v>691</v>
      </c>
      <c r="B72" s="617"/>
      <c r="C72" s="618" t="e">
        <f t="shared" si="0"/>
        <v>#DIV/0!</v>
      </c>
      <c r="D72" s="617"/>
      <c r="E72" s="618" t="e">
        <f t="shared" si="1"/>
        <v>#DIV/0!</v>
      </c>
      <c r="F72" s="617"/>
      <c r="G72" s="618" t="e">
        <f t="shared" si="11"/>
        <v>#DIV/0!</v>
      </c>
      <c r="H72" s="617"/>
      <c r="I72" s="618" t="e">
        <f>+H72/$L$71</f>
        <v>#DIV/0!</v>
      </c>
      <c r="J72" s="617"/>
      <c r="K72" s="618" t="e">
        <f>+J72/$L$71</f>
        <v>#DIV/0!</v>
      </c>
      <c r="L72" s="624">
        <f t="shared" si="12"/>
        <v>0</v>
      </c>
      <c r="M72" s="614" t="e">
        <f t="shared" si="6"/>
        <v>#DIV/0!</v>
      </c>
      <c r="X72" s="564"/>
      <c r="Y72" s="564"/>
      <c r="Z72" s="564"/>
    </row>
    <row r="73" spans="1:26" ht="14.25" hidden="1" customHeight="1" x14ac:dyDescent="0.25">
      <c r="A73" s="608" t="s">
        <v>692</v>
      </c>
      <c r="B73" s="615"/>
      <c r="C73" s="616" t="e">
        <f t="shared" si="0"/>
        <v>#DIV/0!</v>
      </c>
      <c r="D73" s="615"/>
      <c r="E73" s="616" t="e">
        <f t="shared" si="1"/>
        <v>#DIV/0!</v>
      </c>
      <c r="F73" s="615"/>
      <c r="G73" s="616" t="e">
        <f t="shared" si="11"/>
        <v>#DIV/0!</v>
      </c>
      <c r="H73" s="615"/>
      <c r="I73" s="616" t="e">
        <f>+H73/$L$71</f>
        <v>#DIV/0!</v>
      </c>
      <c r="J73" s="615"/>
      <c r="K73" s="616" t="e">
        <f>+J73/$L$71</f>
        <v>#DIV/0!</v>
      </c>
      <c r="L73" s="623">
        <f t="shared" si="12"/>
        <v>0</v>
      </c>
      <c r="M73" s="614" t="e">
        <f t="shared" si="6"/>
        <v>#DIV/0!</v>
      </c>
      <c r="X73" s="564"/>
      <c r="Y73" s="564"/>
      <c r="Z73" s="564"/>
    </row>
    <row r="74" spans="1:26" ht="14.25" hidden="1" customHeight="1" x14ac:dyDescent="0.25">
      <c r="A74" s="608" t="s">
        <v>693</v>
      </c>
      <c r="B74" s="617"/>
      <c r="C74" s="618" t="e">
        <f t="shared" si="0"/>
        <v>#DIV/0!</v>
      </c>
      <c r="D74" s="617"/>
      <c r="E74" s="618" t="e">
        <f t="shared" si="1"/>
        <v>#DIV/0!</v>
      </c>
      <c r="F74" s="617"/>
      <c r="G74" s="618" t="e">
        <f t="shared" si="11"/>
        <v>#DIV/0!</v>
      </c>
      <c r="H74" s="617"/>
      <c r="I74" s="618" t="e">
        <f>+H74/$L$71</f>
        <v>#DIV/0!</v>
      </c>
      <c r="J74" s="617"/>
      <c r="K74" s="618" t="e">
        <f>+J74/$L$71</f>
        <v>#DIV/0!</v>
      </c>
      <c r="L74" s="624">
        <f t="shared" si="12"/>
        <v>0</v>
      </c>
      <c r="M74" s="614" t="e">
        <f t="shared" si="6"/>
        <v>#DIV/0!</v>
      </c>
      <c r="X74" s="564"/>
      <c r="Y74" s="564"/>
      <c r="Z74" s="564"/>
    </row>
    <row r="75" spans="1:26" ht="14.25" hidden="1" customHeight="1" x14ac:dyDescent="0.25">
      <c r="A75" s="608" t="s">
        <v>694</v>
      </c>
      <c r="B75" s="615"/>
      <c r="C75" s="616" t="e">
        <f t="shared" si="0"/>
        <v>#DIV/0!</v>
      </c>
      <c r="D75" s="615"/>
      <c r="E75" s="616" t="e">
        <f t="shared" si="1"/>
        <v>#DIV/0!</v>
      </c>
      <c r="F75" s="615"/>
      <c r="G75" s="616" t="e">
        <f t="shared" si="11"/>
        <v>#DIV/0!</v>
      </c>
      <c r="H75" s="615"/>
      <c r="I75" s="616" t="e">
        <f>+H75/$L$71</f>
        <v>#DIV/0!</v>
      </c>
      <c r="J75" s="615"/>
      <c r="K75" s="616" t="e">
        <f>+J75/$L$71</f>
        <v>#DIV/0!</v>
      </c>
      <c r="L75" s="623">
        <f t="shared" si="12"/>
        <v>0</v>
      </c>
      <c r="M75" s="614" t="e">
        <f t="shared" si="6"/>
        <v>#DIV/0!</v>
      </c>
      <c r="X75" s="564"/>
      <c r="Y75" s="564"/>
      <c r="Z75" s="564"/>
    </row>
    <row r="76" spans="1:26" ht="15.75" customHeight="1" x14ac:dyDescent="0.25">
      <c r="A76" s="625" t="s">
        <v>696</v>
      </c>
      <c r="B76" s="626">
        <f>+B4+B10+B16+B22+B28+B34+B40+B46+B52+B58+B64+B70</f>
        <v>9214</v>
      </c>
      <c r="C76" s="627">
        <f>+B76/L76</f>
        <v>0.3831662993304778</v>
      </c>
      <c r="D76" s="626">
        <f>+D52+D46+D40+D34+D28+D22+D16+D10+D4+D58+D64+D70</f>
        <v>4861</v>
      </c>
      <c r="E76" s="627">
        <f t="shared" si="1"/>
        <v>0.20214579781261696</v>
      </c>
      <c r="F76" s="626">
        <f>+F4+F10+F16+F22+F28+F34+F40+F46+F52+F58+F64+F70</f>
        <v>5892</v>
      </c>
      <c r="G76" s="627">
        <f t="shared" si="11"/>
        <v>0.24502016883602945</v>
      </c>
      <c r="H76" s="626">
        <f>+H4+H10+H16+H22+H28+H34+H40+H46+H52+H58+H64+H70</f>
        <v>3415</v>
      </c>
      <c r="I76" s="627">
        <f>+H76/L76</f>
        <v>0.1420135567846301</v>
      </c>
      <c r="J76" s="626">
        <f>+J4+J10+J16+J22+J28+J34+J40+J46+J52+J58+J64+J70</f>
        <v>665</v>
      </c>
      <c r="K76" s="627">
        <f>+J76/L76</f>
        <v>2.7654177236245685E-2</v>
      </c>
      <c r="L76" s="626">
        <f>+L4+L10+L16+L22+L28+L34+L40+L46+L52+L58+L64+L70</f>
        <v>24047</v>
      </c>
      <c r="M76" s="627">
        <f>C76+E76+G76+I76+K76</f>
        <v>0.99999999999999989</v>
      </c>
      <c r="X76" s="564"/>
      <c r="Y76" s="564"/>
      <c r="Z76" s="564"/>
    </row>
    <row r="77" spans="1:26" ht="15.75" customHeight="1" x14ac:dyDescent="0.25">
      <c r="A77" s="564"/>
      <c r="B77" s="604" t="s">
        <v>685</v>
      </c>
      <c r="C77" s="604" t="s">
        <v>686</v>
      </c>
      <c r="D77" s="604" t="s">
        <v>687</v>
      </c>
      <c r="E77" s="604" t="s">
        <v>688</v>
      </c>
      <c r="F77" s="604" t="s">
        <v>603</v>
      </c>
      <c r="G77" s="604" t="s">
        <v>36</v>
      </c>
      <c r="H77" s="564"/>
      <c r="I77" s="564"/>
      <c r="J77" s="564"/>
      <c r="K77" s="564"/>
      <c r="L77" s="564"/>
      <c r="M77" s="564"/>
      <c r="W77" s="564"/>
      <c r="X77" s="564"/>
      <c r="Y77" s="564"/>
      <c r="Z77" s="564"/>
    </row>
    <row r="78" spans="1:26" ht="15.75" customHeight="1" x14ac:dyDescent="0.25">
      <c r="A78" s="605" t="s">
        <v>36</v>
      </c>
      <c r="B78" s="628">
        <f>+C76</f>
        <v>0.3831662993304778</v>
      </c>
      <c r="C78" s="628">
        <f>+E76</f>
        <v>0.20214579781261696</v>
      </c>
      <c r="D78" s="628">
        <f>+G76</f>
        <v>0.24502016883602945</v>
      </c>
      <c r="E78" s="629">
        <f>+I76</f>
        <v>0.1420135567846301</v>
      </c>
      <c r="F78" s="629">
        <f>+K76</f>
        <v>2.7654177236245685E-2</v>
      </c>
      <c r="G78" s="628">
        <f>SUM(B78:F78)</f>
        <v>0.99999999999999989</v>
      </c>
      <c r="H78" s="565"/>
      <c r="I78" s="565"/>
      <c r="J78" s="565"/>
      <c r="K78" s="565"/>
      <c r="L78" s="565"/>
      <c r="M78" s="565"/>
    </row>
    <row r="79" spans="1:26" ht="15.75" customHeight="1" x14ac:dyDescent="0.25">
      <c r="A79" s="1000" t="s">
        <v>2316</v>
      </c>
      <c r="B79" s="1054"/>
      <c r="C79" s="1054"/>
      <c r="D79" s="1054"/>
      <c r="E79" s="1054"/>
      <c r="F79" s="1054"/>
      <c r="G79" s="1054"/>
      <c r="H79" s="1054"/>
      <c r="I79" s="1054"/>
      <c r="J79" s="1054"/>
      <c r="K79" s="1054"/>
      <c r="L79" s="1054"/>
      <c r="M79" s="1054"/>
    </row>
    <row r="80" spans="1:26" ht="15.75" customHeight="1" x14ac:dyDescent="0.25">
      <c r="A80" s="1055">
        <v>2026</v>
      </c>
      <c r="B80" s="1049" t="s">
        <v>685</v>
      </c>
      <c r="C80" s="1050"/>
      <c r="D80" s="1049" t="s">
        <v>686</v>
      </c>
      <c r="E80" s="1050"/>
      <c r="F80" s="1049" t="s">
        <v>687</v>
      </c>
      <c r="G80" s="1050"/>
      <c r="H80" s="1049" t="s">
        <v>688</v>
      </c>
      <c r="I80" s="1050"/>
      <c r="J80" s="1049" t="s">
        <v>603</v>
      </c>
      <c r="K80" s="1050"/>
      <c r="L80" s="1049" t="s">
        <v>36</v>
      </c>
      <c r="M80" s="1050"/>
    </row>
    <row r="81" spans="1:29" ht="15.75" customHeight="1" x14ac:dyDescent="0.25">
      <c r="A81" s="1050"/>
      <c r="B81" s="604" t="s">
        <v>689</v>
      </c>
      <c r="C81" s="604" t="s">
        <v>78</v>
      </c>
      <c r="D81" s="604" t="s">
        <v>689</v>
      </c>
      <c r="E81" s="604" t="s">
        <v>78</v>
      </c>
      <c r="F81" s="604" t="s">
        <v>689</v>
      </c>
      <c r="G81" s="604" t="s">
        <v>78</v>
      </c>
      <c r="H81" s="604" t="s">
        <v>689</v>
      </c>
      <c r="I81" s="604" t="s">
        <v>78</v>
      </c>
      <c r="J81" s="604" t="s">
        <v>689</v>
      </c>
      <c r="K81" s="604" t="s">
        <v>78</v>
      </c>
      <c r="L81" s="604" t="s">
        <v>689</v>
      </c>
      <c r="M81" s="604" t="s">
        <v>78</v>
      </c>
    </row>
    <row r="82" spans="1:29" ht="15.75" customHeight="1" x14ac:dyDescent="0.25">
      <c r="A82" s="630" t="s">
        <v>690</v>
      </c>
      <c r="B82" s="615">
        <f>+B5+B11+B17+B23+B29+B35+B41+B47+B53+B59+B65+B71</f>
        <v>2104</v>
      </c>
      <c r="C82" s="616">
        <f>+B82/$B$87</f>
        <v>0.22834816583459952</v>
      </c>
      <c r="D82" s="615">
        <f>+D5+D11+D17+D23+D29+D35+D41+D47+D53+D59+D65+D71</f>
        <v>1</v>
      </c>
      <c r="E82" s="616">
        <f t="shared" ref="E82:E87" si="13">+D82/$D$87</f>
        <v>2.0571898786257971E-4</v>
      </c>
      <c r="F82" s="615">
        <f>+F5+F11+F17+F23+F29+F35+F41+F47+F53+F59+F65+F71</f>
        <v>603</v>
      </c>
      <c r="G82" s="616">
        <f>+F82/$F$87</f>
        <v>0.10234215885947047</v>
      </c>
      <c r="H82" s="615">
        <f>+H5+H11+H17+H23+H29+H35+H41+H47+H53+H59+H65+H71</f>
        <v>113</v>
      </c>
      <c r="I82" s="616">
        <f t="shared" ref="I82:I87" si="14">+H82/$F$87</f>
        <v>1.9178547182620503E-2</v>
      </c>
      <c r="J82" s="615">
        <f>+J5+J11+J17+J23+J29+J35+J41+J47+J53+J59+J65+J71</f>
        <v>159</v>
      </c>
      <c r="K82" s="616">
        <f t="shared" ref="K82:K87" si="15">+J82/$F$87</f>
        <v>2.6985743380855399E-2</v>
      </c>
      <c r="L82" s="615">
        <f>+L5+L11+L17+L23+L29+L35+L41+L47+L53+L59+L65+L71</f>
        <v>2980</v>
      </c>
      <c r="M82" s="616">
        <f>+L82/$L$87</f>
        <v>0.12392398220152202</v>
      </c>
    </row>
    <row r="83" spans="1:29" ht="15.75" customHeight="1" x14ac:dyDescent="0.25">
      <c r="A83" s="630" t="s">
        <v>691</v>
      </c>
      <c r="B83" s="615">
        <f>+B6+B12+B18+B24+B30+B36+B42+B48+B54+B60+B66+B72</f>
        <v>0</v>
      </c>
      <c r="C83" s="616">
        <f>+B83/$B$87</f>
        <v>0</v>
      </c>
      <c r="D83" s="615">
        <f>+D6+D12+D18+D24+D30+D36+D42+D48+D54+D60+D66+D72</f>
        <v>54</v>
      </c>
      <c r="E83" s="616">
        <f t="shared" si="13"/>
        <v>1.1108825344579305E-2</v>
      </c>
      <c r="F83" s="615">
        <f>+F6+F12+F18+F24+F30+F36+F42+F48+F54+F60+F66+F72</f>
        <v>354</v>
      </c>
      <c r="G83" s="616">
        <f>+F83/$F$87</f>
        <v>6.008146639511202E-2</v>
      </c>
      <c r="H83" s="615">
        <f>+H6+H12+H18+H24+H30+H36+H42+H48+H54+H60+H66+H72</f>
        <v>0</v>
      </c>
      <c r="I83" s="616">
        <f t="shared" si="14"/>
        <v>0</v>
      </c>
      <c r="J83" s="615">
        <f>+J6+J12+J18+J24+J30+J36+J42+J48+J54+J60+J66+J72</f>
        <v>18</v>
      </c>
      <c r="K83" s="616">
        <f t="shared" si="15"/>
        <v>3.0549898167006109E-3</v>
      </c>
      <c r="L83" s="615">
        <f>+L6+L12+L18+L24+L30+L36+L42+L48+L54+L60+L66+L72</f>
        <v>426</v>
      </c>
      <c r="M83" s="616">
        <f>+L83/$L$87</f>
        <v>1.7715307522767912E-2</v>
      </c>
    </row>
    <row r="84" spans="1:29" ht="15.75" customHeight="1" x14ac:dyDescent="0.25">
      <c r="A84" s="630" t="s">
        <v>692</v>
      </c>
      <c r="B84" s="615">
        <f>+B7+B13+B19+B25+B31+B37+B43+B49+B55+B61+B67+B73</f>
        <v>26</v>
      </c>
      <c r="C84" s="616">
        <f>+B84/$B$87</f>
        <v>2.8217929238115911E-3</v>
      </c>
      <c r="D84" s="615">
        <f>+D7+D13+D19+D25+D31+D37+D43+D49+D55+D61+D67+D73</f>
        <v>71</v>
      </c>
      <c r="E84" s="616">
        <f t="shared" si="13"/>
        <v>1.460604813824316E-2</v>
      </c>
      <c r="F84" s="615">
        <f>+F7+F13+F19+F25+F31+F37+F43+F49+F55+F61+F67+F73</f>
        <v>0</v>
      </c>
      <c r="G84" s="616">
        <f>+F84/$F$87</f>
        <v>0</v>
      </c>
      <c r="H84" s="615">
        <f>+H7+H13+H19+H25+H31+H37+H43+H49+H55+H61+H67+H73</f>
        <v>41</v>
      </c>
      <c r="I84" s="616">
        <f t="shared" si="14"/>
        <v>6.9585879158180581E-3</v>
      </c>
      <c r="J84" s="615">
        <f>+J7+J13+J19+J25+J31+J37+J43+J49+J55+J61+J67+J73</f>
        <v>3</v>
      </c>
      <c r="K84" s="616">
        <f t="shared" si="15"/>
        <v>5.0916496945010179E-4</v>
      </c>
      <c r="L84" s="615">
        <f>+L7+L13+L19+L25+L31+L37+L43+L49+L55+L61+L67+L73</f>
        <v>141</v>
      </c>
      <c r="M84" s="616">
        <f>+L84/$L$87</f>
        <v>5.8635172786626194E-3</v>
      </c>
    </row>
    <row r="85" spans="1:29" ht="15.75" customHeight="1" x14ac:dyDescent="0.25">
      <c r="A85" s="630" t="s">
        <v>693</v>
      </c>
      <c r="B85" s="615">
        <f>+B8+B14+B20+B26+B32+B38+B44+B50+B56+B62+B68+B74</f>
        <v>1</v>
      </c>
      <c r="C85" s="616">
        <f>+B85/$B$87</f>
        <v>1.0853049706967658E-4</v>
      </c>
      <c r="D85" s="615">
        <f>+D8+D14+D20+D26+D32+D38+D44+D50+D56+D62+D68+D74</f>
        <v>3369</v>
      </c>
      <c r="E85" s="616">
        <f t="shared" si="13"/>
        <v>0.69306727010903102</v>
      </c>
      <c r="F85" s="615">
        <f>+F8+F14+F20+F26+F32+F38+F44+F50+F56+F62+F68+F74</f>
        <v>1864</v>
      </c>
      <c r="G85" s="616">
        <f>+F85/$F$87</f>
        <v>0.31636116768499661</v>
      </c>
      <c r="H85" s="615">
        <f>+H8+H14+H20+H26+H32+H38+H44+H50+H56+H62+H68+H74</f>
        <v>73</v>
      </c>
      <c r="I85" s="616">
        <f t="shared" si="14"/>
        <v>1.2389680923285811E-2</v>
      </c>
      <c r="J85" s="615">
        <f>+J8+J14+J20+J26+J32+J38+J44+J50+J56+J62+J68+J74</f>
        <v>7</v>
      </c>
      <c r="K85" s="616">
        <f t="shared" si="15"/>
        <v>1.1880515953835709E-3</v>
      </c>
      <c r="L85" s="615">
        <f>+L8+L14+L20+L26+L32+L38+L44+L50+L56+L62+L68+L74</f>
        <v>5314</v>
      </c>
      <c r="M85" s="616">
        <f>+L85/$L$87</f>
        <v>0.22098390651640537</v>
      </c>
    </row>
    <row r="86" spans="1:29" ht="15.75" customHeight="1" x14ac:dyDescent="0.25">
      <c r="A86" s="630" t="s">
        <v>694</v>
      </c>
      <c r="B86" s="615">
        <f>+B9+B15+B21+B27+B33+B39+B45+B51+B57+B63+B69+B75</f>
        <v>7083</v>
      </c>
      <c r="C86" s="616">
        <f>+B86/$B$87</f>
        <v>0.76872151074451922</v>
      </c>
      <c r="D86" s="615">
        <f>+D9+D15+D21+D27+D33+D39+D45+D51+D57+D63+D69+D75</f>
        <v>1366</v>
      </c>
      <c r="E86" s="616">
        <f t="shared" si="13"/>
        <v>0.28101213742028391</v>
      </c>
      <c r="F86" s="615">
        <f>+F9+F15+F21+F27+F33+F39+F45+F51+F57+F63+F69+F75</f>
        <v>3071</v>
      </c>
      <c r="G86" s="616">
        <f>+F86/$F$87</f>
        <v>0.5212152070604209</v>
      </c>
      <c r="H86" s="615">
        <f>+H9+H15+H21+H27+H33+H39+H45+H51+H57+H63+H69+H75</f>
        <v>3188</v>
      </c>
      <c r="I86" s="616">
        <f t="shared" si="14"/>
        <v>0.54107264086897489</v>
      </c>
      <c r="J86" s="615">
        <f>+J9+J15+J21+J27+J33+J39+J45+J51+J57+J63+J69+J75</f>
        <v>478</v>
      </c>
      <c r="K86" s="616">
        <f t="shared" si="15"/>
        <v>8.1126951799049565E-2</v>
      </c>
      <c r="L86" s="615">
        <f>+L9+L15+L21+L27+L33+L39+L45+L51+L57+L63+L69+L75</f>
        <v>15186</v>
      </c>
      <c r="M86" s="616">
        <f>+L86/$L$87</f>
        <v>0.63151328648064209</v>
      </c>
    </row>
    <row r="87" spans="1:29" ht="15.75" customHeight="1" x14ac:dyDescent="0.25">
      <c r="A87" s="631" t="s">
        <v>36</v>
      </c>
      <c r="B87" s="632">
        <f>SUM(B82:B86)</f>
        <v>9214</v>
      </c>
      <c r="C87" s="633">
        <f>SUM(C82:C86)</f>
        <v>1</v>
      </c>
      <c r="D87" s="632">
        <f>SUM(D82:D86)</f>
        <v>4861</v>
      </c>
      <c r="E87" s="634">
        <f t="shared" si="13"/>
        <v>1</v>
      </c>
      <c r="F87" s="632">
        <f>SUM(F82:F86)</f>
        <v>5892</v>
      </c>
      <c r="G87" s="634">
        <f>SUM(G82:G86)</f>
        <v>1</v>
      </c>
      <c r="H87" s="632">
        <f>SUM(H82:H86)</f>
        <v>3415</v>
      </c>
      <c r="I87" s="634">
        <f t="shared" si="14"/>
        <v>0.57959945689069925</v>
      </c>
      <c r="J87" s="632">
        <f>SUM(J82:J86)</f>
        <v>665</v>
      </c>
      <c r="K87" s="634">
        <f t="shared" si="15"/>
        <v>0.11286490156143925</v>
      </c>
      <c r="L87" s="632">
        <f>SUM(L82:L86)</f>
        <v>24047</v>
      </c>
      <c r="M87" s="634">
        <f>SUM(M82:M86)</f>
        <v>1</v>
      </c>
    </row>
    <row r="88" spans="1:29" ht="15.75" customHeight="1" x14ac:dyDescent="0.25">
      <c r="A88" s="635" t="s">
        <v>64</v>
      </c>
      <c r="B88" s="636"/>
      <c r="C88" s="636"/>
      <c r="D88" s="636"/>
      <c r="E88" s="636"/>
      <c r="F88" s="636"/>
      <c r="G88" s="636"/>
      <c r="H88" s="636"/>
      <c r="I88" s="636"/>
      <c r="J88" s="636"/>
      <c r="K88" s="636"/>
      <c r="L88" s="636"/>
      <c r="M88" s="636"/>
    </row>
    <row r="89" spans="1:29" ht="15.75" customHeight="1" x14ac:dyDescent="0.25"/>
    <row r="90" spans="1:29" ht="15.75" hidden="1" customHeight="1" x14ac:dyDescent="0.25">
      <c r="A90" s="1051" t="s">
        <v>697</v>
      </c>
      <c r="B90" s="1052"/>
      <c r="C90" s="1052"/>
      <c r="D90" s="1052"/>
      <c r="E90" s="1052"/>
      <c r="F90" s="1052"/>
      <c r="G90" s="1052"/>
      <c r="H90" s="1052"/>
      <c r="I90" s="1052"/>
      <c r="J90" s="1052"/>
      <c r="K90" s="1052"/>
      <c r="L90" s="1052"/>
      <c r="M90" s="1052"/>
      <c r="N90" s="1052"/>
      <c r="O90" s="1052"/>
      <c r="P90" s="1052"/>
      <c r="Q90" s="1052"/>
      <c r="R90" s="1052"/>
      <c r="S90" s="1052"/>
      <c r="T90" s="1052"/>
      <c r="U90" s="1052"/>
      <c r="V90" s="1052"/>
      <c r="W90" s="1052"/>
      <c r="X90" s="1052"/>
      <c r="Y90" s="1052"/>
      <c r="Z90" s="1052"/>
      <c r="AA90" s="1053"/>
    </row>
    <row r="91" spans="1:29" ht="15.75" hidden="1" customHeight="1" x14ac:dyDescent="0.25">
      <c r="A91" s="637"/>
      <c r="B91" s="638">
        <v>2010</v>
      </c>
      <c r="C91" s="638" t="s">
        <v>78</v>
      </c>
      <c r="D91" s="638">
        <v>2011</v>
      </c>
      <c r="E91" s="638" t="s">
        <v>78</v>
      </c>
      <c r="F91" s="638">
        <v>2012</v>
      </c>
      <c r="G91" s="638" t="s">
        <v>78</v>
      </c>
      <c r="H91" s="638">
        <v>2013</v>
      </c>
      <c r="I91" s="638" t="s">
        <v>78</v>
      </c>
      <c r="J91" s="638">
        <v>2014</v>
      </c>
      <c r="K91" s="638" t="s">
        <v>78</v>
      </c>
      <c r="L91" s="638">
        <v>2015</v>
      </c>
      <c r="M91" s="638" t="s">
        <v>78</v>
      </c>
      <c r="N91" s="638">
        <v>2016</v>
      </c>
      <c r="O91" s="638" t="s">
        <v>78</v>
      </c>
      <c r="P91" s="638">
        <v>2017</v>
      </c>
      <c r="Q91" s="638" t="s">
        <v>78</v>
      </c>
      <c r="R91" s="638">
        <v>2018</v>
      </c>
      <c r="S91" s="638" t="s">
        <v>78</v>
      </c>
      <c r="T91" s="638">
        <v>2019</v>
      </c>
      <c r="U91" s="638" t="s">
        <v>78</v>
      </c>
      <c r="V91" s="638">
        <v>2020</v>
      </c>
      <c r="W91" s="639" t="s">
        <v>78</v>
      </c>
      <c r="X91" s="638">
        <v>2021</v>
      </c>
      <c r="Y91" s="639" t="s">
        <v>78</v>
      </c>
      <c r="Z91" s="638">
        <v>2022</v>
      </c>
      <c r="AA91" s="639" t="s">
        <v>78</v>
      </c>
    </row>
    <row r="92" spans="1:29" ht="15.75" hidden="1" customHeight="1" x14ac:dyDescent="0.25">
      <c r="A92" s="637" t="s">
        <v>173</v>
      </c>
      <c r="B92" s="640">
        <v>1588</v>
      </c>
      <c r="C92" s="641">
        <f>+B92/$B$108%</f>
        <v>45.384395541583309</v>
      </c>
      <c r="D92" s="640">
        <v>1898</v>
      </c>
      <c r="E92" s="641">
        <f>+D92/$D$108%</f>
        <v>41.091145269538863</v>
      </c>
      <c r="F92" s="640">
        <v>750</v>
      </c>
      <c r="G92" s="641">
        <f>+F92/$F$108%</f>
        <v>20.150456743686192</v>
      </c>
      <c r="H92" s="640">
        <v>1043</v>
      </c>
      <c r="I92" s="641">
        <f>+H92/$H$108%</f>
        <v>21.045197740112993</v>
      </c>
      <c r="J92" s="640">
        <v>1297</v>
      </c>
      <c r="K92" s="641">
        <f>+J92/$J$108%</f>
        <v>22.042828008157713</v>
      </c>
      <c r="L92" s="640">
        <v>1385</v>
      </c>
      <c r="M92" s="641">
        <f>+L92/$L$108%</f>
        <v>21.590023382696803</v>
      </c>
      <c r="N92" s="640">
        <v>596</v>
      </c>
      <c r="O92" s="641">
        <f>+N92/$N$108%</f>
        <v>12.288659793814434</v>
      </c>
      <c r="P92" s="640">
        <v>1825</v>
      </c>
      <c r="Q92" s="641">
        <f t="shared" ref="Q92:Q108" si="16">+P92/$P$108%</f>
        <v>25.11698320946876</v>
      </c>
      <c r="R92" s="640">
        <v>3503</v>
      </c>
      <c r="S92" s="641">
        <f t="shared" ref="S92:S107" si="17">+R92/$R$108%</f>
        <v>28.553961525921093</v>
      </c>
      <c r="T92" s="640">
        <v>2989</v>
      </c>
      <c r="U92" s="642">
        <f t="shared" ref="U92:U108" si="18">+T92/$T$108</f>
        <v>0.27088997643646912</v>
      </c>
      <c r="V92" s="640">
        <v>2553</v>
      </c>
      <c r="W92" s="643">
        <f t="shared" ref="W92:W107" si="19">+V92/$V$108</f>
        <v>0.27768109636719601</v>
      </c>
      <c r="X92" s="640">
        <v>659</v>
      </c>
      <c r="Y92" s="643">
        <f t="shared" ref="Y92:Y107" si="20">+X92/$V$108</f>
        <v>7.1677180770067433E-2</v>
      </c>
      <c r="Z92" s="640">
        <v>895</v>
      </c>
      <c r="AA92" s="641">
        <f t="shared" ref="AA92:AA108" si="21">+Z92/$Z$108</f>
        <v>0.27812305779987567</v>
      </c>
      <c r="AB92" s="644"/>
      <c r="AC92" s="645"/>
    </row>
    <row r="93" spans="1:29" ht="15.75" hidden="1" customHeight="1" x14ac:dyDescent="0.25">
      <c r="A93" s="637" t="s">
        <v>182</v>
      </c>
      <c r="B93" s="646">
        <v>80</v>
      </c>
      <c r="C93" s="647">
        <f>+B93/$B$108%</f>
        <v>2.2863675335810232</v>
      </c>
      <c r="D93" s="646">
        <v>107</v>
      </c>
      <c r="E93" s="647">
        <f>+D93/$D$108%</f>
        <v>2.3165187269971859</v>
      </c>
      <c r="F93" s="646">
        <v>74</v>
      </c>
      <c r="G93" s="647">
        <f>+F93/$F$108%</f>
        <v>1.9881783987103707</v>
      </c>
      <c r="H93" s="646">
        <v>77</v>
      </c>
      <c r="I93" s="647">
        <f>+H93/$H$108%</f>
        <v>1.5536723163841808</v>
      </c>
      <c r="J93" s="646">
        <v>75</v>
      </c>
      <c r="K93" s="647">
        <f>+J93/$J$108%</f>
        <v>1.2746430999320189</v>
      </c>
      <c r="L93" s="646">
        <v>38</v>
      </c>
      <c r="M93" s="647">
        <f>+L93/$L$108%</f>
        <v>0.59236165237724081</v>
      </c>
      <c r="N93" s="646">
        <v>43</v>
      </c>
      <c r="O93" s="647">
        <f>+N93/$N$108%</f>
        <v>0.88659793814432986</v>
      </c>
      <c r="P93" s="646">
        <v>70</v>
      </c>
      <c r="Q93" s="647">
        <f t="shared" si="16"/>
        <v>0.96339113680154143</v>
      </c>
      <c r="R93" s="646">
        <v>112</v>
      </c>
      <c r="S93" s="647">
        <f t="shared" si="17"/>
        <v>0.91294424519074013</v>
      </c>
      <c r="T93" s="646">
        <v>230</v>
      </c>
      <c r="U93" s="648">
        <f t="shared" si="18"/>
        <v>2.0844661953960487E-2</v>
      </c>
      <c r="V93" s="646">
        <v>139</v>
      </c>
      <c r="W93" s="649">
        <f t="shared" si="19"/>
        <v>1.5118555579725908E-2</v>
      </c>
      <c r="X93" s="646">
        <v>100</v>
      </c>
      <c r="Y93" s="649">
        <f t="shared" si="20"/>
        <v>1.0876658690450293E-2</v>
      </c>
      <c r="Z93" s="646">
        <v>176</v>
      </c>
      <c r="AA93" s="647">
        <f t="shared" si="21"/>
        <v>5.4692355500310749E-2</v>
      </c>
      <c r="AB93" s="644"/>
      <c r="AC93" s="645"/>
    </row>
    <row r="94" spans="1:29" ht="15.75" hidden="1" customHeight="1" x14ac:dyDescent="0.25">
      <c r="A94" s="637" t="s">
        <v>191</v>
      </c>
      <c r="B94" s="640">
        <v>0</v>
      </c>
      <c r="C94" s="641">
        <f>+B94/$B$108%</f>
        <v>0</v>
      </c>
      <c r="D94" s="640">
        <v>0</v>
      </c>
      <c r="E94" s="641">
        <f>+D94/$D$108%</f>
        <v>0</v>
      </c>
      <c r="F94" s="640">
        <v>0</v>
      </c>
      <c r="G94" s="641">
        <f>+F94/$F$108%</f>
        <v>0</v>
      </c>
      <c r="H94" s="640">
        <v>0</v>
      </c>
      <c r="I94" s="641">
        <f>+H94/$H$108%</f>
        <v>0</v>
      </c>
      <c r="J94" s="640">
        <v>0</v>
      </c>
      <c r="K94" s="641"/>
      <c r="L94" s="640"/>
      <c r="M94" s="641"/>
      <c r="N94" s="640"/>
      <c r="O94" s="641"/>
      <c r="P94" s="640"/>
      <c r="Q94" s="641">
        <f t="shared" si="16"/>
        <v>0</v>
      </c>
      <c r="R94" s="640">
        <v>0</v>
      </c>
      <c r="S94" s="641">
        <f t="shared" si="17"/>
        <v>0</v>
      </c>
      <c r="T94" s="640">
        <v>26</v>
      </c>
      <c r="U94" s="642">
        <f t="shared" si="18"/>
        <v>2.3563530904477069E-3</v>
      </c>
      <c r="V94" s="640">
        <v>0</v>
      </c>
      <c r="W94" s="643">
        <f t="shared" si="19"/>
        <v>0</v>
      </c>
      <c r="X94" s="640">
        <v>0</v>
      </c>
      <c r="Y94" s="643">
        <f t="shared" si="20"/>
        <v>0</v>
      </c>
      <c r="Z94" s="640">
        <v>0</v>
      </c>
      <c r="AA94" s="641">
        <f t="shared" si="21"/>
        <v>0</v>
      </c>
      <c r="AB94" s="644"/>
      <c r="AC94" s="645"/>
    </row>
    <row r="95" spans="1:29" ht="15.75" hidden="1" customHeight="1" x14ac:dyDescent="0.25">
      <c r="A95" s="637" t="s">
        <v>181</v>
      </c>
      <c r="B95" s="646">
        <v>626</v>
      </c>
      <c r="C95" s="647">
        <f>+B95/$B$108%</f>
        <v>17.890825950271505</v>
      </c>
      <c r="D95" s="646">
        <v>539</v>
      </c>
      <c r="E95" s="647">
        <f>+D95/$D$108%</f>
        <v>11.669192465901711</v>
      </c>
      <c r="F95" s="646">
        <v>671</v>
      </c>
      <c r="G95" s="647">
        <f>+F95/$F$108%</f>
        <v>18.02794196668458</v>
      </c>
      <c r="H95" s="646">
        <v>568</v>
      </c>
      <c r="I95" s="647">
        <f>+H95/$H$108%</f>
        <v>11.460855528652138</v>
      </c>
      <c r="J95" s="646">
        <v>363</v>
      </c>
      <c r="K95" s="647">
        <f>+J95/$J$108%</f>
        <v>6.1692726036709722</v>
      </c>
      <c r="L95" s="646">
        <v>292</v>
      </c>
      <c r="M95" s="647">
        <f>+L95/$L$108%</f>
        <v>4.5518316445830083</v>
      </c>
      <c r="N95" s="646">
        <v>106</v>
      </c>
      <c r="O95" s="647">
        <f t="shared" ref="O95:O107" si="22">+N95/$N$108%</f>
        <v>2.1855670103092781</v>
      </c>
      <c r="P95" s="646">
        <v>166</v>
      </c>
      <c r="Q95" s="647">
        <f t="shared" si="16"/>
        <v>2.2846132672722268</v>
      </c>
      <c r="R95" s="646">
        <v>498</v>
      </c>
      <c r="S95" s="647">
        <f t="shared" si="17"/>
        <v>4.0593413759373975</v>
      </c>
      <c r="T95" s="646">
        <v>178</v>
      </c>
      <c r="U95" s="648">
        <f t="shared" si="18"/>
        <v>1.613195577306507E-2</v>
      </c>
      <c r="V95" s="646">
        <v>496</v>
      </c>
      <c r="W95" s="649">
        <f t="shared" si="19"/>
        <v>5.3948227104633456E-2</v>
      </c>
      <c r="X95" s="646">
        <v>46</v>
      </c>
      <c r="Y95" s="649">
        <f t="shared" si="20"/>
        <v>5.0032629976071354E-3</v>
      </c>
      <c r="Z95" s="646">
        <v>4</v>
      </c>
      <c r="AA95" s="647">
        <f t="shared" si="21"/>
        <v>1.243008079552517E-3</v>
      </c>
      <c r="AB95" s="644"/>
      <c r="AC95" s="645"/>
    </row>
    <row r="96" spans="1:29" ht="15.75" hidden="1" customHeight="1" x14ac:dyDescent="0.25">
      <c r="A96" s="637" t="s">
        <v>185</v>
      </c>
      <c r="B96" s="640">
        <v>99</v>
      </c>
      <c r="C96" s="641">
        <f>+B96/$B$108%</f>
        <v>2.8293798228065161</v>
      </c>
      <c r="D96" s="640">
        <v>112</v>
      </c>
      <c r="E96" s="641">
        <f>+D96/$D$108%</f>
        <v>2.4247672656419139</v>
      </c>
      <c r="F96" s="640">
        <v>111</v>
      </c>
      <c r="G96" s="641">
        <f>+F96/$F$108%</f>
        <v>2.9822675980655564</v>
      </c>
      <c r="H96" s="640">
        <v>269</v>
      </c>
      <c r="I96" s="641">
        <f>+H96/$H$108%</f>
        <v>5.4277643260694104</v>
      </c>
      <c r="J96" s="640">
        <v>219</v>
      </c>
      <c r="K96" s="641">
        <f>+J96/$J$108%</f>
        <v>3.7219578518014953</v>
      </c>
      <c r="L96" s="640">
        <v>178</v>
      </c>
      <c r="M96" s="641">
        <f>+L96/$L$108%</f>
        <v>2.7747466874512856</v>
      </c>
      <c r="N96" s="640">
        <v>250</v>
      </c>
      <c r="O96" s="641">
        <f t="shared" si="22"/>
        <v>5.1546391752577323</v>
      </c>
      <c r="P96" s="640">
        <v>288</v>
      </c>
      <c r="Q96" s="641">
        <f t="shared" si="16"/>
        <v>3.9636663914120565</v>
      </c>
      <c r="R96" s="640">
        <v>385</v>
      </c>
      <c r="S96" s="641">
        <f t="shared" si="17"/>
        <v>3.138245842843169</v>
      </c>
      <c r="T96" s="640">
        <v>152</v>
      </c>
      <c r="U96" s="642">
        <f t="shared" si="18"/>
        <v>1.3775602682617365E-2</v>
      </c>
      <c r="V96" s="640">
        <v>57</v>
      </c>
      <c r="W96" s="643">
        <f t="shared" si="19"/>
        <v>6.1996954535566678E-3</v>
      </c>
      <c r="X96" s="640">
        <v>22</v>
      </c>
      <c r="Y96" s="643">
        <f t="shared" si="20"/>
        <v>2.3928649118990647E-3</v>
      </c>
      <c r="Z96" s="640">
        <v>1</v>
      </c>
      <c r="AA96" s="641">
        <f t="shared" si="21"/>
        <v>3.1075201988812925E-4</v>
      </c>
      <c r="AB96" s="644"/>
      <c r="AC96" s="645"/>
    </row>
    <row r="97" spans="1:33" ht="15.75" hidden="1" customHeight="1" x14ac:dyDescent="0.25">
      <c r="A97" s="637" t="s">
        <v>188</v>
      </c>
      <c r="B97" s="646">
        <v>0</v>
      </c>
      <c r="C97" s="647">
        <v>0</v>
      </c>
      <c r="D97" s="646">
        <v>0</v>
      </c>
      <c r="E97" s="647">
        <v>0</v>
      </c>
      <c r="F97" s="646">
        <v>0</v>
      </c>
      <c r="G97" s="647">
        <v>0</v>
      </c>
      <c r="H97" s="646">
        <v>0</v>
      </c>
      <c r="I97" s="647">
        <v>0</v>
      </c>
      <c r="J97" s="646">
        <v>0</v>
      </c>
      <c r="K97" s="647">
        <v>0</v>
      </c>
      <c r="L97" s="646">
        <v>0</v>
      </c>
      <c r="M97" s="647">
        <v>0</v>
      </c>
      <c r="N97" s="646">
        <v>330</v>
      </c>
      <c r="O97" s="647">
        <f t="shared" si="22"/>
        <v>6.804123711340206</v>
      </c>
      <c r="P97" s="646">
        <v>29</v>
      </c>
      <c r="Q97" s="647">
        <f t="shared" si="16"/>
        <v>0.39911918524635287</v>
      </c>
      <c r="R97" s="646">
        <v>59</v>
      </c>
      <c r="S97" s="647">
        <f t="shared" si="17"/>
        <v>0.48092598630583627</v>
      </c>
      <c r="T97" s="646">
        <v>220</v>
      </c>
      <c r="U97" s="648">
        <f t="shared" si="18"/>
        <v>1.9938372303788289E-2</v>
      </c>
      <c r="V97" s="646">
        <v>72</v>
      </c>
      <c r="W97" s="649">
        <f t="shared" si="19"/>
        <v>7.8311942571242122E-3</v>
      </c>
      <c r="X97" s="646">
        <v>85</v>
      </c>
      <c r="Y97" s="649">
        <f t="shared" si="20"/>
        <v>9.2451598868827489E-3</v>
      </c>
      <c r="Z97" s="646">
        <v>24</v>
      </c>
      <c r="AA97" s="647">
        <f t="shared" si="21"/>
        <v>7.4580484773151025E-3</v>
      </c>
      <c r="AB97" s="644"/>
      <c r="AC97" s="645"/>
    </row>
    <row r="98" spans="1:33" ht="15.75" hidden="1" customHeight="1" x14ac:dyDescent="0.25">
      <c r="A98" s="637" t="s">
        <v>177</v>
      </c>
      <c r="B98" s="640">
        <v>51</v>
      </c>
      <c r="C98" s="641">
        <f t="shared" ref="C98:C107" si="23">+B98/$B$108%</f>
        <v>1.4575593026579021</v>
      </c>
      <c r="D98" s="640">
        <v>30</v>
      </c>
      <c r="E98" s="641">
        <f t="shared" ref="E98:E107" si="24">+D98/$D$108%</f>
        <v>0.64949123186836977</v>
      </c>
      <c r="F98" s="640">
        <v>41</v>
      </c>
      <c r="G98" s="641">
        <f t="shared" ref="G98:G107" si="25">+F98/$F$108%</f>
        <v>1.1015583019881785</v>
      </c>
      <c r="H98" s="640">
        <v>49</v>
      </c>
      <c r="I98" s="641">
        <f t="shared" ref="I98:I107" si="26">+H98/$H$108%</f>
        <v>0.98870056497175141</v>
      </c>
      <c r="J98" s="640">
        <v>40</v>
      </c>
      <c r="K98" s="641">
        <f t="shared" ref="K98:K107" si="27">+J98/$J$108%</f>
        <v>0.67980965329707677</v>
      </c>
      <c r="L98" s="640">
        <v>22</v>
      </c>
      <c r="M98" s="641">
        <f t="shared" ref="M98:M107" si="28">+L98/$L$108%</f>
        <v>0.3429462197973499</v>
      </c>
      <c r="N98" s="640">
        <v>3</v>
      </c>
      <c r="O98" s="641">
        <f t="shared" si="22"/>
        <v>6.1855670103092786E-2</v>
      </c>
      <c r="P98" s="640">
        <v>634</v>
      </c>
      <c r="Q98" s="641">
        <f t="shared" si="16"/>
        <v>8.7255711533168192</v>
      </c>
      <c r="R98" s="640">
        <v>470</v>
      </c>
      <c r="S98" s="641">
        <f t="shared" si="17"/>
        <v>3.8311053146397129</v>
      </c>
      <c r="T98" s="640">
        <v>897</v>
      </c>
      <c r="U98" s="642">
        <f t="shared" si="18"/>
        <v>8.1294181620445896E-2</v>
      </c>
      <c r="V98" s="640">
        <v>1319</v>
      </c>
      <c r="W98" s="643">
        <f t="shared" si="19"/>
        <v>0.14346312812703937</v>
      </c>
      <c r="X98" s="640">
        <v>314</v>
      </c>
      <c r="Y98" s="643">
        <f t="shared" si="20"/>
        <v>3.4152708288013922E-2</v>
      </c>
      <c r="Z98" s="640">
        <v>496</v>
      </c>
      <c r="AA98" s="641">
        <f t="shared" si="21"/>
        <v>0.15413300186451212</v>
      </c>
      <c r="AB98" s="644"/>
      <c r="AC98" s="645"/>
    </row>
    <row r="99" spans="1:33" ht="15.75" hidden="1" customHeight="1" x14ac:dyDescent="0.25">
      <c r="A99" s="637" t="s">
        <v>183</v>
      </c>
      <c r="B99" s="646">
        <v>0</v>
      </c>
      <c r="C99" s="647">
        <f t="shared" si="23"/>
        <v>0</v>
      </c>
      <c r="D99" s="646">
        <v>0</v>
      </c>
      <c r="E99" s="647">
        <f t="shared" si="24"/>
        <v>0</v>
      </c>
      <c r="F99" s="646">
        <v>0</v>
      </c>
      <c r="G99" s="647">
        <f t="shared" si="25"/>
        <v>0</v>
      </c>
      <c r="H99" s="646">
        <v>0</v>
      </c>
      <c r="I99" s="647">
        <f t="shared" si="26"/>
        <v>0</v>
      </c>
      <c r="J99" s="646">
        <v>0</v>
      </c>
      <c r="K99" s="647">
        <f t="shared" si="27"/>
        <v>0</v>
      </c>
      <c r="L99" s="646">
        <v>0</v>
      </c>
      <c r="M99" s="647">
        <f t="shared" si="28"/>
        <v>0</v>
      </c>
      <c r="N99" s="646">
        <v>0</v>
      </c>
      <c r="O99" s="647">
        <f t="shared" si="22"/>
        <v>0</v>
      </c>
      <c r="P99" s="646">
        <v>415</v>
      </c>
      <c r="Q99" s="647">
        <f t="shared" si="16"/>
        <v>5.7115331681805674</v>
      </c>
      <c r="R99" s="646">
        <v>497</v>
      </c>
      <c r="S99" s="647">
        <f t="shared" si="17"/>
        <v>4.0511900880339091</v>
      </c>
      <c r="T99" s="646">
        <v>609</v>
      </c>
      <c r="U99" s="648">
        <f t="shared" si="18"/>
        <v>5.5193039695486674E-2</v>
      </c>
      <c r="V99" s="646">
        <v>482</v>
      </c>
      <c r="W99" s="649">
        <f t="shared" si="19"/>
        <v>5.2425494887970416E-2</v>
      </c>
      <c r="X99" s="646">
        <v>318</v>
      </c>
      <c r="Y99" s="649">
        <f t="shared" si="20"/>
        <v>3.4587774635631931E-2</v>
      </c>
      <c r="Z99" s="646">
        <v>137</v>
      </c>
      <c r="AA99" s="647">
        <f t="shared" si="21"/>
        <v>4.257302672467371E-2</v>
      </c>
      <c r="AB99" s="644"/>
      <c r="AC99" s="645"/>
    </row>
    <row r="100" spans="1:33" ht="15.75" hidden="1" customHeight="1" x14ac:dyDescent="0.25">
      <c r="A100" s="637" t="s">
        <v>176</v>
      </c>
      <c r="B100" s="640">
        <v>0</v>
      </c>
      <c r="C100" s="641">
        <f t="shared" si="23"/>
        <v>0</v>
      </c>
      <c r="D100" s="640">
        <v>0</v>
      </c>
      <c r="E100" s="641">
        <f t="shared" si="24"/>
        <v>0</v>
      </c>
      <c r="F100" s="640">
        <v>510</v>
      </c>
      <c r="G100" s="641">
        <f t="shared" si="25"/>
        <v>13.702310585706609</v>
      </c>
      <c r="H100" s="640">
        <v>1571</v>
      </c>
      <c r="I100" s="641">
        <f t="shared" si="26"/>
        <v>31.698950766747377</v>
      </c>
      <c r="J100" s="640">
        <v>2124</v>
      </c>
      <c r="K100" s="641">
        <f t="shared" si="27"/>
        <v>36.097892590074778</v>
      </c>
      <c r="L100" s="640">
        <v>3806</v>
      </c>
      <c r="M100" s="641">
        <f t="shared" si="28"/>
        <v>59.329696024941541</v>
      </c>
      <c r="N100" s="640">
        <v>2623</v>
      </c>
      <c r="O100" s="641">
        <f t="shared" si="22"/>
        <v>54.082474226804123</v>
      </c>
      <c r="P100" s="640">
        <v>2563</v>
      </c>
      <c r="Q100" s="641">
        <f t="shared" si="16"/>
        <v>35.273878337462158</v>
      </c>
      <c r="R100" s="640">
        <v>3237</v>
      </c>
      <c r="S100" s="641">
        <f t="shared" si="17"/>
        <v>26.385718943593087</v>
      </c>
      <c r="T100" s="640">
        <v>2380</v>
      </c>
      <c r="U100" s="642">
        <f t="shared" si="18"/>
        <v>0.21569693674098242</v>
      </c>
      <c r="V100" s="640">
        <v>2051</v>
      </c>
      <c r="W100" s="643">
        <f t="shared" si="19"/>
        <v>0.22308026974113551</v>
      </c>
      <c r="X100" s="640">
        <v>416</v>
      </c>
      <c r="Y100" s="643">
        <f t="shared" si="20"/>
        <v>4.5246900152273221E-2</v>
      </c>
      <c r="Z100" s="640">
        <v>188</v>
      </c>
      <c r="AA100" s="641">
        <f t="shared" si="21"/>
        <v>5.8421379738968306E-2</v>
      </c>
      <c r="AB100" s="644"/>
      <c r="AC100" s="645"/>
    </row>
    <row r="101" spans="1:33" ht="15.75" hidden="1" customHeight="1" x14ac:dyDescent="0.25">
      <c r="A101" s="637" t="s">
        <v>180</v>
      </c>
      <c r="B101" s="646">
        <v>0</v>
      </c>
      <c r="C101" s="647">
        <f t="shared" si="23"/>
        <v>0</v>
      </c>
      <c r="D101" s="646">
        <v>0</v>
      </c>
      <c r="E101" s="647">
        <f t="shared" si="24"/>
        <v>0</v>
      </c>
      <c r="F101" s="646">
        <v>0</v>
      </c>
      <c r="G101" s="647">
        <f t="shared" si="25"/>
        <v>0</v>
      </c>
      <c r="H101" s="646">
        <v>0</v>
      </c>
      <c r="I101" s="647">
        <f t="shared" si="26"/>
        <v>0</v>
      </c>
      <c r="J101" s="646">
        <v>0</v>
      </c>
      <c r="K101" s="647">
        <f t="shared" si="27"/>
        <v>0</v>
      </c>
      <c r="L101" s="646">
        <v>0</v>
      </c>
      <c r="M101" s="647">
        <f t="shared" si="28"/>
        <v>0</v>
      </c>
      <c r="N101" s="646">
        <v>0</v>
      </c>
      <c r="O101" s="647">
        <f t="shared" si="22"/>
        <v>0</v>
      </c>
      <c r="P101" s="646">
        <v>0</v>
      </c>
      <c r="Q101" s="647">
        <f t="shared" si="16"/>
        <v>0</v>
      </c>
      <c r="R101" s="646">
        <v>162</v>
      </c>
      <c r="S101" s="647">
        <f t="shared" si="17"/>
        <v>1.3205086403651776</v>
      </c>
      <c r="T101" s="646">
        <v>142</v>
      </c>
      <c r="U101" s="648">
        <f t="shared" si="18"/>
        <v>1.286931303244517E-2</v>
      </c>
      <c r="V101" s="646">
        <v>366</v>
      </c>
      <c r="W101" s="649">
        <f t="shared" si="19"/>
        <v>3.9808570807048076E-2</v>
      </c>
      <c r="X101" s="646">
        <v>261</v>
      </c>
      <c r="Y101" s="649">
        <f t="shared" si="20"/>
        <v>2.8388079182075268E-2</v>
      </c>
      <c r="Z101" s="646">
        <v>30</v>
      </c>
      <c r="AA101" s="647">
        <f t="shared" si="21"/>
        <v>9.322560596643879E-3</v>
      </c>
      <c r="AB101" s="644"/>
      <c r="AC101" s="645"/>
    </row>
    <row r="102" spans="1:33" ht="15.75" hidden="1" customHeight="1" x14ac:dyDescent="0.25">
      <c r="A102" s="637" t="s">
        <v>178</v>
      </c>
      <c r="B102" s="640">
        <v>0</v>
      </c>
      <c r="C102" s="641">
        <f t="shared" si="23"/>
        <v>0</v>
      </c>
      <c r="D102" s="640">
        <v>0</v>
      </c>
      <c r="E102" s="641">
        <f t="shared" si="24"/>
        <v>0</v>
      </c>
      <c r="F102" s="640">
        <v>0</v>
      </c>
      <c r="G102" s="641">
        <f t="shared" si="25"/>
        <v>0</v>
      </c>
      <c r="H102" s="640">
        <v>0</v>
      </c>
      <c r="I102" s="641">
        <f t="shared" si="26"/>
        <v>0</v>
      </c>
      <c r="J102" s="640">
        <v>0</v>
      </c>
      <c r="K102" s="641">
        <f t="shared" si="27"/>
        <v>0</v>
      </c>
      <c r="L102" s="640">
        <v>127</v>
      </c>
      <c r="M102" s="641">
        <f t="shared" si="28"/>
        <v>1.9797349961028836</v>
      </c>
      <c r="N102" s="640">
        <v>39</v>
      </c>
      <c r="O102" s="641">
        <f t="shared" si="22"/>
        <v>0.80412371134020622</v>
      </c>
      <c r="P102" s="640">
        <v>42</v>
      </c>
      <c r="Q102" s="641">
        <f t="shared" si="16"/>
        <v>0.5780346820809249</v>
      </c>
      <c r="R102" s="640">
        <v>219</v>
      </c>
      <c r="S102" s="641">
        <f t="shared" si="17"/>
        <v>1.7851320508640365</v>
      </c>
      <c r="T102" s="640">
        <v>303</v>
      </c>
      <c r="U102" s="642">
        <f t="shared" si="18"/>
        <v>2.7460576400217509E-2</v>
      </c>
      <c r="V102" s="640">
        <v>253</v>
      </c>
      <c r="W102" s="643">
        <f t="shared" si="19"/>
        <v>2.7517946486839244E-2</v>
      </c>
      <c r="X102" s="640">
        <v>229</v>
      </c>
      <c r="Y102" s="643">
        <f t="shared" si="20"/>
        <v>2.4907548401131172E-2</v>
      </c>
      <c r="Z102" s="640">
        <v>328</v>
      </c>
      <c r="AA102" s="641">
        <f t="shared" si="21"/>
        <v>0.1019266625233064</v>
      </c>
      <c r="AB102" s="644"/>
      <c r="AC102" s="645"/>
    </row>
    <row r="103" spans="1:33" ht="15.75" hidden="1" customHeight="1" x14ac:dyDescent="0.25">
      <c r="A103" s="637" t="s">
        <v>184</v>
      </c>
      <c r="B103" s="646">
        <v>276</v>
      </c>
      <c r="C103" s="647">
        <f t="shared" si="23"/>
        <v>7.8879679908545297</v>
      </c>
      <c r="D103" s="646">
        <f>386+46</f>
        <v>432</v>
      </c>
      <c r="E103" s="647">
        <f t="shared" si="24"/>
        <v>9.3526737389045245</v>
      </c>
      <c r="F103" s="646">
        <v>156</v>
      </c>
      <c r="G103" s="647">
        <f t="shared" si="25"/>
        <v>4.1912950026867275</v>
      </c>
      <c r="H103" s="646">
        <v>255</v>
      </c>
      <c r="I103" s="647">
        <f t="shared" si="26"/>
        <v>5.1452784503631959</v>
      </c>
      <c r="J103" s="646">
        <v>172</v>
      </c>
      <c r="K103" s="647">
        <f t="shared" si="27"/>
        <v>2.92318150917743</v>
      </c>
      <c r="L103" s="646">
        <v>156</v>
      </c>
      <c r="M103" s="647">
        <f t="shared" si="28"/>
        <v>2.431800467653936</v>
      </c>
      <c r="N103" s="646">
        <v>138</v>
      </c>
      <c r="O103" s="647">
        <f t="shared" si="22"/>
        <v>2.8453608247422681</v>
      </c>
      <c r="P103" s="646">
        <v>36</v>
      </c>
      <c r="Q103" s="647">
        <f t="shared" si="16"/>
        <v>0.49545829892650706</v>
      </c>
      <c r="R103" s="646">
        <v>145</v>
      </c>
      <c r="S103" s="647">
        <f t="shared" si="17"/>
        <v>1.181936746005869</v>
      </c>
      <c r="T103" s="646">
        <v>378</v>
      </c>
      <c r="U103" s="648">
        <f t="shared" si="18"/>
        <v>3.4257748776508973E-2</v>
      </c>
      <c r="V103" s="646">
        <v>4</v>
      </c>
      <c r="W103" s="649">
        <f t="shared" si="19"/>
        <v>4.3506634761801175E-4</v>
      </c>
      <c r="X103" s="646">
        <v>47</v>
      </c>
      <c r="Y103" s="649">
        <f t="shared" si="20"/>
        <v>5.1120295845116384E-3</v>
      </c>
      <c r="Z103" s="646">
        <v>79</v>
      </c>
      <c r="AA103" s="647">
        <f t="shared" si="21"/>
        <v>2.4549409571162212E-2</v>
      </c>
      <c r="AB103" s="644"/>
      <c r="AC103" s="645"/>
    </row>
    <row r="104" spans="1:33" ht="15.75" hidden="1" customHeight="1" x14ac:dyDescent="0.25">
      <c r="A104" s="637" t="s">
        <v>189</v>
      </c>
      <c r="B104" s="640">
        <v>57</v>
      </c>
      <c r="C104" s="641">
        <f t="shared" si="23"/>
        <v>1.6290368676764788</v>
      </c>
      <c r="D104" s="640">
        <v>46</v>
      </c>
      <c r="E104" s="641">
        <f t="shared" si="24"/>
        <v>0.99588655553150041</v>
      </c>
      <c r="F104" s="640">
        <v>36</v>
      </c>
      <c r="G104" s="641">
        <f t="shared" si="25"/>
        <v>0.96722192369693716</v>
      </c>
      <c r="H104" s="640">
        <v>36</v>
      </c>
      <c r="I104" s="641">
        <f t="shared" si="26"/>
        <v>0.72639225181598055</v>
      </c>
      <c r="J104" s="640">
        <v>15</v>
      </c>
      <c r="K104" s="641">
        <f t="shared" si="27"/>
        <v>0.25492861998640381</v>
      </c>
      <c r="L104" s="640">
        <v>31</v>
      </c>
      <c r="M104" s="641">
        <f t="shared" si="28"/>
        <v>0.48324240062353851</v>
      </c>
      <c r="N104" s="640">
        <v>51</v>
      </c>
      <c r="O104" s="641">
        <f t="shared" si="22"/>
        <v>1.0515463917525774</v>
      </c>
      <c r="P104" s="640">
        <v>80</v>
      </c>
      <c r="Q104" s="641">
        <f t="shared" si="16"/>
        <v>1.1010184420589046</v>
      </c>
      <c r="R104" s="640">
        <v>162</v>
      </c>
      <c r="S104" s="641">
        <f t="shared" si="17"/>
        <v>1.3205086403651776</v>
      </c>
      <c r="T104" s="640">
        <v>40</v>
      </c>
      <c r="U104" s="642">
        <f t="shared" si="18"/>
        <v>3.6251586006887803E-3</v>
      </c>
      <c r="V104" s="640">
        <v>23</v>
      </c>
      <c r="W104" s="643">
        <f t="shared" si="19"/>
        <v>2.5016314988035677E-3</v>
      </c>
      <c r="X104" s="640">
        <v>1</v>
      </c>
      <c r="Y104" s="643">
        <f t="shared" si="20"/>
        <v>1.0876658690450294E-4</v>
      </c>
      <c r="Z104" s="640">
        <v>13</v>
      </c>
      <c r="AA104" s="641">
        <f t="shared" si="21"/>
        <v>4.0397762585456807E-3</v>
      </c>
      <c r="AB104" s="644"/>
      <c r="AC104" s="645"/>
    </row>
    <row r="105" spans="1:33" ht="15.75" hidden="1" customHeight="1" x14ac:dyDescent="0.25">
      <c r="A105" s="637" t="s">
        <v>187</v>
      </c>
      <c r="B105" s="646">
        <v>0</v>
      </c>
      <c r="C105" s="647">
        <f t="shared" si="23"/>
        <v>0</v>
      </c>
      <c r="D105" s="646">
        <v>0</v>
      </c>
      <c r="E105" s="647">
        <f t="shared" si="24"/>
        <v>0</v>
      </c>
      <c r="F105" s="646">
        <v>0</v>
      </c>
      <c r="G105" s="647">
        <f t="shared" si="25"/>
        <v>0</v>
      </c>
      <c r="H105" s="646">
        <v>0</v>
      </c>
      <c r="I105" s="647">
        <f t="shared" si="26"/>
        <v>0</v>
      </c>
      <c r="J105" s="646">
        <v>0</v>
      </c>
      <c r="K105" s="647">
        <f t="shared" si="27"/>
        <v>0</v>
      </c>
      <c r="L105" s="646">
        <v>0</v>
      </c>
      <c r="M105" s="647">
        <f t="shared" si="28"/>
        <v>0</v>
      </c>
      <c r="N105" s="646">
        <v>0</v>
      </c>
      <c r="O105" s="647">
        <f t="shared" si="22"/>
        <v>0</v>
      </c>
      <c r="P105" s="646">
        <v>0</v>
      </c>
      <c r="Q105" s="647">
        <f t="shared" si="16"/>
        <v>0</v>
      </c>
      <c r="R105" s="646">
        <v>221</v>
      </c>
      <c r="S105" s="647">
        <f t="shared" si="17"/>
        <v>1.8014346266710139</v>
      </c>
      <c r="T105" s="646">
        <v>56</v>
      </c>
      <c r="U105" s="648">
        <f t="shared" si="18"/>
        <v>5.0752220409642926E-3</v>
      </c>
      <c r="V105" s="646">
        <v>0</v>
      </c>
      <c r="W105" s="649">
        <f t="shared" si="19"/>
        <v>0</v>
      </c>
      <c r="X105" s="646">
        <v>0</v>
      </c>
      <c r="Y105" s="649">
        <f t="shared" si="20"/>
        <v>0</v>
      </c>
      <c r="Z105" s="646">
        <v>0</v>
      </c>
      <c r="AA105" s="647">
        <f t="shared" si="21"/>
        <v>0</v>
      </c>
      <c r="AB105" s="644"/>
      <c r="AC105" s="645"/>
    </row>
    <row r="106" spans="1:33" ht="15.75" hidden="1" customHeight="1" x14ac:dyDescent="0.25">
      <c r="A106" s="637" t="s">
        <v>174</v>
      </c>
      <c r="B106" s="640">
        <v>0</v>
      </c>
      <c r="C106" s="641">
        <f t="shared" si="23"/>
        <v>0</v>
      </c>
      <c r="D106" s="640">
        <v>0</v>
      </c>
      <c r="E106" s="641">
        <f t="shared" si="24"/>
        <v>0</v>
      </c>
      <c r="F106" s="640">
        <v>0</v>
      </c>
      <c r="G106" s="641">
        <f t="shared" si="25"/>
        <v>0</v>
      </c>
      <c r="H106" s="640">
        <v>0</v>
      </c>
      <c r="I106" s="641">
        <f t="shared" si="26"/>
        <v>0</v>
      </c>
      <c r="J106" s="640">
        <v>0</v>
      </c>
      <c r="K106" s="641">
        <f t="shared" si="27"/>
        <v>0</v>
      </c>
      <c r="L106" s="640">
        <v>0</v>
      </c>
      <c r="M106" s="641">
        <f t="shared" si="28"/>
        <v>0</v>
      </c>
      <c r="N106" s="640">
        <v>0</v>
      </c>
      <c r="O106" s="641">
        <f t="shared" si="22"/>
        <v>0</v>
      </c>
      <c r="P106" s="640">
        <v>0</v>
      </c>
      <c r="Q106" s="641">
        <f t="shared" si="16"/>
        <v>0</v>
      </c>
      <c r="R106" s="640">
        <v>146</v>
      </c>
      <c r="S106" s="641">
        <f t="shared" si="17"/>
        <v>1.1900880339093576</v>
      </c>
      <c r="T106" s="640">
        <v>233</v>
      </c>
      <c r="U106" s="642">
        <f t="shared" si="18"/>
        <v>2.1116548849012144E-2</v>
      </c>
      <c r="V106" s="640">
        <v>156</v>
      </c>
      <c r="W106" s="642">
        <f t="shared" si="19"/>
        <v>1.6967587557102457E-2</v>
      </c>
      <c r="X106" s="640">
        <v>166</v>
      </c>
      <c r="Y106" s="642">
        <f t="shared" si="20"/>
        <v>1.8055253426147489E-2</v>
      </c>
      <c r="Z106" s="640">
        <v>151</v>
      </c>
      <c r="AA106" s="641">
        <f t="shared" si="21"/>
        <v>4.692355500310752E-2</v>
      </c>
      <c r="AB106" s="644"/>
      <c r="AC106" s="645"/>
    </row>
    <row r="107" spans="1:33" ht="15.75" hidden="1" customHeight="1" x14ac:dyDescent="0.25">
      <c r="A107" s="637" t="s">
        <v>175</v>
      </c>
      <c r="B107" s="646">
        <v>722</v>
      </c>
      <c r="C107" s="647">
        <f t="shared" si="23"/>
        <v>20.634466990568733</v>
      </c>
      <c r="D107" s="646">
        <v>1455</v>
      </c>
      <c r="E107" s="647">
        <f t="shared" si="24"/>
        <v>31.500324745615934</v>
      </c>
      <c r="F107" s="646">
        <v>1373</v>
      </c>
      <c r="G107" s="647">
        <f t="shared" si="25"/>
        <v>36.888769478774854</v>
      </c>
      <c r="H107" s="646">
        <v>1088</v>
      </c>
      <c r="I107" s="647">
        <f t="shared" si="26"/>
        <v>21.953188054882968</v>
      </c>
      <c r="J107" s="646">
        <v>1579</v>
      </c>
      <c r="K107" s="647">
        <f t="shared" si="27"/>
        <v>26.835486063902106</v>
      </c>
      <c r="L107" s="646">
        <v>380</v>
      </c>
      <c r="M107" s="647">
        <f t="shared" si="28"/>
        <v>5.9236165237724077</v>
      </c>
      <c r="N107" s="646">
        <v>671</v>
      </c>
      <c r="O107" s="647">
        <f t="shared" si="22"/>
        <v>13.835051546391753</v>
      </c>
      <c r="P107" s="646">
        <v>1118</v>
      </c>
      <c r="Q107" s="647">
        <f t="shared" si="16"/>
        <v>15.386732727773191</v>
      </c>
      <c r="R107" s="646">
        <v>2452</v>
      </c>
      <c r="S107" s="647">
        <f t="shared" si="17"/>
        <v>19.986957939354419</v>
      </c>
      <c r="T107" s="646">
        <v>2201</v>
      </c>
      <c r="U107" s="648">
        <f t="shared" si="18"/>
        <v>0.19947435200290012</v>
      </c>
      <c r="V107" s="646">
        <v>1223</v>
      </c>
      <c r="W107" s="648">
        <f t="shared" si="19"/>
        <v>0.13302153578420708</v>
      </c>
      <c r="X107" s="646">
        <v>531</v>
      </c>
      <c r="Y107" s="648">
        <f t="shared" si="20"/>
        <v>5.7755057646291061E-2</v>
      </c>
      <c r="Z107" s="646">
        <v>696</v>
      </c>
      <c r="AA107" s="647">
        <f t="shared" si="21"/>
        <v>0.21628340584213798</v>
      </c>
      <c r="AB107" s="644"/>
      <c r="AC107" s="645"/>
    </row>
    <row r="108" spans="1:33" ht="15.75" hidden="1" customHeight="1" x14ac:dyDescent="0.25">
      <c r="A108" s="650"/>
      <c r="B108" s="651">
        <f t="shared" ref="B108:P108" si="29">SUM(B92:B107)</f>
        <v>3499</v>
      </c>
      <c r="C108" s="652">
        <f t="shared" si="29"/>
        <v>100</v>
      </c>
      <c r="D108" s="651">
        <f t="shared" si="29"/>
        <v>4619</v>
      </c>
      <c r="E108" s="652">
        <f t="shared" si="29"/>
        <v>100</v>
      </c>
      <c r="F108" s="651">
        <f t="shared" si="29"/>
        <v>3722</v>
      </c>
      <c r="G108" s="652">
        <f t="shared" si="29"/>
        <v>100</v>
      </c>
      <c r="H108" s="651">
        <f t="shared" si="29"/>
        <v>4956</v>
      </c>
      <c r="I108" s="652">
        <f t="shared" si="29"/>
        <v>99.999999999999986</v>
      </c>
      <c r="J108" s="651">
        <f t="shared" si="29"/>
        <v>5884</v>
      </c>
      <c r="K108" s="652">
        <f t="shared" si="29"/>
        <v>99.999999999999986</v>
      </c>
      <c r="L108" s="651">
        <f t="shared" si="29"/>
        <v>6415</v>
      </c>
      <c r="M108" s="652">
        <f t="shared" si="29"/>
        <v>100</v>
      </c>
      <c r="N108" s="651">
        <f t="shared" si="29"/>
        <v>4850</v>
      </c>
      <c r="O108" s="652">
        <f t="shared" si="29"/>
        <v>100.00000000000001</v>
      </c>
      <c r="P108" s="651">
        <f t="shared" si="29"/>
        <v>7266</v>
      </c>
      <c r="Q108" s="652">
        <f t="shared" si="16"/>
        <v>100</v>
      </c>
      <c r="R108" s="651">
        <f>SUM(R92:R107)</f>
        <v>12268</v>
      </c>
      <c r="S108" s="652">
        <f>SUM(S92:S107)</f>
        <v>100</v>
      </c>
      <c r="T108" s="651">
        <f>SUM(T92:T107)</f>
        <v>11034</v>
      </c>
      <c r="U108" s="653">
        <f t="shared" si="18"/>
        <v>1</v>
      </c>
      <c r="V108" s="651">
        <f>SUM(V92:V107)</f>
        <v>9194</v>
      </c>
      <c r="W108" s="653">
        <f>SUM(W92:W107)</f>
        <v>0.99999999999999989</v>
      </c>
      <c r="X108" s="651">
        <f>SUM(X92:X107)</f>
        <v>3195</v>
      </c>
      <c r="Y108" s="653">
        <f>SUM(Y92:Y107)</f>
        <v>0.3475092451598869</v>
      </c>
      <c r="Z108" s="654">
        <f>SUM(Z92:Z107)</f>
        <v>3218</v>
      </c>
      <c r="AA108" s="652">
        <f t="shared" si="21"/>
        <v>1</v>
      </c>
      <c r="AC108" s="645"/>
    </row>
    <row r="109" spans="1:33" ht="15.75" hidden="1" customHeight="1" x14ac:dyDescent="0.25">
      <c r="A109" s="655" t="s">
        <v>64</v>
      </c>
      <c r="T109" s="644"/>
      <c r="AA109" s="645"/>
      <c r="AC109" s="645"/>
      <c r="AE109" s="645"/>
    </row>
    <row r="110" spans="1:33" ht="15.75" customHeight="1" x14ac:dyDescent="0.25">
      <c r="AA110" s="645"/>
      <c r="AC110" s="645"/>
      <c r="AE110" s="645"/>
    </row>
    <row r="111" spans="1:33" s="564" customFormat="1" ht="15.75" customHeight="1" x14ac:dyDescent="0.25">
      <c r="A111" s="998" t="s">
        <v>698</v>
      </c>
      <c r="B111" s="1048"/>
      <c r="C111" s="1048"/>
      <c r="D111" s="1048"/>
      <c r="E111" s="1048"/>
      <c r="F111" s="1048"/>
      <c r="G111" s="1048"/>
      <c r="H111" s="563"/>
      <c r="I111" s="563"/>
      <c r="J111" s="563"/>
      <c r="K111" s="563"/>
      <c r="AA111" s="656"/>
      <c r="AC111" s="656"/>
      <c r="AE111" s="656"/>
    </row>
    <row r="112" spans="1:33" s="564" customFormat="1" ht="15.75" customHeight="1" x14ac:dyDescent="0.25">
      <c r="A112" s="931" t="s">
        <v>699</v>
      </c>
      <c r="B112" s="931" t="s">
        <v>685</v>
      </c>
      <c r="C112" s="931" t="s">
        <v>686</v>
      </c>
      <c r="D112" s="931" t="s">
        <v>687</v>
      </c>
      <c r="E112" s="931" t="s">
        <v>688</v>
      </c>
      <c r="F112" s="931" t="s">
        <v>603</v>
      </c>
      <c r="G112" s="931" t="s">
        <v>36</v>
      </c>
      <c r="H112" s="657"/>
      <c r="AC112" s="656"/>
      <c r="AG112" s="656"/>
    </row>
    <row r="113" spans="1:33" s="564" customFormat="1" ht="15.75" customHeight="1" x14ac:dyDescent="0.25">
      <c r="A113" s="604">
        <v>2010</v>
      </c>
      <c r="B113" s="658">
        <v>0.28599999999999998</v>
      </c>
      <c r="C113" s="658">
        <v>0.54300000000000004</v>
      </c>
      <c r="D113" s="658">
        <v>0.17299999999999999</v>
      </c>
      <c r="E113" s="659" t="s">
        <v>112</v>
      </c>
      <c r="F113" s="659" t="s">
        <v>112</v>
      </c>
      <c r="G113" s="660">
        <v>20215</v>
      </c>
      <c r="H113" s="657"/>
      <c r="AC113" s="656"/>
      <c r="AG113" s="656"/>
    </row>
    <row r="114" spans="1:33" s="564" customFormat="1" ht="15.75" customHeight="1" x14ac:dyDescent="0.25">
      <c r="A114" s="604">
        <v>2011</v>
      </c>
      <c r="B114" s="658">
        <v>0.33900000000000002</v>
      </c>
      <c r="C114" s="658">
        <v>0.504</v>
      </c>
      <c r="D114" s="658">
        <v>0.157</v>
      </c>
      <c r="E114" s="659" t="s">
        <v>112</v>
      </c>
      <c r="F114" s="659" t="s">
        <v>112</v>
      </c>
      <c r="G114" s="660">
        <v>29392</v>
      </c>
      <c r="H114" s="657"/>
      <c r="AC114" s="656"/>
      <c r="AG114" s="656"/>
    </row>
    <row r="115" spans="1:33" s="564" customFormat="1" ht="15.75" customHeight="1" x14ac:dyDescent="0.25">
      <c r="A115" s="604">
        <v>2012</v>
      </c>
      <c r="B115" s="658">
        <v>0.32447121542562396</v>
      </c>
      <c r="C115" s="658">
        <v>0.54668189843182058</v>
      </c>
      <c r="D115" s="658">
        <v>0.12884688614255546</v>
      </c>
      <c r="E115" s="659" t="s">
        <v>112</v>
      </c>
      <c r="F115" s="659" t="s">
        <v>112</v>
      </c>
      <c r="G115" s="660">
        <v>28887</v>
      </c>
      <c r="H115" s="657"/>
      <c r="AC115" s="656"/>
      <c r="AG115" s="656"/>
    </row>
    <row r="116" spans="1:33" s="564" customFormat="1" ht="15.75" customHeight="1" x14ac:dyDescent="0.25">
      <c r="A116" s="604">
        <v>2013</v>
      </c>
      <c r="B116" s="658">
        <v>0.34453155486182602</v>
      </c>
      <c r="C116" s="658">
        <v>0.47965518464649332</v>
      </c>
      <c r="D116" s="658">
        <v>0.17581326049168114</v>
      </c>
      <c r="E116" s="659" t="s">
        <v>112</v>
      </c>
      <c r="F116" s="659" t="s">
        <v>112</v>
      </c>
      <c r="G116" s="660">
        <v>28189</v>
      </c>
      <c r="H116" s="657"/>
      <c r="AE116" s="656"/>
      <c r="AG116" s="656"/>
    </row>
    <row r="117" spans="1:33" s="564" customFormat="1" ht="15.75" customHeight="1" x14ac:dyDescent="0.25">
      <c r="A117" s="604">
        <v>2014</v>
      </c>
      <c r="B117" s="658">
        <v>0.3401322863380144</v>
      </c>
      <c r="C117" s="658">
        <v>0.46815027206672966</v>
      </c>
      <c r="D117" s="658">
        <v>0.19171744159525594</v>
      </c>
      <c r="E117" s="659" t="s">
        <v>112</v>
      </c>
      <c r="F117" s="659" t="s">
        <v>112</v>
      </c>
      <c r="G117" s="660">
        <v>30691</v>
      </c>
      <c r="H117" s="657"/>
      <c r="AE117" s="656"/>
      <c r="AG117" s="656"/>
    </row>
    <row r="118" spans="1:33" s="564" customFormat="1" ht="15.75" customHeight="1" x14ac:dyDescent="0.25">
      <c r="A118" s="604">
        <v>2015</v>
      </c>
      <c r="B118" s="658">
        <v>0.2368988965348752</v>
      </c>
      <c r="C118" s="658">
        <v>0.5018933995683863</v>
      </c>
      <c r="D118" s="658">
        <v>0.26120770389673847</v>
      </c>
      <c r="E118" s="659" t="s">
        <v>112</v>
      </c>
      <c r="F118" s="659" t="s">
        <v>112</v>
      </c>
      <c r="G118" s="660">
        <v>24559</v>
      </c>
      <c r="AE118" s="656"/>
      <c r="AG118" s="656"/>
    </row>
    <row r="119" spans="1:33" s="564" customFormat="1" ht="15.75" customHeight="1" x14ac:dyDescent="0.25">
      <c r="A119" s="604">
        <v>2016</v>
      </c>
      <c r="B119" s="658">
        <v>0.30256706085953272</v>
      </c>
      <c r="C119" s="658">
        <v>0.46428228054994714</v>
      </c>
      <c r="D119" s="658">
        <v>0.23315065859052014</v>
      </c>
      <c r="E119" s="659" t="s">
        <v>112</v>
      </c>
      <c r="F119" s="659" t="s">
        <v>112</v>
      </c>
      <c r="G119" s="660">
        <v>20802</v>
      </c>
      <c r="AB119" s="573"/>
      <c r="AE119" s="656"/>
      <c r="AG119" s="656"/>
    </row>
    <row r="120" spans="1:33" s="564" customFormat="1" ht="15.75" customHeight="1" x14ac:dyDescent="0.25">
      <c r="A120" s="604">
        <v>2017</v>
      </c>
      <c r="B120" s="658">
        <v>0.25909303077088797</v>
      </c>
      <c r="C120" s="658">
        <v>0.48001867078381388</v>
      </c>
      <c r="D120" s="658">
        <v>0.26088829844529821</v>
      </c>
      <c r="E120" s="659" t="s">
        <v>112</v>
      </c>
      <c r="F120" s="659" t="s">
        <v>112</v>
      </c>
      <c r="G120" s="660">
        <v>27851</v>
      </c>
      <c r="AE120" s="656"/>
      <c r="AG120" s="656"/>
    </row>
    <row r="121" spans="1:33" s="564" customFormat="1" ht="15.75" customHeight="1" x14ac:dyDescent="0.25">
      <c r="A121" s="604">
        <v>2018</v>
      </c>
      <c r="B121" s="658">
        <v>0.24901086653663973</v>
      </c>
      <c r="C121" s="658">
        <v>0.40916689885762053</v>
      </c>
      <c r="D121" s="658">
        <v>0.34182223460573974</v>
      </c>
      <c r="E121" s="659" t="s">
        <v>112</v>
      </c>
      <c r="F121" s="659" t="s">
        <v>112</v>
      </c>
      <c r="G121" s="660">
        <v>35890</v>
      </c>
      <c r="AE121" s="656"/>
      <c r="AG121" s="656"/>
    </row>
    <row r="122" spans="1:33" s="564" customFormat="1" ht="15.75" customHeight="1" x14ac:dyDescent="0.25">
      <c r="A122" s="604">
        <v>2019</v>
      </c>
      <c r="B122" s="658">
        <v>0.27657629145127827</v>
      </c>
      <c r="C122" s="658">
        <v>0.33540809508738617</v>
      </c>
      <c r="D122" s="658">
        <v>0.38801561346133556</v>
      </c>
      <c r="E122" s="659" t="s">
        <v>112</v>
      </c>
      <c r="F122" s="659" t="s">
        <v>112</v>
      </c>
      <c r="G122" s="660">
        <v>28437</v>
      </c>
      <c r="H122" s="565"/>
      <c r="AE122" s="656"/>
      <c r="AG122" s="656"/>
    </row>
    <row r="123" spans="1:33" s="564" customFormat="1" ht="15.75" customHeight="1" x14ac:dyDescent="0.25">
      <c r="A123" s="604">
        <v>2020</v>
      </c>
      <c r="B123" s="658">
        <v>0.24751125051138689</v>
      </c>
      <c r="C123" s="658">
        <v>0.33456066184826583</v>
      </c>
      <c r="D123" s="658">
        <v>0.41792808764034728</v>
      </c>
      <c r="E123" s="659" t="s">
        <v>112</v>
      </c>
      <c r="F123" s="659" t="s">
        <v>112</v>
      </c>
      <c r="G123" s="660">
        <v>21999</v>
      </c>
      <c r="H123" s="565"/>
      <c r="AE123" s="656"/>
      <c r="AG123" s="656"/>
    </row>
    <row r="124" spans="1:33" s="564" customFormat="1" ht="15.75" customHeight="1" x14ac:dyDescent="0.25">
      <c r="A124" s="604">
        <v>2021</v>
      </c>
      <c r="B124" s="658">
        <v>0.29099999999999998</v>
      </c>
      <c r="C124" s="658">
        <v>0.46100000000000002</v>
      </c>
      <c r="D124" s="658">
        <v>0.248</v>
      </c>
      <c r="E124" s="659" t="s">
        <v>112</v>
      </c>
      <c r="F124" s="659" t="s">
        <v>112</v>
      </c>
      <c r="G124" s="660">
        <v>27910</v>
      </c>
      <c r="H124" s="565"/>
      <c r="AE124" s="656"/>
      <c r="AG124" s="656"/>
    </row>
    <row r="125" spans="1:33" s="564" customFormat="1" ht="15.75" customHeight="1" x14ac:dyDescent="0.25">
      <c r="A125" s="604">
        <v>2022</v>
      </c>
      <c r="B125" s="658">
        <v>0.16015936254980079</v>
      </c>
      <c r="C125" s="658">
        <v>0.37383798140770252</v>
      </c>
      <c r="D125" s="658">
        <v>0.42735723771580347</v>
      </c>
      <c r="E125" s="659">
        <v>3.7450199203187248E-2</v>
      </c>
      <c r="F125" s="659">
        <v>1.195219123505976E-3</v>
      </c>
      <c r="G125" s="660">
        <v>34185</v>
      </c>
      <c r="H125" s="565"/>
      <c r="AE125" s="656"/>
      <c r="AG125" s="656"/>
    </row>
    <row r="126" spans="1:33" s="564" customFormat="1" ht="15.75" customHeight="1" x14ac:dyDescent="0.25">
      <c r="A126" s="604">
        <v>2023</v>
      </c>
      <c r="B126" s="658">
        <v>0.25770524899057873</v>
      </c>
      <c r="C126" s="658">
        <v>0.37200538358008073</v>
      </c>
      <c r="D126" s="658">
        <v>0.31853970390309555</v>
      </c>
      <c r="E126" s="659">
        <v>4.2799461641991922E-2</v>
      </c>
      <c r="F126" s="659">
        <v>8.9502018842530281E-3</v>
      </c>
      <c r="G126" s="660">
        <v>29720</v>
      </c>
      <c r="H126" s="565"/>
      <c r="AE126" s="656"/>
      <c r="AG126" s="656"/>
    </row>
    <row r="127" spans="1:33" s="564" customFormat="1" ht="15.75" customHeight="1" x14ac:dyDescent="0.25">
      <c r="A127" s="604">
        <v>2024</v>
      </c>
      <c r="B127" s="658">
        <v>0.33300677135859386</v>
      </c>
      <c r="C127" s="658">
        <v>0.34908514623253134</v>
      </c>
      <c r="D127" s="658">
        <v>0.247774095951592</v>
      </c>
      <c r="E127" s="659">
        <v>5.3594582913124911E-2</v>
      </c>
      <c r="F127" s="659">
        <v>1.6539403544157904E-2</v>
      </c>
      <c r="G127" s="660">
        <v>34705</v>
      </c>
      <c r="H127" s="565"/>
      <c r="AE127" s="656"/>
      <c r="AG127" s="656"/>
    </row>
    <row r="128" spans="1:33" s="564" customFormat="1" ht="15.75" customHeight="1" x14ac:dyDescent="0.25">
      <c r="A128" s="604">
        <v>2025</v>
      </c>
      <c r="B128" s="658">
        <v>0.38085001683458081</v>
      </c>
      <c r="C128" s="658">
        <v>0.27751158996140995</v>
      </c>
      <c r="D128" s="658">
        <v>0.23749708632255057</v>
      </c>
      <c r="E128" s="659">
        <v>8.3085131180233612E-2</v>
      </c>
      <c r="F128" s="659">
        <v>2.105617570122504E-2</v>
      </c>
      <c r="G128" s="660">
        <v>38611</v>
      </c>
      <c r="H128" s="565"/>
      <c r="AE128" s="656"/>
      <c r="AG128" s="656"/>
    </row>
    <row r="129" spans="1:33" s="564" customFormat="1" ht="15.75" customHeight="1" x14ac:dyDescent="0.25">
      <c r="A129" s="604">
        <v>2026</v>
      </c>
      <c r="B129" s="658">
        <f>+B78</f>
        <v>0.3831662993304778</v>
      </c>
      <c r="C129" s="658">
        <f>+C78</f>
        <v>0.20214579781261696</v>
      </c>
      <c r="D129" s="658">
        <f>+D78</f>
        <v>0.24502016883602945</v>
      </c>
      <c r="E129" s="658">
        <f>+E78</f>
        <v>0.1420135567846301</v>
      </c>
      <c r="F129" s="658">
        <f>+F78</f>
        <v>2.7654177236245685E-2</v>
      </c>
      <c r="G129" s="660">
        <f>+L76</f>
        <v>24047</v>
      </c>
      <c r="AD129" s="573"/>
      <c r="AE129" s="656"/>
      <c r="AG129" s="656"/>
    </row>
    <row r="130" spans="1:33" s="564" customFormat="1" ht="15.75" customHeight="1" x14ac:dyDescent="0.25">
      <c r="A130" s="661" t="s">
        <v>64</v>
      </c>
      <c r="AB130" s="656"/>
    </row>
    <row r="131" spans="1:33" s="564" customFormat="1" ht="15.75" customHeight="1" x14ac:dyDescent="0.25">
      <c r="AB131" s="656"/>
      <c r="AD131" s="656"/>
    </row>
    <row r="132" spans="1:33" s="564" customFormat="1" ht="15.75" customHeight="1" x14ac:dyDescent="0.25">
      <c r="AD132" s="656"/>
    </row>
    <row r="133" spans="1:33" s="564" customFormat="1" ht="15.75" customHeight="1" x14ac:dyDescent="0.25">
      <c r="AD133" s="656"/>
    </row>
    <row r="134" spans="1:33" s="564" customFormat="1" ht="15.75" customHeight="1" x14ac:dyDescent="0.25">
      <c r="AB134" s="656"/>
    </row>
    <row r="135" spans="1:33" s="564" customFormat="1" ht="15.75" customHeight="1" x14ac:dyDescent="0.25">
      <c r="AB135" s="656"/>
    </row>
    <row r="136" spans="1:33" ht="15.75" customHeight="1" x14ac:dyDescent="0.25">
      <c r="AB136" s="645"/>
      <c r="AD136" s="645"/>
    </row>
    <row r="137" spans="1:33" ht="15.75" customHeight="1" x14ac:dyDescent="0.25"/>
    <row r="138" spans="1:33" ht="15.75" customHeight="1" x14ac:dyDescent="0.25"/>
    <row r="139" spans="1:33" ht="15.75" customHeight="1" x14ac:dyDescent="0.25">
      <c r="AC139" s="644"/>
      <c r="AD139" s="645"/>
    </row>
    <row r="140" spans="1:33" ht="15.75" customHeight="1" x14ac:dyDescent="0.25">
      <c r="AD140" s="645"/>
    </row>
    <row r="141" spans="1:33" ht="15.75" customHeight="1" x14ac:dyDescent="0.25">
      <c r="AD141" s="645"/>
    </row>
    <row r="142" spans="1:33" ht="15.75" customHeight="1" x14ac:dyDescent="0.25">
      <c r="AD142" s="645"/>
    </row>
    <row r="143" spans="1:33" ht="15.75" customHeight="1" x14ac:dyDescent="0.25">
      <c r="AC143" s="645"/>
    </row>
    <row r="144" spans="1:33" ht="15.75" customHeight="1" x14ac:dyDescent="0.25">
      <c r="AC144" s="645"/>
    </row>
    <row r="145" spans="29:29" ht="15.75" customHeight="1" x14ac:dyDescent="0.25"/>
    <row r="146" spans="29:29" ht="15.75" customHeight="1" x14ac:dyDescent="0.25"/>
    <row r="147" spans="29:29" ht="15.75" customHeight="1" x14ac:dyDescent="0.25"/>
    <row r="148" spans="29:29" ht="15.75" customHeight="1" x14ac:dyDescent="0.25">
      <c r="AC148" s="645"/>
    </row>
    <row r="149" spans="29:29" ht="15.75" customHeight="1" x14ac:dyDescent="0.25">
      <c r="AC149" s="645"/>
    </row>
    <row r="150" spans="29:29" ht="15.75" customHeight="1" x14ac:dyDescent="0.25">
      <c r="AC150" s="645"/>
    </row>
    <row r="151" spans="29:29" ht="15.75" customHeight="1" x14ac:dyDescent="0.25">
      <c r="AC151" s="645"/>
    </row>
    <row r="152" spans="29:29" ht="15.75" customHeight="1" x14ac:dyDescent="0.25"/>
    <row r="153" spans="29:29" ht="15.75" customHeight="1" x14ac:dyDescent="0.25"/>
    <row r="154" spans="29:29" ht="15.75" customHeight="1" x14ac:dyDescent="0.25">
      <c r="AC154" s="645"/>
    </row>
    <row r="155" spans="29:29" ht="15.75" customHeight="1" x14ac:dyDescent="0.25"/>
    <row r="156" spans="29:29" ht="15.75" customHeight="1" x14ac:dyDescent="0.25"/>
    <row r="157" spans="29:29" ht="15.75" customHeight="1" x14ac:dyDescent="0.25"/>
    <row r="158" spans="29:29" ht="15.75" customHeight="1" x14ac:dyDescent="0.25"/>
    <row r="159" spans="29:29" ht="15.75" customHeight="1" x14ac:dyDescent="0.25"/>
    <row r="160" spans="29:29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18">
    <mergeCell ref="A1:M1"/>
    <mergeCell ref="A2:A3"/>
    <mergeCell ref="B2:C2"/>
    <mergeCell ref="D2:E2"/>
    <mergeCell ref="F2:G2"/>
    <mergeCell ref="H2:I2"/>
    <mergeCell ref="J2:K2"/>
    <mergeCell ref="A111:G111"/>
    <mergeCell ref="J80:K80"/>
    <mergeCell ref="L80:M80"/>
    <mergeCell ref="A90:AA90"/>
    <mergeCell ref="L2:M2"/>
    <mergeCell ref="A79:M79"/>
    <mergeCell ref="A80:A81"/>
    <mergeCell ref="B80:C80"/>
    <mergeCell ref="D80:E80"/>
    <mergeCell ref="F80:G80"/>
    <mergeCell ref="H80:I80"/>
  </mergeCells>
  <pageMargins left="0.7" right="0.7" top="0.75" bottom="0.75" header="0" footer="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55"/>
  <sheetViews>
    <sheetView topLeftCell="A217" zoomScaleNormal="100" workbookViewId="0">
      <selection activeCell="G224" sqref="G224"/>
    </sheetView>
  </sheetViews>
  <sheetFormatPr baseColWidth="10" defaultColWidth="14.42578125" defaultRowHeight="15" customHeight="1" x14ac:dyDescent="0.25"/>
  <cols>
    <col min="1" max="1" width="10.7109375" style="564" customWidth="1"/>
    <col min="2" max="7" width="9.140625" style="564" customWidth="1"/>
    <col min="8" max="8" width="8.42578125" style="564" customWidth="1"/>
    <col min="9" max="9" width="9.85546875" style="564" customWidth="1"/>
    <col min="10" max="14" width="10.140625" style="564" customWidth="1"/>
    <col min="15" max="15" width="10.42578125" style="564" customWidth="1"/>
    <col min="16" max="30" width="10.7109375" style="564" customWidth="1"/>
    <col min="31" max="16384" width="14.42578125" style="564"/>
  </cols>
  <sheetData>
    <row r="1" spans="1:15" x14ac:dyDescent="0.25">
      <c r="A1" s="1000" t="s">
        <v>2381</v>
      </c>
      <c r="B1" s="1048"/>
      <c r="C1" s="1048"/>
      <c r="D1" s="1048"/>
      <c r="E1" s="1048"/>
      <c r="F1" s="1048"/>
      <c r="G1" s="1048"/>
      <c r="I1" s="1000" t="s">
        <v>2382</v>
      </c>
      <c r="J1" s="1048"/>
      <c r="K1" s="1048"/>
      <c r="L1" s="1048"/>
      <c r="M1" s="1048"/>
      <c r="N1" s="1048"/>
      <c r="O1" s="1048"/>
    </row>
    <row r="2" spans="1:15" x14ac:dyDescent="0.25">
      <c r="A2" s="604" t="s">
        <v>108</v>
      </c>
      <c r="B2" s="604" t="s">
        <v>79</v>
      </c>
      <c r="C2" s="604" t="s">
        <v>681</v>
      </c>
      <c r="D2" s="604" t="s">
        <v>81</v>
      </c>
      <c r="E2" s="604" t="s">
        <v>82</v>
      </c>
      <c r="F2" s="604" t="s">
        <v>83</v>
      </c>
      <c r="G2" s="604" t="s">
        <v>36</v>
      </c>
      <c r="I2" s="604" t="s">
        <v>108</v>
      </c>
      <c r="J2" s="604" t="s">
        <v>79</v>
      </c>
      <c r="K2" s="604" t="s">
        <v>681</v>
      </c>
      <c r="L2" s="604" t="s">
        <v>81</v>
      </c>
      <c r="M2" s="604" t="s">
        <v>82</v>
      </c>
      <c r="N2" s="604" t="s">
        <v>83</v>
      </c>
      <c r="O2" s="604" t="s">
        <v>36</v>
      </c>
    </row>
    <row r="3" spans="1:15" x14ac:dyDescent="0.25">
      <c r="A3" s="662">
        <v>39448</v>
      </c>
      <c r="B3" s="663">
        <v>431</v>
      </c>
      <c r="C3" s="663">
        <v>83</v>
      </c>
      <c r="D3" s="663">
        <v>34</v>
      </c>
      <c r="E3" s="663">
        <v>373</v>
      </c>
      <c r="F3" s="663">
        <v>302</v>
      </c>
      <c r="G3" s="664">
        <f t="shared" ref="G3:G217" si="0">SUM(B3:F3)</f>
        <v>1223</v>
      </c>
      <c r="I3" s="662">
        <v>39448</v>
      </c>
      <c r="J3" s="663" t="s">
        <v>112</v>
      </c>
      <c r="K3" s="663" t="s">
        <v>112</v>
      </c>
      <c r="L3" s="663" t="s">
        <v>112</v>
      </c>
      <c r="M3" s="663" t="s">
        <v>112</v>
      </c>
      <c r="N3" s="663" t="s">
        <v>112</v>
      </c>
      <c r="O3" s="664">
        <f>SUM(J3:N3)</f>
        <v>0</v>
      </c>
    </row>
    <row r="4" spans="1:15" x14ac:dyDescent="0.25">
      <c r="A4" s="662">
        <v>39479</v>
      </c>
      <c r="B4" s="663">
        <v>382</v>
      </c>
      <c r="C4" s="663">
        <v>38</v>
      </c>
      <c r="D4" s="663">
        <v>4</v>
      </c>
      <c r="E4" s="663">
        <v>596</v>
      </c>
      <c r="F4" s="663">
        <v>321</v>
      </c>
      <c r="G4" s="664">
        <f t="shared" si="0"/>
        <v>1341</v>
      </c>
      <c r="I4" s="662">
        <v>39479</v>
      </c>
      <c r="J4" s="665">
        <f t="shared" ref="J4:O19" si="1">+B4/B3-1</f>
        <v>-0.11368909512761016</v>
      </c>
      <c r="K4" s="665">
        <f t="shared" si="1"/>
        <v>-0.54216867469879526</v>
      </c>
      <c r="L4" s="665">
        <f t="shared" si="1"/>
        <v>-0.88235294117647056</v>
      </c>
      <c r="M4" s="665">
        <f t="shared" si="1"/>
        <v>0.59785522788203749</v>
      </c>
      <c r="N4" s="665">
        <f t="shared" si="1"/>
        <v>6.29139072847682E-2</v>
      </c>
      <c r="O4" s="666">
        <f t="shared" si="1"/>
        <v>9.6484055600981167E-2</v>
      </c>
    </row>
    <row r="5" spans="1:15" x14ac:dyDescent="0.25">
      <c r="A5" s="662">
        <v>39508</v>
      </c>
      <c r="B5" s="663">
        <v>504</v>
      </c>
      <c r="C5" s="663">
        <v>20</v>
      </c>
      <c r="D5" s="663">
        <v>19</v>
      </c>
      <c r="E5" s="663">
        <v>469</v>
      </c>
      <c r="F5" s="663">
        <v>338</v>
      </c>
      <c r="G5" s="664">
        <f t="shared" si="0"/>
        <v>1350</v>
      </c>
      <c r="I5" s="662">
        <v>39508</v>
      </c>
      <c r="J5" s="665">
        <f t="shared" si="1"/>
        <v>0.31937172774869116</v>
      </c>
      <c r="K5" s="665">
        <f t="shared" si="1"/>
        <v>-0.47368421052631582</v>
      </c>
      <c r="L5" s="665">
        <f t="shared" si="1"/>
        <v>3.75</v>
      </c>
      <c r="M5" s="665">
        <f t="shared" si="1"/>
        <v>-0.21308724832214765</v>
      </c>
      <c r="N5" s="665">
        <f t="shared" si="1"/>
        <v>5.2959501557632294E-2</v>
      </c>
      <c r="O5" s="666">
        <f t="shared" si="1"/>
        <v>6.7114093959732557E-3</v>
      </c>
    </row>
    <row r="6" spans="1:15" x14ac:dyDescent="0.25">
      <c r="A6" s="662">
        <v>39539</v>
      </c>
      <c r="B6" s="663">
        <v>519</v>
      </c>
      <c r="C6" s="663">
        <v>69</v>
      </c>
      <c r="D6" s="663">
        <v>31</v>
      </c>
      <c r="E6" s="663">
        <v>611</v>
      </c>
      <c r="F6" s="663">
        <v>453</v>
      </c>
      <c r="G6" s="664">
        <f t="shared" si="0"/>
        <v>1683</v>
      </c>
      <c r="I6" s="662">
        <v>39539</v>
      </c>
      <c r="J6" s="665">
        <f t="shared" si="1"/>
        <v>2.9761904761904656E-2</v>
      </c>
      <c r="K6" s="665">
        <f t="shared" si="1"/>
        <v>2.4500000000000002</v>
      </c>
      <c r="L6" s="665">
        <f t="shared" si="1"/>
        <v>0.63157894736842102</v>
      </c>
      <c r="M6" s="665">
        <f t="shared" si="1"/>
        <v>0.30277185501066106</v>
      </c>
      <c r="N6" s="665">
        <f t="shared" si="1"/>
        <v>0.34023668639053262</v>
      </c>
      <c r="O6" s="666">
        <f t="shared" si="1"/>
        <v>0.24666666666666659</v>
      </c>
    </row>
    <row r="7" spans="1:15" x14ac:dyDescent="0.25">
      <c r="A7" s="662">
        <v>39569</v>
      </c>
      <c r="B7" s="663">
        <v>833</v>
      </c>
      <c r="C7" s="663">
        <v>30</v>
      </c>
      <c r="D7" s="663">
        <v>24</v>
      </c>
      <c r="E7" s="663">
        <v>640</v>
      </c>
      <c r="F7" s="663">
        <v>367</v>
      </c>
      <c r="G7" s="664">
        <f t="shared" si="0"/>
        <v>1894</v>
      </c>
      <c r="I7" s="662">
        <v>39569</v>
      </c>
      <c r="J7" s="665">
        <f t="shared" si="1"/>
        <v>0.60500963391136797</v>
      </c>
      <c r="K7" s="665">
        <f t="shared" si="1"/>
        <v>-0.56521739130434789</v>
      </c>
      <c r="L7" s="665">
        <f t="shared" si="1"/>
        <v>-0.22580645161290325</v>
      </c>
      <c r="M7" s="665">
        <f t="shared" si="1"/>
        <v>4.7463175122749668E-2</v>
      </c>
      <c r="N7" s="665">
        <f t="shared" si="1"/>
        <v>-0.1898454746136865</v>
      </c>
      <c r="O7" s="666">
        <f t="shared" si="1"/>
        <v>0.12537136066547827</v>
      </c>
    </row>
    <row r="8" spans="1:15" x14ac:dyDescent="0.25">
      <c r="A8" s="662">
        <v>39600</v>
      </c>
      <c r="B8" s="663">
        <v>414</v>
      </c>
      <c r="C8" s="663">
        <v>8</v>
      </c>
      <c r="D8" s="663">
        <v>9</v>
      </c>
      <c r="E8" s="663">
        <v>653</v>
      </c>
      <c r="F8" s="663">
        <v>304</v>
      </c>
      <c r="G8" s="664">
        <f t="shared" si="0"/>
        <v>1388</v>
      </c>
      <c r="I8" s="662">
        <v>39600</v>
      </c>
      <c r="J8" s="665">
        <f t="shared" si="1"/>
        <v>-0.50300120048019203</v>
      </c>
      <c r="K8" s="665">
        <f t="shared" si="1"/>
        <v>-0.73333333333333339</v>
      </c>
      <c r="L8" s="665">
        <f t="shared" si="1"/>
        <v>-0.625</v>
      </c>
      <c r="M8" s="665">
        <f t="shared" si="1"/>
        <v>2.0312499999999956E-2</v>
      </c>
      <c r="N8" s="665">
        <f t="shared" si="1"/>
        <v>-0.17166212534059944</v>
      </c>
      <c r="O8" s="666">
        <f t="shared" si="1"/>
        <v>-0.26715945089757132</v>
      </c>
    </row>
    <row r="9" spans="1:15" x14ac:dyDescent="0.25">
      <c r="A9" s="662">
        <v>39630</v>
      </c>
      <c r="B9" s="663">
        <v>881</v>
      </c>
      <c r="C9" s="663">
        <v>63</v>
      </c>
      <c r="D9" s="663">
        <v>17</v>
      </c>
      <c r="E9" s="663">
        <v>775</v>
      </c>
      <c r="F9" s="663">
        <v>557</v>
      </c>
      <c r="G9" s="664">
        <f t="shared" si="0"/>
        <v>2293</v>
      </c>
      <c r="I9" s="662">
        <v>39630</v>
      </c>
      <c r="J9" s="665">
        <f t="shared" si="1"/>
        <v>1.1280193236714977</v>
      </c>
      <c r="K9" s="665">
        <f t="shared" si="1"/>
        <v>6.875</v>
      </c>
      <c r="L9" s="665">
        <f t="shared" si="1"/>
        <v>0.88888888888888884</v>
      </c>
      <c r="M9" s="665">
        <f t="shared" si="1"/>
        <v>0.18683001531393573</v>
      </c>
      <c r="N9" s="665">
        <f t="shared" si="1"/>
        <v>0.83223684210526305</v>
      </c>
      <c r="O9" s="666">
        <f t="shared" si="1"/>
        <v>0.65201729106628248</v>
      </c>
    </row>
    <row r="10" spans="1:15" x14ac:dyDescent="0.25">
      <c r="A10" s="662">
        <v>39661</v>
      </c>
      <c r="B10" s="663">
        <v>690</v>
      </c>
      <c r="C10" s="663">
        <v>40</v>
      </c>
      <c r="D10" s="663">
        <v>8</v>
      </c>
      <c r="E10" s="663">
        <v>509</v>
      </c>
      <c r="F10" s="663">
        <v>325</v>
      </c>
      <c r="G10" s="664">
        <f t="shared" si="0"/>
        <v>1572</v>
      </c>
      <c r="I10" s="662">
        <v>39661</v>
      </c>
      <c r="J10" s="665">
        <f t="shared" si="1"/>
        <v>-0.21679909194097613</v>
      </c>
      <c r="K10" s="665">
        <f t="shared" si="1"/>
        <v>-0.36507936507936511</v>
      </c>
      <c r="L10" s="665">
        <f t="shared" si="1"/>
        <v>-0.52941176470588236</v>
      </c>
      <c r="M10" s="665">
        <f t="shared" si="1"/>
        <v>-0.34322580645161294</v>
      </c>
      <c r="N10" s="665">
        <f t="shared" si="1"/>
        <v>-0.41651705565529618</v>
      </c>
      <c r="O10" s="666">
        <f t="shared" si="1"/>
        <v>-0.31443523767989534</v>
      </c>
    </row>
    <row r="11" spans="1:15" x14ac:dyDescent="0.25">
      <c r="A11" s="662">
        <v>39692</v>
      </c>
      <c r="B11" s="663">
        <v>1010</v>
      </c>
      <c r="C11" s="663">
        <v>84</v>
      </c>
      <c r="D11" s="663">
        <v>27</v>
      </c>
      <c r="E11" s="663">
        <v>722</v>
      </c>
      <c r="F11" s="663">
        <v>623</v>
      </c>
      <c r="G11" s="664">
        <f t="shared" si="0"/>
        <v>2466</v>
      </c>
      <c r="I11" s="662">
        <v>39692</v>
      </c>
      <c r="J11" s="665">
        <f t="shared" si="1"/>
        <v>0.46376811594202905</v>
      </c>
      <c r="K11" s="665">
        <f t="shared" si="1"/>
        <v>1.1000000000000001</v>
      </c>
      <c r="L11" s="665">
        <f t="shared" si="1"/>
        <v>2.375</v>
      </c>
      <c r="M11" s="665">
        <f t="shared" si="1"/>
        <v>0.41846758349705304</v>
      </c>
      <c r="N11" s="665">
        <f t="shared" si="1"/>
        <v>0.91692307692307695</v>
      </c>
      <c r="O11" s="666">
        <f t="shared" si="1"/>
        <v>0.56870229007633588</v>
      </c>
    </row>
    <row r="12" spans="1:15" x14ac:dyDescent="0.25">
      <c r="A12" s="662">
        <v>39722</v>
      </c>
      <c r="B12" s="663">
        <v>835</v>
      </c>
      <c r="C12" s="663">
        <v>119</v>
      </c>
      <c r="D12" s="663">
        <v>1</v>
      </c>
      <c r="E12" s="663">
        <v>776</v>
      </c>
      <c r="F12" s="663">
        <v>493</v>
      </c>
      <c r="G12" s="664">
        <f t="shared" si="0"/>
        <v>2224</v>
      </c>
      <c r="I12" s="662">
        <v>39722</v>
      </c>
      <c r="J12" s="665">
        <f t="shared" si="1"/>
        <v>-0.17326732673267331</v>
      </c>
      <c r="K12" s="665">
        <f t="shared" si="1"/>
        <v>0.41666666666666674</v>
      </c>
      <c r="L12" s="665">
        <f t="shared" si="1"/>
        <v>-0.96296296296296302</v>
      </c>
      <c r="M12" s="665">
        <f t="shared" si="1"/>
        <v>7.4792243767312971E-2</v>
      </c>
      <c r="N12" s="665">
        <f t="shared" si="1"/>
        <v>-0.2086677367576244</v>
      </c>
      <c r="O12" s="666">
        <f t="shared" si="1"/>
        <v>-9.8134630981346338E-2</v>
      </c>
    </row>
    <row r="13" spans="1:15" x14ac:dyDescent="0.25">
      <c r="A13" s="662">
        <v>39753</v>
      </c>
      <c r="B13" s="663">
        <v>408</v>
      </c>
      <c r="C13" s="663">
        <v>43</v>
      </c>
      <c r="D13" s="663">
        <v>6</v>
      </c>
      <c r="E13" s="663">
        <v>692</v>
      </c>
      <c r="F13" s="663">
        <v>437</v>
      </c>
      <c r="G13" s="664">
        <f t="shared" si="0"/>
        <v>1586</v>
      </c>
      <c r="I13" s="662">
        <v>39753</v>
      </c>
      <c r="J13" s="665">
        <f t="shared" si="1"/>
        <v>-0.511377245508982</v>
      </c>
      <c r="K13" s="665">
        <f t="shared" si="1"/>
        <v>-0.6386554621848739</v>
      </c>
      <c r="L13" s="665">
        <f t="shared" si="1"/>
        <v>5</v>
      </c>
      <c r="M13" s="665">
        <f t="shared" si="1"/>
        <v>-0.10824742268041232</v>
      </c>
      <c r="N13" s="665">
        <f t="shared" si="1"/>
        <v>-0.11359026369168357</v>
      </c>
      <c r="O13" s="666">
        <f t="shared" si="1"/>
        <v>-0.28687050359712229</v>
      </c>
    </row>
    <row r="14" spans="1:15" x14ac:dyDescent="0.25">
      <c r="A14" s="662">
        <v>39783</v>
      </c>
      <c r="B14" s="667">
        <v>493</v>
      </c>
      <c r="C14" s="667">
        <v>24</v>
      </c>
      <c r="D14" s="667" t="s">
        <v>112</v>
      </c>
      <c r="E14" s="667">
        <v>468</v>
      </c>
      <c r="F14" s="667">
        <v>261</v>
      </c>
      <c r="G14" s="664">
        <f t="shared" si="0"/>
        <v>1246</v>
      </c>
      <c r="I14" s="662">
        <v>39783</v>
      </c>
      <c r="J14" s="668">
        <f t="shared" si="1"/>
        <v>0.20833333333333326</v>
      </c>
      <c r="K14" s="668">
        <f t="shared" si="1"/>
        <v>-0.44186046511627908</v>
      </c>
      <c r="L14" s="668" t="e">
        <f t="shared" si="1"/>
        <v>#VALUE!</v>
      </c>
      <c r="M14" s="668">
        <f t="shared" si="1"/>
        <v>-0.32369942196531787</v>
      </c>
      <c r="N14" s="668">
        <f t="shared" si="1"/>
        <v>-0.402745995423341</v>
      </c>
      <c r="O14" s="666">
        <f t="shared" si="1"/>
        <v>-0.21437578814628</v>
      </c>
    </row>
    <row r="15" spans="1:15" x14ac:dyDescent="0.25">
      <c r="A15" s="662">
        <v>39814</v>
      </c>
      <c r="B15" s="663">
        <v>407</v>
      </c>
      <c r="C15" s="663">
        <v>23</v>
      </c>
      <c r="D15" s="663">
        <v>42</v>
      </c>
      <c r="E15" s="663">
        <v>421</v>
      </c>
      <c r="F15" s="663">
        <v>351</v>
      </c>
      <c r="G15" s="664">
        <f t="shared" si="0"/>
        <v>1244</v>
      </c>
      <c r="I15" s="662">
        <v>39814</v>
      </c>
      <c r="J15" s="665">
        <f t="shared" si="1"/>
        <v>-0.17444219066937117</v>
      </c>
      <c r="K15" s="665">
        <f t="shared" si="1"/>
        <v>-4.166666666666663E-2</v>
      </c>
      <c r="L15" s="665" t="e">
        <f t="shared" si="1"/>
        <v>#VALUE!</v>
      </c>
      <c r="M15" s="665">
        <f t="shared" si="1"/>
        <v>-0.1004273504273504</v>
      </c>
      <c r="N15" s="665">
        <f t="shared" si="1"/>
        <v>0.34482758620689657</v>
      </c>
      <c r="O15" s="666">
        <f t="shared" si="1"/>
        <v>-1.6051364365970988E-3</v>
      </c>
    </row>
    <row r="16" spans="1:15" x14ac:dyDescent="0.25">
      <c r="A16" s="662">
        <v>39845</v>
      </c>
      <c r="B16" s="663">
        <v>233</v>
      </c>
      <c r="C16" s="663">
        <v>14</v>
      </c>
      <c r="D16" s="663">
        <v>8</v>
      </c>
      <c r="E16" s="663">
        <v>453</v>
      </c>
      <c r="F16" s="663">
        <v>169</v>
      </c>
      <c r="G16" s="664">
        <f t="shared" si="0"/>
        <v>877</v>
      </c>
      <c r="I16" s="662">
        <v>39845</v>
      </c>
      <c r="J16" s="665">
        <f t="shared" si="1"/>
        <v>-0.4275184275184275</v>
      </c>
      <c r="K16" s="665">
        <f t="shared" si="1"/>
        <v>-0.39130434782608692</v>
      </c>
      <c r="L16" s="665">
        <f t="shared" si="1"/>
        <v>-0.80952380952380953</v>
      </c>
      <c r="M16" s="665">
        <f t="shared" si="1"/>
        <v>7.6009501187648487E-2</v>
      </c>
      <c r="N16" s="665">
        <f t="shared" si="1"/>
        <v>-0.5185185185185186</v>
      </c>
      <c r="O16" s="666">
        <f t="shared" si="1"/>
        <v>-0.295016077170418</v>
      </c>
    </row>
    <row r="17" spans="1:15" x14ac:dyDescent="0.25">
      <c r="A17" s="662">
        <v>39873</v>
      </c>
      <c r="B17" s="663">
        <v>287</v>
      </c>
      <c r="C17" s="663">
        <v>12</v>
      </c>
      <c r="D17" s="663">
        <v>18</v>
      </c>
      <c r="E17" s="663">
        <v>451</v>
      </c>
      <c r="F17" s="663">
        <v>253</v>
      </c>
      <c r="G17" s="664">
        <f t="shared" si="0"/>
        <v>1021</v>
      </c>
      <c r="I17" s="662">
        <v>39873</v>
      </c>
      <c r="J17" s="665">
        <f t="shared" si="1"/>
        <v>0.23175965665236054</v>
      </c>
      <c r="K17" s="665">
        <f t="shared" si="1"/>
        <v>-0.1428571428571429</v>
      </c>
      <c r="L17" s="665">
        <f t="shared" si="1"/>
        <v>1.25</v>
      </c>
      <c r="M17" s="665">
        <f t="shared" si="1"/>
        <v>-4.4150110375276164E-3</v>
      </c>
      <c r="N17" s="665">
        <f t="shared" si="1"/>
        <v>0.49704142011834329</v>
      </c>
      <c r="O17" s="666">
        <f t="shared" si="1"/>
        <v>0.16419612314709231</v>
      </c>
    </row>
    <row r="18" spans="1:15" x14ac:dyDescent="0.25">
      <c r="A18" s="662">
        <v>39904</v>
      </c>
      <c r="B18" s="663">
        <v>276</v>
      </c>
      <c r="C18" s="663">
        <v>0</v>
      </c>
      <c r="D18" s="663">
        <v>41</v>
      </c>
      <c r="E18" s="663">
        <v>386</v>
      </c>
      <c r="F18" s="663">
        <v>227</v>
      </c>
      <c r="G18" s="664">
        <f t="shared" si="0"/>
        <v>930</v>
      </c>
      <c r="I18" s="662">
        <v>39904</v>
      </c>
      <c r="J18" s="665">
        <f t="shared" si="1"/>
        <v>-3.8327526132404199E-2</v>
      </c>
      <c r="K18" s="665">
        <f t="shared" si="1"/>
        <v>-1</v>
      </c>
      <c r="L18" s="665">
        <f t="shared" si="1"/>
        <v>1.2777777777777777</v>
      </c>
      <c r="M18" s="665">
        <f t="shared" si="1"/>
        <v>-0.14412416851441245</v>
      </c>
      <c r="N18" s="665">
        <f t="shared" si="1"/>
        <v>-0.10276679841897229</v>
      </c>
      <c r="O18" s="666">
        <f t="shared" si="1"/>
        <v>-8.9128305582761969E-2</v>
      </c>
    </row>
    <row r="19" spans="1:15" x14ac:dyDescent="0.25">
      <c r="A19" s="662">
        <v>39934</v>
      </c>
      <c r="B19" s="663">
        <v>347</v>
      </c>
      <c r="C19" s="663">
        <v>23</v>
      </c>
      <c r="D19" s="663">
        <v>20</v>
      </c>
      <c r="E19" s="663">
        <v>391</v>
      </c>
      <c r="F19" s="663">
        <v>232</v>
      </c>
      <c r="G19" s="664">
        <f t="shared" si="0"/>
        <v>1013</v>
      </c>
      <c r="I19" s="662">
        <v>39934</v>
      </c>
      <c r="J19" s="665">
        <f t="shared" si="1"/>
        <v>0.25724637681159424</v>
      </c>
      <c r="K19" s="665" t="e">
        <f t="shared" si="1"/>
        <v>#DIV/0!</v>
      </c>
      <c r="L19" s="665">
        <f t="shared" si="1"/>
        <v>-0.51219512195121952</v>
      </c>
      <c r="M19" s="665">
        <f t="shared" si="1"/>
        <v>1.2953367875647714E-2</v>
      </c>
      <c r="N19" s="665">
        <f t="shared" si="1"/>
        <v>2.2026431718061623E-2</v>
      </c>
      <c r="O19" s="666">
        <f t="shared" si="1"/>
        <v>8.9247311827957088E-2</v>
      </c>
    </row>
    <row r="20" spans="1:15" x14ac:dyDescent="0.25">
      <c r="A20" s="662">
        <v>39965</v>
      </c>
      <c r="B20" s="663">
        <v>460</v>
      </c>
      <c r="C20" s="663">
        <v>47</v>
      </c>
      <c r="D20" s="663">
        <v>3</v>
      </c>
      <c r="E20" s="663">
        <v>607</v>
      </c>
      <c r="F20" s="663">
        <v>252</v>
      </c>
      <c r="G20" s="664">
        <f t="shared" si="0"/>
        <v>1369</v>
      </c>
      <c r="I20" s="662">
        <v>39965</v>
      </c>
      <c r="J20" s="665">
        <f t="shared" ref="J20:O35" si="2">+B20/B19-1</f>
        <v>0.32564841498559072</v>
      </c>
      <c r="K20" s="665">
        <f t="shared" si="2"/>
        <v>1.0434782608695654</v>
      </c>
      <c r="L20" s="665">
        <f t="shared" si="2"/>
        <v>-0.85</v>
      </c>
      <c r="M20" s="665">
        <f t="shared" si="2"/>
        <v>0.55242966751918154</v>
      </c>
      <c r="N20" s="665">
        <f t="shared" si="2"/>
        <v>8.6206896551724199E-2</v>
      </c>
      <c r="O20" s="666">
        <f t="shared" si="2"/>
        <v>0.35143139190523209</v>
      </c>
    </row>
    <row r="21" spans="1:15" ht="15.75" customHeight="1" x14ac:dyDescent="0.25">
      <c r="A21" s="662">
        <v>39995</v>
      </c>
      <c r="B21" s="663">
        <v>661</v>
      </c>
      <c r="C21" s="663">
        <v>39</v>
      </c>
      <c r="D21" s="663">
        <v>0</v>
      </c>
      <c r="E21" s="663">
        <v>459</v>
      </c>
      <c r="F21" s="663">
        <v>319</v>
      </c>
      <c r="G21" s="664">
        <f t="shared" si="0"/>
        <v>1478</v>
      </c>
      <c r="I21" s="662">
        <v>39995</v>
      </c>
      <c r="J21" s="665">
        <f t="shared" si="2"/>
        <v>0.43695652173913047</v>
      </c>
      <c r="K21" s="665">
        <f t="shared" si="2"/>
        <v>-0.17021276595744683</v>
      </c>
      <c r="L21" s="665">
        <f t="shared" si="2"/>
        <v>-1</v>
      </c>
      <c r="M21" s="665">
        <f t="shared" si="2"/>
        <v>-0.24382207578253712</v>
      </c>
      <c r="N21" s="665">
        <f t="shared" si="2"/>
        <v>0.26587301587301582</v>
      </c>
      <c r="O21" s="666">
        <f t="shared" si="2"/>
        <v>7.9620160701241893E-2</v>
      </c>
    </row>
    <row r="22" spans="1:15" ht="15.75" customHeight="1" x14ac:dyDescent="0.25">
      <c r="A22" s="662">
        <v>40026</v>
      </c>
      <c r="B22" s="663">
        <v>209</v>
      </c>
      <c r="C22" s="663">
        <v>15</v>
      </c>
      <c r="D22" s="663">
        <v>1</v>
      </c>
      <c r="E22" s="663">
        <v>283</v>
      </c>
      <c r="F22" s="663">
        <v>124</v>
      </c>
      <c r="G22" s="664">
        <f t="shared" si="0"/>
        <v>632</v>
      </c>
      <c r="I22" s="662">
        <v>40026</v>
      </c>
      <c r="J22" s="665">
        <f t="shared" si="2"/>
        <v>-0.68381240544629351</v>
      </c>
      <c r="K22" s="665">
        <f t="shared" si="2"/>
        <v>-0.61538461538461542</v>
      </c>
      <c r="L22" s="665" t="e">
        <f t="shared" si="2"/>
        <v>#DIV/0!</v>
      </c>
      <c r="M22" s="665">
        <f t="shared" si="2"/>
        <v>-0.38344226579520702</v>
      </c>
      <c r="N22" s="665">
        <f t="shared" si="2"/>
        <v>-0.61128526645768022</v>
      </c>
      <c r="O22" s="666">
        <f t="shared" si="2"/>
        <v>-0.5723951285520974</v>
      </c>
    </row>
    <row r="23" spans="1:15" ht="15.75" customHeight="1" x14ac:dyDescent="0.25">
      <c r="A23" s="662">
        <v>40057</v>
      </c>
      <c r="B23" s="663">
        <v>273</v>
      </c>
      <c r="C23" s="663">
        <v>9</v>
      </c>
      <c r="D23" s="663">
        <v>10</v>
      </c>
      <c r="E23" s="663">
        <v>363</v>
      </c>
      <c r="F23" s="663">
        <v>141</v>
      </c>
      <c r="G23" s="664">
        <f t="shared" si="0"/>
        <v>796</v>
      </c>
      <c r="I23" s="662">
        <v>40057</v>
      </c>
      <c r="J23" s="665">
        <f t="shared" si="2"/>
        <v>0.30622009569377995</v>
      </c>
      <c r="K23" s="665">
        <f t="shared" si="2"/>
        <v>-0.4</v>
      </c>
      <c r="L23" s="665">
        <f t="shared" si="2"/>
        <v>9</v>
      </c>
      <c r="M23" s="665">
        <f t="shared" si="2"/>
        <v>0.28268551236749118</v>
      </c>
      <c r="N23" s="665">
        <f t="shared" si="2"/>
        <v>0.13709677419354849</v>
      </c>
      <c r="O23" s="666">
        <f t="shared" si="2"/>
        <v>0.259493670886076</v>
      </c>
    </row>
    <row r="24" spans="1:15" ht="15.75" customHeight="1" x14ac:dyDescent="0.25">
      <c r="A24" s="662">
        <v>40087</v>
      </c>
      <c r="B24" s="663">
        <v>437</v>
      </c>
      <c r="C24" s="663">
        <v>17</v>
      </c>
      <c r="D24" s="663">
        <v>5</v>
      </c>
      <c r="E24" s="663">
        <v>251</v>
      </c>
      <c r="F24" s="663">
        <v>137</v>
      </c>
      <c r="G24" s="664">
        <f t="shared" si="0"/>
        <v>847</v>
      </c>
      <c r="I24" s="662">
        <v>40087</v>
      </c>
      <c r="J24" s="665">
        <f t="shared" si="2"/>
        <v>0.60073260073260082</v>
      </c>
      <c r="K24" s="665">
        <f t="shared" si="2"/>
        <v>0.88888888888888884</v>
      </c>
      <c r="L24" s="665">
        <f t="shared" si="2"/>
        <v>-0.5</v>
      </c>
      <c r="M24" s="665">
        <f t="shared" si="2"/>
        <v>-0.30853994490358128</v>
      </c>
      <c r="N24" s="665">
        <f t="shared" si="2"/>
        <v>-2.8368794326241176E-2</v>
      </c>
      <c r="O24" s="666">
        <f t="shared" si="2"/>
        <v>6.4070351758793942E-2</v>
      </c>
    </row>
    <row r="25" spans="1:15" ht="15.75" customHeight="1" x14ac:dyDescent="0.25">
      <c r="A25" s="662">
        <v>40118</v>
      </c>
      <c r="B25" s="663">
        <v>345</v>
      </c>
      <c r="C25" s="663" t="s">
        <v>112</v>
      </c>
      <c r="D25" s="663">
        <v>3</v>
      </c>
      <c r="E25" s="663">
        <v>275</v>
      </c>
      <c r="F25" s="663">
        <v>121</v>
      </c>
      <c r="G25" s="664">
        <f t="shared" si="0"/>
        <v>744</v>
      </c>
      <c r="I25" s="662">
        <v>40118</v>
      </c>
      <c r="J25" s="665">
        <f t="shared" si="2"/>
        <v>-0.21052631578947367</v>
      </c>
      <c r="K25" s="665" t="s">
        <v>112</v>
      </c>
      <c r="L25" s="665">
        <f t="shared" si="2"/>
        <v>-0.4</v>
      </c>
      <c r="M25" s="665">
        <f t="shared" si="2"/>
        <v>9.5617529880478003E-2</v>
      </c>
      <c r="N25" s="665">
        <f t="shared" si="2"/>
        <v>-0.11678832116788318</v>
      </c>
      <c r="O25" s="666">
        <f t="shared" si="2"/>
        <v>-0.12160566706021247</v>
      </c>
    </row>
    <row r="26" spans="1:15" ht="15.75" customHeight="1" x14ac:dyDescent="0.25">
      <c r="A26" s="662">
        <v>40148</v>
      </c>
      <c r="B26" s="667">
        <v>536</v>
      </c>
      <c r="C26" s="667">
        <v>19</v>
      </c>
      <c r="D26" s="667">
        <v>33</v>
      </c>
      <c r="E26" s="667">
        <v>290</v>
      </c>
      <c r="F26" s="667">
        <v>331</v>
      </c>
      <c r="G26" s="664">
        <f t="shared" si="0"/>
        <v>1209</v>
      </c>
      <c r="I26" s="662">
        <v>40148</v>
      </c>
      <c r="J26" s="668">
        <f t="shared" si="2"/>
        <v>0.55362318840579716</v>
      </c>
      <c r="K26" s="668" t="s">
        <v>112</v>
      </c>
      <c r="L26" s="668">
        <f t="shared" si="2"/>
        <v>10</v>
      </c>
      <c r="M26" s="668">
        <f t="shared" si="2"/>
        <v>5.4545454545454453E-2</v>
      </c>
      <c r="N26" s="668">
        <f t="shared" si="2"/>
        <v>1.7355371900826446</v>
      </c>
      <c r="O26" s="666">
        <f t="shared" si="2"/>
        <v>0.625</v>
      </c>
    </row>
    <row r="27" spans="1:15" ht="15.75" customHeight="1" x14ac:dyDescent="0.25">
      <c r="A27" s="662">
        <v>40179</v>
      </c>
      <c r="B27" s="663">
        <v>413</v>
      </c>
      <c r="C27" s="663">
        <v>30</v>
      </c>
      <c r="D27" s="663">
        <v>8</v>
      </c>
      <c r="E27" s="663">
        <v>480</v>
      </c>
      <c r="F27" s="663">
        <v>199</v>
      </c>
      <c r="G27" s="664">
        <f t="shared" si="0"/>
        <v>1130</v>
      </c>
      <c r="I27" s="662">
        <v>40179</v>
      </c>
      <c r="J27" s="665">
        <f t="shared" si="2"/>
        <v>-0.22947761194029848</v>
      </c>
      <c r="K27" s="665">
        <f t="shared" si="2"/>
        <v>0.57894736842105265</v>
      </c>
      <c r="L27" s="665">
        <f t="shared" si="2"/>
        <v>-0.75757575757575757</v>
      </c>
      <c r="M27" s="665">
        <f t="shared" si="2"/>
        <v>0.65517241379310343</v>
      </c>
      <c r="N27" s="665">
        <f t="shared" si="2"/>
        <v>-0.3987915407854985</v>
      </c>
      <c r="O27" s="666">
        <f t="shared" si="2"/>
        <v>-6.5343258891645939E-2</v>
      </c>
    </row>
    <row r="28" spans="1:15" ht="15.75" customHeight="1" x14ac:dyDescent="0.25">
      <c r="A28" s="662">
        <v>40210</v>
      </c>
      <c r="B28" s="663">
        <v>424</v>
      </c>
      <c r="C28" s="663">
        <v>21</v>
      </c>
      <c r="D28" s="663">
        <v>5</v>
      </c>
      <c r="E28" s="663">
        <v>636</v>
      </c>
      <c r="F28" s="663">
        <v>186</v>
      </c>
      <c r="G28" s="664">
        <f t="shared" si="0"/>
        <v>1272</v>
      </c>
      <c r="I28" s="662">
        <v>40210</v>
      </c>
      <c r="J28" s="665">
        <f t="shared" si="2"/>
        <v>2.6634382566586012E-2</v>
      </c>
      <c r="K28" s="665">
        <f t="shared" si="2"/>
        <v>-0.30000000000000004</v>
      </c>
      <c r="L28" s="665">
        <f t="shared" si="2"/>
        <v>-0.375</v>
      </c>
      <c r="M28" s="665">
        <f t="shared" si="2"/>
        <v>0.32499999999999996</v>
      </c>
      <c r="N28" s="665">
        <f t="shared" si="2"/>
        <v>-6.5326633165829096E-2</v>
      </c>
      <c r="O28" s="666">
        <f t="shared" si="2"/>
        <v>0.12566371681415922</v>
      </c>
    </row>
    <row r="29" spans="1:15" ht="15.75" customHeight="1" x14ac:dyDescent="0.25">
      <c r="A29" s="662">
        <v>40238</v>
      </c>
      <c r="B29" s="663">
        <v>611</v>
      </c>
      <c r="C29" s="663">
        <v>61</v>
      </c>
      <c r="D29" s="663">
        <v>32</v>
      </c>
      <c r="E29" s="663">
        <v>563</v>
      </c>
      <c r="F29" s="663">
        <v>130</v>
      </c>
      <c r="G29" s="664">
        <f t="shared" si="0"/>
        <v>1397</v>
      </c>
      <c r="I29" s="662">
        <v>40238</v>
      </c>
      <c r="J29" s="665">
        <f t="shared" si="2"/>
        <v>0.4410377358490567</v>
      </c>
      <c r="K29" s="665">
        <f t="shared" si="2"/>
        <v>1.9047619047619047</v>
      </c>
      <c r="L29" s="665">
        <f t="shared" si="2"/>
        <v>5.4</v>
      </c>
      <c r="M29" s="665">
        <f t="shared" si="2"/>
        <v>-0.11477987421383651</v>
      </c>
      <c r="N29" s="665">
        <f t="shared" si="2"/>
        <v>-0.30107526881720426</v>
      </c>
      <c r="O29" s="666">
        <f t="shared" si="2"/>
        <v>9.8270440251572388E-2</v>
      </c>
    </row>
    <row r="30" spans="1:15" ht="15.75" customHeight="1" x14ac:dyDescent="0.25">
      <c r="A30" s="662">
        <v>40269</v>
      </c>
      <c r="B30" s="663">
        <v>783</v>
      </c>
      <c r="C30" s="663">
        <v>34</v>
      </c>
      <c r="D30" s="663">
        <v>36</v>
      </c>
      <c r="E30" s="663">
        <v>565</v>
      </c>
      <c r="F30" s="663">
        <v>305</v>
      </c>
      <c r="G30" s="664">
        <f t="shared" si="0"/>
        <v>1723</v>
      </c>
      <c r="I30" s="662">
        <v>40269</v>
      </c>
      <c r="J30" s="665">
        <f t="shared" si="2"/>
        <v>0.28150572831423903</v>
      </c>
      <c r="K30" s="665">
        <f t="shared" si="2"/>
        <v>-0.44262295081967218</v>
      </c>
      <c r="L30" s="665">
        <f t="shared" si="2"/>
        <v>0.125</v>
      </c>
      <c r="M30" s="665">
        <f t="shared" si="2"/>
        <v>3.5523978685612079E-3</v>
      </c>
      <c r="N30" s="665">
        <f t="shared" si="2"/>
        <v>1.3461538461538463</v>
      </c>
      <c r="O30" s="666">
        <f t="shared" si="2"/>
        <v>0.2333571939871153</v>
      </c>
    </row>
    <row r="31" spans="1:15" ht="15.75" customHeight="1" x14ac:dyDescent="0.25">
      <c r="A31" s="662">
        <v>40299</v>
      </c>
      <c r="B31" s="663">
        <v>524</v>
      </c>
      <c r="C31" s="663">
        <v>70</v>
      </c>
      <c r="D31" s="663">
        <v>47</v>
      </c>
      <c r="E31" s="663">
        <v>529</v>
      </c>
      <c r="F31" s="663">
        <v>198</v>
      </c>
      <c r="G31" s="664">
        <f t="shared" si="0"/>
        <v>1368</v>
      </c>
      <c r="I31" s="662">
        <v>40299</v>
      </c>
      <c r="J31" s="665">
        <f t="shared" si="2"/>
        <v>-0.330779054916986</v>
      </c>
      <c r="K31" s="665">
        <f t="shared" si="2"/>
        <v>1.0588235294117645</v>
      </c>
      <c r="L31" s="665">
        <f t="shared" si="2"/>
        <v>0.30555555555555558</v>
      </c>
      <c r="M31" s="665">
        <f t="shared" si="2"/>
        <v>-6.371681415929209E-2</v>
      </c>
      <c r="N31" s="665">
        <f t="shared" si="2"/>
        <v>-0.35081967213114751</v>
      </c>
      <c r="O31" s="666">
        <f t="shared" si="2"/>
        <v>-0.20603598374927456</v>
      </c>
    </row>
    <row r="32" spans="1:15" ht="15.75" customHeight="1" x14ac:dyDescent="0.25">
      <c r="A32" s="662">
        <v>40330</v>
      </c>
      <c r="B32" s="663">
        <v>749</v>
      </c>
      <c r="C32" s="663">
        <v>59</v>
      </c>
      <c r="D32" s="663">
        <v>27</v>
      </c>
      <c r="E32" s="663">
        <v>617</v>
      </c>
      <c r="F32" s="663">
        <v>442</v>
      </c>
      <c r="G32" s="664">
        <f t="shared" si="0"/>
        <v>1894</v>
      </c>
      <c r="I32" s="662">
        <v>40330</v>
      </c>
      <c r="J32" s="665">
        <f t="shared" si="2"/>
        <v>0.42938931297709915</v>
      </c>
      <c r="K32" s="665">
        <f t="shared" si="2"/>
        <v>-0.15714285714285714</v>
      </c>
      <c r="L32" s="665">
        <f t="shared" si="2"/>
        <v>-0.42553191489361697</v>
      </c>
      <c r="M32" s="665">
        <f t="shared" si="2"/>
        <v>0.16635160680529304</v>
      </c>
      <c r="N32" s="665">
        <f t="shared" si="2"/>
        <v>1.2323232323232323</v>
      </c>
      <c r="O32" s="666">
        <f t="shared" si="2"/>
        <v>0.38450292397660824</v>
      </c>
    </row>
    <row r="33" spans="1:15" ht="15.75" customHeight="1" x14ac:dyDescent="0.25">
      <c r="A33" s="662">
        <v>40360</v>
      </c>
      <c r="B33" s="663">
        <v>694</v>
      </c>
      <c r="C33" s="663">
        <v>98</v>
      </c>
      <c r="D33" s="663">
        <v>26</v>
      </c>
      <c r="E33" s="663">
        <v>569</v>
      </c>
      <c r="F33" s="663">
        <v>203</v>
      </c>
      <c r="G33" s="664">
        <f t="shared" si="0"/>
        <v>1590</v>
      </c>
      <c r="I33" s="662">
        <v>40360</v>
      </c>
      <c r="J33" s="665">
        <f t="shared" si="2"/>
        <v>-7.3431241655540713E-2</v>
      </c>
      <c r="K33" s="665">
        <f t="shared" si="2"/>
        <v>0.66101694915254239</v>
      </c>
      <c r="L33" s="665">
        <f t="shared" si="2"/>
        <v>-3.703703703703709E-2</v>
      </c>
      <c r="M33" s="665">
        <f t="shared" si="2"/>
        <v>-7.7795786061588323E-2</v>
      </c>
      <c r="N33" s="665">
        <f t="shared" si="2"/>
        <v>-0.54072398190045257</v>
      </c>
      <c r="O33" s="666">
        <f t="shared" si="2"/>
        <v>-0.16050686378035905</v>
      </c>
    </row>
    <row r="34" spans="1:15" ht="15.75" customHeight="1" x14ac:dyDescent="0.25">
      <c r="A34" s="662">
        <v>40391</v>
      </c>
      <c r="B34" s="663">
        <v>672</v>
      </c>
      <c r="C34" s="663">
        <v>51</v>
      </c>
      <c r="D34" s="663">
        <v>18</v>
      </c>
      <c r="E34" s="663">
        <v>844</v>
      </c>
      <c r="F34" s="663">
        <v>342</v>
      </c>
      <c r="G34" s="664">
        <f t="shared" si="0"/>
        <v>1927</v>
      </c>
      <c r="I34" s="662">
        <v>40391</v>
      </c>
      <c r="J34" s="665">
        <f t="shared" si="2"/>
        <v>-3.1700288184438041E-2</v>
      </c>
      <c r="K34" s="665">
        <f t="shared" si="2"/>
        <v>-0.47959183673469385</v>
      </c>
      <c r="L34" s="665">
        <f t="shared" si="2"/>
        <v>-0.30769230769230771</v>
      </c>
      <c r="M34" s="665">
        <f t="shared" si="2"/>
        <v>0.48330404217926182</v>
      </c>
      <c r="N34" s="665">
        <f t="shared" si="2"/>
        <v>0.68472906403940881</v>
      </c>
      <c r="O34" s="666">
        <f t="shared" si="2"/>
        <v>0.21194968553459126</v>
      </c>
    </row>
    <row r="35" spans="1:15" ht="15.75" customHeight="1" x14ac:dyDescent="0.25">
      <c r="A35" s="662">
        <v>40422</v>
      </c>
      <c r="B35" s="663">
        <v>521</v>
      </c>
      <c r="C35" s="663">
        <v>78</v>
      </c>
      <c r="D35" s="663">
        <v>24</v>
      </c>
      <c r="E35" s="663">
        <v>479</v>
      </c>
      <c r="F35" s="663">
        <v>234</v>
      </c>
      <c r="G35" s="664">
        <f t="shared" si="0"/>
        <v>1336</v>
      </c>
      <c r="I35" s="662">
        <v>40422</v>
      </c>
      <c r="J35" s="665">
        <f t="shared" si="2"/>
        <v>-0.22470238095238093</v>
      </c>
      <c r="K35" s="665">
        <f t="shared" si="2"/>
        <v>0.52941176470588225</v>
      </c>
      <c r="L35" s="665">
        <f t="shared" si="2"/>
        <v>0.33333333333333326</v>
      </c>
      <c r="M35" s="665">
        <f t="shared" si="2"/>
        <v>-0.43246445497630337</v>
      </c>
      <c r="N35" s="665">
        <f t="shared" si="2"/>
        <v>-0.31578947368421051</v>
      </c>
      <c r="O35" s="666">
        <f t="shared" si="2"/>
        <v>-0.30669434353918013</v>
      </c>
    </row>
    <row r="36" spans="1:15" ht="15.75" customHeight="1" x14ac:dyDescent="0.25">
      <c r="A36" s="662">
        <v>40452</v>
      </c>
      <c r="B36" s="663">
        <v>842</v>
      </c>
      <c r="C36" s="663">
        <v>134</v>
      </c>
      <c r="D36" s="663">
        <v>1</v>
      </c>
      <c r="E36" s="663">
        <v>825</v>
      </c>
      <c r="F36" s="663">
        <v>445</v>
      </c>
      <c r="G36" s="664">
        <f t="shared" si="0"/>
        <v>2247</v>
      </c>
      <c r="I36" s="662">
        <v>40452</v>
      </c>
      <c r="J36" s="665">
        <f t="shared" ref="J36:O78" si="3">+B36/B35-1</f>
        <v>0.61612284069097889</v>
      </c>
      <c r="K36" s="665">
        <f t="shared" si="3"/>
        <v>0.71794871794871784</v>
      </c>
      <c r="L36" s="665">
        <f t="shared" si="3"/>
        <v>-0.95833333333333337</v>
      </c>
      <c r="M36" s="665">
        <f t="shared" si="3"/>
        <v>0.72233820459290188</v>
      </c>
      <c r="N36" s="665">
        <f t="shared" si="3"/>
        <v>0.90170940170940161</v>
      </c>
      <c r="O36" s="666">
        <f t="shared" si="3"/>
        <v>0.68188622754491024</v>
      </c>
    </row>
    <row r="37" spans="1:15" ht="15.75" customHeight="1" x14ac:dyDescent="0.25">
      <c r="A37" s="662">
        <v>40483</v>
      </c>
      <c r="B37" s="663">
        <v>691</v>
      </c>
      <c r="C37" s="663">
        <v>45</v>
      </c>
      <c r="D37" s="663">
        <v>19</v>
      </c>
      <c r="E37" s="663">
        <v>709</v>
      </c>
      <c r="F37" s="663">
        <v>379</v>
      </c>
      <c r="G37" s="664">
        <f t="shared" si="0"/>
        <v>1843</v>
      </c>
      <c r="I37" s="662">
        <v>40483</v>
      </c>
      <c r="J37" s="665">
        <f t="shared" si="3"/>
        <v>-0.17933491686460812</v>
      </c>
      <c r="K37" s="665">
        <f t="shared" si="3"/>
        <v>-0.66417910447761197</v>
      </c>
      <c r="L37" s="665">
        <f t="shared" si="3"/>
        <v>18</v>
      </c>
      <c r="M37" s="665">
        <f t="shared" si="3"/>
        <v>-0.14060606060606062</v>
      </c>
      <c r="N37" s="665">
        <f t="shared" si="3"/>
        <v>-0.14831460674157304</v>
      </c>
      <c r="O37" s="666">
        <f t="shared" si="3"/>
        <v>-0.17979528259902089</v>
      </c>
    </row>
    <row r="38" spans="1:15" ht="15.75" customHeight="1" x14ac:dyDescent="0.25">
      <c r="A38" s="662">
        <v>40513</v>
      </c>
      <c r="B38" s="667">
        <v>1031</v>
      </c>
      <c r="C38" s="667">
        <v>60</v>
      </c>
      <c r="D38" s="667">
        <v>23</v>
      </c>
      <c r="E38" s="667">
        <v>983</v>
      </c>
      <c r="F38" s="667">
        <v>391</v>
      </c>
      <c r="G38" s="664">
        <f t="shared" si="0"/>
        <v>2488</v>
      </c>
      <c r="I38" s="662">
        <v>40513</v>
      </c>
      <c r="J38" s="668">
        <f t="shared" si="3"/>
        <v>0.49204052098408102</v>
      </c>
      <c r="K38" s="668">
        <f t="shared" si="3"/>
        <v>0.33333333333333326</v>
      </c>
      <c r="L38" s="668">
        <f t="shared" si="3"/>
        <v>0.21052631578947367</v>
      </c>
      <c r="M38" s="668">
        <f t="shared" si="3"/>
        <v>0.38645980253878709</v>
      </c>
      <c r="N38" s="668">
        <f t="shared" si="3"/>
        <v>3.1662269129287601E-2</v>
      </c>
      <c r="O38" s="666">
        <f t="shared" si="3"/>
        <v>0.34997287032013014</v>
      </c>
    </row>
    <row r="39" spans="1:15" ht="15.75" customHeight="1" x14ac:dyDescent="0.25">
      <c r="A39" s="662">
        <v>40544</v>
      </c>
      <c r="B39" s="663">
        <v>615</v>
      </c>
      <c r="C39" s="663">
        <v>69</v>
      </c>
      <c r="D39" s="663">
        <v>29</v>
      </c>
      <c r="E39" s="663">
        <v>955</v>
      </c>
      <c r="F39" s="663">
        <v>425</v>
      </c>
      <c r="G39" s="664">
        <f t="shared" si="0"/>
        <v>2093</v>
      </c>
      <c r="I39" s="662">
        <v>40544</v>
      </c>
      <c r="J39" s="665">
        <f t="shared" si="3"/>
        <v>-0.40349175557710959</v>
      </c>
      <c r="K39" s="665">
        <f t="shared" si="3"/>
        <v>0.14999999999999991</v>
      </c>
      <c r="L39" s="665">
        <f t="shared" si="3"/>
        <v>0.26086956521739135</v>
      </c>
      <c r="M39" s="665">
        <f t="shared" si="3"/>
        <v>-2.8484231943031513E-2</v>
      </c>
      <c r="N39" s="665">
        <f t="shared" si="3"/>
        <v>8.6956521739130377E-2</v>
      </c>
      <c r="O39" s="666">
        <f t="shared" si="3"/>
        <v>-0.1587620578778135</v>
      </c>
    </row>
    <row r="40" spans="1:15" ht="15.75" customHeight="1" x14ac:dyDescent="0.25">
      <c r="A40" s="662">
        <v>40575</v>
      </c>
      <c r="B40" s="663">
        <v>433</v>
      </c>
      <c r="C40" s="663">
        <v>94</v>
      </c>
      <c r="D40" s="663">
        <v>42</v>
      </c>
      <c r="E40" s="663">
        <v>619</v>
      </c>
      <c r="F40" s="663">
        <v>347</v>
      </c>
      <c r="G40" s="664">
        <f t="shared" si="0"/>
        <v>1535</v>
      </c>
      <c r="I40" s="662">
        <v>40575</v>
      </c>
      <c r="J40" s="665">
        <f t="shared" si="3"/>
        <v>-0.29593495934959346</v>
      </c>
      <c r="K40" s="665">
        <f t="shared" si="3"/>
        <v>0.3623188405797102</v>
      </c>
      <c r="L40" s="665">
        <f t="shared" si="3"/>
        <v>0.44827586206896552</v>
      </c>
      <c r="M40" s="665">
        <f t="shared" si="3"/>
        <v>-0.35183246073298424</v>
      </c>
      <c r="N40" s="665">
        <f t="shared" si="3"/>
        <v>-0.18352941176470583</v>
      </c>
      <c r="O40" s="666">
        <f t="shared" si="3"/>
        <v>-0.26660296225513613</v>
      </c>
    </row>
    <row r="41" spans="1:15" ht="15.75" customHeight="1" x14ac:dyDescent="0.25">
      <c r="A41" s="662">
        <v>40603</v>
      </c>
      <c r="B41" s="663">
        <v>879</v>
      </c>
      <c r="C41" s="663">
        <v>40</v>
      </c>
      <c r="D41" s="663">
        <v>19</v>
      </c>
      <c r="E41" s="663">
        <v>983</v>
      </c>
      <c r="F41" s="663">
        <v>549</v>
      </c>
      <c r="G41" s="664">
        <f t="shared" si="0"/>
        <v>2470</v>
      </c>
      <c r="I41" s="662">
        <v>40603</v>
      </c>
      <c r="J41" s="665">
        <f t="shared" si="3"/>
        <v>1.0300230946882216</v>
      </c>
      <c r="K41" s="665">
        <f t="shared" si="3"/>
        <v>-0.57446808510638303</v>
      </c>
      <c r="L41" s="665">
        <f t="shared" si="3"/>
        <v>-0.54761904761904767</v>
      </c>
      <c r="M41" s="665">
        <f t="shared" si="3"/>
        <v>0.5880452342487883</v>
      </c>
      <c r="N41" s="665">
        <f t="shared" si="3"/>
        <v>0.58213256484149856</v>
      </c>
      <c r="O41" s="666">
        <f t="shared" si="3"/>
        <v>0.60912052117263848</v>
      </c>
    </row>
    <row r="42" spans="1:15" ht="15.75" customHeight="1" x14ac:dyDescent="0.25">
      <c r="A42" s="662">
        <v>40634</v>
      </c>
      <c r="B42" s="663">
        <v>1225</v>
      </c>
      <c r="C42" s="663">
        <v>61</v>
      </c>
      <c r="D42" s="663">
        <v>15</v>
      </c>
      <c r="E42" s="663">
        <v>936</v>
      </c>
      <c r="F42" s="663">
        <v>471</v>
      </c>
      <c r="G42" s="664">
        <f t="shared" si="0"/>
        <v>2708</v>
      </c>
      <c r="I42" s="662">
        <v>40634</v>
      </c>
      <c r="J42" s="665">
        <f t="shared" si="3"/>
        <v>0.39362912400455063</v>
      </c>
      <c r="K42" s="665">
        <f t="shared" si="3"/>
        <v>0.52499999999999991</v>
      </c>
      <c r="L42" s="665">
        <f t="shared" si="3"/>
        <v>-0.21052631578947367</v>
      </c>
      <c r="M42" s="665">
        <f t="shared" si="3"/>
        <v>-4.7812817904374416E-2</v>
      </c>
      <c r="N42" s="665">
        <f t="shared" si="3"/>
        <v>-0.14207650273224048</v>
      </c>
      <c r="O42" s="666">
        <f t="shared" si="3"/>
        <v>9.6356275303643768E-2</v>
      </c>
    </row>
    <row r="43" spans="1:15" ht="15.75" customHeight="1" x14ac:dyDescent="0.25">
      <c r="A43" s="662">
        <v>40664</v>
      </c>
      <c r="B43" s="663">
        <v>708</v>
      </c>
      <c r="C43" s="663">
        <v>104</v>
      </c>
      <c r="D43" s="663">
        <v>18</v>
      </c>
      <c r="E43" s="663">
        <v>1077</v>
      </c>
      <c r="F43" s="663">
        <v>553</v>
      </c>
      <c r="G43" s="664">
        <f t="shared" si="0"/>
        <v>2460</v>
      </c>
      <c r="I43" s="662">
        <v>40664</v>
      </c>
      <c r="J43" s="665">
        <f t="shared" si="3"/>
        <v>-0.42204081632653057</v>
      </c>
      <c r="K43" s="665">
        <f t="shared" si="3"/>
        <v>0.70491803278688514</v>
      </c>
      <c r="L43" s="665">
        <f t="shared" si="3"/>
        <v>0.19999999999999996</v>
      </c>
      <c r="M43" s="665">
        <f t="shared" si="3"/>
        <v>0.15064102564102555</v>
      </c>
      <c r="N43" s="665">
        <f t="shared" si="3"/>
        <v>0.17409766454352438</v>
      </c>
      <c r="O43" s="666">
        <f t="shared" si="3"/>
        <v>-9.1580502215657278E-2</v>
      </c>
    </row>
    <row r="44" spans="1:15" ht="15.75" customHeight="1" x14ac:dyDescent="0.25">
      <c r="A44" s="662">
        <v>40695</v>
      </c>
      <c r="B44" s="663">
        <v>1138</v>
      </c>
      <c r="C44" s="663">
        <v>58</v>
      </c>
      <c r="D44" s="663">
        <v>55</v>
      </c>
      <c r="E44" s="663">
        <v>874</v>
      </c>
      <c r="F44" s="663">
        <v>567</v>
      </c>
      <c r="G44" s="664">
        <f t="shared" si="0"/>
        <v>2692</v>
      </c>
      <c r="I44" s="662">
        <v>40695</v>
      </c>
      <c r="J44" s="665">
        <f t="shared" si="3"/>
        <v>0.60734463276836159</v>
      </c>
      <c r="K44" s="665">
        <f t="shared" si="3"/>
        <v>-0.44230769230769229</v>
      </c>
      <c r="L44" s="665">
        <f t="shared" si="3"/>
        <v>2.0555555555555554</v>
      </c>
      <c r="M44" s="665">
        <f t="shared" si="3"/>
        <v>-0.18848653667595172</v>
      </c>
      <c r="N44" s="665">
        <f t="shared" si="3"/>
        <v>2.5316455696202445E-2</v>
      </c>
      <c r="O44" s="666">
        <f t="shared" si="3"/>
        <v>9.430894308943083E-2</v>
      </c>
    </row>
    <row r="45" spans="1:15" ht="15.75" customHeight="1" x14ac:dyDescent="0.25">
      <c r="A45" s="662">
        <v>40725</v>
      </c>
      <c r="B45" s="663">
        <v>1310</v>
      </c>
      <c r="C45" s="663">
        <v>41</v>
      </c>
      <c r="D45" s="663">
        <v>20</v>
      </c>
      <c r="E45" s="663">
        <v>817</v>
      </c>
      <c r="F45" s="663">
        <v>447</v>
      </c>
      <c r="G45" s="664">
        <f t="shared" si="0"/>
        <v>2635</v>
      </c>
      <c r="I45" s="662">
        <v>40725</v>
      </c>
      <c r="J45" s="665">
        <f t="shared" si="3"/>
        <v>0.15114235500878737</v>
      </c>
      <c r="K45" s="665">
        <f t="shared" si="3"/>
        <v>-0.2931034482758621</v>
      </c>
      <c r="L45" s="665">
        <f t="shared" si="3"/>
        <v>-0.63636363636363635</v>
      </c>
      <c r="M45" s="665">
        <f t="shared" si="3"/>
        <v>-6.5217391304347783E-2</v>
      </c>
      <c r="N45" s="665">
        <f t="shared" si="3"/>
        <v>-0.21164021164021163</v>
      </c>
      <c r="O45" s="666">
        <f t="shared" si="3"/>
        <v>-2.117384843982173E-2</v>
      </c>
    </row>
    <row r="46" spans="1:15" ht="15.75" customHeight="1" x14ac:dyDescent="0.25">
      <c r="A46" s="662">
        <v>40756</v>
      </c>
      <c r="B46" s="663">
        <v>927</v>
      </c>
      <c r="C46" s="663">
        <v>52</v>
      </c>
      <c r="D46" s="663">
        <v>26</v>
      </c>
      <c r="E46" s="663">
        <v>992</v>
      </c>
      <c r="F46" s="663">
        <v>422</v>
      </c>
      <c r="G46" s="664">
        <f t="shared" si="0"/>
        <v>2419</v>
      </c>
      <c r="I46" s="662">
        <v>40756</v>
      </c>
      <c r="J46" s="665">
        <f t="shared" si="3"/>
        <v>-0.29236641221374049</v>
      </c>
      <c r="K46" s="665">
        <f t="shared" si="3"/>
        <v>0.26829268292682928</v>
      </c>
      <c r="L46" s="665">
        <f t="shared" si="3"/>
        <v>0.30000000000000004</v>
      </c>
      <c r="M46" s="665">
        <f t="shared" si="3"/>
        <v>0.21419828641370864</v>
      </c>
      <c r="N46" s="665">
        <f t="shared" si="3"/>
        <v>-5.5928411633109576E-2</v>
      </c>
      <c r="O46" s="666">
        <f t="shared" si="3"/>
        <v>-8.1973434535104417E-2</v>
      </c>
    </row>
    <row r="47" spans="1:15" ht="15.75" customHeight="1" x14ac:dyDescent="0.25">
      <c r="A47" s="662" t="s">
        <v>700</v>
      </c>
      <c r="B47" s="663">
        <v>908</v>
      </c>
      <c r="C47" s="663">
        <v>25</v>
      </c>
      <c r="D47" s="663">
        <v>16</v>
      </c>
      <c r="E47" s="663">
        <v>664</v>
      </c>
      <c r="F47" s="663">
        <v>583</v>
      </c>
      <c r="G47" s="664">
        <f t="shared" si="0"/>
        <v>2196</v>
      </c>
      <c r="I47" s="662" t="s">
        <v>700</v>
      </c>
      <c r="J47" s="665">
        <f t="shared" si="3"/>
        <v>-2.0496224379719541E-2</v>
      </c>
      <c r="K47" s="665">
        <f t="shared" si="3"/>
        <v>-0.51923076923076916</v>
      </c>
      <c r="L47" s="665">
        <f t="shared" si="3"/>
        <v>-0.38461538461538458</v>
      </c>
      <c r="M47" s="665">
        <f t="shared" si="3"/>
        <v>-0.33064516129032262</v>
      </c>
      <c r="N47" s="665">
        <f t="shared" si="3"/>
        <v>0.38151658767772512</v>
      </c>
      <c r="O47" s="666">
        <f t="shared" si="3"/>
        <v>-9.2186854071930502E-2</v>
      </c>
    </row>
    <row r="48" spans="1:15" ht="15.75" customHeight="1" x14ac:dyDescent="0.25">
      <c r="A48" s="662">
        <v>40817</v>
      </c>
      <c r="B48" s="663">
        <v>1177</v>
      </c>
      <c r="C48" s="663">
        <v>44</v>
      </c>
      <c r="D48" s="663">
        <v>0</v>
      </c>
      <c r="E48" s="663">
        <v>865</v>
      </c>
      <c r="F48" s="663">
        <v>671</v>
      </c>
      <c r="G48" s="664">
        <f t="shared" si="0"/>
        <v>2757</v>
      </c>
      <c r="I48" s="662">
        <v>40817</v>
      </c>
      <c r="J48" s="665">
        <f t="shared" si="3"/>
        <v>0.29625550660792954</v>
      </c>
      <c r="K48" s="665">
        <f t="shared" si="3"/>
        <v>0.76</v>
      </c>
      <c r="L48" s="665">
        <f t="shared" si="3"/>
        <v>-1</v>
      </c>
      <c r="M48" s="665">
        <f t="shared" si="3"/>
        <v>0.30271084337349397</v>
      </c>
      <c r="N48" s="665">
        <f t="shared" si="3"/>
        <v>0.15094339622641506</v>
      </c>
      <c r="O48" s="666">
        <f t="shared" si="3"/>
        <v>0.25546448087431695</v>
      </c>
    </row>
    <row r="49" spans="1:15" ht="15.75" customHeight="1" x14ac:dyDescent="0.25">
      <c r="A49" s="662">
        <v>40848</v>
      </c>
      <c r="B49" s="663">
        <v>1155</v>
      </c>
      <c r="C49" s="663">
        <v>42</v>
      </c>
      <c r="D49" s="663">
        <v>6</v>
      </c>
      <c r="E49" s="663">
        <v>823</v>
      </c>
      <c r="F49" s="663">
        <v>670</v>
      </c>
      <c r="G49" s="664">
        <f t="shared" si="0"/>
        <v>2696</v>
      </c>
      <c r="I49" s="662">
        <v>40848</v>
      </c>
      <c r="J49" s="665">
        <f t="shared" si="3"/>
        <v>-1.8691588785046731E-2</v>
      </c>
      <c r="K49" s="665">
        <f t="shared" si="3"/>
        <v>-4.5454545454545414E-2</v>
      </c>
      <c r="L49" s="665" t="e">
        <f t="shared" si="3"/>
        <v>#DIV/0!</v>
      </c>
      <c r="M49" s="665">
        <f t="shared" si="3"/>
        <v>-4.8554913294797664E-2</v>
      </c>
      <c r="N49" s="665">
        <f t="shared" si="3"/>
        <v>-1.4903129657227732E-3</v>
      </c>
      <c r="O49" s="666">
        <f t="shared" si="3"/>
        <v>-2.2125498730504178E-2</v>
      </c>
    </row>
    <row r="50" spans="1:15" ht="15.75" customHeight="1" x14ac:dyDescent="0.25">
      <c r="A50" s="662">
        <v>40878</v>
      </c>
      <c r="B50" s="667">
        <v>1257</v>
      </c>
      <c r="C50" s="667">
        <v>38</v>
      </c>
      <c r="D50" s="667">
        <v>40</v>
      </c>
      <c r="E50" s="667">
        <v>721</v>
      </c>
      <c r="F50" s="667">
        <v>675</v>
      </c>
      <c r="G50" s="664">
        <f t="shared" si="0"/>
        <v>2731</v>
      </c>
      <c r="I50" s="662">
        <v>40878</v>
      </c>
      <c r="J50" s="669">
        <f t="shared" si="3"/>
        <v>8.8311688311688341E-2</v>
      </c>
      <c r="K50" s="669">
        <f t="shared" si="3"/>
        <v>-9.5238095238095233E-2</v>
      </c>
      <c r="L50" s="669">
        <f t="shared" si="3"/>
        <v>5.666666666666667</v>
      </c>
      <c r="M50" s="669">
        <f t="shared" si="3"/>
        <v>-0.12393681652490884</v>
      </c>
      <c r="N50" s="669">
        <f t="shared" si="3"/>
        <v>7.4626865671640896E-3</v>
      </c>
      <c r="O50" s="666">
        <f t="shared" si="3"/>
        <v>1.2982195845697264E-2</v>
      </c>
    </row>
    <row r="51" spans="1:15" ht="15.75" customHeight="1" x14ac:dyDescent="0.25">
      <c r="A51" s="662">
        <v>40909</v>
      </c>
      <c r="B51" s="663">
        <v>821</v>
      </c>
      <c r="C51" s="663">
        <v>53</v>
      </c>
      <c r="D51" s="663">
        <v>60</v>
      </c>
      <c r="E51" s="663">
        <v>841</v>
      </c>
      <c r="F51" s="663">
        <v>294</v>
      </c>
      <c r="G51" s="664">
        <f t="shared" si="0"/>
        <v>2069</v>
      </c>
      <c r="I51" s="662">
        <v>40909</v>
      </c>
      <c r="J51" s="665">
        <f t="shared" si="3"/>
        <v>-0.34685759745425615</v>
      </c>
      <c r="K51" s="665">
        <f t="shared" si="3"/>
        <v>0.39473684210526305</v>
      </c>
      <c r="L51" s="665">
        <f t="shared" si="3"/>
        <v>0.5</v>
      </c>
      <c r="M51" s="665">
        <f t="shared" si="3"/>
        <v>0.16643550624133141</v>
      </c>
      <c r="N51" s="665">
        <f t="shared" si="3"/>
        <v>-0.56444444444444453</v>
      </c>
      <c r="O51" s="666">
        <f t="shared" si="3"/>
        <v>-0.24240205053094099</v>
      </c>
    </row>
    <row r="52" spans="1:15" ht="15.75" customHeight="1" x14ac:dyDescent="0.25">
      <c r="A52" s="670">
        <v>40940</v>
      </c>
      <c r="B52" s="663">
        <v>629</v>
      </c>
      <c r="C52" s="663">
        <v>61</v>
      </c>
      <c r="D52" s="663">
        <v>12</v>
      </c>
      <c r="E52" s="663">
        <v>902</v>
      </c>
      <c r="F52" s="663">
        <v>600</v>
      </c>
      <c r="G52" s="664">
        <f t="shared" si="0"/>
        <v>2204</v>
      </c>
      <c r="I52" s="662">
        <v>40940</v>
      </c>
      <c r="J52" s="665">
        <f t="shared" si="3"/>
        <v>-0.23386114494518884</v>
      </c>
      <c r="K52" s="665">
        <f t="shared" si="3"/>
        <v>0.15094339622641506</v>
      </c>
      <c r="L52" s="665">
        <f t="shared" si="3"/>
        <v>-0.8</v>
      </c>
      <c r="M52" s="665">
        <f t="shared" si="3"/>
        <v>7.2532699167657588E-2</v>
      </c>
      <c r="N52" s="665">
        <f t="shared" si="3"/>
        <v>1.0408163265306123</v>
      </c>
      <c r="O52" s="666">
        <f t="shared" si="3"/>
        <v>6.5248912518124591E-2</v>
      </c>
    </row>
    <row r="53" spans="1:15" ht="15.75" customHeight="1" x14ac:dyDescent="0.25">
      <c r="A53" s="670">
        <v>40969</v>
      </c>
      <c r="B53" s="663">
        <v>1136</v>
      </c>
      <c r="C53" s="663">
        <v>69</v>
      </c>
      <c r="D53" s="663">
        <v>66</v>
      </c>
      <c r="E53" s="663">
        <v>678</v>
      </c>
      <c r="F53" s="663">
        <v>506</v>
      </c>
      <c r="G53" s="664">
        <f t="shared" si="0"/>
        <v>2455</v>
      </c>
      <c r="I53" s="662">
        <v>40969</v>
      </c>
      <c r="J53" s="665">
        <f t="shared" si="3"/>
        <v>0.80604133545310019</v>
      </c>
      <c r="K53" s="665">
        <f t="shared" si="3"/>
        <v>0.13114754098360648</v>
      </c>
      <c r="L53" s="665">
        <f t="shared" si="3"/>
        <v>4.5</v>
      </c>
      <c r="M53" s="665">
        <f t="shared" si="3"/>
        <v>-0.24833702882483366</v>
      </c>
      <c r="N53" s="665">
        <f t="shared" si="3"/>
        <v>-0.15666666666666662</v>
      </c>
      <c r="O53" s="666">
        <f t="shared" si="3"/>
        <v>0.11388384754990932</v>
      </c>
    </row>
    <row r="54" spans="1:15" ht="15.75" customHeight="1" x14ac:dyDescent="0.25">
      <c r="A54" s="670">
        <v>41000</v>
      </c>
      <c r="B54" s="663">
        <v>803</v>
      </c>
      <c r="C54" s="663">
        <v>56</v>
      </c>
      <c r="D54" s="663">
        <v>9</v>
      </c>
      <c r="E54" s="663">
        <v>751</v>
      </c>
      <c r="F54" s="663">
        <v>461</v>
      </c>
      <c r="G54" s="664">
        <f t="shared" si="0"/>
        <v>2080</v>
      </c>
      <c r="I54" s="662">
        <v>41000</v>
      </c>
      <c r="J54" s="665">
        <f t="shared" si="3"/>
        <v>-0.29313380281690138</v>
      </c>
      <c r="K54" s="665">
        <f t="shared" si="3"/>
        <v>-0.18840579710144922</v>
      </c>
      <c r="L54" s="665">
        <f t="shared" si="3"/>
        <v>-0.86363636363636365</v>
      </c>
      <c r="M54" s="665">
        <f t="shared" si="3"/>
        <v>0.10766961651917395</v>
      </c>
      <c r="N54" s="665">
        <f t="shared" si="3"/>
        <v>-8.8932806324110714E-2</v>
      </c>
      <c r="O54" s="666">
        <f t="shared" si="3"/>
        <v>-0.15274949083503053</v>
      </c>
    </row>
    <row r="55" spans="1:15" ht="15.75" customHeight="1" x14ac:dyDescent="0.25">
      <c r="A55" s="670">
        <v>41030</v>
      </c>
      <c r="B55" s="663">
        <v>1348</v>
      </c>
      <c r="C55" s="663">
        <v>102</v>
      </c>
      <c r="D55" s="663">
        <v>0</v>
      </c>
      <c r="E55" s="663">
        <v>901</v>
      </c>
      <c r="F55" s="663">
        <v>857</v>
      </c>
      <c r="G55" s="664">
        <f t="shared" si="0"/>
        <v>3208</v>
      </c>
      <c r="I55" s="662">
        <v>41030</v>
      </c>
      <c r="J55" s="665">
        <f t="shared" si="3"/>
        <v>0.67870485678704862</v>
      </c>
      <c r="K55" s="665">
        <f t="shared" si="3"/>
        <v>0.8214285714285714</v>
      </c>
      <c r="L55" s="665">
        <f t="shared" si="3"/>
        <v>-1</v>
      </c>
      <c r="M55" s="665">
        <f t="shared" si="3"/>
        <v>0.19973368841544614</v>
      </c>
      <c r="N55" s="665">
        <f t="shared" si="3"/>
        <v>0.85900216919739703</v>
      </c>
      <c r="O55" s="666">
        <f t="shared" si="3"/>
        <v>0.54230769230769238</v>
      </c>
    </row>
    <row r="56" spans="1:15" ht="14.25" customHeight="1" x14ac:dyDescent="0.25">
      <c r="A56" s="670">
        <v>41061</v>
      </c>
      <c r="B56" s="663">
        <v>1083</v>
      </c>
      <c r="C56" s="663">
        <v>57</v>
      </c>
      <c r="D56" s="663">
        <v>33</v>
      </c>
      <c r="E56" s="663">
        <f>1184-200</f>
        <v>984</v>
      </c>
      <c r="F56" s="663">
        <v>696</v>
      </c>
      <c r="G56" s="664">
        <f t="shared" si="0"/>
        <v>2853</v>
      </c>
      <c r="I56" s="662">
        <v>41061</v>
      </c>
      <c r="J56" s="665">
        <f t="shared" si="3"/>
        <v>-0.19658753709198817</v>
      </c>
      <c r="K56" s="665">
        <f t="shared" si="3"/>
        <v>-0.44117647058823528</v>
      </c>
      <c r="L56" s="665" t="e">
        <f t="shared" si="3"/>
        <v>#DIV/0!</v>
      </c>
      <c r="M56" s="665">
        <f t="shared" si="3"/>
        <v>9.2119866814650342E-2</v>
      </c>
      <c r="N56" s="665">
        <f t="shared" si="3"/>
        <v>-0.18786464410735126</v>
      </c>
      <c r="O56" s="666">
        <f t="shared" si="3"/>
        <v>-0.11066084788029928</v>
      </c>
    </row>
    <row r="57" spans="1:15" ht="14.25" customHeight="1" x14ac:dyDescent="0.25">
      <c r="A57" s="670">
        <v>41091</v>
      </c>
      <c r="B57" s="663">
        <v>1088</v>
      </c>
      <c r="C57" s="663">
        <v>56</v>
      </c>
      <c r="D57" s="663">
        <v>45</v>
      </c>
      <c r="E57" s="663">
        <v>897</v>
      </c>
      <c r="F57" s="663">
        <v>614</v>
      </c>
      <c r="G57" s="664">
        <f t="shared" si="0"/>
        <v>2700</v>
      </c>
      <c r="I57" s="662">
        <v>41091</v>
      </c>
      <c r="J57" s="665">
        <f t="shared" si="3"/>
        <v>4.6168051708217472E-3</v>
      </c>
      <c r="K57" s="665">
        <f t="shared" si="3"/>
        <v>-1.7543859649122862E-2</v>
      </c>
      <c r="L57" s="665">
        <f t="shared" si="3"/>
        <v>0.36363636363636354</v>
      </c>
      <c r="M57" s="665">
        <f t="shared" si="3"/>
        <v>-8.8414634146341431E-2</v>
      </c>
      <c r="N57" s="665">
        <f t="shared" si="3"/>
        <v>-0.11781609195402298</v>
      </c>
      <c r="O57" s="666">
        <f t="shared" si="3"/>
        <v>-5.362776025236593E-2</v>
      </c>
    </row>
    <row r="58" spans="1:15" ht="14.25" customHeight="1" x14ac:dyDescent="0.25">
      <c r="A58" s="670">
        <v>41122</v>
      </c>
      <c r="B58" s="663">
        <v>768</v>
      </c>
      <c r="C58" s="663">
        <v>75</v>
      </c>
      <c r="D58" s="663">
        <v>61</v>
      </c>
      <c r="E58" s="663">
        <v>1296</v>
      </c>
      <c r="F58" s="663">
        <v>481</v>
      </c>
      <c r="G58" s="664">
        <f t="shared" si="0"/>
        <v>2681</v>
      </c>
      <c r="I58" s="662">
        <v>41122</v>
      </c>
      <c r="J58" s="665">
        <f t="shared" si="3"/>
        <v>-0.29411764705882348</v>
      </c>
      <c r="K58" s="665">
        <f t="shared" si="3"/>
        <v>0.33928571428571419</v>
      </c>
      <c r="L58" s="665">
        <f t="shared" si="3"/>
        <v>0.35555555555555562</v>
      </c>
      <c r="M58" s="665">
        <f t="shared" si="3"/>
        <v>0.44481605351170561</v>
      </c>
      <c r="N58" s="665">
        <f t="shared" si="3"/>
        <v>-0.21661237785016285</v>
      </c>
      <c r="O58" s="666">
        <f t="shared" si="3"/>
        <v>-7.0370370370370638E-3</v>
      </c>
    </row>
    <row r="59" spans="1:15" ht="14.25" customHeight="1" x14ac:dyDescent="0.25">
      <c r="A59" s="670" t="s">
        <v>701</v>
      </c>
      <c r="B59" s="663">
        <v>760</v>
      </c>
      <c r="C59" s="663">
        <v>16</v>
      </c>
      <c r="D59" s="663">
        <v>12</v>
      </c>
      <c r="E59" s="663">
        <v>787</v>
      </c>
      <c r="F59" s="663">
        <v>576</v>
      </c>
      <c r="G59" s="664">
        <f t="shared" si="0"/>
        <v>2151</v>
      </c>
      <c r="I59" s="670" t="s">
        <v>701</v>
      </c>
      <c r="J59" s="665">
        <f t="shared" si="3"/>
        <v>-1.041666666666663E-2</v>
      </c>
      <c r="K59" s="665">
        <f t="shared" si="3"/>
        <v>-0.78666666666666663</v>
      </c>
      <c r="L59" s="665">
        <f t="shared" si="3"/>
        <v>-0.80327868852459017</v>
      </c>
      <c r="M59" s="665">
        <f t="shared" si="3"/>
        <v>-0.39274691358024694</v>
      </c>
      <c r="N59" s="665">
        <f t="shared" si="3"/>
        <v>0.19750519750519757</v>
      </c>
      <c r="O59" s="666">
        <f t="shared" si="3"/>
        <v>-0.19768743006340916</v>
      </c>
    </row>
    <row r="60" spans="1:15" ht="14.25" customHeight="1" x14ac:dyDescent="0.25">
      <c r="A60" s="670">
        <v>41183</v>
      </c>
      <c r="B60" s="663">
        <v>675</v>
      </c>
      <c r="C60" s="663">
        <v>48</v>
      </c>
      <c r="D60" s="663">
        <v>20</v>
      </c>
      <c r="E60" s="663">
        <v>605</v>
      </c>
      <c r="F60" s="663">
        <v>619</v>
      </c>
      <c r="G60" s="664">
        <f t="shared" si="0"/>
        <v>1967</v>
      </c>
      <c r="I60" s="670">
        <v>41183</v>
      </c>
      <c r="J60" s="665">
        <f t="shared" si="3"/>
        <v>-0.11184210526315785</v>
      </c>
      <c r="K60" s="665">
        <f t="shared" si="3"/>
        <v>2</v>
      </c>
      <c r="L60" s="665">
        <f t="shared" si="3"/>
        <v>0.66666666666666674</v>
      </c>
      <c r="M60" s="665">
        <f t="shared" si="3"/>
        <v>-0.23125794155019064</v>
      </c>
      <c r="N60" s="665">
        <f t="shared" si="3"/>
        <v>7.4652777777777679E-2</v>
      </c>
      <c r="O60" s="666">
        <f t="shared" si="3"/>
        <v>-8.554160855416082E-2</v>
      </c>
    </row>
    <row r="61" spans="1:15" ht="14.25" customHeight="1" x14ac:dyDescent="0.25">
      <c r="A61" s="670">
        <v>41214</v>
      </c>
      <c r="B61" s="663">
        <v>729</v>
      </c>
      <c r="C61" s="663">
        <v>11</v>
      </c>
      <c r="D61" s="663">
        <v>3</v>
      </c>
      <c r="E61" s="663">
        <v>751</v>
      </c>
      <c r="F61" s="663">
        <v>467</v>
      </c>
      <c r="G61" s="664">
        <f t="shared" si="0"/>
        <v>1961</v>
      </c>
      <c r="I61" s="670">
        <v>41214</v>
      </c>
      <c r="J61" s="665">
        <f t="shared" si="3"/>
        <v>8.0000000000000071E-2</v>
      </c>
      <c r="K61" s="665">
        <f t="shared" si="3"/>
        <v>-0.77083333333333337</v>
      </c>
      <c r="L61" s="665">
        <f t="shared" si="3"/>
        <v>-0.85</v>
      </c>
      <c r="M61" s="665">
        <f t="shared" si="3"/>
        <v>0.24132231404958682</v>
      </c>
      <c r="N61" s="665">
        <f t="shared" si="3"/>
        <v>-0.24555735056542816</v>
      </c>
      <c r="O61" s="666">
        <f t="shared" si="3"/>
        <v>-3.0503304524657215E-3</v>
      </c>
    </row>
    <row r="62" spans="1:15" ht="14.25" customHeight="1" x14ac:dyDescent="0.25">
      <c r="A62" s="662">
        <v>41244</v>
      </c>
      <c r="B62" s="667">
        <v>1137</v>
      </c>
      <c r="C62" s="667">
        <v>77</v>
      </c>
      <c r="D62" s="667">
        <v>44</v>
      </c>
      <c r="E62" s="667">
        <v>910</v>
      </c>
      <c r="F62" s="667">
        <v>390</v>
      </c>
      <c r="G62" s="664">
        <f t="shared" si="0"/>
        <v>2558</v>
      </c>
      <c r="I62" s="670">
        <v>41244</v>
      </c>
      <c r="J62" s="665">
        <f t="shared" si="3"/>
        <v>0.55967078189300401</v>
      </c>
      <c r="K62" s="665">
        <f t="shared" si="3"/>
        <v>6</v>
      </c>
      <c r="L62" s="665">
        <f t="shared" si="3"/>
        <v>13.666666666666666</v>
      </c>
      <c r="M62" s="665">
        <f t="shared" si="3"/>
        <v>0.21171770972037285</v>
      </c>
      <c r="N62" s="665">
        <f t="shared" si="3"/>
        <v>-0.16488222698072807</v>
      </c>
      <c r="O62" s="666">
        <f t="shared" si="3"/>
        <v>0.30443651198368182</v>
      </c>
    </row>
    <row r="63" spans="1:15" ht="14.25" customHeight="1" x14ac:dyDescent="0.25">
      <c r="A63" s="670">
        <v>41275</v>
      </c>
      <c r="B63" s="663">
        <v>685</v>
      </c>
      <c r="C63" s="663">
        <v>45</v>
      </c>
      <c r="D63" s="663">
        <v>53</v>
      </c>
      <c r="E63" s="663">
        <v>487</v>
      </c>
      <c r="F63" s="663">
        <v>316</v>
      </c>
      <c r="G63" s="664">
        <f t="shared" si="0"/>
        <v>1586</v>
      </c>
      <c r="I63" s="670">
        <v>41275</v>
      </c>
      <c r="J63" s="665">
        <f t="shared" si="3"/>
        <v>-0.39753737906772213</v>
      </c>
      <c r="K63" s="665">
        <f t="shared" si="3"/>
        <v>-0.41558441558441561</v>
      </c>
      <c r="L63" s="665">
        <f t="shared" si="3"/>
        <v>0.20454545454545459</v>
      </c>
      <c r="M63" s="665">
        <f t="shared" si="3"/>
        <v>-0.46483516483516485</v>
      </c>
      <c r="N63" s="665">
        <f t="shared" si="3"/>
        <v>-0.18974358974358974</v>
      </c>
      <c r="O63" s="666">
        <f t="shared" si="3"/>
        <v>-0.37998436278342451</v>
      </c>
    </row>
    <row r="64" spans="1:15" ht="14.25" customHeight="1" x14ac:dyDescent="0.25">
      <c r="A64" s="670">
        <v>41306</v>
      </c>
      <c r="B64" s="663">
        <v>636</v>
      </c>
      <c r="C64" s="663">
        <v>20</v>
      </c>
      <c r="D64" s="663">
        <v>17</v>
      </c>
      <c r="E64" s="663">
        <v>620</v>
      </c>
      <c r="F64" s="663">
        <v>191</v>
      </c>
      <c r="G64" s="664">
        <f t="shared" si="0"/>
        <v>1484</v>
      </c>
      <c r="I64" s="670">
        <v>41306</v>
      </c>
      <c r="J64" s="665">
        <f t="shared" si="3"/>
        <v>-7.1532846715328446E-2</v>
      </c>
      <c r="K64" s="665">
        <f t="shared" si="3"/>
        <v>-0.55555555555555558</v>
      </c>
      <c r="L64" s="665">
        <f t="shared" si="3"/>
        <v>-0.679245283018868</v>
      </c>
      <c r="M64" s="665">
        <f t="shared" si="3"/>
        <v>0.2731006160164271</v>
      </c>
      <c r="N64" s="665">
        <f t="shared" si="3"/>
        <v>-0.39556962025316456</v>
      </c>
      <c r="O64" s="666">
        <f t="shared" si="3"/>
        <v>-6.4312736443884022E-2</v>
      </c>
    </row>
    <row r="65" spans="1:15" ht="14.25" customHeight="1" x14ac:dyDescent="0.25">
      <c r="A65" s="670">
        <v>41334</v>
      </c>
      <c r="B65" s="663">
        <v>530</v>
      </c>
      <c r="C65" s="663">
        <v>49</v>
      </c>
      <c r="D65" s="663">
        <v>13</v>
      </c>
      <c r="E65" s="663">
        <v>584</v>
      </c>
      <c r="F65" s="663">
        <v>363</v>
      </c>
      <c r="G65" s="664">
        <f t="shared" si="0"/>
        <v>1539</v>
      </c>
      <c r="I65" s="670">
        <v>41334</v>
      </c>
      <c r="J65" s="665">
        <f t="shared" si="3"/>
        <v>-0.16666666666666663</v>
      </c>
      <c r="K65" s="665">
        <f t="shared" si="3"/>
        <v>1.4500000000000002</v>
      </c>
      <c r="L65" s="665">
        <f t="shared" si="3"/>
        <v>-0.23529411764705888</v>
      </c>
      <c r="M65" s="665">
        <f t="shared" si="3"/>
        <v>-5.8064516129032295E-2</v>
      </c>
      <c r="N65" s="665">
        <f t="shared" si="3"/>
        <v>0.90052356020942415</v>
      </c>
      <c r="O65" s="666">
        <f t="shared" si="3"/>
        <v>3.7061994609164373E-2</v>
      </c>
    </row>
    <row r="66" spans="1:15" ht="14.25" customHeight="1" x14ac:dyDescent="0.25">
      <c r="A66" s="670">
        <v>41365</v>
      </c>
      <c r="B66" s="663">
        <v>1176</v>
      </c>
      <c r="C66" s="663">
        <v>43</v>
      </c>
      <c r="D66" s="663">
        <v>60</v>
      </c>
      <c r="E66" s="663">
        <v>840</v>
      </c>
      <c r="F66" s="663">
        <v>481</v>
      </c>
      <c r="G66" s="664">
        <f t="shared" si="0"/>
        <v>2600</v>
      </c>
      <c r="I66" s="670">
        <v>41365</v>
      </c>
      <c r="J66" s="665">
        <f t="shared" si="3"/>
        <v>1.2188679245283018</v>
      </c>
      <c r="K66" s="665">
        <f t="shared" si="3"/>
        <v>-0.12244897959183676</v>
      </c>
      <c r="L66" s="665">
        <f t="shared" si="3"/>
        <v>3.615384615384615</v>
      </c>
      <c r="M66" s="665">
        <f t="shared" si="3"/>
        <v>0.43835616438356162</v>
      </c>
      <c r="N66" s="665">
        <f t="shared" si="3"/>
        <v>0.32506887052341593</v>
      </c>
      <c r="O66" s="666">
        <f t="shared" si="3"/>
        <v>0.68940870695256651</v>
      </c>
    </row>
    <row r="67" spans="1:15" ht="14.25" customHeight="1" x14ac:dyDescent="0.25">
      <c r="A67" s="670">
        <v>41395</v>
      </c>
      <c r="B67" s="663">
        <v>966</v>
      </c>
      <c r="C67" s="663">
        <v>52</v>
      </c>
      <c r="D67" s="663">
        <v>37</v>
      </c>
      <c r="E67" s="663">
        <v>605</v>
      </c>
      <c r="F67" s="663">
        <v>296</v>
      </c>
      <c r="G67" s="664">
        <f t="shared" si="0"/>
        <v>1956</v>
      </c>
      <c r="I67" s="670">
        <v>41395</v>
      </c>
      <c r="J67" s="665">
        <f t="shared" si="3"/>
        <v>-0.1785714285714286</v>
      </c>
      <c r="K67" s="665">
        <f t="shared" si="3"/>
        <v>0.20930232558139528</v>
      </c>
      <c r="L67" s="665">
        <f t="shared" si="3"/>
        <v>-0.3833333333333333</v>
      </c>
      <c r="M67" s="665">
        <f t="shared" si="3"/>
        <v>-0.27976190476190477</v>
      </c>
      <c r="N67" s="665">
        <f t="shared" si="3"/>
        <v>-0.38461538461538458</v>
      </c>
      <c r="O67" s="666">
        <f t="shared" si="3"/>
        <v>-0.24769230769230766</v>
      </c>
    </row>
    <row r="68" spans="1:15" ht="14.25" customHeight="1" x14ac:dyDescent="0.25">
      <c r="A68" s="670">
        <v>41426</v>
      </c>
      <c r="B68" s="663">
        <v>1087</v>
      </c>
      <c r="C68" s="663">
        <v>62</v>
      </c>
      <c r="D68" s="663">
        <v>29</v>
      </c>
      <c r="E68" s="663">
        <v>697</v>
      </c>
      <c r="F68" s="663">
        <v>631</v>
      </c>
      <c r="G68" s="664">
        <f t="shared" si="0"/>
        <v>2506</v>
      </c>
      <c r="I68" s="670">
        <v>41426</v>
      </c>
      <c r="J68" s="665">
        <f t="shared" si="3"/>
        <v>0.12525879917184257</v>
      </c>
      <c r="K68" s="665">
        <f t="shared" si="3"/>
        <v>0.19230769230769229</v>
      </c>
      <c r="L68" s="665">
        <f t="shared" si="3"/>
        <v>-0.21621621621621623</v>
      </c>
      <c r="M68" s="665">
        <f t="shared" si="3"/>
        <v>0.15206611570247941</v>
      </c>
      <c r="N68" s="665">
        <f t="shared" si="3"/>
        <v>1.1317567567567566</v>
      </c>
      <c r="O68" s="666">
        <f t="shared" si="3"/>
        <v>0.28118609406952966</v>
      </c>
    </row>
    <row r="69" spans="1:15" ht="14.25" customHeight="1" x14ac:dyDescent="0.25">
      <c r="A69" s="670">
        <v>41456</v>
      </c>
      <c r="B69" s="663">
        <v>1023</v>
      </c>
      <c r="C69" s="663">
        <v>53</v>
      </c>
      <c r="D69" s="663">
        <v>0</v>
      </c>
      <c r="E69" s="663">
        <v>645</v>
      </c>
      <c r="F69" s="663">
        <v>380</v>
      </c>
      <c r="G69" s="664">
        <f t="shared" si="0"/>
        <v>2101</v>
      </c>
      <c r="I69" s="670">
        <v>41456</v>
      </c>
      <c r="J69" s="665">
        <f t="shared" si="3"/>
        <v>-5.8877644894204217E-2</v>
      </c>
      <c r="K69" s="665">
        <f t="shared" si="3"/>
        <v>-0.14516129032258063</v>
      </c>
      <c r="L69" s="665">
        <f t="shared" si="3"/>
        <v>-1</v>
      </c>
      <c r="M69" s="665">
        <f t="shared" si="3"/>
        <v>-7.4605451936872291E-2</v>
      </c>
      <c r="N69" s="665">
        <f t="shared" si="3"/>
        <v>-0.3977812995245642</v>
      </c>
      <c r="O69" s="666">
        <f t="shared" si="3"/>
        <v>-0.16161213088587389</v>
      </c>
    </row>
    <row r="70" spans="1:15" ht="14.25" customHeight="1" x14ac:dyDescent="0.25">
      <c r="A70" s="670">
        <v>41487</v>
      </c>
      <c r="B70" s="663">
        <v>1566</v>
      </c>
      <c r="C70" s="663">
        <v>54</v>
      </c>
      <c r="D70" s="663">
        <v>44</v>
      </c>
      <c r="E70" s="663">
        <v>519</v>
      </c>
      <c r="F70" s="663">
        <v>684</v>
      </c>
      <c r="G70" s="664">
        <f t="shared" si="0"/>
        <v>2867</v>
      </c>
      <c r="I70" s="670">
        <v>41487</v>
      </c>
      <c r="J70" s="665">
        <f t="shared" si="3"/>
        <v>0.53079178885630496</v>
      </c>
      <c r="K70" s="665">
        <f t="shared" si="3"/>
        <v>1.8867924528301883E-2</v>
      </c>
      <c r="L70" s="665" t="e">
        <f t="shared" si="3"/>
        <v>#DIV/0!</v>
      </c>
      <c r="M70" s="665">
        <f t="shared" si="3"/>
        <v>-0.1953488372093023</v>
      </c>
      <c r="N70" s="665">
        <f t="shared" si="3"/>
        <v>0.8</v>
      </c>
      <c r="O70" s="666">
        <f t="shared" si="3"/>
        <v>0.36458829128986192</v>
      </c>
    </row>
    <row r="71" spans="1:15" ht="14.25" customHeight="1" x14ac:dyDescent="0.25">
      <c r="A71" s="670">
        <v>41518</v>
      </c>
      <c r="B71" s="663">
        <v>526</v>
      </c>
      <c r="C71" s="663">
        <v>57</v>
      </c>
      <c r="D71" s="663">
        <v>27</v>
      </c>
      <c r="E71" s="663">
        <v>999</v>
      </c>
      <c r="F71" s="663">
        <v>338</v>
      </c>
      <c r="G71" s="664">
        <f t="shared" si="0"/>
        <v>1947</v>
      </c>
      <c r="I71" s="670">
        <v>41518</v>
      </c>
      <c r="J71" s="665">
        <f t="shared" si="3"/>
        <v>-0.66411238825031926</v>
      </c>
      <c r="K71" s="665">
        <f t="shared" si="3"/>
        <v>5.555555555555558E-2</v>
      </c>
      <c r="L71" s="665">
        <f t="shared" si="3"/>
        <v>-0.38636363636363635</v>
      </c>
      <c r="M71" s="665">
        <f t="shared" si="3"/>
        <v>0.92485549132947975</v>
      </c>
      <c r="N71" s="665">
        <f t="shared" si="3"/>
        <v>-0.50584795321637421</v>
      </c>
      <c r="O71" s="666">
        <f t="shared" si="3"/>
        <v>-0.32089291942797349</v>
      </c>
    </row>
    <row r="72" spans="1:15" ht="14.25" customHeight="1" x14ac:dyDescent="0.25">
      <c r="A72" s="670">
        <v>41548</v>
      </c>
      <c r="B72" s="663">
        <v>1467</v>
      </c>
      <c r="C72" s="663">
        <v>72</v>
      </c>
      <c r="D72" s="663">
        <v>22</v>
      </c>
      <c r="E72" s="663">
        <v>878</v>
      </c>
      <c r="F72" s="663">
        <v>611</v>
      </c>
      <c r="G72" s="664">
        <f t="shared" si="0"/>
        <v>3050</v>
      </c>
      <c r="I72" s="670">
        <v>41548</v>
      </c>
      <c r="J72" s="665">
        <f t="shared" si="3"/>
        <v>1.7889733840304181</v>
      </c>
      <c r="K72" s="665">
        <f t="shared" si="3"/>
        <v>0.26315789473684204</v>
      </c>
      <c r="L72" s="665">
        <f t="shared" si="3"/>
        <v>-0.18518518518518523</v>
      </c>
      <c r="M72" s="665">
        <f t="shared" si="3"/>
        <v>-0.12112112112112117</v>
      </c>
      <c r="N72" s="665">
        <f t="shared" si="3"/>
        <v>0.80769230769230771</v>
      </c>
      <c r="O72" s="666">
        <f t="shared" si="3"/>
        <v>0.56651258346173594</v>
      </c>
    </row>
    <row r="73" spans="1:15" ht="14.25" customHeight="1" x14ac:dyDescent="0.25">
      <c r="A73" s="670">
        <v>41579</v>
      </c>
      <c r="B73" s="663">
        <v>1286</v>
      </c>
      <c r="C73" s="663">
        <v>76</v>
      </c>
      <c r="D73" s="663">
        <v>31</v>
      </c>
      <c r="E73" s="663">
        <v>807</v>
      </c>
      <c r="F73" s="663">
        <v>585</v>
      </c>
      <c r="G73" s="664">
        <f t="shared" si="0"/>
        <v>2785</v>
      </c>
      <c r="I73" s="670">
        <v>41579</v>
      </c>
      <c r="J73" s="665">
        <f t="shared" si="3"/>
        <v>-0.12338104976141784</v>
      </c>
      <c r="K73" s="665">
        <f t="shared" si="3"/>
        <v>5.555555555555558E-2</v>
      </c>
      <c r="L73" s="665">
        <f t="shared" si="3"/>
        <v>0.40909090909090917</v>
      </c>
      <c r="M73" s="665">
        <f t="shared" si="3"/>
        <v>-8.08656036446469E-2</v>
      </c>
      <c r="N73" s="665">
        <f t="shared" si="3"/>
        <v>-4.2553191489361653E-2</v>
      </c>
      <c r="O73" s="666">
        <f t="shared" si="3"/>
        <v>-8.6885245901639374E-2</v>
      </c>
    </row>
    <row r="74" spans="1:15" ht="14.25" customHeight="1" x14ac:dyDescent="0.25">
      <c r="A74" s="662">
        <v>41609</v>
      </c>
      <c r="B74" s="667">
        <v>1791</v>
      </c>
      <c r="C74" s="667">
        <v>87</v>
      </c>
      <c r="D74" s="667">
        <v>65</v>
      </c>
      <c r="E74" s="667">
        <v>1078</v>
      </c>
      <c r="F74" s="667">
        <v>747</v>
      </c>
      <c r="G74" s="671">
        <f t="shared" si="0"/>
        <v>3768</v>
      </c>
      <c r="I74" s="670">
        <v>41609</v>
      </c>
      <c r="J74" s="665">
        <f t="shared" si="3"/>
        <v>0.39269051321928461</v>
      </c>
      <c r="K74" s="665">
        <f t="shared" si="3"/>
        <v>0.14473684210526305</v>
      </c>
      <c r="L74" s="665">
        <f t="shared" si="3"/>
        <v>1.096774193548387</v>
      </c>
      <c r="M74" s="665">
        <f t="shared" si="3"/>
        <v>0.33581164807930608</v>
      </c>
      <c r="N74" s="665">
        <f t="shared" si="3"/>
        <v>0.27692307692307683</v>
      </c>
      <c r="O74" s="666">
        <f t="shared" si="3"/>
        <v>0.35296229802513457</v>
      </c>
    </row>
    <row r="75" spans="1:15" ht="14.25" customHeight="1" x14ac:dyDescent="0.25">
      <c r="A75" s="662">
        <v>41640</v>
      </c>
      <c r="B75" s="663">
        <v>700</v>
      </c>
      <c r="C75" s="663">
        <v>50</v>
      </c>
      <c r="D75" s="663">
        <v>45</v>
      </c>
      <c r="E75" s="663">
        <v>470</v>
      </c>
      <c r="F75" s="663">
        <v>578</v>
      </c>
      <c r="G75" s="664">
        <f t="shared" si="0"/>
        <v>1843</v>
      </c>
      <c r="I75" s="670">
        <v>41640</v>
      </c>
      <c r="J75" s="665">
        <f t="shared" si="3"/>
        <v>-0.60915689558905639</v>
      </c>
      <c r="K75" s="665">
        <f t="shared" si="3"/>
        <v>-0.42528735632183912</v>
      </c>
      <c r="L75" s="665">
        <f t="shared" si="3"/>
        <v>-0.30769230769230771</v>
      </c>
      <c r="M75" s="665">
        <f t="shared" si="3"/>
        <v>-0.56400742115027835</v>
      </c>
      <c r="N75" s="665">
        <f t="shared" si="3"/>
        <v>-0.22623828647925037</v>
      </c>
      <c r="O75" s="666">
        <f t="shared" si="3"/>
        <v>-0.51088110403397025</v>
      </c>
    </row>
    <row r="76" spans="1:15" ht="14.25" customHeight="1" x14ac:dyDescent="0.25">
      <c r="A76" s="662">
        <v>41671</v>
      </c>
      <c r="B76" s="663">
        <v>1314</v>
      </c>
      <c r="C76" s="663">
        <v>6</v>
      </c>
      <c r="D76" s="663">
        <v>19</v>
      </c>
      <c r="E76" s="663">
        <v>766</v>
      </c>
      <c r="F76" s="663">
        <v>810</v>
      </c>
      <c r="G76" s="664">
        <f t="shared" si="0"/>
        <v>2915</v>
      </c>
      <c r="I76" s="670">
        <v>41671</v>
      </c>
      <c r="J76" s="665">
        <f t="shared" si="3"/>
        <v>0.87714285714285722</v>
      </c>
      <c r="K76" s="665">
        <f t="shared" si="3"/>
        <v>-0.88</v>
      </c>
      <c r="L76" s="665">
        <f t="shared" si="3"/>
        <v>-0.57777777777777772</v>
      </c>
      <c r="M76" s="665">
        <f t="shared" si="3"/>
        <v>0.62978723404255321</v>
      </c>
      <c r="N76" s="665">
        <f t="shared" si="3"/>
        <v>0.40138408304498263</v>
      </c>
      <c r="O76" s="666">
        <f t="shared" si="3"/>
        <v>0.58166033640803039</v>
      </c>
    </row>
    <row r="77" spans="1:15" ht="14.25" customHeight="1" x14ac:dyDescent="0.25">
      <c r="A77" s="662">
        <v>41699</v>
      </c>
      <c r="B77" s="663">
        <v>689</v>
      </c>
      <c r="C77" s="663">
        <v>29</v>
      </c>
      <c r="D77" s="663">
        <v>81</v>
      </c>
      <c r="E77" s="663">
        <v>948</v>
      </c>
      <c r="F77" s="663">
        <v>737</v>
      </c>
      <c r="G77" s="664">
        <f t="shared" si="0"/>
        <v>2484</v>
      </c>
      <c r="I77" s="670">
        <v>41699</v>
      </c>
      <c r="J77" s="665">
        <f t="shared" si="3"/>
        <v>-0.4756468797564688</v>
      </c>
      <c r="K77" s="665">
        <f t="shared" si="3"/>
        <v>3.833333333333333</v>
      </c>
      <c r="L77" s="665">
        <f t="shared" si="3"/>
        <v>3.2631578947368425</v>
      </c>
      <c r="M77" s="665">
        <f t="shared" si="3"/>
        <v>0.23759791122715401</v>
      </c>
      <c r="N77" s="665">
        <f t="shared" si="3"/>
        <v>-9.0123456790123457E-2</v>
      </c>
      <c r="O77" s="666">
        <f t="shared" si="3"/>
        <v>-0.14785591766723838</v>
      </c>
    </row>
    <row r="78" spans="1:15" ht="14.25" customHeight="1" x14ac:dyDescent="0.25">
      <c r="A78" s="662">
        <v>41730</v>
      </c>
      <c r="B78" s="663">
        <v>855</v>
      </c>
      <c r="C78" s="663">
        <v>12</v>
      </c>
      <c r="D78" s="663">
        <v>16</v>
      </c>
      <c r="E78" s="663">
        <v>640</v>
      </c>
      <c r="F78" s="663">
        <v>487</v>
      </c>
      <c r="G78" s="664">
        <f t="shared" si="0"/>
        <v>2010</v>
      </c>
      <c r="I78" s="670">
        <v>41730</v>
      </c>
      <c r="J78" s="665">
        <f t="shared" si="3"/>
        <v>0.24092888243831645</v>
      </c>
      <c r="K78" s="665">
        <f t="shared" si="3"/>
        <v>-0.5862068965517242</v>
      </c>
      <c r="L78" s="665">
        <f t="shared" si="3"/>
        <v>-0.80246913580246915</v>
      </c>
      <c r="M78" s="665">
        <f t="shared" ref="M78:O109" si="4">+E78/E77-1</f>
        <v>-0.32489451476793252</v>
      </c>
      <c r="N78" s="665">
        <f t="shared" si="4"/>
        <v>-0.33921302578018997</v>
      </c>
      <c r="O78" s="666">
        <f t="shared" si="4"/>
        <v>-0.1908212560386473</v>
      </c>
    </row>
    <row r="79" spans="1:15" ht="14.25" customHeight="1" x14ac:dyDescent="0.25">
      <c r="A79" s="662">
        <v>41760</v>
      </c>
      <c r="B79" s="663">
        <v>1265</v>
      </c>
      <c r="C79" s="663">
        <v>36</v>
      </c>
      <c r="D79" s="663">
        <v>14</v>
      </c>
      <c r="E79" s="663">
        <v>711</v>
      </c>
      <c r="F79" s="663">
        <v>624</v>
      </c>
      <c r="G79" s="664">
        <f t="shared" si="0"/>
        <v>2650</v>
      </c>
      <c r="I79" s="670">
        <v>41760</v>
      </c>
      <c r="J79" s="665">
        <f t="shared" ref="J79:O136" si="5">+B79/B78-1</f>
        <v>0.47953216374269014</v>
      </c>
      <c r="K79" s="665">
        <f t="shared" si="5"/>
        <v>2</v>
      </c>
      <c r="L79" s="665">
        <f t="shared" si="5"/>
        <v>-0.125</v>
      </c>
      <c r="M79" s="665">
        <f t="shared" si="4"/>
        <v>0.11093749999999991</v>
      </c>
      <c r="N79" s="665">
        <f t="shared" si="4"/>
        <v>0.2813141683778233</v>
      </c>
      <c r="O79" s="666">
        <f t="shared" si="4"/>
        <v>0.31840796019900508</v>
      </c>
    </row>
    <row r="80" spans="1:15" ht="14.25" customHeight="1" x14ac:dyDescent="0.25">
      <c r="A80" s="662">
        <v>41791</v>
      </c>
      <c r="B80" s="663">
        <v>1616</v>
      </c>
      <c r="C80" s="663">
        <v>21</v>
      </c>
      <c r="D80" s="663">
        <v>52</v>
      </c>
      <c r="E80" s="663">
        <v>905</v>
      </c>
      <c r="F80" s="663">
        <v>658</v>
      </c>
      <c r="G80" s="664">
        <f t="shared" si="0"/>
        <v>3252</v>
      </c>
      <c r="I80" s="670">
        <v>41791</v>
      </c>
      <c r="J80" s="665">
        <f t="shared" si="5"/>
        <v>0.27747035573122525</v>
      </c>
      <c r="K80" s="665">
        <f t="shared" si="5"/>
        <v>-0.41666666666666663</v>
      </c>
      <c r="L80" s="665">
        <f t="shared" si="5"/>
        <v>2.7142857142857144</v>
      </c>
      <c r="M80" s="665">
        <f t="shared" si="4"/>
        <v>0.27285513361462721</v>
      </c>
      <c r="N80" s="665">
        <f t="shared" si="4"/>
        <v>5.4487179487179516E-2</v>
      </c>
      <c r="O80" s="666">
        <f t="shared" si="4"/>
        <v>0.22716981132075476</v>
      </c>
    </row>
    <row r="81" spans="1:15" ht="14.25" customHeight="1" x14ac:dyDescent="0.25">
      <c r="A81" s="662">
        <v>41821</v>
      </c>
      <c r="B81" s="663">
        <v>1379</v>
      </c>
      <c r="C81" s="663">
        <v>30</v>
      </c>
      <c r="D81" s="663">
        <v>42</v>
      </c>
      <c r="E81" s="663">
        <v>512</v>
      </c>
      <c r="F81" s="663">
        <v>744</v>
      </c>
      <c r="G81" s="664">
        <f t="shared" si="0"/>
        <v>2707</v>
      </c>
      <c r="I81" s="670">
        <v>41821</v>
      </c>
      <c r="J81" s="665">
        <f t="shared" si="5"/>
        <v>-0.14665841584158412</v>
      </c>
      <c r="K81" s="665">
        <f t="shared" si="5"/>
        <v>0.4285714285714286</v>
      </c>
      <c r="L81" s="665">
        <f t="shared" si="5"/>
        <v>-0.19230769230769229</v>
      </c>
      <c r="M81" s="665">
        <f t="shared" si="4"/>
        <v>-0.4342541436464088</v>
      </c>
      <c r="N81" s="665">
        <f t="shared" si="4"/>
        <v>0.1306990881458967</v>
      </c>
      <c r="O81" s="666">
        <f t="shared" si="4"/>
        <v>-0.16758917589175892</v>
      </c>
    </row>
    <row r="82" spans="1:15" ht="14.25" customHeight="1" x14ac:dyDescent="0.25">
      <c r="A82" s="662">
        <v>41852</v>
      </c>
      <c r="B82" s="663">
        <v>1555</v>
      </c>
      <c r="C82" s="663">
        <v>19</v>
      </c>
      <c r="D82" s="663">
        <v>2</v>
      </c>
      <c r="E82" s="663">
        <v>457</v>
      </c>
      <c r="F82" s="663">
        <v>526</v>
      </c>
      <c r="G82" s="664">
        <f t="shared" si="0"/>
        <v>2559</v>
      </c>
      <c r="I82" s="670">
        <v>41852</v>
      </c>
      <c r="J82" s="665">
        <f t="shared" si="5"/>
        <v>0.12762871646120377</v>
      </c>
      <c r="K82" s="665">
        <f t="shared" si="5"/>
        <v>-0.3666666666666667</v>
      </c>
      <c r="L82" s="665">
        <f t="shared" si="5"/>
        <v>-0.95238095238095233</v>
      </c>
      <c r="M82" s="665">
        <f t="shared" si="4"/>
        <v>-0.107421875</v>
      </c>
      <c r="N82" s="665">
        <f t="shared" si="4"/>
        <v>-0.293010752688172</v>
      </c>
      <c r="O82" s="666">
        <f t="shared" si="4"/>
        <v>-5.4673069818987785E-2</v>
      </c>
    </row>
    <row r="83" spans="1:15" ht="14.25" customHeight="1" x14ac:dyDescent="0.25">
      <c r="A83" s="662">
        <v>41883</v>
      </c>
      <c r="B83" s="663">
        <v>1179</v>
      </c>
      <c r="C83" s="663">
        <v>48</v>
      </c>
      <c r="D83" s="663">
        <v>39</v>
      </c>
      <c r="E83" s="663">
        <v>587</v>
      </c>
      <c r="F83" s="663">
        <v>600</v>
      </c>
      <c r="G83" s="664">
        <f t="shared" si="0"/>
        <v>2453</v>
      </c>
      <c r="I83" s="670">
        <v>41883</v>
      </c>
      <c r="J83" s="665">
        <f t="shared" si="5"/>
        <v>-0.2418006430868167</v>
      </c>
      <c r="K83" s="665">
        <f t="shared" si="5"/>
        <v>1.5263157894736841</v>
      </c>
      <c r="L83" s="665">
        <f t="shared" si="5"/>
        <v>18.5</v>
      </c>
      <c r="M83" s="665">
        <f t="shared" si="4"/>
        <v>0.28446389496717717</v>
      </c>
      <c r="N83" s="665">
        <f t="shared" si="4"/>
        <v>0.14068441064638781</v>
      </c>
      <c r="O83" s="666">
        <f t="shared" si="4"/>
        <v>-4.14224306369676E-2</v>
      </c>
    </row>
    <row r="84" spans="1:15" ht="14.25" customHeight="1" x14ac:dyDescent="0.25">
      <c r="A84" s="662">
        <v>41913</v>
      </c>
      <c r="B84" s="663">
        <v>1371</v>
      </c>
      <c r="C84" s="663">
        <v>63</v>
      </c>
      <c r="D84" s="663">
        <v>45</v>
      </c>
      <c r="E84" s="663">
        <v>881</v>
      </c>
      <c r="F84" s="663">
        <v>664</v>
      </c>
      <c r="G84" s="664">
        <f t="shared" si="0"/>
        <v>3024</v>
      </c>
      <c r="I84" s="670">
        <v>41913</v>
      </c>
      <c r="J84" s="665">
        <f t="shared" si="5"/>
        <v>0.1628498727735368</v>
      </c>
      <c r="K84" s="665">
        <f t="shared" si="5"/>
        <v>0.3125</v>
      </c>
      <c r="L84" s="665">
        <f t="shared" si="5"/>
        <v>0.15384615384615374</v>
      </c>
      <c r="M84" s="665">
        <f t="shared" si="4"/>
        <v>0.50085178875638836</v>
      </c>
      <c r="N84" s="665">
        <f t="shared" si="4"/>
        <v>0.10666666666666669</v>
      </c>
      <c r="O84" s="666">
        <f t="shared" si="4"/>
        <v>0.23277619241744807</v>
      </c>
    </row>
    <row r="85" spans="1:15" ht="14.25" customHeight="1" x14ac:dyDescent="0.25">
      <c r="A85" s="662">
        <v>41944</v>
      </c>
      <c r="B85" s="663">
        <v>1073</v>
      </c>
      <c r="C85" s="663">
        <v>52</v>
      </c>
      <c r="D85" s="663">
        <v>21</v>
      </c>
      <c r="E85" s="663">
        <v>744</v>
      </c>
      <c r="F85" s="663">
        <v>495</v>
      </c>
      <c r="G85" s="664">
        <f t="shared" si="0"/>
        <v>2385</v>
      </c>
      <c r="I85" s="670">
        <v>41944</v>
      </c>
      <c r="J85" s="665">
        <f t="shared" si="5"/>
        <v>-0.21735959153902262</v>
      </c>
      <c r="K85" s="665">
        <f t="shared" si="5"/>
        <v>-0.17460317460317465</v>
      </c>
      <c r="L85" s="665">
        <f t="shared" si="5"/>
        <v>-0.53333333333333333</v>
      </c>
      <c r="M85" s="665">
        <f t="shared" si="4"/>
        <v>-0.1555051078320091</v>
      </c>
      <c r="N85" s="665">
        <f t="shared" si="4"/>
        <v>-0.25451807228915657</v>
      </c>
      <c r="O85" s="666">
        <f t="shared" si="4"/>
        <v>-0.21130952380952384</v>
      </c>
    </row>
    <row r="86" spans="1:15" ht="14.25" customHeight="1" x14ac:dyDescent="0.25">
      <c r="A86" s="662">
        <v>41974</v>
      </c>
      <c r="B86" s="667">
        <v>751</v>
      </c>
      <c r="C86" s="667">
        <v>23</v>
      </c>
      <c r="D86" s="667">
        <v>32</v>
      </c>
      <c r="E86" s="667">
        <v>936</v>
      </c>
      <c r="F86" s="667">
        <v>667</v>
      </c>
      <c r="G86" s="664">
        <f t="shared" si="0"/>
        <v>2409</v>
      </c>
      <c r="I86" s="670">
        <v>41974</v>
      </c>
      <c r="J86" s="665">
        <f t="shared" si="5"/>
        <v>-0.30009319664492073</v>
      </c>
      <c r="K86" s="665">
        <f t="shared" si="5"/>
        <v>-0.55769230769230771</v>
      </c>
      <c r="L86" s="665">
        <f t="shared" si="5"/>
        <v>0.52380952380952372</v>
      </c>
      <c r="M86" s="665">
        <f t="shared" si="4"/>
        <v>0.25806451612903225</v>
      </c>
      <c r="N86" s="665">
        <f t="shared" si="4"/>
        <v>0.34747474747474749</v>
      </c>
      <c r="O86" s="666">
        <f t="shared" si="4"/>
        <v>1.0062893081761004E-2</v>
      </c>
    </row>
    <row r="87" spans="1:15" ht="14.25" customHeight="1" x14ac:dyDescent="0.25">
      <c r="A87" s="662">
        <v>42005</v>
      </c>
      <c r="B87" s="663">
        <v>1184</v>
      </c>
      <c r="C87" s="663">
        <v>17</v>
      </c>
      <c r="D87" s="663">
        <v>37</v>
      </c>
      <c r="E87" s="663">
        <v>484</v>
      </c>
      <c r="F87" s="663">
        <v>625</v>
      </c>
      <c r="G87" s="664">
        <f t="shared" si="0"/>
        <v>2347</v>
      </c>
      <c r="I87" s="670">
        <v>42005</v>
      </c>
      <c r="J87" s="665">
        <f t="shared" si="5"/>
        <v>0.5765645805592543</v>
      </c>
      <c r="K87" s="665">
        <f t="shared" si="5"/>
        <v>-0.26086956521739135</v>
      </c>
      <c r="L87" s="665">
        <f t="shared" si="5"/>
        <v>0.15625</v>
      </c>
      <c r="M87" s="665">
        <f t="shared" si="4"/>
        <v>-0.48290598290598286</v>
      </c>
      <c r="N87" s="665">
        <f t="shared" si="4"/>
        <v>-6.2968515742128917E-2</v>
      </c>
      <c r="O87" s="666">
        <f t="shared" si="4"/>
        <v>-2.5736820257368231E-2</v>
      </c>
    </row>
    <row r="88" spans="1:15" ht="14.25" customHeight="1" x14ac:dyDescent="0.25">
      <c r="A88" s="662">
        <v>42036</v>
      </c>
      <c r="B88" s="663">
        <v>387</v>
      </c>
      <c r="C88" s="663">
        <v>24</v>
      </c>
      <c r="D88" s="663">
        <v>8</v>
      </c>
      <c r="E88" s="663">
        <v>649</v>
      </c>
      <c r="F88" s="663">
        <v>639</v>
      </c>
      <c r="G88" s="664">
        <f t="shared" si="0"/>
        <v>1707</v>
      </c>
      <c r="I88" s="670">
        <v>42036</v>
      </c>
      <c r="J88" s="665">
        <f t="shared" si="5"/>
        <v>-0.67314189189189189</v>
      </c>
      <c r="K88" s="665">
        <f t="shared" si="5"/>
        <v>0.41176470588235303</v>
      </c>
      <c r="L88" s="665">
        <f t="shared" si="5"/>
        <v>-0.78378378378378377</v>
      </c>
      <c r="M88" s="665">
        <f t="shared" si="4"/>
        <v>0.34090909090909083</v>
      </c>
      <c r="N88" s="665">
        <f t="shared" si="4"/>
        <v>2.2399999999999975E-2</v>
      </c>
      <c r="O88" s="666">
        <f t="shared" si="4"/>
        <v>-0.27268853855986364</v>
      </c>
    </row>
    <row r="89" spans="1:15" ht="14.25" customHeight="1" x14ac:dyDescent="0.25">
      <c r="A89" s="662">
        <v>42064</v>
      </c>
      <c r="B89" s="663">
        <v>968</v>
      </c>
      <c r="C89" s="663">
        <v>3</v>
      </c>
      <c r="D89" s="663">
        <v>40</v>
      </c>
      <c r="E89" s="663">
        <v>870</v>
      </c>
      <c r="F89" s="663">
        <v>525</v>
      </c>
      <c r="G89" s="664">
        <f t="shared" si="0"/>
        <v>2406</v>
      </c>
      <c r="I89" s="670">
        <v>42064</v>
      </c>
      <c r="J89" s="665">
        <f t="shared" si="5"/>
        <v>1.5012919896640828</v>
      </c>
      <c r="K89" s="665">
        <f t="shared" si="5"/>
        <v>-0.875</v>
      </c>
      <c r="L89" s="665">
        <f t="shared" si="5"/>
        <v>4</v>
      </c>
      <c r="M89" s="665">
        <f t="shared" si="4"/>
        <v>0.34052388289676427</v>
      </c>
      <c r="N89" s="665">
        <f t="shared" si="4"/>
        <v>-0.17840375586854462</v>
      </c>
      <c r="O89" s="666">
        <f t="shared" si="4"/>
        <v>0.40949033391915646</v>
      </c>
    </row>
    <row r="90" spans="1:15" ht="14.25" customHeight="1" x14ac:dyDescent="0.25">
      <c r="A90" s="662">
        <v>42095</v>
      </c>
      <c r="B90" s="663">
        <v>816</v>
      </c>
      <c r="C90" s="663">
        <v>17</v>
      </c>
      <c r="D90" s="663">
        <v>48</v>
      </c>
      <c r="E90" s="663">
        <v>494</v>
      </c>
      <c r="F90" s="663">
        <v>610</v>
      </c>
      <c r="G90" s="664">
        <f t="shared" si="0"/>
        <v>1985</v>
      </c>
      <c r="I90" s="670">
        <v>42095</v>
      </c>
      <c r="J90" s="665">
        <f t="shared" si="5"/>
        <v>-0.15702479338842978</v>
      </c>
      <c r="K90" s="665">
        <f t="shared" si="5"/>
        <v>4.666666666666667</v>
      </c>
      <c r="L90" s="665">
        <f t="shared" si="5"/>
        <v>0.19999999999999996</v>
      </c>
      <c r="M90" s="665">
        <f t="shared" si="4"/>
        <v>-0.43218390804597706</v>
      </c>
      <c r="N90" s="665">
        <f t="shared" si="4"/>
        <v>0.161904761904762</v>
      </c>
      <c r="O90" s="666">
        <f t="shared" si="4"/>
        <v>-0.17497921862011634</v>
      </c>
    </row>
    <row r="91" spans="1:15" ht="14.25" customHeight="1" x14ac:dyDescent="0.25">
      <c r="A91" s="662">
        <v>42125</v>
      </c>
      <c r="B91" s="663">
        <v>491</v>
      </c>
      <c r="C91" s="663">
        <v>75</v>
      </c>
      <c r="D91" s="663">
        <v>13</v>
      </c>
      <c r="E91" s="663">
        <v>649</v>
      </c>
      <c r="F91" s="663">
        <v>582</v>
      </c>
      <c r="G91" s="664">
        <f t="shared" si="0"/>
        <v>1810</v>
      </c>
      <c r="I91" s="670">
        <v>42125</v>
      </c>
      <c r="J91" s="665">
        <f t="shared" si="5"/>
        <v>-0.39828431372549022</v>
      </c>
      <c r="K91" s="665">
        <f t="shared" si="5"/>
        <v>3.4117647058823533</v>
      </c>
      <c r="L91" s="665">
        <f t="shared" si="5"/>
        <v>-0.72916666666666674</v>
      </c>
      <c r="M91" s="665">
        <f t="shared" si="4"/>
        <v>0.31376518218623484</v>
      </c>
      <c r="N91" s="665">
        <f t="shared" si="4"/>
        <v>-4.5901639344262279E-2</v>
      </c>
      <c r="O91" s="666">
        <f t="shared" si="4"/>
        <v>-8.816120906801006E-2</v>
      </c>
    </row>
    <row r="92" spans="1:15" ht="14.25" customHeight="1" x14ac:dyDescent="0.25">
      <c r="A92" s="662">
        <v>42156</v>
      </c>
      <c r="B92" s="663">
        <v>880</v>
      </c>
      <c r="C92" s="663">
        <v>73</v>
      </c>
      <c r="D92" s="663">
        <v>35</v>
      </c>
      <c r="E92" s="663">
        <v>496</v>
      </c>
      <c r="F92" s="663">
        <v>617</v>
      </c>
      <c r="G92" s="664">
        <f t="shared" si="0"/>
        <v>2101</v>
      </c>
      <c r="I92" s="670">
        <v>42156</v>
      </c>
      <c r="J92" s="665">
        <f t="shared" si="5"/>
        <v>0.79226069246435848</v>
      </c>
      <c r="K92" s="665">
        <f t="shared" si="5"/>
        <v>-2.6666666666666616E-2</v>
      </c>
      <c r="L92" s="665">
        <f t="shared" si="5"/>
        <v>1.6923076923076925</v>
      </c>
      <c r="M92" s="665">
        <f t="shared" si="4"/>
        <v>-0.23574730354391371</v>
      </c>
      <c r="N92" s="665">
        <f t="shared" si="4"/>
        <v>6.0137457044673548E-2</v>
      </c>
      <c r="O92" s="666">
        <f t="shared" si="4"/>
        <v>0.16077348066298347</v>
      </c>
    </row>
    <row r="93" spans="1:15" ht="14.25" customHeight="1" x14ac:dyDescent="0.25">
      <c r="A93" s="662">
        <v>42186</v>
      </c>
      <c r="B93" s="663">
        <v>979</v>
      </c>
      <c r="C93" s="663">
        <v>81</v>
      </c>
      <c r="D93" s="663">
        <v>14</v>
      </c>
      <c r="E93" s="663">
        <v>732</v>
      </c>
      <c r="F93" s="663">
        <v>619</v>
      </c>
      <c r="G93" s="664">
        <f t="shared" si="0"/>
        <v>2425</v>
      </c>
      <c r="I93" s="670">
        <v>42186</v>
      </c>
      <c r="J93" s="665">
        <f t="shared" si="5"/>
        <v>0.11250000000000004</v>
      </c>
      <c r="K93" s="665">
        <f t="shared" si="5"/>
        <v>0.1095890410958904</v>
      </c>
      <c r="L93" s="665">
        <f t="shared" si="5"/>
        <v>-0.6</v>
      </c>
      <c r="M93" s="665">
        <f t="shared" si="4"/>
        <v>0.47580645161290325</v>
      </c>
      <c r="N93" s="665">
        <f t="shared" si="4"/>
        <v>3.2414910858995505E-3</v>
      </c>
      <c r="O93" s="666">
        <f t="shared" si="4"/>
        <v>0.15421227986673003</v>
      </c>
    </row>
    <row r="94" spans="1:15" ht="14.25" customHeight="1" x14ac:dyDescent="0.25">
      <c r="A94" s="662">
        <v>42217</v>
      </c>
      <c r="B94" s="663">
        <v>938</v>
      </c>
      <c r="C94" s="663">
        <v>87</v>
      </c>
      <c r="D94" s="663">
        <v>26</v>
      </c>
      <c r="E94" s="663">
        <v>683</v>
      </c>
      <c r="F94" s="663">
        <v>568</v>
      </c>
      <c r="G94" s="664">
        <f t="shared" si="0"/>
        <v>2302</v>
      </c>
      <c r="I94" s="670">
        <v>42217</v>
      </c>
      <c r="J94" s="665">
        <f t="shared" si="5"/>
        <v>-4.1879468845760992E-2</v>
      </c>
      <c r="K94" s="665">
        <f t="shared" si="5"/>
        <v>7.4074074074074181E-2</v>
      </c>
      <c r="L94" s="665">
        <f t="shared" si="5"/>
        <v>0.85714285714285721</v>
      </c>
      <c r="M94" s="665">
        <f t="shared" si="4"/>
        <v>-6.6939890710382532E-2</v>
      </c>
      <c r="N94" s="665">
        <f t="shared" si="4"/>
        <v>-8.2390953150242363E-2</v>
      </c>
      <c r="O94" s="666">
        <f t="shared" si="4"/>
        <v>-5.0721649484536058E-2</v>
      </c>
    </row>
    <row r="95" spans="1:15" ht="14.25" customHeight="1" x14ac:dyDescent="0.25">
      <c r="A95" s="662">
        <v>42248</v>
      </c>
      <c r="B95" s="663">
        <v>854</v>
      </c>
      <c r="C95" s="663">
        <v>16</v>
      </c>
      <c r="D95" s="663">
        <v>17</v>
      </c>
      <c r="E95" s="663">
        <v>626</v>
      </c>
      <c r="F95" s="663">
        <v>705</v>
      </c>
      <c r="G95" s="664">
        <f t="shared" si="0"/>
        <v>2218</v>
      </c>
      <c r="I95" s="670">
        <v>42248</v>
      </c>
      <c r="J95" s="665">
        <f t="shared" si="5"/>
        <v>-8.9552238805970186E-2</v>
      </c>
      <c r="K95" s="665">
        <f t="shared" si="5"/>
        <v>-0.81609195402298851</v>
      </c>
      <c r="L95" s="665">
        <f t="shared" si="5"/>
        <v>-0.34615384615384615</v>
      </c>
      <c r="M95" s="665">
        <f t="shared" si="4"/>
        <v>-8.3455344070278215E-2</v>
      </c>
      <c r="N95" s="665">
        <f t="shared" si="4"/>
        <v>0.24119718309859151</v>
      </c>
      <c r="O95" s="666">
        <f t="shared" si="4"/>
        <v>-3.6490008688097264E-2</v>
      </c>
    </row>
    <row r="96" spans="1:15" ht="14.25" customHeight="1" x14ac:dyDescent="0.25">
      <c r="A96" s="662">
        <v>42278</v>
      </c>
      <c r="B96" s="663">
        <v>777</v>
      </c>
      <c r="C96" s="663">
        <v>88</v>
      </c>
      <c r="D96" s="663">
        <v>29</v>
      </c>
      <c r="E96" s="663">
        <v>511</v>
      </c>
      <c r="F96" s="663">
        <v>677</v>
      </c>
      <c r="G96" s="664">
        <f t="shared" si="0"/>
        <v>2082</v>
      </c>
      <c r="I96" s="670">
        <v>42278</v>
      </c>
      <c r="J96" s="665">
        <f t="shared" si="5"/>
        <v>-9.0163934426229497E-2</v>
      </c>
      <c r="K96" s="665">
        <f t="shared" si="5"/>
        <v>4.5</v>
      </c>
      <c r="L96" s="665">
        <f t="shared" si="5"/>
        <v>0.70588235294117641</v>
      </c>
      <c r="M96" s="665">
        <f t="shared" si="4"/>
        <v>-0.18370607028753994</v>
      </c>
      <c r="N96" s="665">
        <f t="shared" si="4"/>
        <v>-3.9716312056737535E-2</v>
      </c>
      <c r="O96" s="666">
        <f t="shared" si="4"/>
        <v>-6.131650135256983E-2</v>
      </c>
    </row>
    <row r="97" spans="1:15" ht="14.25" customHeight="1" x14ac:dyDescent="0.25">
      <c r="A97" s="662">
        <v>42309</v>
      </c>
      <c r="B97" s="663">
        <v>367</v>
      </c>
      <c r="C97" s="663">
        <v>31</v>
      </c>
      <c r="D97" s="663">
        <v>6</v>
      </c>
      <c r="E97" s="663">
        <v>544</v>
      </c>
      <c r="F97" s="663">
        <v>506</v>
      </c>
      <c r="G97" s="664">
        <f t="shared" si="0"/>
        <v>1454</v>
      </c>
      <c r="I97" s="670">
        <v>42309</v>
      </c>
      <c r="J97" s="665">
        <f t="shared" si="5"/>
        <v>-0.52767052767052769</v>
      </c>
      <c r="K97" s="665">
        <f t="shared" si="5"/>
        <v>-0.64772727272727271</v>
      </c>
      <c r="L97" s="665">
        <f t="shared" si="5"/>
        <v>-0.7931034482758621</v>
      </c>
      <c r="M97" s="665">
        <f t="shared" si="4"/>
        <v>6.4579256360078219E-2</v>
      </c>
      <c r="N97" s="665">
        <f t="shared" si="4"/>
        <v>-0.25258493353028066</v>
      </c>
      <c r="O97" s="666">
        <f t="shared" si="4"/>
        <v>-0.30163304514889533</v>
      </c>
    </row>
    <row r="98" spans="1:15" ht="14.25" customHeight="1" x14ac:dyDescent="0.25">
      <c r="A98" s="662">
        <v>42339</v>
      </c>
      <c r="B98" s="667">
        <v>467</v>
      </c>
      <c r="C98" s="667">
        <v>75</v>
      </c>
      <c r="D98" s="667">
        <v>12</v>
      </c>
      <c r="E98" s="667">
        <v>727</v>
      </c>
      <c r="F98" s="667">
        <v>441</v>
      </c>
      <c r="G98" s="664">
        <f t="shared" si="0"/>
        <v>1722</v>
      </c>
      <c r="I98" s="670">
        <v>42339</v>
      </c>
      <c r="J98" s="665">
        <f t="shared" si="5"/>
        <v>0.27247956403269757</v>
      </c>
      <c r="K98" s="665">
        <f t="shared" si="5"/>
        <v>1.4193548387096775</v>
      </c>
      <c r="L98" s="665">
        <f t="shared" si="5"/>
        <v>1</v>
      </c>
      <c r="M98" s="665">
        <f t="shared" si="4"/>
        <v>0.33639705882352944</v>
      </c>
      <c r="N98" s="665">
        <f t="shared" si="4"/>
        <v>-0.12845849802371545</v>
      </c>
      <c r="O98" s="666">
        <f t="shared" si="4"/>
        <v>0.18431911966987613</v>
      </c>
    </row>
    <row r="99" spans="1:15" ht="14.25" customHeight="1" x14ac:dyDescent="0.25">
      <c r="A99" s="662">
        <v>42370</v>
      </c>
      <c r="B99" s="663">
        <v>1476</v>
      </c>
      <c r="C99" s="663">
        <v>27</v>
      </c>
      <c r="D99" s="663">
        <v>38</v>
      </c>
      <c r="E99" s="663">
        <v>688</v>
      </c>
      <c r="F99" s="663">
        <v>917</v>
      </c>
      <c r="G99" s="671">
        <f t="shared" si="0"/>
        <v>3146</v>
      </c>
      <c r="I99" s="662">
        <v>42370</v>
      </c>
      <c r="J99" s="665">
        <f t="shared" si="5"/>
        <v>2.1605995717344753</v>
      </c>
      <c r="K99" s="665">
        <f t="shared" si="5"/>
        <v>-0.64</v>
      </c>
      <c r="L99" s="665">
        <f t="shared" si="5"/>
        <v>2.1666666666666665</v>
      </c>
      <c r="M99" s="665">
        <f t="shared" si="4"/>
        <v>-5.3645116918844549E-2</v>
      </c>
      <c r="N99" s="665">
        <f t="shared" si="4"/>
        <v>1.0793650793650795</v>
      </c>
      <c r="O99" s="666">
        <f t="shared" si="4"/>
        <v>0.82694541231126606</v>
      </c>
    </row>
    <row r="100" spans="1:15" ht="14.25" customHeight="1" x14ac:dyDescent="0.25">
      <c r="A100" s="662">
        <v>42401</v>
      </c>
      <c r="B100" s="663">
        <v>848</v>
      </c>
      <c r="C100" s="663">
        <v>0</v>
      </c>
      <c r="D100" s="663">
        <v>16</v>
      </c>
      <c r="E100" s="663">
        <v>737</v>
      </c>
      <c r="F100" s="663">
        <v>700</v>
      </c>
      <c r="G100" s="664">
        <f t="shared" si="0"/>
        <v>2301</v>
      </c>
      <c r="I100" s="662">
        <v>42401</v>
      </c>
      <c r="J100" s="665">
        <f t="shared" si="5"/>
        <v>-0.42547425474254741</v>
      </c>
      <c r="K100" s="665">
        <f t="shared" si="5"/>
        <v>-1</v>
      </c>
      <c r="L100" s="665">
        <f t="shared" si="5"/>
        <v>-0.57894736842105265</v>
      </c>
      <c r="M100" s="665">
        <f t="shared" si="4"/>
        <v>7.1220930232558155E-2</v>
      </c>
      <c r="N100" s="665">
        <f t="shared" si="4"/>
        <v>-0.23664122137404575</v>
      </c>
      <c r="O100" s="666">
        <f t="shared" si="4"/>
        <v>-0.26859504132231404</v>
      </c>
    </row>
    <row r="101" spans="1:15" ht="14.25" customHeight="1" x14ac:dyDescent="0.25">
      <c r="A101" s="662">
        <v>42430</v>
      </c>
      <c r="B101" s="663">
        <v>583</v>
      </c>
      <c r="C101" s="663">
        <v>8</v>
      </c>
      <c r="D101" s="663">
        <v>19</v>
      </c>
      <c r="E101" s="663">
        <v>562</v>
      </c>
      <c r="F101" s="663">
        <v>475</v>
      </c>
      <c r="G101" s="664">
        <f t="shared" si="0"/>
        <v>1647</v>
      </c>
      <c r="I101" s="662">
        <v>42430</v>
      </c>
      <c r="J101" s="665">
        <f t="shared" si="5"/>
        <v>-0.3125</v>
      </c>
      <c r="K101" s="665" t="e">
        <f t="shared" si="5"/>
        <v>#DIV/0!</v>
      </c>
      <c r="L101" s="665">
        <f t="shared" si="5"/>
        <v>0.1875</v>
      </c>
      <c r="M101" s="665">
        <f t="shared" si="4"/>
        <v>-0.237449118046133</v>
      </c>
      <c r="N101" s="665">
        <f t="shared" si="4"/>
        <v>-0.3214285714285714</v>
      </c>
      <c r="O101" s="666">
        <f t="shared" si="4"/>
        <v>-0.28422425032594523</v>
      </c>
    </row>
    <row r="102" spans="1:15" ht="14.25" customHeight="1" x14ac:dyDescent="0.25">
      <c r="A102" s="662">
        <v>42461</v>
      </c>
      <c r="B102" s="663">
        <v>377</v>
      </c>
      <c r="C102" s="663">
        <v>16</v>
      </c>
      <c r="D102" s="663">
        <v>12</v>
      </c>
      <c r="E102" s="663">
        <v>432</v>
      </c>
      <c r="F102" s="663">
        <v>497</v>
      </c>
      <c r="G102" s="664">
        <f t="shared" si="0"/>
        <v>1334</v>
      </c>
      <c r="I102" s="662">
        <v>42461</v>
      </c>
      <c r="J102" s="665">
        <f t="shared" si="5"/>
        <v>-0.35334476843910811</v>
      </c>
      <c r="K102" s="665">
        <f t="shared" si="5"/>
        <v>1</v>
      </c>
      <c r="L102" s="665">
        <f t="shared" si="5"/>
        <v>-0.36842105263157898</v>
      </c>
      <c r="M102" s="665">
        <f t="shared" si="4"/>
        <v>-0.23131672597864772</v>
      </c>
      <c r="N102" s="665">
        <f t="shared" si="4"/>
        <v>4.631578947368431E-2</v>
      </c>
      <c r="O102" s="666">
        <f t="shared" si="4"/>
        <v>-0.19004250151791136</v>
      </c>
    </row>
    <row r="103" spans="1:15" ht="14.25" customHeight="1" x14ac:dyDescent="0.25">
      <c r="A103" s="662">
        <v>42491</v>
      </c>
      <c r="B103" s="663">
        <v>1023</v>
      </c>
      <c r="C103" s="663">
        <v>59</v>
      </c>
      <c r="D103" s="663">
        <v>0</v>
      </c>
      <c r="E103" s="663">
        <v>370</v>
      </c>
      <c r="F103" s="663">
        <v>441</v>
      </c>
      <c r="G103" s="664">
        <f t="shared" si="0"/>
        <v>1893</v>
      </c>
      <c r="I103" s="662">
        <v>42491</v>
      </c>
      <c r="J103" s="665">
        <f t="shared" si="5"/>
        <v>1.7135278514588861</v>
      </c>
      <c r="K103" s="665">
        <f t="shared" si="5"/>
        <v>2.6875</v>
      </c>
      <c r="L103" s="665">
        <f t="shared" si="5"/>
        <v>-1</v>
      </c>
      <c r="M103" s="665">
        <f t="shared" si="4"/>
        <v>-0.14351851851851849</v>
      </c>
      <c r="N103" s="665">
        <f t="shared" si="4"/>
        <v>-0.11267605633802813</v>
      </c>
      <c r="O103" s="666">
        <f t="shared" si="4"/>
        <v>0.41904047976011993</v>
      </c>
    </row>
    <row r="104" spans="1:15" ht="14.25" customHeight="1" x14ac:dyDescent="0.25">
      <c r="A104" s="662">
        <v>42522</v>
      </c>
      <c r="B104" s="663">
        <v>640</v>
      </c>
      <c r="C104" s="663">
        <v>7</v>
      </c>
      <c r="D104" s="663">
        <v>11</v>
      </c>
      <c r="E104" s="663">
        <v>357</v>
      </c>
      <c r="F104" s="663">
        <v>584</v>
      </c>
      <c r="G104" s="664">
        <f t="shared" si="0"/>
        <v>1599</v>
      </c>
      <c r="I104" s="662">
        <v>42522</v>
      </c>
      <c r="J104" s="665">
        <f t="shared" si="5"/>
        <v>-0.37438905180840665</v>
      </c>
      <c r="K104" s="665">
        <f t="shared" si="5"/>
        <v>-0.88135593220338981</v>
      </c>
      <c r="L104" s="665" t="e">
        <f t="shared" si="5"/>
        <v>#DIV/0!</v>
      </c>
      <c r="M104" s="665">
        <f t="shared" si="4"/>
        <v>-3.5135135135135109E-2</v>
      </c>
      <c r="N104" s="665">
        <f t="shared" si="4"/>
        <v>0.32426303854875282</v>
      </c>
      <c r="O104" s="666">
        <f t="shared" si="4"/>
        <v>-0.15530903328050716</v>
      </c>
    </row>
    <row r="105" spans="1:15" ht="14.25" customHeight="1" x14ac:dyDescent="0.25">
      <c r="A105" s="662">
        <v>42552</v>
      </c>
      <c r="B105" s="663">
        <v>386</v>
      </c>
      <c r="C105" s="663">
        <v>6</v>
      </c>
      <c r="D105" s="663">
        <v>9</v>
      </c>
      <c r="E105" s="663">
        <v>366</v>
      </c>
      <c r="F105" s="663">
        <v>455</v>
      </c>
      <c r="G105" s="664">
        <f t="shared" si="0"/>
        <v>1222</v>
      </c>
      <c r="I105" s="662">
        <v>42552</v>
      </c>
      <c r="J105" s="665">
        <f t="shared" si="5"/>
        <v>-0.39687499999999998</v>
      </c>
      <c r="K105" s="665">
        <f t="shared" si="5"/>
        <v>-0.1428571428571429</v>
      </c>
      <c r="L105" s="665">
        <f t="shared" si="5"/>
        <v>-0.18181818181818177</v>
      </c>
      <c r="M105" s="665">
        <f t="shared" si="4"/>
        <v>2.5210084033613356E-2</v>
      </c>
      <c r="N105" s="665">
        <f t="shared" si="4"/>
        <v>-0.22089041095890416</v>
      </c>
      <c r="O105" s="666">
        <f t="shared" si="4"/>
        <v>-0.23577235772357719</v>
      </c>
    </row>
    <row r="106" spans="1:15" ht="14.25" customHeight="1" x14ac:dyDescent="0.25">
      <c r="A106" s="662">
        <v>42583</v>
      </c>
      <c r="B106" s="663">
        <v>494</v>
      </c>
      <c r="C106" s="663">
        <v>28</v>
      </c>
      <c r="D106" s="663">
        <v>33</v>
      </c>
      <c r="E106" s="663">
        <v>386</v>
      </c>
      <c r="F106" s="663">
        <v>458</v>
      </c>
      <c r="G106" s="664">
        <f t="shared" si="0"/>
        <v>1399</v>
      </c>
      <c r="I106" s="662">
        <v>42583</v>
      </c>
      <c r="J106" s="665">
        <f t="shared" si="5"/>
        <v>0.27979274611398974</v>
      </c>
      <c r="K106" s="665">
        <f t="shared" si="5"/>
        <v>3.666666666666667</v>
      </c>
      <c r="L106" s="665">
        <f t="shared" si="5"/>
        <v>2.6666666666666665</v>
      </c>
      <c r="M106" s="665">
        <f t="shared" si="4"/>
        <v>5.464480874316946E-2</v>
      </c>
      <c r="N106" s="665">
        <f t="shared" si="4"/>
        <v>6.59340659340657E-3</v>
      </c>
      <c r="O106" s="666">
        <f t="shared" si="4"/>
        <v>0.14484451718494262</v>
      </c>
    </row>
    <row r="107" spans="1:15" ht="14.25" customHeight="1" x14ac:dyDescent="0.25">
      <c r="A107" s="662">
        <v>42614</v>
      </c>
      <c r="B107" s="663">
        <v>642</v>
      </c>
      <c r="C107" s="663">
        <v>7</v>
      </c>
      <c r="D107" s="663">
        <v>12</v>
      </c>
      <c r="E107" s="663">
        <v>338</v>
      </c>
      <c r="F107" s="663">
        <v>484</v>
      </c>
      <c r="G107" s="664">
        <f t="shared" si="0"/>
        <v>1483</v>
      </c>
      <c r="I107" s="662">
        <v>42614</v>
      </c>
      <c r="J107" s="665">
        <f t="shared" si="5"/>
        <v>0.2995951417004048</v>
      </c>
      <c r="K107" s="665">
        <f t="shared" si="5"/>
        <v>-0.75</v>
      </c>
      <c r="L107" s="665">
        <f t="shared" si="5"/>
        <v>-0.63636363636363635</v>
      </c>
      <c r="M107" s="665">
        <f t="shared" si="4"/>
        <v>-0.12435233160621761</v>
      </c>
      <c r="N107" s="665">
        <f t="shared" si="4"/>
        <v>5.6768558951965087E-2</v>
      </c>
      <c r="O107" s="666">
        <f t="shared" si="4"/>
        <v>6.0042887776983633E-2</v>
      </c>
    </row>
    <row r="108" spans="1:15" ht="14.25" customHeight="1" x14ac:dyDescent="0.25">
      <c r="A108" s="662">
        <v>42644</v>
      </c>
      <c r="B108" s="663">
        <v>568</v>
      </c>
      <c r="C108" s="663">
        <v>3</v>
      </c>
      <c r="D108" s="663">
        <v>0</v>
      </c>
      <c r="E108" s="663">
        <v>383</v>
      </c>
      <c r="F108" s="663">
        <v>400</v>
      </c>
      <c r="G108" s="664">
        <f t="shared" si="0"/>
        <v>1354</v>
      </c>
      <c r="I108" s="662">
        <v>42644</v>
      </c>
      <c r="J108" s="665">
        <f t="shared" si="5"/>
        <v>-0.11526479750778817</v>
      </c>
      <c r="K108" s="665">
        <f t="shared" si="5"/>
        <v>-0.5714285714285714</v>
      </c>
      <c r="L108" s="665">
        <f t="shared" si="5"/>
        <v>-1</v>
      </c>
      <c r="M108" s="665">
        <f t="shared" si="4"/>
        <v>0.13313609467455612</v>
      </c>
      <c r="N108" s="665">
        <f t="shared" si="4"/>
        <v>-0.17355371900826444</v>
      </c>
      <c r="O108" s="666">
        <f t="shared" si="4"/>
        <v>-8.6985839514497676E-2</v>
      </c>
    </row>
    <row r="109" spans="1:15" ht="14.25" customHeight="1" x14ac:dyDescent="0.25">
      <c r="A109" s="662">
        <v>42675</v>
      </c>
      <c r="B109" s="663">
        <v>456</v>
      </c>
      <c r="C109" s="663">
        <v>0</v>
      </c>
      <c r="D109" s="663">
        <v>9</v>
      </c>
      <c r="E109" s="663">
        <v>438</v>
      </c>
      <c r="F109" s="663">
        <v>567</v>
      </c>
      <c r="G109" s="664">
        <f t="shared" si="0"/>
        <v>1470</v>
      </c>
      <c r="I109" s="662">
        <v>42675</v>
      </c>
      <c r="J109" s="665">
        <f t="shared" si="5"/>
        <v>-0.19718309859154926</v>
      </c>
      <c r="K109" s="665">
        <f t="shared" si="5"/>
        <v>-1</v>
      </c>
      <c r="L109" s="665" t="e">
        <f t="shared" si="5"/>
        <v>#DIV/0!</v>
      </c>
      <c r="M109" s="665">
        <f t="shared" si="4"/>
        <v>0.14360313315926887</v>
      </c>
      <c r="N109" s="665">
        <f t="shared" si="4"/>
        <v>0.41749999999999998</v>
      </c>
      <c r="O109" s="666">
        <f t="shared" si="4"/>
        <v>8.5672082717872966E-2</v>
      </c>
    </row>
    <row r="110" spans="1:15" ht="14.25" customHeight="1" x14ac:dyDescent="0.25">
      <c r="A110" s="662">
        <v>42705</v>
      </c>
      <c r="B110" s="667">
        <v>560</v>
      </c>
      <c r="C110" s="667">
        <v>54</v>
      </c>
      <c r="D110" s="667">
        <v>4</v>
      </c>
      <c r="E110" s="667">
        <v>766</v>
      </c>
      <c r="F110" s="667">
        <v>570</v>
      </c>
      <c r="G110" s="664">
        <f t="shared" si="0"/>
        <v>1954</v>
      </c>
      <c r="I110" s="662">
        <v>42705</v>
      </c>
      <c r="J110" s="665">
        <f t="shared" si="5"/>
        <v>0.22807017543859653</v>
      </c>
      <c r="K110" s="665" t="e">
        <f t="shared" si="5"/>
        <v>#DIV/0!</v>
      </c>
      <c r="L110" s="665">
        <f t="shared" si="5"/>
        <v>-0.55555555555555558</v>
      </c>
      <c r="M110" s="665">
        <f t="shared" si="5"/>
        <v>0.74885844748858443</v>
      </c>
      <c r="N110" s="665">
        <f t="shared" si="5"/>
        <v>5.2910052910053462E-3</v>
      </c>
      <c r="O110" s="666">
        <f t="shared" si="5"/>
        <v>0.32925170068027221</v>
      </c>
    </row>
    <row r="111" spans="1:15" ht="14.25" customHeight="1" x14ac:dyDescent="0.25">
      <c r="A111" s="662">
        <v>42736</v>
      </c>
      <c r="B111" s="663">
        <v>1315</v>
      </c>
      <c r="C111" s="663">
        <v>12</v>
      </c>
      <c r="D111" s="663">
        <v>5</v>
      </c>
      <c r="E111" s="663">
        <v>471</v>
      </c>
      <c r="F111" s="663">
        <v>704</v>
      </c>
      <c r="G111" s="664">
        <f t="shared" si="0"/>
        <v>2507</v>
      </c>
      <c r="I111" s="662">
        <v>42736</v>
      </c>
      <c r="J111" s="665">
        <f t="shared" si="5"/>
        <v>1.3482142857142856</v>
      </c>
      <c r="K111" s="665">
        <f t="shared" si="5"/>
        <v>-0.77777777777777779</v>
      </c>
      <c r="L111" s="665">
        <f t="shared" si="5"/>
        <v>0.25</v>
      </c>
      <c r="M111" s="665">
        <f t="shared" si="5"/>
        <v>-0.38511749347258484</v>
      </c>
      <c r="N111" s="665">
        <f t="shared" si="5"/>
        <v>0.23508771929824568</v>
      </c>
      <c r="O111" s="666">
        <f t="shared" si="5"/>
        <v>0.28300921187308092</v>
      </c>
    </row>
    <row r="112" spans="1:15" ht="14.25" customHeight="1" x14ac:dyDescent="0.25">
      <c r="A112" s="662">
        <v>42767</v>
      </c>
      <c r="B112" s="663">
        <v>600</v>
      </c>
      <c r="C112" s="663">
        <v>11</v>
      </c>
      <c r="D112" s="663">
        <v>0</v>
      </c>
      <c r="E112" s="663">
        <v>537</v>
      </c>
      <c r="F112" s="663">
        <v>391</v>
      </c>
      <c r="G112" s="664">
        <f t="shared" si="0"/>
        <v>1539</v>
      </c>
      <c r="I112" s="662">
        <v>42767</v>
      </c>
      <c r="J112" s="665">
        <f t="shared" si="5"/>
        <v>-0.54372623574144485</v>
      </c>
      <c r="K112" s="665">
        <f t="shared" si="5"/>
        <v>-8.333333333333337E-2</v>
      </c>
      <c r="L112" s="665">
        <f t="shared" si="5"/>
        <v>-1</v>
      </c>
      <c r="M112" s="665">
        <f t="shared" si="5"/>
        <v>0.14012738853503182</v>
      </c>
      <c r="N112" s="665">
        <f t="shared" si="5"/>
        <v>-0.44460227272727271</v>
      </c>
      <c r="O112" s="666">
        <f t="shared" si="5"/>
        <v>-0.38611886717191868</v>
      </c>
    </row>
    <row r="113" spans="1:15" ht="14.25" customHeight="1" x14ac:dyDescent="0.25">
      <c r="A113" s="662">
        <v>42795</v>
      </c>
      <c r="B113" s="663">
        <v>930</v>
      </c>
      <c r="C113" s="663">
        <v>32</v>
      </c>
      <c r="D113" s="663">
        <v>37</v>
      </c>
      <c r="E113" s="663">
        <v>781</v>
      </c>
      <c r="F113" s="663">
        <v>774</v>
      </c>
      <c r="G113" s="664">
        <f t="shared" si="0"/>
        <v>2554</v>
      </c>
      <c r="I113" s="662">
        <v>42795</v>
      </c>
      <c r="J113" s="665">
        <f t="shared" si="5"/>
        <v>0.55000000000000004</v>
      </c>
      <c r="K113" s="665">
        <f t="shared" si="5"/>
        <v>1.9090909090909092</v>
      </c>
      <c r="L113" s="665" t="e">
        <f t="shared" si="5"/>
        <v>#DIV/0!</v>
      </c>
      <c r="M113" s="665">
        <f t="shared" si="5"/>
        <v>0.45437616387337054</v>
      </c>
      <c r="N113" s="665">
        <f t="shared" si="5"/>
        <v>0.97953964194373411</v>
      </c>
      <c r="O113" s="666">
        <f t="shared" si="5"/>
        <v>0.65951916829109813</v>
      </c>
    </row>
    <row r="114" spans="1:15" ht="14.25" customHeight="1" x14ac:dyDescent="0.25">
      <c r="A114" s="662">
        <v>42826</v>
      </c>
      <c r="B114" s="663">
        <v>795</v>
      </c>
      <c r="C114" s="663">
        <v>28</v>
      </c>
      <c r="D114" s="663">
        <v>18</v>
      </c>
      <c r="E114" s="663">
        <v>700</v>
      </c>
      <c r="F114" s="663">
        <v>414</v>
      </c>
      <c r="G114" s="664">
        <f t="shared" si="0"/>
        <v>1955</v>
      </c>
      <c r="I114" s="662">
        <v>42826</v>
      </c>
      <c r="J114" s="665">
        <f t="shared" si="5"/>
        <v>-0.14516129032258063</v>
      </c>
      <c r="K114" s="665">
        <f t="shared" si="5"/>
        <v>-0.125</v>
      </c>
      <c r="L114" s="665">
        <f t="shared" si="5"/>
        <v>-0.51351351351351349</v>
      </c>
      <c r="M114" s="665">
        <f t="shared" si="5"/>
        <v>-0.10371318822023046</v>
      </c>
      <c r="N114" s="665">
        <f t="shared" si="5"/>
        <v>-0.46511627906976749</v>
      </c>
      <c r="O114" s="666">
        <f t="shared" si="5"/>
        <v>-0.23453406421299927</v>
      </c>
    </row>
    <row r="115" spans="1:15" ht="14.25" customHeight="1" x14ac:dyDescent="0.25">
      <c r="A115" s="662">
        <v>42856</v>
      </c>
      <c r="B115" s="663">
        <v>688</v>
      </c>
      <c r="C115" s="663">
        <v>54</v>
      </c>
      <c r="D115" s="663">
        <v>11</v>
      </c>
      <c r="E115" s="663">
        <v>787</v>
      </c>
      <c r="F115" s="663">
        <v>805</v>
      </c>
      <c r="G115" s="664">
        <f t="shared" si="0"/>
        <v>2345</v>
      </c>
      <c r="I115" s="662">
        <v>42856</v>
      </c>
      <c r="J115" s="665">
        <f t="shared" si="5"/>
        <v>-0.13459119496855343</v>
      </c>
      <c r="K115" s="665">
        <f t="shared" si="5"/>
        <v>0.9285714285714286</v>
      </c>
      <c r="L115" s="665">
        <f t="shared" si="5"/>
        <v>-0.38888888888888884</v>
      </c>
      <c r="M115" s="665">
        <f t="shared" si="5"/>
        <v>0.12428571428571433</v>
      </c>
      <c r="N115" s="665">
        <f t="shared" si="5"/>
        <v>0.94444444444444442</v>
      </c>
      <c r="O115" s="666">
        <f t="shared" si="5"/>
        <v>0.19948849104859345</v>
      </c>
    </row>
    <row r="116" spans="1:15" ht="14.25" customHeight="1" x14ac:dyDescent="0.25">
      <c r="A116" s="662">
        <v>42887</v>
      </c>
      <c r="B116" s="663">
        <v>684</v>
      </c>
      <c r="C116" s="663">
        <v>86</v>
      </c>
      <c r="D116" s="663">
        <v>25</v>
      </c>
      <c r="E116" s="663">
        <v>856</v>
      </c>
      <c r="F116" s="663">
        <v>435</v>
      </c>
      <c r="G116" s="664">
        <f t="shared" si="0"/>
        <v>2086</v>
      </c>
      <c r="I116" s="662">
        <v>42887</v>
      </c>
      <c r="J116" s="665">
        <f t="shared" si="5"/>
        <v>-5.8139534883721034E-3</v>
      </c>
      <c r="K116" s="665">
        <f t="shared" si="5"/>
        <v>0.59259259259259256</v>
      </c>
      <c r="L116" s="665">
        <f t="shared" si="5"/>
        <v>1.2727272727272729</v>
      </c>
      <c r="M116" s="665">
        <f t="shared" si="5"/>
        <v>8.7674714104193141E-2</v>
      </c>
      <c r="N116" s="665">
        <f t="shared" si="5"/>
        <v>-0.45962732919254656</v>
      </c>
      <c r="O116" s="666">
        <f t="shared" si="5"/>
        <v>-0.11044776119402988</v>
      </c>
    </row>
    <row r="117" spans="1:15" ht="14.25" customHeight="1" x14ac:dyDescent="0.25">
      <c r="A117" s="662">
        <v>42917</v>
      </c>
      <c r="B117" s="663">
        <v>977</v>
      </c>
      <c r="C117" s="663">
        <v>22</v>
      </c>
      <c r="D117" s="663">
        <v>2</v>
      </c>
      <c r="E117" s="663">
        <v>687</v>
      </c>
      <c r="F117" s="663">
        <v>592</v>
      </c>
      <c r="G117" s="664">
        <f t="shared" si="0"/>
        <v>2280</v>
      </c>
      <c r="I117" s="662">
        <v>42917</v>
      </c>
      <c r="J117" s="665">
        <f t="shared" si="5"/>
        <v>0.42836257309941517</v>
      </c>
      <c r="K117" s="665">
        <f t="shared" si="5"/>
        <v>-0.7441860465116279</v>
      </c>
      <c r="L117" s="665">
        <f t="shared" si="5"/>
        <v>-0.92</v>
      </c>
      <c r="M117" s="665">
        <f t="shared" si="5"/>
        <v>-0.19742990654205606</v>
      </c>
      <c r="N117" s="665">
        <f t="shared" si="5"/>
        <v>0.36091954022988504</v>
      </c>
      <c r="O117" s="666">
        <f t="shared" si="5"/>
        <v>9.3000958772770925E-2</v>
      </c>
    </row>
    <row r="118" spans="1:15" ht="14.25" customHeight="1" x14ac:dyDescent="0.25">
      <c r="A118" s="662">
        <v>42948</v>
      </c>
      <c r="B118" s="663">
        <v>1171</v>
      </c>
      <c r="C118" s="663">
        <v>31</v>
      </c>
      <c r="D118" s="663">
        <v>24</v>
      </c>
      <c r="E118" s="663">
        <v>778</v>
      </c>
      <c r="F118" s="663">
        <v>726</v>
      </c>
      <c r="G118" s="664">
        <f t="shared" si="0"/>
        <v>2730</v>
      </c>
      <c r="I118" s="662">
        <v>42948</v>
      </c>
      <c r="J118" s="665">
        <f t="shared" si="5"/>
        <v>0.1985670419651997</v>
      </c>
      <c r="K118" s="665">
        <f t="shared" si="5"/>
        <v>0.40909090909090917</v>
      </c>
      <c r="L118" s="665">
        <f t="shared" si="5"/>
        <v>11</v>
      </c>
      <c r="M118" s="665">
        <f t="shared" si="5"/>
        <v>0.13245997088791839</v>
      </c>
      <c r="N118" s="665">
        <f t="shared" si="5"/>
        <v>0.22635135135135132</v>
      </c>
      <c r="O118" s="666">
        <f t="shared" si="5"/>
        <v>0.19736842105263164</v>
      </c>
    </row>
    <row r="119" spans="1:15" ht="14.25" customHeight="1" x14ac:dyDescent="0.25">
      <c r="A119" s="662">
        <v>42979</v>
      </c>
      <c r="B119" s="663">
        <v>1154</v>
      </c>
      <c r="C119" s="663">
        <v>39</v>
      </c>
      <c r="D119" s="663">
        <v>23</v>
      </c>
      <c r="E119" s="663">
        <v>717</v>
      </c>
      <c r="F119" s="663">
        <v>734</v>
      </c>
      <c r="G119" s="664">
        <f t="shared" si="0"/>
        <v>2667</v>
      </c>
      <c r="I119" s="662">
        <v>42979</v>
      </c>
      <c r="J119" s="665">
        <f t="shared" si="5"/>
        <v>-1.4517506404782221E-2</v>
      </c>
      <c r="K119" s="665">
        <f t="shared" si="5"/>
        <v>0.25806451612903225</v>
      </c>
      <c r="L119" s="665">
        <f t="shared" si="5"/>
        <v>-4.166666666666663E-2</v>
      </c>
      <c r="M119" s="665">
        <f t="shared" si="5"/>
        <v>-7.8406169665809822E-2</v>
      </c>
      <c r="N119" s="665">
        <f t="shared" si="5"/>
        <v>1.1019283746556363E-2</v>
      </c>
      <c r="O119" s="666">
        <f t="shared" si="5"/>
        <v>-2.3076923076923106E-2</v>
      </c>
    </row>
    <row r="120" spans="1:15" ht="14.25" customHeight="1" x14ac:dyDescent="0.25">
      <c r="A120" s="662">
        <v>43009</v>
      </c>
      <c r="B120" s="663">
        <v>840</v>
      </c>
      <c r="C120" s="663">
        <v>25</v>
      </c>
      <c r="D120" s="663">
        <v>25</v>
      </c>
      <c r="E120" s="663">
        <v>704</v>
      </c>
      <c r="F120" s="663">
        <v>543</v>
      </c>
      <c r="G120" s="664">
        <f t="shared" si="0"/>
        <v>2137</v>
      </c>
      <c r="I120" s="662">
        <v>43009</v>
      </c>
      <c r="J120" s="665">
        <f t="shared" si="5"/>
        <v>-0.27209705372616988</v>
      </c>
      <c r="K120" s="665">
        <f t="shared" si="5"/>
        <v>-0.35897435897435892</v>
      </c>
      <c r="L120" s="665">
        <f t="shared" si="5"/>
        <v>8.6956521739130377E-2</v>
      </c>
      <c r="M120" s="665">
        <f t="shared" si="5"/>
        <v>-1.8131101813110173E-2</v>
      </c>
      <c r="N120" s="665">
        <f t="shared" si="5"/>
        <v>-0.26021798365122617</v>
      </c>
      <c r="O120" s="666">
        <f t="shared" si="5"/>
        <v>-0.19872515935508062</v>
      </c>
    </row>
    <row r="121" spans="1:15" ht="14.25" customHeight="1" x14ac:dyDescent="0.25">
      <c r="A121" s="662">
        <v>43040</v>
      </c>
      <c r="B121" s="663">
        <v>925</v>
      </c>
      <c r="C121" s="663">
        <v>30</v>
      </c>
      <c r="D121" s="663">
        <v>23</v>
      </c>
      <c r="E121" s="663">
        <v>751</v>
      </c>
      <c r="F121" s="663">
        <v>985</v>
      </c>
      <c r="G121" s="664">
        <f t="shared" si="0"/>
        <v>2714</v>
      </c>
      <c r="I121" s="662">
        <v>43040</v>
      </c>
      <c r="J121" s="665">
        <f t="shared" si="5"/>
        <v>0.10119047619047628</v>
      </c>
      <c r="K121" s="665">
        <f t="shared" si="5"/>
        <v>0.19999999999999996</v>
      </c>
      <c r="L121" s="665">
        <f t="shared" si="5"/>
        <v>-7.999999999999996E-2</v>
      </c>
      <c r="M121" s="665">
        <f t="shared" si="5"/>
        <v>6.6761363636363535E-2</v>
      </c>
      <c r="N121" s="665">
        <f t="shared" si="5"/>
        <v>0.81399631675874762</v>
      </c>
      <c r="O121" s="666">
        <f t="shared" si="5"/>
        <v>0.27000467945718287</v>
      </c>
    </row>
    <row r="122" spans="1:15" ht="14.25" customHeight="1" x14ac:dyDescent="0.25">
      <c r="A122" s="662">
        <v>43070</v>
      </c>
      <c r="B122" s="667">
        <v>807</v>
      </c>
      <c r="C122" s="667">
        <v>18</v>
      </c>
      <c r="D122" s="667">
        <v>4</v>
      </c>
      <c r="E122" s="667">
        <v>709</v>
      </c>
      <c r="F122" s="667">
        <v>799</v>
      </c>
      <c r="G122" s="664">
        <f t="shared" si="0"/>
        <v>2337</v>
      </c>
      <c r="I122" s="662">
        <v>43070</v>
      </c>
      <c r="J122" s="665">
        <f t="shared" si="5"/>
        <v>-0.1275675675675676</v>
      </c>
      <c r="K122" s="665">
        <f t="shared" si="5"/>
        <v>-0.4</v>
      </c>
      <c r="L122" s="665">
        <f t="shared" si="5"/>
        <v>-0.82608695652173914</v>
      </c>
      <c r="M122" s="665">
        <f t="shared" si="5"/>
        <v>-5.5925432756324889E-2</v>
      </c>
      <c r="N122" s="665">
        <f t="shared" si="5"/>
        <v>-0.18883248730964464</v>
      </c>
      <c r="O122" s="666">
        <f t="shared" si="5"/>
        <v>-0.13890935887988209</v>
      </c>
    </row>
    <row r="123" spans="1:15" ht="14.25" customHeight="1" x14ac:dyDescent="0.25">
      <c r="A123" s="662">
        <v>43101</v>
      </c>
      <c r="B123" s="663">
        <v>1094</v>
      </c>
      <c r="C123" s="663">
        <v>23</v>
      </c>
      <c r="D123" s="663">
        <v>15</v>
      </c>
      <c r="E123" s="663">
        <v>694</v>
      </c>
      <c r="F123" s="663">
        <v>919</v>
      </c>
      <c r="G123" s="664">
        <f t="shared" si="0"/>
        <v>2745</v>
      </c>
      <c r="I123" s="662">
        <v>43101</v>
      </c>
      <c r="J123" s="665">
        <f t="shared" si="5"/>
        <v>0.35563816604708798</v>
      </c>
      <c r="K123" s="665">
        <f t="shared" si="5"/>
        <v>0.27777777777777768</v>
      </c>
      <c r="L123" s="665">
        <f t="shared" si="5"/>
        <v>2.75</v>
      </c>
      <c r="M123" s="665">
        <f t="shared" si="5"/>
        <v>-2.1156558533145242E-2</v>
      </c>
      <c r="N123" s="665">
        <f t="shared" si="5"/>
        <v>0.15018773466833535</v>
      </c>
      <c r="O123" s="666">
        <f t="shared" si="5"/>
        <v>0.17458279845956359</v>
      </c>
    </row>
    <row r="124" spans="1:15" ht="14.25" customHeight="1" x14ac:dyDescent="0.25">
      <c r="A124" s="662">
        <v>43132</v>
      </c>
      <c r="B124" s="663">
        <v>973</v>
      </c>
      <c r="C124" s="663">
        <v>30</v>
      </c>
      <c r="D124" s="663">
        <v>28</v>
      </c>
      <c r="E124" s="663">
        <v>854</v>
      </c>
      <c r="F124" s="663">
        <v>924</v>
      </c>
      <c r="G124" s="664">
        <f t="shared" si="0"/>
        <v>2809</v>
      </c>
      <c r="I124" s="662">
        <v>43132</v>
      </c>
      <c r="J124" s="665">
        <f t="shared" si="5"/>
        <v>-0.11060329067641683</v>
      </c>
      <c r="K124" s="665">
        <f t="shared" si="5"/>
        <v>0.30434782608695654</v>
      </c>
      <c r="L124" s="665">
        <f t="shared" si="5"/>
        <v>0.8666666666666667</v>
      </c>
      <c r="M124" s="665">
        <f t="shared" si="5"/>
        <v>0.2305475504322767</v>
      </c>
      <c r="N124" s="665">
        <f t="shared" si="5"/>
        <v>5.4406964091404664E-3</v>
      </c>
      <c r="O124" s="666">
        <f t="shared" si="5"/>
        <v>2.3315118397085666E-2</v>
      </c>
    </row>
    <row r="125" spans="1:15" ht="14.25" customHeight="1" x14ac:dyDescent="0.25">
      <c r="A125" s="662">
        <v>43160</v>
      </c>
      <c r="B125" s="663">
        <v>1194</v>
      </c>
      <c r="C125" s="663">
        <v>39</v>
      </c>
      <c r="D125" s="663">
        <v>13</v>
      </c>
      <c r="E125" s="663">
        <v>675</v>
      </c>
      <c r="F125" s="663">
        <v>871</v>
      </c>
      <c r="G125" s="664">
        <f t="shared" si="0"/>
        <v>2792</v>
      </c>
      <c r="I125" s="662">
        <v>43160</v>
      </c>
      <c r="J125" s="665">
        <f t="shared" si="5"/>
        <v>0.22713257965056521</v>
      </c>
      <c r="K125" s="665">
        <f t="shared" si="5"/>
        <v>0.30000000000000004</v>
      </c>
      <c r="L125" s="665">
        <f t="shared" si="5"/>
        <v>-0.5357142857142857</v>
      </c>
      <c r="M125" s="665">
        <f t="shared" si="5"/>
        <v>-0.20960187353629978</v>
      </c>
      <c r="N125" s="665">
        <f t="shared" si="5"/>
        <v>-5.7359307359307388E-2</v>
      </c>
      <c r="O125" s="666">
        <f t="shared" si="5"/>
        <v>-6.0519757920968198E-3</v>
      </c>
    </row>
    <row r="126" spans="1:15" ht="14.25" customHeight="1" x14ac:dyDescent="0.25">
      <c r="A126" s="662">
        <v>43191</v>
      </c>
      <c r="B126" s="663">
        <v>1243</v>
      </c>
      <c r="C126" s="663">
        <v>54</v>
      </c>
      <c r="D126" s="663">
        <v>0</v>
      </c>
      <c r="E126" s="663">
        <v>841</v>
      </c>
      <c r="F126" s="663">
        <v>698</v>
      </c>
      <c r="G126" s="664">
        <f t="shared" si="0"/>
        <v>2836</v>
      </c>
      <c r="I126" s="662">
        <v>43191</v>
      </c>
      <c r="J126" s="665">
        <f t="shared" si="5"/>
        <v>4.1038525963149164E-2</v>
      </c>
      <c r="K126" s="665">
        <f t="shared" si="5"/>
        <v>0.38461538461538458</v>
      </c>
      <c r="L126" s="665">
        <f t="shared" si="5"/>
        <v>-1</v>
      </c>
      <c r="M126" s="665">
        <f t="shared" si="5"/>
        <v>0.24592592592592588</v>
      </c>
      <c r="N126" s="665">
        <f t="shared" si="5"/>
        <v>-0.19862227324913895</v>
      </c>
      <c r="O126" s="666">
        <f t="shared" si="5"/>
        <v>1.5759312320916985E-2</v>
      </c>
    </row>
    <row r="127" spans="1:15" ht="14.25" customHeight="1" x14ac:dyDescent="0.25">
      <c r="A127" s="662">
        <v>43221</v>
      </c>
      <c r="B127" s="663">
        <v>1285</v>
      </c>
      <c r="C127" s="663">
        <v>28</v>
      </c>
      <c r="D127" s="663">
        <v>11</v>
      </c>
      <c r="E127" s="663">
        <v>597</v>
      </c>
      <c r="F127" s="663">
        <v>963</v>
      </c>
      <c r="G127" s="664">
        <f t="shared" si="0"/>
        <v>2884</v>
      </c>
      <c r="I127" s="662">
        <v>43221</v>
      </c>
      <c r="J127" s="665">
        <f t="shared" si="5"/>
        <v>3.3789219629927647E-2</v>
      </c>
      <c r="K127" s="665">
        <f t="shared" si="5"/>
        <v>-0.48148148148148151</v>
      </c>
      <c r="L127" s="665" t="e">
        <f t="shared" si="5"/>
        <v>#DIV/0!</v>
      </c>
      <c r="M127" s="665">
        <f t="shared" si="5"/>
        <v>-0.29013079667063024</v>
      </c>
      <c r="N127" s="665">
        <f t="shared" si="5"/>
        <v>0.37965616045845274</v>
      </c>
      <c r="O127" s="666">
        <f t="shared" si="5"/>
        <v>1.6925246826516194E-2</v>
      </c>
    </row>
    <row r="128" spans="1:15" ht="14.25" customHeight="1" x14ac:dyDescent="0.25">
      <c r="A128" s="662">
        <v>43252</v>
      </c>
      <c r="B128" s="663">
        <v>1088</v>
      </c>
      <c r="C128" s="663">
        <v>9</v>
      </c>
      <c r="D128" s="663">
        <v>0</v>
      </c>
      <c r="E128" s="663">
        <v>904</v>
      </c>
      <c r="F128" s="663">
        <v>883</v>
      </c>
      <c r="G128" s="664">
        <f t="shared" si="0"/>
        <v>2884</v>
      </c>
      <c r="I128" s="662">
        <v>43252</v>
      </c>
      <c r="J128" s="665">
        <f t="shared" si="5"/>
        <v>-0.15330739299610896</v>
      </c>
      <c r="K128" s="665">
        <f t="shared" si="5"/>
        <v>-0.6785714285714286</v>
      </c>
      <c r="L128" s="665">
        <f t="shared" si="5"/>
        <v>-1</v>
      </c>
      <c r="M128" s="665">
        <f t="shared" si="5"/>
        <v>0.5142378559463987</v>
      </c>
      <c r="N128" s="665">
        <f t="shared" si="5"/>
        <v>-8.3073727933541064E-2</v>
      </c>
      <c r="O128" s="666">
        <f t="shared" si="5"/>
        <v>0</v>
      </c>
    </row>
    <row r="129" spans="1:15" ht="14.25" customHeight="1" x14ac:dyDescent="0.25">
      <c r="A129" s="662">
        <v>43282</v>
      </c>
      <c r="B129" s="663">
        <v>1434</v>
      </c>
      <c r="C129" s="663">
        <v>55</v>
      </c>
      <c r="D129" s="663">
        <v>0</v>
      </c>
      <c r="E129" s="663">
        <v>697</v>
      </c>
      <c r="F129" s="663">
        <v>790</v>
      </c>
      <c r="G129" s="664">
        <f t="shared" si="0"/>
        <v>2976</v>
      </c>
      <c r="I129" s="662">
        <v>43282</v>
      </c>
      <c r="J129" s="665">
        <f t="shared" si="5"/>
        <v>0.31801470588235303</v>
      </c>
      <c r="K129" s="665">
        <f t="shared" si="5"/>
        <v>5.1111111111111107</v>
      </c>
      <c r="L129" s="665" t="e">
        <f t="shared" si="5"/>
        <v>#DIV/0!</v>
      </c>
      <c r="M129" s="665">
        <f t="shared" si="5"/>
        <v>-0.22898230088495575</v>
      </c>
      <c r="N129" s="665">
        <f t="shared" si="5"/>
        <v>-0.10532276330690826</v>
      </c>
      <c r="O129" s="666">
        <f t="shared" si="5"/>
        <v>3.1900138696255187E-2</v>
      </c>
    </row>
    <row r="130" spans="1:15" ht="14.25" customHeight="1" x14ac:dyDescent="0.25">
      <c r="A130" s="662">
        <v>43313</v>
      </c>
      <c r="B130" s="663">
        <v>1686</v>
      </c>
      <c r="C130" s="663">
        <v>20</v>
      </c>
      <c r="D130" s="663">
        <v>28</v>
      </c>
      <c r="E130" s="663">
        <v>911</v>
      </c>
      <c r="F130" s="663">
        <v>1050</v>
      </c>
      <c r="G130" s="664">
        <f t="shared" si="0"/>
        <v>3695</v>
      </c>
      <c r="I130" s="662">
        <v>43313</v>
      </c>
      <c r="J130" s="665">
        <f t="shared" si="5"/>
        <v>0.17573221757322166</v>
      </c>
      <c r="K130" s="665">
        <f t="shared" si="5"/>
        <v>-0.63636363636363635</v>
      </c>
      <c r="L130" s="665" t="e">
        <f t="shared" si="5"/>
        <v>#DIV/0!</v>
      </c>
      <c r="M130" s="665">
        <f t="shared" si="5"/>
        <v>0.30703012912482075</v>
      </c>
      <c r="N130" s="665">
        <f t="shared" si="5"/>
        <v>0.32911392405063289</v>
      </c>
      <c r="O130" s="666">
        <f t="shared" si="5"/>
        <v>0.24159946236559149</v>
      </c>
    </row>
    <row r="131" spans="1:15" ht="14.25" customHeight="1" x14ac:dyDescent="0.25">
      <c r="A131" s="662">
        <v>43344</v>
      </c>
      <c r="B131" s="663">
        <v>1745</v>
      </c>
      <c r="C131" s="663">
        <v>34</v>
      </c>
      <c r="D131" s="663">
        <v>15</v>
      </c>
      <c r="E131" s="663">
        <v>644</v>
      </c>
      <c r="F131" s="663">
        <v>864</v>
      </c>
      <c r="G131" s="671">
        <f t="shared" si="0"/>
        <v>3302</v>
      </c>
      <c r="I131" s="662">
        <v>43344</v>
      </c>
      <c r="J131" s="665">
        <f t="shared" si="5"/>
        <v>3.4994068801897926E-2</v>
      </c>
      <c r="K131" s="665">
        <f t="shared" si="5"/>
        <v>0.7</v>
      </c>
      <c r="L131" s="665">
        <f t="shared" si="5"/>
        <v>-0.4642857142857143</v>
      </c>
      <c r="M131" s="665">
        <f t="shared" si="5"/>
        <v>-0.29308452250274419</v>
      </c>
      <c r="N131" s="665">
        <f t="shared" si="5"/>
        <v>-0.17714285714285716</v>
      </c>
      <c r="O131" s="666">
        <f t="shared" si="5"/>
        <v>-0.10635994587280106</v>
      </c>
    </row>
    <row r="132" spans="1:15" ht="14.25" customHeight="1" x14ac:dyDescent="0.25">
      <c r="A132" s="662">
        <v>43374</v>
      </c>
      <c r="B132" s="663">
        <v>1288</v>
      </c>
      <c r="C132" s="663">
        <v>38</v>
      </c>
      <c r="D132" s="663">
        <v>20</v>
      </c>
      <c r="E132" s="663">
        <v>1118</v>
      </c>
      <c r="F132" s="663">
        <v>782</v>
      </c>
      <c r="G132" s="671">
        <f t="shared" si="0"/>
        <v>3246</v>
      </c>
      <c r="I132" s="662">
        <v>43374</v>
      </c>
      <c r="J132" s="665">
        <f t="shared" si="5"/>
        <v>-0.26189111747851002</v>
      </c>
      <c r="K132" s="665">
        <f t="shared" si="5"/>
        <v>0.11764705882352944</v>
      </c>
      <c r="L132" s="665">
        <f t="shared" si="5"/>
        <v>0.33333333333333326</v>
      </c>
      <c r="M132" s="665">
        <f t="shared" si="5"/>
        <v>0.7360248447204969</v>
      </c>
      <c r="N132" s="665">
        <f t="shared" si="5"/>
        <v>-9.490740740740744E-2</v>
      </c>
      <c r="O132" s="666">
        <f t="shared" si="5"/>
        <v>-1.6959418534221671E-2</v>
      </c>
    </row>
    <row r="133" spans="1:15" ht="14.25" customHeight="1" x14ac:dyDescent="0.25">
      <c r="A133" s="662">
        <v>43405</v>
      </c>
      <c r="B133" s="663">
        <v>1014</v>
      </c>
      <c r="C133" s="663">
        <v>17</v>
      </c>
      <c r="D133" s="663">
        <v>19</v>
      </c>
      <c r="E133" s="663">
        <v>935</v>
      </c>
      <c r="F133" s="663">
        <v>823</v>
      </c>
      <c r="G133" s="664">
        <f t="shared" si="0"/>
        <v>2808</v>
      </c>
      <c r="I133" s="662">
        <v>43405</v>
      </c>
      <c r="J133" s="665">
        <f t="shared" si="5"/>
        <v>-0.21273291925465843</v>
      </c>
      <c r="K133" s="665">
        <f t="shared" si="5"/>
        <v>-0.55263157894736836</v>
      </c>
      <c r="L133" s="665">
        <f t="shared" si="5"/>
        <v>-5.0000000000000044E-2</v>
      </c>
      <c r="M133" s="665">
        <f t="shared" si="5"/>
        <v>-0.1636851520572451</v>
      </c>
      <c r="N133" s="665">
        <f t="shared" si="5"/>
        <v>5.2429667519181544E-2</v>
      </c>
      <c r="O133" s="666">
        <f t="shared" si="5"/>
        <v>-0.1349353049907579</v>
      </c>
    </row>
    <row r="134" spans="1:15" ht="14.25" customHeight="1" x14ac:dyDescent="0.25">
      <c r="A134" s="662">
        <v>43435</v>
      </c>
      <c r="B134" s="667">
        <v>1212</v>
      </c>
      <c r="C134" s="667">
        <v>21</v>
      </c>
      <c r="D134" s="667">
        <v>14</v>
      </c>
      <c r="E134" s="667">
        <v>775</v>
      </c>
      <c r="F134" s="667">
        <v>891</v>
      </c>
      <c r="G134" s="664">
        <f t="shared" si="0"/>
        <v>2913</v>
      </c>
      <c r="I134" s="662">
        <v>43435</v>
      </c>
      <c r="J134" s="665">
        <f t="shared" si="5"/>
        <v>0.19526627218934922</v>
      </c>
      <c r="K134" s="665">
        <f t="shared" si="5"/>
        <v>0.23529411764705888</v>
      </c>
      <c r="L134" s="665">
        <f t="shared" si="5"/>
        <v>-0.26315789473684215</v>
      </c>
      <c r="M134" s="665">
        <f t="shared" si="5"/>
        <v>-0.17112299465240643</v>
      </c>
      <c r="N134" s="665">
        <f t="shared" si="5"/>
        <v>8.2624544349939155E-2</v>
      </c>
      <c r="O134" s="666">
        <f t="shared" si="5"/>
        <v>3.7393162393162482E-2</v>
      </c>
    </row>
    <row r="135" spans="1:15" ht="14.25" customHeight="1" x14ac:dyDescent="0.25">
      <c r="A135" s="662">
        <v>43466</v>
      </c>
      <c r="B135" s="663">
        <v>1005</v>
      </c>
      <c r="C135" s="663">
        <v>32</v>
      </c>
      <c r="D135" s="663">
        <v>41</v>
      </c>
      <c r="E135" s="663">
        <v>522</v>
      </c>
      <c r="F135" s="663">
        <v>764</v>
      </c>
      <c r="G135" s="664">
        <f t="shared" si="0"/>
        <v>2364</v>
      </c>
      <c r="I135" s="662">
        <v>43466</v>
      </c>
      <c r="J135" s="665">
        <f t="shared" si="5"/>
        <v>-0.17079207920792083</v>
      </c>
      <c r="K135" s="665">
        <f t="shared" si="5"/>
        <v>0.52380952380952372</v>
      </c>
      <c r="L135" s="665">
        <f t="shared" si="5"/>
        <v>1.9285714285714284</v>
      </c>
      <c r="M135" s="665">
        <f t="shared" si="5"/>
        <v>-0.32645161290322577</v>
      </c>
      <c r="N135" s="665">
        <f t="shared" si="5"/>
        <v>-0.14253647586980922</v>
      </c>
      <c r="O135" s="666">
        <f t="shared" si="5"/>
        <v>-0.18846549948506697</v>
      </c>
    </row>
    <row r="136" spans="1:15" ht="14.25" customHeight="1" x14ac:dyDescent="0.25">
      <c r="A136" s="662">
        <v>43497</v>
      </c>
      <c r="B136" s="663">
        <v>1234</v>
      </c>
      <c r="C136" s="663">
        <v>40</v>
      </c>
      <c r="D136" s="663">
        <v>30</v>
      </c>
      <c r="E136" s="663">
        <v>608</v>
      </c>
      <c r="F136" s="663">
        <v>732</v>
      </c>
      <c r="G136" s="664">
        <f t="shared" si="0"/>
        <v>2644</v>
      </c>
      <c r="I136" s="662">
        <v>43497</v>
      </c>
      <c r="J136" s="665">
        <f t="shared" si="5"/>
        <v>0.22786069651741303</v>
      </c>
      <c r="K136" s="665">
        <f t="shared" si="5"/>
        <v>0.25</v>
      </c>
      <c r="L136" s="665">
        <f t="shared" si="5"/>
        <v>-0.26829268292682928</v>
      </c>
      <c r="M136" s="665">
        <f t="shared" si="5"/>
        <v>0.16475095785440619</v>
      </c>
      <c r="N136" s="665">
        <f t="shared" si="5"/>
        <v>-4.1884816753926746E-2</v>
      </c>
      <c r="O136" s="666">
        <f t="shared" si="5"/>
        <v>0.11844331641285955</v>
      </c>
    </row>
    <row r="137" spans="1:15" ht="14.25" customHeight="1" x14ac:dyDescent="0.25">
      <c r="A137" s="662">
        <v>43525</v>
      </c>
      <c r="B137" s="663">
        <v>875</v>
      </c>
      <c r="C137" s="663">
        <v>19</v>
      </c>
      <c r="D137" s="663">
        <v>22</v>
      </c>
      <c r="E137" s="663">
        <v>578</v>
      </c>
      <c r="F137" s="663">
        <v>793</v>
      </c>
      <c r="G137" s="664">
        <f t="shared" si="0"/>
        <v>2287</v>
      </c>
      <c r="I137" s="662">
        <v>43525</v>
      </c>
      <c r="J137" s="665">
        <f t="shared" ref="J137:O179" si="6">+B137/B136-1</f>
        <v>-0.29092382495948133</v>
      </c>
      <c r="K137" s="665">
        <f t="shared" si="6"/>
        <v>-0.52500000000000002</v>
      </c>
      <c r="L137" s="665">
        <f t="shared" si="6"/>
        <v>-0.26666666666666672</v>
      </c>
      <c r="M137" s="665">
        <f t="shared" si="6"/>
        <v>-4.9342105263157854E-2</v>
      </c>
      <c r="N137" s="665">
        <f t="shared" si="6"/>
        <v>8.3333333333333259E-2</v>
      </c>
      <c r="O137" s="666">
        <f t="shared" si="6"/>
        <v>-0.13502269288956126</v>
      </c>
    </row>
    <row r="138" spans="1:15" ht="14.25" customHeight="1" x14ac:dyDescent="0.25">
      <c r="A138" s="662">
        <v>43556</v>
      </c>
      <c r="B138" s="663">
        <v>1066</v>
      </c>
      <c r="C138" s="663">
        <v>7</v>
      </c>
      <c r="D138" s="663">
        <v>9</v>
      </c>
      <c r="E138" s="663">
        <v>493</v>
      </c>
      <c r="F138" s="663">
        <v>852</v>
      </c>
      <c r="G138" s="664">
        <f t="shared" si="0"/>
        <v>2427</v>
      </c>
      <c r="I138" s="662">
        <v>43556</v>
      </c>
      <c r="J138" s="665">
        <f t="shared" si="6"/>
        <v>0.21828571428571419</v>
      </c>
      <c r="K138" s="665">
        <f t="shared" si="6"/>
        <v>-0.63157894736842102</v>
      </c>
      <c r="L138" s="665">
        <f t="shared" si="6"/>
        <v>-0.59090909090909083</v>
      </c>
      <c r="M138" s="665">
        <f t="shared" si="6"/>
        <v>-0.1470588235294118</v>
      </c>
      <c r="N138" s="665">
        <f t="shared" si="6"/>
        <v>7.4401008827238435E-2</v>
      </c>
      <c r="O138" s="666">
        <f t="shared" si="6"/>
        <v>6.1215566243987718E-2</v>
      </c>
    </row>
    <row r="139" spans="1:15" ht="14.25" customHeight="1" x14ac:dyDescent="0.25">
      <c r="A139" s="662">
        <v>43586</v>
      </c>
      <c r="B139" s="663">
        <v>1091</v>
      </c>
      <c r="C139" s="663">
        <v>37</v>
      </c>
      <c r="D139" s="663">
        <v>20</v>
      </c>
      <c r="E139" s="663">
        <v>526</v>
      </c>
      <c r="F139" s="663">
        <v>774</v>
      </c>
      <c r="G139" s="664">
        <f t="shared" si="0"/>
        <v>2448</v>
      </c>
      <c r="I139" s="662">
        <v>43586</v>
      </c>
      <c r="J139" s="665">
        <f t="shared" si="6"/>
        <v>2.3452157598499168E-2</v>
      </c>
      <c r="K139" s="665">
        <f t="shared" si="6"/>
        <v>4.2857142857142856</v>
      </c>
      <c r="L139" s="665">
        <f t="shared" si="6"/>
        <v>1.2222222222222223</v>
      </c>
      <c r="M139" s="665">
        <f t="shared" si="6"/>
        <v>6.6937119675456458E-2</v>
      </c>
      <c r="N139" s="665">
        <f t="shared" si="6"/>
        <v>-9.1549295774647876E-2</v>
      </c>
      <c r="O139" s="666">
        <f t="shared" si="6"/>
        <v>8.6526576019776424E-3</v>
      </c>
    </row>
    <row r="140" spans="1:15" ht="14.25" customHeight="1" x14ac:dyDescent="0.25">
      <c r="A140" s="662">
        <v>43617</v>
      </c>
      <c r="B140" s="663">
        <v>857</v>
      </c>
      <c r="C140" s="663">
        <v>6</v>
      </c>
      <c r="D140" s="663">
        <v>3</v>
      </c>
      <c r="E140" s="663">
        <v>381</v>
      </c>
      <c r="F140" s="663">
        <v>661</v>
      </c>
      <c r="G140" s="664">
        <f t="shared" si="0"/>
        <v>1908</v>
      </c>
      <c r="I140" s="662">
        <v>43617</v>
      </c>
      <c r="J140" s="665">
        <f t="shared" si="6"/>
        <v>-0.21448212648945919</v>
      </c>
      <c r="K140" s="665">
        <f t="shared" si="6"/>
        <v>-0.83783783783783783</v>
      </c>
      <c r="L140" s="665">
        <f t="shared" si="6"/>
        <v>-0.85</v>
      </c>
      <c r="M140" s="665">
        <f t="shared" si="6"/>
        <v>-0.2756653992395437</v>
      </c>
      <c r="N140" s="665">
        <f t="shared" si="6"/>
        <v>-0.14599483204134367</v>
      </c>
      <c r="O140" s="666">
        <f t="shared" si="6"/>
        <v>-0.22058823529411764</v>
      </c>
    </row>
    <row r="141" spans="1:15" ht="14.25" customHeight="1" x14ac:dyDescent="0.25">
      <c r="A141" s="662">
        <v>43647</v>
      </c>
      <c r="B141" s="663">
        <v>817</v>
      </c>
      <c r="C141" s="663">
        <v>57</v>
      </c>
      <c r="D141" s="663">
        <v>17</v>
      </c>
      <c r="E141" s="663">
        <v>613</v>
      </c>
      <c r="F141" s="663">
        <v>543</v>
      </c>
      <c r="G141" s="664">
        <f t="shared" si="0"/>
        <v>2047</v>
      </c>
      <c r="I141" s="662">
        <v>43647</v>
      </c>
      <c r="J141" s="665">
        <f t="shared" si="6"/>
        <v>-4.6674445740956805E-2</v>
      </c>
      <c r="K141" s="665">
        <f t="shared" si="6"/>
        <v>8.5</v>
      </c>
      <c r="L141" s="665">
        <f t="shared" si="6"/>
        <v>4.666666666666667</v>
      </c>
      <c r="M141" s="665">
        <f t="shared" si="6"/>
        <v>0.6089238845144358</v>
      </c>
      <c r="N141" s="665">
        <f t="shared" si="6"/>
        <v>-0.17851739788199694</v>
      </c>
      <c r="O141" s="666">
        <f t="shared" si="6"/>
        <v>7.2851153039832361E-2</v>
      </c>
    </row>
    <row r="142" spans="1:15" ht="14.25" customHeight="1" x14ac:dyDescent="0.25">
      <c r="A142" s="662">
        <v>43678</v>
      </c>
      <c r="B142" s="663">
        <v>917</v>
      </c>
      <c r="C142" s="663">
        <v>26</v>
      </c>
      <c r="D142" s="663">
        <v>4</v>
      </c>
      <c r="E142" s="663">
        <v>671</v>
      </c>
      <c r="F142" s="663">
        <v>584</v>
      </c>
      <c r="G142" s="664">
        <f t="shared" si="0"/>
        <v>2202</v>
      </c>
      <c r="I142" s="662">
        <v>43678</v>
      </c>
      <c r="J142" s="665">
        <f t="shared" si="6"/>
        <v>0.1223990208078336</v>
      </c>
      <c r="K142" s="665">
        <f t="shared" si="6"/>
        <v>-0.54385964912280704</v>
      </c>
      <c r="L142" s="665">
        <f t="shared" si="6"/>
        <v>-0.76470588235294112</v>
      </c>
      <c r="M142" s="665">
        <f t="shared" si="6"/>
        <v>9.4616639477977271E-2</v>
      </c>
      <c r="N142" s="665">
        <f t="shared" si="6"/>
        <v>7.5506445672191447E-2</v>
      </c>
      <c r="O142" s="666">
        <f t="shared" si="6"/>
        <v>7.5720566682950574E-2</v>
      </c>
    </row>
    <row r="143" spans="1:15" ht="14.25" customHeight="1" x14ac:dyDescent="0.25">
      <c r="A143" s="662">
        <v>43709</v>
      </c>
      <c r="B143" s="663">
        <v>1102</v>
      </c>
      <c r="C143" s="663">
        <v>121</v>
      </c>
      <c r="D143" s="663">
        <v>19</v>
      </c>
      <c r="E143" s="663">
        <v>342</v>
      </c>
      <c r="F143" s="663">
        <v>689</v>
      </c>
      <c r="G143" s="664">
        <f t="shared" si="0"/>
        <v>2273</v>
      </c>
      <c r="I143" s="662">
        <v>43709</v>
      </c>
      <c r="J143" s="665">
        <f t="shared" si="6"/>
        <v>0.20174482006543082</v>
      </c>
      <c r="K143" s="665">
        <f t="shared" si="6"/>
        <v>3.6538461538461542</v>
      </c>
      <c r="L143" s="665">
        <f t="shared" si="6"/>
        <v>3.75</v>
      </c>
      <c r="M143" s="665">
        <f t="shared" si="6"/>
        <v>-0.49031296572280181</v>
      </c>
      <c r="N143" s="665">
        <f t="shared" si="6"/>
        <v>0.1797945205479452</v>
      </c>
      <c r="O143" s="666">
        <f t="shared" si="6"/>
        <v>3.2243415077202631E-2</v>
      </c>
    </row>
    <row r="144" spans="1:15" ht="14.25" customHeight="1" x14ac:dyDescent="0.25">
      <c r="A144" s="662">
        <v>43739</v>
      </c>
      <c r="B144" s="663">
        <v>1353</v>
      </c>
      <c r="C144" s="663">
        <v>13</v>
      </c>
      <c r="D144" s="663">
        <v>19</v>
      </c>
      <c r="E144" s="663">
        <v>309</v>
      </c>
      <c r="F144" s="663">
        <v>657</v>
      </c>
      <c r="G144" s="664">
        <f t="shared" si="0"/>
        <v>2351</v>
      </c>
      <c r="I144" s="662">
        <v>43739</v>
      </c>
      <c r="J144" s="665">
        <f t="shared" si="6"/>
        <v>0.22776769509981842</v>
      </c>
      <c r="K144" s="665">
        <f t="shared" si="6"/>
        <v>-0.8925619834710744</v>
      </c>
      <c r="L144" s="665">
        <f t="shared" si="6"/>
        <v>0</v>
      </c>
      <c r="M144" s="665">
        <f t="shared" si="6"/>
        <v>-9.6491228070175405E-2</v>
      </c>
      <c r="N144" s="665">
        <f t="shared" si="6"/>
        <v>-4.6444121915820036E-2</v>
      </c>
      <c r="O144" s="666">
        <f t="shared" si="6"/>
        <v>3.4315882094148709E-2</v>
      </c>
    </row>
    <row r="145" spans="1:15" ht="14.25" customHeight="1" x14ac:dyDescent="0.25">
      <c r="A145" s="662">
        <v>43770</v>
      </c>
      <c r="B145" s="663">
        <v>1343</v>
      </c>
      <c r="C145" s="663">
        <v>19</v>
      </c>
      <c r="D145" s="663">
        <v>7</v>
      </c>
      <c r="E145" s="663">
        <v>436</v>
      </c>
      <c r="F145" s="663">
        <v>951</v>
      </c>
      <c r="G145" s="664">
        <f t="shared" si="0"/>
        <v>2756</v>
      </c>
      <c r="I145" s="662">
        <v>43770</v>
      </c>
      <c r="J145" s="665">
        <f t="shared" si="6"/>
        <v>-7.3909830007391486E-3</v>
      </c>
      <c r="K145" s="665">
        <f t="shared" si="6"/>
        <v>0.46153846153846145</v>
      </c>
      <c r="L145" s="665">
        <f t="shared" si="6"/>
        <v>-0.63157894736842102</v>
      </c>
      <c r="M145" s="665">
        <f t="shared" si="6"/>
        <v>0.41100323624595458</v>
      </c>
      <c r="N145" s="665">
        <f t="shared" si="6"/>
        <v>0.44748858447488593</v>
      </c>
      <c r="O145" s="666">
        <f t="shared" si="6"/>
        <v>0.17226712037430891</v>
      </c>
    </row>
    <row r="146" spans="1:15" ht="14.25" customHeight="1" x14ac:dyDescent="0.25">
      <c r="A146" s="662">
        <v>43800</v>
      </c>
      <c r="B146" s="667">
        <v>1314</v>
      </c>
      <c r="C146" s="667">
        <v>34</v>
      </c>
      <c r="D146" s="667">
        <v>6</v>
      </c>
      <c r="E146" s="667">
        <v>668</v>
      </c>
      <c r="F146" s="667">
        <v>708</v>
      </c>
      <c r="G146" s="664">
        <f t="shared" si="0"/>
        <v>2730</v>
      </c>
      <c r="I146" s="662">
        <v>43800</v>
      </c>
      <c r="J146" s="665">
        <f t="shared" si="6"/>
        <v>-2.1593447505584562E-2</v>
      </c>
      <c r="K146" s="665">
        <f t="shared" si="6"/>
        <v>0.78947368421052633</v>
      </c>
      <c r="L146" s="665">
        <f t="shared" si="6"/>
        <v>-0.1428571428571429</v>
      </c>
      <c r="M146" s="665">
        <f t="shared" si="6"/>
        <v>0.53211009174311918</v>
      </c>
      <c r="N146" s="665">
        <f t="shared" si="6"/>
        <v>-0.25552050473186116</v>
      </c>
      <c r="O146" s="666">
        <f t="shared" si="6"/>
        <v>-9.4339622641509413E-3</v>
      </c>
    </row>
    <row r="147" spans="1:15" ht="14.25" customHeight="1" x14ac:dyDescent="0.25">
      <c r="A147" s="662">
        <v>43831</v>
      </c>
      <c r="B147" s="663">
        <v>1367</v>
      </c>
      <c r="C147" s="663">
        <v>11</v>
      </c>
      <c r="D147" s="663">
        <v>41</v>
      </c>
      <c r="E147" s="663">
        <v>582</v>
      </c>
      <c r="F147" s="663">
        <v>748</v>
      </c>
      <c r="G147" s="664">
        <f t="shared" si="0"/>
        <v>2749</v>
      </c>
      <c r="I147" s="662">
        <v>43831</v>
      </c>
      <c r="J147" s="665">
        <f t="shared" si="6"/>
        <v>4.0334855403348469E-2</v>
      </c>
      <c r="K147" s="665">
        <f t="shared" si="6"/>
        <v>-0.67647058823529416</v>
      </c>
      <c r="L147" s="665">
        <f t="shared" si="6"/>
        <v>5.833333333333333</v>
      </c>
      <c r="M147" s="665">
        <f t="shared" si="6"/>
        <v>-0.12874251497005984</v>
      </c>
      <c r="N147" s="665">
        <f t="shared" si="6"/>
        <v>5.6497175141242861E-2</v>
      </c>
      <c r="O147" s="666">
        <f t="shared" si="6"/>
        <v>6.959706959706935E-3</v>
      </c>
    </row>
    <row r="148" spans="1:15" ht="14.25" customHeight="1" x14ac:dyDescent="0.25">
      <c r="A148" s="662">
        <v>43862</v>
      </c>
      <c r="B148" s="663">
        <v>1098</v>
      </c>
      <c r="C148" s="663">
        <v>29</v>
      </c>
      <c r="D148" s="663">
        <v>14</v>
      </c>
      <c r="E148" s="663">
        <v>372</v>
      </c>
      <c r="F148" s="663">
        <v>586</v>
      </c>
      <c r="G148" s="664">
        <f t="shared" si="0"/>
        <v>2099</v>
      </c>
      <c r="I148" s="662">
        <v>43862</v>
      </c>
      <c r="J148" s="665">
        <f t="shared" si="6"/>
        <v>-0.19678127286027802</v>
      </c>
      <c r="K148" s="665">
        <f t="shared" si="6"/>
        <v>1.6363636363636362</v>
      </c>
      <c r="L148" s="665">
        <f t="shared" si="6"/>
        <v>-0.65853658536585358</v>
      </c>
      <c r="M148" s="665">
        <f t="shared" si="6"/>
        <v>-0.36082474226804129</v>
      </c>
      <c r="N148" s="665">
        <f t="shared" si="6"/>
        <v>-0.21657754010695185</v>
      </c>
      <c r="O148" s="666">
        <f t="shared" si="6"/>
        <v>-0.23644961804292475</v>
      </c>
    </row>
    <row r="149" spans="1:15" ht="14.25" customHeight="1" x14ac:dyDescent="0.25">
      <c r="A149" s="662">
        <v>43891</v>
      </c>
      <c r="B149" s="663">
        <v>803</v>
      </c>
      <c r="C149" s="663">
        <v>15</v>
      </c>
      <c r="D149" s="663">
        <v>1</v>
      </c>
      <c r="E149" s="663">
        <v>385</v>
      </c>
      <c r="F149" s="663">
        <v>654</v>
      </c>
      <c r="G149" s="664">
        <f t="shared" si="0"/>
        <v>1858</v>
      </c>
      <c r="I149" s="662">
        <v>43891</v>
      </c>
      <c r="J149" s="665">
        <f t="shared" si="6"/>
        <v>-0.26867030965391625</v>
      </c>
      <c r="K149" s="665">
        <f t="shared" si="6"/>
        <v>-0.48275862068965514</v>
      </c>
      <c r="L149" s="665">
        <f t="shared" si="6"/>
        <v>-0.9285714285714286</v>
      </c>
      <c r="M149" s="665">
        <f t="shared" si="6"/>
        <v>3.4946236559139754E-2</v>
      </c>
      <c r="N149" s="665">
        <f t="shared" si="6"/>
        <v>0.11604095563139927</v>
      </c>
      <c r="O149" s="666">
        <f t="shared" si="6"/>
        <v>-0.11481657932348732</v>
      </c>
    </row>
    <row r="150" spans="1:15" ht="14.25" customHeight="1" x14ac:dyDescent="0.25">
      <c r="A150" s="662">
        <v>43922</v>
      </c>
      <c r="B150" s="663">
        <v>469</v>
      </c>
      <c r="C150" s="663">
        <v>0</v>
      </c>
      <c r="D150" s="663">
        <v>0</v>
      </c>
      <c r="E150" s="663">
        <v>106</v>
      </c>
      <c r="F150" s="663">
        <v>224</v>
      </c>
      <c r="G150" s="664">
        <f t="shared" si="0"/>
        <v>799</v>
      </c>
      <c r="I150" s="662">
        <v>43922</v>
      </c>
      <c r="J150" s="665">
        <f t="shared" si="6"/>
        <v>-0.41594022415940224</v>
      </c>
      <c r="K150" s="665">
        <f t="shared" si="6"/>
        <v>-1</v>
      </c>
      <c r="L150" s="665">
        <f t="shared" si="6"/>
        <v>-1</v>
      </c>
      <c r="M150" s="665">
        <f t="shared" si="6"/>
        <v>-0.72467532467532469</v>
      </c>
      <c r="N150" s="665">
        <f t="shared" si="6"/>
        <v>-0.65749235474006118</v>
      </c>
      <c r="O150" s="666">
        <f t="shared" si="6"/>
        <v>-0.56996770721205592</v>
      </c>
    </row>
    <row r="151" spans="1:15" ht="14.25" customHeight="1" x14ac:dyDescent="0.25">
      <c r="A151" s="662">
        <v>43952</v>
      </c>
      <c r="B151" s="663">
        <v>612</v>
      </c>
      <c r="C151" s="663">
        <v>2</v>
      </c>
      <c r="D151" s="663">
        <v>1</v>
      </c>
      <c r="E151" s="663">
        <v>287</v>
      </c>
      <c r="F151" s="663">
        <v>200</v>
      </c>
      <c r="G151" s="664">
        <f t="shared" si="0"/>
        <v>1102</v>
      </c>
      <c r="I151" s="662">
        <v>43952</v>
      </c>
      <c r="J151" s="665">
        <f t="shared" si="6"/>
        <v>0.30490405117270791</v>
      </c>
      <c r="K151" s="665" t="e">
        <f t="shared" si="6"/>
        <v>#DIV/0!</v>
      </c>
      <c r="L151" s="665" t="e">
        <f t="shared" si="6"/>
        <v>#DIV/0!</v>
      </c>
      <c r="M151" s="665">
        <f t="shared" si="6"/>
        <v>1.7075471698113209</v>
      </c>
      <c r="N151" s="665">
        <f t="shared" si="6"/>
        <v>-0.1071428571428571</v>
      </c>
      <c r="O151" s="666">
        <f t="shared" si="6"/>
        <v>0.3792240300375469</v>
      </c>
    </row>
    <row r="152" spans="1:15" ht="14.25" customHeight="1" x14ac:dyDescent="0.25">
      <c r="A152" s="662">
        <v>43983</v>
      </c>
      <c r="B152" s="663">
        <v>393</v>
      </c>
      <c r="C152" s="663">
        <v>1</v>
      </c>
      <c r="D152" s="663">
        <v>0</v>
      </c>
      <c r="E152" s="663">
        <v>192</v>
      </c>
      <c r="F152" s="663">
        <v>410</v>
      </c>
      <c r="G152" s="664">
        <f t="shared" si="0"/>
        <v>996</v>
      </c>
      <c r="I152" s="662">
        <v>43983</v>
      </c>
      <c r="J152" s="665">
        <f t="shared" si="6"/>
        <v>-0.35784313725490191</v>
      </c>
      <c r="K152" s="665">
        <f t="shared" si="6"/>
        <v>-0.5</v>
      </c>
      <c r="L152" s="665">
        <f t="shared" si="6"/>
        <v>-1</v>
      </c>
      <c r="M152" s="665">
        <f t="shared" si="6"/>
        <v>-0.33101045296167242</v>
      </c>
      <c r="N152" s="665">
        <f t="shared" si="6"/>
        <v>1.0499999999999998</v>
      </c>
      <c r="O152" s="666">
        <f t="shared" si="6"/>
        <v>-9.6188747731397406E-2</v>
      </c>
    </row>
    <row r="153" spans="1:15" ht="14.25" customHeight="1" x14ac:dyDescent="0.25">
      <c r="A153" s="662">
        <v>44013</v>
      </c>
      <c r="B153" s="663">
        <v>987</v>
      </c>
      <c r="C153" s="663">
        <v>5</v>
      </c>
      <c r="D153" s="663">
        <v>3</v>
      </c>
      <c r="E153" s="663">
        <v>155</v>
      </c>
      <c r="F153" s="663">
        <v>721</v>
      </c>
      <c r="G153" s="664">
        <f t="shared" si="0"/>
        <v>1871</v>
      </c>
      <c r="I153" s="662">
        <v>44013</v>
      </c>
      <c r="J153" s="665">
        <f t="shared" si="6"/>
        <v>1.5114503816793894</v>
      </c>
      <c r="K153" s="665">
        <f t="shared" si="6"/>
        <v>4</v>
      </c>
      <c r="L153" s="665" t="e">
        <f t="shared" si="6"/>
        <v>#DIV/0!</v>
      </c>
      <c r="M153" s="665">
        <f t="shared" si="6"/>
        <v>-0.19270833333333337</v>
      </c>
      <c r="N153" s="665">
        <f t="shared" si="6"/>
        <v>0.75853658536585367</v>
      </c>
      <c r="O153" s="666">
        <f t="shared" si="6"/>
        <v>0.87851405622489964</v>
      </c>
    </row>
    <row r="154" spans="1:15" ht="14.25" customHeight="1" x14ac:dyDescent="0.25">
      <c r="A154" s="662">
        <v>44044</v>
      </c>
      <c r="B154" s="663">
        <v>1014</v>
      </c>
      <c r="C154" s="663">
        <v>35</v>
      </c>
      <c r="D154" s="663">
        <v>18</v>
      </c>
      <c r="E154" s="663">
        <v>356</v>
      </c>
      <c r="F154" s="663">
        <v>760</v>
      </c>
      <c r="G154" s="664">
        <f t="shared" si="0"/>
        <v>2183</v>
      </c>
      <c r="I154" s="662">
        <v>44044</v>
      </c>
      <c r="J154" s="665">
        <f t="shared" si="6"/>
        <v>2.7355623100304038E-2</v>
      </c>
      <c r="K154" s="665">
        <f t="shared" si="6"/>
        <v>6</v>
      </c>
      <c r="L154" s="665">
        <f t="shared" si="6"/>
        <v>5</v>
      </c>
      <c r="M154" s="665">
        <f t="shared" si="6"/>
        <v>1.2967741935483872</v>
      </c>
      <c r="N154" s="665">
        <f t="shared" si="6"/>
        <v>5.4091539528432708E-2</v>
      </c>
      <c r="O154" s="666">
        <f t="shared" si="6"/>
        <v>0.16675574559059325</v>
      </c>
    </row>
    <row r="155" spans="1:15" ht="14.25" customHeight="1" x14ac:dyDescent="0.25">
      <c r="A155" s="662">
        <v>44075</v>
      </c>
      <c r="B155" s="663">
        <v>1116</v>
      </c>
      <c r="C155" s="663">
        <v>47</v>
      </c>
      <c r="D155" s="663">
        <v>0</v>
      </c>
      <c r="E155" s="663">
        <v>622</v>
      </c>
      <c r="F155" s="663">
        <v>677</v>
      </c>
      <c r="G155" s="664">
        <f t="shared" si="0"/>
        <v>2462</v>
      </c>
      <c r="I155" s="662">
        <v>44075</v>
      </c>
      <c r="J155" s="665">
        <f t="shared" si="6"/>
        <v>0.10059171597633143</v>
      </c>
      <c r="K155" s="665">
        <f t="shared" si="6"/>
        <v>0.34285714285714275</v>
      </c>
      <c r="L155" s="665">
        <f t="shared" si="6"/>
        <v>-1</v>
      </c>
      <c r="M155" s="665">
        <f t="shared" si="6"/>
        <v>0.74719101123595499</v>
      </c>
      <c r="N155" s="665">
        <f t="shared" si="6"/>
        <v>-0.10921052631578942</v>
      </c>
      <c r="O155" s="666">
        <f t="shared" si="6"/>
        <v>0.12780577187356856</v>
      </c>
    </row>
    <row r="156" spans="1:15" ht="14.25" customHeight="1" x14ac:dyDescent="0.25">
      <c r="A156" s="662">
        <v>44105</v>
      </c>
      <c r="B156" s="663">
        <v>921</v>
      </c>
      <c r="C156" s="663">
        <v>0</v>
      </c>
      <c r="D156" s="663">
        <v>2</v>
      </c>
      <c r="E156" s="663">
        <v>421</v>
      </c>
      <c r="F156" s="663">
        <v>302</v>
      </c>
      <c r="G156" s="664">
        <f t="shared" si="0"/>
        <v>1646</v>
      </c>
      <c r="I156" s="662">
        <v>44105</v>
      </c>
      <c r="J156" s="665">
        <f t="shared" si="6"/>
        <v>-0.17473118279569888</v>
      </c>
      <c r="K156" s="665">
        <f t="shared" si="6"/>
        <v>-1</v>
      </c>
      <c r="L156" s="665" t="e">
        <f t="shared" si="6"/>
        <v>#DIV/0!</v>
      </c>
      <c r="M156" s="665">
        <f t="shared" si="6"/>
        <v>-0.32315112540192925</v>
      </c>
      <c r="N156" s="665">
        <f t="shared" si="6"/>
        <v>-0.55391432791728212</v>
      </c>
      <c r="O156" s="666">
        <f t="shared" si="6"/>
        <v>-0.33143785540211212</v>
      </c>
    </row>
    <row r="157" spans="1:15" ht="14.25" customHeight="1" x14ac:dyDescent="0.25">
      <c r="A157" s="662">
        <v>44136</v>
      </c>
      <c r="B157" s="663">
        <v>849</v>
      </c>
      <c r="C157" s="663">
        <v>12</v>
      </c>
      <c r="D157" s="663">
        <v>26</v>
      </c>
      <c r="E157" s="663">
        <v>432</v>
      </c>
      <c r="F157" s="663">
        <v>584</v>
      </c>
      <c r="G157" s="664">
        <f t="shared" si="0"/>
        <v>1903</v>
      </c>
      <c r="I157" s="662">
        <v>44136</v>
      </c>
      <c r="J157" s="665">
        <f t="shared" si="6"/>
        <v>-7.8175895765472347E-2</v>
      </c>
      <c r="K157" s="665" t="e">
        <f t="shared" si="6"/>
        <v>#DIV/0!</v>
      </c>
      <c r="L157" s="665">
        <f t="shared" si="6"/>
        <v>12</v>
      </c>
      <c r="M157" s="665">
        <f t="shared" si="6"/>
        <v>2.6128266033254244E-2</v>
      </c>
      <c r="N157" s="665">
        <f t="shared" si="6"/>
        <v>0.9337748344370862</v>
      </c>
      <c r="O157" s="666">
        <f t="shared" si="6"/>
        <v>0.15613608748481167</v>
      </c>
    </row>
    <row r="158" spans="1:15" ht="14.25" customHeight="1" x14ac:dyDescent="0.25">
      <c r="A158" s="662">
        <v>44166</v>
      </c>
      <c r="B158" s="667">
        <v>1198</v>
      </c>
      <c r="C158" s="667">
        <v>31</v>
      </c>
      <c r="D158" s="667">
        <v>0</v>
      </c>
      <c r="E158" s="667">
        <v>530</v>
      </c>
      <c r="F158" s="667">
        <v>573</v>
      </c>
      <c r="G158" s="664">
        <f t="shared" si="0"/>
        <v>2332</v>
      </c>
      <c r="I158" s="662">
        <v>44166</v>
      </c>
      <c r="J158" s="665">
        <f t="shared" si="6"/>
        <v>0.41107184923439344</v>
      </c>
      <c r="K158" s="665">
        <f t="shared" si="6"/>
        <v>1.5833333333333335</v>
      </c>
      <c r="L158" s="665">
        <f t="shared" si="6"/>
        <v>-1</v>
      </c>
      <c r="M158" s="665">
        <f t="shared" si="6"/>
        <v>0.22685185185185186</v>
      </c>
      <c r="N158" s="665">
        <f t="shared" si="6"/>
        <v>-1.8835616438356184E-2</v>
      </c>
      <c r="O158" s="666">
        <f t="shared" si="6"/>
        <v>0.22543352601156075</v>
      </c>
    </row>
    <row r="159" spans="1:15" ht="14.25" customHeight="1" x14ac:dyDescent="0.25">
      <c r="A159" s="662">
        <v>44197</v>
      </c>
      <c r="B159" s="663">
        <v>594</v>
      </c>
      <c r="C159" s="663">
        <v>17</v>
      </c>
      <c r="D159" s="663">
        <v>0</v>
      </c>
      <c r="E159" s="663">
        <v>453</v>
      </c>
      <c r="F159" s="663">
        <v>485</v>
      </c>
      <c r="G159" s="664">
        <f t="shared" si="0"/>
        <v>1549</v>
      </c>
      <c r="I159" s="662">
        <v>44197</v>
      </c>
      <c r="J159" s="665">
        <f t="shared" si="6"/>
        <v>-0.5041736227045075</v>
      </c>
      <c r="K159" s="665">
        <f t="shared" si="6"/>
        <v>-0.45161290322580649</v>
      </c>
      <c r="L159" s="665" t="e">
        <f t="shared" si="6"/>
        <v>#DIV/0!</v>
      </c>
      <c r="M159" s="665">
        <f t="shared" si="6"/>
        <v>-0.1452830188679245</v>
      </c>
      <c r="N159" s="665">
        <f t="shared" si="6"/>
        <v>-0.15357766143106455</v>
      </c>
      <c r="O159" s="666">
        <f t="shared" si="6"/>
        <v>-0.33576329331046317</v>
      </c>
    </row>
    <row r="160" spans="1:15" ht="14.25" customHeight="1" x14ac:dyDescent="0.25">
      <c r="A160" s="662">
        <v>44228</v>
      </c>
      <c r="B160" s="663">
        <v>1001</v>
      </c>
      <c r="C160" s="663">
        <v>4</v>
      </c>
      <c r="D160" s="663">
        <v>0</v>
      </c>
      <c r="E160" s="663">
        <v>461</v>
      </c>
      <c r="F160" s="663">
        <v>633</v>
      </c>
      <c r="G160" s="664">
        <f t="shared" si="0"/>
        <v>2099</v>
      </c>
      <c r="I160" s="662">
        <v>44228</v>
      </c>
      <c r="J160" s="665">
        <f t="shared" si="6"/>
        <v>0.68518518518518512</v>
      </c>
      <c r="K160" s="665">
        <f t="shared" si="6"/>
        <v>-0.76470588235294112</v>
      </c>
      <c r="L160" s="665" t="e">
        <f t="shared" si="6"/>
        <v>#DIV/0!</v>
      </c>
      <c r="M160" s="665">
        <f t="shared" si="6"/>
        <v>1.7660044150110465E-2</v>
      </c>
      <c r="N160" s="665">
        <f t="shared" si="6"/>
        <v>0.30515463917525776</v>
      </c>
      <c r="O160" s="666">
        <f t="shared" si="6"/>
        <v>0.35506778566817299</v>
      </c>
    </row>
    <row r="161" spans="1:15" ht="14.25" customHeight="1" x14ac:dyDescent="0.25">
      <c r="A161" s="662">
        <v>44256</v>
      </c>
      <c r="B161" s="663">
        <v>981</v>
      </c>
      <c r="C161" s="663">
        <v>0</v>
      </c>
      <c r="D161" s="663">
        <v>1</v>
      </c>
      <c r="E161" s="663">
        <v>646</v>
      </c>
      <c r="F161" s="663">
        <v>578</v>
      </c>
      <c r="G161" s="664">
        <f t="shared" si="0"/>
        <v>2206</v>
      </c>
      <c r="I161" s="662">
        <v>44256</v>
      </c>
      <c r="J161" s="665">
        <f t="shared" si="6"/>
        <v>-1.998001998001997E-2</v>
      </c>
      <c r="K161" s="665">
        <f t="shared" si="6"/>
        <v>-1</v>
      </c>
      <c r="L161" s="665" t="e">
        <f t="shared" si="6"/>
        <v>#DIV/0!</v>
      </c>
      <c r="M161" s="665">
        <f t="shared" si="6"/>
        <v>0.40130151843817785</v>
      </c>
      <c r="N161" s="665">
        <f t="shared" si="6"/>
        <v>-8.6887835703001626E-2</v>
      </c>
      <c r="O161" s="666">
        <f t="shared" si="6"/>
        <v>5.0976655550261984E-2</v>
      </c>
    </row>
    <row r="162" spans="1:15" ht="14.25" customHeight="1" x14ac:dyDescent="0.25">
      <c r="A162" s="662">
        <v>44287</v>
      </c>
      <c r="B162" s="663">
        <v>896</v>
      </c>
      <c r="C162" s="663">
        <v>40</v>
      </c>
      <c r="D162" s="663">
        <v>26</v>
      </c>
      <c r="E162" s="663">
        <v>663</v>
      </c>
      <c r="F162" s="663">
        <v>725</v>
      </c>
      <c r="G162" s="664">
        <f t="shared" si="0"/>
        <v>2350</v>
      </c>
      <c r="I162" s="662">
        <v>44287</v>
      </c>
      <c r="J162" s="665">
        <f t="shared" si="6"/>
        <v>-8.6646279306829777E-2</v>
      </c>
      <c r="K162" s="665" t="e">
        <f t="shared" si="6"/>
        <v>#DIV/0!</v>
      </c>
      <c r="L162" s="665">
        <f t="shared" si="6"/>
        <v>25</v>
      </c>
      <c r="M162" s="665">
        <f t="shared" si="6"/>
        <v>2.6315789473684292E-2</v>
      </c>
      <c r="N162" s="665">
        <f t="shared" si="6"/>
        <v>0.25432525951557095</v>
      </c>
      <c r="O162" s="666">
        <f t="shared" si="6"/>
        <v>6.5276518585675403E-2</v>
      </c>
    </row>
    <row r="163" spans="1:15" ht="14.25" customHeight="1" x14ac:dyDescent="0.25">
      <c r="A163" s="662">
        <v>44317</v>
      </c>
      <c r="B163" s="663">
        <v>985</v>
      </c>
      <c r="C163" s="663">
        <v>13</v>
      </c>
      <c r="D163" s="663">
        <v>0</v>
      </c>
      <c r="E163" s="663">
        <v>668</v>
      </c>
      <c r="F163" s="663">
        <v>630</v>
      </c>
      <c r="G163" s="664">
        <f t="shared" si="0"/>
        <v>2296</v>
      </c>
      <c r="I163" s="662">
        <v>44317</v>
      </c>
      <c r="J163" s="665">
        <f t="shared" si="6"/>
        <v>9.9330357142857206E-2</v>
      </c>
      <c r="K163" s="665">
        <f t="shared" si="6"/>
        <v>-0.67500000000000004</v>
      </c>
      <c r="L163" s="665">
        <f t="shared" si="6"/>
        <v>-1</v>
      </c>
      <c r="M163" s="665">
        <f t="shared" si="6"/>
        <v>7.541478129713397E-3</v>
      </c>
      <c r="N163" s="665">
        <f t="shared" si="6"/>
        <v>-0.13103448275862073</v>
      </c>
      <c r="O163" s="666">
        <f t="shared" si="6"/>
        <v>-2.297872340425533E-2</v>
      </c>
    </row>
    <row r="164" spans="1:15" ht="14.25" customHeight="1" x14ac:dyDescent="0.25">
      <c r="A164" s="662">
        <v>44348</v>
      </c>
      <c r="B164" s="663">
        <v>645</v>
      </c>
      <c r="C164" s="663">
        <v>17</v>
      </c>
      <c r="D164" s="663">
        <v>14</v>
      </c>
      <c r="E164" s="663">
        <v>707</v>
      </c>
      <c r="F164" s="663">
        <v>538</v>
      </c>
      <c r="G164" s="664">
        <f t="shared" si="0"/>
        <v>1921</v>
      </c>
      <c r="I164" s="662">
        <v>44348</v>
      </c>
      <c r="J164" s="665">
        <f t="shared" si="6"/>
        <v>-0.34517766497461932</v>
      </c>
      <c r="K164" s="665">
        <f t="shared" si="6"/>
        <v>0.30769230769230771</v>
      </c>
      <c r="L164" s="665" t="e">
        <f t="shared" si="6"/>
        <v>#DIV/0!</v>
      </c>
      <c r="M164" s="665">
        <f t="shared" si="6"/>
        <v>5.8383233532934176E-2</v>
      </c>
      <c r="N164" s="665">
        <f t="shared" si="6"/>
        <v>-0.14603174603174607</v>
      </c>
      <c r="O164" s="666">
        <f t="shared" si="6"/>
        <v>-0.1633275261324042</v>
      </c>
    </row>
    <row r="165" spans="1:15" ht="14.25" customHeight="1" x14ac:dyDescent="0.25">
      <c r="A165" s="662">
        <v>44378</v>
      </c>
      <c r="B165" s="663">
        <v>375</v>
      </c>
      <c r="C165" s="663">
        <v>20</v>
      </c>
      <c r="D165" s="663">
        <v>0</v>
      </c>
      <c r="E165" s="663">
        <v>605</v>
      </c>
      <c r="F165" s="663">
        <v>811</v>
      </c>
      <c r="G165" s="664">
        <f t="shared" si="0"/>
        <v>1811</v>
      </c>
      <c r="I165" s="662">
        <v>44378</v>
      </c>
      <c r="J165" s="665">
        <f t="shared" si="6"/>
        <v>-0.41860465116279066</v>
      </c>
      <c r="K165" s="665">
        <f t="shared" si="6"/>
        <v>0.17647058823529416</v>
      </c>
      <c r="L165" s="665">
        <f t="shared" si="6"/>
        <v>-1</v>
      </c>
      <c r="M165" s="665">
        <f t="shared" si="6"/>
        <v>-0.14427157001414426</v>
      </c>
      <c r="N165" s="665">
        <f t="shared" si="6"/>
        <v>0.50743494423791824</v>
      </c>
      <c r="O165" s="666">
        <f t="shared" si="6"/>
        <v>-5.7261842790213402E-2</v>
      </c>
    </row>
    <row r="166" spans="1:15" ht="14.25" customHeight="1" x14ac:dyDescent="0.25">
      <c r="A166" s="662">
        <v>44409</v>
      </c>
      <c r="B166" s="663">
        <v>623</v>
      </c>
      <c r="C166" s="663">
        <v>5</v>
      </c>
      <c r="D166" s="663">
        <v>25</v>
      </c>
      <c r="E166" s="663">
        <v>673</v>
      </c>
      <c r="F166" s="663">
        <v>828</v>
      </c>
      <c r="G166" s="664">
        <f t="shared" si="0"/>
        <v>2154</v>
      </c>
      <c r="I166" s="662">
        <v>44409</v>
      </c>
      <c r="J166" s="665">
        <f t="shared" si="6"/>
        <v>0.66133333333333333</v>
      </c>
      <c r="K166" s="665">
        <f t="shared" si="6"/>
        <v>-0.75</v>
      </c>
      <c r="L166" s="665" t="e">
        <f t="shared" si="6"/>
        <v>#DIV/0!</v>
      </c>
      <c r="M166" s="665">
        <f t="shared" si="6"/>
        <v>0.11239669421487597</v>
      </c>
      <c r="N166" s="665">
        <f t="shared" si="6"/>
        <v>2.0961775585696563E-2</v>
      </c>
      <c r="O166" s="666">
        <f t="shared" si="6"/>
        <v>0.18939812258420763</v>
      </c>
    </row>
    <row r="167" spans="1:15" ht="14.25" customHeight="1" x14ac:dyDescent="0.25">
      <c r="A167" s="662">
        <v>44440</v>
      </c>
      <c r="B167" s="663">
        <v>1513</v>
      </c>
      <c r="C167" s="663">
        <v>90</v>
      </c>
      <c r="D167" s="663">
        <v>25</v>
      </c>
      <c r="E167" s="663">
        <v>696</v>
      </c>
      <c r="F167" s="663">
        <v>763</v>
      </c>
      <c r="G167" s="664">
        <f t="shared" si="0"/>
        <v>3087</v>
      </c>
      <c r="I167" s="662">
        <v>44440</v>
      </c>
      <c r="J167" s="665">
        <f t="shared" si="6"/>
        <v>1.4285714285714284</v>
      </c>
      <c r="K167" s="665">
        <f t="shared" si="6"/>
        <v>17</v>
      </c>
      <c r="L167" s="665">
        <f t="shared" si="6"/>
        <v>0</v>
      </c>
      <c r="M167" s="665">
        <f t="shared" si="6"/>
        <v>3.4175334323922835E-2</v>
      </c>
      <c r="N167" s="665">
        <f t="shared" si="6"/>
        <v>-7.8502415458937214E-2</v>
      </c>
      <c r="O167" s="666">
        <f t="shared" si="6"/>
        <v>0.43314763231197762</v>
      </c>
    </row>
    <row r="168" spans="1:15" ht="14.25" customHeight="1" x14ac:dyDescent="0.25">
      <c r="A168" s="662">
        <v>44470</v>
      </c>
      <c r="B168" s="663">
        <v>901</v>
      </c>
      <c r="C168" s="663">
        <v>74</v>
      </c>
      <c r="D168" s="663">
        <v>30</v>
      </c>
      <c r="E168" s="663">
        <v>564</v>
      </c>
      <c r="F168" s="663">
        <v>822</v>
      </c>
      <c r="G168" s="664">
        <f t="shared" si="0"/>
        <v>2391</v>
      </c>
      <c r="I168" s="662">
        <v>44470</v>
      </c>
      <c r="J168" s="665">
        <f t="shared" si="6"/>
        <v>-0.4044943820224719</v>
      </c>
      <c r="K168" s="665">
        <f t="shared" si="6"/>
        <v>-0.17777777777777781</v>
      </c>
      <c r="L168" s="665">
        <f t="shared" si="6"/>
        <v>0.19999999999999996</v>
      </c>
      <c r="M168" s="665">
        <f t="shared" si="6"/>
        <v>-0.18965517241379315</v>
      </c>
      <c r="N168" s="665">
        <f t="shared" si="6"/>
        <v>7.7326343381389329E-2</v>
      </c>
      <c r="O168" s="666">
        <f t="shared" si="6"/>
        <v>-0.22546161321671521</v>
      </c>
    </row>
    <row r="169" spans="1:15" ht="14.25" customHeight="1" x14ac:dyDescent="0.25">
      <c r="A169" s="662">
        <v>44501</v>
      </c>
      <c r="B169" s="663">
        <v>1285</v>
      </c>
      <c r="C169" s="663">
        <v>11</v>
      </c>
      <c r="D169" s="663">
        <v>1</v>
      </c>
      <c r="E169" s="663">
        <v>809</v>
      </c>
      <c r="F169" s="663">
        <v>1070</v>
      </c>
      <c r="G169" s="664">
        <f t="shared" si="0"/>
        <v>3176</v>
      </c>
      <c r="I169" s="662">
        <v>44501</v>
      </c>
      <c r="J169" s="665">
        <f t="shared" si="6"/>
        <v>0.42619311875693677</v>
      </c>
      <c r="K169" s="665">
        <f t="shared" si="6"/>
        <v>-0.85135135135135132</v>
      </c>
      <c r="L169" s="665">
        <f t="shared" si="6"/>
        <v>-0.96666666666666667</v>
      </c>
      <c r="M169" s="665">
        <f t="shared" si="6"/>
        <v>0.43439716312056742</v>
      </c>
      <c r="N169" s="665">
        <f t="shared" si="6"/>
        <v>0.30170316301703171</v>
      </c>
      <c r="O169" s="666">
        <f t="shared" si="6"/>
        <v>0.32831451275616907</v>
      </c>
    </row>
    <row r="170" spans="1:15" ht="14.25" customHeight="1" x14ac:dyDescent="0.25">
      <c r="A170" s="662">
        <v>44531</v>
      </c>
      <c r="B170" s="667">
        <v>1091</v>
      </c>
      <c r="C170" s="667">
        <v>25</v>
      </c>
      <c r="D170" s="667">
        <v>2</v>
      </c>
      <c r="E170" s="667">
        <v>792</v>
      </c>
      <c r="F170" s="667">
        <v>960</v>
      </c>
      <c r="G170" s="664">
        <f t="shared" si="0"/>
        <v>2870</v>
      </c>
      <c r="I170" s="662">
        <v>44531</v>
      </c>
      <c r="J170" s="665">
        <f t="shared" si="6"/>
        <v>-0.15097276264591442</v>
      </c>
      <c r="K170" s="665">
        <f t="shared" si="6"/>
        <v>1.2727272727272729</v>
      </c>
      <c r="L170" s="665">
        <f t="shared" si="6"/>
        <v>1</v>
      </c>
      <c r="M170" s="665">
        <f t="shared" si="6"/>
        <v>-2.1013597033374576E-2</v>
      </c>
      <c r="N170" s="665">
        <f t="shared" si="6"/>
        <v>-0.10280373831775702</v>
      </c>
      <c r="O170" s="666">
        <f t="shared" si="6"/>
        <v>-9.6347607052896689E-2</v>
      </c>
    </row>
    <row r="171" spans="1:15" ht="14.25" customHeight="1" x14ac:dyDescent="0.25">
      <c r="A171" s="662">
        <v>44562</v>
      </c>
      <c r="B171" s="663">
        <v>526</v>
      </c>
      <c r="C171" s="663">
        <v>7</v>
      </c>
      <c r="D171" s="663">
        <v>0</v>
      </c>
      <c r="E171" s="663">
        <v>433</v>
      </c>
      <c r="F171" s="663">
        <v>982</v>
      </c>
      <c r="G171" s="664">
        <f t="shared" si="0"/>
        <v>1948</v>
      </c>
      <c r="I171" s="662">
        <v>44562</v>
      </c>
      <c r="J171" s="665">
        <f t="shared" si="6"/>
        <v>-0.51787351054078834</v>
      </c>
      <c r="K171" s="665">
        <f t="shared" si="6"/>
        <v>-0.72</v>
      </c>
      <c r="L171" s="665">
        <f t="shared" si="6"/>
        <v>-1</v>
      </c>
      <c r="M171" s="665">
        <f t="shared" si="6"/>
        <v>-0.45328282828282829</v>
      </c>
      <c r="N171" s="665">
        <f t="shared" si="6"/>
        <v>2.2916666666666696E-2</v>
      </c>
      <c r="O171" s="666">
        <f t="shared" si="6"/>
        <v>-0.32125435540069691</v>
      </c>
    </row>
    <row r="172" spans="1:15" ht="14.25" customHeight="1" x14ac:dyDescent="0.25">
      <c r="A172" s="662">
        <v>44593</v>
      </c>
      <c r="B172" s="663">
        <v>531</v>
      </c>
      <c r="C172" s="663">
        <v>58</v>
      </c>
      <c r="D172" s="663">
        <v>5</v>
      </c>
      <c r="E172" s="663">
        <v>568</v>
      </c>
      <c r="F172" s="663">
        <v>1308</v>
      </c>
      <c r="G172" s="664">
        <f t="shared" si="0"/>
        <v>2470</v>
      </c>
      <c r="I172" s="662">
        <v>44593</v>
      </c>
      <c r="J172" s="665">
        <f t="shared" si="6"/>
        <v>9.5057034220531467E-3</v>
      </c>
      <c r="K172" s="665">
        <f t="shared" si="6"/>
        <v>7.2857142857142865</v>
      </c>
      <c r="L172" s="665" t="e">
        <f t="shared" si="6"/>
        <v>#DIV/0!</v>
      </c>
      <c r="M172" s="665">
        <f t="shared" si="6"/>
        <v>0.31177829099307153</v>
      </c>
      <c r="N172" s="665">
        <f t="shared" si="6"/>
        <v>0.33197556008146645</v>
      </c>
      <c r="O172" s="666">
        <f t="shared" si="6"/>
        <v>0.26796714579055436</v>
      </c>
    </row>
    <row r="173" spans="1:15" ht="14.25" customHeight="1" x14ac:dyDescent="0.25">
      <c r="A173" s="662">
        <v>44621</v>
      </c>
      <c r="B173" s="663">
        <v>1119</v>
      </c>
      <c r="C173" s="663">
        <v>81</v>
      </c>
      <c r="D173" s="663">
        <v>10</v>
      </c>
      <c r="E173" s="663">
        <v>687</v>
      </c>
      <c r="F173" s="663">
        <v>1164</v>
      </c>
      <c r="G173" s="664">
        <f t="shared" si="0"/>
        <v>3061</v>
      </c>
      <c r="I173" s="662">
        <v>44621</v>
      </c>
      <c r="J173" s="665">
        <f t="shared" si="6"/>
        <v>1.1073446327683616</v>
      </c>
      <c r="K173" s="665">
        <f t="shared" si="6"/>
        <v>0.39655172413793105</v>
      </c>
      <c r="L173" s="665">
        <f t="shared" si="6"/>
        <v>1</v>
      </c>
      <c r="M173" s="665">
        <f t="shared" si="6"/>
        <v>0.20950704225352124</v>
      </c>
      <c r="N173" s="665">
        <f t="shared" si="6"/>
        <v>-0.11009174311926606</v>
      </c>
      <c r="O173" s="666">
        <f t="shared" si="6"/>
        <v>0.23927125506072877</v>
      </c>
    </row>
    <row r="174" spans="1:15" ht="14.25" customHeight="1" x14ac:dyDescent="0.25">
      <c r="A174" s="662">
        <v>44652</v>
      </c>
      <c r="B174" s="663">
        <v>1177</v>
      </c>
      <c r="C174" s="663">
        <v>21</v>
      </c>
      <c r="D174" s="663">
        <v>14</v>
      </c>
      <c r="E174" s="663">
        <v>424</v>
      </c>
      <c r="F174" s="663">
        <v>1687</v>
      </c>
      <c r="G174" s="664">
        <f t="shared" si="0"/>
        <v>3323</v>
      </c>
      <c r="I174" s="662">
        <v>44652</v>
      </c>
      <c r="J174" s="665">
        <f t="shared" si="6"/>
        <v>5.1831992850759567E-2</v>
      </c>
      <c r="K174" s="665">
        <f t="shared" si="6"/>
        <v>-0.7407407407407407</v>
      </c>
      <c r="L174" s="665">
        <f t="shared" si="6"/>
        <v>0.39999999999999991</v>
      </c>
      <c r="M174" s="665">
        <f t="shared" si="6"/>
        <v>-0.38282387190684131</v>
      </c>
      <c r="N174" s="665">
        <f t="shared" si="6"/>
        <v>0.44931271477663226</v>
      </c>
      <c r="O174" s="666">
        <f t="shared" si="6"/>
        <v>8.5592943482521999E-2</v>
      </c>
    </row>
    <row r="175" spans="1:15" ht="14.25" customHeight="1" x14ac:dyDescent="0.25">
      <c r="A175" s="662">
        <v>44682</v>
      </c>
      <c r="B175" s="663">
        <v>682</v>
      </c>
      <c r="C175" s="663">
        <v>33</v>
      </c>
      <c r="D175" s="663">
        <v>10</v>
      </c>
      <c r="E175" s="663">
        <v>764</v>
      </c>
      <c r="F175" s="663">
        <v>1059</v>
      </c>
      <c r="G175" s="664">
        <f t="shared" si="0"/>
        <v>2548</v>
      </c>
      <c r="I175" s="662">
        <v>44682</v>
      </c>
      <c r="J175" s="665">
        <f t="shared" si="6"/>
        <v>-0.42056074766355145</v>
      </c>
      <c r="K175" s="665">
        <f t="shared" si="6"/>
        <v>0.5714285714285714</v>
      </c>
      <c r="L175" s="665">
        <f t="shared" si="6"/>
        <v>-0.2857142857142857</v>
      </c>
      <c r="M175" s="665">
        <f t="shared" si="6"/>
        <v>0.80188679245283012</v>
      </c>
      <c r="N175" s="665">
        <f t="shared" si="6"/>
        <v>-0.37225844694724364</v>
      </c>
      <c r="O175" s="666">
        <f t="shared" si="6"/>
        <v>-0.2332229912729461</v>
      </c>
    </row>
    <row r="176" spans="1:15" ht="14.25" customHeight="1" x14ac:dyDescent="0.25">
      <c r="A176" s="662">
        <v>44713</v>
      </c>
      <c r="B176" s="663">
        <v>1084</v>
      </c>
      <c r="C176" s="663">
        <v>61</v>
      </c>
      <c r="D176" s="663">
        <v>95</v>
      </c>
      <c r="E176" s="663">
        <v>675</v>
      </c>
      <c r="F176" s="663">
        <v>1629</v>
      </c>
      <c r="G176" s="664">
        <f t="shared" si="0"/>
        <v>3544</v>
      </c>
      <c r="I176" s="662">
        <v>44713</v>
      </c>
      <c r="J176" s="665">
        <f t="shared" si="6"/>
        <v>0.58944281524926678</v>
      </c>
      <c r="K176" s="665">
        <f t="shared" si="6"/>
        <v>0.8484848484848484</v>
      </c>
      <c r="L176" s="665">
        <f t="shared" si="6"/>
        <v>8.5</v>
      </c>
      <c r="M176" s="665">
        <f t="shared" si="6"/>
        <v>-0.11649214659685869</v>
      </c>
      <c r="N176" s="665">
        <f t="shared" si="6"/>
        <v>0.5382436260623229</v>
      </c>
      <c r="O176" s="666">
        <f t="shared" si="6"/>
        <v>0.39089481946624804</v>
      </c>
    </row>
    <row r="177" spans="1:15" ht="14.25" customHeight="1" x14ac:dyDescent="0.25">
      <c r="A177" s="662">
        <v>44743</v>
      </c>
      <c r="B177" s="663">
        <v>897</v>
      </c>
      <c r="C177" s="663">
        <v>25</v>
      </c>
      <c r="D177" s="663">
        <v>0</v>
      </c>
      <c r="E177" s="663">
        <v>888</v>
      </c>
      <c r="F177" s="663">
        <v>1264</v>
      </c>
      <c r="G177" s="664">
        <f t="shared" si="0"/>
        <v>3074</v>
      </c>
      <c r="I177" s="662">
        <v>44743</v>
      </c>
      <c r="J177" s="665">
        <f t="shared" si="6"/>
        <v>-0.17250922509225097</v>
      </c>
      <c r="K177" s="665">
        <f t="shared" si="6"/>
        <v>-0.5901639344262295</v>
      </c>
      <c r="L177" s="665">
        <f t="shared" si="6"/>
        <v>-1</v>
      </c>
      <c r="M177" s="665">
        <f t="shared" si="6"/>
        <v>0.31555555555555559</v>
      </c>
      <c r="N177" s="665">
        <f t="shared" si="6"/>
        <v>-0.22406384284837322</v>
      </c>
      <c r="O177" s="666">
        <f t="shared" si="6"/>
        <v>-0.13261851015801351</v>
      </c>
    </row>
    <row r="178" spans="1:15" ht="14.25" customHeight="1" x14ac:dyDescent="0.25">
      <c r="A178" s="662">
        <v>44774</v>
      </c>
      <c r="B178" s="663">
        <v>693</v>
      </c>
      <c r="C178" s="663">
        <v>21</v>
      </c>
      <c r="D178" s="663">
        <v>50</v>
      </c>
      <c r="E178" s="663">
        <v>923</v>
      </c>
      <c r="F178" s="663">
        <v>1335</v>
      </c>
      <c r="G178" s="664">
        <f t="shared" si="0"/>
        <v>3022</v>
      </c>
      <c r="I178" s="662">
        <v>44774</v>
      </c>
      <c r="J178" s="665">
        <f t="shared" si="6"/>
        <v>-0.22742474916387956</v>
      </c>
      <c r="K178" s="665">
        <f t="shared" si="6"/>
        <v>-0.16000000000000003</v>
      </c>
      <c r="L178" s="665" t="e">
        <f t="shared" si="6"/>
        <v>#DIV/0!</v>
      </c>
      <c r="M178" s="665">
        <f t="shared" si="6"/>
        <v>3.94144144144144E-2</v>
      </c>
      <c r="N178" s="665">
        <f t="shared" si="6"/>
        <v>5.6170886075949333E-2</v>
      </c>
      <c r="O178" s="666">
        <f t="shared" si="6"/>
        <v>-1.6916070266753458E-2</v>
      </c>
    </row>
    <row r="179" spans="1:15" ht="14.25" customHeight="1" x14ac:dyDescent="0.25">
      <c r="A179" s="662">
        <v>44805</v>
      </c>
      <c r="B179" s="663">
        <v>646</v>
      </c>
      <c r="C179" s="663">
        <v>17</v>
      </c>
      <c r="D179" s="663">
        <v>9</v>
      </c>
      <c r="E179" s="663">
        <v>736</v>
      </c>
      <c r="F179" s="663">
        <v>1486</v>
      </c>
      <c r="G179" s="664">
        <f t="shared" si="0"/>
        <v>2894</v>
      </c>
      <c r="I179" s="662">
        <v>44805</v>
      </c>
      <c r="J179" s="665">
        <f t="shared" si="6"/>
        <v>-6.7821067821067782E-2</v>
      </c>
      <c r="K179" s="665">
        <f t="shared" si="6"/>
        <v>-0.19047619047619047</v>
      </c>
      <c r="L179" s="665">
        <f t="shared" si="6"/>
        <v>-0.82000000000000006</v>
      </c>
      <c r="M179" s="665">
        <f t="shared" ref="M179:O206" si="7">+E179/E178-1</f>
        <v>-0.20260021668472372</v>
      </c>
      <c r="N179" s="665">
        <f t="shared" si="7"/>
        <v>0.11310861423220975</v>
      </c>
      <c r="O179" s="666">
        <f t="shared" si="7"/>
        <v>-4.2356055592322917E-2</v>
      </c>
    </row>
    <row r="180" spans="1:15" ht="14.25" customHeight="1" x14ac:dyDescent="0.25">
      <c r="A180" s="662">
        <v>44835</v>
      </c>
      <c r="B180" s="663">
        <v>692</v>
      </c>
      <c r="C180" s="663">
        <v>16</v>
      </c>
      <c r="D180" s="663">
        <v>47</v>
      </c>
      <c r="E180" s="663">
        <v>482</v>
      </c>
      <c r="F180" s="663">
        <v>1758</v>
      </c>
      <c r="G180" s="664">
        <f t="shared" si="0"/>
        <v>2995</v>
      </c>
      <c r="I180" s="662">
        <v>44835</v>
      </c>
      <c r="J180" s="665">
        <f t="shared" ref="J180:L197" si="8">+B180/B179-1</f>
        <v>7.120743034055721E-2</v>
      </c>
      <c r="K180" s="665">
        <f t="shared" si="8"/>
        <v>-5.8823529411764719E-2</v>
      </c>
      <c r="L180" s="665">
        <f t="shared" si="8"/>
        <v>4.2222222222222223</v>
      </c>
      <c r="M180" s="665">
        <f t="shared" si="7"/>
        <v>-0.34510869565217395</v>
      </c>
      <c r="N180" s="665">
        <f t="shared" si="7"/>
        <v>0.1830417227456258</v>
      </c>
      <c r="O180" s="666">
        <f t="shared" si="7"/>
        <v>3.4899792674498942E-2</v>
      </c>
    </row>
    <row r="181" spans="1:15" ht="14.25" customHeight="1" x14ac:dyDescent="0.25">
      <c r="A181" s="662">
        <v>44866</v>
      </c>
      <c r="B181" s="663">
        <v>721</v>
      </c>
      <c r="C181" s="663">
        <v>30</v>
      </c>
      <c r="D181" s="663">
        <v>8</v>
      </c>
      <c r="E181" s="663">
        <v>793</v>
      </c>
      <c r="F181" s="663">
        <v>1199</v>
      </c>
      <c r="G181" s="664">
        <f t="shared" si="0"/>
        <v>2751</v>
      </c>
      <c r="I181" s="662">
        <v>44866</v>
      </c>
      <c r="J181" s="665">
        <f t="shared" si="8"/>
        <v>4.1907514450867156E-2</v>
      </c>
      <c r="K181" s="665">
        <f t="shared" si="8"/>
        <v>0.875</v>
      </c>
      <c r="L181" s="665">
        <f t="shared" si="8"/>
        <v>-0.82978723404255317</v>
      </c>
      <c r="M181" s="665">
        <f t="shared" si="7"/>
        <v>0.64522821576763478</v>
      </c>
      <c r="N181" s="665">
        <f t="shared" si="7"/>
        <v>-0.31797497155858934</v>
      </c>
      <c r="O181" s="666">
        <f t="shared" si="7"/>
        <v>-8.146911519198663E-2</v>
      </c>
    </row>
    <row r="182" spans="1:15" ht="14.25" customHeight="1" x14ac:dyDescent="0.25">
      <c r="A182" s="662">
        <v>44896</v>
      </c>
      <c r="B182" s="667">
        <v>611</v>
      </c>
      <c r="C182" s="667">
        <v>47</v>
      </c>
      <c r="D182" s="667">
        <v>23</v>
      </c>
      <c r="E182" s="667">
        <v>624</v>
      </c>
      <c r="F182" s="667">
        <v>1250</v>
      </c>
      <c r="G182" s="664">
        <f t="shared" si="0"/>
        <v>2555</v>
      </c>
      <c r="I182" s="662">
        <v>44896</v>
      </c>
      <c r="J182" s="665">
        <f t="shared" si="8"/>
        <v>-0.15256588072122057</v>
      </c>
      <c r="K182" s="665">
        <f t="shared" si="8"/>
        <v>0.56666666666666665</v>
      </c>
      <c r="L182" s="665">
        <f t="shared" si="8"/>
        <v>1.875</v>
      </c>
      <c r="M182" s="665">
        <f t="shared" si="7"/>
        <v>-0.21311475409836067</v>
      </c>
      <c r="N182" s="665">
        <f t="shared" si="7"/>
        <v>4.2535446205171024E-2</v>
      </c>
      <c r="O182" s="666">
        <f t="shared" si="7"/>
        <v>-7.1246819338422362E-2</v>
      </c>
    </row>
    <row r="183" spans="1:15" ht="14.25" customHeight="1" x14ac:dyDescent="0.25">
      <c r="A183" s="662">
        <v>44927</v>
      </c>
      <c r="B183" s="663">
        <v>388</v>
      </c>
      <c r="C183" s="663">
        <v>75</v>
      </c>
      <c r="D183" s="663">
        <v>5</v>
      </c>
      <c r="E183" s="663">
        <v>396</v>
      </c>
      <c r="F183" s="663">
        <v>1075</v>
      </c>
      <c r="G183" s="664">
        <f t="shared" si="0"/>
        <v>1939</v>
      </c>
      <c r="I183" s="662">
        <v>44927</v>
      </c>
      <c r="J183" s="665">
        <f t="shared" si="8"/>
        <v>-0.36497545008183307</v>
      </c>
      <c r="K183" s="665">
        <f t="shared" si="8"/>
        <v>0.5957446808510638</v>
      </c>
      <c r="L183" s="665">
        <f t="shared" si="8"/>
        <v>-0.78260869565217395</v>
      </c>
      <c r="M183" s="665">
        <f t="shared" si="7"/>
        <v>-0.36538461538461542</v>
      </c>
      <c r="N183" s="665">
        <f t="shared" si="7"/>
        <v>-0.14000000000000001</v>
      </c>
      <c r="O183" s="666">
        <f t="shared" si="7"/>
        <v>-0.24109589041095891</v>
      </c>
    </row>
    <row r="184" spans="1:15" ht="14.25" customHeight="1" x14ac:dyDescent="0.25">
      <c r="A184" s="662">
        <v>44958</v>
      </c>
      <c r="B184" s="663">
        <v>129</v>
      </c>
      <c r="C184" s="663">
        <v>22</v>
      </c>
      <c r="D184" s="663">
        <v>71</v>
      </c>
      <c r="E184" s="663">
        <v>873</v>
      </c>
      <c r="F184" s="663">
        <v>1356</v>
      </c>
      <c r="G184" s="664">
        <f t="shared" si="0"/>
        <v>2451</v>
      </c>
      <c r="I184" s="662">
        <v>44958</v>
      </c>
      <c r="J184" s="665">
        <f t="shared" si="8"/>
        <v>-0.66752577319587636</v>
      </c>
      <c r="K184" s="665">
        <f t="shared" si="8"/>
        <v>-0.70666666666666667</v>
      </c>
      <c r="L184" s="665">
        <f t="shared" si="8"/>
        <v>13.2</v>
      </c>
      <c r="M184" s="665">
        <f t="shared" si="7"/>
        <v>1.2045454545454546</v>
      </c>
      <c r="N184" s="665">
        <f t="shared" si="7"/>
        <v>0.26139534883720938</v>
      </c>
      <c r="O184" s="666">
        <f t="shared" si="7"/>
        <v>0.26405363589479114</v>
      </c>
    </row>
    <row r="185" spans="1:15" ht="14.25" customHeight="1" x14ac:dyDescent="0.25">
      <c r="A185" s="662">
        <v>44986</v>
      </c>
      <c r="B185" s="663">
        <v>710</v>
      </c>
      <c r="C185" s="663">
        <v>65</v>
      </c>
      <c r="D185" s="663">
        <v>12</v>
      </c>
      <c r="E185" s="663">
        <v>768</v>
      </c>
      <c r="F185" s="663">
        <v>1197</v>
      </c>
      <c r="G185" s="664">
        <f t="shared" si="0"/>
        <v>2752</v>
      </c>
      <c r="I185" s="662">
        <v>44986</v>
      </c>
      <c r="J185" s="665">
        <f t="shared" si="8"/>
        <v>4.5038759689922481</v>
      </c>
      <c r="K185" s="665">
        <f t="shared" si="8"/>
        <v>1.9545454545454546</v>
      </c>
      <c r="L185" s="665">
        <f t="shared" si="8"/>
        <v>-0.83098591549295775</v>
      </c>
      <c r="M185" s="665">
        <f t="shared" si="7"/>
        <v>-0.1202749140893471</v>
      </c>
      <c r="N185" s="665">
        <f t="shared" si="7"/>
        <v>-0.11725663716814161</v>
      </c>
      <c r="O185" s="666">
        <f t="shared" si="7"/>
        <v>0.12280701754385959</v>
      </c>
    </row>
    <row r="186" spans="1:15" ht="14.25" customHeight="1" x14ac:dyDescent="0.25">
      <c r="A186" s="662">
        <v>45017</v>
      </c>
      <c r="B186" s="663">
        <v>592</v>
      </c>
      <c r="C186" s="663">
        <v>38</v>
      </c>
      <c r="D186" s="663">
        <v>11</v>
      </c>
      <c r="E186" s="663">
        <v>730</v>
      </c>
      <c r="F186" s="663">
        <v>965</v>
      </c>
      <c r="G186" s="664">
        <f t="shared" si="0"/>
        <v>2336</v>
      </c>
      <c r="I186" s="662">
        <v>45017</v>
      </c>
      <c r="J186" s="665">
        <f t="shared" si="8"/>
        <v>-0.16619718309859155</v>
      </c>
      <c r="K186" s="665">
        <f t="shared" si="8"/>
        <v>-0.41538461538461535</v>
      </c>
      <c r="L186" s="665">
        <f t="shared" si="8"/>
        <v>-8.333333333333337E-2</v>
      </c>
      <c r="M186" s="665">
        <f t="shared" si="7"/>
        <v>-4.947916666666663E-2</v>
      </c>
      <c r="N186" s="665">
        <f t="shared" si="7"/>
        <v>-0.19381787802840433</v>
      </c>
      <c r="O186" s="666">
        <f t="shared" si="7"/>
        <v>-0.15116279069767447</v>
      </c>
    </row>
    <row r="187" spans="1:15" ht="14.25" customHeight="1" x14ac:dyDescent="0.25">
      <c r="A187" s="662">
        <v>45047</v>
      </c>
      <c r="B187" s="663">
        <v>462</v>
      </c>
      <c r="C187" s="663">
        <v>75</v>
      </c>
      <c r="D187" s="663">
        <v>10</v>
      </c>
      <c r="E187" s="663">
        <v>908</v>
      </c>
      <c r="F187" s="663">
        <v>1135</v>
      </c>
      <c r="G187" s="664">
        <f t="shared" si="0"/>
        <v>2590</v>
      </c>
      <c r="I187" s="662">
        <v>45047</v>
      </c>
      <c r="J187" s="665">
        <f t="shared" si="8"/>
        <v>-0.21959459459459463</v>
      </c>
      <c r="K187" s="665">
        <f t="shared" si="8"/>
        <v>0.97368421052631571</v>
      </c>
      <c r="L187" s="665">
        <f t="shared" si="8"/>
        <v>-9.0909090909090939E-2</v>
      </c>
      <c r="M187" s="665">
        <f t="shared" si="7"/>
        <v>0.24383561643835616</v>
      </c>
      <c r="N187" s="665">
        <f t="shared" si="7"/>
        <v>0.17616580310880825</v>
      </c>
      <c r="O187" s="666">
        <f t="shared" si="7"/>
        <v>0.10873287671232879</v>
      </c>
    </row>
    <row r="188" spans="1:15" ht="14.25" customHeight="1" x14ac:dyDescent="0.25">
      <c r="A188" s="662">
        <v>45078</v>
      </c>
      <c r="B188" s="663">
        <v>287</v>
      </c>
      <c r="C188" s="663">
        <v>73</v>
      </c>
      <c r="D188" s="663">
        <v>13</v>
      </c>
      <c r="E188" s="663">
        <v>855</v>
      </c>
      <c r="F188" s="663">
        <v>1268</v>
      </c>
      <c r="G188" s="664">
        <f t="shared" si="0"/>
        <v>2496</v>
      </c>
      <c r="I188" s="662">
        <v>45078</v>
      </c>
      <c r="J188" s="665">
        <f t="shared" si="8"/>
        <v>-0.37878787878787878</v>
      </c>
      <c r="K188" s="665">
        <f t="shared" si="8"/>
        <v>-2.6666666666666616E-2</v>
      </c>
      <c r="L188" s="665">
        <f t="shared" si="8"/>
        <v>0.30000000000000004</v>
      </c>
      <c r="M188" s="665">
        <f t="shared" si="7"/>
        <v>-5.837004405286339E-2</v>
      </c>
      <c r="N188" s="665">
        <f t="shared" si="7"/>
        <v>0.11718061674008817</v>
      </c>
      <c r="O188" s="666">
        <f t="shared" si="7"/>
        <v>-3.6293436293436288E-2</v>
      </c>
    </row>
    <row r="189" spans="1:15" ht="14.25" customHeight="1" x14ac:dyDescent="0.25">
      <c r="A189" s="662">
        <v>45108</v>
      </c>
      <c r="B189" s="663">
        <v>731</v>
      </c>
      <c r="C189" s="663">
        <v>31</v>
      </c>
      <c r="D189" s="663">
        <v>10</v>
      </c>
      <c r="E189" s="663">
        <v>672</v>
      </c>
      <c r="F189" s="663">
        <v>1175</v>
      </c>
      <c r="G189" s="664">
        <f t="shared" si="0"/>
        <v>2619</v>
      </c>
      <c r="I189" s="662">
        <v>45108</v>
      </c>
      <c r="J189" s="665">
        <f t="shared" si="8"/>
        <v>1.5470383275261326</v>
      </c>
      <c r="K189" s="665">
        <f t="shared" si="8"/>
        <v>-0.57534246575342474</v>
      </c>
      <c r="L189" s="665">
        <f t="shared" si="8"/>
        <v>-0.23076923076923073</v>
      </c>
      <c r="M189" s="665">
        <f t="shared" si="7"/>
        <v>-0.21403508771929824</v>
      </c>
      <c r="N189" s="665">
        <f t="shared" si="7"/>
        <v>-7.3343848580441628E-2</v>
      </c>
      <c r="O189" s="666">
        <f t="shared" si="7"/>
        <v>4.9278846153846256E-2</v>
      </c>
    </row>
    <row r="190" spans="1:15" ht="14.25" customHeight="1" x14ac:dyDescent="0.25">
      <c r="A190" s="662">
        <v>45139</v>
      </c>
      <c r="B190" s="663">
        <v>722</v>
      </c>
      <c r="C190" s="663">
        <v>30</v>
      </c>
      <c r="D190" s="663">
        <v>42</v>
      </c>
      <c r="E190" s="663">
        <v>670</v>
      </c>
      <c r="F190" s="663">
        <v>1243</v>
      </c>
      <c r="G190" s="664">
        <f t="shared" si="0"/>
        <v>2707</v>
      </c>
      <c r="I190" s="662">
        <v>45139</v>
      </c>
      <c r="J190" s="665">
        <f t="shared" si="8"/>
        <v>-1.2311901504788003E-2</v>
      </c>
      <c r="K190" s="665">
        <f t="shared" si="8"/>
        <v>-3.2258064516129004E-2</v>
      </c>
      <c r="L190" s="665">
        <f t="shared" si="8"/>
        <v>3.2</v>
      </c>
      <c r="M190" s="665">
        <f t="shared" si="7"/>
        <v>-2.9761904761904656E-3</v>
      </c>
      <c r="N190" s="665">
        <f t="shared" si="7"/>
        <v>5.787234042553191E-2</v>
      </c>
      <c r="O190" s="666">
        <f t="shared" si="7"/>
        <v>3.3600610920198504E-2</v>
      </c>
    </row>
    <row r="191" spans="1:15" ht="14.25" customHeight="1" x14ac:dyDescent="0.25">
      <c r="A191" s="662">
        <v>45170</v>
      </c>
      <c r="B191" s="663">
        <v>499</v>
      </c>
      <c r="C191" s="663">
        <v>19</v>
      </c>
      <c r="D191" s="663">
        <v>7</v>
      </c>
      <c r="E191" s="663">
        <v>655</v>
      </c>
      <c r="F191" s="663">
        <v>1193</v>
      </c>
      <c r="G191" s="664">
        <f t="shared" si="0"/>
        <v>2373</v>
      </c>
      <c r="I191" s="662">
        <v>45170</v>
      </c>
      <c r="J191" s="665">
        <f t="shared" si="8"/>
        <v>-0.30886426592797789</v>
      </c>
      <c r="K191" s="665">
        <f t="shared" si="8"/>
        <v>-0.3666666666666667</v>
      </c>
      <c r="L191" s="665">
        <f t="shared" si="8"/>
        <v>-0.83333333333333337</v>
      </c>
      <c r="M191" s="665">
        <f t="shared" si="7"/>
        <v>-2.2388059701492491E-2</v>
      </c>
      <c r="N191" s="665">
        <f t="shared" si="7"/>
        <v>-4.0225261464199469E-2</v>
      </c>
      <c r="O191" s="666">
        <f t="shared" si="7"/>
        <v>-0.1233838197266347</v>
      </c>
    </row>
    <row r="192" spans="1:15" ht="14.25" customHeight="1" x14ac:dyDescent="0.25">
      <c r="A192" s="662">
        <v>45200</v>
      </c>
      <c r="B192" s="663">
        <v>442</v>
      </c>
      <c r="C192" s="663">
        <v>23</v>
      </c>
      <c r="D192" s="663">
        <v>17</v>
      </c>
      <c r="E192" s="663">
        <v>712</v>
      </c>
      <c r="F192" s="663">
        <v>1359</v>
      </c>
      <c r="G192" s="664">
        <f t="shared" si="0"/>
        <v>2553</v>
      </c>
      <c r="I192" s="662">
        <v>45200</v>
      </c>
      <c r="J192" s="665">
        <f t="shared" si="8"/>
        <v>-0.11422845691382766</v>
      </c>
      <c r="K192" s="665">
        <f t="shared" si="8"/>
        <v>0.21052631578947367</v>
      </c>
      <c r="L192" s="665">
        <f t="shared" si="8"/>
        <v>1.4285714285714284</v>
      </c>
      <c r="M192" s="665">
        <f t="shared" si="7"/>
        <v>8.7022900763358724E-2</v>
      </c>
      <c r="N192" s="665">
        <f t="shared" si="7"/>
        <v>0.13914501257334444</v>
      </c>
      <c r="O192" s="666">
        <f t="shared" si="7"/>
        <v>7.5853350189633462E-2</v>
      </c>
    </row>
    <row r="193" spans="1:15" ht="14.25" customHeight="1" x14ac:dyDescent="0.25">
      <c r="A193" s="662">
        <v>45231</v>
      </c>
      <c r="B193" s="663">
        <v>769</v>
      </c>
      <c r="C193" s="663">
        <v>13</v>
      </c>
      <c r="D193" s="663">
        <v>16</v>
      </c>
      <c r="E193" s="663">
        <v>306</v>
      </c>
      <c r="F193" s="663">
        <v>1242</v>
      </c>
      <c r="G193" s="664">
        <f t="shared" si="0"/>
        <v>2346</v>
      </c>
      <c r="I193" s="662">
        <v>45231</v>
      </c>
      <c r="J193" s="665">
        <f t="shared" si="8"/>
        <v>0.73981900452488691</v>
      </c>
      <c r="K193" s="665">
        <f t="shared" si="8"/>
        <v>-0.43478260869565222</v>
      </c>
      <c r="L193" s="665">
        <f t="shared" si="8"/>
        <v>-5.8823529411764719E-2</v>
      </c>
      <c r="M193" s="665">
        <f t="shared" si="7"/>
        <v>-0.5702247191011236</v>
      </c>
      <c r="N193" s="665">
        <f t="shared" si="7"/>
        <v>-8.6092715231788075E-2</v>
      </c>
      <c r="O193" s="666">
        <f t="shared" si="7"/>
        <v>-8.108108108108103E-2</v>
      </c>
    </row>
    <row r="194" spans="1:15" ht="14.25" customHeight="1" x14ac:dyDescent="0.25">
      <c r="A194" s="662">
        <v>45261</v>
      </c>
      <c r="B194" s="667">
        <v>325</v>
      </c>
      <c r="C194" s="667">
        <v>16</v>
      </c>
      <c r="D194" s="667">
        <v>37</v>
      </c>
      <c r="E194" s="667">
        <v>747</v>
      </c>
      <c r="F194" s="667">
        <v>1433</v>
      </c>
      <c r="G194" s="664">
        <f t="shared" si="0"/>
        <v>2558</v>
      </c>
      <c r="I194" s="662">
        <v>45261</v>
      </c>
      <c r="J194" s="665">
        <f t="shared" si="8"/>
        <v>-0.57737321196358904</v>
      </c>
      <c r="K194" s="665">
        <f t="shared" si="8"/>
        <v>0.23076923076923084</v>
      </c>
      <c r="L194" s="665">
        <f t="shared" si="8"/>
        <v>1.3125</v>
      </c>
      <c r="M194" s="665">
        <f t="shared" si="7"/>
        <v>1.4411764705882355</v>
      </c>
      <c r="N194" s="665">
        <f t="shared" si="7"/>
        <v>0.15378421900161032</v>
      </c>
      <c r="O194" s="666">
        <f t="shared" si="7"/>
        <v>9.036658141517484E-2</v>
      </c>
    </row>
    <row r="195" spans="1:15" ht="14.25" customHeight="1" x14ac:dyDescent="0.25">
      <c r="A195" s="662">
        <v>45292</v>
      </c>
      <c r="B195" s="663">
        <v>381</v>
      </c>
      <c r="C195" s="663">
        <v>17</v>
      </c>
      <c r="D195" s="663">
        <v>48</v>
      </c>
      <c r="E195" s="663">
        <v>379</v>
      </c>
      <c r="F195" s="663">
        <v>1212</v>
      </c>
      <c r="G195" s="664">
        <f t="shared" si="0"/>
        <v>2037</v>
      </c>
      <c r="I195" s="662">
        <v>45292</v>
      </c>
      <c r="J195" s="665">
        <f t="shared" si="8"/>
        <v>0.17230769230769227</v>
      </c>
      <c r="K195" s="665">
        <f t="shared" si="8"/>
        <v>6.25E-2</v>
      </c>
      <c r="L195" s="665">
        <f t="shared" si="8"/>
        <v>0.29729729729729737</v>
      </c>
      <c r="M195" s="665">
        <f t="shared" si="7"/>
        <v>-0.49263721552878181</v>
      </c>
      <c r="N195" s="665">
        <f t="shared" si="7"/>
        <v>-0.15422191207257496</v>
      </c>
      <c r="O195" s="666">
        <f t="shared" si="7"/>
        <v>-0.2036747458952306</v>
      </c>
    </row>
    <row r="196" spans="1:15" ht="14.25" customHeight="1" x14ac:dyDescent="0.25">
      <c r="A196" s="662">
        <v>45323</v>
      </c>
      <c r="B196" s="663">
        <v>320</v>
      </c>
      <c r="C196" s="663">
        <v>54</v>
      </c>
      <c r="D196" s="663">
        <v>1</v>
      </c>
      <c r="E196" s="663">
        <v>615</v>
      </c>
      <c r="F196" s="663">
        <v>1218</v>
      </c>
      <c r="G196" s="664">
        <f t="shared" si="0"/>
        <v>2208</v>
      </c>
      <c r="I196" s="662">
        <v>45323</v>
      </c>
      <c r="J196" s="665">
        <f t="shared" si="8"/>
        <v>-0.16010498687664043</v>
      </c>
      <c r="K196" s="665">
        <f t="shared" si="8"/>
        <v>2.1764705882352939</v>
      </c>
      <c r="L196" s="665">
        <f t="shared" si="8"/>
        <v>-0.97916666666666663</v>
      </c>
      <c r="M196" s="665">
        <f t="shared" si="7"/>
        <v>0.62269129287598934</v>
      </c>
      <c r="N196" s="665">
        <f t="shared" si="7"/>
        <v>4.9504950495049549E-3</v>
      </c>
      <c r="O196" s="666">
        <f t="shared" si="7"/>
        <v>8.3946980854197273E-2</v>
      </c>
    </row>
    <row r="197" spans="1:15" ht="14.25" customHeight="1" x14ac:dyDescent="0.25">
      <c r="A197" s="662">
        <v>45352</v>
      </c>
      <c r="B197" s="663">
        <v>350</v>
      </c>
      <c r="C197" s="663">
        <v>38</v>
      </c>
      <c r="D197" s="663">
        <v>44</v>
      </c>
      <c r="E197" s="663">
        <v>679</v>
      </c>
      <c r="F197" s="663">
        <v>1520</v>
      </c>
      <c r="G197" s="664">
        <f t="shared" si="0"/>
        <v>2631</v>
      </c>
      <c r="I197" s="662">
        <v>45352</v>
      </c>
      <c r="J197" s="665">
        <f t="shared" si="8"/>
        <v>9.375E-2</v>
      </c>
      <c r="K197" s="665">
        <f t="shared" si="8"/>
        <v>-0.29629629629629628</v>
      </c>
      <c r="L197" s="665">
        <f t="shared" si="8"/>
        <v>43</v>
      </c>
      <c r="M197" s="665">
        <f t="shared" si="7"/>
        <v>0.10406504065040645</v>
      </c>
      <c r="N197" s="665">
        <f t="shared" si="7"/>
        <v>0.2479474548440066</v>
      </c>
      <c r="O197" s="666">
        <f t="shared" si="7"/>
        <v>0.19157608695652173</v>
      </c>
    </row>
    <row r="198" spans="1:15" ht="14.25" customHeight="1" x14ac:dyDescent="0.25">
      <c r="A198" s="662">
        <v>45383</v>
      </c>
      <c r="B198" s="663">
        <v>566</v>
      </c>
      <c r="C198" s="663">
        <v>24</v>
      </c>
      <c r="D198" s="663">
        <v>13</v>
      </c>
      <c r="E198" s="663">
        <v>766</v>
      </c>
      <c r="F198" s="663">
        <v>1598</v>
      </c>
      <c r="G198" s="664">
        <f t="shared" si="0"/>
        <v>2967</v>
      </c>
      <c r="I198" s="662">
        <v>45383</v>
      </c>
      <c r="J198" s="665">
        <f t="shared" ref="J198:L206" si="9">+B198/B197-1</f>
        <v>0.61714285714285722</v>
      </c>
      <c r="K198" s="665">
        <f t="shared" si="9"/>
        <v>-0.36842105263157898</v>
      </c>
      <c r="L198" s="665">
        <f t="shared" si="9"/>
        <v>-0.70454545454545459</v>
      </c>
      <c r="M198" s="665">
        <f t="shared" si="7"/>
        <v>0.12812960235640647</v>
      </c>
      <c r="N198" s="665">
        <f t="shared" si="7"/>
        <v>5.1315789473684204E-2</v>
      </c>
      <c r="O198" s="666">
        <f t="shared" si="7"/>
        <v>0.1277080957810719</v>
      </c>
    </row>
    <row r="199" spans="1:15" ht="14.25" customHeight="1" x14ac:dyDescent="0.25">
      <c r="A199" s="662">
        <v>45413</v>
      </c>
      <c r="B199" s="663">
        <v>305</v>
      </c>
      <c r="C199" s="663">
        <v>114</v>
      </c>
      <c r="D199" s="663">
        <v>22</v>
      </c>
      <c r="E199" s="663">
        <v>739</v>
      </c>
      <c r="F199" s="663">
        <v>1276</v>
      </c>
      <c r="G199" s="664">
        <f t="shared" si="0"/>
        <v>2456</v>
      </c>
      <c r="I199" s="662">
        <v>45413</v>
      </c>
      <c r="J199" s="665">
        <f t="shared" si="9"/>
        <v>-0.46113074204946991</v>
      </c>
      <c r="K199" s="665">
        <f t="shared" si="9"/>
        <v>3.75</v>
      </c>
      <c r="L199" s="665">
        <f t="shared" si="9"/>
        <v>0.69230769230769229</v>
      </c>
      <c r="M199" s="665">
        <f t="shared" si="7"/>
        <v>-3.5248041775456929E-2</v>
      </c>
      <c r="N199" s="665">
        <f t="shared" si="7"/>
        <v>-0.20150187734668334</v>
      </c>
      <c r="O199" s="666">
        <f t="shared" si="7"/>
        <v>-0.17222783956858778</v>
      </c>
    </row>
    <row r="200" spans="1:15" ht="14.25" customHeight="1" x14ac:dyDescent="0.25">
      <c r="A200" s="662">
        <v>45444</v>
      </c>
      <c r="B200" s="663">
        <v>368</v>
      </c>
      <c r="C200" s="663">
        <v>4</v>
      </c>
      <c r="D200" s="663">
        <v>14</v>
      </c>
      <c r="E200" s="663">
        <v>857</v>
      </c>
      <c r="F200" s="663">
        <v>1099</v>
      </c>
      <c r="G200" s="664">
        <f t="shared" si="0"/>
        <v>2342</v>
      </c>
      <c r="I200" s="662">
        <v>45444</v>
      </c>
      <c r="J200" s="665">
        <f t="shared" si="9"/>
        <v>0.20655737704918042</v>
      </c>
      <c r="K200" s="665">
        <f t="shared" si="9"/>
        <v>-0.96491228070175439</v>
      </c>
      <c r="L200" s="665">
        <f t="shared" si="9"/>
        <v>-0.36363636363636365</v>
      </c>
      <c r="M200" s="665">
        <f t="shared" si="7"/>
        <v>0.15967523680649531</v>
      </c>
      <c r="N200" s="665">
        <f t="shared" si="7"/>
        <v>-0.13871473354231978</v>
      </c>
      <c r="O200" s="666">
        <f t="shared" si="7"/>
        <v>-4.6416938110749206E-2</v>
      </c>
    </row>
    <row r="201" spans="1:15" ht="14.25" customHeight="1" x14ac:dyDescent="0.25">
      <c r="A201" s="662">
        <v>45474</v>
      </c>
      <c r="B201" s="663">
        <v>771</v>
      </c>
      <c r="C201" s="663">
        <v>118</v>
      </c>
      <c r="D201" s="663">
        <v>20</v>
      </c>
      <c r="E201" s="663">
        <v>805</v>
      </c>
      <c r="F201" s="663">
        <v>1575</v>
      </c>
      <c r="G201" s="664">
        <f t="shared" si="0"/>
        <v>3289</v>
      </c>
      <c r="I201" s="662">
        <v>45474</v>
      </c>
      <c r="J201" s="665">
        <f t="shared" si="9"/>
        <v>1.0951086956521738</v>
      </c>
      <c r="K201" s="665">
        <f t="shared" si="9"/>
        <v>28.5</v>
      </c>
      <c r="L201" s="665">
        <f t="shared" si="9"/>
        <v>0.4285714285714286</v>
      </c>
      <c r="M201" s="665">
        <f t="shared" si="7"/>
        <v>-6.0676779463243902E-2</v>
      </c>
      <c r="N201" s="665">
        <f t="shared" si="7"/>
        <v>0.43312101910828016</v>
      </c>
      <c r="O201" s="666">
        <f t="shared" si="7"/>
        <v>0.40435525192143462</v>
      </c>
    </row>
    <row r="202" spans="1:15" ht="14.25" customHeight="1" x14ac:dyDescent="0.25">
      <c r="A202" s="662">
        <v>45505</v>
      </c>
      <c r="B202" s="663">
        <v>484</v>
      </c>
      <c r="C202" s="663">
        <v>17</v>
      </c>
      <c r="D202" s="663">
        <v>23</v>
      </c>
      <c r="E202" s="663">
        <v>884</v>
      </c>
      <c r="F202" s="663">
        <v>1571</v>
      </c>
      <c r="G202" s="664">
        <f t="shared" si="0"/>
        <v>2979</v>
      </c>
      <c r="I202" s="662">
        <v>45505</v>
      </c>
      <c r="J202" s="665">
        <f t="shared" si="9"/>
        <v>-0.37224383916990922</v>
      </c>
      <c r="K202" s="665">
        <f t="shared" si="9"/>
        <v>-0.85593220338983045</v>
      </c>
      <c r="L202" s="665">
        <f t="shared" si="9"/>
        <v>0.14999999999999991</v>
      </c>
      <c r="M202" s="665">
        <f t="shared" si="7"/>
        <v>9.813664596273286E-2</v>
      </c>
      <c r="N202" s="665">
        <f t="shared" si="7"/>
        <v>-2.5396825396825085E-3</v>
      </c>
      <c r="O202" s="666">
        <f t="shared" si="7"/>
        <v>-9.4253572514442108E-2</v>
      </c>
    </row>
    <row r="203" spans="1:15" ht="14.25" customHeight="1" x14ac:dyDescent="0.25">
      <c r="A203" s="662">
        <v>45536</v>
      </c>
      <c r="B203" s="663">
        <v>533</v>
      </c>
      <c r="C203" s="663">
        <v>13</v>
      </c>
      <c r="D203" s="663">
        <v>42</v>
      </c>
      <c r="E203" s="663">
        <v>685</v>
      </c>
      <c r="F203" s="663">
        <v>1802</v>
      </c>
      <c r="G203" s="664">
        <f t="shared" si="0"/>
        <v>3075</v>
      </c>
      <c r="I203" s="662">
        <v>45536</v>
      </c>
      <c r="J203" s="665">
        <f t="shared" si="9"/>
        <v>0.10123966942148765</v>
      </c>
      <c r="K203" s="665">
        <f t="shared" si="9"/>
        <v>-0.23529411764705888</v>
      </c>
      <c r="L203" s="665">
        <f t="shared" si="9"/>
        <v>0.82608695652173902</v>
      </c>
      <c r="M203" s="665">
        <f t="shared" si="7"/>
        <v>-0.22511312217194568</v>
      </c>
      <c r="N203" s="665">
        <f t="shared" si="7"/>
        <v>0.14704010184595795</v>
      </c>
      <c r="O203" s="666">
        <f t="shared" si="7"/>
        <v>3.2225579053373643E-2</v>
      </c>
    </row>
    <row r="204" spans="1:15" ht="14.25" customHeight="1" x14ac:dyDescent="0.25">
      <c r="A204" s="662">
        <v>45566</v>
      </c>
      <c r="B204" s="663">
        <v>1018</v>
      </c>
      <c r="C204" s="663">
        <v>66</v>
      </c>
      <c r="D204" s="663">
        <v>77</v>
      </c>
      <c r="E204" s="663">
        <v>887</v>
      </c>
      <c r="F204" s="663">
        <v>1433</v>
      </c>
      <c r="G204" s="664">
        <f t="shared" si="0"/>
        <v>3481</v>
      </c>
      <c r="I204" s="662">
        <v>45566</v>
      </c>
      <c r="J204" s="665">
        <f t="shared" si="9"/>
        <v>0.90994371482176351</v>
      </c>
      <c r="K204" s="665">
        <f t="shared" si="9"/>
        <v>4.0769230769230766</v>
      </c>
      <c r="L204" s="665">
        <f t="shared" si="9"/>
        <v>0.83333333333333326</v>
      </c>
      <c r="M204" s="665">
        <f t="shared" si="7"/>
        <v>0.29489051094890506</v>
      </c>
      <c r="N204" s="665">
        <f t="shared" si="7"/>
        <v>-0.20477247502774698</v>
      </c>
      <c r="O204" s="666">
        <f t="shared" si="7"/>
        <v>0.1320325203252033</v>
      </c>
    </row>
    <row r="205" spans="1:15" ht="14.25" customHeight="1" x14ac:dyDescent="0.25">
      <c r="A205" s="662">
        <v>45597</v>
      </c>
      <c r="B205" s="663">
        <v>441</v>
      </c>
      <c r="C205" s="663">
        <v>29</v>
      </c>
      <c r="D205" s="663">
        <v>15</v>
      </c>
      <c r="E205" s="663">
        <v>1020</v>
      </c>
      <c r="F205" s="663">
        <v>1931</v>
      </c>
      <c r="G205" s="664">
        <f t="shared" si="0"/>
        <v>3436</v>
      </c>
      <c r="I205" s="662">
        <v>45597</v>
      </c>
      <c r="J205" s="665">
        <f t="shared" si="9"/>
        <v>-0.56679764243614938</v>
      </c>
      <c r="K205" s="665">
        <f t="shared" si="9"/>
        <v>-0.56060606060606055</v>
      </c>
      <c r="L205" s="665">
        <f t="shared" si="9"/>
        <v>-0.80519480519480524</v>
      </c>
      <c r="M205" s="665">
        <f t="shared" si="7"/>
        <v>0.1499436302142052</v>
      </c>
      <c r="N205" s="665">
        <f t="shared" si="7"/>
        <v>0.34752267969295181</v>
      </c>
      <c r="O205" s="666">
        <f t="shared" si="7"/>
        <v>-1.2927319735708154E-2</v>
      </c>
    </row>
    <row r="206" spans="1:15" ht="14.25" customHeight="1" x14ac:dyDescent="0.25">
      <c r="A206" s="662">
        <v>45627</v>
      </c>
      <c r="B206" s="667">
        <v>522</v>
      </c>
      <c r="C206" s="667">
        <v>35</v>
      </c>
      <c r="D206" s="667">
        <v>54</v>
      </c>
      <c r="E206" s="667">
        <v>951</v>
      </c>
      <c r="F206" s="667">
        <v>2242</v>
      </c>
      <c r="G206" s="664">
        <f t="shared" si="0"/>
        <v>3804</v>
      </c>
      <c r="I206" s="662">
        <v>45627</v>
      </c>
      <c r="J206" s="665">
        <f t="shared" si="9"/>
        <v>0.18367346938775508</v>
      </c>
      <c r="K206" s="665">
        <f t="shared" si="9"/>
        <v>0.2068965517241379</v>
      </c>
      <c r="L206" s="665">
        <f t="shared" si="9"/>
        <v>2.6</v>
      </c>
      <c r="M206" s="665">
        <f t="shared" si="7"/>
        <v>-6.7647058823529393E-2</v>
      </c>
      <c r="N206" s="665">
        <f t="shared" si="7"/>
        <v>0.16105644743656145</v>
      </c>
      <c r="O206" s="666">
        <f t="shared" si="7"/>
        <v>0.1071012805587892</v>
      </c>
    </row>
    <row r="207" spans="1:15" ht="14.25" customHeight="1" x14ac:dyDescent="0.25">
      <c r="A207" s="662">
        <v>45658</v>
      </c>
      <c r="B207" s="663">
        <v>497</v>
      </c>
      <c r="C207" s="663">
        <v>70</v>
      </c>
      <c r="D207" s="663">
        <v>34</v>
      </c>
      <c r="E207" s="663">
        <v>632</v>
      </c>
      <c r="F207" s="663">
        <v>1416</v>
      </c>
      <c r="G207" s="664">
        <f t="shared" si="0"/>
        <v>2649</v>
      </c>
      <c r="I207" s="662">
        <v>45658</v>
      </c>
      <c r="J207" s="665">
        <f t="shared" ref="J207:O209" si="10">+B207/B206-1</f>
        <v>-4.789272030651337E-2</v>
      </c>
      <c r="K207" s="665">
        <f t="shared" si="10"/>
        <v>1</v>
      </c>
      <c r="L207" s="665">
        <f t="shared" si="10"/>
        <v>-0.37037037037037035</v>
      </c>
      <c r="M207" s="665">
        <f t="shared" si="10"/>
        <v>-0.33543638275499477</v>
      </c>
      <c r="N207" s="665">
        <f t="shared" si="10"/>
        <v>-0.36842105263157898</v>
      </c>
      <c r="O207" s="666">
        <f t="shared" si="10"/>
        <v>-0.30362776025236593</v>
      </c>
    </row>
    <row r="208" spans="1:15" ht="14.25" customHeight="1" x14ac:dyDescent="0.25">
      <c r="A208" s="662">
        <v>45689</v>
      </c>
      <c r="B208" s="663">
        <v>399</v>
      </c>
      <c r="C208" s="663">
        <v>37</v>
      </c>
      <c r="D208" s="663">
        <v>32</v>
      </c>
      <c r="E208" s="663">
        <v>537</v>
      </c>
      <c r="F208" s="663">
        <v>1452</v>
      </c>
      <c r="G208" s="664">
        <f t="shared" si="0"/>
        <v>2457</v>
      </c>
      <c r="I208" s="662">
        <v>45689</v>
      </c>
      <c r="J208" s="665">
        <f t="shared" si="10"/>
        <v>-0.19718309859154926</v>
      </c>
      <c r="K208" s="665">
        <f t="shared" si="10"/>
        <v>-0.47142857142857142</v>
      </c>
      <c r="L208" s="665">
        <f t="shared" si="10"/>
        <v>-5.8823529411764719E-2</v>
      </c>
      <c r="M208" s="665">
        <f t="shared" si="10"/>
        <v>-0.15031645569620256</v>
      </c>
      <c r="N208" s="665">
        <f t="shared" si="10"/>
        <v>2.5423728813559254E-2</v>
      </c>
      <c r="O208" s="666">
        <f t="shared" si="10"/>
        <v>-7.2480181200452964E-2</v>
      </c>
    </row>
    <row r="209" spans="1:15" ht="14.25" customHeight="1" x14ac:dyDescent="0.25">
      <c r="A209" s="662">
        <v>45717</v>
      </c>
      <c r="B209" s="663">
        <v>372</v>
      </c>
      <c r="C209" s="663">
        <v>16</v>
      </c>
      <c r="D209" s="663">
        <v>6</v>
      </c>
      <c r="E209" s="663">
        <v>647</v>
      </c>
      <c r="F209" s="663">
        <v>1872</v>
      </c>
      <c r="G209" s="664">
        <f t="shared" si="0"/>
        <v>2913</v>
      </c>
      <c r="I209" s="662">
        <v>45717</v>
      </c>
      <c r="J209" s="665">
        <f t="shared" si="10"/>
        <v>-6.7669172932330879E-2</v>
      </c>
      <c r="K209" s="665">
        <f t="shared" si="10"/>
        <v>-0.56756756756756754</v>
      </c>
      <c r="L209" s="665">
        <f t="shared" si="10"/>
        <v>-0.8125</v>
      </c>
      <c r="M209" s="665">
        <f t="shared" si="10"/>
        <v>0.20484171322160138</v>
      </c>
      <c r="N209" s="665">
        <f t="shared" si="10"/>
        <v>0.28925619834710736</v>
      </c>
      <c r="O209" s="666">
        <f t="shared" si="10"/>
        <v>0.1855921855921856</v>
      </c>
    </row>
    <row r="210" spans="1:15" ht="14.25" customHeight="1" x14ac:dyDescent="0.25">
      <c r="A210" s="662">
        <v>45748</v>
      </c>
      <c r="B210" s="663">
        <v>561</v>
      </c>
      <c r="C210" s="663">
        <v>17</v>
      </c>
      <c r="D210" s="663">
        <v>71</v>
      </c>
      <c r="E210" s="663">
        <v>550</v>
      </c>
      <c r="F210" s="663">
        <v>1338</v>
      </c>
      <c r="G210" s="664">
        <f t="shared" si="0"/>
        <v>2537</v>
      </c>
      <c r="I210" s="662">
        <v>45748</v>
      </c>
      <c r="J210" s="665">
        <f t="shared" ref="J210" si="11">+B210/B209-1</f>
        <v>0.50806451612903225</v>
      </c>
      <c r="K210" s="665">
        <f t="shared" ref="K210" si="12">+C210/C209-1</f>
        <v>6.25E-2</v>
      </c>
      <c r="L210" s="665">
        <f t="shared" ref="L210" si="13">+D210/D209-1</f>
        <v>10.833333333333334</v>
      </c>
      <c r="M210" s="665">
        <f t="shared" ref="M210" si="14">+E210/E209-1</f>
        <v>-0.14992272024729525</v>
      </c>
      <c r="N210" s="665">
        <f t="shared" ref="N210" si="15">+F210/F209-1</f>
        <v>-0.28525641025641024</v>
      </c>
      <c r="O210" s="666">
        <f t="shared" ref="O210" si="16">+G210/G209-1</f>
        <v>-0.12907655338139379</v>
      </c>
    </row>
    <row r="211" spans="1:15" ht="14.25" customHeight="1" x14ac:dyDescent="0.25">
      <c r="A211" s="662">
        <v>45778</v>
      </c>
      <c r="B211" s="663">
        <v>656</v>
      </c>
      <c r="C211" s="663">
        <v>107</v>
      </c>
      <c r="D211" s="663">
        <v>40</v>
      </c>
      <c r="E211" s="663">
        <v>686</v>
      </c>
      <c r="F211" s="663">
        <v>1451</v>
      </c>
      <c r="G211" s="664">
        <f t="shared" si="0"/>
        <v>2940</v>
      </c>
      <c r="I211" s="662">
        <v>45778</v>
      </c>
      <c r="J211" s="665">
        <f t="shared" ref="J211" si="17">+B211/B210-1</f>
        <v>0.1693404634581106</v>
      </c>
      <c r="K211" s="665">
        <f t="shared" ref="K211" si="18">+C211/C210-1</f>
        <v>5.2941176470588234</v>
      </c>
      <c r="L211" s="665">
        <f t="shared" ref="L211" si="19">+D211/D210-1</f>
        <v>-0.43661971830985913</v>
      </c>
      <c r="M211" s="665">
        <f t="shared" ref="M211" si="20">+E211/E210-1</f>
        <v>0.24727272727272731</v>
      </c>
      <c r="N211" s="665">
        <f t="shared" ref="N211" si="21">+F211/F210-1</f>
        <v>8.4454409566517175E-2</v>
      </c>
      <c r="O211" s="666">
        <f t="shared" ref="O211" si="22">+G211/G210-1</f>
        <v>0.15884903429247133</v>
      </c>
    </row>
    <row r="212" spans="1:15" ht="14.25" customHeight="1" x14ac:dyDescent="0.25">
      <c r="A212" s="662">
        <v>45809</v>
      </c>
      <c r="B212" s="663">
        <v>492</v>
      </c>
      <c r="C212" s="663">
        <v>141</v>
      </c>
      <c r="D212" s="663">
        <v>13</v>
      </c>
      <c r="E212" s="663">
        <v>740</v>
      </c>
      <c r="F212" s="663">
        <v>1968</v>
      </c>
      <c r="G212" s="664">
        <f t="shared" si="0"/>
        <v>3354</v>
      </c>
      <c r="I212" s="662">
        <v>45809</v>
      </c>
      <c r="J212" s="665">
        <f t="shared" ref="J212" si="23">+B212/B211-1</f>
        <v>-0.25</v>
      </c>
      <c r="K212" s="665">
        <f t="shared" ref="K212" si="24">+C212/C211-1</f>
        <v>0.31775700934579443</v>
      </c>
      <c r="L212" s="665">
        <f t="shared" ref="L212" si="25">+D212/D211-1</f>
        <v>-0.67500000000000004</v>
      </c>
      <c r="M212" s="665">
        <f t="shared" ref="M212" si="26">+E212/E211-1</f>
        <v>7.871720116618075E-2</v>
      </c>
      <c r="N212" s="665">
        <f t="shared" ref="N212" si="27">+F212/F211-1</f>
        <v>0.35630599586492084</v>
      </c>
      <c r="O212" s="666">
        <f t="shared" ref="O212" si="28">+G212/G211-1</f>
        <v>0.14081632653061216</v>
      </c>
    </row>
    <row r="213" spans="1:15" ht="14.25" customHeight="1" x14ac:dyDescent="0.25">
      <c r="A213" s="662">
        <v>45839</v>
      </c>
      <c r="B213" s="663">
        <v>464</v>
      </c>
      <c r="C213" s="663">
        <v>85</v>
      </c>
      <c r="D213" s="663">
        <v>6</v>
      </c>
      <c r="E213" s="663">
        <v>724</v>
      </c>
      <c r="F213" s="663">
        <v>2201</v>
      </c>
      <c r="G213" s="664">
        <f t="shared" si="0"/>
        <v>3480</v>
      </c>
      <c r="I213" s="662">
        <v>45839</v>
      </c>
      <c r="J213" s="665">
        <f t="shared" ref="J213" si="29">+B213/B212-1</f>
        <v>-5.6910569105691033E-2</v>
      </c>
      <c r="K213" s="665">
        <f t="shared" ref="K213" si="30">+C213/C212-1</f>
        <v>-0.3971631205673759</v>
      </c>
      <c r="L213" s="665">
        <f t="shared" ref="L213" si="31">+D213/D212-1</f>
        <v>-0.53846153846153844</v>
      </c>
      <c r="M213" s="665">
        <f t="shared" ref="M213" si="32">+E213/E212-1</f>
        <v>-2.1621621621621623E-2</v>
      </c>
      <c r="N213" s="665">
        <f t="shared" ref="N213" si="33">+F213/F212-1</f>
        <v>0.11839430894308944</v>
      </c>
      <c r="O213" s="666">
        <f t="shared" ref="O213" si="34">+G213/G212-1</f>
        <v>3.7567084078711899E-2</v>
      </c>
    </row>
    <row r="214" spans="1:15" ht="14.25" customHeight="1" x14ac:dyDescent="0.25">
      <c r="A214" s="662">
        <v>45870</v>
      </c>
      <c r="B214" s="663">
        <v>488</v>
      </c>
      <c r="C214" s="663">
        <v>117</v>
      </c>
      <c r="D214" s="663">
        <v>21</v>
      </c>
      <c r="E214" s="663">
        <v>704</v>
      </c>
      <c r="F214" s="663">
        <v>2000</v>
      </c>
      <c r="G214" s="664">
        <f t="shared" si="0"/>
        <v>3330</v>
      </c>
      <c r="I214" s="662">
        <v>45870</v>
      </c>
      <c r="J214" s="665">
        <f t="shared" ref="J214" si="35">+B214/B213-1</f>
        <v>5.1724137931034475E-2</v>
      </c>
      <c r="K214" s="665">
        <f t="shared" ref="K214" si="36">+C214/C213-1</f>
        <v>0.37647058823529411</v>
      </c>
      <c r="L214" s="665">
        <f t="shared" ref="L214" si="37">+D214/D213-1</f>
        <v>2.5</v>
      </c>
      <c r="M214" s="665">
        <f t="shared" ref="M214" si="38">+E214/E213-1</f>
        <v>-2.7624309392265234E-2</v>
      </c>
      <c r="N214" s="665">
        <f t="shared" ref="N214" si="39">+F214/F213-1</f>
        <v>-9.1322126306224494E-2</v>
      </c>
      <c r="O214" s="666">
        <f t="shared" ref="O214" si="40">+G214/G213-1</f>
        <v>-4.31034482758621E-2</v>
      </c>
    </row>
    <row r="215" spans="1:15" ht="14.25" customHeight="1" x14ac:dyDescent="0.25">
      <c r="A215" s="662">
        <v>45901</v>
      </c>
      <c r="B215" s="663">
        <v>401</v>
      </c>
      <c r="C215" s="663">
        <v>49</v>
      </c>
      <c r="D215" s="663">
        <v>28</v>
      </c>
      <c r="E215" s="663">
        <v>926</v>
      </c>
      <c r="F215" s="663">
        <v>1793</v>
      </c>
      <c r="G215" s="664">
        <f t="shared" si="0"/>
        <v>3197</v>
      </c>
      <c r="I215" s="662">
        <v>45901</v>
      </c>
      <c r="J215" s="665">
        <f t="shared" ref="J215" si="41">+B215/B214-1</f>
        <v>-0.17827868852459017</v>
      </c>
      <c r="K215" s="665">
        <f t="shared" ref="K215" si="42">+C215/C214-1</f>
        <v>-0.58119658119658113</v>
      </c>
      <c r="L215" s="665">
        <f t="shared" ref="L215" si="43">+D215/D214-1</f>
        <v>0.33333333333333326</v>
      </c>
      <c r="M215" s="665">
        <f t="shared" ref="M215" si="44">+E215/E214-1</f>
        <v>0.31534090909090917</v>
      </c>
      <c r="N215" s="665">
        <f t="shared" ref="N215" si="45">+F215/F214-1</f>
        <v>-0.10350000000000004</v>
      </c>
      <c r="O215" s="666">
        <f t="shared" ref="O215" si="46">+G215/G214-1</f>
        <v>-3.9939939939939939E-2</v>
      </c>
    </row>
    <row r="216" spans="1:15" ht="14.25" customHeight="1" x14ac:dyDescent="0.25">
      <c r="A216" s="662">
        <v>45931</v>
      </c>
      <c r="B216" s="663">
        <v>804</v>
      </c>
      <c r="C216" s="663">
        <v>40</v>
      </c>
      <c r="D216" s="663">
        <v>26</v>
      </c>
      <c r="E216" s="663">
        <v>1171</v>
      </c>
      <c r="F216" s="663">
        <v>2463</v>
      </c>
      <c r="G216" s="664">
        <f t="shared" si="0"/>
        <v>4504</v>
      </c>
      <c r="I216" s="662">
        <v>45931</v>
      </c>
      <c r="J216" s="665">
        <f t="shared" ref="J216" si="47">+B216/B215-1</f>
        <v>1.0049875311720697</v>
      </c>
      <c r="K216" s="665">
        <f t="shared" ref="K216" si="48">+C216/C215-1</f>
        <v>-0.18367346938775508</v>
      </c>
      <c r="L216" s="665">
        <f t="shared" ref="L216" si="49">+D216/D215-1</f>
        <v>-7.1428571428571397E-2</v>
      </c>
      <c r="M216" s="665">
        <f t="shared" ref="M216" si="50">+E216/E215-1</f>
        <v>0.26457883369330459</v>
      </c>
      <c r="N216" s="665">
        <f t="shared" ref="N216" si="51">+F216/F215-1</f>
        <v>0.37367540435025104</v>
      </c>
      <c r="O216" s="666">
        <f t="shared" ref="O216" si="52">+G216/G215-1</f>
        <v>0.40882076947137946</v>
      </c>
    </row>
    <row r="217" spans="1:15" ht="14.25" customHeight="1" x14ac:dyDescent="0.25">
      <c r="A217" s="662">
        <v>45962</v>
      </c>
      <c r="B217" s="663">
        <v>312</v>
      </c>
      <c r="C217" s="663">
        <v>58</v>
      </c>
      <c r="D217" s="663">
        <v>1</v>
      </c>
      <c r="E217" s="663">
        <v>919</v>
      </c>
      <c r="F217" s="663">
        <v>2259</v>
      </c>
      <c r="G217" s="664">
        <f t="shared" si="0"/>
        <v>3549</v>
      </c>
      <c r="I217" s="662">
        <v>45962</v>
      </c>
      <c r="J217" s="665">
        <f t="shared" ref="J217:J218" si="53">+B217/B216-1</f>
        <v>-0.61194029850746268</v>
      </c>
      <c r="K217" s="665">
        <f t="shared" ref="K217:K218" si="54">+C217/C216-1</f>
        <v>0.44999999999999996</v>
      </c>
      <c r="L217" s="665">
        <f t="shared" ref="L217:L218" si="55">+D217/D216-1</f>
        <v>-0.96153846153846156</v>
      </c>
      <c r="M217" s="665">
        <f t="shared" ref="M217:M218" si="56">+E217/E216-1</f>
        <v>-0.21520068317677199</v>
      </c>
      <c r="N217" s="665">
        <f t="shared" ref="N217:N218" si="57">+F217/F216-1</f>
        <v>-8.2825822168087648E-2</v>
      </c>
      <c r="O217" s="666">
        <f t="shared" ref="O217:O218" si="58">+G217/G216-1</f>
        <v>-0.21203374777975137</v>
      </c>
    </row>
    <row r="218" spans="1:15" ht="14.25" customHeight="1" x14ac:dyDescent="0.25">
      <c r="A218" s="662">
        <v>45992</v>
      </c>
      <c r="B218" s="667">
        <v>578</v>
      </c>
      <c r="C218" s="667">
        <v>61</v>
      </c>
      <c r="D218" s="667">
        <v>15</v>
      </c>
      <c r="E218" s="667">
        <v>943</v>
      </c>
      <c r="F218" s="667">
        <v>2113</v>
      </c>
      <c r="G218" s="664">
        <f t="shared" ref="G218:G224" si="59">SUM(B218:F218)</f>
        <v>3710</v>
      </c>
      <c r="I218" s="662">
        <v>45992</v>
      </c>
      <c r="J218" s="665">
        <f t="shared" si="53"/>
        <v>0.85256410256410264</v>
      </c>
      <c r="K218" s="665">
        <f t="shared" si="54"/>
        <v>5.1724137931034475E-2</v>
      </c>
      <c r="L218" s="665">
        <f t="shared" si="55"/>
        <v>14</v>
      </c>
      <c r="M218" s="665">
        <f t="shared" si="56"/>
        <v>2.6115342763873839E-2</v>
      </c>
      <c r="N218" s="665">
        <f t="shared" si="57"/>
        <v>-6.463036741921202E-2</v>
      </c>
      <c r="O218" s="666">
        <f t="shared" si="58"/>
        <v>4.5364891518737682E-2</v>
      </c>
    </row>
    <row r="219" spans="1:15" ht="14.25" customHeight="1" x14ac:dyDescent="0.25">
      <c r="A219" s="662">
        <v>46023</v>
      </c>
      <c r="B219" s="663">
        <v>437</v>
      </c>
      <c r="C219" s="663">
        <v>63</v>
      </c>
      <c r="D219" s="663">
        <v>46</v>
      </c>
      <c r="E219" s="663">
        <v>557</v>
      </c>
      <c r="F219" s="663">
        <v>2102</v>
      </c>
      <c r="G219" s="664">
        <f t="shared" si="59"/>
        <v>3205</v>
      </c>
      <c r="I219" s="662">
        <v>46023</v>
      </c>
      <c r="J219" s="665">
        <f t="shared" ref="J219" si="60">+B219/B218-1</f>
        <v>-0.24394463667820065</v>
      </c>
      <c r="K219" s="665">
        <f t="shared" ref="K219" si="61">+C219/C218-1</f>
        <v>3.2786885245901676E-2</v>
      </c>
      <c r="L219" s="665">
        <f t="shared" ref="L219" si="62">+D219/D218-1</f>
        <v>2.0666666666666669</v>
      </c>
      <c r="M219" s="665">
        <f t="shared" ref="M219" si="63">+E219/E218-1</f>
        <v>-0.40933191940615055</v>
      </c>
      <c r="N219" s="665">
        <f t="shared" ref="N219" si="64">+F219/F218-1</f>
        <v>-5.2058684335068994E-3</v>
      </c>
      <c r="O219" s="666">
        <f t="shared" ref="O219" si="65">+G219/G218-1</f>
        <v>-0.13611859838274931</v>
      </c>
    </row>
    <row r="220" spans="1:15" ht="14.25" customHeight="1" x14ac:dyDescent="0.25">
      <c r="A220" s="662">
        <v>46054</v>
      </c>
      <c r="B220" s="663">
        <v>371</v>
      </c>
      <c r="C220" s="663">
        <v>48</v>
      </c>
      <c r="D220" s="663">
        <v>26</v>
      </c>
      <c r="E220" s="663">
        <v>627</v>
      </c>
      <c r="F220" s="663">
        <v>2247</v>
      </c>
      <c r="G220" s="664">
        <f t="shared" si="59"/>
        <v>3319</v>
      </c>
      <c r="I220" s="662">
        <v>46054</v>
      </c>
      <c r="J220" s="665">
        <f t="shared" ref="J220" si="66">+B220/B219-1</f>
        <v>-0.15102974828375282</v>
      </c>
      <c r="K220" s="665">
        <f t="shared" ref="K220" si="67">+C220/C219-1</f>
        <v>-0.23809523809523814</v>
      </c>
      <c r="L220" s="665">
        <f t="shared" ref="L220" si="68">+D220/D219-1</f>
        <v>-0.43478260869565222</v>
      </c>
      <c r="M220" s="665">
        <f t="shared" ref="M220" si="69">+E220/E219-1</f>
        <v>0.12567324955116699</v>
      </c>
      <c r="N220" s="665">
        <f t="shared" ref="N220" si="70">+F220/F219-1</f>
        <v>6.8981921979067495E-2</v>
      </c>
      <c r="O220" s="666">
        <f t="shared" ref="O220" si="71">+G220/G219-1</f>
        <v>3.5569422776910997E-2</v>
      </c>
    </row>
    <row r="221" spans="1:15" ht="14.25" customHeight="1" x14ac:dyDescent="0.25">
      <c r="A221" s="662">
        <v>46082</v>
      </c>
      <c r="B221" s="663">
        <v>419</v>
      </c>
      <c r="C221" s="663">
        <v>34</v>
      </c>
      <c r="D221" s="663">
        <v>35</v>
      </c>
      <c r="E221" s="663">
        <v>938</v>
      </c>
      <c r="F221" s="663">
        <v>2612</v>
      </c>
      <c r="G221" s="664">
        <f t="shared" si="59"/>
        <v>4038</v>
      </c>
      <c r="I221" s="662">
        <v>46082</v>
      </c>
      <c r="J221" s="665">
        <f t="shared" ref="J221" si="72">+B221/B220-1</f>
        <v>0.12938005390835583</v>
      </c>
      <c r="K221" s="665">
        <f t="shared" ref="K221" si="73">+C221/C220-1</f>
        <v>-0.29166666666666663</v>
      </c>
      <c r="L221" s="665">
        <f t="shared" ref="L221" si="74">+D221/D220-1</f>
        <v>0.34615384615384626</v>
      </c>
      <c r="M221" s="665">
        <f t="shared" ref="M221" si="75">+E221/E220-1</f>
        <v>0.49601275917065402</v>
      </c>
      <c r="N221" s="665">
        <f t="shared" ref="N221" si="76">+F221/F220-1</f>
        <v>0.16243880729862048</v>
      </c>
      <c r="O221" s="666">
        <f t="shared" ref="O221" si="77">+G221/G220-1</f>
        <v>0.216631515516722</v>
      </c>
    </row>
    <row r="222" spans="1:15" ht="14.25" customHeight="1" x14ac:dyDescent="0.25">
      <c r="A222" s="662">
        <v>46113</v>
      </c>
      <c r="B222" s="663">
        <v>454</v>
      </c>
      <c r="C222" s="663">
        <v>129</v>
      </c>
      <c r="D222" s="663">
        <v>14</v>
      </c>
      <c r="E222" s="663">
        <v>1303</v>
      </c>
      <c r="F222" s="663">
        <v>2724</v>
      </c>
      <c r="G222" s="664">
        <f t="shared" si="59"/>
        <v>4624</v>
      </c>
      <c r="I222" s="662">
        <v>46113</v>
      </c>
      <c r="J222" s="665">
        <f t="shared" ref="J222" si="78">+B222/B221-1</f>
        <v>8.3532219570405797E-2</v>
      </c>
      <c r="K222" s="665">
        <f t="shared" ref="K222" si="79">+C222/C221-1</f>
        <v>2.7941176470588234</v>
      </c>
      <c r="L222" s="665">
        <f t="shared" ref="L222" si="80">+D222/D221-1</f>
        <v>-0.6</v>
      </c>
      <c r="M222" s="665">
        <f t="shared" ref="M222" si="81">+E222/E221-1</f>
        <v>0.38912579957356086</v>
      </c>
      <c r="N222" s="665">
        <f t="shared" ref="N222" si="82">+F222/F221-1</f>
        <v>4.2879019908116378E-2</v>
      </c>
      <c r="O222" s="666">
        <f t="shared" ref="O222" si="83">+G222/G221-1</f>
        <v>0.14512134720158487</v>
      </c>
    </row>
    <row r="223" spans="1:15" ht="14.25" customHeight="1" x14ac:dyDescent="0.25">
      <c r="A223" s="662">
        <v>46143</v>
      </c>
      <c r="B223" s="663">
        <v>555</v>
      </c>
      <c r="C223" s="663">
        <v>31</v>
      </c>
      <c r="D223" s="663">
        <v>10</v>
      </c>
      <c r="E223" s="663">
        <v>1157</v>
      </c>
      <c r="F223" s="663">
        <v>2588</v>
      </c>
      <c r="G223" s="664">
        <f t="shared" si="59"/>
        <v>4341</v>
      </c>
      <c r="I223" s="662">
        <v>46143</v>
      </c>
      <c r="J223" s="665">
        <f t="shared" ref="J223" si="84">+B223/B222-1</f>
        <v>0.22246696035242297</v>
      </c>
      <c r="K223" s="665">
        <f t="shared" ref="K223" si="85">+C223/C222-1</f>
        <v>-0.75968992248062017</v>
      </c>
      <c r="L223" s="665">
        <f t="shared" ref="L223" si="86">+D223/D222-1</f>
        <v>-0.2857142857142857</v>
      </c>
      <c r="M223" s="665">
        <f t="shared" ref="M223" si="87">+E223/E222-1</f>
        <v>-0.11204911742133539</v>
      </c>
      <c r="N223" s="665">
        <f t="shared" ref="N223" si="88">+F223/F222-1</f>
        <v>-4.9926578560939849E-2</v>
      </c>
      <c r="O223" s="666">
        <f t="shared" ref="O223" si="89">+G223/G222-1</f>
        <v>-6.1202422145328672E-2</v>
      </c>
    </row>
    <row r="224" spans="1:15" ht="14.25" customHeight="1" x14ac:dyDescent="0.25">
      <c r="A224" s="662">
        <v>46174</v>
      </c>
      <c r="B224" s="663">
        <v>744</v>
      </c>
      <c r="C224" s="663">
        <v>121</v>
      </c>
      <c r="D224" s="663">
        <v>10</v>
      </c>
      <c r="E224" s="663">
        <v>733</v>
      </c>
      <c r="F224" s="663">
        <v>2912</v>
      </c>
      <c r="G224" s="664">
        <f t="shared" si="59"/>
        <v>4520</v>
      </c>
      <c r="I224" s="662">
        <v>46174</v>
      </c>
      <c r="J224" s="665">
        <f t="shared" ref="J224" si="90">+B224/B223-1</f>
        <v>0.34054054054054061</v>
      </c>
      <c r="K224" s="665">
        <f t="shared" ref="K224" si="91">+C224/C223-1</f>
        <v>2.903225806451613</v>
      </c>
      <c r="L224" s="665">
        <f t="shared" ref="L224" si="92">+D224/D223-1</f>
        <v>0</v>
      </c>
      <c r="M224" s="665">
        <f t="shared" ref="M224" si="93">+E224/E223-1</f>
        <v>-0.36646499567847879</v>
      </c>
      <c r="N224" s="665">
        <f t="shared" ref="N224" si="94">+F224/F223-1</f>
        <v>0.12519319938176188</v>
      </c>
      <c r="O224" s="666">
        <f t="shared" ref="O224" si="95">+G224/G223-1</f>
        <v>4.1234738539507099E-2</v>
      </c>
    </row>
    <row r="225" spans="1:15" ht="15.75" customHeight="1" x14ac:dyDescent="0.25">
      <c r="A225" s="604" t="s">
        <v>699</v>
      </c>
      <c r="B225" s="604" t="s">
        <v>702</v>
      </c>
      <c r="C225" s="604" t="s">
        <v>681</v>
      </c>
      <c r="D225" s="604" t="s">
        <v>81</v>
      </c>
      <c r="E225" s="604" t="s">
        <v>82</v>
      </c>
      <c r="F225" s="604" t="s">
        <v>83</v>
      </c>
      <c r="G225" s="604" t="s">
        <v>36</v>
      </c>
      <c r="I225" s="604" t="s">
        <v>699</v>
      </c>
      <c r="J225" s="604" t="s">
        <v>702</v>
      </c>
      <c r="K225" s="604" t="s">
        <v>681</v>
      </c>
      <c r="L225" s="604" t="s">
        <v>81</v>
      </c>
      <c r="M225" s="604" t="s">
        <v>82</v>
      </c>
      <c r="N225" s="604" t="s">
        <v>83</v>
      </c>
      <c r="O225" s="604" t="s">
        <v>36</v>
      </c>
    </row>
    <row r="226" spans="1:15" ht="15.75" customHeight="1" x14ac:dyDescent="0.25">
      <c r="A226" s="672">
        <v>2008</v>
      </c>
      <c r="B226" s="673">
        <f t="shared" ref="B226:G226" si="96">SUM(B3:B14)</f>
        <v>7400</v>
      </c>
      <c r="C226" s="673">
        <f t="shared" si="96"/>
        <v>621</v>
      </c>
      <c r="D226" s="673">
        <f t="shared" si="96"/>
        <v>180</v>
      </c>
      <c r="E226" s="673">
        <f t="shared" si="96"/>
        <v>7284</v>
      </c>
      <c r="F226" s="673">
        <f t="shared" si="96"/>
        <v>4781</v>
      </c>
      <c r="G226" s="673">
        <f t="shared" si="96"/>
        <v>20266</v>
      </c>
      <c r="I226" s="672">
        <v>2008</v>
      </c>
      <c r="J226" s="674" t="s">
        <v>112</v>
      </c>
      <c r="K226" s="675" t="s">
        <v>112</v>
      </c>
      <c r="L226" s="675" t="s">
        <v>112</v>
      </c>
      <c r="M226" s="675" t="s">
        <v>112</v>
      </c>
      <c r="N226" s="675" t="s">
        <v>112</v>
      </c>
      <c r="O226" s="673" t="s">
        <v>112</v>
      </c>
    </row>
    <row r="227" spans="1:15" ht="15.75" customHeight="1" x14ac:dyDescent="0.25">
      <c r="A227" s="672">
        <v>2009</v>
      </c>
      <c r="B227" s="673">
        <f t="shared" ref="B227:G227" si="97">SUM(B15:B26)</f>
        <v>4471</v>
      </c>
      <c r="C227" s="673">
        <f t="shared" si="97"/>
        <v>218</v>
      </c>
      <c r="D227" s="673">
        <f t="shared" si="97"/>
        <v>184</v>
      </c>
      <c r="E227" s="673">
        <f t="shared" si="97"/>
        <v>4630</v>
      </c>
      <c r="F227" s="673">
        <f t="shared" si="97"/>
        <v>2657</v>
      </c>
      <c r="G227" s="673">
        <f t="shared" si="97"/>
        <v>12160</v>
      </c>
      <c r="I227" s="672">
        <v>2009</v>
      </c>
      <c r="J227" s="674">
        <f t="shared" ref="J227:O241" si="98">+B227/B226-1</f>
        <v>-0.39581081081081082</v>
      </c>
      <c r="K227" s="674">
        <f t="shared" si="98"/>
        <v>-0.64895330112721417</v>
      </c>
      <c r="L227" s="674">
        <f t="shared" si="98"/>
        <v>2.2222222222222143E-2</v>
      </c>
      <c r="M227" s="674">
        <f t="shared" si="98"/>
        <v>-0.36436024162548053</v>
      </c>
      <c r="N227" s="674">
        <f t="shared" si="98"/>
        <v>-0.44425852332148086</v>
      </c>
      <c r="O227" s="674">
        <f t="shared" si="98"/>
        <v>-0.39998026250863516</v>
      </c>
    </row>
    <row r="228" spans="1:15" ht="15.75" customHeight="1" x14ac:dyDescent="0.25">
      <c r="A228" s="672">
        <v>2010</v>
      </c>
      <c r="B228" s="673">
        <f t="shared" ref="B228:G228" si="99">SUM(B27:B38)</f>
        <v>7955</v>
      </c>
      <c r="C228" s="673">
        <f t="shared" si="99"/>
        <v>741</v>
      </c>
      <c r="D228" s="673">
        <f t="shared" si="99"/>
        <v>266</v>
      </c>
      <c r="E228" s="673">
        <f t="shared" si="99"/>
        <v>7799</v>
      </c>
      <c r="F228" s="673">
        <f t="shared" si="99"/>
        <v>3454</v>
      </c>
      <c r="G228" s="673">
        <f t="shared" si="99"/>
        <v>20215</v>
      </c>
      <c r="I228" s="672">
        <v>2010</v>
      </c>
      <c r="J228" s="674">
        <f t="shared" si="98"/>
        <v>0.77924401699843426</v>
      </c>
      <c r="K228" s="674">
        <f t="shared" si="98"/>
        <v>2.3990825688073394</v>
      </c>
      <c r="L228" s="674">
        <f t="shared" si="98"/>
        <v>0.44565217391304346</v>
      </c>
      <c r="M228" s="674">
        <f t="shared" si="98"/>
        <v>0.68444924406047525</v>
      </c>
      <c r="N228" s="674">
        <f t="shared" si="98"/>
        <v>0.29996236356793382</v>
      </c>
      <c r="O228" s="674">
        <f t="shared" si="98"/>
        <v>0.66241776315789469</v>
      </c>
    </row>
    <row r="229" spans="1:15" ht="15.75" customHeight="1" x14ac:dyDescent="0.25">
      <c r="A229" s="672">
        <v>2011</v>
      </c>
      <c r="B229" s="673">
        <f t="shared" ref="B229:G229" si="100">SUM(B39:B50)</f>
        <v>11732</v>
      </c>
      <c r="C229" s="673">
        <f t="shared" si="100"/>
        <v>668</v>
      </c>
      <c r="D229" s="673">
        <f t="shared" si="100"/>
        <v>286</v>
      </c>
      <c r="E229" s="673">
        <f t="shared" si="100"/>
        <v>10326</v>
      </c>
      <c r="F229" s="673">
        <f t="shared" si="100"/>
        <v>6380</v>
      </c>
      <c r="G229" s="673">
        <f t="shared" si="100"/>
        <v>29392</v>
      </c>
      <c r="I229" s="672">
        <v>2011</v>
      </c>
      <c r="J229" s="674">
        <f t="shared" si="98"/>
        <v>0.47479572595851671</v>
      </c>
      <c r="K229" s="674">
        <f t="shared" si="98"/>
        <v>-9.8515519568151189E-2</v>
      </c>
      <c r="L229" s="674">
        <f t="shared" si="98"/>
        <v>7.5187969924812137E-2</v>
      </c>
      <c r="M229" s="674">
        <f t="shared" si="98"/>
        <v>0.32401589947429166</v>
      </c>
      <c r="N229" s="674">
        <f t="shared" si="98"/>
        <v>0.84713375796178347</v>
      </c>
      <c r="O229" s="674">
        <f t="shared" si="98"/>
        <v>0.45396982438783073</v>
      </c>
    </row>
    <row r="230" spans="1:15" ht="15.75" customHeight="1" x14ac:dyDescent="0.25">
      <c r="A230" s="672">
        <v>2012</v>
      </c>
      <c r="B230" s="673">
        <f t="shared" ref="B230:G230" si="101">SUM(B51:B62)</f>
        <v>10977</v>
      </c>
      <c r="C230" s="673">
        <f t="shared" si="101"/>
        <v>681</v>
      </c>
      <c r="D230" s="673">
        <f t="shared" si="101"/>
        <v>365</v>
      </c>
      <c r="E230" s="673">
        <f t="shared" si="101"/>
        <v>10303</v>
      </c>
      <c r="F230" s="673">
        <f t="shared" si="101"/>
        <v>6561</v>
      </c>
      <c r="G230" s="673">
        <f t="shared" si="101"/>
        <v>28887</v>
      </c>
      <c r="I230" s="672">
        <v>2012</v>
      </c>
      <c r="J230" s="674">
        <f t="shared" si="98"/>
        <v>-6.4353903852710559E-2</v>
      </c>
      <c r="K230" s="674">
        <f t="shared" si="98"/>
        <v>1.9461077844311392E-2</v>
      </c>
      <c r="L230" s="674">
        <f t="shared" si="98"/>
        <v>0.27622377622377625</v>
      </c>
      <c r="M230" s="674">
        <f t="shared" si="98"/>
        <v>-2.2273871779973087E-3</v>
      </c>
      <c r="N230" s="674">
        <f t="shared" si="98"/>
        <v>2.8369905956112884E-2</v>
      </c>
      <c r="O230" s="674">
        <f t="shared" si="98"/>
        <v>-1.7181545998911307E-2</v>
      </c>
    </row>
    <row r="231" spans="1:15" ht="15.75" customHeight="1" x14ac:dyDescent="0.25">
      <c r="A231" s="672">
        <v>2013</v>
      </c>
      <c r="B231" s="673">
        <f>SUM(B63:B74)</f>
        <v>12739</v>
      </c>
      <c r="C231" s="673">
        <f>SUM(C63:C74)</f>
        <v>670</v>
      </c>
      <c r="D231" s="673">
        <f>SUM(D63:D74)</f>
        <v>398</v>
      </c>
      <c r="E231" s="673">
        <f>SUM(E63:E74)</f>
        <v>8759</v>
      </c>
      <c r="F231" s="673">
        <f>SUM(F63:F74)</f>
        <v>5623</v>
      </c>
      <c r="G231" s="673">
        <f>SUM(B231:F231)</f>
        <v>28189</v>
      </c>
      <c r="I231" s="672">
        <v>2013</v>
      </c>
      <c r="J231" s="674">
        <f t="shared" si="98"/>
        <v>0.16051744556800585</v>
      </c>
      <c r="K231" s="674">
        <f t="shared" si="98"/>
        <v>-1.6152716593245242E-2</v>
      </c>
      <c r="L231" s="674">
        <f t="shared" si="98"/>
        <v>9.0410958904109551E-2</v>
      </c>
      <c r="M231" s="674">
        <f t="shared" si="98"/>
        <v>-0.14985926429195384</v>
      </c>
      <c r="N231" s="674">
        <f t="shared" si="98"/>
        <v>-0.14296601127876851</v>
      </c>
      <c r="O231" s="674">
        <f t="shared" si="98"/>
        <v>-2.4163118357738766E-2</v>
      </c>
    </row>
    <row r="232" spans="1:15" ht="15.75" customHeight="1" x14ac:dyDescent="0.25">
      <c r="A232" s="672">
        <v>2014</v>
      </c>
      <c r="B232" s="673">
        <f>SUM(B75:B86)</f>
        <v>13747</v>
      </c>
      <c r="C232" s="673">
        <f>SUM(C75:C86)</f>
        <v>389</v>
      </c>
      <c r="D232" s="673">
        <f>SUM(D75:D86)</f>
        <v>408</v>
      </c>
      <c r="E232" s="673">
        <f>SUM(E75:E86)</f>
        <v>8557</v>
      </c>
      <c r="F232" s="673">
        <f>SUM(F75:F86)</f>
        <v>7590</v>
      </c>
      <c r="G232" s="673">
        <f>SUM(B232:F232)</f>
        <v>30691</v>
      </c>
      <c r="I232" s="672">
        <v>2014</v>
      </c>
      <c r="J232" s="674">
        <f t="shared" si="98"/>
        <v>7.9127090038464631E-2</v>
      </c>
      <c r="K232" s="674">
        <f t="shared" si="98"/>
        <v>-0.41940298507462681</v>
      </c>
      <c r="L232" s="674">
        <f t="shared" si="98"/>
        <v>2.5125628140703515E-2</v>
      </c>
      <c r="M232" s="674">
        <f t="shared" si="98"/>
        <v>-2.3061993378239554E-2</v>
      </c>
      <c r="N232" s="674">
        <f t="shared" si="98"/>
        <v>0.3498132669393561</v>
      </c>
      <c r="O232" s="674">
        <f t="shared" si="98"/>
        <v>8.8758026180425054E-2</v>
      </c>
    </row>
    <row r="233" spans="1:15" ht="15.75" customHeight="1" x14ac:dyDescent="0.25">
      <c r="A233" s="672">
        <v>2015</v>
      </c>
      <c r="B233" s="673">
        <f t="shared" ref="B233:G233" si="102">SUM(B87:B98)</f>
        <v>9108</v>
      </c>
      <c r="C233" s="673">
        <f t="shared" si="102"/>
        <v>587</v>
      </c>
      <c r="D233" s="673">
        <f t="shared" si="102"/>
        <v>285</v>
      </c>
      <c r="E233" s="673">
        <f t="shared" si="102"/>
        <v>7465</v>
      </c>
      <c r="F233" s="673">
        <f t="shared" si="102"/>
        <v>7114</v>
      </c>
      <c r="G233" s="673">
        <f t="shared" si="102"/>
        <v>24559</v>
      </c>
      <c r="I233" s="672">
        <v>2015</v>
      </c>
      <c r="J233" s="674">
        <f t="shared" si="98"/>
        <v>-0.33745544482432532</v>
      </c>
      <c r="K233" s="674">
        <f t="shared" si="98"/>
        <v>0.50899742930591252</v>
      </c>
      <c r="L233" s="674">
        <f t="shared" si="98"/>
        <v>-0.30147058823529416</v>
      </c>
      <c r="M233" s="674">
        <f t="shared" si="98"/>
        <v>-0.12761481827743371</v>
      </c>
      <c r="N233" s="674">
        <f t="shared" si="98"/>
        <v>-6.27140974967062E-2</v>
      </c>
      <c r="O233" s="674">
        <f t="shared" si="98"/>
        <v>-0.19979798638037205</v>
      </c>
    </row>
    <row r="234" spans="1:15" ht="15.75" customHeight="1" x14ac:dyDescent="0.25">
      <c r="A234" s="672">
        <v>2016</v>
      </c>
      <c r="B234" s="673">
        <f t="shared" ref="B234:G234" si="103">SUM(B99:B110)</f>
        <v>8053</v>
      </c>
      <c r="C234" s="673">
        <f t="shared" si="103"/>
        <v>215</v>
      </c>
      <c r="D234" s="673">
        <f t="shared" si="103"/>
        <v>163</v>
      </c>
      <c r="E234" s="673">
        <f t="shared" si="103"/>
        <v>5823</v>
      </c>
      <c r="F234" s="673">
        <f t="shared" si="103"/>
        <v>6548</v>
      </c>
      <c r="G234" s="673">
        <f t="shared" si="103"/>
        <v>20802</v>
      </c>
      <c r="I234" s="672">
        <v>2016</v>
      </c>
      <c r="J234" s="674">
        <f t="shared" si="98"/>
        <v>-0.1158322353974528</v>
      </c>
      <c r="K234" s="674">
        <f t="shared" si="98"/>
        <v>-0.63373083475298131</v>
      </c>
      <c r="L234" s="674">
        <f t="shared" si="98"/>
        <v>-0.42807017543859649</v>
      </c>
      <c r="M234" s="674">
        <f t="shared" si="98"/>
        <v>-0.219959812458138</v>
      </c>
      <c r="N234" s="674">
        <f t="shared" si="98"/>
        <v>-7.9561428169806048E-2</v>
      </c>
      <c r="O234" s="674">
        <f t="shared" si="98"/>
        <v>-0.15297854147155832</v>
      </c>
    </row>
    <row r="235" spans="1:15" ht="15.75" customHeight="1" x14ac:dyDescent="0.25">
      <c r="A235" s="672">
        <v>2017</v>
      </c>
      <c r="B235" s="673">
        <v>10886</v>
      </c>
      <c r="C235" s="673">
        <v>388</v>
      </c>
      <c r="D235" s="673">
        <v>197</v>
      </c>
      <c r="E235" s="673">
        <v>8478</v>
      </c>
      <c r="F235" s="673">
        <v>7902</v>
      </c>
      <c r="G235" s="673">
        <v>27851</v>
      </c>
      <c r="I235" s="672">
        <v>2017</v>
      </c>
      <c r="J235" s="674">
        <f t="shared" si="98"/>
        <v>0.35179436234943506</v>
      </c>
      <c r="K235" s="674">
        <f t="shared" si="98"/>
        <v>0.80465116279069759</v>
      </c>
      <c r="L235" s="674">
        <f t="shared" si="98"/>
        <v>0.20858895705521463</v>
      </c>
      <c r="M235" s="674">
        <f t="shared" si="98"/>
        <v>0.45595054095826892</v>
      </c>
      <c r="N235" s="674">
        <f t="shared" si="98"/>
        <v>0.20678069639584606</v>
      </c>
      <c r="O235" s="674">
        <f t="shared" si="98"/>
        <v>0.3388616479184694</v>
      </c>
    </row>
    <row r="236" spans="1:15" ht="15.75" customHeight="1" x14ac:dyDescent="0.25">
      <c r="A236" s="672">
        <v>2018</v>
      </c>
      <c r="B236" s="673">
        <f t="shared" ref="B236:G236" si="104">SUM(B123:B134)</f>
        <v>15256</v>
      </c>
      <c r="C236" s="673">
        <f t="shared" si="104"/>
        <v>368</v>
      </c>
      <c r="D236" s="673">
        <f t="shared" si="104"/>
        <v>163</v>
      </c>
      <c r="E236" s="673">
        <f t="shared" si="104"/>
        <v>9645</v>
      </c>
      <c r="F236" s="673">
        <f t="shared" si="104"/>
        <v>10458</v>
      </c>
      <c r="G236" s="673">
        <f t="shared" si="104"/>
        <v>35890</v>
      </c>
      <c r="I236" s="672">
        <v>2018</v>
      </c>
      <c r="J236" s="674">
        <f t="shared" si="98"/>
        <v>0.40143303325372037</v>
      </c>
      <c r="K236" s="674">
        <f t="shared" si="98"/>
        <v>-5.1546391752577359E-2</v>
      </c>
      <c r="L236" s="674">
        <f t="shared" si="98"/>
        <v>-0.17258883248730961</v>
      </c>
      <c r="M236" s="674">
        <f t="shared" si="98"/>
        <v>0.13765038924274586</v>
      </c>
      <c r="N236" s="674">
        <f t="shared" si="98"/>
        <v>0.3234624145785876</v>
      </c>
      <c r="O236" s="674">
        <f t="shared" si="98"/>
        <v>0.28864313669168062</v>
      </c>
    </row>
    <row r="237" spans="1:15" ht="15.75" customHeight="1" x14ac:dyDescent="0.25">
      <c r="A237" s="672">
        <v>2019</v>
      </c>
      <c r="B237" s="673">
        <f t="shared" ref="B237:G237" si="105">SUM(B135:B146)</f>
        <v>12974</v>
      </c>
      <c r="C237" s="673">
        <f t="shared" si="105"/>
        <v>411</v>
      </c>
      <c r="D237" s="673">
        <f t="shared" si="105"/>
        <v>197</v>
      </c>
      <c r="E237" s="673">
        <f t="shared" si="105"/>
        <v>6147</v>
      </c>
      <c r="F237" s="673">
        <f t="shared" si="105"/>
        <v>8708</v>
      </c>
      <c r="G237" s="673">
        <f t="shared" si="105"/>
        <v>28437</v>
      </c>
      <c r="I237" s="672">
        <v>2019</v>
      </c>
      <c r="J237" s="674">
        <f t="shared" si="98"/>
        <v>-0.14958049292081799</v>
      </c>
      <c r="K237" s="674">
        <f t="shared" si="98"/>
        <v>0.11684782608695654</v>
      </c>
      <c r="L237" s="674">
        <f t="shared" si="98"/>
        <v>0.20858895705521463</v>
      </c>
      <c r="M237" s="674">
        <f t="shared" si="98"/>
        <v>-0.36267496111975117</v>
      </c>
      <c r="N237" s="674">
        <f t="shared" si="98"/>
        <v>-0.16733601070950466</v>
      </c>
      <c r="O237" s="674">
        <f t="shared" si="98"/>
        <v>-0.20766230147673448</v>
      </c>
    </row>
    <row r="238" spans="1:15" ht="15.75" customHeight="1" x14ac:dyDescent="0.25">
      <c r="A238" s="672">
        <v>2020</v>
      </c>
      <c r="B238" s="673">
        <f t="shared" ref="B238:G238" si="106">SUM(B147:B158)</f>
        <v>10827</v>
      </c>
      <c r="C238" s="673">
        <f t="shared" si="106"/>
        <v>188</v>
      </c>
      <c r="D238" s="673">
        <f t="shared" si="106"/>
        <v>106</v>
      </c>
      <c r="E238" s="673">
        <f t="shared" si="106"/>
        <v>4440</v>
      </c>
      <c r="F238" s="673">
        <f t="shared" si="106"/>
        <v>6439</v>
      </c>
      <c r="G238" s="673">
        <f t="shared" si="106"/>
        <v>22000</v>
      </c>
      <c r="I238" s="672">
        <v>2020</v>
      </c>
      <c r="J238" s="674">
        <f t="shared" si="98"/>
        <v>-0.16548481578541696</v>
      </c>
      <c r="K238" s="674">
        <f t="shared" si="98"/>
        <v>-0.54257907542579076</v>
      </c>
      <c r="L238" s="674">
        <f t="shared" si="98"/>
        <v>-0.46192893401015234</v>
      </c>
      <c r="M238" s="674">
        <f t="shared" si="98"/>
        <v>-0.27769643728648119</v>
      </c>
      <c r="N238" s="674">
        <f t="shared" si="98"/>
        <v>-0.26056499770326136</v>
      </c>
      <c r="O238" s="674">
        <f t="shared" si="98"/>
        <v>-0.22636002391250831</v>
      </c>
    </row>
    <row r="239" spans="1:15" ht="15.75" customHeight="1" x14ac:dyDescent="0.25">
      <c r="A239" s="672">
        <v>2021</v>
      </c>
      <c r="B239" s="673">
        <f t="shared" ref="B239:G239" si="107">SUM(B159:B170)</f>
        <v>10890</v>
      </c>
      <c r="C239" s="673">
        <f t="shared" si="107"/>
        <v>316</v>
      </c>
      <c r="D239" s="673">
        <f t="shared" si="107"/>
        <v>124</v>
      </c>
      <c r="E239" s="673">
        <f t="shared" si="107"/>
        <v>7737</v>
      </c>
      <c r="F239" s="673">
        <f t="shared" si="107"/>
        <v>8843</v>
      </c>
      <c r="G239" s="673">
        <f t="shared" si="107"/>
        <v>27910</v>
      </c>
      <c r="I239" s="672">
        <v>2021</v>
      </c>
      <c r="J239" s="674">
        <f t="shared" si="98"/>
        <v>5.818786367414841E-3</v>
      </c>
      <c r="K239" s="674">
        <f t="shared" si="98"/>
        <v>0.68085106382978733</v>
      </c>
      <c r="L239" s="674">
        <f t="shared" si="98"/>
        <v>0.16981132075471694</v>
      </c>
      <c r="M239" s="674">
        <f t="shared" si="98"/>
        <v>0.74256756756756759</v>
      </c>
      <c r="N239" s="674">
        <f t="shared" si="98"/>
        <v>0.37334989905264804</v>
      </c>
      <c r="O239" s="674">
        <f t="shared" si="98"/>
        <v>0.26863636363636356</v>
      </c>
    </row>
    <row r="240" spans="1:15" ht="15.75" customHeight="1" x14ac:dyDescent="0.25">
      <c r="A240" s="672">
        <v>2022</v>
      </c>
      <c r="B240" s="673">
        <f t="shared" ref="B240:G240" si="108">SUM(B171:B182)</f>
        <v>9379</v>
      </c>
      <c r="C240" s="673">
        <f t="shared" si="108"/>
        <v>417</v>
      </c>
      <c r="D240" s="673">
        <f t="shared" si="108"/>
        <v>271</v>
      </c>
      <c r="E240" s="673">
        <f t="shared" si="108"/>
        <v>7997</v>
      </c>
      <c r="F240" s="673">
        <f t="shared" si="108"/>
        <v>16121</v>
      </c>
      <c r="G240" s="673">
        <f t="shared" si="108"/>
        <v>34185</v>
      </c>
      <c r="I240" s="672">
        <v>2022</v>
      </c>
      <c r="J240" s="674">
        <f t="shared" si="98"/>
        <v>-0.13875114784205689</v>
      </c>
      <c r="K240" s="674">
        <f t="shared" si="98"/>
        <v>0.31962025316455689</v>
      </c>
      <c r="L240" s="674">
        <f t="shared" si="98"/>
        <v>1.185483870967742</v>
      </c>
      <c r="M240" s="674">
        <f t="shared" si="98"/>
        <v>3.3604756365516408E-2</v>
      </c>
      <c r="N240" s="674">
        <f t="shared" si="98"/>
        <v>0.8230238606807645</v>
      </c>
      <c r="O240" s="674">
        <f t="shared" si="98"/>
        <v>0.22482981010390546</v>
      </c>
    </row>
    <row r="241" spans="1:15" ht="15.75" customHeight="1" x14ac:dyDescent="0.25">
      <c r="A241" s="672">
        <v>2023</v>
      </c>
      <c r="B241" s="673">
        <f t="shared" ref="B241:G241" si="109">SUM(B183:B194)</f>
        <v>6056</v>
      </c>
      <c r="C241" s="673">
        <f t="shared" si="109"/>
        <v>480</v>
      </c>
      <c r="D241" s="673">
        <f t="shared" si="109"/>
        <v>251</v>
      </c>
      <c r="E241" s="673">
        <f t="shared" si="109"/>
        <v>8292</v>
      </c>
      <c r="F241" s="673">
        <f t="shared" si="109"/>
        <v>14641</v>
      </c>
      <c r="G241" s="673">
        <f t="shared" si="109"/>
        <v>29720</v>
      </c>
      <c r="I241" s="672">
        <v>2023</v>
      </c>
      <c r="J241" s="674">
        <f t="shared" si="98"/>
        <v>-0.35430216440985185</v>
      </c>
      <c r="K241" s="674">
        <f t="shared" si="98"/>
        <v>0.15107913669064743</v>
      </c>
      <c r="L241" s="674">
        <f t="shared" si="98"/>
        <v>-7.3800738007380073E-2</v>
      </c>
      <c r="M241" s="674">
        <f t="shared" si="98"/>
        <v>3.6888833312492153E-2</v>
      </c>
      <c r="N241" s="674">
        <f t="shared" si="98"/>
        <v>-9.1805719248185591E-2</v>
      </c>
      <c r="O241" s="674">
        <f t="shared" si="98"/>
        <v>-0.13061284188971767</v>
      </c>
    </row>
    <row r="242" spans="1:15" ht="15.75" customHeight="1" x14ac:dyDescent="0.25">
      <c r="A242" s="672">
        <v>2024</v>
      </c>
      <c r="B242" s="673">
        <f t="shared" ref="B242:G242" si="110">SUM(B195:B206)</f>
        <v>6059</v>
      </c>
      <c r="C242" s="673">
        <f t="shared" si="110"/>
        <v>529</v>
      </c>
      <c r="D242" s="673">
        <f t="shared" si="110"/>
        <v>373</v>
      </c>
      <c r="E242" s="673">
        <f t="shared" si="110"/>
        <v>9267</v>
      </c>
      <c r="F242" s="673">
        <f t="shared" si="110"/>
        <v>18477</v>
      </c>
      <c r="G242" s="673">
        <f t="shared" si="110"/>
        <v>34705</v>
      </c>
      <c r="I242" s="672">
        <v>2024</v>
      </c>
      <c r="J242" s="674">
        <f t="shared" ref="J242:O242" si="111">+B242/B241-1</f>
        <v>4.9537648612951735E-4</v>
      </c>
      <c r="K242" s="674">
        <f t="shared" si="111"/>
        <v>0.1020833333333333</v>
      </c>
      <c r="L242" s="674">
        <f t="shared" si="111"/>
        <v>0.48605577689243029</v>
      </c>
      <c r="M242" s="674">
        <f t="shared" si="111"/>
        <v>0.11758321273516636</v>
      </c>
      <c r="N242" s="674">
        <f t="shared" si="111"/>
        <v>0.26200396147804117</v>
      </c>
      <c r="O242" s="674">
        <f t="shared" si="111"/>
        <v>0.16773216689098258</v>
      </c>
    </row>
    <row r="243" spans="1:15" ht="15.75" customHeight="1" x14ac:dyDescent="0.25">
      <c r="A243" s="672">
        <v>2025</v>
      </c>
      <c r="B243" s="673">
        <f>SUM(B207:B218)</f>
        <v>6024</v>
      </c>
      <c r="C243" s="673">
        <f t="shared" ref="C243:G243" si="112">SUM(C207:C218)</f>
        <v>798</v>
      </c>
      <c r="D243" s="673">
        <f t="shared" si="112"/>
        <v>293</v>
      </c>
      <c r="E243" s="673">
        <f t="shared" si="112"/>
        <v>9179</v>
      </c>
      <c r="F243" s="673">
        <f t="shared" si="112"/>
        <v>22326</v>
      </c>
      <c r="G243" s="673">
        <f t="shared" si="112"/>
        <v>38620</v>
      </c>
      <c r="I243" s="672">
        <v>2025</v>
      </c>
      <c r="J243" s="674">
        <f t="shared" ref="J243" si="113">+B243/B242-1</f>
        <v>-5.7765307806568744E-3</v>
      </c>
      <c r="K243" s="674">
        <f t="shared" ref="K243" si="114">+C243/C242-1</f>
        <v>0.50850661625708882</v>
      </c>
      <c r="L243" s="674">
        <f t="shared" ref="L243" si="115">+D243/D242-1</f>
        <v>-0.21447721179624668</v>
      </c>
      <c r="M243" s="674">
        <f t="shared" ref="M243" si="116">+E243/E242-1</f>
        <v>-9.4960612927592614E-3</v>
      </c>
      <c r="N243" s="674">
        <f t="shared" ref="N243" si="117">+F243/F242-1</f>
        <v>0.20831303783081667</v>
      </c>
      <c r="O243" s="674">
        <f t="shared" ref="O243" si="118">+G243/G242-1</f>
        <v>0.11280795274456135</v>
      </c>
    </row>
    <row r="244" spans="1:15" ht="15.75" customHeight="1" x14ac:dyDescent="0.25">
      <c r="A244" s="586" t="s">
        <v>64</v>
      </c>
      <c r="I244" s="676" t="s">
        <v>64</v>
      </c>
      <c r="J244" s="677"/>
      <c r="K244" s="677"/>
      <c r="L244" s="677"/>
      <c r="M244" s="677"/>
      <c r="N244" s="678"/>
    </row>
    <row r="245" spans="1:15" ht="15.75" customHeight="1" x14ac:dyDescent="0.25">
      <c r="A245" s="1056" t="s">
        <v>2354</v>
      </c>
      <c r="B245" s="1050"/>
      <c r="C245" s="1050"/>
      <c r="D245" s="1050"/>
      <c r="E245" s="1050"/>
      <c r="F245" s="1050"/>
      <c r="G245" s="1050"/>
      <c r="J245" s="677"/>
      <c r="K245" s="677"/>
      <c r="L245" s="677"/>
      <c r="M245" s="677"/>
      <c r="N245" s="677"/>
    </row>
    <row r="246" spans="1:15" ht="15.75" customHeight="1" x14ac:dyDescent="0.25">
      <c r="A246" s="604" t="s">
        <v>699</v>
      </c>
      <c r="B246" s="604" t="s">
        <v>702</v>
      </c>
      <c r="C246" s="604" t="s">
        <v>681</v>
      </c>
      <c r="D246" s="604" t="s">
        <v>81</v>
      </c>
      <c r="E246" s="604" t="s">
        <v>82</v>
      </c>
      <c r="F246" s="604" t="s">
        <v>83</v>
      </c>
      <c r="G246" s="604" t="s">
        <v>36</v>
      </c>
      <c r="J246" s="677"/>
      <c r="K246" s="677"/>
      <c r="L246" s="677"/>
      <c r="M246" s="677"/>
      <c r="N246" s="677"/>
    </row>
    <row r="247" spans="1:15" ht="15.75" customHeight="1" x14ac:dyDescent="0.25">
      <c r="A247" s="672">
        <v>2008</v>
      </c>
      <c r="B247" s="674">
        <f>+B226/$G$226</f>
        <v>0.36514359024967924</v>
      </c>
      <c r="C247" s="674">
        <f>+C226/$G$226</f>
        <v>3.0642455343925786E-2</v>
      </c>
      <c r="D247" s="674">
        <f>+D226/$G$226</f>
        <v>8.8818711141813878E-3</v>
      </c>
      <c r="E247" s="674">
        <f>+E226/$G$226</f>
        <v>0.35941971775387349</v>
      </c>
      <c r="F247" s="674">
        <f>+F226/$G$226</f>
        <v>0.23591236553834008</v>
      </c>
      <c r="G247" s="674">
        <f t="shared" ref="G247:G254" si="119">SUM(B247:F247)</f>
        <v>0.99999999999999989</v>
      </c>
    </row>
    <row r="248" spans="1:15" ht="15.75" customHeight="1" x14ac:dyDescent="0.25">
      <c r="A248" s="672">
        <v>2009</v>
      </c>
      <c r="B248" s="674">
        <f>+B227/$G$227</f>
        <v>0.36768092105263156</v>
      </c>
      <c r="C248" s="674">
        <f>+C227/$G$227</f>
        <v>1.7927631578947369E-2</v>
      </c>
      <c r="D248" s="674">
        <f>+D227/$G$227</f>
        <v>1.5131578947368421E-2</v>
      </c>
      <c r="E248" s="674">
        <f>+E227/$G$227</f>
        <v>0.38075657894736842</v>
      </c>
      <c r="F248" s="674">
        <f>+F227/$G$227</f>
        <v>0.21850328947368422</v>
      </c>
      <c r="G248" s="674">
        <f t="shared" si="119"/>
        <v>1</v>
      </c>
      <c r="I248" s="677"/>
      <c r="J248" s="677"/>
      <c r="K248" s="677"/>
      <c r="L248" s="677"/>
      <c r="M248" s="677"/>
    </row>
    <row r="249" spans="1:15" ht="15.75" customHeight="1" x14ac:dyDescent="0.25">
      <c r="A249" s="672">
        <v>2010</v>
      </c>
      <c r="B249" s="674">
        <f>+B228/$G$228</f>
        <v>0.39351966361612661</v>
      </c>
      <c r="C249" s="674">
        <f>+C228/$G$228</f>
        <v>3.6655948553054665E-2</v>
      </c>
      <c r="D249" s="674">
        <f>+D228/$G$228</f>
        <v>1.3158545634429879E-2</v>
      </c>
      <c r="E249" s="674">
        <f>+E228/$G$228</f>
        <v>0.38580262181548353</v>
      </c>
      <c r="F249" s="674">
        <f>+F228/$G$228</f>
        <v>0.17086322038090526</v>
      </c>
      <c r="G249" s="674">
        <f t="shared" si="119"/>
        <v>1</v>
      </c>
      <c r="I249" s="677"/>
      <c r="J249" s="679"/>
    </row>
    <row r="250" spans="1:15" ht="15.75" customHeight="1" x14ac:dyDescent="0.25">
      <c r="A250" s="672">
        <v>2011</v>
      </c>
      <c r="B250" s="674">
        <f>+B229/$G$229</f>
        <v>0.39915623298856834</v>
      </c>
      <c r="C250" s="674">
        <f>+C229/$G$229</f>
        <v>2.2727272727272728E-2</v>
      </c>
      <c r="D250" s="674">
        <f>+D229/$G$229</f>
        <v>9.730538922155689E-3</v>
      </c>
      <c r="E250" s="674">
        <f>+E229/$G$229</f>
        <v>0.35132008709853019</v>
      </c>
      <c r="F250" s="674">
        <f>+F229/$G$229</f>
        <v>0.21706586826347304</v>
      </c>
      <c r="G250" s="674">
        <f t="shared" si="119"/>
        <v>1</v>
      </c>
    </row>
    <row r="251" spans="1:15" ht="15.75" customHeight="1" x14ac:dyDescent="0.25">
      <c r="A251" s="672">
        <v>2012</v>
      </c>
      <c r="B251" s="674">
        <f>+B230/$G$230</f>
        <v>0.3799979229411154</v>
      </c>
      <c r="C251" s="674">
        <f>+C230/$G$230</f>
        <v>2.357461834042995E-2</v>
      </c>
      <c r="D251" s="674">
        <f>+D230/$G$230</f>
        <v>1.2635441548101221E-2</v>
      </c>
      <c r="E251" s="674">
        <f>+E230/$G$230</f>
        <v>0.35666562813722436</v>
      </c>
      <c r="F251" s="674">
        <f>+F230/$G$230</f>
        <v>0.22712638903312909</v>
      </c>
      <c r="G251" s="674">
        <f t="shared" si="119"/>
        <v>1</v>
      </c>
    </row>
    <row r="252" spans="1:15" ht="15.75" customHeight="1" x14ac:dyDescent="0.25">
      <c r="A252" s="672">
        <v>2013</v>
      </c>
      <c r="B252" s="674">
        <f>+B231/$G$231</f>
        <v>0.45191386711128456</v>
      </c>
      <c r="C252" s="674">
        <f>+C231/$G$231</f>
        <v>2.376813650714818E-2</v>
      </c>
      <c r="D252" s="674">
        <f>+D231/$G$231</f>
        <v>1.4118982581858171E-2</v>
      </c>
      <c r="E252" s="674">
        <f>+E231/$G$231</f>
        <v>0.31072404129270281</v>
      </c>
      <c r="F252" s="674">
        <f>+F231/$G$231</f>
        <v>0.19947497250700627</v>
      </c>
      <c r="G252" s="674">
        <f t="shared" si="119"/>
        <v>1</v>
      </c>
    </row>
    <row r="253" spans="1:15" ht="15.75" customHeight="1" x14ac:dyDescent="0.25">
      <c r="A253" s="672">
        <v>2014</v>
      </c>
      <c r="B253" s="674">
        <f>+B232/$G$232</f>
        <v>0.44791632726206382</v>
      </c>
      <c r="C253" s="674">
        <f>+C232/$G$232</f>
        <v>1.26747254895572E-2</v>
      </c>
      <c r="D253" s="674">
        <f>+D232/$G$232</f>
        <v>1.3293799485191098E-2</v>
      </c>
      <c r="E253" s="674">
        <f>+E232/$G$232</f>
        <v>0.2788113779283829</v>
      </c>
      <c r="F253" s="674">
        <f>+F232/$G$232</f>
        <v>0.24730376983480498</v>
      </c>
      <c r="G253" s="674">
        <f t="shared" si="119"/>
        <v>1</v>
      </c>
    </row>
    <row r="254" spans="1:15" ht="15.75" customHeight="1" x14ac:dyDescent="0.25">
      <c r="A254" s="672">
        <v>2015</v>
      </c>
      <c r="B254" s="674">
        <f>+B233/$G$233</f>
        <v>0.37086200578199441</v>
      </c>
      <c r="C254" s="674">
        <f>+C233/$G$233</f>
        <v>2.3901624658984485E-2</v>
      </c>
      <c r="D254" s="674">
        <f>+D233/$G$233</f>
        <v>1.1604707032045278E-2</v>
      </c>
      <c r="E254" s="674">
        <f>+E233/$G$233</f>
        <v>0.30396188769901056</v>
      </c>
      <c r="F254" s="674">
        <f>+F233/$G$233</f>
        <v>0.2896697748279653</v>
      </c>
      <c r="G254" s="674">
        <f t="shared" si="119"/>
        <v>1</v>
      </c>
    </row>
    <row r="255" spans="1:15" ht="15.75" customHeight="1" x14ac:dyDescent="0.25">
      <c r="A255" s="672">
        <v>2016</v>
      </c>
      <c r="B255" s="674">
        <f t="shared" ref="B255:G255" si="120">+B234/$G$234</f>
        <v>0.38712623786174405</v>
      </c>
      <c r="C255" s="674">
        <f t="shared" si="120"/>
        <v>1.0335544659167388E-2</v>
      </c>
      <c r="D255" s="674">
        <f t="shared" si="120"/>
        <v>7.8357850206710895E-3</v>
      </c>
      <c r="E255" s="674">
        <f t="shared" si="120"/>
        <v>0.27992500721084512</v>
      </c>
      <c r="F255" s="674">
        <f t="shared" si="120"/>
        <v>0.31477742524757235</v>
      </c>
      <c r="G255" s="674">
        <f t="shared" si="120"/>
        <v>1</v>
      </c>
    </row>
    <row r="256" spans="1:15" ht="15.75" customHeight="1" x14ac:dyDescent="0.25">
      <c r="A256" s="672">
        <v>2017</v>
      </c>
      <c r="B256" s="674">
        <f t="shared" ref="B256:G256" si="121">+B235/$G$235</f>
        <v>0.39086567807260064</v>
      </c>
      <c r="C256" s="674">
        <f t="shared" si="121"/>
        <v>1.3931277153423575E-2</v>
      </c>
      <c r="D256" s="674">
        <f t="shared" si="121"/>
        <v>7.0733546371764032E-3</v>
      </c>
      <c r="E256" s="674">
        <f t="shared" si="121"/>
        <v>0.30440558687300279</v>
      </c>
      <c r="F256" s="674">
        <f t="shared" si="121"/>
        <v>0.28372410326379666</v>
      </c>
      <c r="G256" s="674">
        <f t="shared" si="121"/>
        <v>1</v>
      </c>
    </row>
    <row r="257" spans="1:7" ht="15.75" customHeight="1" x14ac:dyDescent="0.25">
      <c r="A257" s="672">
        <v>2018</v>
      </c>
      <c r="B257" s="674">
        <f t="shared" ref="B257:G257" si="122">+B236/$G$236</f>
        <v>0.42507662301476734</v>
      </c>
      <c r="C257" s="674">
        <f t="shared" si="122"/>
        <v>1.0253552521593759E-2</v>
      </c>
      <c r="D257" s="674">
        <f t="shared" si="122"/>
        <v>4.5416550571189748E-3</v>
      </c>
      <c r="E257" s="674">
        <f t="shared" si="122"/>
        <v>0.26873780997492336</v>
      </c>
      <c r="F257" s="674">
        <f t="shared" si="122"/>
        <v>0.29139035943159652</v>
      </c>
      <c r="G257" s="674">
        <f t="shared" si="122"/>
        <v>1</v>
      </c>
    </row>
    <row r="258" spans="1:7" ht="15.75" customHeight="1" x14ac:dyDescent="0.25">
      <c r="A258" s="672">
        <v>2019</v>
      </c>
      <c r="B258" s="674">
        <f t="shared" ref="B258:G258" si="123">+B237/$G$237</f>
        <v>0.45623659317086895</v>
      </c>
      <c r="C258" s="674">
        <f t="shared" si="123"/>
        <v>1.4453001371452685E-2</v>
      </c>
      <c r="D258" s="674">
        <f t="shared" si="123"/>
        <v>6.9275943313289023E-3</v>
      </c>
      <c r="E258" s="674">
        <f t="shared" si="123"/>
        <v>0.21616204240953688</v>
      </c>
      <c r="F258" s="674">
        <f t="shared" si="123"/>
        <v>0.30622076871681259</v>
      </c>
      <c r="G258" s="674">
        <f t="shared" si="123"/>
        <v>1</v>
      </c>
    </row>
    <row r="259" spans="1:7" ht="15.75" customHeight="1" x14ac:dyDescent="0.25">
      <c r="A259" s="672">
        <v>2020</v>
      </c>
      <c r="B259" s="674">
        <f t="shared" ref="B259:G259" si="124">+B238/$G$238</f>
        <v>0.49213636363636365</v>
      </c>
      <c r="C259" s="674">
        <f t="shared" si="124"/>
        <v>8.5454545454545453E-3</v>
      </c>
      <c r="D259" s="674">
        <f t="shared" si="124"/>
        <v>4.8181818181818178E-3</v>
      </c>
      <c r="E259" s="674">
        <f t="shared" si="124"/>
        <v>0.20181818181818181</v>
      </c>
      <c r="F259" s="674">
        <f t="shared" si="124"/>
        <v>0.29268181818181815</v>
      </c>
      <c r="G259" s="674">
        <f t="shared" si="124"/>
        <v>1</v>
      </c>
    </row>
    <row r="260" spans="1:7" ht="15.75" customHeight="1" x14ac:dyDescent="0.25">
      <c r="A260" s="672">
        <v>2021</v>
      </c>
      <c r="B260" s="674">
        <f t="shared" ref="B260:G260" si="125">+B239/$G$239</f>
        <v>0.39018273020422789</v>
      </c>
      <c r="C260" s="674">
        <f t="shared" si="125"/>
        <v>1.1322106771766392E-2</v>
      </c>
      <c r="D260" s="674">
        <f t="shared" si="125"/>
        <v>4.442852024364027E-3</v>
      </c>
      <c r="E260" s="674">
        <f t="shared" si="125"/>
        <v>0.27721246864922966</v>
      </c>
      <c r="F260" s="674">
        <f t="shared" si="125"/>
        <v>0.31683984235041202</v>
      </c>
      <c r="G260" s="674">
        <f t="shared" si="125"/>
        <v>1</v>
      </c>
    </row>
    <row r="261" spans="1:7" ht="15.75" customHeight="1" x14ac:dyDescent="0.25">
      <c r="A261" s="672">
        <v>2022</v>
      </c>
      <c r="B261" s="674">
        <f t="shared" ref="B261:G261" si="126">+B240/$G$240</f>
        <v>0.27436009945882694</v>
      </c>
      <c r="C261" s="674">
        <f t="shared" si="126"/>
        <v>1.2198332602018429E-2</v>
      </c>
      <c r="D261" s="674">
        <f t="shared" si="126"/>
        <v>7.9274535615035842E-3</v>
      </c>
      <c r="E261" s="674">
        <f t="shared" si="126"/>
        <v>0.2339330115547755</v>
      </c>
      <c r="F261" s="674">
        <f t="shared" si="126"/>
        <v>0.47158110282287552</v>
      </c>
      <c r="G261" s="674">
        <f t="shared" si="126"/>
        <v>1</v>
      </c>
    </row>
    <row r="262" spans="1:7" ht="15.75" customHeight="1" x14ac:dyDescent="0.25">
      <c r="A262" s="672">
        <v>2023</v>
      </c>
      <c r="B262" s="674">
        <f t="shared" ref="B262:G262" si="127">+B241/$G$241</f>
        <v>0.2037685060565276</v>
      </c>
      <c r="C262" s="674">
        <f t="shared" si="127"/>
        <v>1.6150740242261104E-2</v>
      </c>
      <c r="D262" s="674">
        <f t="shared" si="127"/>
        <v>8.4454912516823688E-3</v>
      </c>
      <c r="E262" s="674">
        <f t="shared" si="127"/>
        <v>0.27900403768506055</v>
      </c>
      <c r="F262" s="674">
        <f t="shared" si="127"/>
        <v>0.49263122476446836</v>
      </c>
      <c r="G262" s="674">
        <f t="shared" si="127"/>
        <v>1</v>
      </c>
    </row>
    <row r="263" spans="1:7" ht="15.75" customHeight="1" x14ac:dyDescent="0.25">
      <c r="A263" s="672">
        <v>2024</v>
      </c>
      <c r="B263" s="674">
        <f>+B242/$G$242</f>
        <v>0.17458579455409884</v>
      </c>
      <c r="C263" s="674">
        <f t="shared" ref="C263:G263" si="128">+C242/$G$242</f>
        <v>1.5242760409162944E-2</v>
      </c>
      <c r="D263" s="674">
        <f t="shared" si="128"/>
        <v>1.0747730874513759E-2</v>
      </c>
      <c r="E263" s="674">
        <f t="shared" si="128"/>
        <v>0.2670220429332949</v>
      </c>
      <c r="F263" s="674">
        <f t="shared" si="128"/>
        <v>0.53240167122892956</v>
      </c>
      <c r="G263" s="674">
        <f t="shared" si="128"/>
        <v>1</v>
      </c>
    </row>
    <row r="264" spans="1:7" ht="15.75" customHeight="1" x14ac:dyDescent="0.25">
      <c r="A264" s="672">
        <v>2025</v>
      </c>
      <c r="B264" s="674">
        <f>+B243/$G$243</f>
        <v>0.15598135680994304</v>
      </c>
      <c r="C264" s="674">
        <f t="shared" ref="C264:G264" si="129">+C243/$G$243</f>
        <v>2.0662868979803212E-2</v>
      </c>
      <c r="D264" s="674">
        <f t="shared" si="129"/>
        <v>7.5867426204039362E-3</v>
      </c>
      <c r="E264" s="674">
        <f t="shared" si="129"/>
        <v>0.23767477990678404</v>
      </c>
      <c r="F264" s="674">
        <f t="shared" si="129"/>
        <v>0.57809425168306572</v>
      </c>
      <c r="G264" s="674">
        <f t="shared" si="129"/>
        <v>1</v>
      </c>
    </row>
    <row r="265" spans="1:7" ht="15.75" customHeight="1" x14ac:dyDescent="0.25">
      <c r="A265" s="586" t="s">
        <v>64</v>
      </c>
    </row>
    <row r="266" spans="1:7" ht="15.75" customHeight="1" x14ac:dyDescent="0.25">
      <c r="A266" s="678"/>
      <c r="B266" s="678"/>
      <c r="C266" s="678"/>
      <c r="D266" s="678"/>
      <c r="E266" s="678"/>
    </row>
    <row r="267" spans="1:7" ht="15.75" customHeight="1" x14ac:dyDescent="0.25">
      <c r="A267" s="679"/>
      <c r="B267" s="679"/>
      <c r="C267" s="679"/>
      <c r="D267" s="679"/>
      <c r="E267" s="679"/>
    </row>
    <row r="268" spans="1:7" ht="15.75" customHeight="1" x14ac:dyDescent="0.25"/>
    <row r="269" spans="1:7" ht="15.75" customHeight="1" x14ac:dyDescent="0.25"/>
    <row r="270" spans="1:7" ht="15.75" customHeight="1" x14ac:dyDescent="0.25"/>
    <row r="271" spans="1:7" ht="15.75" customHeight="1" x14ac:dyDescent="0.25"/>
    <row r="272" spans="1:7" ht="15.75" customHeight="1" x14ac:dyDescent="0.25">
      <c r="A272" s="680"/>
      <c r="G272" s="573"/>
    </row>
    <row r="273" spans="1:7" ht="15.75" customHeight="1" x14ac:dyDescent="0.25">
      <c r="A273" s="680"/>
      <c r="G273" s="573"/>
    </row>
    <row r="274" spans="1:7" ht="15.75" customHeight="1" x14ac:dyDescent="0.25">
      <c r="A274" s="680"/>
      <c r="G274" s="573"/>
    </row>
    <row r="275" spans="1:7" ht="15.75" customHeight="1" x14ac:dyDescent="0.25">
      <c r="A275" s="680"/>
      <c r="G275" s="573"/>
    </row>
    <row r="276" spans="1:7" ht="15.75" customHeight="1" x14ac:dyDescent="0.25">
      <c r="A276" s="680"/>
      <c r="G276" s="573"/>
    </row>
    <row r="277" spans="1:7" ht="15.75" customHeight="1" x14ac:dyDescent="0.25"/>
    <row r="278" spans="1:7" ht="15.75" customHeight="1" x14ac:dyDescent="0.25"/>
    <row r="279" spans="1:7" ht="15.75" customHeight="1" x14ac:dyDescent="0.25"/>
    <row r="280" spans="1:7" ht="15.75" customHeight="1" x14ac:dyDescent="0.25"/>
    <row r="281" spans="1:7" ht="15.75" customHeight="1" x14ac:dyDescent="0.25"/>
    <row r="282" spans="1:7" ht="15.75" customHeight="1" x14ac:dyDescent="0.25"/>
    <row r="283" spans="1:7" ht="15.75" customHeight="1" x14ac:dyDescent="0.25"/>
    <row r="284" spans="1:7" ht="15.75" customHeight="1" x14ac:dyDescent="0.25"/>
    <row r="285" spans="1:7" ht="15.75" customHeight="1" x14ac:dyDescent="0.25"/>
    <row r="286" spans="1:7" ht="15.75" customHeight="1" x14ac:dyDescent="0.25"/>
    <row r="287" spans="1:7" ht="15.75" customHeight="1" x14ac:dyDescent="0.25"/>
    <row r="288" spans="1:7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</sheetData>
  <mergeCells count="3">
    <mergeCell ref="A1:G1"/>
    <mergeCell ref="I1:O1"/>
    <mergeCell ref="A245:G245"/>
  </mergeCells>
  <pageMargins left="0.7" right="0.7" top="0.75" bottom="0.75" header="0" footer="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003"/>
  <sheetViews>
    <sheetView workbookViewId="0">
      <selection sqref="A1:I1"/>
    </sheetView>
  </sheetViews>
  <sheetFormatPr baseColWidth="10" defaultColWidth="14.42578125" defaultRowHeight="15" customHeight="1" x14ac:dyDescent="0.25"/>
  <cols>
    <col min="1" max="1" width="6.7109375" customWidth="1"/>
    <col min="2" max="2" width="9.7109375" customWidth="1"/>
    <col min="3" max="3" width="10.140625" customWidth="1"/>
    <col min="4" max="4" width="9.5703125" customWidth="1"/>
    <col min="5" max="5" width="8.85546875" customWidth="1"/>
    <col min="6" max="6" width="10.7109375" customWidth="1"/>
    <col min="7" max="7" width="9.140625" customWidth="1"/>
    <col min="8" max="8" width="12.7109375" customWidth="1"/>
    <col min="9" max="9" width="13.42578125" customWidth="1"/>
    <col min="10" max="26" width="10.7109375" customWidth="1"/>
  </cols>
  <sheetData>
    <row r="1" spans="1:13" x14ac:dyDescent="0.25">
      <c r="A1" s="1059" t="s">
        <v>2317</v>
      </c>
      <c r="B1" s="1060"/>
      <c r="C1" s="1060"/>
      <c r="D1" s="1060"/>
      <c r="E1" s="1060"/>
      <c r="F1" s="1060"/>
      <c r="G1" s="1060"/>
      <c r="H1" s="1060"/>
      <c r="I1" s="1060"/>
    </row>
    <row r="2" spans="1:13" x14ac:dyDescent="0.25">
      <c r="A2" s="1057" t="s">
        <v>48</v>
      </c>
      <c r="B2" s="1057" t="s">
        <v>703</v>
      </c>
      <c r="C2" s="1057" t="s">
        <v>704</v>
      </c>
      <c r="D2" s="1057" t="s">
        <v>705</v>
      </c>
      <c r="E2" s="1057" t="s">
        <v>704</v>
      </c>
      <c r="F2" s="1057" t="s">
        <v>36</v>
      </c>
      <c r="G2" s="1057" t="s">
        <v>704</v>
      </c>
      <c r="H2" s="1057" t="s">
        <v>706</v>
      </c>
      <c r="I2" s="1057" t="s">
        <v>707</v>
      </c>
    </row>
    <row r="3" spans="1:13" x14ac:dyDescent="0.25">
      <c r="A3" s="1058"/>
      <c r="B3" s="1058"/>
      <c r="C3" s="1058"/>
      <c r="D3" s="1058"/>
      <c r="E3" s="1058"/>
      <c r="F3" s="1058"/>
      <c r="G3" s="1058"/>
      <c r="H3" s="1058"/>
      <c r="I3" s="1058"/>
    </row>
    <row r="4" spans="1:13" x14ac:dyDescent="0.25">
      <c r="A4" s="933">
        <v>1998</v>
      </c>
      <c r="B4" s="934">
        <v>15259</v>
      </c>
      <c r="C4" s="934" t="s">
        <v>112</v>
      </c>
      <c r="D4" s="934">
        <v>2555</v>
      </c>
      <c r="E4" s="934" t="s">
        <v>112</v>
      </c>
      <c r="F4" s="935">
        <f t="shared" ref="F4:F29" si="0">+B4+D4</f>
        <v>17814</v>
      </c>
      <c r="G4" s="935"/>
      <c r="H4" s="936">
        <f t="shared" ref="H4:H27" si="1">+B4/F4</f>
        <v>0.8565734815313798</v>
      </c>
      <c r="I4" s="936">
        <f t="shared" ref="I4:I27" si="2">+D4/F4</f>
        <v>0.14342651846862017</v>
      </c>
    </row>
    <row r="5" spans="1:13" x14ac:dyDescent="0.25">
      <c r="A5" s="933">
        <v>1999</v>
      </c>
      <c r="B5" s="934">
        <v>9666</v>
      </c>
      <c r="C5" s="937">
        <f t="shared" ref="C5:C31" si="3">+B5/B4-1</f>
        <v>-0.36653778098171574</v>
      </c>
      <c r="D5" s="934">
        <v>3607</v>
      </c>
      <c r="E5" s="937">
        <f t="shared" ref="E5:E31" si="4">+D5/D4-1</f>
        <v>0.41174168297455971</v>
      </c>
      <c r="F5" s="935">
        <f t="shared" si="0"/>
        <v>13273</v>
      </c>
      <c r="G5" s="936">
        <f t="shared" ref="G5:G27" si="5">+F5/F4-1</f>
        <v>-0.25491186707084312</v>
      </c>
      <c r="H5" s="936">
        <f t="shared" si="1"/>
        <v>0.72824531002787618</v>
      </c>
      <c r="I5" s="936">
        <f t="shared" si="2"/>
        <v>0.27175468997212388</v>
      </c>
    </row>
    <row r="6" spans="1:13" x14ac:dyDescent="0.25">
      <c r="A6" s="933">
        <v>2000</v>
      </c>
      <c r="B6" s="934">
        <v>6780</v>
      </c>
      <c r="C6" s="937">
        <f t="shared" si="3"/>
        <v>-0.29857231533209183</v>
      </c>
      <c r="D6" s="934">
        <v>6364</v>
      </c>
      <c r="E6" s="937">
        <f t="shared" si="4"/>
        <v>0.76434710285555862</v>
      </c>
      <c r="F6" s="935">
        <f t="shared" si="0"/>
        <v>13144</v>
      </c>
      <c r="G6" s="936">
        <f t="shared" si="5"/>
        <v>-9.7189783771566285E-3</v>
      </c>
      <c r="H6" s="936">
        <f t="shared" si="1"/>
        <v>0.51582471089470483</v>
      </c>
      <c r="I6" s="936">
        <f t="shared" si="2"/>
        <v>0.48417528910529517</v>
      </c>
      <c r="J6" s="12"/>
    </row>
    <row r="7" spans="1:13" x14ac:dyDescent="0.25">
      <c r="A7" s="933">
        <v>2001</v>
      </c>
      <c r="B7" s="934">
        <v>6559</v>
      </c>
      <c r="C7" s="937">
        <f t="shared" si="3"/>
        <v>-3.2595870206489685E-2</v>
      </c>
      <c r="D7" s="934">
        <v>6827</v>
      </c>
      <c r="E7" s="937">
        <f t="shared" si="4"/>
        <v>7.2752985543683257E-2</v>
      </c>
      <c r="F7" s="935">
        <f t="shared" si="0"/>
        <v>13386</v>
      </c>
      <c r="G7" s="936">
        <f t="shared" si="5"/>
        <v>1.841144248326243E-2</v>
      </c>
      <c r="H7" s="936">
        <f t="shared" si="1"/>
        <v>0.48998954131181832</v>
      </c>
      <c r="I7" s="936">
        <f t="shared" si="2"/>
        <v>0.51001045868818173</v>
      </c>
    </row>
    <row r="8" spans="1:13" x14ac:dyDescent="0.25">
      <c r="A8" s="933">
        <v>2002</v>
      </c>
      <c r="B8" s="934">
        <v>2842</v>
      </c>
      <c r="C8" s="937">
        <f t="shared" si="3"/>
        <v>-0.56670224119530421</v>
      </c>
      <c r="D8" s="934">
        <v>3861</v>
      </c>
      <c r="E8" s="937">
        <f t="shared" si="4"/>
        <v>-0.43445144280064452</v>
      </c>
      <c r="F8" s="935">
        <f t="shared" si="0"/>
        <v>6703</v>
      </c>
      <c r="G8" s="936">
        <f t="shared" si="5"/>
        <v>-0.49925295084416554</v>
      </c>
      <c r="H8" s="936">
        <f t="shared" si="1"/>
        <v>0.42398925854095182</v>
      </c>
      <c r="I8" s="936">
        <f t="shared" si="2"/>
        <v>0.57601074145904818</v>
      </c>
      <c r="J8" s="12"/>
    </row>
    <row r="9" spans="1:13" x14ac:dyDescent="0.25">
      <c r="A9" s="933">
        <v>2003</v>
      </c>
      <c r="B9" s="934">
        <v>3209</v>
      </c>
      <c r="C9" s="937">
        <f t="shared" si="3"/>
        <v>0.12913441238564394</v>
      </c>
      <c r="D9" s="934">
        <v>3492</v>
      </c>
      <c r="E9" s="937">
        <f t="shared" si="4"/>
        <v>-9.5571095571095555E-2</v>
      </c>
      <c r="F9" s="935">
        <f t="shared" si="0"/>
        <v>6701</v>
      </c>
      <c r="G9" s="936">
        <f t="shared" si="5"/>
        <v>-2.9837386244968567E-4</v>
      </c>
      <c r="H9" s="936">
        <f t="shared" si="1"/>
        <v>0.47888374869422473</v>
      </c>
      <c r="I9" s="936">
        <f t="shared" si="2"/>
        <v>0.52111625130577521</v>
      </c>
      <c r="J9" s="12"/>
    </row>
    <row r="10" spans="1:13" x14ac:dyDescent="0.25">
      <c r="A10" s="933">
        <v>2004</v>
      </c>
      <c r="B10" s="934">
        <v>5720</v>
      </c>
      <c r="C10" s="937">
        <f t="shared" si="3"/>
        <v>0.78248675599875361</v>
      </c>
      <c r="D10" s="934">
        <v>7769</v>
      </c>
      <c r="E10" s="937">
        <f t="shared" si="4"/>
        <v>1.2247995418098512</v>
      </c>
      <c r="F10" s="935">
        <f t="shared" si="0"/>
        <v>13489</v>
      </c>
      <c r="G10" s="936">
        <f t="shared" si="5"/>
        <v>1.0129831368452469</v>
      </c>
      <c r="H10" s="936">
        <f t="shared" si="1"/>
        <v>0.42404922529468458</v>
      </c>
      <c r="I10" s="936">
        <f t="shared" si="2"/>
        <v>0.57595077470531542</v>
      </c>
      <c r="J10" s="12"/>
    </row>
    <row r="11" spans="1:13" x14ac:dyDescent="0.25">
      <c r="A11" s="933">
        <v>2005</v>
      </c>
      <c r="B11" s="934">
        <v>6710</v>
      </c>
      <c r="C11" s="937">
        <f t="shared" si="3"/>
        <v>0.17307692307692313</v>
      </c>
      <c r="D11" s="934">
        <v>9313</v>
      </c>
      <c r="E11" s="937">
        <f t="shared" si="4"/>
        <v>0.19873857639335823</v>
      </c>
      <c r="F11" s="935">
        <f t="shared" si="0"/>
        <v>16023</v>
      </c>
      <c r="G11" s="936">
        <f t="shared" si="5"/>
        <v>0.18785677218474306</v>
      </c>
      <c r="H11" s="936">
        <f t="shared" si="1"/>
        <v>0.41877301379267301</v>
      </c>
      <c r="I11" s="936">
        <f t="shared" si="2"/>
        <v>0.58122698620732693</v>
      </c>
      <c r="J11" s="12"/>
    </row>
    <row r="12" spans="1:13" x14ac:dyDescent="0.25">
      <c r="A12" s="933">
        <v>2006</v>
      </c>
      <c r="B12" s="934">
        <v>8417</v>
      </c>
      <c r="C12" s="937">
        <f t="shared" si="3"/>
        <v>0.25439642324888223</v>
      </c>
      <c r="D12" s="934">
        <v>13004</v>
      </c>
      <c r="E12" s="937">
        <f t="shared" si="4"/>
        <v>0.3963277139482444</v>
      </c>
      <c r="F12" s="935">
        <f t="shared" si="0"/>
        <v>21421</v>
      </c>
      <c r="G12" s="936">
        <f t="shared" si="5"/>
        <v>0.33689071959058858</v>
      </c>
      <c r="H12" s="936">
        <f t="shared" si="1"/>
        <v>0.39293216936650949</v>
      </c>
      <c r="I12" s="936">
        <f t="shared" si="2"/>
        <v>0.60706783063349046</v>
      </c>
      <c r="J12" s="13"/>
      <c r="K12" s="13"/>
      <c r="M12" s="13"/>
    </row>
    <row r="13" spans="1:13" x14ac:dyDescent="0.25">
      <c r="A13" s="933">
        <v>2007</v>
      </c>
      <c r="B13" s="934">
        <v>11898</v>
      </c>
      <c r="C13" s="937">
        <f t="shared" si="3"/>
        <v>0.41356777949388146</v>
      </c>
      <c r="D13" s="934">
        <v>20320</v>
      </c>
      <c r="E13" s="937">
        <f t="shared" si="4"/>
        <v>0.56259612426945549</v>
      </c>
      <c r="F13" s="935">
        <f t="shared" si="0"/>
        <v>32218</v>
      </c>
      <c r="G13" s="936">
        <f t="shared" si="5"/>
        <v>0.50403809345968908</v>
      </c>
      <c r="H13" s="936">
        <f t="shared" si="1"/>
        <v>0.36929666645974302</v>
      </c>
      <c r="I13" s="936">
        <f t="shared" si="2"/>
        <v>0.63070333354025698</v>
      </c>
      <c r="J13" s="13"/>
      <c r="K13" s="13"/>
      <c r="M13" s="13"/>
    </row>
    <row r="14" spans="1:13" x14ac:dyDescent="0.25">
      <c r="A14" s="933">
        <v>2008</v>
      </c>
      <c r="B14" s="934">
        <v>20266</v>
      </c>
      <c r="C14" s="937">
        <f t="shared" si="3"/>
        <v>0.70331148092116313</v>
      </c>
      <c r="D14" s="934">
        <v>35163</v>
      </c>
      <c r="E14" s="937">
        <f t="shared" si="4"/>
        <v>0.7304625984251969</v>
      </c>
      <c r="F14" s="935">
        <f t="shared" si="0"/>
        <v>55429</v>
      </c>
      <c r="G14" s="936">
        <f t="shared" si="5"/>
        <v>0.72043578124030039</v>
      </c>
      <c r="H14" s="936">
        <f t="shared" si="1"/>
        <v>0.36562088437460533</v>
      </c>
      <c r="I14" s="936">
        <f t="shared" si="2"/>
        <v>0.63437911562539462</v>
      </c>
      <c r="J14" s="13"/>
      <c r="K14" s="13"/>
      <c r="M14" s="13"/>
    </row>
    <row r="15" spans="1:13" x14ac:dyDescent="0.25">
      <c r="A15" s="933">
        <v>2009</v>
      </c>
      <c r="B15" s="934">
        <v>12160</v>
      </c>
      <c r="C15" s="937">
        <f t="shared" si="3"/>
        <v>-0.39998026250863516</v>
      </c>
      <c r="D15" s="934">
        <v>30885</v>
      </c>
      <c r="E15" s="937">
        <f t="shared" si="4"/>
        <v>-0.12166197423428038</v>
      </c>
      <c r="F15" s="935">
        <f t="shared" si="0"/>
        <v>43045</v>
      </c>
      <c r="G15" s="936">
        <f t="shared" si="5"/>
        <v>-0.22342095293077635</v>
      </c>
      <c r="H15" s="936">
        <f t="shared" si="1"/>
        <v>0.28249506330584273</v>
      </c>
      <c r="I15" s="936">
        <f t="shared" si="2"/>
        <v>0.71750493669415727</v>
      </c>
      <c r="J15" s="13"/>
      <c r="K15" s="13"/>
      <c r="M15" s="13"/>
    </row>
    <row r="16" spans="1:13" x14ac:dyDescent="0.25">
      <c r="A16" s="933">
        <v>2010</v>
      </c>
      <c r="B16" s="934">
        <v>20215</v>
      </c>
      <c r="C16" s="937">
        <f t="shared" si="3"/>
        <v>0.66241776315789469</v>
      </c>
      <c r="D16" s="934">
        <v>46425</v>
      </c>
      <c r="E16" s="937">
        <f t="shared" si="4"/>
        <v>0.50315687226809125</v>
      </c>
      <c r="F16" s="935">
        <f t="shared" si="0"/>
        <v>66640</v>
      </c>
      <c r="G16" s="936">
        <f t="shared" si="5"/>
        <v>0.54814728772215116</v>
      </c>
      <c r="H16" s="936">
        <f t="shared" si="1"/>
        <v>0.30334633853541415</v>
      </c>
      <c r="I16" s="936">
        <f t="shared" si="2"/>
        <v>0.69665366146458585</v>
      </c>
      <c r="J16" s="13"/>
      <c r="K16" s="13"/>
      <c r="M16" s="13"/>
    </row>
    <row r="17" spans="1:13" x14ac:dyDescent="0.25">
      <c r="A17" s="933">
        <v>2011</v>
      </c>
      <c r="B17" s="934">
        <v>29392</v>
      </c>
      <c r="C17" s="937">
        <f t="shared" si="3"/>
        <v>0.45396982438783073</v>
      </c>
      <c r="D17" s="934">
        <v>51728</v>
      </c>
      <c r="E17" s="937">
        <f t="shared" si="4"/>
        <v>0.11422724824986541</v>
      </c>
      <c r="F17" s="935">
        <f t="shared" si="0"/>
        <v>81120</v>
      </c>
      <c r="G17" s="936">
        <f t="shared" si="5"/>
        <v>0.21728691476590645</v>
      </c>
      <c r="H17" s="936">
        <f t="shared" si="1"/>
        <v>0.36232741617357</v>
      </c>
      <c r="I17" s="936">
        <f t="shared" si="2"/>
        <v>0.63767258382643</v>
      </c>
      <c r="J17" s="13"/>
      <c r="K17" s="13"/>
      <c r="M17" s="13"/>
    </row>
    <row r="18" spans="1:13" x14ac:dyDescent="0.25">
      <c r="A18" s="933">
        <v>2012</v>
      </c>
      <c r="B18" s="934">
        <v>28887</v>
      </c>
      <c r="C18" s="937">
        <f t="shared" si="3"/>
        <v>-1.7181545998911307E-2</v>
      </c>
      <c r="D18" s="934">
        <v>50143</v>
      </c>
      <c r="E18" s="937">
        <f t="shared" si="4"/>
        <v>-3.0641045468605022E-2</v>
      </c>
      <c r="F18" s="935">
        <f t="shared" si="0"/>
        <v>79030</v>
      </c>
      <c r="G18" s="936">
        <f t="shared" si="5"/>
        <v>-2.5764299802761292E-2</v>
      </c>
      <c r="H18" s="936">
        <f t="shared" si="1"/>
        <v>0.36551942300392254</v>
      </c>
      <c r="I18" s="936">
        <f t="shared" si="2"/>
        <v>0.63448057699607741</v>
      </c>
      <c r="J18" s="13"/>
      <c r="K18" s="13"/>
      <c r="M18" s="13"/>
    </row>
    <row r="19" spans="1:13" x14ac:dyDescent="0.25">
      <c r="A19" s="933">
        <v>2013</v>
      </c>
      <c r="B19" s="934">
        <v>28190</v>
      </c>
      <c r="C19" s="937">
        <f t="shared" si="3"/>
        <v>-2.4128500709661771E-2</v>
      </c>
      <c r="D19" s="934">
        <v>58621</v>
      </c>
      <c r="E19" s="937">
        <f t="shared" si="4"/>
        <v>0.16907644137765998</v>
      </c>
      <c r="F19" s="935">
        <f t="shared" si="0"/>
        <v>86811</v>
      </c>
      <c r="G19" s="936">
        <f t="shared" si="5"/>
        <v>9.8456282424395747E-2</v>
      </c>
      <c r="H19" s="936">
        <f t="shared" si="1"/>
        <v>0.32472843303268017</v>
      </c>
      <c r="I19" s="936">
        <f t="shared" si="2"/>
        <v>0.67527156696731983</v>
      </c>
      <c r="J19" s="13"/>
      <c r="K19" s="13"/>
      <c r="M19" s="13"/>
    </row>
    <row r="20" spans="1:13" x14ac:dyDescent="0.25">
      <c r="A20" s="933">
        <v>2014</v>
      </c>
      <c r="B20" s="934">
        <v>30691</v>
      </c>
      <c r="C20" s="937">
        <f t="shared" si="3"/>
        <v>8.8719404043987149E-2</v>
      </c>
      <c r="D20" s="934">
        <v>59261</v>
      </c>
      <c r="E20" s="937">
        <f t="shared" si="4"/>
        <v>1.091758925982167E-2</v>
      </c>
      <c r="F20" s="935">
        <f t="shared" si="0"/>
        <v>89952</v>
      </c>
      <c r="G20" s="936">
        <f t="shared" si="5"/>
        <v>3.6182050661782483E-2</v>
      </c>
      <c r="H20" s="936">
        <f t="shared" si="1"/>
        <v>0.34119308075418003</v>
      </c>
      <c r="I20" s="936">
        <f t="shared" si="2"/>
        <v>0.65880691924582002</v>
      </c>
      <c r="J20" s="13"/>
      <c r="K20" s="13"/>
      <c r="L20" s="13"/>
      <c r="M20" s="13"/>
    </row>
    <row r="21" spans="1:13" ht="15.75" customHeight="1" x14ac:dyDescent="0.25">
      <c r="A21" s="933">
        <v>2015</v>
      </c>
      <c r="B21" s="934">
        <v>24559</v>
      </c>
      <c r="C21" s="937">
        <f t="shared" si="3"/>
        <v>-0.19979798638037205</v>
      </c>
      <c r="D21" s="934">
        <v>53326</v>
      </c>
      <c r="E21" s="937">
        <f t="shared" si="4"/>
        <v>-0.10015018308837176</v>
      </c>
      <c r="F21" s="935">
        <f t="shared" si="0"/>
        <v>77885</v>
      </c>
      <c r="G21" s="936">
        <f t="shared" si="5"/>
        <v>-0.13414932408395586</v>
      </c>
      <c r="H21" s="936">
        <f t="shared" si="1"/>
        <v>0.31532387494382746</v>
      </c>
      <c r="I21" s="936">
        <f t="shared" si="2"/>
        <v>0.68467612505617259</v>
      </c>
      <c r="J21" s="13"/>
      <c r="K21" s="13"/>
      <c r="L21" s="13"/>
      <c r="M21" s="13"/>
    </row>
    <row r="22" spans="1:13" ht="15.75" customHeight="1" x14ac:dyDescent="0.25">
      <c r="A22" s="933">
        <v>2016</v>
      </c>
      <c r="B22" s="934">
        <v>20802</v>
      </c>
      <c r="C22" s="937">
        <f t="shared" si="3"/>
        <v>-0.15297854147155832</v>
      </c>
      <c r="D22" s="934">
        <v>53028</v>
      </c>
      <c r="E22" s="937">
        <f t="shared" si="4"/>
        <v>-5.5882683869031835E-3</v>
      </c>
      <c r="F22" s="935">
        <f t="shared" si="0"/>
        <v>73830</v>
      </c>
      <c r="G22" s="936">
        <f t="shared" si="5"/>
        <v>-5.2063940424985522E-2</v>
      </c>
      <c r="H22" s="936">
        <f t="shared" si="1"/>
        <v>0.28175538399024785</v>
      </c>
      <c r="I22" s="936">
        <f t="shared" si="2"/>
        <v>0.71824461600975209</v>
      </c>
      <c r="J22" s="13"/>
      <c r="K22" s="13"/>
      <c r="L22" s="13"/>
      <c r="M22" s="13"/>
    </row>
    <row r="23" spans="1:13" ht="15.75" customHeight="1" x14ac:dyDescent="0.25">
      <c r="A23" s="933">
        <v>2017</v>
      </c>
      <c r="B23" s="934">
        <v>27851</v>
      </c>
      <c r="C23" s="937">
        <f t="shared" si="3"/>
        <v>0.3388616479184694</v>
      </c>
      <c r="D23" s="934">
        <v>62507</v>
      </c>
      <c r="E23" s="937">
        <f t="shared" si="4"/>
        <v>0.1787546202006487</v>
      </c>
      <c r="F23" s="935">
        <f t="shared" si="0"/>
        <v>90358</v>
      </c>
      <c r="G23" s="936">
        <f t="shared" si="5"/>
        <v>0.22386563727482045</v>
      </c>
      <c r="H23" s="936">
        <f t="shared" si="1"/>
        <v>0.30822948715111004</v>
      </c>
      <c r="I23" s="936">
        <f t="shared" si="2"/>
        <v>0.69177051284889002</v>
      </c>
      <c r="J23" s="13"/>
      <c r="K23" s="13"/>
      <c r="L23" s="13"/>
      <c r="M23" s="13"/>
    </row>
    <row r="24" spans="1:13" ht="15.75" customHeight="1" x14ac:dyDescent="0.25">
      <c r="A24" s="933">
        <v>2018</v>
      </c>
      <c r="B24" s="934">
        <v>35890</v>
      </c>
      <c r="C24" s="937">
        <f t="shared" si="3"/>
        <v>0.28864313669168062</v>
      </c>
      <c r="D24" s="934">
        <v>68072</v>
      </c>
      <c r="E24" s="937">
        <f t="shared" si="4"/>
        <v>8.9030028636792657E-2</v>
      </c>
      <c r="F24" s="935">
        <f t="shared" si="0"/>
        <v>103962</v>
      </c>
      <c r="G24" s="936">
        <f t="shared" si="5"/>
        <v>0.15055667456118993</v>
      </c>
      <c r="H24" s="936">
        <f t="shared" si="1"/>
        <v>0.34522229276081645</v>
      </c>
      <c r="I24" s="936">
        <f t="shared" si="2"/>
        <v>0.65477770723918349</v>
      </c>
      <c r="J24" s="13"/>
      <c r="K24" s="13"/>
      <c r="L24" s="13"/>
      <c r="M24" s="13"/>
    </row>
    <row r="25" spans="1:13" ht="15.75" customHeight="1" x14ac:dyDescent="0.25">
      <c r="A25" s="933">
        <v>2019</v>
      </c>
      <c r="B25" s="934">
        <v>28437</v>
      </c>
      <c r="C25" s="937">
        <f t="shared" si="3"/>
        <v>-0.20766230147673448</v>
      </c>
      <c r="D25" s="934">
        <v>51065</v>
      </c>
      <c r="E25" s="937">
        <f t="shared" si="4"/>
        <v>-0.24983840639323074</v>
      </c>
      <c r="F25" s="935">
        <f t="shared" si="0"/>
        <v>79502</v>
      </c>
      <c r="G25" s="936">
        <f t="shared" si="5"/>
        <v>-0.23527827475423713</v>
      </c>
      <c r="H25" s="936">
        <f t="shared" si="1"/>
        <v>0.35768911473925186</v>
      </c>
      <c r="I25" s="936">
        <f t="shared" si="2"/>
        <v>0.6423108852607482</v>
      </c>
      <c r="J25" s="13"/>
      <c r="K25" s="13"/>
      <c r="L25" s="13"/>
      <c r="M25" s="13"/>
    </row>
    <row r="26" spans="1:13" ht="15.75" customHeight="1" x14ac:dyDescent="0.25">
      <c r="A26" s="933">
        <v>2020</v>
      </c>
      <c r="B26" s="934">
        <v>22000</v>
      </c>
      <c r="C26" s="937">
        <f t="shared" si="3"/>
        <v>-0.22636002391250831</v>
      </c>
      <c r="D26" s="934">
        <v>36723</v>
      </c>
      <c r="E26" s="937">
        <f t="shared" si="4"/>
        <v>-0.28085773034367967</v>
      </c>
      <c r="F26" s="935">
        <f t="shared" si="0"/>
        <v>58723</v>
      </c>
      <c r="G26" s="936">
        <f t="shared" si="5"/>
        <v>-0.26136449397499439</v>
      </c>
      <c r="H26" s="936">
        <f t="shared" si="1"/>
        <v>0.37464026020468982</v>
      </c>
      <c r="I26" s="936">
        <f t="shared" si="2"/>
        <v>0.62535973979531023</v>
      </c>
      <c r="J26" s="13"/>
      <c r="K26" s="13"/>
      <c r="L26" s="13"/>
      <c r="M26" s="13"/>
    </row>
    <row r="27" spans="1:13" ht="15.75" customHeight="1" x14ac:dyDescent="0.25">
      <c r="A27" s="933">
        <v>2021</v>
      </c>
      <c r="B27" s="934">
        <v>27910</v>
      </c>
      <c r="C27" s="937">
        <f t="shared" si="3"/>
        <v>0.26863636363636356</v>
      </c>
      <c r="D27" s="934">
        <v>43289</v>
      </c>
      <c r="E27" s="937">
        <f t="shared" si="4"/>
        <v>0.17879802848351178</v>
      </c>
      <c r="F27" s="935">
        <f t="shared" si="0"/>
        <v>71199</v>
      </c>
      <c r="G27" s="936">
        <f t="shared" si="5"/>
        <v>0.21245508574153238</v>
      </c>
      <c r="H27" s="936">
        <f t="shared" si="1"/>
        <v>0.39199988763887134</v>
      </c>
      <c r="I27" s="936">
        <f t="shared" si="2"/>
        <v>0.60800011236112872</v>
      </c>
      <c r="J27" s="13"/>
      <c r="K27" s="13"/>
      <c r="L27" s="13"/>
      <c r="M27" s="13"/>
    </row>
    <row r="28" spans="1:13" ht="15.75" customHeight="1" x14ac:dyDescent="0.25">
      <c r="A28" s="933">
        <v>2022</v>
      </c>
      <c r="B28" s="934">
        <v>34185</v>
      </c>
      <c r="C28" s="937">
        <f t="shared" si="3"/>
        <v>0.22482981010390546</v>
      </c>
      <c r="D28" s="934">
        <v>36324</v>
      </c>
      <c r="E28" s="937">
        <f t="shared" si="4"/>
        <v>-0.16089537757859962</v>
      </c>
      <c r="F28" s="935">
        <f t="shared" si="0"/>
        <v>70509</v>
      </c>
      <c r="G28" s="936">
        <f>+F28/F27-1</f>
        <v>-9.6911473475751464E-3</v>
      </c>
      <c r="H28" s="936">
        <f>+B28/F28</f>
        <v>0.48483172360975196</v>
      </c>
      <c r="I28" s="936">
        <f>+D28/F28</f>
        <v>0.51516827639024809</v>
      </c>
      <c r="J28" s="13"/>
      <c r="K28" s="13"/>
      <c r="L28" s="13"/>
      <c r="M28" s="13"/>
    </row>
    <row r="29" spans="1:13" ht="15.75" customHeight="1" x14ac:dyDescent="0.25">
      <c r="A29" s="933">
        <v>2023</v>
      </c>
      <c r="B29" s="934">
        <v>29720</v>
      </c>
      <c r="C29" s="937">
        <f t="shared" si="3"/>
        <v>-0.13061284188971767</v>
      </c>
      <c r="D29" s="934">
        <v>36060</v>
      </c>
      <c r="E29" s="937">
        <f t="shared" si="4"/>
        <v>-7.2679220350181373E-3</v>
      </c>
      <c r="F29" s="935">
        <f t="shared" si="0"/>
        <v>65780</v>
      </c>
      <c r="G29" s="936">
        <f>+F29/F28-1</f>
        <v>-6.7069452126678919E-2</v>
      </c>
      <c r="H29" s="936">
        <f>+B29/F29</f>
        <v>0.4518090605047127</v>
      </c>
      <c r="I29" s="936">
        <f>+D29/F29</f>
        <v>0.5481909394952873</v>
      </c>
      <c r="J29" s="13"/>
      <c r="K29" s="13"/>
      <c r="L29" s="13"/>
      <c r="M29" s="13"/>
    </row>
    <row r="30" spans="1:13" ht="15.75" customHeight="1" x14ac:dyDescent="0.25">
      <c r="A30" s="933">
        <v>2024</v>
      </c>
      <c r="B30" s="934">
        <v>34705</v>
      </c>
      <c r="C30" s="937">
        <f t="shared" si="3"/>
        <v>0.16773216689098258</v>
      </c>
      <c r="D30" s="934">
        <v>45585</v>
      </c>
      <c r="E30" s="937">
        <f t="shared" si="4"/>
        <v>0.2641430948419301</v>
      </c>
      <c r="F30" s="935">
        <f>+B30+D30</f>
        <v>80290</v>
      </c>
      <c r="G30" s="936">
        <f>+F30/F29-1</f>
        <v>0.22058376406202496</v>
      </c>
      <c r="H30" s="936">
        <f>+B30/F30</f>
        <v>0.4322456096649645</v>
      </c>
      <c r="I30" s="936">
        <f>+D30/F30</f>
        <v>0.5677543903350355</v>
      </c>
      <c r="J30" s="13"/>
      <c r="K30" s="13"/>
      <c r="L30" s="13"/>
      <c r="M30" s="13"/>
    </row>
    <row r="31" spans="1:13" ht="15.75" customHeight="1" x14ac:dyDescent="0.25">
      <c r="A31" s="933">
        <v>2025</v>
      </c>
      <c r="B31" s="934">
        <v>38611</v>
      </c>
      <c r="C31" s="937">
        <f t="shared" si="3"/>
        <v>0.11254862411756239</v>
      </c>
      <c r="D31" s="934">
        <v>56397</v>
      </c>
      <c r="E31" s="937">
        <f t="shared" si="4"/>
        <v>0.23718328397499167</v>
      </c>
      <c r="F31" s="935">
        <f>+B31+D31</f>
        <v>95008</v>
      </c>
      <c r="G31" s="936">
        <f>+F31/F30-1</f>
        <v>0.18331049943953159</v>
      </c>
      <c r="H31" s="936">
        <f>+B31/F31</f>
        <v>0.40639735601212529</v>
      </c>
      <c r="I31" s="936">
        <f>+D31/F31</f>
        <v>0.59360264398787466</v>
      </c>
      <c r="J31" s="13"/>
      <c r="K31" s="13"/>
      <c r="L31" s="13"/>
      <c r="M31" s="13"/>
    </row>
    <row r="32" spans="1:13" ht="15.75" customHeight="1" x14ac:dyDescent="0.25">
      <c r="A32" s="932" t="s">
        <v>64</v>
      </c>
      <c r="B32" s="216"/>
      <c r="C32" s="216"/>
      <c r="D32" s="216"/>
      <c r="E32" s="216"/>
      <c r="F32" s="216"/>
      <c r="G32" s="216"/>
      <c r="H32" s="216"/>
      <c r="I32" s="216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0">
    <mergeCell ref="G2:G3"/>
    <mergeCell ref="H2:H3"/>
    <mergeCell ref="A1:I1"/>
    <mergeCell ref="A2:A3"/>
    <mergeCell ref="B2:B3"/>
    <mergeCell ref="C2:C3"/>
    <mergeCell ref="D2:D3"/>
    <mergeCell ref="E2:E3"/>
    <mergeCell ref="F2:F3"/>
    <mergeCell ref="I2:I3"/>
  </mergeCell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11"/>
  <sheetViews>
    <sheetView zoomScaleNormal="100" workbookViewId="0">
      <selection sqref="A1:Q1"/>
    </sheetView>
  </sheetViews>
  <sheetFormatPr baseColWidth="10" defaultColWidth="14.42578125" defaultRowHeight="15" customHeight="1" x14ac:dyDescent="0.25"/>
  <cols>
    <col min="1" max="1" width="17.140625" style="216" customWidth="1"/>
    <col min="2" max="2" width="9" style="216" customWidth="1"/>
    <col min="3" max="3" width="12.7109375" style="216" customWidth="1"/>
    <col min="4" max="4" width="5.85546875" style="216" customWidth="1"/>
    <col min="5" max="5" width="10.5703125" style="216" customWidth="1"/>
    <col min="6" max="6" width="5.42578125" style="216" customWidth="1"/>
    <col min="7" max="7" width="6.85546875" style="216" customWidth="1"/>
    <col min="8" max="8" width="6.7109375" style="216" hidden="1" customWidth="1"/>
    <col min="9" max="9" width="5.7109375" style="216" hidden="1" customWidth="1"/>
    <col min="10" max="10" width="5.85546875" style="216" hidden="1" customWidth="1"/>
    <col min="11" max="11" width="6.7109375" style="216" hidden="1" customWidth="1"/>
    <col min="12" max="12" width="12.140625" style="216" hidden="1" customWidth="1"/>
    <col min="13" max="13" width="8.85546875" style="216" hidden="1" customWidth="1"/>
    <col min="14" max="14" width="8.85546875" style="216" customWidth="1"/>
    <col min="15" max="15" width="14.7109375" style="216" customWidth="1"/>
    <col min="16" max="16" width="2.42578125" style="216" customWidth="1"/>
    <col min="17" max="17" width="5.42578125" style="216" customWidth="1"/>
    <col min="18" max="18" width="15.28515625" style="216" customWidth="1"/>
    <col min="19" max="19" width="6.140625" style="216" bestFit="1" customWidth="1"/>
    <col min="20" max="20" width="8.140625" style="216" bestFit="1" customWidth="1"/>
    <col min="21" max="23" width="11.42578125" style="216" customWidth="1"/>
    <col min="24" max="27" width="10.7109375" style="216" customWidth="1"/>
    <col min="28" max="16384" width="14.42578125" style="216"/>
  </cols>
  <sheetData>
    <row r="1" spans="1:27" ht="12" customHeight="1" x14ac:dyDescent="0.25">
      <c r="A1" s="1061" t="s">
        <v>2318</v>
      </c>
      <c r="B1" s="1061"/>
      <c r="C1" s="1061"/>
      <c r="D1" s="1061"/>
      <c r="E1" s="1061"/>
      <c r="F1" s="1061"/>
      <c r="G1" s="1061"/>
      <c r="H1" s="1061"/>
      <c r="I1" s="1061"/>
      <c r="J1" s="1061"/>
      <c r="K1" s="1061"/>
      <c r="L1" s="1061"/>
      <c r="M1" s="1061"/>
      <c r="N1" s="1061"/>
      <c r="O1" s="1061"/>
      <c r="P1" s="1061"/>
      <c r="Q1" s="1061"/>
      <c r="R1" s="438"/>
      <c r="S1" s="438"/>
      <c r="T1" s="438"/>
      <c r="U1" s="438"/>
      <c r="V1" s="438"/>
      <c r="W1" s="438"/>
      <c r="X1" s="438"/>
      <c r="Y1" s="438"/>
      <c r="Z1" s="438"/>
      <c r="AA1" s="438"/>
    </row>
    <row r="2" spans="1:27" ht="12" customHeight="1" x14ac:dyDescent="0.25">
      <c r="A2" s="453" t="s">
        <v>170</v>
      </c>
      <c r="B2" s="453" t="s">
        <v>89</v>
      </c>
      <c r="C2" s="453" t="s">
        <v>90</v>
      </c>
      <c r="D2" s="453" t="s">
        <v>91</v>
      </c>
      <c r="E2" s="453" t="s">
        <v>92</v>
      </c>
      <c r="F2" s="453" t="s">
        <v>93</v>
      </c>
      <c r="G2" s="453" t="s">
        <v>94</v>
      </c>
      <c r="H2" s="453" t="s">
        <v>95</v>
      </c>
      <c r="I2" s="453" t="s">
        <v>96</v>
      </c>
      <c r="J2" s="453" t="s">
        <v>97</v>
      </c>
      <c r="K2" s="453" t="s">
        <v>98</v>
      </c>
      <c r="L2" s="453" t="s">
        <v>99</v>
      </c>
      <c r="M2" s="453" t="s">
        <v>100</v>
      </c>
      <c r="N2" s="455" t="s">
        <v>36</v>
      </c>
      <c r="O2" s="456" t="s">
        <v>78</v>
      </c>
      <c r="P2" s="438"/>
      <c r="Q2" s="438"/>
      <c r="R2" s="459" t="s">
        <v>216</v>
      </c>
      <c r="S2" s="459" t="s">
        <v>78</v>
      </c>
      <c r="T2" s="459" t="s">
        <v>118</v>
      </c>
      <c r="U2" s="438"/>
      <c r="V2" s="438"/>
      <c r="W2" s="438"/>
      <c r="X2" s="438"/>
      <c r="Y2" s="438"/>
      <c r="Z2" s="438"/>
      <c r="AA2" s="438"/>
    </row>
    <row r="3" spans="1:27" ht="12" customHeight="1" x14ac:dyDescent="0.25">
      <c r="A3" s="454" t="s">
        <v>1386</v>
      </c>
      <c r="B3" s="452">
        <v>0</v>
      </c>
      <c r="C3" s="452">
        <v>2</v>
      </c>
      <c r="D3" s="452">
        <v>0</v>
      </c>
      <c r="E3" s="452">
        <v>1</v>
      </c>
      <c r="F3" s="452">
        <v>0</v>
      </c>
      <c r="G3" s="452">
        <v>0</v>
      </c>
      <c r="H3" s="452"/>
      <c r="I3" s="452"/>
      <c r="J3" s="452"/>
      <c r="K3" s="452"/>
      <c r="L3" s="452"/>
      <c r="M3" s="452"/>
      <c r="N3" s="452">
        <f t="shared" ref="N3:N66" si="0">SUM(B3:M3)</f>
        <v>3</v>
      </c>
      <c r="O3" s="456">
        <f t="shared" ref="O3:O34" si="1">+N3/$N$70</f>
        <v>9.5108264908220521E-5</v>
      </c>
      <c r="P3" s="439"/>
      <c r="Q3" s="440"/>
      <c r="R3" s="461" t="s">
        <v>122</v>
      </c>
      <c r="S3" s="462">
        <v>0.77056716228640265</v>
      </c>
      <c r="T3" s="460">
        <f>+S3</f>
        <v>0.77056716228640265</v>
      </c>
      <c r="U3" s="438"/>
      <c r="V3" s="438"/>
      <c r="W3" s="438"/>
      <c r="X3" s="438"/>
      <c r="Y3" s="438"/>
      <c r="Z3" s="438"/>
      <c r="AA3" s="438"/>
    </row>
    <row r="4" spans="1:27" ht="12" customHeight="1" x14ac:dyDescent="0.25">
      <c r="A4" s="454" t="s">
        <v>119</v>
      </c>
      <c r="B4" s="452">
        <v>4</v>
      </c>
      <c r="C4" s="452">
        <v>2</v>
      </c>
      <c r="D4" s="452">
        <v>17</v>
      </c>
      <c r="E4" s="452">
        <v>8</v>
      </c>
      <c r="F4" s="452">
        <v>2</v>
      </c>
      <c r="G4" s="452">
        <v>6</v>
      </c>
      <c r="H4" s="452"/>
      <c r="I4" s="452"/>
      <c r="J4" s="452"/>
      <c r="K4" s="452"/>
      <c r="L4" s="452"/>
      <c r="M4" s="452"/>
      <c r="N4" s="452">
        <f t="shared" si="0"/>
        <v>39</v>
      </c>
      <c r="O4" s="456">
        <f t="shared" si="1"/>
        <v>1.2364074438068668E-3</v>
      </c>
      <c r="P4" s="439"/>
      <c r="Q4" s="440"/>
      <c r="R4" s="461" t="s">
        <v>126</v>
      </c>
      <c r="S4" s="462">
        <v>0.118600006340551</v>
      </c>
      <c r="T4" s="460">
        <f>+S4+T3</f>
        <v>0.88916716862695366</v>
      </c>
      <c r="U4" s="438"/>
      <c r="V4" s="438"/>
      <c r="W4" s="438"/>
      <c r="X4" s="438"/>
      <c r="Y4" s="438"/>
      <c r="Z4" s="438"/>
      <c r="AA4" s="438"/>
    </row>
    <row r="5" spans="1:27" ht="12" customHeight="1" x14ac:dyDescent="0.25">
      <c r="A5" s="454" t="s">
        <v>123</v>
      </c>
      <c r="B5" s="452">
        <v>24</v>
      </c>
      <c r="C5" s="452">
        <v>35</v>
      </c>
      <c r="D5" s="452">
        <v>43</v>
      </c>
      <c r="E5" s="452">
        <v>19</v>
      </c>
      <c r="F5" s="452">
        <v>40</v>
      </c>
      <c r="G5" s="452">
        <v>41</v>
      </c>
      <c r="H5" s="452"/>
      <c r="I5" s="452"/>
      <c r="J5" s="452"/>
      <c r="K5" s="452"/>
      <c r="L5" s="452"/>
      <c r="M5" s="452"/>
      <c r="N5" s="452">
        <f t="shared" si="0"/>
        <v>202</v>
      </c>
      <c r="O5" s="456">
        <f t="shared" si="1"/>
        <v>6.4039565038201823E-3</v>
      </c>
      <c r="P5" s="439"/>
      <c r="Q5" s="440"/>
      <c r="R5" s="461" t="s">
        <v>128</v>
      </c>
      <c r="S5" s="462">
        <v>4.0959959420473639E-2</v>
      </c>
      <c r="T5" s="460">
        <f t="shared" ref="T5:T68" si="2">+S5+T4</f>
        <v>0.93012712804742725</v>
      </c>
      <c r="U5" s="438"/>
      <c r="V5" s="438"/>
      <c r="W5" s="438"/>
      <c r="X5" s="438"/>
      <c r="Y5" s="438"/>
      <c r="Z5" s="438"/>
      <c r="AA5" s="438"/>
    </row>
    <row r="6" spans="1:27" ht="12" customHeight="1" x14ac:dyDescent="0.25">
      <c r="A6" s="454" t="s">
        <v>2149</v>
      </c>
      <c r="B6" s="452">
        <v>1</v>
      </c>
      <c r="C6" s="452">
        <v>0</v>
      </c>
      <c r="D6" s="452">
        <v>0</v>
      </c>
      <c r="E6" s="452">
        <v>0</v>
      </c>
      <c r="F6" s="452">
        <v>0</v>
      </c>
      <c r="G6" s="452">
        <v>0</v>
      </c>
      <c r="H6" s="452"/>
      <c r="I6" s="452"/>
      <c r="J6" s="452"/>
      <c r="K6" s="452"/>
      <c r="L6" s="452"/>
      <c r="M6" s="452"/>
      <c r="N6" s="452">
        <f t="shared" si="0"/>
        <v>1</v>
      </c>
      <c r="O6" s="456">
        <f t="shared" si="1"/>
        <v>3.1702754969406845E-5</v>
      </c>
      <c r="P6" s="439"/>
      <c r="Q6" s="440"/>
      <c r="R6" s="461" t="s">
        <v>145</v>
      </c>
      <c r="S6" s="462">
        <v>1.1254478014139429E-2</v>
      </c>
      <c r="T6" s="460">
        <f t="shared" si="2"/>
        <v>0.94138160606156673</v>
      </c>
      <c r="U6" s="438"/>
      <c r="V6" s="438"/>
      <c r="W6" s="438"/>
      <c r="X6" s="438"/>
      <c r="Y6" s="438"/>
      <c r="Z6" s="438"/>
      <c r="AA6" s="438"/>
    </row>
    <row r="7" spans="1:27" ht="12" customHeight="1" x14ac:dyDescent="0.25">
      <c r="A7" s="454" t="s">
        <v>2519</v>
      </c>
      <c r="B7" s="452">
        <v>0</v>
      </c>
      <c r="C7" s="452">
        <v>0</v>
      </c>
      <c r="D7" s="452">
        <v>0</v>
      </c>
      <c r="E7" s="452">
        <v>0</v>
      </c>
      <c r="F7" s="452">
        <v>1</v>
      </c>
      <c r="G7" s="452">
        <v>0</v>
      </c>
      <c r="H7" s="452"/>
      <c r="I7" s="452"/>
      <c r="J7" s="452"/>
      <c r="K7" s="452"/>
      <c r="L7" s="452"/>
      <c r="M7" s="452"/>
      <c r="N7" s="452">
        <f t="shared" si="0"/>
        <v>1</v>
      </c>
      <c r="O7" s="456">
        <f t="shared" si="1"/>
        <v>3.1702754969406845E-5</v>
      </c>
      <c r="P7" s="439"/>
      <c r="Q7" s="440"/>
      <c r="R7" s="461" t="s">
        <v>166</v>
      </c>
      <c r="S7" s="462">
        <v>1.0525314649843071E-2</v>
      </c>
      <c r="T7" s="460">
        <f t="shared" si="2"/>
        <v>0.95190692071140981</v>
      </c>
      <c r="U7" s="438"/>
      <c r="V7" s="438"/>
      <c r="W7" s="438"/>
      <c r="X7" s="438"/>
      <c r="Y7" s="438"/>
      <c r="Z7" s="438"/>
      <c r="AA7" s="438"/>
    </row>
    <row r="8" spans="1:27" ht="12" customHeight="1" x14ac:dyDescent="0.25">
      <c r="A8" s="454" t="s">
        <v>709</v>
      </c>
      <c r="B8" s="452">
        <v>1</v>
      </c>
      <c r="C8" s="452">
        <v>1</v>
      </c>
      <c r="D8" s="452">
        <v>2</v>
      </c>
      <c r="E8" s="452">
        <v>3</v>
      </c>
      <c r="F8" s="452">
        <v>1</v>
      </c>
      <c r="G8" s="452">
        <v>5</v>
      </c>
      <c r="H8" s="452"/>
      <c r="I8" s="452"/>
      <c r="J8" s="452"/>
      <c r="K8" s="452"/>
      <c r="L8" s="452"/>
      <c r="M8" s="452"/>
      <c r="N8" s="452">
        <f t="shared" si="0"/>
        <v>13</v>
      </c>
      <c r="O8" s="456">
        <f t="shared" si="1"/>
        <v>4.1213581460228894E-4</v>
      </c>
      <c r="P8" s="439"/>
      <c r="Q8" s="440"/>
      <c r="R8" s="461" t="s">
        <v>133</v>
      </c>
      <c r="S8" s="462">
        <v>7.450147417810608E-3</v>
      </c>
      <c r="T8" s="460">
        <f t="shared" si="2"/>
        <v>0.95935706812922039</v>
      </c>
      <c r="U8" s="438"/>
      <c r="V8" s="438"/>
      <c r="W8" s="438"/>
      <c r="X8" s="438"/>
      <c r="Y8" s="438"/>
      <c r="Z8" s="438"/>
      <c r="AA8" s="438"/>
    </row>
    <row r="9" spans="1:27" ht="12" customHeight="1" x14ac:dyDescent="0.25">
      <c r="A9" s="454" t="s">
        <v>120</v>
      </c>
      <c r="B9" s="452">
        <v>17</v>
      </c>
      <c r="C9" s="452">
        <v>7</v>
      </c>
      <c r="D9" s="452">
        <v>5</v>
      </c>
      <c r="E9" s="452">
        <v>3</v>
      </c>
      <c r="F9" s="452">
        <v>17</v>
      </c>
      <c r="G9" s="452">
        <v>12</v>
      </c>
      <c r="H9" s="452"/>
      <c r="I9" s="452"/>
      <c r="J9" s="452"/>
      <c r="K9" s="452"/>
      <c r="L9" s="452"/>
      <c r="M9" s="452"/>
      <c r="N9" s="452">
        <f t="shared" si="0"/>
        <v>61</v>
      </c>
      <c r="O9" s="456">
        <f t="shared" si="1"/>
        <v>1.9338680531338173E-3</v>
      </c>
      <c r="P9" s="439"/>
      <c r="Q9" s="440"/>
      <c r="R9" s="461" t="s">
        <v>123</v>
      </c>
      <c r="S9" s="462">
        <v>6.4039565038201823E-3</v>
      </c>
      <c r="T9" s="460">
        <f t="shared" si="2"/>
        <v>0.96576102463304059</v>
      </c>
      <c r="U9" s="438"/>
      <c r="V9" s="438"/>
      <c r="W9" s="438"/>
      <c r="X9" s="438"/>
      <c r="Y9" s="438"/>
      <c r="Z9" s="438"/>
      <c r="AA9" s="438"/>
    </row>
    <row r="10" spans="1:27" ht="12" customHeight="1" x14ac:dyDescent="0.25">
      <c r="A10" s="454" t="s">
        <v>710</v>
      </c>
      <c r="B10" s="452">
        <v>1</v>
      </c>
      <c r="C10" s="452">
        <v>0</v>
      </c>
      <c r="D10" s="452">
        <v>0</v>
      </c>
      <c r="E10" s="452">
        <v>0</v>
      </c>
      <c r="F10" s="452">
        <v>0</v>
      </c>
      <c r="G10" s="452">
        <v>2</v>
      </c>
      <c r="H10" s="452"/>
      <c r="I10" s="452"/>
      <c r="J10" s="452"/>
      <c r="K10" s="452"/>
      <c r="L10" s="452"/>
      <c r="M10" s="452"/>
      <c r="N10" s="452">
        <f t="shared" si="0"/>
        <v>3</v>
      </c>
      <c r="O10" s="456">
        <f t="shared" si="1"/>
        <v>9.5108264908220521E-5</v>
      </c>
      <c r="P10" s="439"/>
      <c r="Q10" s="440"/>
      <c r="R10" s="461" t="s">
        <v>711</v>
      </c>
      <c r="S10" s="462">
        <v>5.6113876295850107E-3</v>
      </c>
      <c r="T10" s="460">
        <f t="shared" si="2"/>
        <v>0.97137241226262561</v>
      </c>
      <c r="U10" s="438"/>
      <c r="V10" s="438"/>
      <c r="W10" s="438"/>
      <c r="X10" s="438"/>
      <c r="Y10" s="438"/>
      <c r="Z10" s="438"/>
      <c r="AA10" s="438"/>
    </row>
    <row r="11" spans="1:27" ht="12" customHeight="1" x14ac:dyDescent="0.25">
      <c r="A11" s="454" t="s">
        <v>132</v>
      </c>
      <c r="B11" s="452">
        <v>0</v>
      </c>
      <c r="C11" s="452">
        <v>1</v>
      </c>
      <c r="D11" s="452">
        <v>1</v>
      </c>
      <c r="E11" s="452">
        <v>0</v>
      </c>
      <c r="F11" s="452">
        <v>0</v>
      </c>
      <c r="G11" s="452">
        <v>0</v>
      </c>
      <c r="H11" s="452"/>
      <c r="I11" s="452"/>
      <c r="J11" s="452"/>
      <c r="K11" s="452"/>
      <c r="L11" s="452"/>
      <c r="M11" s="452"/>
      <c r="N11" s="452">
        <f t="shared" si="0"/>
        <v>2</v>
      </c>
      <c r="O11" s="456">
        <f t="shared" si="1"/>
        <v>6.3405509938813689E-5</v>
      </c>
      <c r="P11" s="439"/>
      <c r="Q11" s="440"/>
      <c r="R11" s="461" t="s">
        <v>138</v>
      </c>
      <c r="S11" s="462">
        <v>4.0579526360840761E-3</v>
      </c>
      <c r="T11" s="460">
        <f t="shared" si="2"/>
        <v>0.97543036489870971</v>
      </c>
      <c r="U11" s="438"/>
      <c r="V11" s="438"/>
      <c r="W11" s="438"/>
      <c r="X11" s="438"/>
      <c r="Y11" s="438"/>
      <c r="Z11" s="438"/>
      <c r="AA11" s="438"/>
    </row>
    <row r="12" spans="1:27" ht="12" customHeight="1" x14ac:dyDescent="0.25">
      <c r="A12" s="454" t="s">
        <v>2263</v>
      </c>
      <c r="B12" s="452">
        <v>1</v>
      </c>
      <c r="C12" s="452">
        <v>0</v>
      </c>
      <c r="D12" s="452">
        <v>0</v>
      </c>
      <c r="E12" s="452">
        <v>0</v>
      </c>
      <c r="F12" s="452">
        <v>0</v>
      </c>
      <c r="G12" s="452">
        <v>0</v>
      </c>
      <c r="H12" s="452"/>
      <c r="I12" s="452"/>
      <c r="J12" s="452"/>
      <c r="K12" s="452"/>
      <c r="L12" s="452"/>
      <c r="M12" s="452"/>
      <c r="N12" s="452">
        <f t="shared" si="0"/>
        <v>1</v>
      </c>
      <c r="O12" s="456">
        <f t="shared" si="1"/>
        <v>3.1702754969406845E-5</v>
      </c>
      <c r="P12" s="439"/>
      <c r="Q12" s="440"/>
      <c r="R12" s="461" t="s">
        <v>135</v>
      </c>
      <c r="S12" s="462">
        <v>3.8360333512982279E-3</v>
      </c>
      <c r="T12" s="460">
        <f t="shared" si="2"/>
        <v>0.97926639825000794</v>
      </c>
      <c r="U12" s="438"/>
      <c r="V12" s="438"/>
      <c r="W12" s="438"/>
      <c r="X12" s="438"/>
      <c r="Y12" s="438"/>
      <c r="Z12" s="438"/>
      <c r="AA12" s="438"/>
    </row>
    <row r="13" spans="1:27" ht="12" customHeight="1" x14ac:dyDescent="0.25">
      <c r="A13" s="454" t="s">
        <v>711</v>
      </c>
      <c r="B13" s="452">
        <v>59</v>
      </c>
      <c r="C13" s="452">
        <v>59</v>
      </c>
      <c r="D13" s="452">
        <v>38</v>
      </c>
      <c r="E13" s="452">
        <v>11</v>
      </c>
      <c r="F13" s="452">
        <v>4</v>
      </c>
      <c r="G13" s="452">
        <v>6</v>
      </c>
      <c r="H13" s="452"/>
      <c r="I13" s="452"/>
      <c r="J13" s="452"/>
      <c r="K13" s="452"/>
      <c r="L13" s="452"/>
      <c r="M13" s="452"/>
      <c r="N13" s="452">
        <f t="shared" si="0"/>
        <v>177</v>
      </c>
      <c r="O13" s="456">
        <f t="shared" si="1"/>
        <v>5.6113876295850107E-3</v>
      </c>
      <c r="P13" s="439"/>
      <c r="Q13" s="440"/>
      <c r="R13" s="461" t="s">
        <v>148</v>
      </c>
      <c r="S13" s="462">
        <v>2.7264369273689885E-3</v>
      </c>
      <c r="T13" s="460">
        <f t="shared" si="2"/>
        <v>0.9819928351773769</v>
      </c>
      <c r="U13" s="438"/>
      <c r="V13" s="438"/>
      <c r="W13" s="438"/>
      <c r="X13" s="438"/>
      <c r="Y13" s="438"/>
      <c r="Z13" s="438"/>
      <c r="AA13" s="438"/>
    </row>
    <row r="14" spans="1:27" ht="12" customHeight="1" x14ac:dyDescent="0.25">
      <c r="A14" s="454" t="s">
        <v>2449</v>
      </c>
      <c r="B14" s="452">
        <v>0</v>
      </c>
      <c r="C14" s="452">
        <v>0</v>
      </c>
      <c r="D14" s="452">
        <v>0</v>
      </c>
      <c r="E14" s="452">
        <v>1</v>
      </c>
      <c r="F14" s="452">
        <v>0</v>
      </c>
      <c r="G14" s="452">
        <v>0</v>
      </c>
      <c r="H14" s="452"/>
      <c r="I14" s="452"/>
      <c r="J14" s="452"/>
      <c r="K14" s="452"/>
      <c r="L14" s="452"/>
      <c r="M14" s="452"/>
      <c r="N14" s="452">
        <f t="shared" si="0"/>
        <v>1</v>
      </c>
      <c r="O14" s="456">
        <f t="shared" si="1"/>
        <v>3.1702754969406845E-5</v>
      </c>
      <c r="P14" s="439"/>
      <c r="Q14" s="440"/>
      <c r="R14" s="461" t="s">
        <v>136</v>
      </c>
      <c r="S14" s="462">
        <v>2.4094093776749199E-3</v>
      </c>
      <c r="T14" s="460">
        <f t="shared" si="2"/>
        <v>0.98440224455505176</v>
      </c>
      <c r="U14" s="438"/>
      <c r="V14" s="438"/>
      <c r="W14" s="438"/>
      <c r="X14" s="438"/>
      <c r="Y14" s="438"/>
      <c r="Z14" s="438"/>
      <c r="AA14" s="438"/>
    </row>
    <row r="15" spans="1:27" ht="12" customHeight="1" x14ac:dyDescent="0.25">
      <c r="A15" s="454" t="s">
        <v>136</v>
      </c>
      <c r="B15" s="452">
        <v>9</v>
      </c>
      <c r="C15" s="452">
        <v>14</v>
      </c>
      <c r="D15" s="452">
        <v>13</v>
      </c>
      <c r="E15" s="452">
        <v>12</v>
      </c>
      <c r="F15" s="452">
        <v>12</v>
      </c>
      <c r="G15" s="452">
        <v>16</v>
      </c>
      <c r="H15" s="452"/>
      <c r="I15" s="452"/>
      <c r="J15" s="452"/>
      <c r="K15" s="452"/>
      <c r="L15" s="452"/>
      <c r="M15" s="452"/>
      <c r="N15" s="452">
        <f t="shared" si="0"/>
        <v>76</v>
      </c>
      <c r="O15" s="456">
        <f t="shared" si="1"/>
        <v>2.4094093776749199E-3</v>
      </c>
      <c r="P15" s="439"/>
      <c r="Q15" s="440"/>
      <c r="R15" s="461" t="s">
        <v>120</v>
      </c>
      <c r="S15" s="462">
        <v>1.9338680531338173E-3</v>
      </c>
      <c r="T15" s="460">
        <f t="shared" si="2"/>
        <v>0.98633611260818554</v>
      </c>
      <c r="U15" s="438"/>
      <c r="V15" s="438"/>
      <c r="W15" s="438"/>
      <c r="X15" s="438"/>
      <c r="Y15" s="438"/>
      <c r="Z15" s="438"/>
      <c r="AA15" s="438"/>
    </row>
    <row r="16" spans="1:27" ht="12" customHeight="1" x14ac:dyDescent="0.25">
      <c r="A16" s="454" t="s">
        <v>2476</v>
      </c>
      <c r="B16" s="452">
        <v>0</v>
      </c>
      <c r="C16" s="452">
        <v>0</v>
      </c>
      <c r="D16" s="452">
        <v>0</v>
      </c>
      <c r="E16" s="452">
        <v>0</v>
      </c>
      <c r="F16" s="452">
        <v>0</v>
      </c>
      <c r="G16" s="452">
        <v>0</v>
      </c>
      <c r="H16" s="452"/>
      <c r="I16" s="452"/>
      <c r="J16" s="452"/>
      <c r="K16" s="452"/>
      <c r="L16" s="452"/>
      <c r="M16" s="452"/>
      <c r="N16" s="452">
        <f t="shared" si="0"/>
        <v>0</v>
      </c>
      <c r="O16" s="456">
        <f t="shared" si="1"/>
        <v>0</v>
      </c>
      <c r="P16" s="439"/>
      <c r="Q16" s="440"/>
      <c r="R16" s="461" t="s">
        <v>124</v>
      </c>
      <c r="S16" s="462">
        <v>1.8387597882255969E-3</v>
      </c>
      <c r="T16" s="460">
        <f t="shared" si="2"/>
        <v>0.98817487239641111</v>
      </c>
      <c r="U16" s="438"/>
      <c r="V16" s="438"/>
      <c r="W16" s="438"/>
      <c r="X16" s="438"/>
      <c r="Y16" s="438"/>
      <c r="Z16" s="438"/>
      <c r="AA16" s="438"/>
    </row>
    <row r="17" spans="1:27" ht="12" customHeight="1" x14ac:dyDescent="0.25">
      <c r="A17" s="454" t="s">
        <v>2505</v>
      </c>
      <c r="B17" s="452">
        <v>0</v>
      </c>
      <c r="C17" s="452">
        <v>0</v>
      </c>
      <c r="D17" s="452">
        <v>0</v>
      </c>
      <c r="E17" s="452">
        <v>0</v>
      </c>
      <c r="F17" s="452">
        <v>4</v>
      </c>
      <c r="G17" s="452">
        <v>0</v>
      </c>
      <c r="H17" s="452"/>
      <c r="I17" s="452"/>
      <c r="J17" s="452"/>
      <c r="K17" s="452"/>
      <c r="L17" s="452"/>
      <c r="M17" s="452"/>
      <c r="N17" s="452">
        <f t="shared" si="0"/>
        <v>4</v>
      </c>
      <c r="O17" s="456">
        <f t="shared" si="1"/>
        <v>1.2681101987762738E-4</v>
      </c>
      <c r="P17" s="439"/>
      <c r="Q17" s="440"/>
      <c r="R17" s="461" t="s">
        <v>150</v>
      </c>
      <c r="S17" s="462">
        <v>1.6168405034397489E-3</v>
      </c>
      <c r="T17" s="460">
        <f t="shared" si="2"/>
        <v>0.98979171289985091</v>
      </c>
      <c r="U17" s="438"/>
      <c r="V17" s="438"/>
      <c r="W17" s="438"/>
      <c r="X17" s="438"/>
      <c r="Y17" s="438"/>
      <c r="Z17" s="438"/>
      <c r="AA17" s="438"/>
    </row>
    <row r="18" spans="1:27" ht="12" customHeight="1" x14ac:dyDescent="0.25">
      <c r="A18" s="454" t="s">
        <v>137</v>
      </c>
      <c r="B18" s="452">
        <v>1</v>
      </c>
      <c r="C18" s="452">
        <v>0</v>
      </c>
      <c r="D18" s="452">
        <v>3</v>
      </c>
      <c r="E18" s="452">
        <v>0</v>
      </c>
      <c r="F18" s="452">
        <v>0</v>
      </c>
      <c r="G18" s="452">
        <v>3</v>
      </c>
      <c r="H18" s="452"/>
      <c r="I18" s="452"/>
      <c r="J18" s="452"/>
      <c r="K18" s="452"/>
      <c r="L18" s="452"/>
      <c r="M18" s="452"/>
      <c r="N18" s="452">
        <f t="shared" si="0"/>
        <v>7</v>
      </c>
      <c r="O18" s="456">
        <f t="shared" si="1"/>
        <v>2.219192847858479E-4</v>
      </c>
      <c r="P18" s="439"/>
      <c r="Q18" s="440"/>
      <c r="R18" s="461" t="s">
        <v>139</v>
      </c>
      <c r="S18" s="462">
        <v>1.5534349935009352E-3</v>
      </c>
      <c r="T18" s="460">
        <f t="shared" si="2"/>
        <v>0.99134514789335182</v>
      </c>
      <c r="U18" s="438"/>
      <c r="V18" s="438"/>
      <c r="W18" s="438"/>
      <c r="X18" s="438"/>
      <c r="Y18" s="438"/>
      <c r="Z18" s="438"/>
      <c r="AA18" s="438"/>
    </row>
    <row r="19" spans="1:27" ht="12" customHeight="1" x14ac:dyDescent="0.25">
      <c r="A19" s="454" t="s">
        <v>138</v>
      </c>
      <c r="B19" s="452">
        <v>28</v>
      </c>
      <c r="C19" s="452">
        <v>17</v>
      </c>
      <c r="D19" s="452">
        <v>25</v>
      </c>
      <c r="E19" s="452">
        <v>9</v>
      </c>
      <c r="F19" s="452">
        <v>34</v>
      </c>
      <c r="G19" s="452">
        <v>15</v>
      </c>
      <c r="H19" s="452"/>
      <c r="I19" s="452"/>
      <c r="J19" s="452"/>
      <c r="K19" s="452"/>
      <c r="L19" s="452"/>
      <c r="M19" s="452"/>
      <c r="N19" s="452">
        <f t="shared" si="0"/>
        <v>128</v>
      </c>
      <c r="O19" s="456">
        <f t="shared" si="1"/>
        <v>4.0579526360840761E-3</v>
      </c>
      <c r="P19" s="439"/>
      <c r="Q19" s="440"/>
      <c r="R19" s="461" t="s">
        <v>119</v>
      </c>
      <c r="S19" s="462">
        <v>1.2364074438068668E-3</v>
      </c>
      <c r="T19" s="460">
        <f t="shared" si="2"/>
        <v>0.99258155533715864</v>
      </c>
      <c r="U19" s="438"/>
      <c r="V19" s="438"/>
      <c r="W19" s="438"/>
      <c r="X19" s="438"/>
      <c r="Y19" s="438"/>
      <c r="Z19" s="438"/>
      <c r="AA19" s="438"/>
    </row>
    <row r="20" spans="1:27" ht="12" customHeight="1" x14ac:dyDescent="0.25">
      <c r="A20" s="454" t="s">
        <v>142</v>
      </c>
      <c r="B20" s="452">
        <v>0</v>
      </c>
      <c r="C20" s="452">
        <v>0</v>
      </c>
      <c r="D20" s="452">
        <v>0</v>
      </c>
      <c r="E20" s="452">
        <v>0</v>
      </c>
      <c r="F20" s="452">
        <v>1</v>
      </c>
      <c r="G20" s="452">
        <v>0</v>
      </c>
      <c r="H20" s="452"/>
      <c r="I20" s="452"/>
      <c r="J20" s="452"/>
      <c r="K20" s="452"/>
      <c r="L20" s="452"/>
      <c r="M20" s="452"/>
      <c r="N20" s="452">
        <f t="shared" si="0"/>
        <v>1</v>
      </c>
      <c r="O20" s="456">
        <f t="shared" si="1"/>
        <v>3.1702754969406845E-5</v>
      </c>
      <c r="P20" s="439"/>
      <c r="Q20" s="440"/>
      <c r="R20" s="461" t="s">
        <v>163</v>
      </c>
      <c r="S20" s="462">
        <v>8.876771391433916E-4</v>
      </c>
      <c r="T20" s="460">
        <f t="shared" si="2"/>
        <v>0.99346923247630203</v>
      </c>
      <c r="U20" s="438"/>
      <c r="V20" s="438"/>
      <c r="W20" s="438"/>
      <c r="X20" s="438"/>
      <c r="Y20" s="438"/>
      <c r="Z20" s="438"/>
      <c r="AA20" s="438"/>
    </row>
    <row r="21" spans="1:27" ht="12" customHeight="1" x14ac:dyDescent="0.25">
      <c r="A21" s="454" t="s">
        <v>713</v>
      </c>
      <c r="B21" s="452">
        <v>1</v>
      </c>
      <c r="C21" s="452">
        <v>0</v>
      </c>
      <c r="D21" s="452">
        <v>1</v>
      </c>
      <c r="E21" s="452">
        <v>0</v>
      </c>
      <c r="F21" s="452">
        <v>0</v>
      </c>
      <c r="G21" s="452">
        <v>1</v>
      </c>
      <c r="H21" s="452"/>
      <c r="I21" s="452"/>
      <c r="J21" s="452"/>
      <c r="K21" s="452"/>
      <c r="L21" s="452"/>
      <c r="M21" s="452"/>
      <c r="N21" s="452">
        <f t="shared" si="0"/>
        <v>3</v>
      </c>
      <c r="O21" s="456">
        <f t="shared" si="1"/>
        <v>9.5108264908220521E-5</v>
      </c>
      <c r="P21" s="439"/>
      <c r="Q21" s="440"/>
      <c r="R21" s="461" t="s">
        <v>147</v>
      </c>
      <c r="S21" s="462">
        <v>8.5597438417398474E-4</v>
      </c>
      <c r="T21" s="460">
        <f t="shared" si="2"/>
        <v>0.99432520686047599</v>
      </c>
      <c r="U21" s="438"/>
      <c r="V21" s="438"/>
      <c r="W21" s="438"/>
      <c r="X21" s="438"/>
      <c r="Y21" s="438"/>
      <c r="Z21" s="438"/>
      <c r="AA21" s="438"/>
    </row>
    <row r="22" spans="1:27" ht="12" customHeight="1" x14ac:dyDescent="0.25">
      <c r="A22" s="454" t="s">
        <v>2413</v>
      </c>
      <c r="B22" s="452">
        <v>0</v>
      </c>
      <c r="C22" s="452">
        <v>0</v>
      </c>
      <c r="D22" s="452">
        <v>1</v>
      </c>
      <c r="E22" s="452">
        <v>0</v>
      </c>
      <c r="F22" s="452">
        <v>0</v>
      </c>
      <c r="G22" s="452">
        <v>0</v>
      </c>
      <c r="H22" s="452"/>
      <c r="I22" s="452"/>
      <c r="J22" s="452"/>
      <c r="K22" s="452"/>
      <c r="L22" s="452"/>
      <c r="M22" s="452"/>
      <c r="N22" s="452">
        <f t="shared" si="0"/>
        <v>1</v>
      </c>
      <c r="O22" s="456">
        <f t="shared" si="1"/>
        <v>3.1702754969406845E-5</v>
      </c>
      <c r="P22" s="439"/>
      <c r="Q22" s="440"/>
      <c r="R22" s="461" t="s">
        <v>165</v>
      </c>
      <c r="S22" s="462">
        <v>7.9256887423517102E-4</v>
      </c>
      <c r="T22" s="460">
        <f t="shared" si="2"/>
        <v>0.99511777573471116</v>
      </c>
      <c r="U22" s="438"/>
      <c r="V22" s="438"/>
      <c r="W22" s="438"/>
      <c r="X22" s="438"/>
      <c r="Y22" s="438"/>
      <c r="Z22" s="438"/>
      <c r="AA22" s="438"/>
    </row>
    <row r="23" spans="1:27" ht="12" customHeight="1" x14ac:dyDescent="0.25">
      <c r="A23" s="454" t="s">
        <v>732</v>
      </c>
      <c r="B23" s="452">
        <v>0</v>
      </c>
      <c r="C23" s="452">
        <v>0</v>
      </c>
      <c r="D23" s="452">
        <v>1</v>
      </c>
      <c r="E23" s="452">
        <v>1</v>
      </c>
      <c r="F23" s="452">
        <v>0</v>
      </c>
      <c r="G23" s="452">
        <v>1</v>
      </c>
      <c r="H23" s="452"/>
      <c r="I23" s="452"/>
      <c r="J23" s="452"/>
      <c r="K23" s="452"/>
      <c r="L23" s="452"/>
      <c r="M23" s="452"/>
      <c r="N23" s="452">
        <f t="shared" si="0"/>
        <v>3</v>
      </c>
      <c r="O23" s="456">
        <f t="shared" si="1"/>
        <v>9.5108264908220521E-5</v>
      </c>
      <c r="P23" s="439"/>
      <c r="Q23" s="440"/>
      <c r="R23" s="461" t="s">
        <v>709</v>
      </c>
      <c r="S23" s="462">
        <v>4.1213581460228894E-4</v>
      </c>
      <c r="T23" s="460">
        <f t="shared" si="2"/>
        <v>0.99552991154931347</v>
      </c>
      <c r="U23" s="438"/>
      <c r="V23" s="438"/>
      <c r="W23" s="438"/>
      <c r="X23" s="438"/>
      <c r="Y23" s="438"/>
      <c r="Z23" s="438"/>
      <c r="AA23" s="438"/>
    </row>
    <row r="24" spans="1:27" ht="12" customHeight="1" x14ac:dyDescent="0.25">
      <c r="A24" s="454" t="s">
        <v>147</v>
      </c>
      <c r="B24" s="452">
        <v>8</v>
      </c>
      <c r="C24" s="452">
        <v>5</v>
      </c>
      <c r="D24" s="452">
        <v>1</v>
      </c>
      <c r="E24" s="452">
        <v>4</v>
      </c>
      <c r="F24" s="452">
        <v>2</v>
      </c>
      <c r="G24" s="452">
        <v>7</v>
      </c>
      <c r="H24" s="452"/>
      <c r="I24" s="452"/>
      <c r="J24" s="452"/>
      <c r="K24" s="452"/>
      <c r="L24" s="452"/>
      <c r="M24" s="452"/>
      <c r="N24" s="452">
        <f t="shared" si="0"/>
        <v>27</v>
      </c>
      <c r="O24" s="456">
        <f t="shared" si="1"/>
        <v>8.5597438417398474E-4</v>
      </c>
      <c r="P24" s="439"/>
      <c r="Q24" s="440"/>
      <c r="R24" s="461" t="s">
        <v>157</v>
      </c>
      <c r="S24" s="462">
        <v>4.1213581460228894E-4</v>
      </c>
      <c r="T24" s="460">
        <f t="shared" si="2"/>
        <v>0.99594204736391578</v>
      </c>
      <c r="U24" s="438"/>
      <c r="V24" s="438"/>
      <c r="W24" s="438"/>
      <c r="X24" s="438"/>
      <c r="Y24" s="438"/>
      <c r="Z24" s="438"/>
      <c r="AA24" s="438"/>
    </row>
    <row r="25" spans="1:27" ht="12" customHeight="1" x14ac:dyDescent="0.25">
      <c r="A25" s="454" t="s">
        <v>714</v>
      </c>
      <c r="B25" s="452">
        <v>0</v>
      </c>
      <c r="C25" s="452">
        <v>3</v>
      </c>
      <c r="D25" s="452">
        <v>2</v>
      </c>
      <c r="E25" s="452">
        <v>0</v>
      </c>
      <c r="F25" s="452">
        <v>0</v>
      </c>
      <c r="G25" s="452">
        <v>1</v>
      </c>
      <c r="H25" s="452"/>
      <c r="I25" s="452"/>
      <c r="J25" s="452"/>
      <c r="K25" s="452"/>
      <c r="L25" s="452"/>
      <c r="M25" s="452"/>
      <c r="N25" s="452">
        <f t="shared" si="0"/>
        <v>6</v>
      </c>
      <c r="O25" s="456">
        <f t="shared" si="1"/>
        <v>1.9021652981644104E-4</v>
      </c>
      <c r="P25" s="439"/>
      <c r="Q25" s="440"/>
      <c r="R25" s="461" t="s">
        <v>149</v>
      </c>
      <c r="S25" s="462">
        <v>3.4873030466347528E-4</v>
      </c>
      <c r="T25" s="460">
        <f t="shared" si="2"/>
        <v>0.99629077766857921</v>
      </c>
      <c r="U25" s="438"/>
      <c r="V25" s="438"/>
      <c r="W25" s="438"/>
      <c r="X25" s="438"/>
      <c r="Y25" s="438"/>
      <c r="Z25" s="438"/>
      <c r="AA25" s="438"/>
    </row>
    <row r="26" spans="1:27" ht="12" customHeight="1" x14ac:dyDescent="0.25">
      <c r="A26" s="454" t="s">
        <v>128</v>
      </c>
      <c r="B26" s="452">
        <v>158</v>
      </c>
      <c r="C26" s="452">
        <v>147</v>
      </c>
      <c r="D26" s="452">
        <v>267</v>
      </c>
      <c r="E26" s="452">
        <v>202</v>
      </c>
      <c r="F26" s="452">
        <v>201</v>
      </c>
      <c r="G26" s="452">
        <v>317</v>
      </c>
      <c r="H26" s="452"/>
      <c r="I26" s="452"/>
      <c r="J26" s="452"/>
      <c r="K26" s="452"/>
      <c r="L26" s="452"/>
      <c r="M26" s="452"/>
      <c r="N26" s="452">
        <f t="shared" si="0"/>
        <v>1292</v>
      </c>
      <c r="O26" s="456">
        <f t="shared" si="1"/>
        <v>4.0959959420473639E-2</v>
      </c>
      <c r="P26" s="439"/>
      <c r="Q26" s="440"/>
      <c r="R26" s="461" t="s">
        <v>141</v>
      </c>
      <c r="S26" s="462">
        <v>3.1702754969406842E-4</v>
      </c>
      <c r="T26" s="460">
        <f t="shared" si="2"/>
        <v>0.9966078052182733</v>
      </c>
      <c r="U26" s="438"/>
      <c r="V26" s="438"/>
      <c r="W26" s="438"/>
      <c r="X26" s="438"/>
      <c r="Y26" s="438"/>
      <c r="Z26" s="438"/>
      <c r="AA26" s="438"/>
    </row>
    <row r="27" spans="1:27" ht="12" customHeight="1" x14ac:dyDescent="0.25">
      <c r="A27" s="454" t="s">
        <v>2414</v>
      </c>
      <c r="B27" s="452">
        <v>0</v>
      </c>
      <c r="C27" s="452">
        <v>0</v>
      </c>
      <c r="D27" s="452">
        <v>1</v>
      </c>
      <c r="E27" s="452">
        <v>1</v>
      </c>
      <c r="F27" s="452">
        <v>0</v>
      </c>
      <c r="G27" s="452">
        <v>1</v>
      </c>
      <c r="H27" s="452"/>
      <c r="I27" s="452"/>
      <c r="J27" s="452"/>
      <c r="K27" s="452"/>
      <c r="L27" s="452"/>
      <c r="M27" s="452"/>
      <c r="N27" s="452">
        <f t="shared" si="0"/>
        <v>3</v>
      </c>
      <c r="O27" s="456">
        <f t="shared" si="1"/>
        <v>9.5108264908220521E-5</v>
      </c>
      <c r="P27" s="439"/>
      <c r="Q27" s="440"/>
      <c r="R27" s="461" t="s">
        <v>158</v>
      </c>
      <c r="S27" s="462">
        <v>3.1702754969406842E-4</v>
      </c>
      <c r="T27" s="460">
        <f t="shared" si="2"/>
        <v>0.99692483276796739</v>
      </c>
      <c r="U27" s="438"/>
      <c r="V27" s="438"/>
      <c r="W27" s="438"/>
      <c r="X27" s="438"/>
      <c r="Y27" s="438"/>
      <c r="Z27" s="438"/>
      <c r="AA27" s="438"/>
    </row>
    <row r="28" spans="1:27" ht="12" customHeight="1" x14ac:dyDescent="0.25">
      <c r="A28" s="454" t="s">
        <v>143</v>
      </c>
      <c r="B28" s="452">
        <v>0</v>
      </c>
      <c r="C28" s="452">
        <v>1</v>
      </c>
      <c r="D28" s="452">
        <v>1</v>
      </c>
      <c r="E28" s="452">
        <v>0</v>
      </c>
      <c r="F28" s="452">
        <v>0</v>
      </c>
      <c r="G28" s="452">
        <v>1</v>
      </c>
      <c r="H28" s="452"/>
      <c r="I28" s="452"/>
      <c r="J28" s="452"/>
      <c r="K28" s="452"/>
      <c r="L28" s="452"/>
      <c r="M28" s="452"/>
      <c r="N28" s="452">
        <f t="shared" si="0"/>
        <v>3</v>
      </c>
      <c r="O28" s="456">
        <f t="shared" si="1"/>
        <v>9.5108264908220521E-5</v>
      </c>
      <c r="P28" s="439"/>
      <c r="Q28" s="440"/>
      <c r="R28" s="461" t="s">
        <v>137</v>
      </c>
      <c r="S28" s="462">
        <v>2.219192847858479E-4</v>
      </c>
      <c r="T28" s="460">
        <f t="shared" si="2"/>
        <v>0.99714675205275327</v>
      </c>
      <c r="U28" s="438"/>
      <c r="V28" s="438"/>
      <c r="W28" s="438"/>
      <c r="X28" s="438"/>
      <c r="Y28" s="438"/>
      <c r="Z28" s="438"/>
      <c r="AA28" s="438"/>
    </row>
    <row r="29" spans="1:27" ht="12" customHeight="1" x14ac:dyDescent="0.25">
      <c r="A29" s="454" t="s">
        <v>149</v>
      </c>
      <c r="B29" s="452">
        <v>1</v>
      </c>
      <c r="C29" s="452">
        <v>5</v>
      </c>
      <c r="D29" s="452">
        <v>2</v>
      </c>
      <c r="E29" s="452">
        <v>1</v>
      </c>
      <c r="F29" s="452">
        <v>1</v>
      </c>
      <c r="G29" s="452">
        <v>1</v>
      </c>
      <c r="H29" s="452"/>
      <c r="I29" s="452"/>
      <c r="J29" s="452"/>
      <c r="K29" s="452"/>
      <c r="L29" s="452"/>
      <c r="M29" s="452"/>
      <c r="N29" s="452">
        <f t="shared" si="0"/>
        <v>11</v>
      </c>
      <c r="O29" s="456">
        <f t="shared" si="1"/>
        <v>3.4873030466347528E-4</v>
      </c>
      <c r="P29" s="439"/>
      <c r="Q29" s="440"/>
      <c r="R29" s="461" t="s">
        <v>714</v>
      </c>
      <c r="S29" s="462">
        <v>1.9021652981644104E-4</v>
      </c>
      <c r="T29" s="460">
        <f t="shared" si="2"/>
        <v>0.99733696858256971</v>
      </c>
      <c r="U29" s="438"/>
      <c r="V29" s="438"/>
      <c r="W29" s="438"/>
      <c r="X29" s="438"/>
      <c r="Y29" s="438"/>
      <c r="Z29" s="438"/>
      <c r="AA29" s="438"/>
    </row>
    <row r="30" spans="1:27" ht="12" customHeight="1" x14ac:dyDescent="0.25">
      <c r="A30" s="454" t="s">
        <v>715</v>
      </c>
      <c r="B30" s="452">
        <v>2</v>
      </c>
      <c r="C30" s="452">
        <v>0</v>
      </c>
      <c r="D30" s="452">
        <v>1</v>
      </c>
      <c r="E30" s="452">
        <v>0</v>
      </c>
      <c r="F30" s="452">
        <v>2</v>
      </c>
      <c r="G30" s="452">
        <v>1</v>
      </c>
      <c r="H30" s="452"/>
      <c r="I30" s="452"/>
      <c r="J30" s="452"/>
      <c r="K30" s="452"/>
      <c r="L30" s="452"/>
      <c r="M30" s="452"/>
      <c r="N30" s="452">
        <f t="shared" si="0"/>
        <v>6</v>
      </c>
      <c r="O30" s="456">
        <f t="shared" si="1"/>
        <v>1.9021652981644104E-4</v>
      </c>
      <c r="P30" s="439"/>
      <c r="Q30" s="440"/>
      <c r="R30" s="461" t="s">
        <v>715</v>
      </c>
      <c r="S30" s="462">
        <v>1.9021652981644104E-4</v>
      </c>
      <c r="T30" s="460">
        <f t="shared" si="2"/>
        <v>0.99752718511238614</v>
      </c>
      <c r="U30" s="438"/>
      <c r="V30" s="438"/>
      <c r="W30" s="438"/>
      <c r="X30" s="438"/>
      <c r="Y30" s="438"/>
      <c r="Z30" s="438"/>
      <c r="AA30" s="438"/>
    </row>
    <row r="31" spans="1:27" ht="12" customHeight="1" x14ac:dyDescent="0.25">
      <c r="A31" s="454" t="s">
        <v>139</v>
      </c>
      <c r="B31" s="452">
        <v>12</v>
      </c>
      <c r="C31" s="452">
        <v>5</v>
      </c>
      <c r="D31" s="452">
        <v>10</v>
      </c>
      <c r="E31" s="452">
        <v>2</v>
      </c>
      <c r="F31" s="452">
        <v>13</v>
      </c>
      <c r="G31" s="452">
        <v>7</v>
      </c>
      <c r="H31" s="452"/>
      <c r="I31" s="452"/>
      <c r="J31" s="452"/>
      <c r="K31" s="452"/>
      <c r="L31" s="452"/>
      <c r="M31" s="452"/>
      <c r="N31" s="452">
        <f t="shared" si="0"/>
        <v>49</v>
      </c>
      <c r="O31" s="456">
        <f t="shared" si="1"/>
        <v>1.5534349935009352E-3</v>
      </c>
      <c r="P31" s="439"/>
      <c r="Q31" s="440"/>
      <c r="R31" s="461" t="s">
        <v>159</v>
      </c>
      <c r="S31" s="462">
        <v>1.5851377484703421E-4</v>
      </c>
      <c r="T31" s="460">
        <f t="shared" si="2"/>
        <v>0.99768569888723313</v>
      </c>
      <c r="U31" s="438"/>
      <c r="V31" s="438"/>
      <c r="W31" s="438"/>
      <c r="X31" s="438"/>
      <c r="Y31" s="438"/>
      <c r="Z31" s="438"/>
      <c r="AA31" s="438"/>
    </row>
    <row r="32" spans="1:27" ht="12" customHeight="1" x14ac:dyDescent="0.25">
      <c r="A32" s="454" t="s">
        <v>151</v>
      </c>
      <c r="B32" s="452">
        <v>0</v>
      </c>
      <c r="C32" s="452">
        <v>0</v>
      </c>
      <c r="D32" s="452">
        <v>0</v>
      </c>
      <c r="E32" s="452">
        <v>1</v>
      </c>
      <c r="F32" s="452">
        <v>0</v>
      </c>
      <c r="G32" s="452">
        <v>0</v>
      </c>
      <c r="H32" s="452"/>
      <c r="I32" s="452"/>
      <c r="J32" s="452"/>
      <c r="K32" s="452"/>
      <c r="L32" s="452"/>
      <c r="M32" s="452"/>
      <c r="N32" s="452">
        <f t="shared" si="0"/>
        <v>1</v>
      </c>
      <c r="O32" s="456">
        <f t="shared" si="1"/>
        <v>3.1702754969406845E-5</v>
      </c>
      <c r="P32" s="439"/>
      <c r="Q32" s="440"/>
      <c r="R32" s="461" t="s">
        <v>156</v>
      </c>
      <c r="S32" s="462">
        <v>1.5851377484703421E-4</v>
      </c>
      <c r="T32" s="460">
        <f t="shared" si="2"/>
        <v>0.99784421266208012</v>
      </c>
      <c r="U32" s="438"/>
      <c r="V32" s="438"/>
      <c r="W32" s="438"/>
      <c r="X32" s="438"/>
      <c r="Y32" s="438"/>
      <c r="Z32" s="438"/>
      <c r="AA32" s="438"/>
    </row>
    <row r="33" spans="1:27" ht="12" customHeight="1" x14ac:dyDescent="0.25">
      <c r="A33" s="454" t="s">
        <v>126</v>
      </c>
      <c r="B33" s="452">
        <v>496</v>
      </c>
      <c r="C33" s="452">
        <v>530</v>
      </c>
      <c r="D33" s="452">
        <v>761</v>
      </c>
      <c r="E33" s="452">
        <v>620</v>
      </c>
      <c r="F33" s="452">
        <v>571</v>
      </c>
      <c r="G33" s="452">
        <v>763</v>
      </c>
      <c r="H33" s="452"/>
      <c r="I33" s="452"/>
      <c r="J33" s="452"/>
      <c r="K33" s="452"/>
      <c r="L33" s="452"/>
      <c r="M33" s="452"/>
      <c r="N33" s="452">
        <f t="shared" si="0"/>
        <v>3741</v>
      </c>
      <c r="O33" s="456">
        <f t="shared" si="1"/>
        <v>0.118600006340551</v>
      </c>
      <c r="P33" s="439"/>
      <c r="Q33" s="440"/>
      <c r="R33" s="461" t="s">
        <v>2505</v>
      </c>
      <c r="S33" s="462">
        <v>1.2681101987762738E-4</v>
      </c>
      <c r="T33" s="460">
        <f t="shared" si="2"/>
        <v>0.99797102368195778</v>
      </c>
      <c r="U33" s="438"/>
      <c r="V33" s="438"/>
      <c r="W33" s="438"/>
      <c r="X33" s="438"/>
      <c r="Y33" s="438"/>
      <c r="Z33" s="438"/>
      <c r="AA33" s="438"/>
    </row>
    <row r="34" spans="1:27" ht="12" customHeight="1" x14ac:dyDescent="0.25">
      <c r="A34" s="454" t="s">
        <v>1422</v>
      </c>
      <c r="B34" s="452">
        <v>1</v>
      </c>
      <c r="C34" s="452">
        <v>0</v>
      </c>
      <c r="D34" s="452">
        <v>0</v>
      </c>
      <c r="E34" s="452">
        <v>0</v>
      </c>
      <c r="F34" s="452">
        <v>0</v>
      </c>
      <c r="G34" s="452">
        <v>1</v>
      </c>
      <c r="H34" s="452"/>
      <c r="I34" s="452"/>
      <c r="J34" s="452"/>
      <c r="K34" s="452"/>
      <c r="L34" s="452"/>
      <c r="M34" s="452"/>
      <c r="N34" s="452">
        <f t="shared" si="0"/>
        <v>2</v>
      </c>
      <c r="O34" s="456">
        <f t="shared" si="1"/>
        <v>6.3405509938813689E-5</v>
      </c>
      <c r="P34" s="439"/>
      <c r="Q34" s="440"/>
      <c r="R34" s="461" t="s">
        <v>1777</v>
      </c>
      <c r="S34" s="462">
        <v>1.2681101987762738E-4</v>
      </c>
      <c r="T34" s="460">
        <f t="shared" si="2"/>
        <v>0.99809783470183544</v>
      </c>
      <c r="U34" s="438"/>
      <c r="V34" s="438"/>
      <c r="W34" s="438"/>
      <c r="X34" s="438"/>
      <c r="Y34" s="438"/>
      <c r="Z34" s="438"/>
      <c r="AA34" s="438"/>
    </row>
    <row r="35" spans="1:27" ht="12" customHeight="1" x14ac:dyDescent="0.25">
      <c r="A35" s="454" t="s">
        <v>2450</v>
      </c>
      <c r="B35" s="452">
        <v>0</v>
      </c>
      <c r="C35" s="452">
        <v>0</v>
      </c>
      <c r="D35" s="452">
        <v>0</v>
      </c>
      <c r="E35" s="452">
        <v>2</v>
      </c>
      <c r="F35" s="452">
        <v>0</v>
      </c>
      <c r="G35" s="452">
        <v>0</v>
      </c>
      <c r="H35" s="452"/>
      <c r="I35" s="452"/>
      <c r="J35" s="452"/>
      <c r="K35" s="452"/>
      <c r="L35" s="452"/>
      <c r="M35" s="452"/>
      <c r="N35" s="452">
        <f t="shared" si="0"/>
        <v>2</v>
      </c>
      <c r="O35" s="456">
        <f t="shared" ref="O35:O66" si="3">+N35/$N$70</f>
        <v>6.3405509938813689E-5</v>
      </c>
      <c r="P35" s="439"/>
      <c r="Q35" s="440"/>
      <c r="R35" s="461" t="s">
        <v>2211</v>
      </c>
      <c r="S35" s="462">
        <v>1.2681101987762738E-4</v>
      </c>
      <c r="T35" s="460">
        <f t="shared" si="2"/>
        <v>0.9982246457217131</v>
      </c>
      <c r="U35" s="438"/>
      <c r="V35" s="438"/>
      <c r="W35" s="438"/>
      <c r="X35" s="438"/>
      <c r="Y35" s="438"/>
      <c r="Z35" s="438"/>
      <c r="AA35" s="438"/>
    </row>
    <row r="36" spans="1:27" ht="12" customHeight="1" x14ac:dyDescent="0.25">
      <c r="A36" s="454" t="s">
        <v>157</v>
      </c>
      <c r="B36" s="452">
        <v>0</v>
      </c>
      <c r="C36" s="452">
        <v>0</v>
      </c>
      <c r="D36" s="452">
        <v>2</v>
      </c>
      <c r="E36" s="452">
        <v>5</v>
      </c>
      <c r="F36" s="452">
        <v>1</v>
      </c>
      <c r="G36" s="452">
        <v>5</v>
      </c>
      <c r="H36" s="452"/>
      <c r="I36" s="452"/>
      <c r="J36" s="452"/>
      <c r="K36" s="452"/>
      <c r="L36" s="452"/>
      <c r="M36" s="452"/>
      <c r="N36" s="452">
        <f t="shared" si="0"/>
        <v>13</v>
      </c>
      <c r="O36" s="456">
        <f t="shared" si="3"/>
        <v>4.1213581460228894E-4</v>
      </c>
      <c r="P36" s="439"/>
      <c r="Q36" s="440"/>
      <c r="R36" s="461" t="s">
        <v>1386</v>
      </c>
      <c r="S36" s="462">
        <v>9.5108264908220521E-5</v>
      </c>
      <c r="T36" s="460">
        <f t="shared" si="2"/>
        <v>0.99831975398662132</v>
      </c>
      <c r="U36" s="438"/>
      <c r="V36" s="438"/>
      <c r="W36" s="438"/>
      <c r="X36" s="438"/>
      <c r="Y36" s="438"/>
      <c r="Z36" s="438"/>
      <c r="AA36" s="438"/>
    </row>
    <row r="37" spans="1:27" ht="12" customHeight="1" x14ac:dyDescent="0.25">
      <c r="A37" s="454" t="s">
        <v>159</v>
      </c>
      <c r="B37" s="452">
        <v>0</v>
      </c>
      <c r="C37" s="452">
        <v>1</v>
      </c>
      <c r="D37" s="452">
        <v>1</v>
      </c>
      <c r="E37" s="452">
        <v>0</v>
      </c>
      <c r="F37" s="452">
        <v>1</v>
      </c>
      <c r="G37" s="452">
        <v>2</v>
      </c>
      <c r="H37" s="452"/>
      <c r="I37" s="452"/>
      <c r="J37" s="452"/>
      <c r="K37" s="452"/>
      <c r="L37" s="452"/>
      <c r="M37" s="452"/>
      <c r="N37" s="452">
        <f t="shared" si="0"/>
        <v>5</v>
      </c>
      <c r="O37" s="456">
        <f t="shared" si="3"/>
        <v>1.5851377484703421E-4</v>
      </c>
      <c r="P37" s="439"/>
      <c r="Q37" s="440"/>
      <c r="R37" s="461" t="s">
        <v>710</v>
      </c>
      <c r="S37" s="462">
        <v>9.5108264908220521E-5</v>
      </c>
      <c r="T37" s="460">
        <f t="shared" si="2"/>
        <v>0.99841486225152953</v>
      </c>
      <c r="U37" s="438"/>
      <c r="V37" s="438"/>
      <c r="W37" s="438"/>
      <c r="X37" s="438"/>
      <c r="Y37" s="438"/>
      <c r="Z37" s="438"/>
      <c r="AA37" s="438"/>
    </row>
    <row r="38" spans="1:27" ht="12" customHeight="1" x14ac:dyDescent="0.25">
      <c r="A38" s="454" t="s">
        <v>2506</v>
      </c>
      <c r="B38" s="452">
        <v>0</v>
      </c>
      <c r="C38" s="452">
        <v>0</v>
      </c>
      <c r="D38" s="452">
        <v>0</v>
      </c>
      <c r="E38" s="452">
        <v>0</v>
      </c>
      <c r="F38" s="452">
        <v>1</v>
      </c>
      <c r="G38" s="452">
        <v>0</v>
      </c>
      <c r="H38" s="452"/>
      <c r="I38" s="452"/>
      <c r="J38" s="452"/>
      <c r="K38" s="452"/>
      <c r="L38" s="452"/>
      <c r="M38" s="452"/>
      <c r="N38" s="452">
        <f t="shared" si="0"/>
        <v>1</v>
      </c>
      <c r="O38" s="456">
        <f t="shared" si="3"/>
        <v>3.1702754969406845E-5</v>
      </c>
      <c r="P38" s="439"/>
      <c r="Q38" s="440"/>
      <c r="R38" s="461" t="s">
        <v>713</v>
      </c>
      <c r="S38" s="462">
        <v>9.5108264908220521E-5</v>
      </c>
      <c r="T38" s="460">
        <f t="shared" si="2"/>
        <v>0.99850997051643775</v>
      </c>
      <c r="U38" s="438"/>
      <c r="V38" s="438"/>
      <c r="W38" s="438"/>
      <c r="X38" s="438"/>
      <c r="Y38" s="438"/>
      <c r="Z38" s="438"/>
      <c r="AA38" s="438"/>
    </row>
    <row r="39" spans="1:27" ht="12" customHeight="1" x14ac:dyDescent="0.25">
      <c r="A39" s="454" t="s">
        <v>716</v>
      </c>
      <c r="B39" s="452">
        <v>1</v>
      </c>
      <c r="C39" s="452">
        <v>1</v>
      </c>
      <c r="D39" s="452">
        <v>0</v>
      </c>
      <c r="E39" s="452">
        <v>1</v>
      </c>
      <c r="F39" s="452">
        <v>0</v>
      </c>
      <c r="G39" s="452">
        <v>0</v>
      </c>
      <c r="H39" s="452"/>
      <c r="I39" s="452"/>
      <c r="J39" s="452"/>
      <c r="K39" s="452"/>
      <c r="L39" s="452"/>
      <c r="M39" s="452"/>
      <c r="N39" s="452">
        <f t="shared" si="0"/>
        <v>3</v>
      </c>
      <c r="O39" s="456">
        <f t="shared" si="3"/>
        <v>9.5108264908220521E-5</v>
      </c>
      <c r="P39" s="439"/>
      <c r="Q39" s="440"/>
      <c r="R39" s="461" t="s">
        <v>732</v>
      </c>
      <c r="S39" s="462">
        <v>9.5108264908220521E-5</v>
      </c>
      <c r="T39" s="460">
        <f t="shared" si="2"/>
        <v>0.99860507878134597</v>
      </c>
      <c r="U39" s="438"/>
      <c r="V39" s="438"/>
      <c r="W39" s="438"/>
      <c r="X39" s="438"/>
      <c r="Y39" s="438"/>
      <c r="Z39" s="438"/>
      <c r="AA39" s="438"/>
    </row>
    <row r="40" spans="1:27" ht="12" customHeight="1" x14ac:dyDescent="0.25">
      <c r="A40" s="454" t="s">
        <v>2452</v>
      </c>
      <c r="B40" s="452">
        <v>0</v>
      </c>
      <c r="C40" s="452">
        <v>0</v>
      </c>
      <c r="D40" s="452">
        <v>0</v>
      </c>
      <c r="E40" s="452">
        <v>0</v>
      </c>
      <c r="F40" s="452">
        <v>0</v>
      </c>
      <c r="G40" s="452">
        <v>1</v>
      </c>
      <c r="H40" s="452"/>
      <c r="I40" s="452"/>
      <c r="J40" s="452"/>
      <c r="K40" s="452"/>
      <c r="L40" s="452"/>
      <c r="M40" s="452"/>
      <c r="N40" s="452">
        <f t="shared" si="0"/>
        <v>1</v>
      </c>
      <c r="O40" s="456">
        <f t="shared" si="3"/>
        <v>3.1702754969406845E-5</v>
      </c>
      <c r="P40" s="439"/>
      <c r="Q40" s="440"/>
      <c r="R40" s="461" t="s">
        <v>2414</v>
      </c>
      <c r="S40" s="462">
        <v>9.5108264908220521E-5</v>
      </c>
      <c r="T40" s="460">
        <f t="shared" si="2"/>
        <v>0.99870018704625418</v>
      </c>
      <c r="U40" s="438"/>
      <c r="V40" s="438"/>
      <c r="W40" s="438"/>
      <c r="X40" s="438"/>
      <c r="Y40" s="438"/>
      <c r="Z40" s="438"/>
      <c r="AA40" s="438"/>
    </row>
    <row r="41" spans="1:27" ht="12" customHeight="1" x14ac:dyDescent="0.25">
      <c r="A41" s="454" t="s">
        <v>162</v>
      </c>
      <c r="B41" s="452">
        <v>0</v>
      </c>
      <c r="C41" s="452">
        <v>2</v>
      </c>
      <c r="D41" s="452">
        <v>0</v>
      </c>
      <c r="E41" s="452">
        <v>0</v>
      </c>
      <c r="F41" s="452">
        <v>0</v>
      </c>
      <c r="G41" s="452">
        <v>1</v>
      </c>
      <c r="H41" s="452"/>
      <c r="I41" s="452"/>
      <c r="J41" s="452"/>
      <c r="K41" s="452"/>
      <c r="L41" s="452"/>
      <c r="M41" s="452"/>
      <c r="N41" s="452">
        <f t="shared" si="0"/>
        <v>3</v>
      </c>
      <c r="O41" s="456">
        <f t="shared" si="3"/>
        <v>9.5108264908220521E-5</v>
      </c>
      <c r="P41" s="439"/>
      <c r="Q41" s="440"/>
      <c r="R41" s="461" t="s">
        <v>143</v>
      </c>
      <c r="S41" s="462">
        <v>9.5108264908220521E-5</v>
      </c>
      <c r="T41" s="460">
        <f t="shared" si="2"/>
        <v>0.9987952953111624</v>
      </c>
      <c r="U41" s="438"/>
      <c r="V41" s="438"/>
      <c r="W41" s="438"/>
      <c r="X41" s="438"/>
      <c r="Y41" s="438"/>
      <c r="Z41" s="438"/>
      <c r="AA41" s="438"/>
    </row>
    <row r="42" spans="1:27" ht="12" customHeight="1" x14ac:dyDescent="0.25">
      <c r="A42" s="454" t="s">
        <v>135</v>
      </c>
      <c r="B42" s="452">
        <v>15</v>
      </c>
      <c r="C42" s="452">
        <v>19</v>
      </c>
      <c r="D42" s="452">
        <v>21</v>
      </c>
      <c r="E42" s="452">
        <v>19</v>
      </c>
      <c r="F42" s="452">
        <v>37</v>
      </c>
      <c r="G42" s="452">
        <v>10</v>
      </c>
      <c r="H42" s="452"/>
      <c r="I42" s="452"/>
      <c r="J42" s="452"/>
      <c r="K42" s="452"/>
      <c r="L42" s="452"/>
      <c r="M42" s="452"/>
      <c r="N42" s="452">
        <f t="shared" si="0"/>
        <v>121</v>
      </c>
      <c r="O42" s="456">
        <f t="shared" si="3"/>
        <v>3.8360333512982279E-3</v>
      </c>
      <c r="P42" s="439"/>
      <c r="Q42" s="440"/>
      <c r="R42" s="461" t="s">
        <v>716</v>
      </c>
      <c r="S42" s="462">
        <v>9.5108264908220521E-5</v>
      </c>
      <c r="T42" s="460">
        <f t="shared" si="2"/>
        <v>0.99889040357607062</v>
      </c>
      <c r="U42" s="438"/>
      <c r="V42" s="438"/>
      <c r="W42" s="438"/>
      <c r="X42" s="438"/>
      <c r="Y42" s="438"/>
      <c r="Z42" s="438"/>
      <c r="AA42" s="438"/>
    </row>
    <row r="43" spans="1:27" ht="12" customHeight="1" x14ac:dyDescent="0.25">
      <c r="A43" s="454" t="s">
        <v>2520</v>
      </c>
      <c r="B43" s="452">
        <v>0</v>
      </c>
      <c r="C43" s="452">
        <v>0</v>
      </c>
      <c r="D43" s="452">
        <v>0</v>
      </c>
      <c r="E43" s="452">
        <v>0</v>
      </c>
      <c r="F43" s="452">
        <v>0</v>
      </c>
      <c r="G43" s="452">
        <v>1</v>
      </c>
      <c r="H43" s="452"/>
      <c r="I43" s="452"/>
      <c r="J43" s="452"/>
      <c r="K43" s="452"/>
      <c r="L43" s="452"/>
      <c r="M43" s="452"/>
      <c r="N43" s="452">
        <f t="shared" si="0"/>
        <v>1</v>
      </c>
      <c r="O43" s="456">
        <f t="shared" si="3"/>
        <v>3.1702754969406845E-5</v>
      </c>
      <c r="P43" s="439"/>
      <c r="Q43" s="440"/>
      <c r="R43" s="461" t="s">
        <v>162</v>
      </c>
      <c r="S43" s="462">
        <v>9.5108264908220521E-5</v>
      </c>
      <c r="T43" s="460">
        <f t="shared" si="2"/>
        <v>0.99898551184097883</v>
      </c>
      <c r="U43" s="438"/>
      <c r="V43" s="438"/>
      <c r="W43" s="438"/>
      <c r="X43" s="438"/>
      <c r="Y43" s="438"/>
      <c r="Z43" s="438"/>
      <c r="AA43" s="438"/>
    </row>
    <row r="44" spans="1:27" ht="12" customHeight="1" x14ac:dyDescent="0.25">
      <c r="A44" s="454" t="s">
        <v>145</v>
      </c>
      <c r="B44" s="452">
        <v>60</v>
      </c>
      <c r="C44" s="452">
        <v>54</v>
      </c>
      <c r="D44" s="452">
        <v>73</v>
      </c>
      <c r="E44" s="452">
        <v>37</v>
      </c>
      <c r="F44" s="452">
        <v>48</v>
      </c>
      <c r="G44" s="452">
        <v>83</v>
      </c>
      <c r="H44" s="452"/>
      <c r="I44" s="452"/>
      <c r="J44" s="452"/>
      <c r="K44" s="452"/>
      <c r="L44" s="452"/>
      <c r="M44" s="452"/>
      <c r="N44" s="452">
        <f t="shared" si="0"/>
        <v>355</v>
      </c>
      <c r="O44" s="456">
        <f t="shared" si="3"/>
        <v>1.1254478014139429E-2</v>
      </c>
      <c r="P44" s="439"/>
      <c r="Q44" s="440"/>
      <c r="R44" s="461" t="s">
        <v>130</v>
      </c>
      <c r="S44" s="462">
        <v>9.5108264908220521E-5</v>
      </c>
      <c r="T44" s="460">
        <f t="shared" si="2"/>
        <v>0.99908062010588705</v>
      </c>
      <c r="U44" s="438"/>
      <c r="V44" s="438"/>
      <c r="W44" s="438"/>
      <c r="X44" s="438"/>
      <c r="Y44" s="438"/>
      <c r="Z44" s="438"/>
      <c r="AA44" s="438"/>
    </row>
    <row r="45" spans="1:27" ht="12" customHeight="1" x14ac:dyDescent="0.25">
      <c r="A45" s="454" t="s">
        <v>163</v>
      </c>
      <c r="B45" s="452">
        <v>2</v>
      </c>
      <c r="C45" s="452">
        <v>5</v>
      </c>
      <c r="D45" s="452">
        <v>6</v>
      </c>
      <c r="E45" s="452">
        <v>6</v>
      </c>
      <c r="F45" s="452">
        <v>7</v>
      </c>
      <c r="G45" s="452">
        <v>2</v>
      </c>
      <c r="H45" s="452"/>
      <c r="I45" s="452"/>
      <c r="J45" s="452"/>
      <c r="K45" s="452"/>
      <c r="L45" s="452"/>
      <c r="M45" s="452"/>
      <c r="N45" s="452">
        <f t="shared" si="0"/>
        <v>28</v>
      </c>
      <c r="O45" s="456">
        <f t="shared" si="3"/>
        <v>8.876771391433916E-4</v>
      </c>
      <c r="P45" s="439"/>
      <c r="Q45" s="440"/>
      <c r="R45" s="461" t="s">
        <v>132</v>
      </c>
      <c r="S45" s="462">
        <v>6.3405509938813689E-5</v>
      </c>
      <c r="T45" s="460">
        <f t="shared" si="2"/>
        <v>0.99914402561582583</v>
      </c>
      <c r="U45" s="438"/>
      <c r="V45" s="438"/>
      <c r="W45" s="438"/>
      <c r="X45" s="438"/>
      <c r="Y45" s="438"/>
      <c r="Z45" s="438"/>
      <c r="AA45" s="438"/>
    </row>
    <row r="46" spans="1:27" ht="12" customHeight="1" x14ac:dyDescent="0.25">
      <c r="A46" s="454" t="s">
        <v>150</v>
      </c>
      <c r="B46" s="452">
        <v>7</v>
      </c>
      <c r="C46" s="452">
        <v>9</v>
      </c>
      <c r="D46" s="452">
        <v>6</v>
      </c>
      <c r="E46" s="452">
        <v>7</v>
      </c>
      <c r="F46" s="452">
        <v>6</v>
      </c>
      <c r="G46" s="452">
        <v>16</v>
      </c>
      <c r="H46" s="452"/>
      <c r="I46" s="452"/>
      <c r="J46" s="452"/>
      <c r="K46" s="452"/>
      <c r="L46" s="452"/>
      <c r="M46" s="452"/>
      <c r="N46" s="452">
        <f t="shared" si="0"/>
        <v>51</v>
      </c>
      <c r="O46" s="456">
        <f t="shared" si="3"/>
        <v>1.6168405034397489E-3</v>
      </c>
      <c r="P46" s="439"/>
      <c r="Q46" s="440"/>
      <c r="R46" s="461" t="s">
        <v>1422</v>
      </c>
      <c r="S46" s="462">
        <v>6.3405509938813689E-5</v>
      </c>
      <c r="T46" s="460">
        <f t="shared" si="2"/>
        <v>0.9992074311257646</v>
      </c>
      <c r="U46" s="438"/>
      <c r="V46" s="438"/>
      <c r="W46" s="438"/>
      <c r="X46" s="438"/>
      <c r="Y46" s="438"/>
      <c r="Z46" s="438"/>
      <c r="AA46" s="438"/>
    </row>
    <row r="47" spans="1:27" ht="12" customHeight="1" x14ac:dyDescent="0.25">
      <c r="A47" s="454" t="s">
        <v>2415</v>
      </c>
      <c r="B47" s="452">
        <v>0</v>
      </c>
      <c r="C47" s="452">
        <v>0</v>
      </c>
      <c r="D47" s="452">
        <v>1</v>
      </c>
      <c r="E47" s="452">
        <v>0</v>
      </c>
      <c r="F47" s="452">
        <v>0</v>
      </c>
      <c r="G47" s="452">
        <v>0</v>
      </c>
      <c r="H47" s="452"/>
      <c r="I47" s="452"/>
      <c r="J47" s="452"/>
      <c r="K47" s="452"/>
      <c r="L47" s="452"/>
      <c r="M47" s="452"/>
      <c r="N47" s="452">
        <f t="shared" si="0"/>
        <v>1</v>
      </c>
      <c r="O47" s="456">
        <f t="shared" si="3"/>
        <v>3.1702754969406845E-5</v>
      </c>
      <c r="P47" s="439"/>
      <c r="Q47" s="440"/>
      <c r="R47" s="461" t="s">
        <v>2450</v>
      </c>
      <c r="S47" s="462">
        <v>6.3405509938813689E-5</v>
      </c>
      <c r="T47" s="460">
        <f t="shared" si="2"/>
        <v>0.99927083663570337</v>
      </c>
      <c r="U47" s="438"/>
      <c r="V47" s="438"/>
      <c r="W47" s="438"/>
      <c r="X47" s="438"/>
      <c r="Y47" s="438"/>
      <c r="Z47" s="438"/>
      <c r="AA47" s="438"/>
    </row>
    <row r="48" spans="1:27" ht="12" customHeight="1" x14ac:dyDescent="0.25">
      <c r="A48" s="454" t="s">
        <v>133</v>
      </c>
      <c r="B48" s="452">
        <v>35</v>
      </c>
      <c r="C48" s="452">
        <v>31</v>
      </c>
      <c r="D48" s="452">
        <v>42</v>
      </c>
      <c r="E48" s="452">
        <v>31</v>
      </c>
      <c r="F48" s="452">
        <v>47</v>
      </c>
      <c r="G48" s="452">
        <v>49</v>
      </c>
      <c r="H48" s="452"/>
      <c r="I48" s="452"/>
      <c r="J48" s="452"/>
      <c r="K48" s="452"/>
      <c r="L48" s="452"/>
      <c r="M48" s="452"/>
      <c r="N48" s="452">
        <f t="shared" si="0"/>
        <v>235</v>
      </c>
      <c r="O48" s="456">
        <f t="shared" si="3"/>
        <v>7.450147417810608E-3</v>
      </c>
      <c r="P48" s="439"/>
      <c r="Q48" s="440"/>
      <c r="R48" s="461" t="s">
        <v>2396</v>
      </c>
      <c r="S48" s="462">
        <v>6.3405509938813689E-5</v>
      </c>
      <c r="T48" s="460">
        <f t="shared" si="2"/>
        <v>0.99933424214564215</v>
      </c>
      <c r="U48" s="438"/>
      <c r="V48" s="438"/>
      <c r="W48" s="438"/>
      <c r="X48" s="438"/>
      <c r="Y48" s="438"/>
      <c r="Z48" s="438"/>
      <c r="AA48" s="438"/>
    </row>
    <row r="49" spans="1:27" ht="12" customHeight="1" x14ac:dyDescent="0.25">
      <c r="A49" s="454" t="s">
        <v>1777</v>
      </c>
      <c r="B49" s="452">
        <v>0</v>
      </c>
      <c r="C49" s="452">
        <v>3</v>
      </c>
      <c r="D49" s="452">
        <v>0</v>
      </c>
      <c r="E49" s="452">
        <v>1</v>
      </c>
      <c r="F49" s="452">
        <v>0</v>
      </c>
      <c r="G49" s="452">
        <v>0</v>
      </c>
      <c r="H49" s="452"/>
      <c r="I49" s="452"/>
      <c r="J49" s="452"/>
      <c r="K49" s="452"/>
      <c r="L49" s="452"/>
      <c r="M49" s="452"/>
      <c r="N49" s="452">
        <f t="shared" si="0"/>
        <v>4</v>
      </c>
      <c r="O49" s="456">
        <f t="shared" si="3"/>
        <v>1.2681101987762738E-4</v>
      </c>
      <c r="P49" s="439"/>
      <c r="Q49" s="440"/>
      <c r="R49" s="461" t="s">
        <v>153</v>
      </c>
      <c r="S49" s="462">
        <v>6.3405509938813689E-5</v>
      </c>
      <c r="T49" s="460">
        <f t="shared" si="2"/>
        <v>0.99939764765558092</v>
      </c>
      <c r="U49" s="438"/>
      <c r="V49" s="438"/>
      <c r="W49" s="438"/>
      <c r="X49" s="438"/>
      <c r="Y49" s="438"/>
      <c r="Z49" s="438"/>
      <c r="AA49" s="438"/>
    </row>
    <row r="50" spans="1:27" ht="12" customHeight="1" x14ac:dyDescent="0.25">
      <c r="A50" s="454" t="s">
        <v>130</v>
      </c>
      <c r="B50" s="452">
        <v>1</v>
      </c>
      <c r="C50" s="452">
        <v>1</v>
      </c>
      <c r="D50" s="452">
        <v>1</v>
      </c>
      <c r="E50" s="452">
        <v>0</v>
      </c>
      <c r="F50" s="452">
        <v>0</v>
      </c>
      <c r="G50" s="452">
        <v>0</v>
      </c>
      <c r="H50" s="452"/>
      <c r="I50" s="452"/>
      <c r="J50" s="452"/>
      <c r="K50" s="452"/>
      <c r="L50" s="452"/>
      <c r="M50" s="452"/>
      <c r="N50" s="452">
        <f t="shared" si="0"/>
        <v>3</v>
      </c>
      <c r="O50" s="456">
        <f t="shared" si="3"/>
        <v>9.5108264908220521E-5</v>
      </c>
      <c r="P50" s="439"/>
      <c r="Q50" s="440"/>
      <c r="R50" s="461" t="s">
        <v>2149</v>
      </c>
      <c r="S50" s="462">
        <v>3.1702754969406845E-5</v>
      </c>
      <c r="T50" s="460">
        <f t="shared" si="2"/>
        <v>0.99942935041055037</v>
      </c>
      <c r="U50" s="438"/>
      <c r="V50" s="438"/>
      <c r="W50" s="438"/>
      <c r="X50" s="438"/>
      <c r="Y50" s="438"/>
      <c r="Z50" s="438"/>
      <c r="AA50" s="438"/>
    </row>
    <row r="51" spans="1:27" ht="12" customHeight="1" x14ac:dyDescent="0.25">
      <c r="A51" s="454" t="s">
        <v>2395</v>
      </c>
      <c r="B51" s="452">
        <v>0</v>
      </c>
      <c r="C51" s="452">
        <v>1</v>
      </c>
      <c r="D51" s="452">
        <v>0</v>
      </c>
      <c r="E51" s="452">
        <v>0</v>
      </c>
      <c r="F51" s="452">
        <v>0</v>
      </c>
      <c r="G51" s="452">
        <v>0</v>
      </c>
      <c r="H51" s="452"/>
      <c r="I51" s="452"/>
      <c r="J51" s="452"/>
      <c r="K51" s="452"/>
      <c r="L51" s="452"/>
      <c r="M51" s="452"/>
      <c r="N51" s="452">
        <f t="shared" si="0"/>
        <v>1</v>
      </c>
      <c r="O51" s="456">
        <f t="shared" si="3"/>
        <v>3.1702754969406845E-5</v>
      </c>
      <c r="P51" s="439"/>
      <c r="Q51" s="440"/>
      <c r="R51" s="461" t="s">
        <v>2519</v>
      </c>
      <c r="S51" s="462">
        <v>3.1702754969406845E-5</v>
      </c>
      <c r="T51" s="460">
        <f t="shared" si="2"/>
        <v>0.99946105316551981</v>
      </c>
      <c r="U51" s="438"/>
      <c r="V51" s="438"/>
      <c r="W51" s="438"/>
      <c r="X51" s="438"/>
      <c r="Y51" s="438"/>
      <c r="Z51" s="438"/>
      <c r="AA51" s="438"/>
    </row>
    <row r="52" spans="1:27" ht="12" customHeight="1" x14ac:dyDescent="0.25">
      <c r="A52" s="454" t="s">
        <v>165</v>
      </c>
      <c r="B52" s="452">
        <v>7</v>
      </c>
      <c r="C52" s="452">
        <v>4</v>
      </c>
      <c r="D52" s="452">
        <v>3</v>
      </c>
      <c r="E52" s="452">
        <v>3</v>
      </c>
      <c r="F52" s="452">
        <v>1</v>
      </c>
      <c r="G52" s="452">
        <v>7</v>
      </c>
      <c r="H52" s="452"/>
      <c r="I52" s="452"/>
      <c r="J52" s="452"/>
      <c r="K52" s="452"/>
      <c r="L52" s="452"/>
      <c r="M52" s="452"/>
      <c r="N52" s="452">
        <f t="shared" si="0"/>
        <v>25</v>
      </c>
      <c r="O52" s="456">
        <f t="shared" si="3"/>
        <v>7.9256887423517102E-4</v>
      </c>
      <c r="P52" s="439"/>
      <c r="Q52" s="440"/>
      <c r="R52" s="461" t="s">
        <v>2263</v>
      </c>
      <c r="S52" s="462">
        <v>3.1702754969406845E-5</v>
      </c>
      <c r="T52" s="460">
        <f t="shared" si="2"/>
        <v>0.99949275592048925</v>
      </c>
      <c r="U52" s="438"/>
      <c r="V52" s="438"/>
      <c r="W52" s="438"/>
      <c r="X52" s="438"/>
      <c r="Y52" s="438"/>
      <c r="Z52" s="438"/>
      <c r="AA52" s="438"/>
    </row>
    <row r="53" spans="1:27" ht="12" customHeight="1" x14ac:dyDescent="0.25">
      <c r="A53" s="454" t="s">
        <v>156</v>
      </c>
      <c r="B53" s="452">
        <v>0</v>
      </c>
      <c r="C53" s="452">
        <v>2</v>
      </c>
      <c r="D53" s="452">
        <v>0</v>
      </c>
      <c r="E53" s="452">
        <v>0</v>
      </c>
      <c r="F53" s="452">
        <v>1</v>
      </c>
      <c r="G53" s="452">
        <v>2</v>
      </c>
      <c r="H53" s="452"/>
      <c r="I53" s="452"/>
      <c r="J53" s="452"/>
      <c r="K53" s="452"/>
      <c r="L53" s="452"/>
      <c r="M53" s="452"/>
      <c r="N53" s="452">
        <f t="shared" si="0"/>
        <v>5</v>
      </c>
      <c r="O53" s="456">
        <f t="shared" si="3"/>
        <v>1.5851377484703421E-4</v>
      </c>
      <c r="P53" s="439"/>
      <c r="Q53" s="440"/>
      <c r="R53" s="461" t="s">
        <v>2449</v>
      </c>
      <c r="S53" s="462">
        <v>3.1702754969406845E-5</v>
      </c>
      <c r="T53" s="460">
        <f t="shared" si="2"/>
        <v>0.99952445867545869</v>
      </c>
      <c r="U53" s="438"/>
      <c r="V53" s="438"/>
      <c r="W53" s="438"/>
      <c r="X53" s="438"/>
      <c r="Y53" s="438"/>
      <c r="Z53" s="438"/>
      <c r="AA53" s="438"/>
    </row>
    <row r="54" spans="1:27" ht="12" customHeight="1" x14ac:dyDescent="0.25">
      <c r="A54" s="454" t="s">
        <v>141</v>
      </c>
      <c r="B54" s="452">
        <v>1</v>
      </c>
      <c r="C54" s="452">
        <v>2</v>
      </c>
      <c r="D54" s="452">
        <v>2</v>
      </c>
      <c r="E54" s="452">
        <v>3</v>
      </c>
      <c r="F54" s="452">
        <v>1</v>
      </c>
      <c r="G54" s="452">
        <v>1</v>
      </c>
      <c r="H54" s="452"/>
      <c r="I54" s="452"/>
      <c r="J54" s="452"/>
      <c r="K54" s="452"/>
      <c r="L54" s="452"/>
      <c r="M54" s="452"/>
      <c r="N54" s="452">
        <f t="shared" si="0"/>
        <v>10</v>
      </c>
      <c r="O54" s="456">
        <f t="shared" si="3"/>
        <v>3.1702754969406842E-4</v>
      </c>
      <c r="P54" s="439"/>
      <c r="Q54" s="440"/>
      <c r="R54" s="461" t="s">
        <v>142</v>
      </c>
      <c r="S54" s="462">
        <v>3.1702754969406845E-5</v>
      </c>
      <c r="T54" s="460">
        <f t="shared" si="2"/>
        <v>0.99955616143042814</v>
      </c>
      <c r="U54" s="438"/>
      <c r="V54" s="438"/>
      <c r="W54" s="438"/>
      <c r="X54" s="438"/>
      <c r="Y54" s="438"/>
      <c r="Z54" s="438"/>
      <c r="AA54" s="438"/>
    </row>
    <row r="55" spans="1:27" ht="12" customHeight="1" x14ac:dyDescent="0.25">
      <c r="A55" s="454" t="s">
        <v>2507</v>
      </c>
      <c r="B55" s="452">
        <v>0</v>
      </c>
      <c r="C55" s="452">
        <v>0</v>
      </c>
      <c r="D55" s="452">
        <v>0</v>
      </c>
      <c r="E55" s="452">
        <v>0</v>
      </c>
      <c r="F55" s="452">
        <v>1</v>
      </c>
      <c r="G55" s="452">
        <v>0</v>
      </c>
      <c r="H55" s="452"/>
      <c r="I55" s="452"/>
      <c r="J55" s="452"/>
      <c r="K55" s="452"/>
      <c r="L55" s="452"/>
      <c r="M55" s="452"/>
      <c r="N55" s="452">
        <f t="shared" si="0"/>
        <v>1</v>
      </c>
      <c r="O55" s="456">
        <f t="shared" si="3"/>
        <v>3.1702754969406845E-5</v>
      </c>
      <c r="P55" s="439"/>
      <c r="Q55" s="440"/>
      <c r="R55" s="461" t="s">
        <v>2413</v>
      </c>
      <c r="S55" s="462">
        <v>3.1702754969406845E-5</v>
      </c>
      <c r="T55" s="460">
        <f t="shared" si="2"/>
        <v>0.99958786418539758</v>
      </c>
      <c r="U55" s="438"/>
      <c r="V55" s="438"/>
      <c r="W55" s="438"/>
      <c r="X55" s="438"/>
      <c r="Y55" s="438"/>
      <c r="Z55" s="438"/>
      <c r="AA55" s="438"/>
    </row>
    <row r="56" spans="1:27" ht="12" customHeight="1" x14ac:dyDescent="0.25">
      <c r="A56" s="454" t="s">
        <v>2508</v>
      </c>
      <c r="B56" s="452">
        <v>0</v>
      </c>
      <c r="C56" s="452">
        <v>0</v>
      </c>
      <c r="D56" s="452">
        <v>0</v>
      </c>
      <c r="E56" s="452">
        <v>0</v>
      </c>
      <c r="F56" s="452">
        <v>1</v>
      </c>
      <c r="G56" s="452">
        <v>0</v>
      </c>
      <c r="H56" s="452"/>
      <c r="I56" s="452"/>
      <c r="J56" s="452"/>
      <c r="K56" s="452"/>
      <c r="L56" s="452"/>
      <c r="M56" s="452"/>
      <c r="N56" s="452">
        <f t="shared" si="0"/>
        <v>1</v>
      </c>
      <c r="O56" s="456">
        <f t="shared" si="3"/>
        <v>3.1702754969406845E-5</v>
      </c>
      <c r="P56" s="439"/>
      <c r="Q56" s="440"/>
      <c r="R56" s="461" t="s">
        <v>151</v>
      </c>
      <c r="S56" s="462">
        <v>3.1702754969406845E-5</v>
      </c>
      <c r="T56" s="460">
        <f t="shared" si="2"/>
        <v>0.99961956694036702</v>
      </c>
      <c r="U56" s="438"/>
      <c r="V56" s="438"/>
      <c r="W56" s="438"/>
      <c r="X56" s="438"/>
      <c r="Y56" s="438"/>
      <c r="Z56" s="438"/>
      <c r="AA56" s="438"/>
    </row>
    <row r="57" spans="1:27" ht="12" customHeight="1" x14ac:dyDescent="0.25">
      <c r="A57" s="454" t="s">
        <v>2416</v>
      </c>
      <c r="B57" s="452">
        <v>0</v>
      </c>
      <c r="C57" s="452">
        <v>0</v>
      </c>
      <c r="D57" s="452">
        <v>1</v>
      </c>
      <c r="E57" s="452">
        <v>0</v>
      </c>
      <c r="F57" s="452">
        <v>0</v>
      </c>
      <c r="G57" s="452">
        <v>0</v>
      </c>
      <c r="H57" s="452"/>
      <c r="I57" s="452"/>
      <c r="J57" s="452"/>
      <c r="K57" s="452"/>
      <c r="L57" s="452"/>
      <c r="M57" s="452"/>
      <c r="N57" s="452">
        <f t="shared" si="0"/>
        <v>1</v>
      </c>
      <c r="O57" s="456">
        <f t="shared" si="3"/>
        <v>3.1702754969406845E-5</v>
      </c>
      <c r="P57" s="439"/>
      <c r="Q57" s="440"/>
      <c r="R57" s="461" t="s">
        <v>2506</v>
      </c>
      <c r="S57" s="462">
        <v>3.1702754969406845E-5</v>
      </c>
      <c r="T57" s="460">
        <f t="shared" si="2"/>
        <v>0.99965126969533646</v>
      </c>
      <c r="U57" s="438"/>
      <c r="V57" s="438"/>
      <c r="W57" s="438"/>
      <c r="X57" s="438"/>
      <c r="Y57" s="438"/>
      <c r="Z57" s="438"/>
      <c r="AA57" s="438"/>
    </row>
    <row r="58" spans="1:27" ht="12" customHeight="1" x14ac:dyDescent="0.25">
      <c r="A58" s="454" t="s">
        <v>2451</v>
      </c>
      <c r="B58" s="452">
        <v>0</v>
      </c>
      <c r="C58" s="452">
        <v>0</v>
      </c>
      <c r="D58" s="452">
        <v>0</v>
      </c>
      <c r="E58" s="452">
        <v>1</v>
      </c>
      <c r="F58" s="452">
        <v>0</v>
      </c>
      <c r="G58" s="452">
        <v>0</v>
      </c>
      <c r="H58" s="452"/>
      <c r="I58" s="452"/>
      <c r="J58" s="452"/>
      <c r="K58" s="452"/>
      <c r="L58" s="452"/>
      <c r="M58" s="452"/>
      <c r="N58" s="452">
        <f t="shared" si="0"/>
        <v>1</v>
      </c>
      <c r="O58" s="456">
        <f t="shared" si="3"/>
        <v>3.1702754969406845E-5</v>
      </c>
      <c r="P58" s="439"/>
      <c r="Q58" s="440"/>
      <c r="R58" s="461" t="s">
        <v>2452</v>
      </c>
      <c r="S58" s="462">
        <v>3.1702754969406845E-5</v>
      </c>
      <c r="T58" s="460">
        <f t="shared" si="2"/>
        <v>0.99968297245030591</v>
      </c>
      <c r="U58" s="438"/>
      <c r="V58" s="438"/>
      <c r="W58" s="438"/>
      <c r="X58" s="438"/>
      <c r="Y58" s="438"/>
      <c r="Z58" s="438"/>
      <c r="AA58" s="438"/>
    </row>
    <row r="59" spans="1:27" ht="12" customHeight="1" x14ac:dyDescent="0.25">
      <c r="A59" s="454" t="s">
        <v>736</v>
      </c>
      <c r="B59" s="452">
        <v>0</v>
      </c>
      <c r="C59" s="452">
        <v>0</v>
      </c>
      <c r="D59" s="452">
        <v>0</v>
      </c>
      <c r="E59" s="452">
        <v>0</v>
      </c>
      <c r="F59" s="452">
        <v>0</v>
      </c>
      <c r="G59" s="452">
        <v>1</v>
      </c>
      <c r="H59" s="452"/>
      <c r="I59" s="452"/>
      <c r="J59" s="452"/>
      <c r="K59" s="452"/>
      <c r="L59" s="452"/>
      <c r="M59" s="452"/>
      <c r="N59" s="452">
        <f t="shared" si="0"/>
        <v>1</v>
      </c>
      <c r="O59" s="456">
        <f t="shared" si="3"/>
        <v>3.1702754969406845E-5</v>
      </c>
      <c r="P59" s="439"/>
      <c r="Q59" s="440"/>
      <c r="R59" s="461" t="s">
        <v>2520</v>
      </c>
      <c r="S59" s="462">
        <v>3.1702754969406845E-5</v>
      </c>
      <c r="T59" s="460">
        <f t="shared" si="2"/>
        <v>0.99971467520527535</v>
      </c>
      <c r="U59" s="438"/>
      <c r="V59" s="438"/>
      <c r="W59" s="438"/>
      <c r="X59" s="438"/>
      <c r="Y59" s="438"/>
      <c r="Z59" s="438"/>
      <c r="AA59" s="438"/>
    </row>
    <row r="60" spans="1:27" ht="12" customHeight="1" x14ac:dyDescent="0.25">
      <c r="A60" s="454" t="s">
        <v>2211</v>
      </c>
      <c r="B60" s="452">
        <v>4</v>
      </c>
      <c r="C60" s="452">
        <v>0</v>
      </c>
      <c r="D60" s="452">
        <v>0</v>
      </c>
      <c r="E60" s="452">
        <v>0</v>
      </c>
      <c r="F60" s="452">
        <v>0</v>
      </c>
      <c r="G60" s="452">
        <v>0</v>
      </c>
      <c r="H60" s="452"/>
      <c r="I60" s="452"/>
      <c r="J60" s="452"/>
      <c r="K60" s="452"/>
      <c r="L60" s="452"/>
      <c r="M60" s="452"/>
      <c r="N60" s="452">
        <f t="shared" si="0"/>
        <v>4</v>
      </c>
      <c r="O60" s="456">
        <f t="shared" si="3"/>
        <v>1.2681101987762738E-4</v>
      </c>
      <c r="P60" s="439"/>
      <c r="Q60" s="440"/>
      <c r="R60" s="461" t="s">
        <v>2415</v>
      </c>
      <c r="S60" s="462">
        <v>3.1702754969406845E-5</v>
      </c>
      <c r="T60" s="460">
        <f t="shared" si="2"/>
        <v>0.99974637796024479</v>
      </c>
      <c r="U60" s="438"/>
      <c r="V60" s="438"/>
      <c r="W60" s="438"/>
      <c r="X60" s="438"/>
      <c r="Y60" s="438"/>
      <c r="Z60" s="438"/>
      <c r="AA60" s="438"/>
    </row>
    <row r="61" spans="1:27" ht="12" customHeight="1" x14ac:dyDescent="0.25">
      <c r="A61" s="454" t="s">
        <v>2396</v>
      </c>
      <c r="B61" s="452">
        <v>0</v>
      </c>
      <c r="C61" s="452">
        <v>1</v>
      </c>
      <c r="D61" s="452">
        <v>1</v>
      </c>
      <c r="E61" s="452">
        <v>0</v>
      </c>
      <c r="F61" s="452">
        <v>0</v>
      </c>
      <c r="G61" s="452">
        <v>0</v>
      </c>
      <c r="H61" s="452"/>
      <c r="I61" s="452"/>
      <c r="J61" s="452"/>
      <c r="K61" s="452"/>
      <c r="L61" s="452"/>
      <c r="M61" s="452"/>
      <c r="N61" s="452">
        <f t="shared" si="0"/>
        <v>2</v>
      </c>
      <c r="O61" s="456">
        <f t="shared" si="3"/>
        <v>6.3405509938813689E-5</v>
      </c>
      <c r="P61" s="439"/>
      <c r="Q61" s="440"/>
      <c r="R61" s="461" t="s">
        <v>2395</v>
      </c>
      <c r="S61" s="462">
        <v>3.1702754969406845E-5</v>
      </c>
      <c r="T61" s="460">
        <f t="shared" si="2"/>
        <v>0.99977808071521423</v>
      </c>
      <c r="U61" s="438"/>
      <c r="V61" s="438"/>
      <c r="W61" s="438"/>
      <c r="X61" s="438"/>
      <c r="Y61" s="438"/>
      <c r="Z61" s="438"/>
      <c r="AA61" s="438"/>
    </row>
    <row r="62" spans="1:27" ht="12" customHeight="1" x14ac:dyDescent="0.25">
      <c r="A62" s="454" t="s">
        <v>1830</v>
      </c>
      <c r="B62" s="452">
        <v>0</v>
      </c>
      <c r="C62" s="452">
        <v>0</v>
      </c>
      <c r="D62" s="452">
        <v>0</v>
      </c>
      <c r="E62" s="452">
        <v>0</v>
      </c>
      <c r="F62" s="452">
        <v>0</v>
      </c>
      <c r="G62" s="452">
        <v>1</v>
      </c>
      <c r="H62" s="452"/>
      <c r="I62" s="452"/>
      <c r="J62" s="452"/>
      <c r="K62" s="452"/>
      <c r="L62" s="452"/>
      <c r="M62" s="452"/>
      <c r="N62" s="452">
        <f t="shared" si="0"/>
        <v>1</v>
      </c>
      <c r="O62" s="456">
        <f t="shared" si="3"/>
        <v>3.1702754969406845E-5</v>
      </c>
      <c r="P62" s="439"/>
      <c r="Q62" s="440"/>
      <c r="R62" s="461" t="s">
        <v>2507</v>
      </c>
      <c r="S62" s="462">
        <v>3.1702754969406845E-5</v>
      </c>
      <c r="T62" s="460">
        <f t="shared" si="2"/>
        <v>0.99980978347018368</v>
      </c>
      <c r="U62" s="438"/>
      <c r="V62" s="438"/>
      <c r="W62" s="438"/>
      <c r="X62" s="438"/>
      <c r="Y62" s="438"/>
      <c r="Z62" s="438"/>
      <c r="AA62" s="438"/>
    </row>
    <row r="63" spans="1:27" ht="12" customHeight="1" x14ac:dyDescent="0.25">
      <c r="A63" s="454" t="s">
        <v>2509</v>
      </c>
      <c r="B63" s="452">
        <v>0</v>
      </c>
      <c r="C63" s="452">
        <v>0</v>
      </c>
      <c r="D63" s="452">
        <v>0</v>
      </c>
      <c r="E63" s="452">
        <v>0</v>
      </c>
      <c r="F63" s="452">
        <v>1</v>
      </c>
      <c r="G63" s="452">
        <v>0</v>
      </c>
      <c r="H63" s="452"/>
      <c r="I63" s="452"/>
      <c r="J63" s="452"/>
      <c r="K63" s="452"/>
      <c r="L63" s="452"/>
      <c r="M63" s="452"/>
      <c r="N63" s="452">
        <f t="shared" si="0"/>
        <v>1</v>
      </c>
      <c r="O63" s="456">
        <f t="shared" si="3"/>
        <v>3.1702754969406845E-5</v>
      </c>
      <c r="P63" s="439"/>
      <c r="Q63" s="440"/>
      <c r="R63" s="461" t="s">
        <v>2508</v>
      </c>
      <c r="S63" s="462">
        <v>3.1702754969406845E-5</v>
      </c>
      <c r="T63" s="460">
        <f t="shared" si="2"/>
        <v>0.99984148622515312</v>
      </c>
      <c r="U63" s="438"/>
      <c r="V63" s="438"/>
      <c r="W63" s="438"/>
      <c r="X63" s="438"/>
      <c r="Y63" s="438"/>
      <c r="Z63" s="438"/>
      <c r="AA63" s="438"/>
    </row>
    <row r="64" spans="1:27" ht="12" customHeight="1" x14ac:dyDescent="0.25">
      <c r="A64" s="454" t="s">
        <v>158</v>
      </c>
      <c r="B64" s="452">
        <v>2</v>
      </c>
      <c r="C64" s="452">
        <v>2</v>
      </c>
      <c r="D64" s="452">
        <v>1</v>
      </c>
      <c r="E64" s="452">
        <v>2</v>
      </c>
      <c r="F64" s="452">
        <v>2</v>
      </c>
      <c r="G64" s="452">
        <v>1</v>
      </c>
      <c r="H64" s="452"/>
      <c r="I64" s="452"/>
      <c r="J64" s="452"/>
      <c r="K64" s="452"/>
      <c r="L64" s="452"/>
      <c r="M64" s="452"/>
      <c r="N64" s="452">
        <f t="shared" si="0"/>
        <v>10</v>
      </c>
      <c r="O64" s="456">
        <f t="shared" si="3"/>
        <v>3.1702754969406842E-4</v>
      </c>
      <c r="P64" s="439"/>
      <c r="Q64" s="440"/>
      <c r="R64" s="461" t="s">
        <v>2416</v>
      </c>
      <c r="S64" s="462">
        <v>3.1702754969406845E-5</v>
      </c>
      <c r="T64" s="460">
        <f t="shared" si="2"/>
        <v>0.99987318898012256</v>
      </c>
      <c r="U64" s="438"/>
      <c r="V64" s="438"/>
      <c r="W64" s="438"/>
      <c r="X64" s="438"/>
      <c r="Y64" s="438"/>
      <c r="Z64" s="438"/>
      <c r="AA64" s="438"/>
    </row>
    <row r="65" spans="1:27" ht="12" customHeight="1" x14ac:dyDescent="0.25">
      <c r="A65" s="454" t="s">
        <v>166</v>
      </c>
      <c r="B65" s="452">
        <v>47</v>
      </c>
      <c r="C65" s="452">
        <v>44</v>
      </c>
      <c r="D65" s="452">
        <v>63</v>
      </c>
      <c r="E65" s="452">
        <v>60</v>
      </c>
      <c r="F65" s="452">
        <v>54</v>
      </c>
      <c r="G65" s="452">
        <v>64</v>
      </c>
      <c r="H65" s="452"/>
      <c r="I65" s="452"/>
      <c r="J65" s="452"/>
      <c r="K65" s="452"/>
      <c r="L65" s="452"/>
      <c r="M65" s="452"/>
      <c r="N65" s="452">
        <f t="shared" si="0"/>
        <v>332</v>
      </c>
      <c r="O65" s="456">
        <f t="shared" si="3"/>
        <v>1.0525314649843071E-2</v>
      </c>
      <c r="P65" s="439"/>
      <c r="Q65" s="440"/>
      <c r="R65" s="461" t="s">
        <v>2451</v>
      </c>
      <c r="S65" s="462">
        <v>3.1702754969406845E-5</v>
      </c>
      <c r="T65" s="460">
        <f t="shared" si="2"/>
        <v>0.99990489173509201</v>
      </c>
      <c r="U65" s="438"/>
      <c r="V65" s="438"/>
      <c r="W65" s="438"/>
      <c r="X65" s="438"/>
      <c r="Y65" s="438"/>
      <c r="Z65" s="438"/>
      <c r="AA65" s="438"/>
    </row>
    <row r="66" spans="1:27" ht="12" customHeight="1" x14ac:dyDescent="0.25">
      <c r="A66" s="454" t="s">
        <v>148</v>
      </c>
      <c r="B66" s="452">
        <v>8</v>
      </c>
      <c r="C66" s="452">
        <v>31</v>
      </c>
      <c r="D66" s="452">
        <v>21</v>
      </c>
      <c r="E66" s="452">
        <v>5</v>
      </c>
      <c r="F66" s="452">
        <v>11</v>
      </c>
      <c r="G66" s="452">
        <v>10</v>
      </c>
      <c r="H66" s="452"/>
      <c r="I66" s="452"/>
      <c r="J66" s="452"/>
      <c r="K66" s="452"/>
      <c r="L66" s="452"/>
      <c r="M66" s="452"/>
      <c r="N66" s="452">
        <f t="shared" si="0"/>
        <v>86</v>
      </c>
      <c r="O66" s="456">
        <f t="shared" si="3"/>
        <v>2.7264369273689885E-3</v>
      </c>
      <c r="P66" s="439"/>
      <c r="Q66" s="440"/>
      <c r="R66" s="461" t="s">
        <v>736</v>
      </c>
      <c r="S66" s="462">
        <v>3.1702754969406845E-5</v>
      </c>
      <c r="T66" s="460">
        <f t="shared" si="2"/>
        <v>0.99993659449006145</v>
      </c>
      <c r="U66" s="438"/>
      <c r="V66" s="438"/>
      <c r="W66" s="438"/>
      <c r="X66" s="438"/>
      <c r="Y66" s="438"/>
      <c r="Z66" s="438"/>
      <c r="AA66" s="438"/>
    </row>
    <row r="67" spans="1:27" ht="12" customHeight="1" x14ac:dyDescent="0.25">
      <c r="A67" s="454" t="s">
        <v>122</v>
      </c>
      <c r="B67" s="452">
        <v>3639</v>
      </c>
      <c r="C67" s="452">
        <v>3811</v>
      </c>
      <c r="D67" s="452">
        <v>4873</v>
      </c>
      <c r="E67" s="452">
        <v>3974</v>
      </c>
      <c r="F67" s="452">
        <v>3919</v>
      </c>
      <c r="G67" s="452">
        <v>4090</v>
      </c>
      <c r="H67" s="452"/>
      <c r="I67" s="452"/>
      <c r="J67" s="452"/>
      <c r="K67" s="452"/>
      <c r="L67" s="452"/>
      <c r="M67" s="452"/>
      <c r="N67" s="452">
        <f t="shared" ref="N67:N69" si="4">SUM(B67:M67)</f>
        <v>24306</v>
      </c>
      <c r="O67" s="456">
        <f t="shared" ref="O67:O98" si="5">+N67/$N$70</f>
        <v>0.77056716228640265</v>
      </c>
      <c r="P67" s="439"/>
      <c r="Q67" s="440"/>
      <c r="R67" s="461" t="s">
        <v>1830</v>
      </c>
      <c r="S67" s="462">
        <v>3.1702754969406845E-5</v>
      </c>
      <c r="T67" s="460">
        <f t="shared" si="2"/>
        <v>0.99996829724503089</v>
      </c>
      <c r="U67" s="438"/>
      <c r="V67" s="438"/>
      <c r="W67" s="438"/>
      <c r="X67" s="438"/>
      <c r="Y67" s="438"/>
      <c r="Z67" s="438"/>
      <c r="AA67" s="438"/>
    </row>
    <row r="68" spans="1:27" ht="12" customHeight="1" x14ac:dyDescent="0.25">
      <c r="A68" s="454" t="s">
        <v>124</v>
      </c>
      <c r="B68" s="452">
        <v>8</v>
      </c>
      <c r="C68" s="452">
        <v>11</v>
      </c>
      <c r="D68" s="452">
        <v>15</v>
      </c>
      <c r="E68" s="452">
        <v>6</v>
      </c>
      <c r="F68" s="452">
        <v>10</v>
      </c>
      <c r="G68" s="452">
        <v>8</v>
      </c>
      <c r="H68" s="452"/>
      <c r="I68" s="452"/>
      <c r="J68" s="452"/>
      <c r="K68" s="452"/>
      <c r="L68" s="452"/>
      <c r="M68" s="452"/>
      <c r="N68" s="452">
        <f t="shared" si="4"/>
        <v>58</v>
      </c>
      <c r="O68" s="456">
        <f t="shared" si="5"/>
        <v>1.8387597882255969E-3</v>
      </c>
      <c r="P68" s="439"/>
      <c r="Q68" s="440"/>
      <c r="R68" s="461" t="s">
        <v>2509</v>
      </c>
      <c r="S68" s="462">
        <v>3.1702754969406845E-5</v>
      </c>
      <c r="T68" s="460">
        <f t="shared" si="2"/>
        <v>1.0000000000000002</v>
      </c>
      <c r="U68" s="438"/>
      <c r="V68" s="438"/>
      <c r="W68" s="438"/>
      <c r="X68" s="438"/>
      <c r="Y68" s="438"/>
      <c r="Z68" s="438"/>
      <c r="AA68" s="438"/>
    </row>
    <row r="69" spans="1:27" ht="12" customHeight="1" x14ac:dyDescent="0.25">
      <c r="A69" s="454" t="s">
        <v>153</v>
      </c>
      <c r="B69" s="452">
        <v>0</v>
      </c>
      <c r="C69" s="452">
        <v>0</v>
      </c>
      <c r="D69" s="452">
        <v>1</v>
      </c>
      <c r="E69" s="452">
        <v>0</v>
      </c>
      <c r="F69" s="452">
        <v>0</v>
      </c>
      <c r="G69" s="452">
        <v>1</v>
      </c>
      <c r="H69" s="452"/>
      <c r="I69" s="452"/>
      <c r="J69" s="452"/>
      <c r="K69" s="452"/>
      <c r="L69" s="452"/>
      <c r="M69" s="452"/>
      <c r="N69" s="452">
        <f t="shared" si="4"/>
        <v>2</v>
      </c>
      <c r="O69" s="456">
        <f t="shared" si="5"/>
        <v>6.3405509938813689E-5</v>
      </c>
      <c r="P69" s="439"/>
      <c r="Q69" s="440"/>
      <c r="R69" s="461" t="s">
        <v>2476</v>
      </c>
      <c r="S69" s="462">
        <v>0</v>
      </c>
      <c r="T69" s="460">
        <f t="shared" ref="T69" si="6">+S69+T68</f>
        <v>1.0000000000000002</v>
      </c>
      <c r="U69" s="438"/>
      <c r="V69" s="438"/>
      <c r="W69" s="438"/>
      <c r="X69" s="438"/>
      <c r="Y69" s="438"/>
      <c r="Z69" s="438"/>
      <c r="AA69" s="438"/>
    </row>
    <row r="70" spans="1:27" ht="12" customHeight="1" x14ac:dyDescent="0.25">
      <c r="A70" s="454" t="s">
        <v>36</v>
      </c>
      <c r="B70" s="457">
        <f t="shared" ref="B70:N70" si="7">SUM(B3:B69)</f>
        <v>4662</v>
      </c>
      <c r="C70" s="457">
        <f t="shared" si="7"/>
        <v>4869</v>
      </c>
      <c r="D70" s="457">
        <f t="shared" si="7"/>
        <v>6330</v>
      </c>
      <c r="E70" s="457">
        <f t="shared" si="7"/>
        <v>5062</v>
      </c>
      <c r="F70" s="457">
        <f t="shared" si="7"/>
        <v>5056</v>
      </c>
      <c r="G70" s="457">
        <f t="shared" si="7"/>
        <v>5564</v>
      </c>
      <c r="H70" s="457">
        <f t="shared" si="7"/>
        <v>0</v>
      </c>
      <c r="I70" s="457">
        <f t="shared" si="7"/>
        <v>0</v>
      </c>
      <c r="J70" s="457">
        <f t="shared" si="7"/>
        <v>0</v>
      </c>
      <c r="K70" s="457">
        <f t="shared" si="7"/>
        <v>0</v>
      </c>
      <c r="L70" s="457">
        <f t="shared" si="7"/>
        <v>0</v>
      </c>
      <c r="M70" s="457">
        <f t="shared" si="7"/>
        <v>0</v>
      </c>
      <c r="N70" s="457">
        <f t="shared" si="7"/>
        <v>31543</v>
      </c>
      <c r="O70" s="458">
        <f>SUM(O3:O61)</f>
        <v>0.21389848777858803</v>
      </c>
      <c r="P70" s="438"/>
      <c r="Q70" s="441"/>
      <c r="R70" s="463" t="s">
        <v>36</v>
      </c>
      <c r="S70" s="464">
        <f>SUM(S3:S69)</f>
        <v>1.0000000000000002</v>
      </c>
      <c r="T70" s="460"/>
      <c r="U70" s="438"/>
      <c r="V70" s="438"/>
      <c r="W70" s="438"/>
      <c r="X70" s="438"/>
      <c r="Y70" s="438"/>
      <c r="Z70" s="438"/>
      <c r="AA70" s="438"/>
    </row>
    <row r="71" spans="1:27" ht="12" customHeight="1" x14ac:dyDescent="0.25">
      <c r="A71" s="438"/>
      <c r="B71" s="438"/>
      <c r="C71" s="438"/>
      <c r="D71" s="442"/>
      <c r="E71" s="442"/>
      <c r="I71" s="438"/>
      <c r="J71" s="438"/>
      <c r="K71" s="438"/>
      <c r="L71" s="438"/>
      <c r="M71" s="438"/>
      <c r="N71" s="438"/>
      <c r="O71" s="443"/>
      <c r="P71" s="438"/>
      <c r="Q71" s="438"/>
      <c r="R71" s="438"/>
      <c r="S71" s="438"/>
      <c r="T71" s="438"/>
      <c r="U71" s="438"/>
      <c r="V71" s="438"/>
      <c r="W71" s="438"/>
      <c r="X71" s="438"/>
      <c r="Y71" s="438"/>
      <c r="Z71" s="438"/>
      <c r="AA71" s="438"/>
    </row>
    <row r="72" spans="1:27" ht="12" customHeight="1" x14ac:dyDescent="0.25">
      <c r="A72" s="444" t="s">
        <v>719</v>
      </c>
      <c r="B72" s="444"/>
      <c r="C72" s="445">
        <f t="shared" ref="C72:D72" si="8">+C70/B70-1</f>
        <v>4.4401544401544424E-2</v>
      </c>
      <c r="D72" s="445">
        <f t="shared" si="8"/>
        <v>0.30006161429451628</v>
      </c>
      <c r="E72" s="445">
        <f>+E70/D70-1</f>
        <v>-0.20031595576619277</v>
      </c>
      <c r="F72" s="445">
        <f>+F70/E70-1</f>
        <v>-1.1853022520742496E-3</v>
      </c>
      <c r="G72" s="445">
        <f>+G70/F70-1</f>
        <v>0.10047468354430378</v>
      </c>
      <c r="H72" s="445">
        <f>+H70/G70-1</f>
        <v>-1</v>
      </c>
      <c r="I72" s="445" t="e">
        <f>+I70/#REF!-1</f>
        <v>#REF!</v>
      </c>
      <c r="J72" s="445" t="e">
        <f>+J70/I70-1</f>
        <v>#DIV/0!</v>
      </c>
      <c r="K72" s="445" t="e">
        <f>+K71/J70-1</f>
        <v>#DIV/0!</v>
      </c>
      <c r="L72" s="445" t="e">
        <f>+L71/K71-1</f>
        <v>#DIV/0!</v>
      </c>
      <c r="M72" s="445" t="e">
        <f>+M70/L71-1</f>
        <v>#DIV/0!</v>
      </c>
      <c r="N72" s="446"/>
      <c r="O72" s="443"/>
      <c r="P72" s="438"/>
      <c r="Q72" s="441"/>
      <c r="R72" s="438"/>
      <c r="S72" s="438"/>
      <c r="T72" s="438"/>
      <c r="U72" s="438"/>
      <c r="V72" s="438"/>
      <c r="W72" s="438"/>
      <c r="X72" s="438"/>
      <c r="Y72" s="438"/>
      <c r="Z72" s="438"/>
      <c r="AA72" s="438"/>
    </row>
    <row r="73" spans="1:27" ht="12" customHeight="1" x14ac:dyDescent="0.25">
      <c r="A73" s="438"/>
      <c r="B73" s="438"/>
      <c r="C73" s="438"/>
      <c r="D73" s="442"/>
      <c r="G73" s="442"/>
      <c r="I73" s="441"/>
      <c r="J73" s="438"/>
      <c r="M73" s="438"/>
      <c r="N73" s="447"/>
      <c r="O73" s="443"/>
      <c r="P73" s="438"/>
      <c r="Q73" s="438"/>
      <c r="R73" s="404"/>
      <c r="T73" s="438"/>
      <c r="U73" s="438"/>
      <c r="V73" s="438"/>
      <c r="W73" s="438"/>
      <c r="X73" s="438"/>
      <c r="Y73" s="438"/>
      <c r="Z73" s="438"/>
      <c r="AA73" s="438"/>
    </row>
    <row r="74" spans="1:27" ht="12" customHeight="1" x14ac:dyDescent="0.25">
      <c r="A74" s="438"/>
      <c r="B74" s="441"/>
      <c r="C74" s="441"/>
      <c r="D74" s="442"/>
      <c r="G74" s="438"/>
      <c r="H74" s="438"/>
      <c r="I74" s="448"/>
      <c r="J74" s="448"/>
      <c r="K74" s="438"/>
      <c r="L74" s="438"/>
      <c r="M74" s="448"/>
      <c r="N74" s="448"/>
      <c r="O74" s="438"/>
      <c r="P74" s="438"/>
      <c r="Q74" s="438"/>
      <c r="R74" s="404"/>
      <c r="T74" s="438"/>
      <c r="U74" s="438"/>
      <c r="V74" s="438"/>
      <c r="W74" s="438"/>
      <c r="X74" s="438"/>
      <c r="Y74" s="438"/>
      <c r="Z74" s="438"/>
      <c r="AA74" s="438"/>
    </row>
    <row r="75" spans="1:27" ht="12" customHeight="1" x14ac:dyDescent="0.25">
      <c r="A75" s="438"/>
      <c r="B75" s="441"/>
      <c r="C75" s="441"/>
      <c r="D75" s="442"/>
      <c r="F75" s="438"/>
      <c r="G75" s="438"/>
      <c r="H75" s="448"/>
      <c r="I75" s="438"/>
      <c r="J75" s="438"/>
      <c r="K75" s="448"/>
      <c r="L75" s="448"/>
      <c r="M75" s="441"/>
      <c r="N75" s="447"/>
      <c r="O75" s="438"/>
      <c r="P75" s="438"/>
      <c r="Q75" s="438"/>
      <c r="R75" s="404"/>
      <c r="T75" s="438"/>
      <c r="U75" s="438"/>
      <c r="V75" s="438"/>
      <c r="W75" s="438"/>
      <c r="X75" s="438"/>
      <c r="Y75" s="438"/>
      <c r="Z75" s="438"/>
      <c r="AA75" s="438"/>
    </row>
    <row r="76" spans="1:27" ht="12" customHeight="1" x14ac:dyDescent="0.25">
      <c r="A76" s="438"/>
      <c r="B76" s="438"/>
      <c r="C76" s="441"/>
      <c r="D76" s="442"/>
      <c r="F76" s="438"/>
      <c r="G76" s="438"/>
      <c r="H76" s="438"/>
      <c r="I76" s="449"/>
      <c r="J76" s="449"/>
      <c r="K76" s="438"/>
      <c r="L76" s="438"/>
      <c r="M76" s="449"/>
      <c r="N76" s="450"/>
      <c r="O76" s="438"/>
      <c r="P76" s="438"/>
      <c r="Q76" s="438"/>
      <c r="R76" s="404"/>
      <c r="T76" s="438"/>
      <c r="U76" s="438"/>
      <c r="V76" s="438"/>
      <c r="W76" s="438"/>
      <c r="X76" s="438"/>
      <c r="Y76" s="438"/>
      <c r="Z76" s="438"/>
      <c r="AA76" s="438"/>
    </row>
    <row r="77" spans="1:27" ht="12" customHeight="1" x14ac:dyDescent="0.25">
      <c r="A77" s="438"/>
      <c r="B77" s="441"/>
      <c r="C77" s="441"/>
      <c r="D77" s="441"/>
      <c r="E77" s="438"/>
      <c r="F77" s="438"/>
      <c r="G77" s="438"/>
      <c r="H77" s="449"/>
      <c r="I77" s="438"/>
      <c r="J77" s="438"/>
      <c r="K77" s="449"/>
      <c r="L77" s="449"/>
      <c r="M77" s="438"/>
      <c r="N77" s="451"/>
      <c r="O77" s="438"/>
      <c r="P77" s="438"/>
      <c r="Q77" s="438"/>
      <c r="R77" s="404"/>
      <c r="S77" s="438"/>
      <c r="T77" s="438"/>
      <c r="U77" s="438"/>
      <c r="V77" s="438"/>
      <c r="W77" s="438"/>
      <c r="X77" s="438"/>
      <c r="Y77" s="438"/>
      <c r="Z77" s="438"/>
      <c r="AA77" s="438"/>
    </row>
    <row r="78" spans="1:27" ht="12" customHeight="1" x14ac:dyDescent="0.25">
      <c r="A78" s="438"/>
      <c r="B78" s="438"/>
      <c r="C78" s="441"/>
      <c r="D78" s="441"/>
      <c r="E78" s="438"/>
      <c r="F78" s="438"/>
      <c r="G78" s="438"/>
      <c r="H78" s="438"/>
      <c r="I78" s="438"/>
      <c r="J78" s="438"/>
      <c r="K78" s="438"/>
      <c r="L78" s="438"/>
      <c r="M78" s="438"/>
      <c r="N78" s="447"/>
      <c r="O78" s="438"/>
      <c r="P78" s="438"/>
      <c r="Q78" s="438"/>
      <c r="R78" s="404"/>
      <c r="T78" s="438"/>
      <c r="U78" s="438"/>
      <c r="V78" s="438"/>
      <c r="W78" s="438"/>
      <c r="X78" s="438"/>
      <c r="Y78" s="438"/>
      <c r="Z78" s="438"/>
      <c r="AA78" s="438"/>
    </row>
    <row r="79" spans="1:27" ht="12" customHeight="1" x14ac:dyDescent="0.25">
      <c r="A79" s="438"/>
      <c r="B79" s="438"/>
      <c r="C79" s="441"/>
      <c r="D79" s="441"/>
      <c r="E79" s="438"/>
      <c r="F79" s="438"/>
      <c r="G79" s="438"/>
      <c r="H79" s="438"/>
      <c r="I79" s="438"/>
      <c r="J79" s="438"/>
      <c r="K79" s="438"/>
      <c r="L79" s="438"/>
      <c r="M79" s="438"/>
      <c r="N79" s="447"/>
      <c r="O79" s="438"/>
      <c r="P79" s="438"/>
      <c r="Q79" s="438"/>
      <c r="R79" s="404"/>
      <c r="T79" s="438"/>
      <c r="U79" s="438"/>
      <c r="V79" s="438"/>
      <c r="W79" s="438"/>
      <c r="X79" s="438"/>
      <c r="Y79" s="438"/>
      <c r="Z79" s="438"/>
      <c r="AA79" s="438"/>
    </row>
    <row r="80" spans="1:27" ht="18" customHeight="1" x14ac:dyDescent="0.25">
      <c r="A80" s="438"/>
      <c r="B80" s="441"/>
      <c r="C80" s="441"/>
      <c r="D80" s="441"/>
      <c r="E80" s="438"/>
      <c r="F80" s="438"/>
      <c r="G80" s="438"/>
      <c r="H80" s="438"/>
      <c r="I80" s="438"/>
      <c r="J80" s="438"/>
      <c r="K80" s="438"/>
      <c r="L80" s="438"/>
      <c r="M80" s="438"/>
      <c r="N80" s="447"/>
      <c r="O80" s="438"/>
      <c r="P80" s="438"/>
      <c r="Q80" s="438"/>
      <c r="R80" s="404"/>
      <c r="T80" s="438"/>
      <c r="U80" s="438"/>
      <c r="V80" s="438"/>
      <c r="W80" s="438"/>
      <c r="X80" s="438"/>
      <c r="Y80" s="438"/>
      <c r="Z80" s="438"/>
      <c r="AA80" s="438"/>
    </row>
    <row r="81" spans="1:27" ht="15" customHeight="1" x14ac:dyDescent="0.25">
      <c r="A81" s="438"/>
      <c r="B81" s="441"/>
      <c r="C81" s="438"/>
      <c r="D81" s="438"/>
      <c r="E81" s="438"/>
      <c r="F81" s="438"/>
      <c r="G81" s="438"/>
      <c r="H81" s="438"/>
      <c r="I81" s="438"/>
      <c r="J81" s="438"/>
      <c r="K81" s="438"/>
      <c r="L81" s="438"/>
      <c r="M81" s="438"/>
      <c r="N81" s="447"/>
      <c r="O81" s="443"/>
      <c r="P81" s="438"/>
      <c r="Q81" s="438"/>
      <c r="R81" s="438"/>
      <c r="T81" s="438"/>
      <c r="U81" s="438"/>
      <c r="V81" s="438"/>
      <c r="W81" s="438"/>
      <c r="X81" s="438"/>
      <c r="Y81" s="438"/>
      <c r="Z81" s="438"/>
      <c r="AA81" s="438"/>
    </row>
    <row r="82" spans="1:27" ht="12" customHeight="1" x14ac:dyDescent="0.25">
      <c r="A82" s="438"/>
      <c r="B82" s="438"/>
      <c r="C82" s="438"/>
      <c r="D82" s="438"/>
      <c r="E82" s="438"/>
      <c r="F82" s="438"/>
      <c r="G82" s="438"/>
      <c r="H82" s="438"/>
      <c r="I82" s="438"/>
      <c r="J82" s="438"/>
      <c r="K82" s="438"/>
      <c r="L82" s="438"/>
      <c r="M82" s="438"/>
      <c r="N82" s="447"/>
      <c r="O82" s="443"/>
      <c r="P82" s="438"/>
      <c r="Q82" s="438"/>
      <c r="R82" s="438"/>
      <c r="S82" s="438"/>
      <c r="T82" s="438"/>
      <c r="U82" s="438"/>
      <c r="V82" s="438"/>
      <c r="W82" s="438"/>
      <c r="X82" s="438"/>
      <c r="Y82" s="438"/>
      <c r="Z82" s="438"/>
      <c r="AA82" s="438"/>
    </row>
    <row r="83" spans="1:27" ht="12" customHeight="1" x14ac:dyDescent="0.25">
      <c r="A83" s="438"/>
      <c r="B83" s="441"/>
      <c r="C83" s="438"/>
      <c r="D83" s="438"/>
      <c r="E83" s="438"/>
      <c r="F83" s="438"/>
      <c r="G83" s="438"/>
      <c r="H83" s="438"/>
      <c r="I83" s="438"/>
      <c r="J83" s="438"/>
      <c r="K83" s="438"/>
      <c r="L83" s="438"/>
      <c r="M83" s="438"/>
      <c r="N83" s="447"/>
      <c r="O83" s="443"/>
      <c r="P83" s="438"/>
      <c r="Q83" s="438"/>
      <c r="R83" s="438"/>
      <c r="S83" s="438"/>
      <c r="T83" s="438"/>
      <c r="U83" s="438"/>
      <c r="V83" s="438"/>
      <c r="W83" s="438"/>
      <c r="X83" s="438"/>
      <c r="Y83" s="438"/>
      <c r="Z83" s="438"/>
      <c r="AA83" s="438"/>
    </row>
    <row r="84" spans="1:27" ht="12" customHeight="1" x14ac:dyDescent="0.25">
      <c r="A84" s="438"/>
      <c r="B84" s="441"/>
      <c r="C84" s="438"/>
      <c r="D84" s="438"/>
      <c r="E84" s="438"/>
      <c r="F84" s="438"/>
      <c r="G84" s="438"/>
      <c r="H84" s="438"/>
      <c r="I84" s="438"/>
      <c r="J84" s="438"/>
      <c r="K84" s="438"/>
      <c r="L84" s="438"/>
      <c r="M84" s="438"/>
      <c r="N84" s="448"/>
      <c r="O84" s="443"/>
      <c r="P84" s="438"/>
      <c r="Q84" s="438"/>
      <c r="R84" s="438"/>
      <c r="S84" s="438"/>
      <c r="T84" s="438"/>
      <c r="U84" s="438"/>
      <c r="V84" s="438"/>
      <c r="W84" s="438"/>
      <c r="X84" s="438"/>
      <c r="Y84" s="438"/>
      <c r="Z84" s="438"/>
      <c r="AA84" s="438"/>
    </row>
    <row r="85" spans="1:27" ht="12" customHeight="1" x14ac:dyDescent="0.25">
      <c r="A85" s="404"/>
      <c r="C85" s="438"/>
      <c r="D85" s="438"/>
      <c r="E85" s="438"/>
      <c r="F85" s="438"/>
      <c r="G85" s="438"/>
      <c r="H85" s="438"/>
      <c r="I85" s="438"/>
      <c r="J85" s="438"/>
      <c r="K85" s="438"/>
      <c r="L85" s="438"/>
      <c r="M85" s="438"/>
      <c r="N85" s="448"/>
      <c r="O85" s="443"/>
      <c r="P85" s="438"/>
      <c r="Q85" s="438"/>
      <c r="R85" s="438"/>
      <c r="S85" s="438"/>
      <c r="T85" s="438"/>
      <c r="U85" s="438"/>
      <c r="V85" s="438"/>
      <c r="W85" s="438"/>
      <c r="X85" s="438"/>
      <c r="Y85" s="438"/>
      <c r="Z85" s="438"/>
      <c r="AA85" s="438"/>
    </row>
    <row r="86" spans="1:27" ht="12" customHeight="1" x14ac:dyDescent="0.25">
      <c r="A86" s="438"/>
      <c r="B86" s="438"/>
      <c r="C86" s="438"/>
      <c r="D86" s="438"/>
      <c r="E86" s="438"/>
      <c r="F86" s="438"/>
      <c r="G86" s="438"/>
      <c r="H86" s="438"/>
      <c r="I86" s="438"/>
      <c r="J86" s="438"/>
      <c r="K86" s="438"/>
      <c r="L86" s="438"/>
      <c r="M86" s="438"/>
      <c r="N86" s="448"/>
      <c r="O86" s="443"/>
      <c r="P86" s="438"/>
      <c r="Q86" s="438"/>
      <c r="R86" s="438"/>
      <c r="S86" s="438"/>
      <c r="T86" s="438"/>
      <c r="U86" s="438"/>
      <c r="V86" s="438"/>
      <c r="W86" s="438"/>
      <c r="X86" s="438"/>
      <c r="Y86" s="438"/>
      <c r="Z86" s="438"/>
      <c r="AA86" s="438"/>
    </row>
    <row r="87" spans="1:27" ht="12" customHeight="1" x14ac:dyDescent="0.25">
      <c r="A87" s="438"/>
      <c r="B87" s="438"/>
      <c r="C87" s="438"/>
      <c r="D87" s="438"/>
      <c r="E87" s="438"/>
      <c r="F87" s="438"/>
      <c r="G87" s="438"/>
      <c r="H87" s="438"/>
      <c r="I87" s="438"/>
      <c r="J87" s="438"/>
      <c r="K87" s="438"/>
      <c r="L87" s="438"/>
      <c r="M87" s="438"/>
      <c r="N87" s="448"/>
      <c r="O87" s="443"/>
      <c r="P87" s="438"/>
      <c r="Q87" s="438"/>
      <c r="R87" s="438"/>
      <c r="S87" s="438"/>
      <c r="T87" s="438"/>
      <c r="U87" s="438"/>
      <c r="V87" s="438"/>
      <c r="W87" s="438"/>
      <c r="X87" s="438"/>
      <c r="Y87" s="438"/>
      <c r="Z87" s="438"/>
      <c r="AA87" s="438"/>
    </row>
    <row r="88" spans="1:27" ht="12" customHeight="1" x14ac:dyDescent="0.25">
      <c r="A88" s="438"/>
      <c r="B88" s="438"/>
      <c r="C88" s="438"/>
      <c r="D88" s="438"/>
      <c r="E88" s="438"/>
      <c r="F88" s="438"/>
      <c r="G88" s="438"/>
      <c r="H88" s="438"/>
      <c r="I88" s="438"/>
      <c r="J88" s="438"/>
      <c r="K88" s="438"/>
      <c r="L88" s="438"/>
      <c r="M88" s="438"/>
      <c r="N88" s="448"/>
      <c r="O88" s="443"/>
      <c r="P88" s="438"/>
      <c r="Q88" s="438"/>
      <c r="R88" s="438"/>
      <c r="S88" s="438"/>
      <c r="T88" s="438"/>
      <c r="U88" s="438"/>
      <c r="V88" s="438"/>
      <c r="W88" s="438"/>
      <c r="X88" s="438"/>
      <c r="Y88" s="438"/>
      <c r="Z88" s="438"/>
      <c r="AA88" s="438"/>
    </row>
    <row r="89" spans="1:27" ht="15" customHeight="1" x14ac:dyDescent="0.25">
      <c r="A89" s="438"/>
      <c r="B89" s="438"/>
      <c r="C89" s="438"/>
      <c r="D89" s="438"/>
      <c r="E89" s="438"/>
      <c r="F89" s="438"/>
      <c r="G89" s="438"/>
      <c r="H89" s="438"/>
      <c r="I89" s="438"/>
      <c r="J89" s="438"/>
      <c r="K89" s="438"/>
      <c r="L89" s="438"/>
      <c r="M89" s="438"/>
      <c r="N89" s="448"/>
      <c r="O89" s="443"/>
      <c r="P89" s="438"/>
      <c r="Q89" s="438"/>
      <c r="R89" s="438"/>
      <c r="S89" s="438"/>
      <c r="T89" s="438"/>
      <c r="U89" s="438"/>
      <c r="V89" s="438"/>
      <c r="W89" s="438"/>
      <c r="X89" s="438"/>
      <c r="Y89" s="438"/>
      <c r="Z89" s="438"/>
      <c r="AA89" s="438"/>
    </row>
    <row r="90" spans="1:27" ht="12" customHeight="1" x14ac:dyDescent="0.25">
      <c r="A90" s="438"/>
      <c r="B90" s="438"/>
      <c r="C90" s="438"/>
      <c r="D90" s="438"/>
      <c r="E90" s="438"/>
      <c r="F90" s="438"/>
      <c r="G90" s="438"/>
      <c r="H90" s="438"/>
      <c r="I90" s="438"/>
      <c r="J90" s="438"/>
      <c r="K90" s="438"/>
      <c r="L90" s="438"/>
      <c r="M90" s="438"/>
      <c r="N90" s="448"/>
      <c r="O90" s="443"/>
      <c r="P90" s="438"/>
      <c r="Q90" s="438"/>
      <c r="R90" s="438"/>
      <c r="S90" s="438"/>
      <c r="T90" s="438"/>
      <c r="U90" s="438"/>
      <c r="V90" s="438"/>
      <c r="W90" s="438"/>
      <c r="X90" s="438"/>
      <c r="Y90" s="438"/>
      <c r="Z90" s="438"/>
      <c r="AA90" s="438"/>
    </row>
    <row r="91" spans="1:27" ht="12" customHeight="1" x14ac:dyDescent="0.25">
      <c r="A91" s="438"/>
      <c r="B91" s="438"/>
      <c r="C91" s="438"/>
      <c r="D91" s="438"/>
      <c r="E91" s="438"/>
      <c r="F91" s="438"/>
      <c r="G91" s="438"/>
      <c r="H91" s="438"/>
      <c r="I91" s="438"/>
      <c r="J91" s="438"/>
      <c r="K91" s="438"/>
      <c r="L91" s="438"/>
      <c r="M91" s="438"/>
      <c r="N91" s="448"/>
      <c r="O91" s="443"/>
      <c r="P91" s="438"/>
      <c r="Q91" s="438"/>
      <c r="R91" s="438"/>
      <c r="S91" s="438"/>
      <c r="T91" s="438"/>
      <c r="U91" s="438"/>
      <c r="V91" s="438"/>
      <c r="W91" s="438"/>
      <c r="X91" s="438"/>
      <c r="Y91" s="438"/>
      <c r="Z91" s="438"/>
      <c r="AA91" s="438"/>
    </row>
    <row r="92" spans="1:27" ht="12" customHeight="1" x14ac:dyDescent="0.25">
      <c r="A92" s="438"/>
      <c r="B92" s="438"/>
      <c r="C92" s="438"/>
      <c r="D92" s="438"/>
      <c r="E92" s="438"/>
      <c r="F92" s="438"/>
      <c r="G92" s="438"/>
      <c r="H92" s="438"/>
      <c r="I92" s="438"/>
      <c r="J92" s="438"/>
      <c r="K92" s="438"/>
      <c r="L92" s="438"/>
      <c r="M92" s="438"/>
      <c r="N92" s="448"/>
      <c r="O92" s="443"/>
      <c r="P92" s="438"/>
      <c r="Q92" s="438"/>
      <c r="R92" s="438"/>
      <c r="S92" s="438"/>
      <c r="T92" s="438"/>
      <c r="U92" s="438"/>
      <c r="V92" s="438"/>
      <c r="W92" s="438"/>
      <c r="X92" s="438"/>
      <c r="Y92" s="438"/>
      <c r="Z92" s="438"/>
      <c r="AA92" s="438"/>
    </row>
    <row r="93" spans="1:27" ht="12" customHeight="1" x14ac:dyDescent="0.25">
      <c r="A93" s="438"/>
      <c r="B93" s="438"/>
      <c r="C93" s="438"/>
      <c r="D93" s="438"/>
      <c r="E93" s="438"/>
      <c r="F93" s="438"/>
      <c r="G93" s="438"/>
      <c r="H93" s="438"/>
      <c r="I93" s="438"/>
      <c r="J93" s="438"/>
      <c r="K93" s="438"/>
      <c r="L93" s="438"/>
      <c r="M93" s="438"/>
      <c r="N93" s="448"/>
      <c r="O93" s="443"/>
      <c r="P93" s="438"/>
      <c r="Q93" s="438"/>
      <c r="R93" s="438"/>
      <c r="S93" s="438"/>
      <c r="T93" s="438"/>
      <c r="U93" s="438"/>
      <c r="V93" s="438"/>
      <c r="W93" s="438"/>
      <c r="X93" s="438"/>
      <c r="Y93" s="438"/>
      <c r="Z93" s="438"/>
      <c r="AA93" s="438"/>
    </row>
    <row r="94" spans="1:27" ht="12" customHeight="1" x14ac:dyDescent="0.25">
      <c r="A94" s="438"/>
      <c r="B94" s="438"/>
      <c r="C94" s="438"/>
      <c r="D94" s="438"/>
      <c r="E94" s="438"/>
      <c r="F94" s="438"/>
      <c r="G94" s="438"/>
      <c r="H94" s="438"/>
      <c r="I94" s="438"/>
      <c r="J94" s="438"/>
      <c r="K94" s="438"/>
      <c r="L94" s="438"/>
      <c r="M94" s="438"/>
      <c r="N94" s="448"/>
      <c r="O94" s="443"/>
      <c r="P94" s="438"/>
      <c r="Q94" s="438"/>
      <c r="R94" s="438"/>
      <c r="S94" s="438"/>
      <c r="T94" s="438"/>
      <c r="U94" s="438"/>
      <c r="V94" s="438"/>
      <c r="W94" s="438"/>
      <c r="X94" s="438"/>
      <c r="Y94" s="438"/>
      <c r="Z94" s="438"/>
      <c r="AA94" s="438"/>
    </row>
    <row r="95" spans="1:27" ht="12" customHeight="1" x14ac:dyDescent="0.25">
      <c r="A95" s="438"/>
      <c r="B95" s="438"/>
      <c r="C95" s="438"/>
      <c r="D95" s="438"/>
      <c r="E95" s="438"/>
      <c r="F95" s="438"/>
      <c r="G95" s="438"/>
      <c r="H95" s="438"/>
      <c r="I95" s="438"/>
      <c r="J95" s="438"/>
      <c r="K95" s="438"/>
      <c r="L95" s="438"/>
      <c r="M95" s="438"/>
      <c r="N95" s="448"/>
      <c r="O95" s="443"/>
      <c r="P95" s="438"/>
      <c r="Q95" s="438"/>
      <c r="R95" s="438"/>
      <c r="S95" s="438"/>
      <c r="T95" s="438"/>
      <c r="U95" s="438"/>
      <c r="V95" s="438"/>
      <c r="W95" s="438"/>
      <c r="X95" s="438"/>
      <c r="Y95" s="438"/>
      <c r="Z95" s="438"/>
      <c r="AA95" s="438"/>
    </row>
    <row r="96" spans="1:27" ht="12" customHeight="1" x14ac:dyDescent="0.25">
      <c r="A96" s="438"/>
      <c r="B96" s="438"/>
      <c r="C96" s="438"/>
      <c r="D96" s="438"/>
      <c r="E96" s="438"/>
      <c r="F96" s="438"/>
      <c r="G96" s="438"/>
      <c r="H96" s="438"/>
      <c r="I96" s="438"/>
      <c r="J96" s="438"/>
      <c r="K96" s="438"/>
      <c r="L96" s="438"/>
      <c r="M96" s="438"/>
      <c r="N96" s="448"/>
      <c r="O96" s="443"/>
      <c r="P96" s="438"/>
      <c r="Q96" s="438"/>
      <c r="R96" s="438"/>
      <c r="S96" s="438"/>
      <c r="T96" s="438"/>
      <c r="U96" s="438"/>
      <c r="V96" s="438"/>
      <c r="W96" s="438"/>
      <c r="X96" s="438"/>
      <c r="Y96" s="438"/>
      <c r="Z96" s="438"/>
      <c r="AA96" s="438"/>
    </row>
    <row r="97" spans="1:27" ht="12" customHeight="1" x14ac:dyDescent="0.25">
      <c r="A97" s="438"/>
      <c r="B97" s="438"/>
      <c r="C97" s="438"/>
      <c r="D97" s="438"/>
      <c r="E97" s="438"/>
      <c r="F97" s="438"/>
      <c r="G97" s="438"/>
      <c r="H97" s="438"/>
      <c r="I97" s="438"/>
      <c r="J97" s="438"/>
      <c r="K97" s="438"/>
      <c r="L97" s="438"/>
      <c r="M97" s="438"/>
      <c r="N97" s="448"/>
      <c r="O97" s="443"/>
      <c r="P97" s="438"/>
      <c r="Q97" s="438"/>
      <c r="R97" s="438"/>
      <c r="S97" s="438"/>
      <c r="T97" s="438"/>
      <c r="U97" s="438"/>
      <c r="V97" s="438"/>
      <c r="W97" s="438"/>
      <c r="X97" s="438"/>
      <c r="Y97" s="438"/>
      <c r="Z97" s="438"/>
      <c r="AA97" s="438"/>
    </row>
    <row r="98" spans="1:27" ht="12" customHeight="1" x14ac:dyDescent="0.25">
      <c r="A98" s="438"/>
      <c r="B98" s="438"/>
      <c r="C98" s="438"/>
      <c r="D98" s="438"/>
      <c r="E98" s="438"/>
      <c r="F98" s="438"/>
      <c r="G98" s="438"/>
      <c r="H98" s="438"/>
      <c r="I98" s="438"/>
      <c r="J98" s="438"/>
      <c r="K98" s="438"/>
      <c r="L98" s="438"/>
      <c r="M98" s="438"/>
      <c r="N98" s="448"/>
      <c r="O98" s="443"/>
      <c r="P98" s="438"/>
      <c r="Q98" s="438"/>
      <c r="R98" s="438"/>
      <c r="S98" s="438"/>
      <c r="T98" s="438"/>
      <c r="U98" s="438"/>
      <c r="V98" s="438"/>
      <c r="W98" s="438"/>
      <c r="X98" s="438"/>
      <c r="Y98" s="438"/>
      <c r="Z98" s="438"/>
      <c r="AA98" s="438"/>
    </row>
    <row r="99" spans="1:27" ht="12" customHeight="1" x14ac:dyDescent="0.25">
      <c r="A99" s="438"/>
      <c r="B99" s="438"/>
      <c r="C99" s="438"/>
      <c r="D99" s="438"/>
      <c r="E99" s="438"/>
      <c r="F99" s="438"/>
      <c r="G99" s="438"/>
      <c r="H99" s="438"/>
      <c r="I99" s="438"/>
      <c r="J99" s="438"/>
      <c r="K99" s="438"/>
      <c r="L99" s="438"/>
      <c r="M99" s="438"/>
      <c r="N99" s="448"/>
      <c r="O99" s="443"/>
      <c r="P99" s="438"/>
      <c r="Q99" s="438"/>
      <c r="R99" s="438"/>
      <c r="S99" s="438"/>
      <c r="T99" s="438"/>
      <c r="U99" s="438"/>
      <c r="V99" s="438"/>
      <c r="W99" s="438"/>
      <c r="X99" s="438"/>
      <c r="Y99" s="438"/>
      <c r="Z99" s="438"/>
      <c r="AA99" s="438"/>
    </row>
    <row r="100" spans="1:27" ht="12" customHeight="1" x14ac:dyDescent="0.25">
      <c r="A100" s="438"/>
      <c r="B100" s="438"/>
      <c r="C100" s="438"/>
      <c r="D100" s="438"/>
      <c r="E100" s="438"/>
      <c r="F100" s="438"/>
      <c r="G100" s="438"/>
      <c r="H100" s="438"/>
      <c r="I100" s="438"/>
      <c r="J100" s="438"/>
      <c r="K100" s="438"/>
      <c r="L100" s="438"/>
      <c r="M100" s="438"/>
      <c r="N100" s="448"/>
      <c r="O100" s="443"/>
      <c r="P100" s="438"/>
      <c r="Q100" s="438"/>
      <c r="R100" s="438"/>
      <c r="S100" s="438"/>
      <c r="T100" s="438"/>
      <c r="U100" s="438"/>
      <c r="V100" s="438"/>
      <c r="W100" s="438"/>
      <c r="X100" s="438"/>
      <c r="Y100" s="438"/>
      <c r="Z100" s="438"/>
      <c r="AA100" s="438"/>
    </row>
    <row r="101" spans="1:27" ht="12" customHeight="1" x14ac:dyDescent="0.25">
      <c r="A101" s="438"/>
      <c r="B101" s="438"/>
      <c r="C101" s="438"/>
      <c r="D101" s="438"/>
      <c r="E101" s="438"/>
      <c r="F101" s="438"/>
      <c r="G101" s="438"/>
      <c r="H101" s="438"/>
      <c r="I101" s="438"/>
      <c r="J101" s="438"/>
      <c r="K101" s="438"/>
      <c r="L101" s="438"/>
      <c r="M101" s="438"/>
      <c r="N101" s="448"/>
      <c r="O101" s="443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  <c r="Z101" s="438"/>
      <c r="AA101" s="438"/>
    </row>
    <row r="102" spans="1:27" ht="12" customHeight="1" x14ac:dyDescent="0.25">
      <c r="A102" s="438"/>
      <c r="B102" s="438"/>
      <c r="C102" s="438"/>
      <c r="D102" s="438"/>
      <c r="E102" s="438"/>
      <c r="F102" s="438"/>
      <c r="G102" s="438"/>
      <c r="H102" s="438"/>
      <c r="I102" s="438"/>
      <c r="J102" s="438"/>
      <c r="K102" s="438"/>
      <c r="L102" s="438"/>
      <c r="M102" s="438"/>
      <c r="N102" s="448"/>
      <c r="O102" s="443"/>
      <c r="P102" s="438"/>
      <c r="Q102" s="438"/>
      <c r="R102" s="438"/>
      <c r="S102" s="438"/>
      <c r="T102" s="438"/>
      <c r="U102" s="438"/>
      <c r="V102" s="438"/>
      <c r="W102" s="438"/>
      <c r="X102" s="438"/>
      <c r="Y102" s="438"/>
      <c r="Z102" s="438"/>
      <c r="AA102" s="438"/>
    </row>
    <row r="103" spans="1:27" ht="12" customHeight="1" x14ac:dyDescent="0.25">
      <c r="A103" s="438"/>
      <c r="B103" s="438"/>
      <c r="C103" s="438"/>
      <c r="D103" s="438"/>
      <c r="E103" s="438"/>
      <c r="F103" s="438"/>
      <c r="G103" s="438"/>
      <c r="H103" s="438"/>
      <c r="I103" s="438"/>
      <c r="J103" s="438"/>
      <c r="K103" s="438"/>
      <c r="L103" s="438"/>
      <c r="M103" s="438"/>
      <c r="N103" s="448"/>
      <c r="O103" s="443"/>
      <c r="P103" s="438"/>
      <c r="Q103" s="438"/>
      <c r="R103" s="438"/>
      <c r="S103" s="438"/>
      <c r="T103" s="438"/>
      <c r="U103" s="438"/>
      <c r="V103" s="438"/>
      <c r="W103" s="438"/>
      <c r="X103" s="438"/>
      <c r="Y103" s="438"/>
      <c r="Z103" s="438"/>
      <c r="AA103" s="438"/>
    </row>
    <row r="104" spans="1:27" ht="12" customHeight="1" x14ac:dyDescent="0.25">
      <c r="A104" s="438"/>
      <c r="B104" s="438"/>
      <c r="C104" s="438"/>
      <c r="D104" s="438"/>
      <c r="E104" s="438"/>
      <c r="F104" s="438"/>
      <c r="G104" s="438"/>
      <c r="H104" s="438"/>
      <c r="I104" s="438"/>
      <c r="J104" s="438"/>
      <c r="K104" s="438"/>
      <c r="L104" s="438"/>
      <c r="M104" s="438"/>
      <c r="N104" s="448"/>
      <c r="O104" s="443"/>
      <c r="P104" s="438"/>
      <c r="Q104" s="438"/>
      <c r="R104" s="438"/>
      <c r="S104" s="438"/>
      <c r="T104" s="438"/>
      <c r="U104" s="438"/>
      <c r="V104" s="438"/>
      <c r="W104" s="438"/>
      <c r="X104" s="438"/>
      <c r="Y104" s="438"/>
      <c r="Z104" s="438"/>
      <c r="AA104" s="438"/>
    </row>
    <row r="105" spans="1:27" ht="12" customHeight="1" x14ac:dyDescent="0.25">
      <c r="A105" s="438"/>
      <c r="B105" s="438"/>
      <c r="C105" s="438"/>
      <c r="D105" s="438"/>
      <c r="E105" s="438"/>
      <c r="F105" s="438"/>
      <c r="G105" s="438"/>
      <c r="H105" s="438"/>
      <c r="I105" s="438"/>
      <c r="J105" s="438"/>
      <c r="K105" s="438"/>
      <c r="L105" s="438"/>
      <c r="M105" s="438"/>
      <c r="N105" s="448"/>
      <c r="O105" s="443"/>
      <c r="P105" s="438"/>
      <c r="Q105" s="438"/>
      <c r="R105" s="438"/>
      <c r="S105" s="438"/>
      <c r="T105" s="438"/>
      <c r="U105" s="438"/>
      <c r="V105" s="438"/>
      <c r="W105" s="438"/>
      <c r="X105" s="438"/>
      <c r="Y105" s="438"/>
      <c r="Z105" s="438"/>
      <c r="AA105" s="438"/>
    </row>
    <row r="106" spans="1:27" ht="12" customHeight="1" x14ac:dyDescent="0.25">
      <c r="A106" s="438"/>
      <c r="B106" s="438"/>
      <c r="C106" s="438"/>
      <c r="D106" s="438"/>
      <c r="E106" s="438"/>
      <c r="F106" s="438"/>
      <c r="G106" s="438"/>
      <c r="H106" s="438"/>
      <c r="I106" s="438"/>
      <c r="J106" s="438"/>
      <c r="K106" s="438"/>
      <c r="L106" s="438"/>
      <c r="M106" s="438"/>
      <c r="N106" s="448"/>
      <c r="O106" s="443"/>
      <c r="P106" s="438"/>
      <c r="Q106" s="438"/>
      <c r="R106" s="438"/>
      <c r="S106" s="438"/>
      <c r="T106" s="438"/>
      <c r="U106" s="438"/>
      <c r="V106" s="438"/>
      <c r="W106" s="438"/>
      <c r="X106" s="438"/>
      <c r="Y106" s="438"/>
      <c r="Z106" s="438"/>
      <c r="AA106" s="438"/>
    </row>
    <row r="107" spans="1:27" ht="12" customHeight="1" x14ac:dyDescent="0.25">
      <c r="A107" s="438"/>
      <c r="B107" s="438"/>
      <c r="C107" s="438"/>
      <c r="D107" s="438"/>
      <c r="E107" s="438"/>
      <c r="F107" s="438"/>
      <c r="G107" s="438"/>
      <c r="H107" s="438"/>
      <c r="I107" s="438"/>
      <c r="J107" s="438"/>
      <c r="K107" s="438"/>
      <c r="L107" s="438"/>
      <c r="M107" s="438"/>
      <c r="N107" s="448"/>
      <c r="O107" s="443"/>
      <c r="P107" s="438"/>
      <c r="Q107" s="438"/>
      <c r="R107" s="438"/>
      <c r="S107" s="438"/>
      <c r="T107" s="438"/>
      <c r="U107" s="438"/>
      <c r="V107" s="438"/>
      <c r="W107" s="438"/>
      <c r="X107" s="438"/>
      <c r="Y107" s="438"/>
      <c r="Z107" s="438"/>
      <c r="AA107" s="438"/>
    </row>
    <row r="108" spans="1:27" ht="12" customHeight="1" x14ac:dyDescent="0.25">
      <c r="A108" s="438"/>
      <c r="B108" s="438"/>
      <c r="C108" s="438"/>
      <c r="D108" s="438"/>
      <c r="E108" s="438"/>
      <c r="F108" s="438"/>
      <c r="G108" s="438"/>
      <c r="H108" s="438"/>
      <c r="I108" s="438"/>
      <c r="J108" s="438"/>
      <c r="K108" s="438"/>
      <c r="L108" s="438"/>
      <c r="M108" s="438"/>
      <c r="N108" s="448"/>
      <c r="O108" s="443"/>
      <c r="P108" s="438"/>
      <c r="Q108" s="438"/>
      <c r="R108" s="438"/>
      <c r="S108" s="438"/>
      <c r="T108" s="438"/>
      <c r="U108" s="438"/>
      <c r="V108" s="438"/>
      <c r="W108" s="438"/>
      <c r="X108" s="438"/>
      <c r="Y108" s="438"/>
      <c r="Z108" s="438"/>
      <c r="AA108" s="438"/>
    </row>
    <row r="109" spans="1:27" ht="12" customHeight="1" x14ac:dyDescent="0.25">
      <c r="A109" s="438"/>
      <c r="B109" s="438"/>
      <c r="C109" s="438"/>
      <c r="D109" s="438"/>
      <c r="E109" s="438"/>
      <c r="F109" s="438"/>
      <c r="G109" s="438"/>
      <c r="H109" s="438"/>
      <c r="I109" s="438"/>
      <c r="J109" s="438"/>
      <c r="K109" s="438"/>
      <c r="L109" s="438"/>
      <c r="M109" s="438"/>
      <c r="N109" s="448"/>
      <c r="O109" s="443"/>
      <c r="P109" s="438"/>
      <c r="Q109" s="438"/>
      <c r="R109" s="438"/>
      <c r="S109" s="438"/>
      <c r="T109" s="438"/>
      <c r="U109" s="438"/>
      <c r="V109" s="438"/>
      <c r="W109" s="438"/>
      <c r="X109" s="438"/>
      <c r="Y109" s="438"/>
      <c r="Z109" s="438"/>
      <c r="AA109" s="438"/>
    </row>
    <row r="110" spans="1:27" ht="12" customHeight="1" x14ac:dyDescent="0.25">
      <c r="A110" s="438"/>
      <c r="B110" s="438"/>
      <c r="C110" s="438"/>
      <c r="D110" s="438"/>
      <c r="E110" s="438"/>
      <c r="F110" s="438"/>
      <c r="G110" s="438"/>
      <c r="H110" s="438"/>
      <c r="I110" s="438"/>
      <c r="J110" s="438"/>
      <c r="K110" s="438"/>
      <c r="L110" s="438"/>
      <c r="M110" s="438"/>
      <c r="N110" s="448"/>
      <c r="O110" s="443"/>
      <c r="P110" s="438"/>
      <c r="Q110" s="438"/>
      <c r="R110" s="438"/>
      <c r="S110" s="438"/>
      <c r="T110" s="438"/>
      <c r="U110" s="438"/>
      <c r="V110" s="438"/>
      <c r="W110" s="438"/>
      <c r="X110" s="438"/>
      <c r="Y110" s="438"/>
      <c r="Z110" s="438"/>
      <c r="AA110" s="438"/>
    </row>
    <row r="111" spans="1:27" ht="12" customHeight="1" x14ac:dyDescent="0.25">
      <c r="A111" s="438"/>
      <c r="B111" s="438"/>
      <c r="C111" s="438"/>
      <c r="D111" s="438"/>
      <c r="E111" s="438"/>
      <c r="F111" s="438"/>
      <c r="G111" s="438"/>
      <c r="H111" s="438"/>
      <c r="I111" s="438"/>
      <c r="J111" s="438"/>
      <c r="K111" s="438"/>
      <c r="L111" s="438"/>
      <c r="M111" s="438"/>
      <c r="N111" s="448"/>
      <c r="O111" s="443"/>
      <c r="P111" s="438"/>
      <c r="Q111" s="438"/>
      <c r="R111" s="438"/>
      <c r="S111" s="438"/>
      <c r="T111" s="438"/>
      <c r="U111" s="438"/>
      <c r="V111" s="438"/>
      <c r="W111" s="438"/>
      <c r="X111" s="438"/>
      <c r="Y111" s="438"/>
      <c r="Z111" s="438"/>
      <c r="AA111" s="438"/>
    </row>
    <row r="112" spans="1:27" ht="12" customHeight="1" x14ac:dyDescent="0.25">
      <c r="A112" s="438"/>
      <c r="B112" s="438"/>
      <c r="C112" s="438"/>
      <c r="D112" s="438"/>
      <c r="E112" s="438"/>
      <c r="F112" s="438"/>
      <c r="G112" s="438"/>
      <c r="H112" s="438"/>
      <c r="I112" s="438"/>
      <c r="J112" s="438"/>
      <c r="K112" s="438"/>
      <c r="L112" s="438"/>
      <c r="M112" s="438"/>
      <c r="N112" s="448"/>
      <c r="O112" s="443"/>
      <c r="P112" s="438"/>
      <c r="Q112" s="438"/>
      <c r="R112" s="438"/>
      <c r="S112" s="438"/>
      <c r="T112" s="438"/>
      <c r="U112" s="438"/>
      <c r="V112" s="438"/>
      <c r="W112" s="438"/>
      <c r="X112" s="438"/>
      <c r="Y112" s="438"/>
      <c r="Z112" s="438"/>
      <c r="AA112" s="438"/>
    </row>
    <row r="113" spans="1:27" ht="12" customHeight="1" x14ac:dyDescent="0.25">
      <c r="A113" s="438"/>
      <c r="B113" s="438"/>
      <c r="C113" s="438"/>
      <c r="D113" s="438"/>
      <c r="E113" s="438"/>
      <c r="F113" s="438"/>
      <c r="G113" s="438"/>
      <c r="H113" s="438"/>
      <c r="I113" s="438"/>
      <c r="J113" s="438"/>
      <c r="K113" s="438"/>
      <c r="L113" s="438"/>
      <c r="M113" s="438"/>
      <c r="N113" s="448"/>
      <c r="O113" s="443"/>
      <c r="P113" s="438"/>
      <c r="Q113" s="438"/>
      <c r="R113" s="438"/>
      <c r="S113" s="438"/>
      <c r="T113" s="438"/>
      <c r="U113" s="438"/>
      <c r="V113" s="438"/>
      <c r="W113" s="438"/>
      <c r="X113" s="438"/>
      <c r="Y113" s="438"/>
      <c r="Z113" s="438"/>
      <c r="AA113" s="438"/>
    </row>
    <row r="114" spans="1:27" ht="12" customHeight="1" x14ac:dyDescent="0.25">
      <c r="A114" s="438"/>
      <c r="B114" s="438"/>
      <c r="C114" s="438"/>
      <c r="D114" s="438"/>
      <c r="E114" s="438"/>
      <c r="F114" s="438"/>
      <c r="G114" s="438"/>
      <c r="H114" s="438"/>
      <c r="I114" s="438"/>
      <c r="J114" s="438"/>
      <c r="K114" s="438"/>
      <c r="L114" s="438"/>
      <c r="M114" s="438"/>
      <c r="N114" s="448"/>
      <c r="O114" s="443"/>
      <c r="P114" s="438"/>
      <c r="Q114" s="438"/>
      <c r="R114" s="438"/>
      <c r="S114" s="438"/>
      <c r="T114" s="438"/>
      <c r="U114" s="438"/>
      <c r="V114" s="438"/>
      <c r="W114" s="438"/>
      <c r="X114" s="438"/>
      <c r="Y114" s="438"/>
      <c r="Z114" s="438"/>
      <c r="AA114" s="438"/>
    </row>
    <row r="115" spans="1:27" ht="12" customHeight="1" x14ac:dyDescent="0.25">
      <c r="A115" s="438"/>
      <c r="B115" s="438"/>
      <c r="C115" s="438"/>
      <c r="D115" s="438"/>
      <c r="E115" s="438"/>
      <c r="F115" s="438"/>
      <c r="G115" s="438"/>
      <c r="H115" s="438"/>
      <c r="I115" s="438"/>
      <c r="J115" s="438"/>
      <c r="K115" s="438"/>
      <c r="L115" s="438"/>
      <c r="M115" s="438"/>
      <c r="N115" s="448"/>
      <c r="O115" s="443"/>
      <c r="P115" s="438"/>
      <c r="Q115" s="438"/>
      <c r="R115" s="438"/>
      <c r="S115" s="438"/>
      <c r="T115" s="438"/>
      <c r="U115" s="438"/>
      <c r="V115" s="438"/>
      <c r="W115" s="438"/>
      <c r="X115" s="438"/>
      <c r="Y115" s="438"/>
      <c r="Z115" s="438"/>
      <c r="AA115" s="438"/>
    </row>
    <row r="116" spans="1:27" ht="12" customHeight="1" x14ac:dyDescent="0.25">
      <c r="A116" s="438"/>
      <c r="B116" s="438"/>
      <c r="C116" s="438"/>
      <c r="D116" s="438"/>
      <c r="E116" s="438"/>
      <c r="F116" s="438"/>
      <c r="G116" s="438"/>
      <c r="H116" s="438"/>
      <c r="I116" s="438"/>
      <c r="J116" s="438"/>
      <c r="K116" s="438"/>
      <c r="L116" s="438"/>
      <c r="M116" s="438"/>
      <c r="N116" s="448"/>
      <c r="O116" s="443"/>
      <c r="P116" s="438"/>
      <c r="Q116" s="438"/>
      <c r="R116" s="438"/>
      <c r="S116" s="438"/>
      <c r="T116" s="438"/>
      <c r="U116" s="438"/>
      <c r="V116" s="438"/>
      <c r="W116" s="438"/>
      <c r="X116" s="438"/>
      <c r="Y116" s="438"/>
      <c r="Z116" s="438"/>
      <c r="AA116" s="438"/>
    </row>
    <row r="117" spans="1:27" ht="12" customHeight="1" x14ac:dyDescent="0.25">
      <c r="A117" s="438"/>
      <c r="B117" s="438"/>
      <c r="C117" s="438"/>
      <c r="D117" s="438"/>
      <c r="E117" s="438"/>
      <c r="F117" s="438"/>
      <c r="G117" s="438"/>
      <c r="H117" s="438"/>
      <c r="I117" s="438"/>
      <c r="J117" s="438"/>
      <c r="K117" s="438"/>
      <c r="L117" s="438"/>
      <c r="M117" s="438"/>
      <c r="N117" s="448"/>
      <c r="O117" s="443"/>
      <c r="P117" s="438"/>
      <c r="Q117" s="438"/>
      <c r="R117" s="438"/>
      <c r="S117" s="438"/>
      <c r="T117" s="438"/>
      <c r="U117" s="438"/>
      <c r="V117" s="438"/>
      <c r="W117" s="438"/>
      <c r="X117" s="438"/>
      <c r="Y117" s="438"/>
      <c r="Z117" s="438"/>
      <c r="AA117" s="438"/>
    </row>
    <row r="118" spans="1:27" ht="12" customHeight="1" x14ac:dyDescent="0.25">
      <c r="A118" s="438"/>
      <c r="B118" s="438"/>
      <c r="C118" s="438"/>
      <c r="D118" s="438"/>
      <c r="E118" s="438"/>
      <c r="F118" s="438"/>
      <c r="G118" s="438"/>
      <c r="H118" s="438"/>
      <c r="I118" s="438"/>
      <c r="J118" s="438"/>
      <c r="K118" s="438"/>
      <c r="L118" s="438"/>
      <c r="M118" s="438"/>
      <c r="N118" s="448"/>
      <c r="O118" s="443"/>
      <c r="P118" s="438"/>
      <c r="Q118" s="438"/>
      <c r="R118" s="438"/>
      <c r="S118" s="438"/>
      <c r="T118" s="438"/>
      <c r="U118" s="438"/>
      <c r="V118" s="438"/>
      <c r="W118" s="438"/>
      <c r="X118" s="438"/>
      <c r="Y118" s="438"/>
      <c r="Z118" s="438"/>
      <c r="AA118" s="438"/>
    </row>
    <row r="119" spans="1:27" ht="12" customHeight="1" x14ac:dyDescent="0.25">
      <c r="A119" s="438"/>
      <c r="B119" s="438"/>
      <c r="C119" s="438"/>
      <c r="D119" s="438"/>
      <c r="E119" s="438"/>
      <c r="F119" s="438"/>
      <c r="G119" s="438"/>
      <c r="H119" s="438"/>
      <c r="I119" s="438"/>
      <c r="J119" s="438"/>
      <c r="K119" s="438"/>
      <c r="L119" s="438"/>
      <c r="M119" s="438"/>
      <c r="N119" s="448"/>
      <c r="O119" s="443"/>
      <c r="P119" s="438"/>
      <c r="Q119" s="438"/>
      <c r="R119" s="438"/>
      <c r="S119" s="438"/>
      <c r="T119" s="438"/>
      <c r="U119" s="438"/>
      <c r="V119" s="438"/>
      <c r="W119" s="438"/>
      <c r="X119" s="438"/>
      <c r="Y119" s="438"/>
      <c r="Z119" s="438"/>
      <c r="AA119" s="438"/>
    </row>
    <row r="120" spans="1:27" ht="12" customHeight="1" x14ac:dyDescent="0.25">
      <c r="A120" s="438"/>
      <c r="B120" s="438"/>
      <c r="C120" s="438"/>
      <c r="D120" s="438"/>
      <c r="E120" s="438"/>
      <c r="F120" s="438"/>
      <c r="G120" s="438"/>
      <c r="H120" s="438"/>
      <c r="I120" s="438"/>
      <c r="J120" s="438"/>
      <c r="K120" s="438"/>
      <c r="L120" s="438"/>
      <c r="M120" s="438"/>
      <c r="N120" s="448"/>
      <c r="O120" s="443"/>
      <c r="P120" s="438"/>
      <c r="Q120" s="438"/>
      <c r="R120" s="438"/>
      <c r="S120" s="438"/>
      <c r="T120" s="438"/>
      <c r="U120" s="438"/>
      <c r="V120" s="438"/>
      <c r="W120" s="438"/>
      <c r="X120" s="438"/>
      <c r="Y120" s="438"/>
      <c r="Z120" s="438"/>
      <c r="AA120" s="438"/>
    </row>
    <row r="121" spans="1:27" ht="12" customHeight="1" x14ac:dyDescent="0.25">
      <c r="A121" s="438"/>
      <c r="B121" s="438"/>
      <c r="C121" s="438"/>
      <c r="D121" s="438"/>
      <c r="E121" s="438"/>
      <c r="F121" s="438"/>
      <c r="G121" s="438"/>
      <c r="H121" s="438"/>
      <c r="I121" s="438"/>
      <c r="J121" s="438"/>
      <c r="K121" s="438"/>
      <c r="L121" s="438"/>
      <c r="M121" s="438"/>
      <c r="N121" s="448"/>
      <c r="O121" s="443"/>
      <c r="P121" s="438"/>
      <c r="Q121" s="438"/>
      <c r="R121" s="438"/>
      <c r="S121" s="438"/>
      <c r="T121" s="438"/>
      <c r="U121" s="438"/>
      <c r="V121" s="438"/>
      <c r="W121" s="438"/>
      <c r="X121" s="438"/>
      <c r="Y121" s="438"/>
      <c r="Z121" s="438"/>
      <c r="AA121" s="438"/>
    </row>
    <row r="122" spans="1:27" ht="12" customHeight="1" x14ac:dyDescent="0.25">
      <c r="A122" s="438"/>
      <c r="B122" s="438"/>
      <c r="C122" s="438"/>
      <c r="D122" s="438"/>
      <c r="E122" s="438"/>
      <c r="F122" s="438"/>
      <c r="G122" s="438"/>
      <c r="H122" s="438"/>
      <c r="I122" s="438"/>
      <c r="J122" s="438"/>
      <c r="K122" s="438"/>
      <c r="L122" s="438"/>
      <c r="M122" s="438"/>
      <c r="N122" s="448"/>
      <c r="O122" s="443"/>
      <c r="P122" s="438"/>
      <c r="Q122" s="438"/>
      <c r="R122" s="438"/>
      <c r="S122" s="438"/>
      <c r="T122" s="438"/>
      <c r="U122" s="438"/>
      <c r="V122" s="438"/>
      <c r="W122" s="438"/>
      <c r="X122" s="438"/>
      <c r="Y122" s="438"/>
      <c r="Z122" s="438"/>
      <c r="AA122" s="438"/>
    </row>
    <row r="123" spans="1:27" ht="12" customHeight="1" x14ac:dyDescent="0.25">
      <c r="A123" s="438"/>
      <c r="B123" s="438"/>
      <c r="C123" s="438"/>
      <c r="D123" s="438"/>
      <c r="E123" s="438"/>
      <c r="F123" s="438"/>
      <c r="G123" s="438"/>
      <c r="H123" s="438"/>
      <c r="I123" s="438"/>
      <c r="J123" s="438"/>
      <c r="K123" s="438"/>
      <c r="L123" s="438"/>
      <c r="M123" s="438"/>
      <c r="N123" s="448"/>
      <c r="O123" s="443"/>
      <c r="P123" s="438"/>
      <c r="Q123" s="438"/>
      <c r="R123" s="438"/>
      <c r="S123" s="438"/>
      <c r="T123" s="438"/>
      <c r="U123" s="438"/>
      <c r="V123" s="438"/>
      <c r="W123" s="438"/>
      <c r="X123" s="438"/>
      <c r="Y123" s="438"/>
      <c r="Z123" s="438"/>
      <c r="AA123" s="438"/>
    </row>
    <row r="124" spans="1:27" ht="12" customHeight="1" x14ac:dyDescent="0.25">
      <c r="A124" s="438"/>
      <c r="B124" s="438"/>
      <c r="C124" s="438"/>
      <c r="D124" s="438"/>
      <c r="E124" s="438"/>
      <c r="F124" s="438"/>
      <c r="G124" s="438"/>
      <c r="H124" s="438"/>
      <c r="I124" s="438"/>
      <c r="J124" s="438"/>
      <c r="K124" s="438"/>
      <c r="L124" s="438"/>
      <c r="M124" s="438"/>
      <c r="N124" s="448"/>
      <c r="O124" s="443"/>
      <c r="P124" s="438"/>
      <c r="Q124" s="438"/>
      <c r="R124" s="438"/>
      <c r="S124" s="438"/>
      <c r="T124" s="438"/>
      <c r="U124" s="438"/>
      <c r="V124" s="438"/>
      <c r="W124" s="438"/>
      <c r="X124" s="438"/>
      <c r="Y124" s="438"/>
      <c r="Z124" s="438"/>
      <c r="AA124" s="438"/>
    </row>
    <row r="125" spans="1:27" ht="12" customHeight="1" x14ac:dyDescent="0.25">
      <c r="A125" s="438"/>
      <c r="B125" s="438"/>
      <c r="C125" s="438"/>
      <c r="D125" s="438"/>
      <c r="E125" s="438"/>
      <c r="F125" s="438"/>
      <c r="G125" s="438"/>
      <c r="H125" s="438"/>
      <c r="I125" s="438"/>
      <c r="J125" s="438"/>
      <c r="K125" s="438"/>
      <c r="L125" s="438"/>
      <c r="M125" s="438"/>
      <c r="N125" s="448"/>
      <c r="O125" s="443"/>
      <c r="P125" s="438"/>
      <c r="Q125" s="438"/>
      <c r="R125" s="438"/>
      <c r="S125" s="438"/>
      <c r="T125" s="438"/>
      <c r="U125" s="438"/>
      <c r="V125" s="438"/>
      <c r="W125" s="438"/>
      <c r="X125" s="438"/>
      <c r="Y125" s="438"/>
      <c r="Z125" s="438"/>
      <c r="AA125" s="438"/>
    </row>
    <row r="126" spans="1:27" ht="12" customHeight="1" x14ac:dyDescent="0.25">
      <c r="A126" s="438"/>
      <c r="B126" s="438"/>
      <c r="C126" s="438"/>
      <c r="D126" s="438"/>
      <c r="E126" s="438"/>
      <c r="F126" s="438"/>
      <c r="G126" s="438"/>
      <c r="H126" s="438"/>
      <c r="I126" s="438"/>
      <c r="J126" s="438"/>
      <c r="K126" s="438"/>
      <c r="L126" s="438"/>
      <c r="M126" s="438"/>
      <c r="N126" s="448"/>
      <c r="O126" s="443"/>
      <c r="P126" s="438"/>
      <c r="Q126" s="438"/>
      <c r="R126" s="438"/>
      <c r="S126" s="438"/>
      <c r="T126" s="438"/>
      <c r="U126" s="438"/>
      <c r="V126" s="438"/>
      <c r="W126" s="438"/>
      <c r="X126" s="438"/>
      <c r="Y126" s="438"/>
      <c r="Z126" s="438"/>
      <c r="AA126" s="438"/>
    </row>
    <row r="127" spans="1:27" ht="12" customHeight="1" x14ac:dyDescent="0.25">
      <c r="A127" s="438"/>
      <c r="B127" s="438"/>
      <c r="C127" s="438"/>
      <c r="D127" s="438"/>
      <c r="E127" s="438"/>
      <c r="F127" s="438"/>
      <c r="G127" s="438"/>
      <c r="H127" s="438"/>
      <c r="I127" s="438"/>
      <c r="J127" s="438"/>
      <c r="K127" s="438"/>
      <c r="L127" s="438"/>
      <c r="M127" s="438"/>
      <c r="N127" s="448"/>
      <c r="O127" s="443"/>
      <c r="P127" s="438"/>
      <c r="Q127" s="438"/>
      <c r="R127" s="438"/>
      <c r="S127" s="438"/>
      <c r="T127" s="438"/>
      <c r="U127" s="438"/>
      <c r="V127" s="438"/>
      <c r="W127" s="438"/>
      <c r="X127" s="438"/>
      <c r="Y127" s="438"/>
      <c r="Z127" s="438"/>
      <c r="AA127" s="438"/>
    </row>
    <row r="128" spans="1:27" ht="12" customHeight="1" x14ac:dyDescent="0.25">
      <c r="A128" s="438"/>
      <c r="B128" s="438"/>
      <c r="C128" s="438"/>
      <c r="D128" s="438"/>
      <c r="E128" s="438"/>
      <c r="F128" s="438"/>
      <c r="G128" s="438"/>
      <c r="H128" s="438"/>
      <c r="I128" s="438"/>
      <c r="J128" s="438"/>
      <c r="K128" s="438"/>
      <c r="L128" s="438"/>
      <c r="M128" s="438"/>
      <c r="N128" s="448"/>
      <c r="O128" s="443"/>
      <c r="P128" s="438"/>
      <c r="Q128" s="438"/>
      <c r="R128" s="438"/>
      <c r="S128" s="438"/>
      <c r="T128" s="438"/>
      <c r="U128" s="438"/>
      <c r="V128" s="438"/>
      <c r="W128" s="438"/>
      <c r="X128" s="438"/>
      <c r="Y128" s="438"/>
      <c r="Z128" s="438"/>
      <c r="AA128" s="438"/>
    </row>
    <row r="129" spans="1:27" ht="12" customHeight="1" x14ac:dyDescent="0.25">
      <c r="A129" s="438"/>
      <c r="B129" s="438"/>
      <c r="C129" s="438"/>
      <c r="D129" s="438"/>
      <c r="E129" s="438"/>
      <c r="F129" s="438"/>
      <c r="G129" s="438"/>
      <c r="H129" s="438"/>
      <c r="I129" s="438"/>
      <c r="J129" s="438"/>
      <c r="K129" s="438"/>
      <c r="L129" s="438"/>
      <c r="M129" s="438"/>
      <c r="N129" s="448"/>
      <c r="O129" s="443"/>
      <c r="P129" s="438"/>
      <c r="Q129" s="438"/>
      <c r="R129" s="438"/>
      <c r="S129" s="438"/>
      <c r="T129" s="438"/>
      <c r="U129" s="438"/>
      <c r="V129" s="438"/>
      <c r="W129" s="438"/>
      <c r="X129" s="438"/>
      <c r="Y129" s="438"/>
      <c r="Z129" s="438"/>
      <c r="AA129" s="438"/>
    </row>
    <row r="130" spans="1:27" ht="12" customHeight="1" x14ac:dyDescent="0.25">
      <c r="A130" s="438"/>
      <c r="B130" s="438"/>
      <c r="C130" s="438"/>
      <c r="D130" s="438"/>
      <c r="E130" s="438"/>
      <c r="F130" s="438"/>
      <c r="G130" s="438"/>
      <c r="H130" s="438"/>
      <c r="I130" s="438"/>
      <c r="J130" s="438"/>
      <c r="K130" s="438"/>
      <c r="L130" s="438"/>
      <c r="M130" s="438"/>
      <c r="N130" s="448"/>
      <c r="O130" s="443"/>
      <c r="P130" s="438"/>
      <c r="Q130" s="438"/>
      <c r="R130" s="438"/>
      <c r="S130" s="438"/>
      <c r="T130" s="438"/>
      <c r="U130" s="438"/>
      <c r="V130" s="438"/>
      <c r="W130" s="438"/>
      <c r="X130" s="438"/>
      <c r="Y130" s="438"/>
      <c r="Z130" s="438"/>
      <c r="AA130" s="438"/>
    </row>
    <row r="131" spans="1:27" ht="12" customHeight="1" x14ac:dyDescent="0.25">
      <c r="A131" s="438"/>
      <c r="B131" s="438"/>
      <c r="C131" s="438"/>
      <c r="D131" s="438"/>
      <c r="E131" s="438"/>
      <c r="F131" s="438"/>
      <c r="G131" s="438"/>
      <c r="H131" s="438"/>
      <c r="I131" s="438"/>
      <c r="J131" s="438"/>
      <c r="K131" s="438"/>
      <c r="L131" s="438"/>
      <c r="M131" s="438"/>
      <c r="N131" s="448"/>
      <c r="O131" s="443"/>
      <c r="P131" s="438"/>
      <c r="Q131" s="438"/>
      <c r="R131" s="438"/>
      <c r="S131" s="438"/>
      <c r="T131" s="438"/>
      <c r="U131" s="438"/>
      <c r="V131" s="438"/>
      <c r="W131" s="438"/>
      <c r="X131" s="438"/>
      <c r="Y131" s="438"/>
      <c r="Z131" s="438"/>
      <c r="AA131" s="438"/>
    </row>
    <row r="132" spans="1:27" ht="12" customHeight="1" x14ac:dyDescent="0.25">
      <c r="A132" s="438"/>
      <c r="B132" s="438"/>
      <c r="C132" s="438"/>
      <c r="D132" s="438"/>
      <c r="E132" s="438"/>
      <c r="F132" s="438"/>
      <c r="G132" s="438"/>
      <c r="H132" s="438"/>
      <c r="I132" s="438"/>
      <c r="J132" s="438"/>
      <c r="K132" s="438"/>
      <c r="L132" s="438"/>
      <c r="M132" s="438"/>
      <c r="N132" s="448"/>
      <c r="O132" s="443"/>
      <c r="P132" s="438"/>
      <c r="Q132" s="438"/>
      <c r="R132" s="438"/>
      <c r="S132" s="438"/>
      <c r="T132" s="438"/>
      <c r="U132" s="438"/>
      <c r="V132" s="438"/>
      <c r="W132" s="438"/>
      <c r="X132" s="438"/>
      <c r="Y132" s="438"/>
      <c r="Z132" s="438"/>
      <c r="AA132" s="438"/>
    </row>
    <row r="133" spans="1:27" ht="12" customHeight="1" x14ac:dyDescent="0.25">
      <c r="A133" s="438"/>
      <c r="B133" s="438"/>
      <c r="C133" s="438"/>
      <c r="D133" s="438"/>
      <c r="E133" s="438"/>
      <c r="F133" s="438"/>
      <c r="G133" s="438"/>
      <c r="H133" s="438"/>
      <c r="I133" s="438"/>
      <c r="J133" s="438"/>
      <c r="K133" s="438"/>
      <c r="L133" s="438"/>
      <c r="M133" s="438"/>
      <c r="N133" s="448"/>
      <c r="O133" s="443"/>
      <c r="P133" s="438"/>
      <c r="Q133" s="438"/>
      <c r="R133" s="438"/>
      <c r="S133" s="438"/>
      <c r="T133" s="438"/>
      <c r="U133" s="438"/>
      <c r="V133" s="438"/>
      <c r="W133" s="438"/>
      <c r="X133" s="438"/>
      <c r="Y133" s="438"/>
      <c r="Z133" s="438"/>
      <c r="AA133" s="438"/>
    </row>
    <row r="134" spans="1:27" ht="12" customHeight="1" x14ac:dyDescent="0.25">
      <c r="A134" s="438"/>
      <c r="B134" s="438"/>
      <c r="C134" s="438"/>
      <c r="D134" s="438"/>
      <c r="E134" s="438"/>
      <c r="F134" s="438"/>
      <c r="G134" s="438"/>
      <c r="H134" s="438"/>
      <c r="I134" s="438"/>
      <c r="J134" s="438"/>
      <c r="K134" s="438"/>
      <c r="L134" s="438"/>
      <c r="M134" s="438"/>
      <c r="N134" s="448"/>
      <c r="O134" s="443"/>
      <c r="P134" s="438"/>
      <c r="Q134" s="438"/>
      <c r="R134" s="438"/>
      <c r="S134" s="438"/>
      <c r="T134" s="438"/>
      <c r="U134" s="438"/>
      <c r="V134" s="438"/>
      <c r="W134" s="438"/>
      <c r="X134" s="438"/>
      <c r="Y134" s="438"/>
      <c r="Z134" s="438"/>
      <c r="AA134" s="438"/>
    </row>
    <row r="135" spans="1:27" ht="12" customHeight="1" x14ac:dyDescent="0.25">
      <c r="A135" s="438"/>
      <c r="B135" s="438"/>
      <c r="C135" s="438"/>
      <c r="D135" s="438"/>
      <c r="E135" s="438"/>
      <c r="F135" s="438"/>
      <c r="G135" s="438"/>
      <c r="H135" s="438"/>
      <c r="I135" s="438"/>
      <c r="J135" s="438"/>
      <c r="K135" s="438"/>
      <c r="L135" s="438"/>
      <c r="M135" s="438"/>
      <c r="N135" s="448"/>
      <c r="O135" s="443"/>
      <c r="P135" s="438"/>
      <c r="Q135" s="438"/>
      <c r="R135" s="438"/>
      <c r="S135" s="438"/>
      <c r="T135" s="438"/>
      <c r="U135" s="438"/>
      <c r="V135" s="438"/>
      <c r="W135" s="438"/>
      <c r="X135" s="438"/>
      <c r="Y135" s="438"/>
      <c r="Z135" s="438"/>
      <c r="AA135" s="438"/>
    </row>
    <row r="136" spans="1:27" ht="12" customHeight="1" x14ac:dyDescent="0.25">
      <c r="A136" s="438"/>
      <c r="B136" s="438"/>
      <c r="C136" s="438"/>
      <c r="D136" s="438"/>
      <c r="E136" s="438"/>
      <c r="F136" s="438"/>
      <c r="G136" s="438"/>
      <c r="H136" s="438"/>
      <c r="I136" s="438"/>
      <c r="J136" s="438"/>
      <c r="K136" s="438"/>
      <c r="L136" s="438"/>
      <c r="M136" s="438"/>
      <c r="N136" s="448"/>
      <c r="O136" s="443"/>
      <c r="P136" s="438"/>
      <c r="Q136" s="438"/>
      <c r="R136" s="438"/>
      <c r="S136" s="438"/>
      <c r="T136" s="438"/>
      <c r="U136" s="438"/>
      <c r="V136" s="438"/>
      <c r="W136" s="438"/>
      <c r="X136" s="438"/>
      <c r="Y136" s="438"/>
      <c r="Z136" s="438"/>
      <c r="AA136" s="438"/>
    </row>
    <row r="137" spans="1:27" ht="12" customHeight="1" x14ac:dyDescent="0.25">
      <c r="A137" s="438"/>
      <c r="B137" s="438"/>
      <c r="C137" s="438"/>
      <c r="D137" s="438"/>
      <c r="E137" s="438"/>
      <c r="F137" s="438"/>
      <c r="G137" s="438"/>
      <c r="H137" s="438"/>
      <c r="I137" s="438"/>
      <c r="J137" s="438"/>
      <c r="K137" s="438"/>
      <c r="L137" s="438"/>
      <c r="M137" s="438"/>
      <c r="N137" s="448"/>
      <c r="O137" s="443"/>
      <c r="P137" s="438"/>
      <c r="Q137" s="438"/>
      <c r="R137" s="438"/>
      <c r="S137" s="438"/>
      <c r="T137" s="438"/>
      <c r="U137" s="438"/>
      <c r="V137" s="438"/>
      <c r="W137" s="438"/>
      <c r="X137" s="438"/>
      <c r="Y137" s="438"/>
      <c r="Z137" s="438"/>
      <c r="AA137" s="438"/>
    </row>
    <row r="138" spans="1:27" ht="12" customHeight="1" x14ac:dyDescent="0.25">
      <c r="A138" s="438"/>
      <c r="B138" s="438"/>
      <c r="C138" s="438"/>
      <c r="D138" s="438"/>
      <c r="E138" s="438"/>
      <c r="F138" s="438"/>
      <c r="G138" s="438"/>
      <c r="H138" s="438"/>
      <c r="I138" s="438"/>
      <c r="J138" s="438"/>
      <c r="K138" s="438"/>
      <c r="L138" s="438"/>
      <c r="M138" s="438"/>
      <c r="N138" s="448"/>
      <c r="O138" s="443"/>
      <c r="P138" s="438"/>
      <c r="Q138" s="438"/>
      <c r="R138" s="438"/>
      <c r="S138" s="438"/>
      <c r="T138" s="438"/>
      <c r="U138" s="438"/>
      <c r="V138" s="438"/>
      <c r="W138" s="438"/>
      <c r="X138" s="438"/>
      <c r="Y138" s="438"/>
      <c r="Z138" s="438"/>
      <c r="AA138" s="438"/>
    </row>
    <row r="139" spans="1:27" ht="12" customHeight="1" x14ac:dyDescent="0.25">
      <c r="A139" s="438"/>
      <c r="B139" s="438"/>
      <c r="C139" s="438"/>
      <c r="D139" s="438"/>
      <c r="E139" s="438"/>
      <c r="F139" s="438"/>
      <c r="G139" s="438"/>
      <c r="H139" s="438"/>
      <c r="I139" s="438"/>
      <c r="J139" s="438"/>
      <c r="K139" s="438"/>
      <c r="L139" s="438"/>
      <c r="M139" s="438"/>
      <c r="N139" s="448"/>
      <c r="O139" s="443"/>
      <c r="P139" s="438"/>
      <c r="Q139" s="438"/>
      <c r="R139" s="438"/>
      <c r="S139" s="438"/>
      <c r="T139" s="438"/>
      <c r="U139" s="438"/>
      <c r="V139" s="438"/>
      <c r="W139" s="438"/>
      <c r="X139" s="438"/>
      <c r="Y139" s="438"/>
      <c r="Z139" s="438"/>
      <c r="AA139" s="438"/>
    </row>
    <row r="140" spans="1:27" ht="12" customHeight="1" x14ac:dyDescent="0.25">
      <c r="A140" s="438"/>
      <c r="B140" s="438"/>
      <c r="C140" s="438"/>
      <c r="D140" s="438"/>
      <c r="E140" s="438"/>
      <c r="F140" s="438"/>
      <c r="G140" s="438"/>
      <c r="H140" s="438"/>
      <c r="I140" s="438"/>
      <c r="J140" s="438"/>
      <c r="K140" s="438"/>
      <c r="L140" s="438"/>
      <c r="M140" s="438"/>
      <c r="N140" s="448"/>
      <c r="O140" s="443"/>
      <c r="P140" s="438"/>
      <c r="Q140" s="438"/>
      <c r="R140" s="438"/>
      <c r="S140" s="438"/>
      <c r="T140" s="438"/>
      <c r="U140" s="438"/>
      <c r="V140" s="438"/>
      <c r="W140" s="438"/>
      <c r="X140" s="438"/>
      <c r="Y140" s="438"/>
      <c r="Z140" s="438"/>
      <c r="AA140" s="438"/>
    </row>
    <row r="141" spans="1:27" ht="12" customHeight="1" x14ac:dyDescent="0.25">
      <c r="A141" s="438"/>
      <c r="B141" s="438"/>
      <c r="C141" s="438"/>
      <c r="D141" s="438"/>
      <c r="E141" s="438"/>
      <c r="F141" s="438"/>
      <c r="G141" s="438"/>
      <c r="H141" s="438"/>
      <c r="I141" s="438"/>
      <c r="J141" s="438"/>
      <c r="K141" s="438"/>
      <c r="L141" s="438"/>
      <c r="M141" s="438"/>
      <c r="N141" s="448"/>
      <c r="O141" s="443"/>
      <c r="P141" s="438"/>
      <c r="Q141" s="438"/>
      <c r="R141" s="438"/>
      <c r="S141" s="438"/>
      <c r="T141" s="438"/>
      <c r="U141" s="438"/>
      <c r="V141" s="438"/>
      <c r="W141" s="438"/>
      <c r="X141" s="438"/>
      <c r="Y141" s="438"/>
      <c r="Z141" s="438"/>
      <c r="AA141" s="438"/>
    </row>
    <row r="142" spans="1:27" ht="12" customHeight="1" x14ac:dyDescent="0.25">
      <c r="A142" s="438"/>
      <c r="B142" s="438"/>
      <c r="C142" s="438"/>
      <c r="D142" s="438"/>
      <c r="E142" s="438"/>
      <c r="F142" s="438"/>
      <c r="G142" s="438"/>
      <c r="H142" s="438"/>
      <c r="I142" s="438"/>
      <c r="J142" s="438"/>
      <c r="K142" s="438"/>
      <c r="L142" s="438"/>
      <c r="M142" s="438"/>
      <c r="N142" s="448"/>
      <c r="O142" s="443"/>
      <c r="P142" s="438"/>
      <c r="Q142" s="438"/>
      <c r="R142" s="438"/>
      <c r="S142" s="438"/>
      <c r="T142" s="438"/>
      <c r="U142" s="438"/>
      <c r="V142" s="438"/>
      <c r="W142" s="438"/>
      <c r="X142" s="438"/>
      <c r="Y142" s="438"/>
      <c r="Z142" s="438"/>
      <c r="AA142" s="438"/>
    </row>
    <row r="143" spans="1:27" ht="12" customHeight="1" x14ac:dyDescent="0.25">
      <c r="A143" s="438"/>
      <c r="B143" s="438"/>
      <c r="C143" s="438"/>
      <c r="D143" s="438"/>
      <c r="E143" s="438"/>
      <c r="F143" s="438"/>
      <c r="G143" s="438"/>
      <c r="H143" s="438"/>
      <c r="I143" s="438"/>
      <c r="J143" s="438"/>
      <c r="K143" s="438"/>
      <c r="L143" s="438"/>
      <c r="M143" s="438"/>
      <c r="N143" s="448"/>
      <c r="O143" s="443"/>
      <c r="P143" s="438"/>
      <c r="Q143" s="438"/>
      <c r="R143" s="438"/>
      <c r="S143" s="438"/>
      <c r="T143" s="438"/>
      <c r="U143" s="438"/>
      <c r="V143" s="438"/>
      <c r="W143" s="438"/>
      <c r="X143" s="438"/>
      <c r="Y143" s="438"/>
      <c r="Z143" s="438"/>
      <c r="AA143" s="438"/>
    </row>
    <row r="144" spans="1:27" ht="12" customHeight="1" x14ac:dyDescent="0.25">
      <c r="A144" s="438"/>
      <c r="B144" s="438"/>
      <c r="C144" s="438"/>
      <c r="D144" s="438"/>
      <c r="E144" s="438"/>
      <c r="F144" s="438"/>
      <c r="G144" s="438"/>
      <c r="H144" s="438"/>
      <c r="I144" s="438"/>
      <c r="J144" s="438"/>
      <c r="K144" s="438"/>
      <c r="L144" s="438"/>
      <c r="M144" s="438"/>
      <c r="N144" s="448"/>
      <c r="O144" s="443"/>
      <c r="P144" s="438"/>
      <c r="Q144" s="438"/>
      <c r="R144" s="438"/>
      <c r="S144" s="438"/>
      <c r="T144" s="438"/>
      <c r="U144" s="438"/>
      <c r="V144" s="438"/>
      <c r="W144" s="438"/>
      <c r="X144" s="438"/>
      <c r="Y144" s="438"/>
      <c r="Z144" s="438"/>
      <c r="AA144" s="438"/>
    </row>
    <row r="145" spans="1:27" ht="12" customHeight="1" x14ac:dyDescent="0.25">
      <c r="A145" s="438"/>
      <c r="B145" s="438"/>
      <c r="C145" s="438"/>
      <c r="D145" s="438"/>
      <c r="E145" s="438"/>
      <c r="F145" s="438"/>
      <c r="G145" s="438"/>
      <c r="H145" s="438"/>
      <c r="I145" s="438"/>
      <c r="J145" s="438"/>
      <c r="K145" s="438"/>
      <c r="L145" s="438"/>
      <c r="M145" s="438"/>
      <c r="N145" s="448"/>
      <c r="O145" s="443"/>
      <c r="P145" s="438"/>
      <c r="Q145" s="438"/>
      <c r="R145" s="438"/>
      <c r="S145" s="438"/>
      <c r="T145" s="438"/>
      <c r="U145" s="438"/>
      <c r="V145" s="438"/>
      <c r="W145" s="438"/>
      <c r="X145" s="438"/>
      <c r="Y145" s="438"/>
      <c r="Z145" s="438"/>
      <c r="AA145" s="438"/>
    </row>
    <row r="146" spans="1:27" ht="12" customHeight="1" x14ac:dyDescent="0.25">
      <c r="A146" s="438"/>
      <c r="B146" s="438"/>
      <c r="C146" s="438"/>
      <c r="D146" s="438"/>
      <c r="E146" s="438"/>
      <c r="F146" s="438"/>
      <c r="G146" s="438"/>
      <c r="H146" s="438"/>
      <c r="I146" s="438"/>
      <c r="J146" s="438"/>
      <c r="K146" s="438"/>
      <c r="L146" s="438"/>
      <c r="M146" s="438"/>
      <c r="N146" s="448"/>
      <c r="O146" s="443"/>
      <c r="P146" s="438"/>
      <c r="Q146" s="438"/>
      <c r="R146" s="438"/>
      <c r="S146" s="438"/>
      <c r="T146" s="438"/>
      <c r="U146" s="438"/>
      <c r="V146" s="438"/>
      <c r="W146" s="438"/>
      <c r="X146" s="438"/>
      <c r="Y146" s="438"/>
      <c r="Z146" s="438"/>
      <c r="AA146" s="438"/>
    </row>
    <row r="147" spans="1:27" ht="12" customHeight="1" x14ac:dyDescent="0.25">
      <c r="A147" s="438"/>
      <c r="B147" s="438"/>
      <c r="C147" s="438"/>
      <c r="D147" s="438"/>
      <c r="E147" s="438"/>
      <c r="F147" s="438"/>
      <c r="G147" s="438"/>
      <c r="H147" s="438"/>
      <c r="I147" s="438"/>
      <c r="J147" s="438"/>
      <c r="K147" s="438"/>
      <c r="L147" s="438"/>
      <c r="M147" s="438"/>
      <c r="N147" s="448"/>
      <c r="O147" s="443"/>
      <c r="P147" s="438"/>
      <c r="Q147" s="438"/>
      <c r="R147" s="438"/>
      <c r="S147" s="438"/>
      <c r="T147" s="438"/>
      <c r="U147" s="438"/>
      <c r="V147" s="438"/>
      <c r="W147" s="438"/>
      <c r="X147" s="438"/>
      <c r="Y147" s="438"/>
      <c r="Z147" s="438"/>
      <c r="AA147" s="438"/>
    </row>
    <row r="148" spans="1:27" ht="12" customHeight="1" x14ac:dyDescent="0.25">
      <c r="A148" s="438"/>
      <c r="B148" s="438"/>
      <c r="C148" s="438"/>
      <c r="D148" s="438"/>
      <c r="E148" s="438"/>
      <c r="F148" s="438"/>
      <c r="G148" s="438"/>
      <c r="H148" s="438"/>
      <c r="I148" s="438"/>
      <c r="J148" s="438"/>
      <c r="K148" s="438"/>
      <c r="L148" s="438"/>
      <c r="M148" s="438"/>
      <c r="N148" s="448"/>
      <c r="O148" s="443"/>
      <c r="P148" s="438"/>
      <c r="Q148" s="438"/>
      <c r="R148" s="438"/>
      <c r="S148" s="438"/>
      <c r="T148" s="438"/>
      <c r="U148" s="438"/>
      <c r="V148" s="438"/>
      <c r="W148" s="438"/>
      <c r="X148" s="438"/>
      <c r="Y148" s="438"/>
      <c r="Z148" s="438"/>
      <c r="AA148" s="438"/>
    </row>
    <row r="149" spans="1:27" ht="12" customHeight="1" x14ac:dyDescent="0.25">
      <c r="A149" s="438"/>
      <c r="B149" s="438"/>
      <c r="C149" s="438"/>
      <c r="D149" s="438"/>
      <c r="E149" s="438"/>
      <c r="F149" s="438"/>
      <c r="G149" s="438"/>
      <c r="H149" s="438"/>
      <c r="I149" s="438"/>
      <c r="J149" s="438"/>
      <c r="K149" s="438"/>
      <c r="L149" s="438"/>
      <c r="M149" s="438"/>
      <c r="N149" s="448"/>
      <c r="O149" s="443"/>
      <c r="P149" s="438"/>
      <c r="Q149" s="438"/>
      <c r="R149" s="438"/>
      <c r="S149" s="438"/>
      <c r="T149" s="438"/>
      <c r="U149" s="438"/>
      <c r="V149" s="438"/>
      <c r="W149" s="438"/>
      <c r="X149" s="438"/>
      <c r="Y149" s="438"/>
      <c r="Z149" s="438"/>
      <c r="AA149" s="438"/>
    </row>
    <row r="150" spans="1:27" ht="12" customHeight="1" x14ac:dyDescent="0.25">
      <c r="A150" s="438"/>
      <c r="B150" s="438"/>
      <c r="C150" s="438"/>
      <c r="D150" s="438"/>
      <c r="E150" s="438"/>
      <c r="F150" s="438"/>
      <c r="G150" s="438"/>
      <c r="H150" s="438"/>
      <c r="I150" s="438"/>
      <c r="J150" s="438"/>
      <c r="K150" s="438"/>
      <c r="L150" s="438"/>
      <c r="M150" s="438"/>
      <c r="N150" s="448"/>
      <c r="O150" s="443"/>
      <c r="P150" s="438"/>
      <c r="Q150" s="438"/>
      <c r="R150" s="438"/>
      <c r="S150" s="438"/>
      <c r="T150" s="438"/>
      <c r="U150" s="438"/>
      <c r="V150" s="438"/>
      <c r="W150" s="438"/>
      <c r="X150" s="438"/>
      <c r="Y150" s="438"/>
      <c r="Z150" s="438"/>
      <c r="AA150" s="438"/>
    </row>
    <row r="151" spans="1:27" ht="12" customHeight="1" x14ac:dyDescent="0.25">
      <c r="A151" s="438"/>
      <c r="B151" s="438"/>
      <c r="C151" s="438"/>
      <c r="D151" s="438"/>
      <c r="E151" s="438"/>
      <c r="F151" s="438"/>
      <c r="G151" s="438"/>
      <c r="H151" s="438"/>
      <c r="I151" s="438"/>
      <c r="J151" s="438"/>
      <c r="K151" s="438"/>
      <c r="L151" s="438"/>
      <c r="M151" s="438"/>
      <c r="N151" s="448"/>
      <c r="O151" s="443"/>
      <c r="P151" s="438"/>
      <c r="Q151" s="438"/>
      <c r="R151" s="438"/>
      <c r="S151" s="438"/>
      <c r="T151" s="438"/>
      <c r="U151" s="438"/>
      <c r="V151" s="438"/>
      <c r="W151" s="438"/>
      <c r="X151" s="438"/>
      <c r="Y151" s="438"/>
      <c r="Z151" s="438"/>
      <c r="AA151" s="438"/>
    </row>
    <row r="152" spans="1:27" ht="12" customHeight="1" x14ac:dyDescent="0.25">
      <c r="A152" s="438"/>
      <c r="B152" s="438"/>
      <c r="C152" s="438"/>
      <c r="D152" s="438"/>
      <c r="E152" s="438"/>
      <c r="F152" s="438"/>
      <c r="G152" s="438"/>
      <c r="H152" s="438"/>
      <c r="I152" s="438"/>
      <c r="J152" s="438"/>
      <c r="K152" s="438"/>
      <c r="L152" s="438"/>
      <c r="M152" s="438"/>
      <c r="N152" s="448"/>
      <c r="O152" s="443"/>
      <c r="P152" s="438"/>
      <c r="Q152" s="438"/>
      <c r="R152" s="438"/>
      <c r="S152" s="438"/>
      <c r="T152" s="438"/>
      <c r="U152" s="438"/>
      <c r="V152" s="438"/>
      <c r="W152" s="438"/>
      <c r="X152" s="438"/>
      <c r="Y152" s="438"/>
      <c r="Z152" s="438"/>
      <c r="AA152" s="438"/>
    </row>
    <row r="153" spans="1:27" ht="12" customHeight="1" x14ac:dyDescent="0.25">
      <c r="A153" s="438"/>
      <c r="B153" s="438"/>
      <c r="C153" s="438"/>
      <c r="D153" s="438"/>
      <c r="E153" s="438"/>
      <c r="F153" s="438"/>
      <c r="G153" s="438"/>
      <c r="H153" s="438"/>
      <c r="I153" s="438"/>
      <c r="J153" s="438"/>
      <c r="K153" s="438"/>
      <c r="L153" s="438"/>
      <c r="M153" s="438"/>
      <c r="N153" s="448"/>
      <c r="O153" s="443"/>
      <c r="P153" s="438"/>
      <c r="Q153" s="438"/>
      <c r="R153" s="438"/>
      <c r="S153" s="438"/>
      <c r="T153" s="438"/>
      <c r="U153" s="438"/>
      <c r="V153" s="438"/>
      <c r="W153" s="438"/>
      <c r="X153" s="438"/>
      <c r="Y153" s="438"/>
      <c r="Z153" s="438"/>
      <c r="AA153" s="438"/>
    </row>
    <row r="154" spans="1:27" ht="12" customHeight="1" x14ac:dyDescent="0.25">
      <c r="A154" s="438"/>
      <c r="B154" s="438"/>
      <c r="C154" s="438"/>
      <c r="D154" s="438"/>
      <c r="E154" s="438"/>
      <c r="F154" s="438"/>
      <c r="G154" s="438"/>
      <c r="H154" s="438"/>
      <c r="I154" s="438"/>
      <c r="J154" s="438"/>
      <c r="K154" s="438"/>
      <c r="L154" s="438"/>
      <c r="M154" s="438"/>
      <c r="N154" s="448"/>
      <c r="O154" s="443"/>
      <c r="P154" s="438"/>
      <c r="Q154" s="438"/>
      <c r="R154" s="438"/>
      <c r="S154" s="438"/>
      <c r="T154" s="438"/>
      <c r="U154" s="438"/>
      <c r="V154" s="438"/>
      <c r="W154" s="438"/>
      <c r="X154" s="438"/>
      <c r="Y154" s="438"/>
      <c r="Z154" s="438"/>
      <c r="AA154" s="438"/>
    </row>
    <row r="155" spans="1:27" ht="12" customHeight="1" x14ac:dyDescent="0.25">
      <c r="A155" s="438"/>
      <c r="B155" s="438"/>
      <c r="C155" s="438"/>
      <c r="D155" s="438"/>
      <c r="E155" s="438"/>
      <c r="F155" s="438"/>
      <c r="G155" s="438"/>
      <c r="H155" s="438"/>
      <c r="I155" s="438"/>
      <c r="J155" s="438"/>
      <c r="K155" s="438"/>
      <c r="L155" s="438"/>
      <c r="M155" s="438"/>
      <c r="N155" s="448"/>
      <c r="O155" s="443"/>
      <c r="P155" s="438"/>
      <c r="Q155" s="438"/>
      <c r="R155" s="438"/>
      <c r="S155" s="438"/>
      <c r="T155" s="438"/>
      <c r="U155" s="438"/>
      <c r="V155" s="438"/>
      <c r="W155" s="438"/>
      <c r="X155" s="438"/>
      <c r="Y155" s="438"/>
      <c r="Z155" s="438"/>
      <c r="AA155" s="438"/>
    </row>
    <row r="156" spans="1:27" ht="12" customHeight="1" x14ac:dyDescent="0.25">
      <c r="A156" s="438"/>
      <c r="B156" s="438"/>
      <c r="C156" s="438"/>
      <c r="D156" s="438"/>
      <c r="E156" s="438"/>
      <c r="F156" s="438"/>
      <c r="G156" s="438"/>
      <c r="H156" s="438"/>
      <c r="I156" s="438"/>
      <c r="J156" s="438"/>
      <c r="K156" s="438"/>
      <c r="L156" s="438"/>
      <c r="M156" s="438"/>
      <c r="N156" s="448"/>
      <c r="O156" s="443"/>
      <c r="P156" s="438"/>
      <c r="Q156" s="438"/>
      <c r="R156" s="438"/>
      <c r="S156" s="438"/>
      <c r="T156" s="438"/>
      <c r="U156" s="438"/>
      <c r="V156" s="438"/>
      <c r="W156" s="438"/>
      <c r="X156" s="438"/>
      <c r="Y156" s="438"/>
      <c r="Z156" s="438"/>
      <c r="AA156" s="438"/>
    </row>
    <row r="157" spans="1:27" ht="12" customHeight="1" x14ac:dyDescent="0.25">
      <c r="A157" s="438"/>
      <c r="B157" s="438"/>
      <c r="C157" s="438"/>
      <c r="D157" s="438"/>
      <c r="E157" s="438"/>
      <c r="F157" s="438"/>
      <c r="G157" s="438"/>
      <c r="H157" s="438"/>
      <c r="I157" s="438"/>
      <c r="J157" s="438"/>
      <c r="K157" s="438"/>
      <c r="L157" s="438"/>
      <c r="M157" s="438"/>
      <c r="N157" s="448"/>
      <c r="O157" s="443"/>
      <c r="P157" s="438"/>
      <c r="Q157" s="438"/>
      <c r="R157" s="438"/>
      <c r="S157" s="438"/>
      <c r="T157" s="438"/>
      <c r="U157" s="438"/>
      <c r="V157" s="438"/>
      <c r="W157" s="438"/>
      <c r="X157" s="438"/>
      <c r="Y157" s="438"/>
      <c r="Z157" s="438"/>
      <c r="AA157" s="438"/>
    </row>
    <row r="158" spans="1:27" ht="12" customHeight="1" x14ac:dyDescent="0.25">
      <c r="A158" s="438"/>
      <c r="B158" s="438"/>
      <c r="C158" s="438"/>
      <c r="D158" s="438"/>
      <c r="E158" s="438"/>
      <c r="F158" s="438"/>
      <c r="G158" s="438"/>
      <c r="H158" s="438"/>
      <c r="I158" s="438"/>
      <c r="J158" s="438"/>
      <c r="K158" s="438"/>
      <c r="L158" s="438"/>
      <c r="M158" s="438"/>
      <c r="N158" s="448"/>
      <c r="O158" s="443"/>
      <c r="P158" s="438"/>
      <c r="Q158" s="438"/>
      <c r="R158" s="438"/>
      <c r="S158" s="438"/>
      <c r="T158" s="438"/>
      <c r="U158" s="438"/>
      <c r="V158" s="438"/>
      <c r="W158" s="438"/>
      <c r="X158" s="438"/>
      <c r="Y158" s="438"/>
      <c r="Z158" s="438"/>
      <c r="AA158" s="438"/>
    </row>
    <row r="159" spans="1:27" ht="12" customHeight="1" x14ac:dyDescent="0.25">
      <c r="A159" s="438"/>
      <c r="B159" s="438"/>
      <c r="C159" s="438"/>
      <c r="D159" s="438"/>
      <c r="E159" s="438"/>
      <c r="F159" s="438"/>
      <c r="G159" s="438"/>
      <c r="H159" s="438"/>
      <c r="I159" s="438"/>
      <c r="J159" s="438"/>
      <c r="K159" s="438"/>
      <c r="L159" s="438"/>
      <c r="M159" s="438"/>
      <c r="N159" s="448"/>
      <c r="O159" s="443"/>
      <c r="P159" s="438"/>
      <c r="Q159" s="438"/>
      <c r="R159" s="438"/>
      <c r="S159" s="438"/>
      <c r="T159" s="438"/>
      <c r="U159" s="438"/>
      <c r="V159" s="438"/>
      <c r="W159" s="438"/>
      <c r="X159" s="438"/>
      <c r="Y159" s="438"/>
      <c r="Z159" s="438"/>
      <c r="AA159" s="438"/>
    </row>
    <row r="160" spans="1:27" ht="12" customHeight="1" x14ac:dyDescent="0.25">
      <c r="A160" s="438"/>
      <c r="B160" s="438"/>
      <c r="C160" s="438"/>
      <c r="D160" s="438"/>
      <c r="E160" s="438"/>
      <c r="F160" s="438"/>
      <c r="G160" s="438"/>
      <c r="H160" s="438"/>
      <c r="I160" s="438"/>
      <c r="J160" s="438"/>
      <c r="K160" s="438"/>
      <c r="L160" s="438"/>
      <c r="M160" s="438"/>
      <c r="N160" s="448"/>
      <c r="O160" s="443"/>
      <c r="P160" s="438"/>
      <c r="Q160" s="438"/>
      <c r="R160" s="438"/>
      <c r="S160" s="438"/>
      <c r="T160" s="438"/>
      <c r="U160" s="438"/>
      <c r="V160" s="438"/>
      <c r="W160" s="438"/>
      <c r="X160" s="438"/>
      <c r="Y160" s="438"/>
      <c r="Z160" s="438"/>
      <c r="AA160" s="438"/>
    </row>
    <row r="161" spans="1:27" ht="12" customHeight="1" x14ac:dyDescent="0.25">
      <c r="A161" s="438"/>
      <c r="B161" s="438"/>
      <c r="C161" s="438"/>
      <c r="D161" s="438"/>
      <c r="E161" s="438"/>
      <c r="F161" s="438"/>
      <c r="G161" s="438"/>
      <c r="H161" s="438"/>
      <c r="I161" s="438"/>
      <c r="J161" s="438"/>
      <c r="K161" s="438"/>
      <c r="L161" s="438"/>
      <c r="M161" s="438"/>
      <c r="N161" s="448"/>
      <c r="O161" s="443"/>
      <c r="P161" s="438"/>
      <c r="Q161" s="438"/>
      <c r="R161" s="438"/>
      <c r="S161" s="438"/>
      <c r="T161" s="438"/>
      <c r="U161" s="438"/>
      <c r="V161" s="438"/>
      <c r="W161" s="438"/>
      <c r="X161" s="438"/>
      <c r="Y161" s="438"/>
      <c r="Z161" s="438"/>
      <c r="AA161" s="438"/>
    </row>
    <row r="162" spans="1:27" ht="12" customHeight="1" x14ac:dyDescent="0.25">
      <c r="A162" s="438"/>
      <c r="B162" s="438"/>
      <c r="C162" s="438"/>
      <c r="D162" s="438"/>
      <c r="E162" s="438"/>
      <c r="F162" s="438"/>
      <c r="G162" s="438"/>
      <c r="H162" s="438"/>
      <c r="I162" s="438"/>
      <c r="J162" s="438"/>
      <c r="K162" s="438"/>
      <c r="L162" s="438"/>
      <c r="M162" s="438"/>
      <c r="N162" s="448"/>
      <c r="O162" s="443"/>
      <c r="P162" s="438"/>
      <c r="Q162" s="438"/>
      <c r="R162" s="438"/>
      <c r="S162" s="438"/>
      <c r="T162" s="438"/>
      <c r="U162" s="438"/>
      <c r="V162" s="438"/>
      <c r="W162" s="438"/>
      <c r="X162" s="438"/>
      <c r="Y162" s="438"/>
      <c r="Z162" s="438"/>
      <c r="AA162" s="438"/>
    </row>
    <row r="163" spans="1:27" ht="12" customHeight="1" x14ac:dyDescent="0.25">
      <c r="A163" s="438"/>
      <c r="B163" s="438"/>
      <c r="C163" s="438"/>
      <c r="D163" s="438"/>
      <c r="E163" s="438"/>
      <c r="F163" s="438"/>
      <c r="G163" s="438"/>
      <c r="H163" s="438"/>
      <c r="I163" s="438"/>
      <c r="J163" s="438"/>
      <c r="K163" s="438"/>
      <c r="L163" s="438"/>
      <c r="M163" s="438"/>
      <c r="N163" s="448"/>
      <c r="O163" s="443"/>
      <c r="P163" s="438"/>
      <c r="Q163" s="438"/>
      <c r="R163" s="438"/>
      <c r="S163" s="438"/>
      <c r="T163" s="438"/>
      <c r="U163" s="438"/>
      <c r="V163" s="438"/>
      <c r="W163" s="438"/>
      <c r="X163" s="438"/>
      <c r="Y163" s="438"/>
      <c r="Z163" s="438"/>
      <c r="AA163" s="438"/>
    </row>
    <row r="164" spans="1:27" ht="12" customHeight="1" x14ac:dyDescent="0.25">
      <c r="A164" s="438"/>
      <c r="B164" s="438"/>
      <c r="C164" s="438"/>
      <c r="D164" s="438"/>
      <c r="E164" s="438"/>
      <c r="F164" s="438"/>
      <c r="G164" s="438"/>
      <c r="H164" s="438"/>
      <c r="I164" s="438"/>
      <c r="J164" s="438"/>
      <c r="K164" s="438"/>
      <c r="L164" s="438"/>
      <c r="M164" s="438"/>
      <c r="N164" s="448"/>
      <c r="O164" s="443"/>
      <c r="P164" s="438"/>
      <c r="Q164" s="438"/>
      <c r="R164" s="438"/>
      <c r="S164" s="438"/>
      <c r="T164" s="438"/>
      <c r="U164" s="438"/>
      <c r="V164" s="438"/>
      <c r="W164" s="438"/>
      <c r="X164" s="438"/>
      <c r="Y164" s="438"/>
      <c r="Z164" s="438"/>
      <c r="AA164" s="438"/>
    </row>
    <row r="165" spans="1:27" ht="12" customHeight="1" x14ac:dyDescent="0.25">
      <c r="A165" s="438"/>
      <c r="B165" s="438"/>
      <c r="C165" s="438"/>
      <c r="D165" s="438"/>
      <c r="E165" s="438"/>
      <c r="F165" s="438"/>
      <c r="G165" s="438"/>
      <c r="H165" s="438"/>
      <c r="I165" s="438"/>
      <c r="J165" s="438"/>
      <c r="K165" s="438"/>
      <c r="L165" s="438"/>
      <c r="M165" s="438"/>
      <c r="N165" s="447"/>
      <c r="O165" s="443"/>
      <c r="P165" s="438"/>
      <c r="Q165" s="438"/>
      <c r="R165" s="438"/>
      <c r="S165" s="438"/>
      <c r="T165" s="438"/>
      <c r="U165" s="438"/>
      <c r="V165" s="438"/>
      <c r="W165" s="438"/>
      <c r="X165" s="438"/>
      <c r="Y165" s="438"/>
      <c r="Z165" s="438"/>
      <c r="AA165" s="438"/>
    </row>
    <row r="166" spans="1:27" ht="12" customHeight="1" x14ac:dyDescent="0.25">
      <c r="A166" s="438"/>
      <c r="B166" s="438"/>
      <c r="C166" s="438"/>
      <c r="D166" s="438"/>
      <c r="E166" s="438"/>
      <c r="F166" s="438"/>
      <c r="G166" s="438"/>
      <c r="H166" s="438"/>
      <c r="I166" s="438"/>
      <c r="J166" s="438"/>
      <c r="K166" s="438"/>
      <c r="L166" s="438"/>
      <c r="M166" s="438"/>
      <c r="N166" s="447"/>
      <c r="O166" s="443"/>
      <c r="P166" s="438"/>
      <c r="Q166" s="438"/>
      <c r="R166" s="438"/>
      <c r="S166" s="438"/>
      <c r="T166" s="438"/>
      <c r="U166" s="438"/>
      <c r="V166" s="438"/>
      <c r="W166" s="438"/>
      <c r="X166" s="438"/>
      <c r="Y166" s="438"/>
      <c r="Z166" s="438"/>
      <c r="AA166" s="438"/>
    </row>
    <row r="167" spans="1:27" ht="12" customHeight="1" x14ac:dyDescent="0.25">
      <c r="A167" s="438"/>
      <c r="B167" s="438"/>
      <c r="C167" s="438"/>
      <c r="D167" s="438"/>
      <c r="E167" s="438"/>
      <c r="F167" s="438"/>
      <c r="G167" s="438"/>
      <c r="H167" s="438"/>
      <c r="I167" s="438"/>
      <c r="J167" s="438"/>
      <c r="K167" s="438"/>
      <c r="L167" s="438"/>
      <c r="M167" s="438"/>
      <c r="N167" s="447"/>
      <c r="O167" s="443"/>
      <c r="P167" s="438"/>
      <c r="Q167" s="438"/>
      <c r="R167" s="438"/>
      <c r="S167" s="438"/>
      <c r="T167" s="438"/>
      <c r="U167" s="438"/>
      <c r="V167" s="438"/>
      <c r="W167" s="438"/>
      <c r="X167" s="438"/>
      <c r="Y167" s="438"/>
      <c r="Z167" s="438"/>
      <c r="AA167" s="438"/>
    </row>
    <row r="168" spans="1:27" ht="12" customHeight="1" x14ac:dyDescent="0.25">
      <c r="A168" s="438"/>
      <c r="B168" s="438"/>
      <c r="C168" s="438"/>
      <c r="D168" s="438"/>
      <c r="E168" s="438"/>
      <c r="F168" s="438"/>
      <c r="G168" s="438"/>
      <c r="H168" s="438"/>
      <c r="I168" s="438"/>
      <c r="J168" s="438"/>
      <c r="K168" s="438"/>
      <c r="L168" s="438"/>
      <c r="M168" s="438"/>
      <c r="N168" s="447"/>
      <c r="O168" s="443"/>
      <c r="P168" s="438"/>
      <c r="Q168" s="438"/>
      <c r="R168" s="438"/>
      <c r="S168" s="438"/>
      <c r="T168" s="438"/>
      <c r="U168" s="438"/>
      <c r="V168" s="438"/>
      <c r="W168" s="438"/>
      <c r="X168" s="438"/>
      <c r="Y168" s="438"/>
      <c r="Z168" s="438"/>
      <c r="AA168" s="438"/>
    </row>
    <row r="169" spans="1:27" ht="12" customHeight="1" x14ac:dyDescent="0.25">
      <c r="A169" s="438"/>
      <c r="B169" s="438"/>
      <c r="C169" s="438"/>
      <c r="D169" s="438"/>
      <c r="E169" s="438"/>
      <c r="F169" s="438"/>
      <c r="G169" s="438"/>
      <c r="H169" s="438"/>
      <c r="I169" s="438"/>
      <c r="J169" s="438"/>
      <c r="K169" s="438"/>
      <c r="L169" s="438"/>
      <c r="M169" s="438"/>
      <c r="N169" s="447"/>
      <c r="O169" s="443"/>
      <c r="P169" s="438"/>
      <c r="Q169" s="438"/>
      <c r="R169" s="438"/>
      <c r="S169" s="438"/>
      <c r="T169" s="438"/>
      <c r="U169" s="438"/>
      <c r="V169" s="438"/>
      <c r="W169" s="438"/>
      <c r="X169" s="438"/>
      <c r="Y169" s="438"/>
      <c r="Z169" s="438"/>
      <c r="AA169" s="438"/>
    </row>
    <row r="170" spans="1:27" ht="12" customHeight="1" x14ac:dyDescent="0.25">
      <c r="A170" s="438"/>
      <c r="B170" s="438"/>
      <c r="C170" s="438"/>
      <c r="D170" s="438"/>
      <c r="E170" s="438"/>
      <c r="F170" s="438"/>
      <c r="G170" s="438"/>
      <c r="H170" s="438"/>
      <c r="I170" s="438"/>
      <c r="J170" s="438"/>
      <c r="K170" s="438"/>
      <c r="L170" s="438"/>
      <c r="M170" s="438"/>
      <c r="N170" s="447"/>
      <c r="O170" s="443"/>
      <c r="P170" s="438"/>
      <c r="Q170" s="438"/>
      <c r="R170" s="438"/>
      <c r="S170" s="438"/>
      <c r="T170" s="438"/>
      <c r="U170" s="438"/>
      <c r="V170" s="438"/>
      <c r="W170" s="438"/>
      <c r="X170" s="438"/>
      <c r="Y170" s="438"/>
      <c r="Z170" s="438"/>
      <c r="AA170" s="438"/>
    </row>
    <row r="171" spans="1:27" ht="12" customHeight="1" x14ac:dyDescent="0.25">
      <c r="A171" s="438"/>
      <c r="B171" s="438"/>
      <c r="C171" s="438"/>
      <c r="D171" s="438"/>
      <c r="E171" s="438"/>
      <c r="F171" s="438"/>
      <c r="G171" s="438"/>
      <c r="H171" s="438"/>
      <c r="I171" s="438"/>
      <c r="J171" s="438"/>
      <c r="K171" s="438"/>
      <c r="L171" s="438"/>
      <c r="M171" s="438"/>
      <c r="N171" s="447"/>
      <c r="O171" s="443"/>
      <c r="P171" s="438"/>
      <c r="Q171" s="438"/>
      <c r="R171" s="438"/>
      <c r="S171" s="438"/>
      <c r="T171" s="438"/>
      <c r="U171" s="438"/>
      <c r="V171" s="438"/>
      <c r="W171" s="438"/>
      <c r="X171" s="438"/>
      <c r="Y171" s="438"/>
      <c r="Z171" s="438"/>
      <c r="AA171" s="438"/>
    </row>
    <row r="172" spans="1:27" ht="12" customHeight="1" x14ac:dyDescent="0.25">
      <c r="A172" s="438"/>
      <c r="B172" s="438"/>
      <c r="C172" s="438"/>
      <c r="D172" s="438"/>
      <c r="E172" s="438"/>
      <c r="F172" s="438"/>
      <c r="G172" s="438"/>
      <c r="H172" s="438"/>
      <c r="I172" s="438"/>
      <c r="J172" s="438"/>
      <c r="K172" s="438"/>
      <c r="L172" s="438"/>
      <c r="M172" s="438"/>
      <c r="N172" s="447"/>
      <c r="O172" s="443"/>
      <c r="P172" s="438"/>
      <c r="Q172" s="438"/>
      <c r="R172" s="438"/>
      <c r="S172" s="438"/>
      <c r="T172" s="438"/>
      <c r="U172" s="438"/>
      <c r="V172" s="438"/>
      <c r="W172" s="438"/>
      <c r="X172" s="438"/>
      <c r="Y172" s="438"/>
      <c r="Z172" s="438"/>
      <c r="AA172" s="438"/>
    </row>
    <row r="173" spans="1:27" ht="12" customHeight="1" x14ac:dyDescent="0.25">
      <c r="A173" s="438"/>
      <c r="B173" s="438"/>
      <c r="C173" s="438"/>
      <c r="D173" s="438"/>
      <c r="E173" s="438"/>
      <c r="F173" s="438"/>
      <c r="G173" s="438"/>
      <c r="H173" s="438"/>
      <c r="I173" s="438"/>
      <c r="J173" s="438"/>
      <c r="K173" s="438"/>
      <c r="L173" s="438"/>
      <c r="M173" s="438"/>
      <c r="N173" s="447"/>
      <c r="O173" s="443"/>
      <c r="P173" s="438"/>
      <c r="Q173" s="438"/>
      <c r="R173" s="438"/>
      <c r="S173" s="438"/>
      <c r="T173" s="438"/>
      <c r="U173" s="438"/>
      <c r="V173" s="438"/>
      <c r="W173" s="438"/>
      <c r="X173" s="438"/>
      <c r="Y173" s="438"/>
      <c r="Z173" s="438"/>
      <c r="AA173" s="438"/>
    </row>
    <row r="174" spans="1:27" ht="12" customHeight="1" x14ac:dyDescent="0.25">
      <c r="A174" s="438"/>
      <c r="B174" s="438"/>
      <c r="C174" s="438"/>
      <c r="D174" s="438"/>
      <c r="E174" s="438"/>
      <c r="F174" s="438"/>
      <c r="G174" s="438"/>
      <c r="H174" s="438"/>
      <c r="I174" s="438"/>
      <c r="J174" s="438"/>
      <c r="K174" s="438"/>
      <c r="L174" s="438"/>
      <c r="M174" s="438"/>
      <c r="N174" s="447"/>
      <c r="O174" s="443"/>
      <c r="P174" s="438"/>
      <c r="Q174" s="438"/>
      <c r="R174" s="438"/>
      <c r="S174" s="438"/>
      <c r="T174" s="438"/>
      <c r="U174" s="438"/>
      <c r="V174" s="438"/>
      <c r="W174" s="438"/>
      <c r="X174" s="438"/>
      <c r="Y174" s="438"/>
      <c r="Z174" s="438"/>
      <c r="AA174" s="438"/>
    </row>
    <row r="175" spans="1:27" ht="12" customHeight="1" x14ac:dyDescent="0.25">
      <c r="A175" s="438"/>
      <c r="B175" s="438"/>
      <c r="C175" s="438"/>
      <c r="D175" s="438"/>
      <c r="E175" s="438"/>
      <c r="F175" s="438"/>
      <c r="G175" s="438"/>
      <c r="H175" s="438"/>
      <c r="I175" s="438"/>
      <c r="J175" s="438"/>
      <c r="K175" s="438"/>
      <c r="L175" s="438"/>
      <c r="M175" s="438"/>
      <c r="N175" s="447"/>
      <c r="O175" s="443"/>
      <c r="P175" s="438"/>
      <c r="Q175" s="438"/>
      <c r="R175" s="438"/>
      <c r="S175" s="438"/>
      <c r="T175" s="438"/>
      <c r="U175" s="438"/>
      <c r="V175" s="438"/>
      <c r="W175" s="438"/>
      <c r="X175" s="438"/>
      <c r="Y175" s="438"/>
      <c r="Z175" s="438"/>
      <c r="AA175" s="438"/>
    </row>
    <row r="176" spans="1:27" ht="12" customHeight="1" x14ac:dyDescent="0.25">
      <c r="A176" s="438"/>
      <c r="B176" s="438"/>
      <c r="C176" s="438"/>
      <c r="D176" s="438"/>
      <c r="E176" s="438"/>
      <c r="F176" s="438"/>
      <c r="G176" s="438"/>
      <c r="H176" s="438"/>
      <c r="I176" s="438"/>
      <c r="J176" s="438"/>
      <c r="K176" s="438"/>
      <c r="L176" s="438"/>
      <c r="M176" s="438"/>
      <c r="N176" s="447"/>
      <c r="O176" s="443"/>
      <c r="P176" s="438"/>
      <c r="Q176" s="438"/>
      <c r="R176" s="438"/>
      <c r="S176" s="438"/>
      <c r="T176" s="438"/>
      <c r="U176" s="438"/>
      <c r="V176" s="438"/>
      <c r="W176" s="438"/>
      <c r="X176" s="438"/>
      <c r="Y176" s="438"/>
      <c r="Z176" s="438"/>
      <c r="AA176" s="438"/>
    </row>
    <row r="177" spans="1:27" ht="12" customHeight="1" x14ac:dyDescent="0.25">
      <c r="A177" s="438"/>
      <c r="B177" s="438"/>
      <c r="C177" s="438"/>
      <c r="D177" s="438"/>
      <c r="E177" s="438"/>
      <c r="F177" s="438"/>
      <c r="G177" s="438"/>
      <c r="H177" s="438"/>
      <c r="I177" s="438"/>
      <c r="J177" s="438"/>
      <c r="K177" s="438"/>
      <c r="L177" s="438"/>
      <c r="M177" s="438"/>
      <c r="N177" s="447"/>
      <c r="O177" s="443"/>
      <c r="P177" s="438"/>
      <c r="Q177" s="438"/>
      <c r="R177" s="438"/>
      <c r="S177" s="438"/>
      <c r="T177" s="438"/>
      <c r="U177" s="438"/>
      <c r="V177" s="438"/>
      <c r="W177" s="438"/>
      <c r="X177" s="438"/>
      <c r="Y177" s="438"/>
      <c r="Z177" s="438"/>
      <c r="AA177" s="438"/>
    </row>
    <row r="178" spans="1:27" ht="12" customHeight="1" x14ac:dyDescent="0.25">
      <c r="A178" s="438"/>
      <c r="B178" s="438"/>
      <c r="C178" s="438"/>
      <c r="D178" s="438"/>
      <c r="E178" s="438"/>
      <c r="F178" s="438"/>
      <c r="G178" s="438"/>
      <c r="H178" s="438"/>
      <c r="I178" s="438"/>
      <c r="J178" s="438"/>
      <c r="K178" s="438"/>
      <c r="L178" s="438"/>
      <c r="M178" s="438"/>
      <c r="N178" s="447"/>
      <c r="O178" s="443"/>
      <c r="P178" s="438"/>
      <c r="Q178" s="438"/>
      <c r="R178" s="438"/>
      <c r="S178" s="438"/>
      <c r="T178" s="438"/>
      <c r="U178" s="438"/>
      <c r="V178" s="438"/>
      <c r="W178" s="438"/>
      <c r="X178" s="438"/>
      <c r="Y178" s="438"/>
      <c r="Z178" s="438"/>
      <c r="AA178" s="438"/>
    </row>
    <row r="179" spans="1:27" ht="12" customHeight="1" x14ac:dyDescent="0.25">
      <c r="A179" s="438"/>
      <c r="B179" s="438"/>
      <c r="C179" s="438"/>
      <c r="D179" s="438"/>
      <c r="E179" s="438"/>
      <c r="F179" s="438"/>
      <c r="G179" s="438"/>
      <c r="H179" s="438"/>
      <c r="I179" s="438"/>
      <c r="J179" s="438"/>
      <c r="K179" s="438"/>
      <c r="L179" s="438"/>
      <c r="M179" s="438"/>
      <c r="N179" s="447"/>
      <c r="O179" s="443"/>
      <c r="P179" s="438"/>
      <c r="Q179" s="438"/>
      <c r="R179" s="438"/>
      <c r="S179" s="438"/>
      <c r="T179" s="438"/>
      <c r="U179" s="438"/>
      <c r="V179" s="438"/>
      <c r="W179" s="438"/>
      <c r="X179" s="438"/>
      <c r="Y179" s="438"/>
      <c r="Z179" s="438"/>
      <c r="AA179" s="438"/>
    </row>
    <row r="180" spans="1:27" ht="12" customHeight="1" x14ac:dyDescent="0.25">
      <c r="A180" s="438"/>
      <c r="B180" s="438"/>
      <c r="C180" s="438"/>
      <c r="D180" s="438"/>
      <c r="E180" s="438"/>
      <c r="F180" s="438"/>
      <c r="G180" s="438"/>
      <c r="H180" s="438"/>
      <c r="I180" s="438"/>
      <c r="J180" s="438"/>
      <c r="K180" s="438"/>
      <c r="L180" s="438"/>
      <c r="M180" s="438"/>
      <c r="N180" s="447"/>
      <c r="O180" s="443"/>
      <c r="P180" s="438"/>
      <c r="Q180" s="438"/>
      <c r="R180" s="438"/>
      <c r="S180" s="438"/>
      <c r="T180" s="438"/>
      <c r="U180" s="438"/>
      <c r="V180" s="438"/>
      <c r="W180" s="438"/>
      <c r="X180" s="438"/>
      <c r="Y180" s="438"/>
      <c r="Z180" s="438"/>
      <c r="AA180" s="438"/>
    </row>
    <row r="181" spans="1:27" ht="12" customHeight="1" x14ac:dyDescent="0.25">
      <c r="A181" s="438"/>
      <c r="B181" s="438"/>
      <c r="C181" s="438"/>
      <c r="D181" s="438"/>
      <c r="E181" s="438"/>
      <c r="F181" s="438"/>
      <c r="G181" s="438"/>
      <c r="H181" s="438"/>
      <c r="I181" s="438"/>
      <c r="J181" s="438"/>
      <c r="K181" s="438"/>
      <c r="L181" s="438"/>
      <c r="M181" s="438"/>
      <c r="N181" s="447"/>
      <c r="O181" s="443"/>
      <c r="P181" s="438"/>
      <c r="Q181" s="438"/>
      <c r="R181" s="438"/>
      <c r="S181" s="438"/>
      <c r="T181" s="438"/>
      <c r="U181" s="438"/>
      <c r="V181" s="438"/>
      <c r="W181" s="438"/>
      <c r="X181" s="438"/>
      <c r="Y181" s="438"/>
      <c r="Z181" s="438"/>
      <c r="AA181" s="438"/>
    </row>
    <row r="182" spans="1:27" ht="12" customHeight="1" x14ac:dyDescent="0.25">
      <c r="A182" s="438"/>
      <c r="B182" s="438"/>
      <c r="C182" s="438"/>
      <c r="D182" s="438"/>
      <c r="E182" s="438"/>
      <c r="F182" s="438"/>
      <c r="G182" s="438"/>
      <c r="H182" s="438"/>
      <c r="I182" s="438"/>
      <c r="J182" s="438"/>
      <c r="K182" s="438"/>
      <c r="L182" s="438"/>
      <c r="M182" s="438"/>
      <c r="N182" s="447"/>
      <c r="O182" s="443"/>
      <c r="P182" s="438"/>
      <c r="Q182" s="438"/>
      <c r="R182" s="438"/>
      <c r="S182" s="438"/>
      <c r="T182" s="438"/>
      <c r="U182" s="438"/>
      <c r="V182" s="438"/>
      <c r="W182" s="438"/>
      <c r="X182" s="438"/>
      <c r="Y182" s="438"/>
      <c r="Z182" s="438"/>
      <c r="AA182" s="438"/>
    </row>
    <row r="183" spans="1:27" ht="12" customHeight="1" x14ac:dyDescent="0.25">
      <c r="A183" s="438"/>
      <c r="B183" s="438"/>
      <c r="C183" s="438"/>
      <c r="D183" s="438"/>
      <c r="E183" s="438"/>
      <c r="F183" s="438"/>
      <c r="G183" s="438"/>
      <c r="H183" s="438"/>
      <c r="I183" s="438"/>
      <c r="J183" s="438"/>
      <c r="K183" s="438"/>
      <c r="L183" s="438"/>
      <c r="M183" s="438"/>
      <c r="N183" s="447"/>
      <c r="O183" s="443"/>
      <c r="P183" s="438"/>
      <c r="Q183" s="438"/>
      <c r="R183" s="438"/>
      <c r="S183" s="438"/>
      <c r="T183" s="438"/>
      <c r="U183" s="438"/>
      <c r="V183" s="438"/>
      <c r="W183" s="438"/>
      <c r="X183" s="438"/>
      <c r="Y183" s="438"/>
      <c r="Z183" s="438"/>
      <c r="AA183" s="438"/>
    </row>
    <row r="184" spans="1:27" ht="12" customHeight="1" x14ac:dyDescent="0.25">
      <c r="A184" s="438"/>
      <c r="B184" s="438"/>
      <c r="C184" s="438"/>
      <c r="D184" s="438"/>
      <c r="E184" s="438"/>
      <c r="F184" s="438"/>
      <c r="G184" s="438"/>
      <c r="H184" s="438"/>
      <c r="I184" s="438"/>
      <c r="J184" s="438"/>
      <c r="K184" s="438"/>
      <c r="L184" s="438"/>
      <c r="M184" s="438"/>
      <c r="N184" s="447"/>
      <c r="O184" s="443"/>
      <c r="P184" s="438"/>
      <c r="Q184" s="438"/>
      <c r="R184" s="438"/>
      <c r="S184" s="438"/>
      <c r="T184" s="438"/>
      <c r="U184" s="438"/>
      <c r="V184" s="438"/>
      <c r="W184" s="438"/>
      <c r="X184" s="438"/>
      <c r="Y184" s="438"/>
      <c r="Z184" s="438"/>
      <c r="AA184" s="438"/>
    </row>
    <row r="185" spans="1:27" ht="12" customHeight="1" x14ac:dyDescent="0.25">
      <c r="A185" s="438"/>
      <c r="B185" s="438"/>
      <c r="C185" s="438"/>
      <c r="D185" s="438"/>
      <c r="E185" s="438"/>
      <c r="F185" s="438"/>
      <c r="G185" s="438"/>
      <c r="H185" s="438"/>
      <c r="I185" s="438"/>
      <c r="J185" s="438"/>
      <c r="K185" s="438"/>
      <c r="L185" s="438"/>
      <c r="M185" s="438"/>
      <c r="N185" s="447"/>
      <c r="O185" s="443"/>
      <c r="P185" s="438"/>
      <c r="Q185" s="438"/>
      <c r="R185" s="438"/>
      <c r="S185" s="438"/>
      <c r="T185" s="438"/>
      <c r="U185" s="438"/>
      <c r="V185" s="438"/>
      <c r="W185" s="438"/>
      <c r="X185" s="438"/>
      <c r="Y185" s="438"/>
      <c r="Z185" s="438"/>
      <c r="AA185" s="438"/>
    </row>
    <row r="186" spans="1:27" ht="12" customHeight="1" x14ac:dyDescent="0.25">
      <c r="A186" s="438"/>
      <c r="B186" s="438"/>
      <c r="C186" s="438"/>
      <c r="D186" s="438"/>
      <c r="E186" s="438"/>
      <c r="F186" s="438"/>
      <c r="G186" s="438"/>
      <c r="H186" s="438"/>
      <c r="I186" s="438"/>
      <c r="J186" s="438"/>
      <c r="K186" s="438"/>
      <c r="L186" s="438"/>
      <c r="M186" s="438"/>
      <c r="N186" s="447"/>
      <c r="O186" s="443"/>
      <c r="P186" s="438"/>
      <c r="Q186" s="438"/>
      <c r="R186" s="438"/>
      <c r="S186" s="438"/>
      <c r="T186" s="438"/>
      <c r="U186" s="438"/>
      <c r="V186" s="438"/>
      <c r="W186" s="438"/>
      <c r="X186" s="438"/>
      <c r="Y186" s="438"/>
      <c r="Z186" s="438"/>
      <c r="AA186" s="438"/>
    </row>
    <row r="187" spans="1:27" ht="12" customHeight="1" x14ac:dyDescent="0.25">
      <c r="A187" s="438"/>
      <c r="B187" s="438"/>
      <c r="C187" s="438"/>
      <c r="D187" s="438"/>
      <c r="E187" s="438"/>
      <c r="F187" s="438"/>
      <c r="G187" s="438"/>
      <c r="H187" s="438"/>
      <c r="I187" s="438"/>
      <c r="J187" s="438"/>
      <c r="K187" s="438"/>
      <c r="L187" s="438"/>
      <c r="M187" s="438"/>
      <c r="N187" s="447"/>
      <c r="O187" s="443"/>
      <c r="P187" s="438"/>
      <c r="Q187" s="438"/>
      <c r="R187" s="438"/>
      <c r="S187" s="438"/>
      <c r="T187" s="438"/>
      <c r="U187" s="438"/>
      <c r="V187" s="438"/>
      <c r="W187" s="438"/>
      <c r="X187" s="438"/>
      <c r="Y187" s="438"/>
      <c r="Z187" s="438"/>
      <c r="AA187" s="438"/>
    </row>
    <row r="188" spans="1:27" ht="12" customHeight="1" x14ac:dyDescent="0.25">
      <c r="A188" s="438"/>
      <c r="B188" s="438"/>
      <c r="C188" s="438"/>
      <c r="D188" s="438"/>
      <c r="E188" s="438"/>
      <c r="F188" s="438"/>
      <c r="G188" s="438"/>
      <c r="H188" s="438"/>
      <c r="I188" s="438"/>
      <c r="J188" s="438"/>
      <c r="K188" s="438"/>
      <c r="L188" s="438"/>
      <c r="M188" s="438"/>
      <c r="N188" s="447"/>
      <c r="O188" s="443"/>
      <c r="P188" s="438"/>
      <c r="Q188" s="438"/>
      <c r="R188" s="438"/>
      <c r="S188" s="438"/>
      <c r="T188" s="438"/>
      <c r="U188" s="438"/>
      <c r="V188" s="438"/>
      <c r="W188" s="438"/>
      <c r="X188" s="438"/>
      <c r="Y188" s="438"/>
      <c r="Z188" s="438"/>
      <c r="AA188" s="438"/>
    </row>
    <row r="189" spans="1:27" ht="12" customHeight="1" x14ac:dyDescent="0.25">
      <c r="A189" s="438"/>
      <c r="B189" s="438"/>
      <c r="C189" s="438"/>
      <c r="D189" s="438"/>
      <c r="E189" s="438"/>
      <c r="F189" s="438"/>
      <c r="G189" s="438"/>
      <c r="H189" s="438"/>
      <c r="I189" s="438"/>
      <c r="J189" s="438"/>
      <c r="K189" s="438"/>
      <c r="L189" s="438"/>
      <c r="M189" s="438"/>
      <c r="N189" s="447"/>
      <c r="O189" s="443"/>
      <c r="P189" s="438"/>
      <c r="Q189" s="438"/>
      <c r="R189" s="438"/>
      <c r="S189" s="438"/>
      <c r="T189" s="438"/>
      <c r="U189" s="438"/>
      <c r="V189" s="438"/>
      <c r="W189" s="438"/>
      <c r="X189" s="438"/>
      <c r="Y189" s="438"/>
      <c r="Z189" s="438"/>
      <c r="AA189" s="438"/>
    </row>
    <row r="190" spans="1:27" ht="12" customHeight="1" x14ac:dyDescent="0.25">
      <c r="A190" s="438"/>
      <c r="B190" s="438"/>
      <c r="C190" s="438"/>
      <c r="D190" s="438"/>
      <c r="E190" s="438"/>
      <c r="F190" s="438"/>
      <c r="G190" s="438"/>
      <c r="H190" s="438"/>
      <c r="I190" s="438"/>
      <c r="J190" s="438"/>
      <c r="K190" s="438"/>
      <c r="L190" s="438"/>
      <c r="M190" s="438"/>
      <c r="N190" s="447"/>
      <c r="O190" s="443"/>
      <c r="P190" s="438"/>
      <c r="Q190" s="438"/>
      <c r="R190" s="438"/>
      <c r="S190" s="438"/>
      <c r="T190" s="438"/>
      <c r="U190" s="438"/>
      <c r="V190" s="438"/>
      <c r="W190" s="438"/>
      <c r="X190" s="438"/>
      <c r="Y190" s="438"/>
      <c r="Z190" s="438"/>
      <c r="AA190" s="438"/>
    </row>
    <row r="191" spans="1:27" ht="12" customHeight="1" x14ac:dyDescent="0.25">
      <c r="A191" s="438"/>
      <c r="B191" s="438"/>
      <c r="C191" s="438"/>
      <c r="D191" s="438"/>
      <c r="E191" s="438"/>
      <c r="F191" s="438"/>
      <c r="G191" s="438"/>
      <c r="H191" s="438"/>
      <c r="I191" s="438"/>
      <c r="J191" s="438"/>
      <c r="K191" s="438"/>
      <c r="L191" s="438"/>
      <c r="M191" s="438"/>
      <c r="N191" s="447"/>
      <c r="O191" s="443"/>
      <c r="P191" s="438"/>
      <c r="Q191" s="438"/>
      <c r="R191" s="438"/>
      <c r="S191" s="438"/>
      <c r="T191" s="438"/>
      <c r="U191" s="438"/>
      <c r="V191" s="438"/>
      <c r="W191" s="438"/>
      <c r="X191" s="438"/>
      <c r="Y191" s="438"/>
      <c r="Z191" s="438"/>
      <c r="AA191" s="438"/>
    </row>
    <row r="192" spans="1:27" ht="12" customHeight="1" x14ac:dyDescent="0.25">
      <c r="A192" s="438"/>
      <c r="B192" s="438"/>
      <c r="C192" s="438"/>
      <c r="D192" s="438"/>
      <c r="E192" s="438"/>
      <c r="F192" s="438"/>
      <c r="G192" s="438"/>
      <c r="H192" s="438"/>
      <c r="I192" s="438"/>
      <c r="J192" s="438"/>
      <c r="K192" s="438"/>
      <c r="L192" s="438"/>
      <c r="M192" s="438"/>
      <c r="N192" s="447"/>
      <c r="O192" s="443"/>
      <c r="P192" s="438"/>
      <c r="Q192" s="438"/>
      <c r="R192" s="438"/>
      <c r="S192" s="438"/>
      <c r="T192" s="438"/>
      <c r="U192" s="438"/>
      <c r="V192" s="438"/>
      <c r="W192" s="438"/>
      <c r="X192" s="438"/>
      <c r="Y192" s="438"/>
      <c r="Z192" s="438"/>
      <c r="AA192" s="438"/>
    </row>
    <row r="193" spans="1:27" ht="12" customHeight="1" x14ac:dyDescent="0.25">
      <c r="A193" s="438"/>
      <c r="B193" s="438"/>
      <c r="C193" s="438"/>
      <c r="D193" s="438"/>
      <c r="E193" s="438"/>
      <c r="F193" s="438"/>
      <c r="G193" s="438"/>
      <c r="H193" s="438"/>
      <c r="I193" s="438"/>
      <c r="J193" s="438"/>
      <c r="K193" s="438"/>
      <c r="L193" s="438"/>
      <c r="M193" s="438"/>
      <c r="N193" s="447"/>
      <c r="O193" s="443"/>
      <c r="P193" s="438"/>
      <c r="Q193" s="438"/>
      <c r="R193" s="438"/>
      <c r="S193" s="438"/>
      <c r="T193" s="438"/>
      <c r="U193" s="438"/>
      <c r="V193" s="438"/>
      <c r="W193" s="438"/>
      <c r="X193" s="438"/>
      <c r="Y193" s="438"/>
      <c r="Z193" s="438"/>
      <c r="AA193" s="438"/>
    </row>
    <row r="194" spans="1:27" ht="12" customHeight="1" x14ac:dyDescent="0.25">
      <c r="A194" s="438"/>
      <c r="B194" s="438"/>
      <c r="C194" s="438"/>
      <c r="D194" s="438"/>
      <c r="E194" s="438"/>
      <c r="F194" s="438"/>
      <c r="G194" s="438"/>
      <c r="H194" s="438"/>
      <c r="I194" s="438"/>
      <c r="J194" s="438"/>
      <c r="K194" s="438"/>
      <c r="L194" s="438"/>
      <c r="M194" s="438"/>
      <c r="N194" s="447"/>
      <c r="O194" s="443"/>
      <c r="P194" s="438"/>
      <c r="Q194" s="438"/>
      <c r="R194" s="438"/>
      <c r="S194" s="438"/>
      <c r="T194" s="438"/>
      <c r="U194" s="438"/>
      <c r="V194" s="438"/>
      <c r="W194" s="438"/>
      <c r="X194" s="438"/>
      <c r="Y194" s="438"/>
      <c r="Z194" s="438"/>
      <c r="AA194" s="438"/>
    </row>
    <row r="195" spans="1:27" ht="12" customHeight="1" x14ac:dyDescent="0.25">
      <c r="A195" s="438"/>
      <c r="B195" s="438"/>
      <c r="C195" s="438"/>
      <c r="D195" s="438"/>
      <c r="E195" s="438"/>
      <c r="F195" s="438"/>
      <c r="G195" s="438"/>
      <c r="H195" s="438"/>
      <c r="I195" s="438"/>
      <c r="J195" s="438"/>
      <c r="K195" s="438"/>
      <c r="L195" s="438"/>
      <c r="M195" s="438"/>
      <c r="N195" s="447"/>
      <c r="O195" s="443"/>
      <c r="P195" s="438"/>
      <c r="Q195" s="438"/>
      <c r="R195" s="438"/>
      <c r="S195" s="438"/>
      <c r="T195" s="438"/>
      <c r="U195" s="438"/>
      <c r="V195" s="438"/>
      <c r="W195" s="438"/>
      <c r="X195" s="438"/>
      <c r="Y195" s="438"/>
      <c r="Z195" s="438"/>
      <c r="AA195" s="438"/>
    </row>
    <row r="196" spans="1:27" ht="12" customHeight="1" x14ac:dyDescent="0.25">
      <c r="A196" s="438"/>
      <c r="B196" s="438"/>
      <c r="C196" s="438"/>
      <c r="D196" s="438"/>
      <c r="E196" s="438"/>
      <c r="F196" s="438"/>
      <c r="G196" s="438"/>
      <c r="H196" s="438"/>
      <c r="I196" s="438"/>
      <c r="J196" s="438"/>
      <c r="K196" s="438"/>
      <c r="L196" s="438"/>
      <c r="M196" s="438"/>
      <c r="N196" s="447"/>
      <c r="O196" s="443"/>
      <c r="P196" s="438"/>
      <c r="Q196" s="438"/>
      <c r="R196" s="438"/>
      <c r="S196" s="438"/>
      <c r="T196" s="438"/>
      <c r="U196" s="438"/>
      <c r="V196" s="438"/>
      <c r="W196" s="438"/>
      <c r="X196" s="438"/>
      <c r="Y196" s="438"/>
      <c r="Z196" s="438"/>
      <c r="AA196" s="438"/>
    </row>
    <row r="197" spans="1:27" ht="12" customHeight="1" x14ac:dyDescent="0.25">
      <c r="A197" s="438"/>
      <c r="B197" s="438"/>
      <c r="C197" s="438"/>
      <c r="D197" s="438"/>
      <c r="E197" s="438"/>
      <c r="F197" s="438"/>
      <c r="G197" s="438"/>
      <c r="H197" s="438"/>
      <c r="I197" s="438"/>
      <c r="J197" s="438"/>
      <c r="K197" s="438"/>
      <c r="L197" s="438"/>
      <c r="M197" s="438"/>
      <c r="N197" s="447"/>
      <c r="O197" s="443"/>
      <c r="P197" s="438"/>
      <c r="Q197" s="438"/>
      <c r="R197" s="438"/>
      <c r="S197" s="438"/>
      <c r="T197" s="438"/>
      <c r="U197" s="438"/>
      <c r="V197" s="438"/>
      <c r="W197" s="438"/>
      <c r="X197" s="438"/>
      <c r="Y197" s="438"/>
      <c r="Z197" s="438"/>
      <c r="AA197" s="438"/>
    </row>
    <row r="198" spans="1:27" ht="12" customHeight="1" x14ac:dyDescent="0.25">
      <c r="A198" s="438"/>
      <c r="B198" s="438"/>
      <c r="C198" s="438"/>
      <c r="D198" s="438"/>
      <c r="E198" s="438"/>
      <c r="F198" s="438"/>
      <c r="G198" s="438"/>
      <c r="H198" s="438"/>
      <c r="I198" s="438"/>
      <c r="J198" s="438"/>
      <c r="K198" s="438"/>
      <c r="L198" s="438"/>
      <c r="M198" s="438"/>
      <c r="N198" s="447"/>
      <c r="O198" s="443"/>
      <c r="P198" s="438"/>
      <c r="Q198" s="438"/>
      <c r="R198" s="438"/>
      <c r="S198" s="438"/>
      <c r="T198" s="438"/>
      <c r="U198" s="438"/>
      <c r="V198" s="438"/>
      <c r="W198" s="438"/>
      <c r="X198" s="438"/>
      <c r="Y198" s="438"/>
      <c r="Z198" s="438"/>
      <c r="AA198" s="438"/>
    </row>
    <row r="199" spans="1:27" ht="12" customHeight="1" x14ac:dyDescent="0.25">
      <c r="A199" s="438"/>
      <c r="B199" s="438"/>
      <c r="C199" s="438"/>
      <c r="D199" s="438"/>
      <c r="E199" s="438"/>
      <c r="F199" s="438"/>
      <c r="G199" s="438"/>
      <c r="H199" s="438"/>
      <c r="I199" s="438"/>
      <c r="J199" s="438"/>
      <c r="K199" s="438"/>
      <c r="L199" s="438"/>
      <c r="M199" s="438"/>
      <c r="N199" s="447"/>
      <c r="O199" s="443"/>
      <c r="P199" s="438"/>
      <c r="Q199" s="438"/>
      <c r="R199" s="438"/>
      <c r="S199" s="438"/>
      <c r="T199" s="438"/>
      <c r="U199" s="438"/>
      <c r="V199" s="438"/>
      <c r="W199" s="438"/>
      <c r="X199" s="438"/>
      <c r="Y199" s="438"/>
      <c r="Z199" s="438"/>
      <c r="AA199" s="438"/>
    </row>
    <row r="200" spans="1:27" ht="12" customHeight="1" x14ac:dyDescent="0.25">
      <c r="A200" s="438"/>
      <c r="B200" s="438"/>
      <c r="C200" s="438"/>
      <c r="D200" s="438"/>
      <c r="E200" s="438"/>
      <c r="F200" s="438"/>
      <c r="G200" s="438"/>
      <c r="H200" s="438"/>
      <c r="I200" s="438"/>
      <c r="J200" s="438"/>
      <c r="K200" s="438"/>
      <c r="L200" s="438"/>
      <c r="M200" s="438"/>
      <c r="N200" s="447"/>
      <c r="O200" s="443"/>
      <c r="P200" s="438"/>
      <c r="Q200" s="438"/>
      <c r="R200" s="438"/>
      <c r="S200" s="438"/>
      <c r="T200" s="438"/>
      <c r="U200" s="438"/>
      <c r="V200" s="438"/>
      <c r="W200" s="438"/>
      <c r="X200" s="438"/>
      <c r="Y200" s="438"/>
      <c r="Z200" s="438"/>
      <c r="AA200" s="438"/>
    </row>
    <row r="201" spans="1:27" ht="12" customHeight="1" x14ac:dyDescent="0.25">
      <c r="A201" s="438"/>
      <c r="B201" s="438"/>
      <c r="C201" s="438"/>
      <c r="D201" s="438"/>
      <c r="E201" s="438"/>
      <c r="F201" s="438"/>
      <c r="G201" s="438"/>
      <c r="H201" s="438"/>
      <c r="I201" s="438"/>
      <c r="J201" s="438"/>
      <c r="K201" s="438"/>
      <c r="L201" s="438"/>
      <c r="M201" s="438"/>
      <c r="N201" s="447"/>
      <c r="O201" s="443"/>
      <c r="P201" s="438"/>
      <c r="Q201" s="438"/>
      <c r="R201" s="438"/>
      <c r="S201" s="438"/>
      <c r="T201" s="438"/>
      <c r="U201" s="438"/>
      <c r="V201" s="438"/>
      <c r="W201" s="438"/>
      <c r="X201" s="438"/>
      <c r="Y201" s="438"/>
      <c r="Z201" s="438"/>
      <c r="AA201" s="438"/>
    </row>
    <row r="202" spans="1:27" ht="12" customHeight="1" x14ac:dyDescent="0.25">
      <c r="A202" s="438"/>
      <c r="B202" s="438"/>
      <c r="C202" s="438"/>
      <c r="D202" s="438"/>
      <c r="E202" s="438"/>
      <c r="F202" s="438"/>
      <c r="G202" s="438"/>
      <c r="H202" s="438"/>
      <c r="I202" s="438"/>
      <c r="J202" s="438"/>
      <c r="K202" s="438"/>
      <c r="L202" s="438"/>
      <c r="M202" s="438"/>
      <c r="N202" s="447"/>
      <c r="O202" s="443"/>
      <c r="P202" s="438"/>
      <c r="Q202" s="438"/>
      <c r="R202" s="438"/>
      <c r="S202" s="438"/>
      <c r="T202" s="438"/>
      <c r="U202" s="438"/>
      <c r="V202" s="438"/>
      <c r="W202" s="438"/>
      <c r="X202" s="438"/>
      <c r="Y202" s="438"/>
      <c r="Z202" s="438"/>
      <c r="AA202" s="438"/>
    </row>
    <row r="203" spans="1:27" ht="12" customHeight="1" x14ac:dyDescent="0.25">
      <c r="A203" s="438"/>
      <c r="B203" s="438"/>
      <c r="C203" s="438"/>
      <c r="D203" s="438"/>
      <c r="E203" s="438"/>
      <c r="F203" s="438"/>
      <c r="G203" s="438"/>
      <c r="H203" s="438"/>
      <c r="I203" s="438"/>
      <c r="J203" s="438"/>
      <c r="K203" s="438"/>
      <c r="L203" s="438"/>
      <c r="M203" s="438"/>
      <c r="N203" s="447"/>
      <c r="O203" s="443"/>
      <c r="P203" s="438"/>
      <c r="Q203" s="438"/>
      <c r="R203" s="438"/>
      <c r="S203" s="438"/>
      <c r="T203" s="438"/>
      <c r="U203" s="438"/>
      <c r="V203" s="438"/>
      <c r="W203" s="438"/>
      <c r="X203" s="438"/>
      <c r="Y203" s="438"/>
      <c r="Z203" s="438"/>
      <c r="AA203" s="438"/>
    </row>
    <row r="204" spans="1:27" ht="12" customHeight="1" x14ac:dyDescent="0.25">
      <c r="A204" s="438"/>
      <c r="B204" s="438"/>
      <c r="C204" s="438"/>
      <c r="D204" s="438"/>
      <c r="E204" s="438"/>
      <c r="F204" s="438"/>
      <c r="G204" s="438"/>
      <c r="H204" s="438"/>
      <c r="I204" s="438"/>
      <c r="J204" s="438"/>
      <c r="K204" s="438"/>
      <c r="L204" s="438"/>
      <c r="M204" s="438"/>
      <c r="N204" s="447"/>
      <c r="O204" s="443"/>
      <c r="P204" s="438"/>
      <c r="Q204" s="438"/>
      <c r="R204" s="438"/>
      <c r="S204" s="438"/>
      <c r="T204" s="438"/>
      <c r="U204" s="438"/>
      <c r="V204" s="438"/>
      <c r="W204" s="438"/>
      <c r="X204" s="438"/>
      <c r="Y204" s="438"/>
      <c r="Z204" s="438"/>
      <c r="AA204" s="438"/>
    </row>
    <row r="205" spans="1:27" ht="12" customHeight="1" x14ac:dyDescent="0.25">
      <c r="A205" s="438"/>
      <c r="B205" s="438"/>
      <c r="C205" s="438"/>
      <c r="D205" s="438"/>
      <c r="E205" s="438"/>
      <c r="F205" s="438"/>
      <c r="G205" s="438"/>
      <c r="H205" s="438"/>
      <c r="I205" s="438"/>
      <c r="J205" s="438"/>
      <c r="K205" s="438"/>
      <c r="L205" s="438"/>
      <c r="M205" s="438"/>
      <c r="N205" s="447"/>
      <c r="O205" s="443"/>
      <c r="P205" s="438"/>
      <c r="Q205" s="438"/>
      <c r="R205" s="438"/>
      <c r="S205" s="438"/>
      <c r="T205" s="438"/>
      <c r="U205" s="438"/>
      <c r="V205" s="438"/>
      <c r="W205" s="438"/>
      <c r="X205" s="438"/>
      <c r="Y205" s="438"/>
      <c r="Z205" s="438"/>
      <c r="AA205" s="438"/>
    </row>
    <row r="206" spans="1:27" ht="12" customHeight="1" x14ac:dyDescent="0.25">
      <c r="A206" s="438"/>
      <c r="B206" s="438"/>
      <c r="C206" s="438"/>
      <c r="D206" s="438"/>
      <c r="E206" s="438"/>
      <c r="F206" s="438"/>
      <c r="G206" s="438"/>
      <c r="H206" s="438"/>
      <c r="I206" s="438"/>
      <c r="J206" s="438"/>
      <c r="K206" s="438"/>
      <c r="L206" s="438"/>
      <c r="M206" s="438"/>
      <c r="N206" s="447"/>
      <c r="O206" s="443"/>
      <c r="P206" s="438"/>
      <c r="Q206" s="438"/>
      <c r="R206" s="438"/>
      <c r="S206" s="438"/>
      <c r="T206" s="438"/>
      <c r="U206" s="438"/>
      <c r="V206" s="438"/>
      <c r="W206" s="438"/>
      <c r="X206" s="438"/>
      <c r="Y206" s="438"/>
      <c r="Z206" s="438"/>
      <c r="AA206" s="438"/>
    </row>
    <row r="207" spans="1:27" ht="12" customHeight="1" x14ac:dyDescent="0.25">
      <c r="A207" s="438"/>
      <c r="B207" s="438"/>
      <c r="C207" s="438"/>
      <c r="D207" s="438"/>
      <c r="E207" s="438"/>
      <c r="F207" s="438"/>
      <c r="G207" s="438"/>
      <c r="H207" s="438"/>
      <c r="I207" s="438"/>
      <c r="J207" s="438"/>
      <c r="K207" s="438"/>
      <c r="L207" s="438"/>
      <c r="M207" s="438"/>
      <c r="N207" s="447"/>
      <c r="O207" s="443"/>
      <c r="P207" s="438"/>
      <c r="Q207" s="438"/>
      <c r="R207" s="438"/>
      <c r="S207" s="438"/>
      <c r="T207" s="438"/>
      <c r="U207" s="438"/>
      <c r="V207" s="438"/>
      <c r="W207" s="438"/>
      <c r="X207" s="438"/>
      <c r="Y207" s="438"/>
      <c r="Z207" s="438"/>
      <c r="AA207" s="438"/>
    </row>
    <row r="208" spans="1:27" ht="12" customHeight="1" x14ac:dyDescent="0.25">
      <c r="A208" s="438"/>
      <c r="B208" s="438"/>
      <c r="C208" s="438"/>
      <c r="D208" s="438"/>
      <c r="E208" s="438"/>
      <c r="F208" s="438"/>
      <c r="G208" s="438"/>
      <c r="H208" s="438"/>
      <c r="I208" s="438"/>
      <c r="J208" s="438"/>
      <c r="K208" s="438"/>
      <c r="L208" s="438"/>
      <c r="M208" s="438"/>
      <c r="N208" s="447"/>
      <c r="O208" s="443"/>
      <c r="P208" s="438"/>
      <c r="Q208" s="438"/>
      <c r="R208" s="438"/>
      <c r="S208" s="438"/>
      <c r="T208" s="438"/>
      <c r="U208" s="438"/>
      <c r="V208" s="438"/>
      <c r="W208" s="438"/>
      <c r="X208" s="438"/>
      <c r="Y208" s="438"/>
      <c r="Z208" s="438"/>
      <c r="AA208" s="438"/>
    </row>
    <row r="209" spans="1:27" ht="12" customHeight="1" x14ac:dyDescent="0.25">
      <c r="A209" s="438"/>
      <c r="B209" s="438"/>
      <c r="C209" s="438"/>
      <c r="D209" s="438"/>
      <c r="E209" s="438"/>
      <c r="F209" s="438"/>
      <c r="G209" s="438"/>
      <c r="H209" s="438"/>
      <c r="I209" s="438"/>
      <c r="J209" s="438"/>
      <c r="K209" s="438"/>
      <c r="L209" s="438"/>
      <c r="M209" s="438"/>
      <c r="N209" s="447"/>
      <c r="O209" s="443"/>
      <c r="P209" s="438"/>
      <c r="Q209" s="438"/>
      <c r="R209" s="438"/>
      <c r="S209" s="438"/>
      <c r="T209" s="438"/>
      <c r="U209" s="438"/>
      <c r="V209" s="438"/>
      <c r="W209" s="438"/>
      <c r="X209" s="438"/>
      <c r="Y209" s="438"/>
      <c r="Z209" s="438"/>
      <c r="AA209" s="438"/>
    </row>
    <row r="210" spans="1:27" ht="12" customHeight="1" x14ac:dyDescent="0.25">
      <c r="A210" s="438"/>
      <c r="B210" s="438"/>
      <c r="C210" s="438"/>
      <c r="D210" s="438"/>
      <c r="E210" s="438"/>
      <c r="F210" s="438"/>
      <c r="G210" s="438"/>
      <c r="H210" s="438"/>
      <c r="I210" s="438"/>
      <c r="J210" s="438"/>
      <c r="K210" s="438"/>
      <c r="L210" s="438"/>
      <c r="M210" s="438"/>
      <c r="N210" s="447"/>
      <c r="O210" s="443"/>
      <c r="P210" s="438"/>
      <c r="Q210" s="438"/>
      <c r="R210" s="438"/>
      <c r="S210" s="438"/>
      <c r="T210" s="438"/>
      <c r="U210" s="438"/>
      <c r="V210" s="438"/>
      <c r="W210" s="438"/>
      <c r="X210" s="438"/>
      <c r="Y210" s="438"/>
      <c r="Z210" s="438"/>
      <c r="AA210" s="438"/>
    </row>
    <row r="211" spans="1:27" ht="12" customHeight="1" x14ac:dyDescent="0.25">
      <c r="A211" s="438"/>
      <c r="B211" s="438"/>
      <c r="C211" s="438"/>
      <c r="D211" s="438"/>
      <c r="E211" s="438"/>
      <c r="F211" s="438"/>
      <c r="G211" s="438"/>
      <c r="H211" s="438"/>
      <c r="I211" s="438"/>
      <c r="J211" s="438"/>
      <c r="K211" s="438"/>
      <c r="L211" s="438"/>
      <c r="M211" s="438"/>
      <c r="N211" s="447"/>
      <c r="O211" s="443"/>
      <c r="P211" s="438"/>
      <c r="Q211" s="438"/>
      <c r="R211" s="438"/>
      <c r="S211" s="438"/>
      <c r="T211" s="438"/>
      <c r="U211" s="438"/>
      <c r="V211" s="438"/>
      <c r="W211" s="438"/>
      <c r="X211" s="438"/>
      <c r="Y211" s="438"/>
      <c r="Z211" s="438"/>
      <c r="AA211" s="438"/>
    </row>
    <row r="212" spans="1:27" ht="12" customHeight="1" x14ac:dyDescent="0.25">
      <c r="A212" s="438"/>
      <c r="B212" s="438"/>
      <c r="C212" s="438"/>
      <c r="D212" s="438"/>
      <c r="E212" s="438"/>
      <c r="F212" s="438"/>
      <c r="G212" s="438"/>
      <c r="H212" s="438"/>
      <c r="I212" s="438"/>
      <c r="J212" s="438"/>
      <c r="K212" s="438"/>
      <c r="L212" s="438"/>
      <c r="M212" s="438"/>
      <c r="N212" s="447"/>
      <c r="O212" s="443"/>
      <c r="P212" s="438"/>
      <c r="Q212" s="438"/>
      <c r="R212" s="438"/>
      <c r="S212" s="438"/>
      <c r="T212" s="438"/>
      <c r="U212" s="438"/>
      <c r="V212" s="438"/>
      <c r="W212" s="438"/>
      <c r="X212" s="438"/>
      <c r="Y212" s="438"/>
      <c r="Z212" s="438"/>
      <c r="AA212" s="438"/>
    </row>
    <row r="213" spans="1:27" ht="12" customHeight="1" x14ac:dyDescent="0.25">
      <c r="A213" s="438"/>
      <c r="B213" s="438"/>
      <c r="C213" s="438"/>
      <c r="D213" s="438"/>
      <c r="E213" s="438"/>
      <c r="F213" s="438"/>
      <c r="G213" s="438"/>
      <c r="H213" s="438"/>
      <c r="I213" s="438"/>
      <c r="J213" s="438"/>
      <c r="K213" s="438"/>
      <c r="L213" s="438"/>
      <c r="M213" s="438"/>
      <c r="N213" s="447"/>
      <c r="O213" s="443"/>
      <c r="P213" s="438"/>
      <c r="Q213" s="438"/>
      <c r="R213" s="438"/>
      <c r="S213" s="438"/>
      <c r="T213" s="438"/>
      <c r="U213" s="438"/>
      <c r="V213" s="438"/>
      <c r="W213" s="438"/>
      <c r="X213" s="438"/>
      <c r="Y213" s="438"/>
      <c r="Z213" s="438"/>
      <c r="AA213" s="438"/>
    </row>
    <row r="214" spans="1:27" ht="12" customHeight="1" x14ac:dyDescent="0.25">
      <c r="A214" s="438"/>
      <c r="B214" s="438"/>
      <c r="C214" s="438"/>
      <c r="D214" s="438"/>
      <c r="E214" s="438"/>
      <c r="F214" s="438"/>
      <c r="G214" s="438"/>
      <c r="H214" s="438"/>
      <c r="I214" s="438"/>
      <c r="J214" s="438"/>
      <c r="K214" s="438"/>
      <c r="L214" s="438"/>
      <c r="M214" s="438"/>
      <c r="N214" s="447"/>
      <c r="O214" s="443"/>
      <c r="P214" s="438"/>
      <c r="Q214" s="438"/>
      <c r="R214" s="438"/>
      <c r="S214" s="438"/>
      <c r="T214" s="438"/>
      <c r="U214" s="438"/>
      <c r="V214" s="438"/>
      <c r="W214" s="438"/>
      <c r="X214" s="438"/>
      <c r="Y214" s="438"/>
      <c r="Z214" s="438"/>
      <c r="AA214" s="438"/>
    </row>
    <row r="215" spans="1:27" ht="12" customHeight="1" x14ac:dyDescent="0.25">
      <c r="A215" s="438"/>
      <c r="B215" s="438"/>
      <c r="C215" s="438"/>
      <c r="D215" s="438"/>
      <c r="E215" s="438"/>
      <c r="F215" s="438"/>
      <c r="G215" s="438"/>
      <c r="H215" s="438"/>
      <c r="I215" s="438"/>
      <c r="J215" s="438"/>
      <c r="K215" s="438"/>
      <c r="L215" s="438"/>
      <c r="M215" s="438"/>
      <c r="N215" s="447"/>
      <c r="O215" s="443"/>
      <c r="P215" s="438"/>
      <c r="Q215" s="438"/>
      <c r="R215" s="438"/>
      <c r="S215" s="438"/>
      <c r="T215" s="438"/>
      <c r="U215" s="438"/>
      <c r="V215" s="438"/>
      <c r="W215" s="438"/>
      <c r="X215" s="438"/>
      <c r="Y215" s="438"/>
      <c r="Z215" s="438"/>
      <c r="AA215" s="438"/>
    </row>
    <row r="216" spans="1:27" ht="12" customHeight="1" x14ac:dyDescent="0.25">
      <c r="A216" s="438"/>
      <c r="B216" s="438"/>
      <c r="C216" s="438"/>
      <c r="D216" s="438"/>
      <c r="E216" s="438"/>
      <c r="F216" s="438"/>
      <c r="G216" s="438"/>
      <c r="H216" s="438"/>
      <c r="I216" s="438"/>
      <c r="J216" s="438"/>
      <c r="K216" s="438"/>
      <c r="L216" s="438"/>
      <c r="M216" s="438"/>
      <c r="N216" s="447"/>
      <c r="O216" s="443"/>
      <c r="P216" s="438"/>
      <c r="Q216" s="438"/>
      <c r="R216" s="438"/>
      <c r="S216" s="438"/>
      <c r="T216" s="438"/>
      <c r="U216" s="438"/>
      <c r="V216" s="438"/>
      <c r="W216" s="438"/>
      <c r="X216" s="438"/>
      <c r="Y216" s="438"/>
      <c r="Z216" s="438"/>
      <c r="AA216" s="438"/>
    </row>
    <row r="217" spans="1:27" ht="12" customHeight="1" x14ac:dyDescent="0.25">
      <c r="A217" s="438"/>
      <c r="B217" s="438"/>
      <c r="C217" s="438"/>
      <c r="D217" s="438"/>
      <c r="E217" s="438"/>
      <c r="F217" s="438"/>
      <c r="G217" s="438"/>
      <c r="H217" s="438"/>
      <c r="I217" s="438"/>
      <c r="J217" s="438"/>
      <c r="K217" s="438"/>
      <c r="L217" s="438"/>
      <c r="M217" s="438"/>
      <c r="N217" s="447"/>
      <c r="O217" s="443"/>
      <c r="P217" s="438"/>
      <c r="Q217" s="438"/>
      <c r="R217" s="438"/>
      <c r="S217" s="438"/>
      <c r="T217" s="438"/>
      <c r="U217" s="438"/>
      <c r="V217" s="438"/>
      <c r="W217" s="438"/>
      <c r="X217" s="438"/>
      <c r="Y217" s="438"/>
      <c r="Z217" s="438"/>
      <c r="AA217" s="438"/>
    </row>
    <row r="218" spans="1:27" ht="12" customHeight="1" x14ac:dyDescent="0.25">
      <c r="A218" s="438"/>
      <c r="B218" s="438"/>
      <c r="C218" s="438"/>
      <c r="D218" s="438"/>
      <c r="E218" s="438"/>
      <c r="F218" s="438"/>
      <c r="G218" s="438"/>
      <c r="H218" s="438"/>
      <c r="I218" s="438"/>
      <c r="J218" s="438"/>
      <c r="K218" s="438"/>
      <c r="L218" s="438"/>
      <c r="M218" s="438"/>
      <c r="N218" s="447"/>
      <c r="O218" s="443"/>
      <c r="P218" s="438"/>
      <c r="Q218" s="438"/>
      <c r="R218" s="438"/>
      <c r="S218" s="438"/>
      <c r="T218" s="438"/>
      <c r="U218" s="438"/>
      <c r="V218" s="438"/>
      <c r="W218" s="438"/>
      <c r="X218" s="438"/>
      <c r="Y218" s="438"/>
      <c r="Z218" s="438"/>
      <c r="AA218" s="438"/>
    </row>
    <row r="219" spans="1:27" ht="12" customHeight="1" x14ac:dyDescent="0.25">
      <c r="A219" s="438"/>
      <c r="B219" s="438"/>
      <c r="C219" s="438"/>
      <c r="D219" s="438"/>
      <c r="E219" s="438"/>
      <c r="F219" s="438"/>
      <c r="G219" s="438"/>
      <c r="H219" s="438"/>
      <c r="I219" s="438"/>
      <c r="J219" s="438"/>
      <c r="K219" s="438"/>
      <c r="L219" s="438"/>
      <c r="M219" s="438"/>
      <c r="N219" s="447"/>
      <c r="O219" s="443"/>
      <c r="P219" s="438"/>
      <c r="Q219" s="438"/>
      <c r="R219" s="438"/>
      <c r="S219" s="438"/>
      <c r="T219" s="438"/>
      <c r="U219" s="438"/>
      <c r="V219" s="438"/>
      <c r="W219" s="438"/>
      <c r="X219" s="438"/>
      <c r="Y219" s="438"/>
      <c r="Z219" s="438"/>
      <c r="AA219" s="438"/>
    </row>
    <row r="220" spans="1:27" ht="12" customHeight="1" x14ac:dyDescent="0.25">
      <c r="A220" s="438"/>
      <c r="B220" s="438"/>
      <c r="C220" s="438"/>
      <c r="D220" s="438"/>
      <c r="E220" s="438"/>
      <c r="F220" s="438"/>
      <c r="G220" s="438"/>
      <c r="H220" s="438"/>
      <c r="I220" s="438"/>
      <c r="J220" s="438"/>
      <c r="K220" s="438"/>
      <c r="L220" s="438"/>
      <c r="M220" s="438"/>
      <c r="N220" s="447"/>
      <c r="O220" s="443"/>
      <c r="P220" s="438"/>
      <c r="Q220" s="438"/>
      <c r="R220" s="438"/>
      <c r="S220" s="438"/>
      <c r="T220" s="438"/>
      <c r="U220" s="438"/>
      <c r="V220" s="438"/>
      <c r="W220" s="438"/>
      <c r="X220" s="438"/>
      <c r="Y220" s="438"/>
      <c r="Z220" s="438"/>
      <c r="AA220" s="438"/>
    </row>
    <row r="221" spans="1:27" ht="12" customHeight="1" x14ac:dyDescent="0.25">
      <c r="A221" s="438"/>
      <c r="B221" s="438"/>
      <c r="C221" s="438"/>
      <c r="D221" s="438"/>
      <c r="E221" s="438"/>
      <c r="F221" s="438"/>
      <c r="G221" s="438"/>
      <c r="H221" s="438"/>
      <c r="I221" s="438"/>
      <c r="J221" s="438"/>
      <c r="K221" s="438"/>
      <c r="L221" s="438"/>
      <c r="M221" s="438"/>
      <c r="N221" s="447"/>
      <c r="O221" s="443"/>
      <c r="P221" s="438"/>
      <c r="Q221" s="438"/>
      <c r="R221" s="438"/>
      <c r="S221" s="438"/>
      <c r="T221" s="438"/>
      <c r="U221" s="438"/>
      <c r="V221" s="438"/>
      <c r="W221" s="438"/>
      <c r="X221" s="438"/>
      <c r="Y221" s="438"/>
      <c r="Z221" s="438"/>
      <c r="AA221" s="438"/>
    </row>
    <row r="222" spans="1:27" ht="12" customHeight="1" x14ac:dyDescent="0.25">
      <c r="A222" s="438"/>
      <c r="B222" s="438"/>
      <c r="C222" s="438"/>
      <c r="D222" s="438"/>
      <c r="E222" s="438"/>
      <c r="F222" s="438"/>
      <c r="G222" s="438"/>
      <c r="H222" s="438"/>
      <c r="I222" s="438"/>
      <c r="J222" s="438"/>
      <c r="K222" s="438"/>
      <c r="L222" s="438"/>
      <c r="M222" s="438"/>
      <c r="N222" s="447"/>
      <c r="O222" s="443"/>
      <c r="P222" s="438"/>
      <c r="Q222" s="438"/>
      <c r="R222" s="438"/>
      <c r="S222" s="438"/>
      <c r="T222" s="438"/>
      <c r="U222" s="438"/>
      <c r="V222" s="438"/>
      <c r="W222" s="438"/>
      <c r="X222" s="438"/>
      <c r="Y222" s="438"/>
      <c r="Z222" s="438"/>
      <c r="AA222" s="438"/>
    </row>
    <row r="223" spans="1:27" ht="12" customHeight="1" x14ac:dyDescent="0.25">
      <c r="A223" s="438"/>
      <c r="B223" s="438"/>
      <c r="C223" s="438"/>
      <c r="D223" s="438"/>
      <c r="E223" s="438"/>
      <c r="F223" s="438"/>
      <c r="G223" s="438"/>
      <c r="H223" s="438"/>
      <c r="I223" s="438"/>
      <c r="J223" s="438"/>
      <c r="K223" s="438"/>
      <c r="L223" s="438"/>
      <c r="M223" s="438"/>
      <c r="N223" s="447"/>
      <c r="O223" s="443"/>
      <c r="P223" s="438"/>
      <c r="Q223" s="438"/>
      <c r="R223" s="438"/>
      <c r="S223" s="438"/>
      <c r="T223" s="438"/>
      <c r="U223" s="438"/>
      <c r="V223" s="438"/>
      <c r="W223" s="438"/>
      <c r="X223" s="438"/>
      <c r="Y223" s="438"/>
      <c r="Z223" s="438"/>
      <c r="AA223" s="438"/>
    </row>
    <row r="224" spans="1:27" ht="12" customHeight="1" x14ac:dyDescent="0.25">
      <c r="A224" s="438"/>
      <c r="B224" s="438"/>
      <c r="C224" s="438"/>
      <c r="D224" s="438"/>
      <c r="E224" s="438"/>
      <c r="F224" s="438"/>
      <c r="G224" s="438"/>
      <c r="H224" s="438"/>
      <c r="I224" s="438"/>
      <c r="J224" s="438"/>
      <c r="K224" s="438"/>
      <c r="L224" s="438"/>
      <c r="M224" s="438"/>
      <c r="N224" s="447"/>
      <c r="O224" s="443"/>
      <c r="P224" s="438"/>
      <c r="Q224" s="438"/>
      <c r="R224" s="438"/>
      <c r="S224" s="438"/>
      <c r="T224" s="438"/>
      <c r="U224" s="438"/>
      <c r="V224" s="438"/>
      <c r="W224" s="438"/>
      <c r="X224" s="438"/>
      <c r="Y224" s="438"/>
      <c r="Z224" s="438"/>
      <c r="AA224" s="438"/>
    </row>
    <row r="225" spans="1:27" ht="12" customHeight="1" x14ac:dyDescent="0.25">
      <c r="A225" s="438"/>
      <c r="B225" s="438"/>
      <c r="C225" s="438"/>
      <c r="D225" s="438"/>
      <c r="E225" s="438"/>
      <c r="F225" s="438"/>
      <c r="G225" s="438"/>
      <c r="H225" s="438"/>
      <c r="I225" s="438"/>
      <c r="J225" s="438"/>
      <c r="K225" s="438"/>
      <c r="L225" s="438"/>
      <c r="M225" s="438"/>
      <c r="N225" s="447"/>
      <c r="O225" s="443"/>
      <c r="P225" s="438"/>
      <c r="Q225" s="438"/>
      <c r="R225" s="438"/>
      <c r="S225" s="438"/>
      <c r="T225" s="438"/>
      <c r="U225" s="438"/>
      <c r="V225" s="438"/>
      <c r="W225" s="438"/>
      <c r="X225" s="438"/>
      <c r="Y225" s="438"/>
      <c r="Z225" s="438"/>
      <c r="AA225" s="438"/>
    </row>
    <row r="226" spans="1:27" ht="12" customHeight="1" x14ac:dyDescent="0.25">
      <c r="A226" s="438"/>
      <c r="B226" s="438"/>
      <c r="C226" s="438"/>
      <c r="D226" s="438"/>
      <c r="E226" s="438"/>
      <c r="F226" s="438"/>
      <c r="G226" s="438"/>
      <c r="H226" s="438"/>
      <c r="I226" s="438"/>
      <c r="J226" s="438"/>
      <c r="K226" s="438"/>
      <c r="L226" s="438"/>
      <c r="M226" s="438"/>
      <c r="N226" s="447"/>
      <c r="O226" s="443"/>
      <c r="P226" s="438"/>
      <c r="Q226" s="438"/>
      <c r="R226" s="438"/>
      <c r="S226" s="438"/>
      <c r="T226" s="438"/>
      <c r="U226" s="438"/>
      <c r="V226" s="438"/>
      <c r="W226" s="438"/>
      <c r="X226" s="438"/>
      <c r="Y226" s="438"/>
      <c r="Z226" s="438"/>
      <c r="AA226" s="438"/>
    </row>
    <row r="227" spans="1:27" ht="12" customHeight="1" x14ac:dyDescent="0.25">
      <c r="A227" s="438"/>
      <c r="B227" s="438"/>
      <c r="C227" s="438"/>
      <c r="D227" s="438"/>
      <c r="E227" s="438"/>
      <c r="F227" s="438"/>
      <c r="G227" s="438"/>
      <c r="H227" s="438"/>
      <c r="I227" s="438"/>
      <c r="J227" s="438"/>
      <c r="K227" s="438"/>
      <c r="L227" s="438"/>
      <c r="M227" s="438"/>
      <c r="N227" s="447"/>
      <c r="O227" s="443"/>
      <c r="P227" s="438"/>
      <c r="Q227" s="438"/>
      <c r="R227" s="438"/>
      <c r="S227" s="438"/>
      <c r="T227" s="438"/>
      <c r="U227" s="438"/>
      <c r="V227" s="438"/>
      <c r="W227" s="438"/>
      <c r="X227" s="438"/>
      <c r="Y227" s="438"/>
      <c r="Z227" s="438"/>
      <c r="AA227" s="438"/>
    </row>
    <row r="228" spans="1:27" ht="12" customHeight="1" x14ac:dyDescent="0.25">
      <c r="A228" s="438"/>
      <c r="B228" s="438"/>
      <c r="C228" s="438"/>
      <c r="D228" s="438"/>
      <c r="E228" s="438"/>
      <c r="F228" s="438"/>
      <c r="G228" s="438"/>
      <c r="H228" s="438"/>
      <c r="I228" s="438"/>
      <c r="J228" s="438"/>
      <c r="K228" s="438"/>
      <c r="L228" s="438"/>
      <c r="M228" s="438"/>
      <c r="N228" s="447"/>
      <c r="O228" s="443"/>
      <c r="P228" s="438"/>
      <c r="Q228" s="438"/>
      <c r="R228" s="438"/>
      <c r="S228" s="438"/>
      <c r="T228" s="438"/>
      <c r="U228" s="438"/>
      <c r="V228" s="438"/>
      <c r="W228" s="438"/>
      <c r="X228" s="438"/>
      <c r="Y228" s="438"/>
      <c r="Z228" s="438"/>
      <c r="AA228" s="438"/>
    </row>
    <row r="229" spans="1:27" ht="12" customHeight="1" x14ac:dyDescent="0.25">
      <c r="A229" s="438"/>
      <c r="B229" s="438"/>
      <c r="C229" s="438"/>
      <c r="D229" s="438"/>
      <c r="E229" s="438"/>
      <c r="F229" s="438"/>
      <c r="G229" s="438"/>
      <c r="H229" s="438"/>
      <c r="I229" s="438"/>
      <c r="J229" s="438"/>
      <c r="K229" s="438"/>
      <c r="L229" s="438"/>
      <c r="M229" s="438"/>
      <c r="N229" s="447"/>
      <c r="O229" s="443"/>
      <c r="P229" s="438"/>
      <c r="Q229" s="438"/>
      <c r="R229" s="438"/>
      <c r="S229" s="438"/>
      <c r="T229" s="438"/>
      <c r="U229" s="438"/>
      <c r="V229" s="438"/>
      <c r="W229" s="438"/>
      <c r="X229" s="438"/>
      <c r="Y229" s="438"/>
      <c r="Z229" s="438"/>
      <c r="AA229" s="438"/>
    </row>
    <row r="230" spans="1:27" ht="12" customHeight="1" x14ac:dyDescent="0.25">
      <c r="A230" s="438"/>
      <c r="B230" s="438"/>
      <c r="C230" s="438"/>
      <c r="D230" s="438"/>
      <c r="E230" s="438"/>
      <c r="F230" s="438"/>
      <c r="G230" s="438"/>
      <c r="H230" s="438"/>
      <c r="I230" s="438"/>
      <c r="J230" s="438"/>
      <c r="K230" s="438"/>
      <c r="L230" s="438"/>
      <c r="M230" s="438"/>
      <c r="N230" s="447"/>
      <c r="O230" s="443"/>
      <c r="P230" s="438"/>
      <c r="Q230" s="438"/>
      <c r="R230" s="438"/>
      <c r="S230" s="438"/>
      <c r="T230" s="438"/>
      <c r="U230" s="438"/>
      <c r="V230" s="438"/>
      <c r="W230" s="438"/>
      <c r="X230" s="438"/>
      <c r="Y230" s="438"/>
      <c r="Z230" s="438"/>
      <c r="AA230" s="438"/>
    </row>
    <row r="231" spans="1:27" ht="12" customHeight="1" x14ac:dyDescent="0.25">
      <c r="A231" s="438"/>
      <c r="B231" s="438"/>
      <c r="C231" s="438"/>
      <c r="D231" s="438"/>
      <c r="E231" s="438"/>
      <c r="F231" s="438"/>
      <c r="G231" s="438"/>
      <c r="H231" s="438"/>
      <c r="I231" s="438"/>
      <c r="J231" s="438"/>
      <c r="K231" s="438"/>
      <c r="L231" s="438"/>
      <c r="M231" s="438"/>
      <c r="N231" s="447"/>
      <c r="O231" s="443"/>
      <c r="P231" s="438"/>
      <c r="Q231" s="438"/>
      <c r="R231" s="438"/>
      <c r="S231" s="438"/>
      <c r="T231" s="438"/>
      <c r="U231" s="438"/>
      <c r="V231" s="438"/>
      <c r="W231" s="438"/>
      <c r="X231" s="438"/>
      <c r="Y231" s="438"/>
      <c r="Z231" s="438"/>
      <c r="AA231" s="438"/>
    </row>
    <row r="232" spans="1:27" ht="12" customHeight="1" x14ac:dyDescent="0.25">
      <c r="A232" s="438"/>
      <c r="B232" s="438"/>
      <c r="C232" s="438"/>
      <c r="D232" s="438"/>
      <c r="E232" s="438"/>
      <c r="F232" s="438"/>
      <c r="G232" s="438"/>
      <c r="H232" s="438"/>
      <c r="I232" s="438"/>
      <c r="J232" s="438"/>
      <c r="K232" s="438"/>
      <c r="L232" s="438"/>
      <c r="M232" s="438"/>
      <c r="N232" s="447"/>
      <c r="O232" s="443"/>
      <c r="P232" s="438"/>
      <c r="Q232" s="438"/>
      <c r="R232" s="438"/>
      <c r="S232" s="438"/>
      <c r="T232" s="438"/>
      <c r="U232" s="438"/>
      <c r="V232" s="438"/>
      <c r="W232" s="438"/>
      <c r="X232" s="438"/>
      <c r="Y232" s="438"/>
      <c r="Z232" s="438"/>
      <c r="AA232" s="438"/>
    </row>
    <row r="233" spans="1:27" ht="12" customHeight="1" x14ac:dyDescent="0.25">
      <c r="A233" s="438"/>
      <c r="B233" s="438"/>
      <c r="C233" s="438"/>
      <c r="D233" s="438"/>
      <c r="E233" s="438"/>
      <c r="F233" s="438"/>
      <c r="G233" s="438"/>
      <c r="H233" s="438"/>
      <c r="I233" s="438"/>
      <c r="J233" s="438"/>
      <c r="K233" s="438"/>
      <c r="L233" s="438"/>
      <c r="M233" s="438"/>
      <c r="N233" s="447"/>
      <c r="O233" s="443"/>
      <c r="P233" s="438"/>
      <c r="Q233" s="438"/>
      <c r="R233" s="438"/>
      <c r="S233" s="438"/>
      <c r="T233" s="438"/>
      <c r="U233" s="438"/>
      <c r="V233" s="438"/>
      <c r="W233" s="438"/>
      <c r="X233" s="438"/>
      <c r="Y233" s="438"/>
      <c r="Z233" s="438"/>
      <c r="AA233" s="438"/>
    </row>
    <row r="234" spans="1:27" ht="12" customHeight="1" x14ac:dyDescent="0.25">
      <c r="A234" s="438"/>
      <c r="B234" s="438"/>
      <c r="C234" s="438"/>
      <c r="D234" s="438"/>
      <c r="E234" s="438"/>
      <c r="F234" s="438"/>
      <c r="G234" s="438"/>
      <c r="H234" s="438"/>
      <c r="I234" s="438"/>
      <c r="J234" s="438"/>
      <c r="K234" s="438"/>
      <c r="L234" s="438"/>
      <c r="M234" s="438"/>
      <c r="N234" s="447"/>
      <c r="O234" s="443"/>
      <c r="P234" s="438"/>
      <c r="Q234" s="438"/>
      <c r="R234" s="438"/>
      <c r="S234" s="438"/>
      <c r="T234" s="438"/>
      <c r="U234" s="438"/>
      <c r="V234" s="438"/>
      <c r="W234" s="438"/>
      <c r="X234" s="438"/>
      <c r="Y234" s="438"/>
      <c r="Z234" s="438"/>
      <c r="AA234" s="438"/>
    </row>
    <row r="235" spans="1:27" ht="12" customHeight="1" x14ac:dyDescent="0.25">
      <c r="A235" s="438"/>
      <c r="B235" s="438"/>
      <c r="C235" s="438"/>
      <c r="D235" s="438"/>
      <c r="E235" s="438"/>
      <c r="F235" s="438"/>
      <c r="G235" s="438"/>
      <c r="H235" s="438"/>
      <c r="I235" s="438"/>
      <c r="J235" s="438"/>
      <c r="K235" s="438"/>
      <c r="L235" s="438"/>
      <c r="M235" s="438"/>
      <c r="N235" s="447"/>
      <c r="O235" s="443"/>
      <c r="P235" s="438"/>
      <c r="Q235" s="438"/>
      <c r="R235" s="438"/>
      <c r="S235" s="438"/>
      <c r="T235" s="438"/>
      <c r="U235" s="438"/>
      <c r="V235" s="438"/>
      <c r="W235" s="438"/>
      <c r="X235" s="438"/>
      <c r="Y235" s="438"/>
      <c r="Z235" s="438"/>
      <c r="AA235" s="438"/>
    </row>
    <row r="236" spans="1:27" ht="12" customHeight="1" x14ac:dyDescent="0.25">
      <c r="A236" s="438"/>
      <c r="B236" s="438"/>
      <c r="C236" s="438"/>
      <c r="D236" s="438"/>
      <c r="E236" s="438"/>
      <c r="F236" s="438"/>
      <c r="G236" s="438"/>
      <c r="H236" s="438"/>
      <c r="I236" s="438"/>
      <c r="J236" s="438"/>
      <c r="K236" s="438"/>
      <c r="L236" s="438"/>
      <c r="M236" s="438"/>
      <c r="N236" s="447"/>
      <c r="O236" s="443"/>
      <c r="P236" s="438"/>
      <c r="Q236" s="438"/>
      <c r="R236" s="438"/>
      <c r="S236" s="438"/>
      <c r="T236" s="438"/>
      <c r="U236" s="438"/>
      <c r="V236" s="438"/>
      <c r="W236" s="438"/>
      <c r="X236" s="438"/>
      <c r="Y236" s="438"/>
      <c r="Z236" s="438"/>
      <c r="AA236" s="438"/>
    </row>
    <row r="237" spans="1:27" ht="12" customHeight="1" x14ac:dyDescent="0.25">
      <c r="A237" s="438"/>
      <c r="B237" s="438"/>
      <c r="C237" s="438"/>
      <c r="D237" s="438"/>
      <c r="E237" s="438"/>
      <c r="F237" s="438"/>
      <c r="G237" s="438"/>
      <c r="H237" s="438"/>
      <c r="I237" s="438"/>
      <c r="J237" s="438"/>
      <c r="K237" s="438"/>
      <c r="L237" s="438"/>
      <c r="M237" s="438"/>
      <c r="N237" s="447"/>
      <c r="O237" s="443"/>
      <c r="P237" s="438"/>
      <c r="Q237" s="438"/>
      <c r="R237" s="438"/>
      <c r="S237" s="438"/>
      <c r="T237" s="438"/>
      <c r="U237" s="438"/>
      <c r="V237" s="438"/>
      <c r="W237" s="438"/>
      <c r="X237" s="438"/>
      <c r="Y237" s="438"/>
      <c r="Z237" s="438"/>
      <c r="AA237" s="438"/>
    </row>
    <row r="238" spans="1:27" ht="12" customHeight="1" x14ac:dyDescent="0.25">
      <c r="A238" s="438"/>
      <c r="B238" s="438"/>
      <c r="C238" s="438"/>
      <c r="D238" s="438"/>
      <c r="E238" s="438"/>
      <c r="F238" s="438"/>
      <c r="G238" s="438"/>
      <c r="H238" s="438"/>
      <c r="I238" s="438"/>
      <c r="J238" s="438"/>
      <c r="K238" s="438"/>
      <c r="L238" s="438"/>
      <c r="M238" s="438"/>
      <c r="N238" s="447"/>
      <c r="O238" s="443"/>
      <c r="P238" s="438"/>
      <c r="Q238" s="438"/>
      <c r="R238" s="438"/>
      <c r="S238" s="438"/>
      <c r="T238" s="438"/>
      <c r="U238" s="438"/>
      <c r="V238" s="438"/>
      <c r="W238" s="438"/>
      <c r="X238" s="438"/>
      <c r="Y238" s="438"/>
      <c r="Z238" s="438"/>
      <c r="AA238" s="438"/>
    </row>
    <row r="239" spans="1:27" ht="12" customHeight="1" x14ac:dyDescent="0.25">
      <c r="A239" s="438"/>
      <c r="B239" s="438"/>
      <c r="C239" s="438"/>
      <c r="D239" s="438"/>
      <c r="E239" s="438"/>
      <c r="F239" s="438"/>
      <c r="G239" s="438"/>
      <c r="H239" s="438"/>
      <c r="I239" s="438"/>
      <c r="J239" s="438"/>
      <c r="K239" s="438"/>
      <c r="L239" s="438"/>
      <c r="M239" s="438"/>
      <c r="N239" s="447"/>
      <c r="O239" s="443"/>
      <c r="P239" s="438"/>
      <c r="Q239" s="438"/>
      <c r="R239" s="438"/>
      <c r="S239" s="438"/>
      <c r="T239" s="438"/>
      <c r="U239" s="438"/>
      <c r="V239" s="438"/>
      <c r="W239" s="438"/>
      <c r="X239" s="438"/>
      <c r="Y239" s="438"/>
      <c r="Z239" s="438"/>
      <c r="AA239" s="438"/>
    </row>
    <row r="240" spans="1:27" ht="12" customHeight="1" x14ac:dyDescent="0.25">
      <c r="A240" s="438"/>
      <c r="B240" s="438"/>
      <c r="C240" s="438"/>
      <c r="D240" s="438"/>
      <c r="E240" s="438"/>
      <c r="F240" s="438"/>
      <c r="G240" s="438"/>
      <c r="H240" s="438"/>
      <c r="I240" s="438"/>
      <c r="J240" s="438"/>
      <c r="K240" s="438"/>
      <c r="L240" s="438"/>
      <c r="M240" s="438"/>
      <c r="N240" s="447"/>
      <c r="O240" s="443"/>
      <c r="P240" s="438"/>
      <c r="Q240" s="438"/>
      <c r="R240" s="438"/>
      <c r="S240" s="438"/>
      <c r="T240" s="438"/>
      <c r="U240" s="438"/>
      <c r="V240" s="438"/>
      <c r="W240" s="438"/>
      <c r="X240" s="438"/>
      <c r="Y240" s="438"/>
      <c r="Z240" s="438"/>
      <c r="AA240" s="438"/>
    </row>
    <row r="241" spans="1:27" ht="12" customHeight="1" x14ac:dyDescent="0.25">
      <c r="A241" s="438"/>
      <c r="B241" s="438"/>
      <c r="C241" s="438"/>
      <c r="D241" s="438"/>
      <c r="E241" s="438"/>
      <c r="F241" s="438"/>
      <c r="G241" s="438"/>
      <c r="H241" s="438"/>
      <c r="I241" s="438"/>
      <c r="J241" s="438"/>
      <c r="K241" s="438"/>
      <c r="L241" s="438"/>
      <c r="M241" s="438"/>
      <c r="N241" s="447"/>
      <c r="O241" s="443"/>
      <c r="P241" s="438"/>
      <c r="Q241" s="438"/>
      <c r="R241" s="438"/>
      <c r="S241" s="438"/>
      <c r="T241" s="438"/>
      <c r="U241" s="438"/>
      <c r="V241" s="438"/>
      <c r="W241" s="438"/>
      <c r="X241" s="438"/>
      <c r="Y241" s="438"/>
      <c r="Z241" s="438"/>
      <c r="AA241" s="438"/>
    </row>
    <row r="242" spans="1:27" ht="12" customHeight="1" x14ac:dyDescent="0.25">
      <c r="A242" s="438"/>
      <c r="B242" s="438"/>
      <c r="C242" s="438"/>
      <c r="D242" s="438"/>
      <c r="E242" s="438"/>
      <c r="F242" s="438"/>
      <c r="G242" s="438"/>
      <c r="H242" s="438"/>
      <c r="I242" s="438"/>
      <c r="J242" s="438"/>
      <c r="K242" s="438"/>
      <c r="L242" s="438"/>
      <c r="M242" s="438"/>
      <c r="N242" s="447"/>
      <c r="O242" s="443"/>
      <c r="P242" s="438"/>
      <c r="Q242" s="438"/>
      <c r="R242" s="438"/>
      <c r="S242" s="438"/>
      <c r="T242" s="438"/>
      <c r="U242" s="438"/>
      <c r="V242" s="438"/>
      <c r="W242" s="438"/>
      <c r="X242" s="438"/>
      <c r="Y242" s="438"/>
      <c r="Z242" s="438"/>
      <c r="AA242" s="438"/>
    </row>
    <row r="243" spans="1:27" ht="12" customHeight="1" x14ac:dyDescent="0.25">
      <c r="A243" s="438"/>
      <c r="B243" s="438"/>
      <c r="C243" s="438"/>
      <c r="D243" s="438"/>
      <c r="E243" s="438"/>
      <c r="F243" s="438"/>
      <c r="G243" s="438"/>
      <c r="H243" s="438"/>
      <c r="I243" s="438"/>
      <c r="J243" s="438"/>
      <c r="K243" s="438"/>
      <c r="L243" s="438"/>
      <c r="M243" s="438"/>
      <c r="N243" s="447"/>
      <c r="O243" s="443"/>
      <c r="P243" s="438"/>
      <c r="Q243" s="438"/>
      <c r="R243" s="438"/>
      <c r="S243" s="438"/>
      <c r="T243" s="438"/>
      <c r="U243" s="438"/>
      <c r="V243" s="438"/>
      <c r="W243" s="438"/>
      <c r="X243" s="438"/>
      <c r="Y243" s="438"/>
      <c r="Z243" s="438"/>
      <c r="AA243" s="438"/>
    </row>
    <row r="244" spans="1:27" ht="12" customHeight="1" x14ac:dyDescent="0.25">
      <c r="A244" s="438"/>
      <c r="B244" s="438"/>
      <c r="C244" s="438"/>
      <c r="D244" s="438"/>
      <c r="E244" s="438"/>
      <c r="F244" s="438"/>
      <c r="G244" s="438"/>
      <c r="H244" s="438"/>
      <c r="I244" s="438"/>
      <c r="J244" s="438"/>
      <c r="K244" s="438"/>
      <c r="L244" s="438"/>
      <c r="M244" s="438"/>
      <c r="N244" s="447"/>
      <c r="O244" s="443"/>
      <c r="P244" s="438"/>
      <c r="Q244" s="438"/>
      <c r="R244" s="438"/>
      <c r="S244" s="438"/>
      <c r="T244" s="438"/>
      <c r="U244" s="438"/>
      <c r="V244" s="438"/>
      <c r="W244" s="438"/>
      <c r="X244" s="438"/>
      <c r="Y244" s="438"/>
      <c r="Z244" s="438"/>
      <c r="AA244" s="438"/>
    </row>
    <row r="245" spans="1:27" ht="12" customHeight="1" x14ac:dyDescent="0.25">
      <c r="A245" s="438"/>
      <c r="B245" s="438"/>
      <c r="C245" s="438"/>
      <c r="D245" s="438"/>
      <c r="E245" s="438"/>
      <c r="F245" s="438"/>
      <c r="G245" s="438"/>
      <c r="H245" s="438"/>
      <c r="I245" s="438"/>
      <c r="J245" s="438"/>
      <c r="K245" s="438"/>
      <c r="L245" s="438"/>
      <c r="M245" s="438"/>
      <c r="N245" s="447"/>
      <c r="O245" s="443"/>
      <c r="P245" s="438"/>
      <c r="Q245" s="438"/>
      <c r="R245" s="438"/>
      <c r="S245" s="438"/>
      <c r="T245" s="438"/>
      <c r="U245" s="438"/>
      <c r="V245" s="438"/>
      <c r="W245" s="438"/>
      <c r="X245" s="438"/>
      <c r="Y245" s="438"/>
      <c r="Z245" s="438"/>
      <c r="AA245" s="438"/>
    </row>
    <row r="246" spans="1:27" ht="12" customHeight="1" x14ac:dyDescent="0.25">
      <c r="A246" s="438"/>
      <c r="B246" s="438"/>
      <c r="C246" s="438"/>
      <c r="D246" s="438"/>
      <c r="E246" s="438"/>
      <c r="F246" s="438"/>
      <c r="G246" s="438"/>
      <c r="H246" s="438"/>
      <c r="I246" s="438"/>
      <c r="J246" s="438"/>
      <c r="K246" s="438"/>
      <c r="L246" s="438"/>
      <c r="M246" s="438"/>
      <c r="N246" s="447"/>
      <c r="O246" s="443"/>
      <c r="P246" s="438"/>
      <c r="Q246" s="438"/>
      <c r="R246" s="438"/>
      <c r="S246" s="438"/>
      <c r="T246" s="438"/>
      <c r="U246" s="438"/>
      <c r="V246" s="438"/>
      <c r="W246" s="438"/>
      <c r="X246" s="438"/>
      <c r="Y246" s="438"/>
      <c r="Z246" s="438"/>
      <c r="AA246" s="438"/>
    </row>
    <row r="247" spans="1:27" ht="12" customHeight="1" x14ac:dyDescent="0.25">
      <c r="A247" s="438"/>
      <c r="B247" s="438"/>
      <c r="C247" s="438"/>
      <c r="D247" s="438"/>
      <c r="E247" s="438"/>
      <c r="F247" s="438"/>
      <c r="G247" s="438"/>
      <c r="H247" s="438"/>
      <c r="I247" s="438"/>
      <c r="J247" s="438"/>
      <c r="K247" s="438"/>
      <c r="L247" s="438"/>
      <c r="M247" s="438"/>
      <c r="N247" s="447"/>
      <c r="O247" s="443"/>
      <c r="P247" s="438"/>
      <c r="Q247" s="438"/>
      <c r="R247" s="438"/>
      <c r="S247" s="438"/>
      <c r="T247" s="438"/>
      <c r="U247" s="438"/>
      <c r="V247" s="438"/>
      <c r="W247" s="438"/>
      <c r="X247" s="438"/>
      <c r="Y247" s="438"/>
      <c r="Z247" s="438"/>
      <c r="AA247" s="438"/>
    </row>
    <row r="248" spans="1:27" ht="12" customHeight="1" x14ac:dyDescent="0.25">
      <c r="A248" s="438"/>
      <c r="B248" s="438"/>
      <c r="C248" s="438"/>
      <c r="D248" s="438"/>
      <c r="E248" s="438"/>
      <c r="F248" s="438"/>
      <c r="G248" s="438"/>
      <c r="H248" s="438"/>
      <c r="I248" s="438"/>
      <c r="J248" s="438"/>
      <c r="K248" s="438"/>
      <c r="L248" s="438"/>
      <c r="M248" s="438"/>
      <c r="N248" s="447"/>
      <c r="O248" s="443"/>
      <c r="P248" s="438"/>
      <c r="Q248" s="438"/>
      <c r="R248" s="438"/>
      <c r="S248" s="438"/>
      <c r="T248" s="438"/>
      <c r="U248" s="438"/>
      <c r="V248" s="438"/>
      <c r="W248" s="438"/>
      <c r="X248" s="438"/>
      <c r="Y248" s="438"/>
      <c r="Z248" s="438"/>
      <c r="AA248" s="438"/>
    </row>
    <row r="249" spans="1:27" ht="12" customHeight="1" x14ac:dyDescent="0.25">
      <c r="A249" s="438"/>
      <c r="B249" s="438"/>
      <c r="C249" s="438"/>
      <c r="D249" s="438"/>
      <c r="E249" s="438"/>
      <c r="F249" s="438"/>
      <c r="G249" s="438"/>
      <c r="H249" s="438"/>
      <c r="I249" s="438"/>
      <c r="J249" s="438"/>
      <c r="K249" s="438"/>
      <c r="L249" s="438"/>
      <c r="M249" s="438"/>
      <c r="N249" s="447"/>
      <c r="O249" s="443"/>
      <c r="P249" s="438"/>
      <c r="Q249" s="438"/>
      <c r="R249" s="438"/>
      <c r="S249" s="438"/>
      <c r="T249" s="438"/>
      <c r="U249" s="438"/>
      <c r="V249" s="438"/>
      <c r="W249" s="438"/>
      <c r="X249" s="438"/>
      <c r="Y249" s="438"/>
      <c r="Z249" s="438"/>
      <c r="AA249" s="438"/>
    </row>
    <row r="250" spans="1:27" ht="12" customHeight="1" x14ac:dyDescent="0.25">
      <c r="A250" s="438"/>
      <c r="B250" s="438"/>
      <c r="C250" s="438"/>
      <c r="D250" s="438"/>
      <c r="E250" s="438"/>
      <c r="F250" s="438"/>
      <c r="G250" s="438"/>
      <c r="H250" s="438"/>
      <c r="I250" s="438"/>
      <c r="J250" s="438"/>
      <c r="K250" s="438"/>
      <c r="L250" s="438"/>
      <c r="M250" s="438"/>
      <c r="N250" s="447"/>
      <c r="O250" s="443"/>
      <c r="P250" s="438"/>
      <c r="Q250" s="438"/>
      <c r="R250" s="438"/>
      <c r="S250" s="438"/>
      <c r="T250" s="438"/>
      <c r="U250" s="438"/>
      <c r="V250" s="438"/>
      <c r="W250" s="438"/>
      <c r="X250" s="438"/>
      <c r="Y250" s="438"/>
      <c r="Z250" s="438"/>
      <c r="AA250" s="438"/>
    </row>
    <row r="251" spans="1:27" ht="12" customHeight="1" x14ac:dyDescent="0.25">
      <c r="A251" s="438"/>
      <c r="B251" s="438"/>
      <c r="C251" s="438"/>
      <c r="D251" s="438"/>
      <c r="E251" s="438"/>
      <c r="F251" s="438"/>
      <c r="G251" s="438"/>
      <c r="H251" s="438"/>
      <c r="I251" s="438"/>
      <c r="J251" s="438"/>
      <c r="K251" s="438"/>
      <c r="L251" s="438"/>
      <c r="M251" s="438"/>
      <c r="N251" s="447"/>
      <c r="O251" s="443"/>
      <c r="P251" s="438"/>
      <c r="Q251" s="438"/>
      <c r="R251" s="438"/>
      <c r="S251" s="438"/>
      <c r="T251" s="438"/>
      <c r="U251" s="438"/>
      <c r="V251" s="438"/>
      <c r="W251" s="438"/>
      <c r="X251" s="438"/>
      <c r="Y251" s="438"/>
      <c r="Z251" s="438"/>
      <c r="AA251" s="438"/>
    </row>
    <row r="252" spans="1:27" ht="12" customHeight="1" x14ac:dyDescent="0.25">
      <c r="A252" s="438"/>
      <c r="B252" s="438"/>
      <c r="C252" s="438"/>
      <c r="D252" s="438"/>
      <c r="E252" s="438"/>
      <c r="F252" s="438"/>
      <c r="G252" s="438"/>
      <c r="H252" s="438"/>
      <c r="I252" s="438"/>
      <c r="J252" s="438"/>
      <c r="K252" s="438"/>
      <c r="L252" s="438"/>
      <c r="M252" s="438"/>
      <c r="N252" s="447"/>
      <c r="O252" s="443"/>
      <c r="P252" s="438"/>
      <c r="Q252" s="438"/>
      <c r="R252" s="438"/>
      <c r="S252" s="438"/>
      <c r="T252" s="438"/>
      <c r="U252" s="438"/>
      <c r="V252" s="438"/>
      <c r="W252" s="438"/>
      <c r="X252" s="438"/>
      <c r="Y252" s="438"/>
      <c r="Z252" s="438"/>
      <c r="AA252" s="438"/>
    </row>
    <row r="253" spans="1:27" ht="12" customHeight="1" x14ac:dyDescent="0.25">
      <c r="A253" s="438"/>
      <c r="B253" s="438"/>
      <c r="C253" s="438"/>
      <c r="D253" s="438"/>
      <c r="E253" s="438"/>
      <c r="F253" s="438"/>
      <c r="G253" s="438"/>
      <c r="H253" s="438"/>
      <c r="I253" s="438"/>
      <c r="J253" s="438"/>
      <c r="K253" s="438"/>
      <c r="L253" s="438"/>
      <c r="M253" s="438"/>
      <c r="N253" s="447"/>
      <c r="O253" s="443"/>
      <c r="P253" s="438"/>
      <c r="Q253" s="438"/>
      <c r="R253" s="438"/>
      <c r="S253" s="438"/>
      <c r="T253" s="438"/>
      <c r="U253" s="438"/>
      <c r="V253" s="438"/>
      <c r="W253" s="438"/>
      <c r="X253" s="438"/>
      <c r="Y253" s="438"/>
      <c r="Z253" s="438"/>
      <c r="AA253" s="438"/>
    </row>
    <row r="254" spans="1:27" ht="12" customHeight="1" x14ac:dyDescent="0.25">
      <c r="A254" s="438"/>
      <c r="B254" s="438"/>
      <c r="C254" s="438"/>
      <c r="D254" s="438"/>
      <c r="E254" s="438"/>
      <c r="F254" s="438"/>
      <c r="G254" s="438"/>
      <c r="H254" s="438"/>
      <c r="I254" s="438"/>
      <c r="J254" s="438"/>
      <c r="K254" s="438"/>
      <c r="L254" s="438"/>
      <c r="M254" s="438"/>
      <c r="N254" s="447"/>
      <c r="O254" s="443"/>
      <c r="P254" s="438"/>
      <c r="Q254" s="438"/>
      <c r="R254" s="438"/>
      <c r="S254" s="438"/>
      <c r="T254" s="438"/>
      <c r="U254" s="438"/>
      <c r="V254" s="438"/>
      <c r="W254" s="438"/>
      <c r="X254" s="438"/>
      <c r="Y254" s="438"/>
      <c r="Z254" s="438"/>
      <c r="AA254" s="438"/>
    </row>
    <row r="255" spans="1:27" ht="12" customHeight="1" x14ac:dyDescent="0.25">
      <c r="A255" s="438"/>
      <c r="B255" s="438"/>
      <c r="C255" s="438"/>
      <c r="D255" s="438"/>
      <c r="E255" s="438"/>
      <c r="F255" s="438"/>
      <c r="G255" s="438"/>
      <c r="H255" s="438"/>
      <c r="I255" s="438"/>
      <c r="J255" s="438"/>
      <c r="K255" s="438"/>
      <c r="L255" s="438"/>
      <c r="M255" s="438"/>
      <c r="N255" s="447"/>
      <c r="O255" s="443"/>
      <c r="P255" s="438"/>
      <c r="Q255" s="438"/>
      <c r="R255" s="438"/>
      <c r="S255" s="438"/>
      <c r="T255" s="438"/>
      <c r="U255" s="438"/>
      <c r="V255" s="438"/>
      <c r="W255" s="438"/>
      <c r="X255" s="438"/>
      <c r="Y255" s="438"/>
      <c r="Z255" s="438"/>
      <c r="AA255" s="438"/>
    </row>
    <row r="256" spans="1:27" ht="12" customHeight="1" x14ac:dyDescent="0.25">
      <c r="A256" s="438"/>
      <c r="B256" s="438"/>
      <c r="C256" s="438"/>
      <c r="D256" s="438"/>
      <c r="E256" s="438"/>
      <c r="F256" s="438"/>
      <c r="G256" s="438"/>
      <c r="H256" s="438"/>
      <c r="I256" s="438"/>
      <c r="J256" s="438"/>
      <c r="K256" s="438"/>
      <c r="L256" s="438"/>
      <c r="M256" s="438"/>
      <c r="N256" s="447"/>
      <c r="O256" s="443"/>
      <c r="P256" s="438"/>
      <c r="Q256" s="438"/>
      <c r="R256" s="438"/>
      <c r="S256" s="438"/>
      <c r="T256" s="438"/>
      <c r="U256" s="438"/>
      <c r="V256" s="438"/>
      <c r="W256" s="438"/>
      <c r="X256" s="438"/>
      <c r="Y256" s="438"/>
      <c r="Z256" s="438"/>
      <c r="AA256" s="438"/>
    </row>
    <row r="257" spans="1:27" ht="12" customHeight="1" x14ac:dyDescent="0.25">
      <c r="A257" s="438"/>
      <c r="B257" s="438"/>
      <c r="C257" s="438"/>
      <c r="D257" s="438"/>
      <c r="E257" s="438"/>
      <c r="F257" s="438"/>
      <c r="G257" s="438"/>
      <c r="H257" s="438"/>
      <c r="I257" s="438"/>
      <c r="J257" s="438"/>
      <c r="K257" s="438"/>
      <c r="L257" s="438"/>
      <c r="M257" s="438"/>
      <c r="N257" s="447"/>
      <c r="O257" s="443"/>
      <c r="P257" s="438"/>
      <c r="Q257" s="438"/>
      <c r="R257" s="438"/>
      <c r="S257" s="438"/>
      <c r="T257" s="438"/>
      <c r="U257" s="438"/>
      <c r="V257" s="438"/>
      <c r="W257" s="438"/>
      <c r="X257" s="438"/>
      <c r="Y257" s="438"/>
      <c r="Z257" s="438"/>
      <c r="AA257" s="438"/>
    </row>
    <row r="258" spans="1:27" ht="12" customHeight="1" x14ac:dyDescent="0.25">
      <c r="A258" s="438"/>
      <c r="B258" s="438"/>
      <c r="C258" s="438"/>
      <c r="D258" s="438"/>
      <c r="E258" s="438"/>
      <c r="F258" s="438"/>
      <c r="G258" s="438"/>
      <c r="H258" s="438"/>
      <c r="I258" s="438"/>
      <c r="J258" s="438"/>
      <c r="K258" s="438"/>
      <c r="L258" s="438"/>
      <c r="M258" s="438"/>
      <c r="N258" s="447"/>
      <c r="O258" s="443"/>
      <c r="P258" s="438"/>
      <c r="Q258" s="438"/>
      <c r="R258" s="438"/>
      <c r="S258" s="438"/>
      <c r="T258" s="438"/>
      <c r="U258" s="438"/>
      <c r="V258" s="438"/>
      <c r="W258" s="438"/>
      <c r="X258" s="438"/>
      <c r="Y258" s="438"/>
      <c r="Z258" s="438"/>
      <c r="AA258" s="438"/>
    </row>
    <row r="259" spans="1:27" ht="12" customHeight="1" x14ac:dyDescent="0.25">
      <c r="A259" s="438"/>
      <c r="B259" s="438"/>
      <c r="C259" s="438"/>
      <c r="D259" s="438"/>
      <c r="E259" s="438"/>
      <c r="F259" s="438"/>
      <c r="G259" s="438"/>
      <c r="H259" s="438"/>
      <c r="I259" s="438"/>
      <c r="J259" s="438"/>
      <c r="K259" s="438"/>
      <c r="L259" s="438"/>
      <c r="M259" s="438"/>
      <c r="N259" s="447"/>
      <c r="O259" s="443"/>
      <c r="P259" s="438"/>
      <c r="Q259" s="438"/>
      <c r="R259" s="438"/>
      <c r="S259" s="438"/>
      <c r="T259" s="438"/>
      <c r="U259" s="438"/>
      <c r="V259" s="438"/>
      <c r="W259" s="438"/>
      <c r="X259" s="438"/>
      <c r="Y259" s="438"/>
      <c r="Z259" s="438"/>
      <c r="AA259" s="438"/>
    </row>
    <row r="260" spans="1:27" ht="12" customHeight="1" x14ac:dyDescent="0.25">
      <c r="A260" s="438"/>
      <c r="B260" s="438"/>
      <c r="C260" s="438"/>
      <c r="D260" s="438"/>
      <c r="E260" s="438"/>
      <c r="F260" s="438"/>
      <c r="G260" s="438"/>
      <c r="H260" s="438"/>
      <c r="I260" s="438"/>
      <c r="J260" s="438"/>
      <c r="K260" s="438"/>
      <c r="L260" s="438"/>
      <c r="M260" s="438"/>
      <c r="N260" s="447"/>
      <c r="O260" s="443"/>
      <c r="P260" s="438"/>
      <c r="Q260" s="438"/>
      <c r="R260" s="438"/>
      <c r="S260" s="438"/>
      <c r="T260" s="438"/>
      <c r="U260" s="438"/>
      <c r="V260" s="438"/>
      <c r="W260" s="438"/>
      <c r="X260" s="438"/>
      <c r="Y260" s="438"/>
      <c r="Z260" s="438"/>
      <c r="AA260" s="438"/>
    </row>
    <row r="261" spans="1:27" ht="12" customHeight="1" x14ac:dyDescent="0.25">
      <c r="A261" s="438"/>
      <c r="B261" s="438"/>
      <c r="C261" s="438"/>
      <c r="D261" s="438"/>
      <c r="E261" s="438"/>
      <c r="F261" s="438"/>
      <c r="G261" s="438"/>
      <c r="H261" s="438"/>
      <c r="I261" s="438"/>
      <c r="J261" s="438"/>
      <c r="K261" s="438"/>
      <c r="L261" s="438"/>
      <c r="M261" s="438"/>
      <c r="N261" s="447"/>
      <c r="O261" s="443"/>
      <c r="P261" s="438"/>
      <c r="Q261" s="438"/>
      <c r="R261" s="438"/>
      <c r="S261" s="438"/>
      <c r="T261" s="438"/>
      <c r="U261" s="438"/>
      <c r="V261" s="438"/>
      <c r="W261" s="438"/>
      <c r="X261" s="438"/>
      <c r="Y261" s="438"/>
      <c r="Z261" s="438"/>
      <c r="AA261" s="438"/>
    </row>
    <row r="262" spans="1:27" ht="12" customHeight="1" x14ac:dyDescent="0.25">
      <c r="A262" s="438"/>
      <c r="B262" s="438"/>
      <c r="C262" s="438"/>
      <c r="D262" s="438"/>
      <c r="E262" s="438"/>
      <c r="F262" s="438"/>
      <c r="G262" s="438"/>
      <c r="H262" s="438"/>
      <c r="I262" s="438"/>
      <c r="J262" s="438"/>
      <c r="K262" s="438"/>
      <c r="L262" s="438"/>
      <c r="M262" s="438"/>
      <c r="N262" s="447"/>
      <c r="O262" s="443"/>
      <c r="P262" s="438"/>
      <c r="Q262" s="438"/>
      <c r="R262" s="438"/>
      <c r="S262" s="438"/>
      <c r="T262" s="438"/>
      <c r="U262" s="438"/>
      <c r="V262" s="438"/>
      <c r="W262" s="438"/>
      <c r="X262" s="438"/>
      <c r="Y262" s="438"/>
      <c r="Z262" s="438"/>
      <c r="AA262" s="438"/>
    </row>
    <row r="263" spans="1:27" ht="12" customHeight="1" x14ac:dyDescent="0.25">
      <c r="A263" s="438"/>
      <c r="B263" s="438"/>
      <c r="C263" s="438"/>
      <c r="D263" s="438"/>
      <c r="E263" s="438"/>
      <c r="F263" s="438"/>
      <c r="G263" s="438"/>
      <c r="H263" s="438"/>
      <c r="I263" s="438"/>
      <c r="J263" s="438"/>
      <c r="K263" s="438"/>
      <c r="L263" s="438"/>
      <c r="M263" s="438"/>
      <c r="N263" s="447"/>
      <c r="O263" s="443"/>
      <c r="P263" s="438"/>
      <c r="Q263" s="438"/>
      <c r="R263" s="438"/>
      <c r="S263" s="438"/>
      <c r="T263" s="438"/>
      <c r="U263" s="438"/>
      <c r="V263" s="438"/>
      <c r="W263" s="438"/>
      <c r="X263" s="438"/>
      <c r="Y263" s="438"/>
      <c r="Z263" s="438"/>
      <c r="AA263" s="438"/>
    </row>
    <row r="264" spans="1:27" ht="12" customHeight="1" x14ac:dyDescent="0.25">
      <c r="A264" s="438"/>
      <c r="B264" s="438"/>
      <c r="C264" s="438"/>
      <c r="D264" s="438"/>
      <c r="E264" s="438"/>
      <c r="F264" s="438"/>
      <c r="G264" s="438"/>
      <c r="H264" s="438"/>
      <c r="I264" s="438"/>
      <c r="J264" s="438"/>
      <c r="K264" s="438"/>
      <c r="L264" s="438"/>
      <c r="M264" s="438"/>
      <c r="N264" s="447"/>
      <c r="O264" s="443"/>
      <c r="P264" s="438"/>
      <c r="Q264" s="438"/>
      <c r="R264" s="438"/>
      <c r="S264" s="438"/>
      <c r="T264" s="438"/>
      <c r="U264" s="438"/>
      <c r="V264" s="438"/>
      <c r="W264" s="438"/>
      <c r="X264" s="438"/>
      <c r="Y264" s="438"/>
      <c r="Z264" s="438"/>
      <c r="AA264" s="438"/>
    </row>
    <row r="265" spans="1:27" ht="12" customHeight="1" x14ac:dyDescent="0.25">
      <c r="A265" s="438"/>
      <c r="B265" s="438"/>
      <c r="C265" s="438"/>
      <c r="D265" s="438"/>
      <c r="E265" s="438"/>
      <c r="F265" s="438"/>
      <c r="G265" s="438"/>
      <c r="H265" s="438"/>
      <c r="I265" s="438"/>
      <c r="J265" s="438"/>
      <c r="K265" s="438"/>
      <c r="L265" s="438"/>
      <c r="M265" s="438"/>
      <c r="N265" s="447"/>
      <c r="O265" s="443"/>
      <c r="P265" s="438"/>
      <c r="Q265" s="438"/>
      <c r="R265" s="438"/>
      <c r="S265" s="438"/>
      <c r="T265" s="438"/>
      <c r="U265" s="438"/>
      <c r="V265" s="438"/>
      <c r="W265" s="438"/>
      <c r="X265" s="438"/>
      <c r="Y265" s="438"/>
      <c r="Z265" s="438"/>
      <c r="AA265" s="438"/>
    </row>
    <row r="266" spans="1:27" ht="12" customHeight="1" x14ac:dyDescent="0.25">
      <c r="A266" s="438"/>
      <c r="B266" s="438"/>
      <c r="C266" s="438"/>
      <c r="D266" s="438"/>
      <c r="E266" s="438"/>
      <c r="F266" s="438"/>
      <c r="G266" s="438"/>
      <c r="H266" s="438"/>
      <c r="I266" s="438"/>
      <c r="J266" s="438"/>
      <c r="K266" s="438"/>
      <c r="L266" s="438"/>
      <c r="M266" s="438"/>
      <c r="N266" s="447"/>
      <c r="O266" s="443"/>
      <c r="P266" s="438"/>
      <c r="Q266" s="438"/>
      <c r="R266" s="438"/>
      <c r="S266" s="438"/>
      <c r="T266" s="438"/>
      <c r="U266" s="438"/>
      <c r="V266" s="438"/>
      <c r="W266" s="438"/>
      <c r="X266" s="438"/>
      <c r="Y266" s="438"/>
      <c r="Z266" s="438"/>
      <c r="AA266" s="438"/>
    </row>
    <row r="267" spans="1:27" ht="12" customHeight="1" x14ac:dyDescent="0.25">
      <c r="A267" s="438"/>
      <c r="B267" s="438"/>
      <c r="C267" s="438"/>
      <c r="D267" s="438"/>
      <c r="E267" s="438"/>
      <c r="F267" s="438"/>
      <c r="G267" s="438"/>
      <c r="H267" s="438"/>
      <c r="I267" s="438"/>
      <c r="J267" s="438"/>
      <c r="K267" s="438"/>
      <c r="L267" s="438"/>
      <c r="M267" s="438"/>
      <c r="N267" s="447"/>
      <c r="O267" s="443"/>
      <c r="P267" s="438"/>
      <c r="Q267" s="438"/>
      <c r="R267" s="438"/>
      <c r="S267" s="438"/>
      <c r="T267" s="438"/>
      <c r="U267" s="438"/>
      <c r="V267" s="438"/>
      <c r="W267" s="438"/>
      <c r="X267" s="438"/>
      <c r="Y267" s="438"/>
      <c r="Z267" s="438"/>
      <c r="AA267" s="438"/>
    </row>
    <row r="268" spans="1:27" ht="12" customHeight="1" x14ac:dyDescent="0.25">
      <c r="A268" s="438"/>
      <c r="B268" s="438"/>
      <c r="C268" s="438"/>
      <c r="D268" s="438"/>
      <c r="E268" s="438"/>
      <c r="F268" s="438"/>
      <c r="G268" s="438"/>
      <c r="H268" s="438"/>
      <c r="I268" s="438"/>
      <c r="J268" s="438"/>
      <c r="K268" s="438"/>
      <c r="L268" s="438"/>
      <c r="M268" s="438"/>
      <c r="N268" s="447"/>
      <c r="O268" s="443"/>
      <c r="P268" s="438"/>
      <c r="Q268" s="438"/>
      <c r="R268" s="438"/>
      <c r="S268" s="438"/>
      <c r="T268" s="438"/>
      <c r="U268" s="438"/>
      <c r="V268" s="438"/>
      <c r="W268" s="438"/>
      <c r="X268" s="438"/>
      <c r="Y268" s="438"/>
      <c r="Z268" s="438"/>
      <c r="AA268" s="438"/>
    </row>
    <row r="269" spans="1:27" ht="12" customHeight="1" x14ac:dyDescent="0.25">
      <c r="A269" s="438"/>
      <c r="B269" s="438"/>
      <c r="C269" s="438"/>
      <c r="D269" s="438"/>
      <c r="E269" s="438"/>
      <c r="F269" s="438"/>
      <c r="G269" s="438"/>
      <c r="H269" s="438"/>
      <c r="I269" s="438"/>
      <c r="J269" s="438"/>
      <c r="K269" s="438"/>
      <c r="L269" s="438"/>
      <c r="M269" s="438"/>
      <c r="N269" s="447"/>
      <c r="O269" s="443"/>
      <c r="P269" s="438"/>
      <c r="Q269" s="438"/>
      <c r="R269" s="438"/>
      <c r="S269" s="438"/>
      <c r="T269" s="438"/>
      <c r="U269" s="438"/>
      <c r="V269" s="438"/>
      <c r="W269" s="438"/>
      <c r="X269" s="438"/>
      <c r="Y269" s="438"/>
      <c r="Z269" s="438"/>
      <c r="AA269" s="438"/>
    </row>
    <row r="270" spans="1:27" ht="12" customHeight="1" x14ac:dyDescent="0.25">
      <c r="A270" s="438"/>
      <c r="B270" s="438"/>
      <c r="C270" s="438"/>
      <c r="D270" s="438"/>
      <c r="E270" s="438"/>
      <c r="F270" s="438"/>
      <c r="G270" s="438"/>
      <c r="H270" s="438"/>
      <c r="I270" s="438"/>
      <c r="J270" s="438"/>
      <c r="K270" s="438"/>
      <c r="L270" s="438"/>
      <c r="M270" s="438"/>
      <c r="N270" s="447"/>
      <c r="O270" s="443"/>
      <c r="P270" s="438"/>
      <c r="Q270" s="438"/>
      <c r="R270" s="438"/>
      <c r="S270" s="438"/>
      <c r="T270" s="438"/>
      <c r="U270" s="438"/>
      <c r="V270" s="438"/>
      <c r="W270" s="438"/>
      <c r="X270" s="438"/>
      <c r="Y270" s="438"/>
      <c r="Z270" s="438"/>
      <c r="AA270" s="438"/>
    </row>
    <row r="271" spans="1:27" ht="12" customHeight="1" x14ac:dyDescent="0.25">
      <c r="A271" s="438"/>
      <c r="B271" s="438"/>
      <c r="C271" s="438"/>
      <c r="D271" s="438"/>
      <c r="E271" s="438"/>
      <c r="F271" s="438"/>
      <c r="G271" s="438"/>
      <c r="H271" s="438"/>
      <c r="I271" s="438"/>
      <c r="J271" s="438"/>
      <c r="K271" s="438"/>
      <c r="L271" s="438"/>
      <c r="M271" s="438"/>
      <c r="N271" s="447"/>
      <c r="O271" s="443"/>
      <c r="P271" s="438"/>
      <c r="Q271" s="438"/>
      <c r="R271" s="438"/>
      <c r="S271" s="438"/>
      <c r="T271" s="438"/>
      <c r="U271" s="438"/>
      <c r="V271" s="438"/>
      <c r="W271" s="438"/>
      <c r="X271" s="438"/>
      <c r="Y271" s="438"/>
      <c r="Z271" s="438"/>
      <c r="AA271" s="438"/>
    </row>
    <row r="272" spans="1:27" ht="12" customHeight="1" x14ac:dyDescent="0.25">
      <c r="A272" s="438"/>
      <c r="B272" s="438"/>
      <c r="C272" s="438"/>
      <c r="D272" s="438"/>
      <c r="E272" s="438"/>
      <c r="F272" s="438"/>
      <c r="G272" s="438"/>
      <c r="H272" s="438"/>
      <c r="I272" s="438"/>
      <c r="J272" s="438"/>
      <c r="K272" s="438"/>
      <c r="L272" s="438"/>
      <c r="M272" s="438"/>
      <c r="N272" s="447"/>
      <c r="O272" s="443"/>
      <c r="P272" s="438"/>
      <c r="Q272" s="438"/>
      <c r="R272" s="438"/>
      <c r="S272" s="438"/>
      <c r="T272" s="438"/>
      <c r="U272" s="438"/>
      <c r="V272" s="438"/>
      <c r="W272" s="438"/>
      <c r="X272" s="438"/>
      <c r="Y272" s="438"/>
      <c r="Z272" s="438"/>
      <c r="AA272" s="438"/>
    </row>
    <row r="273" spans="1:27" ht="12" customHeight="1" x14ac:dyDescent="0.25">
      <c r="A273" s="438"/>
      <c r="B273" s="438"/>
      <c r="C273" s="438"/>
      <c r="D273" s="438"/>
      <c r="E273" s="438"/>
      <c r="F273" s="438"/>
      <c r="G273" s="438"/>
      <c r="H273" s="438"/>
      <c r="I273" s="438"/>
      <c r="J273" s="438"/>
      <c r="K273" s="438"/>
      <c r="L273" s="438"/>
      <c r="M273" s="438"/>
      <c r="N273" s="447"/>
      <c r="O273" s="443"/>
      <c r="P273" s="438"/>
      <c r="Q273" s="438"/>
      <c r="R273" s="438"/>
      <c r="S273" s="438"/>
      <c r="T273" s="438"/>
      <c r="U273" s="438"/>
      <c r="V273" s="438"/>
      <c r="W273" s="438"/>
      <c r="X273" s="438"/>
      <c r="Y273" s="438"/>
      <c r="Z273" s="438"/>
      <c r="AA273" s="438"/>
    </row>
    <row r="274" spans="1:27" ht="12" customHeight="1" x14ac:dyDescent="0.25">
      <c r="A274" s="438"/>
      <c r="B274" s="438"/>
      <c r="C274" s="438"/>
      <c r="D274" s="438"/>
      <c r="E274" s="438"/>
      <c r="F274" s="438"/>
      <c r="G274" s="438"/>
      <c r="H274" s="438"/>
      <c r="I274" s="438"/>
      <c r="J274" s="438"/>
      <c r="K274" s="438"/>
      <c r="L274" s="438"/>
      <c r="M274" s="438"/>
      <c r="N274" s="447"/>
      <c r="O274" s="443"/>
      <c r="P274" s="438"/>
      <c r="Q274" s="438"/>
      <c r="R274" s="438"/>
      <c r="S274" s="438"/>
      <c r="T274" s="438"/>
      <c r="U274" s="438"/>
      <c r="V274" s="438"/>
      <c r="W274" s="438"/>
      <c r="X274" s="438"/>
      <c r="Y274" s="438"/>
      <c r="Z274" s="438"/>
      <c r="AA274" s="438"/>
    </row>
    <row r="275" spans="1:27" ht="12" customHeight="1" x14ac:dyDescent="0.25">
      <c r="A275" s="438"/>
      <c r="B275" s="438"/>
      <c r="C275" s="438"/>
      <c r="D275" s="438"/>
      <c r="E275" s="438"/>
      <c r="F275" s="438"/>
      <c r="G275" s="438"/>
      <c r="H275" s="438"/>
      <c r="I275" s="438"/>
      <c r="J275" s="438"/>
      <c r="K275" s="438"/>
      <c r="L275" s="438"/>
      <c r="M275" s="438"/>
      <c r="N275" s="447"/>
      <c r="O275" s="443"/>
      <c r="P275" s="438"/>
      <c r="Q275" s="438"/>
      <c r="R275" s="438"/>
      <c r="S275" s="438"/>
      <c r="T275" s="438"/>
      <c r="U275" s="438"/>
      <c r="V275" s="438"/>
      <c r="W275" s="438"/>
      <c r="X275" s="438"/>
      <c r="Y275" s="438"/>
      <c r="Z275" s="438"/>
      <c r="AA275" s="438"/>
    </row>
    <row r="276" spans="1:27" ht="12" customHeight="1" x14ac:dyDescent="0.25">
      <c r="A276" s="438"/>
      <c r="B276" s="438"/>
      <c r="C276" s="438"/>
      <c r="D276" s="438"/>
      <c r="E276" s="438"/>
      <c r="F276" s="438"/>
      <c r="G276" s="438"/>
      <c r="H276" s="438"/>
      <c r="I276" s="438"/>
      <c r="J276" s="438"/>
      <c r="K276" s="438"/>
      <c r="L276" s="438"/>
      <c r="M276" s="438"/>
      <c r="N276" s="447"/>
      <c r="O276" s="443"/>
      <c r="P276" s="438"/>
      <c r="Q276" s="438"/>
      <c r="R276" s="438"/>
      <c r="S276" s="438"/>
      <c r="T276" s="438"/>
      <c r="U276" s="438"/>
      <c r="V276" s="438"/>
      <c r="W276" s="438"/>
      <c r="X276" s="438"/>
      <c r="Y276" s="438"/>
      <c r="Z276" s="438"/>
      <c r="AA276" s="438"/>
    </row>
    <row r="277" spans="1:27" ht="12" customHeight="1" x14ac:dyDescent="0.25">
      <c r="A277" s="438"/>
      <c r="B277" s="438"/>
      <c r="C277" s="438"/>
      <c r="D277" s="438"/>
      <c r="E277" s="438"/>
      <c r="F277" s="438"/>
      <c r="G277" s="438"/>
      <c r="H277" s="438"/>
      <c r="I277" s="438"/>
      <c r="J277" s="438"/>
      <c r="K277" s="438"/>
      <c r="L277" s="438"/>
      <c r="M277" s="438"/>
      <c r="N277" s="447"/>
      <c r="O277" s="443"/>
      <c r="P277" s="438"/>
      <c r="Q277" s="438"/>
      <c r="R277" s="438"/>
      <c r="S277" s="438"/>
      <c r="T277" s="438"/>
      <c r="U277" s="438"/>
      <c r="V277" s="438"/>
      <c r="W277" s="438"/>
      <c r="X277" s="438"/>
      <c r="Y277" s="438"/>
      <c r="Z277" s="438"/>
      <c r="AA277" s="438"/>
    </row>
    <row r="278" spans="1:27" ht="12" customHeight="1" x14ac:dyDescent="0.25">
      <c r="A278" s="438"/>
      <c r="B278" s="438"/>
      <c r="C278" s="438"/>
      <c r="D278" s="438"/>
      <c r="E278" s="438"/>
      <c r="F278" s="438"/>
      <c r="G278" s="438"/>
      <c r="H278" s="438"/>
      <c r="I278" s="438"/>
      <c r="J278" s="438"/>
      <c r="K278" s="438"/>
      <c r="L278" s="438"/>
      <c r="M278" s="438"/>
      <c r="N278" s="447"/>
      <c r="O278" s="443"/>
      <c r="P278" s="438"/>
      <c r="Q278" s="438"/>
      <c r="R278" s="438"/>
      <c r="S278" s="438"/>
      <c r="T278" s="438"/>
      <c r="U278" s="438"/>
      <c r="V278" s="438"/>
      <c r="W278" s="438"/>
      <c r="X278" s="438"/>
      <c r="Y278" s="438"/>
      <c r="Z278" s="438"/>
      <c r="AA278" s="438"/>
    </row>
    <row r="279" spans="1:27" ht="12" customHeight="1" x14ac:dyDescent="0.25">
      <c r="A279" s="438"/>
      <c r="B279" s="438"/>
      <c r="C279" s="438"/>
      <c r="D279" s="438"/>
      <c r="E279" s="438"/>
      <c r="F279" s="438"/>
      <c r="G279" s="438"/>
      <c r="H279" s="438"/>
      <c r="I279" s="438"/>
      <c r="J279" s="438"/>
      <c r="K279" s="438"/>
      <c r="L279" s="438"/>
      <c r="M279" s="438"/>
      <c r="N279" s="447"/>
      <c r="O279" s="443"/>
      <c r="P279" s="438"/>
      <c r="Q279" s="438"/>
      <c r="R279" s="438"/>
      <c r="S279" s="438"/>
      <c r="T279" s="438"/>
      <c r="U279" s="438"/>
      <c r="V279" s="438"/>
      <c r="W279" s="438"/>
      <c r="X279" s="438"/>
      <c r="Y279" s="438"/>
      <c r="Z279" s="438"/>
      <c r="AA279" s="438"/>
    </row>
    <row r="280" spans="1:27" ht="12" customHeight="1" x14ac:dyDescent="0.25">
      <c r="A280" s="438"/>
      <c r="B280" s="438"/>
      <c r="C280" s="438"/>
      <c r="D280" s="438"/>
      <c r="E280" s="438"/>
      <c r="F280" s="438"/>
      <c r="G280" s="438"/>
      <c r="H280" s="438"/>
      <c r="I280" s="438"/>
      <c r="J280" s="438"/>
      <c r="K280" s="438"/>
      <c r="L280" s="438"/>
      <c r="M280" s="438"/>
      <c r="N280" s="447"/>
      <c r="O280" s="443"/>
      <c r="P280" s="438"/>
      <c r="Q280" s="438"/>
      <c r="R280" s="438"/>
      <c r="S280" s="438"/>
      <c r="T280" s="438"/>
      <c r="U280" s="438"/>
      <c r="V280" s="438"/>
      <c r="W280" s="438"/>
      <c r="X280" s="438"/>
      <c r="Y280" s="438"/>
      <c r="Z280" s="438"/>
      <c r="AA280" s="438"/>
    </row>
    <row r="281" spans="1:27" ht="12" customHeight="1" x14ac:dyDescent="0.25">
      <c r="A281" s="438"/>
      <c r="B281" s="438"/>
      <c r="C281" s="438"/>
      <c r="D281" s="438"/>
      <c r="E281" s="438"/>
      <c r="F281" s="438"/>
      <c r="G281" s="438"/>
      <c r="H281" s="438"/>
      <c r="I281" s="438"/>
      <c r="J281" s="438"/>
      <c r="K281" s="438"/>
      <c r="L281" s="438"/>
      <c r="M281" s="438"/>
      <c r="N281" s="447"/>
      <c r="O281" s="443"/>
      <c r="P281" s="438"/>
      <c r="Q281" s="438"/>
      <c r="R281" s="438"/>
      <c r="S281" s="438"/>
      <c r="T281" s="438"/>
      <c r="U281" s="438"/>
      <c r="V281" s="438"/>
      <c r="W281" s="438"/>
      <c r="X281" s="438"/>
      <c r="Y281" s="438"/>
      <c r="Z281" s="438"/>
      <c r="AA281" s="438"/>
    </row>
    <row r="282" spans="1:27" ht="12" customHeight="1" x14ac:dyDescent="0.25">
      <c r="A282" s="438"/>
      <c r="B282" s="438"/>
      <c r="C282" s="438"/>
      <c r="D282" s="438"/>
      <c r="E282" s="438"/>
      <c r="F282" s="438"/>
      <c r="G282" s="438"/>
      <c r="H282" s="438"/>
      <c r="I282" s="438"/>
      <c r="J282" s="438"/>
      <c r="K282" s="438"/>
      <c r="L282" s="438"/>
      <c r="M282" s="438"/>
      <c r="N282" s="447"/>
      <c r="O282" s="443"/>
      <c r="P282" s="438"/>
      <c r="Q282" s="438"/>
      <c r="R282" s="438"/>
      <c r="S282" s="438"/>
      <c r="T282" s="438"/>
      <c r="U282" s="438"/>
      <c r="V282" s="438"/>
      <c r="W282" s="438"/>
      <c r="X282" s="438"/>
      <c r="Y282" s="438"/>
      <c r="Z282" s="438"/>
      <c r="AA282" s="438"/>
    </row>
    <row r="283" spans="1:27" ht="12" customHeight="1" x14ac:dyDescent="0.25">
      <c r="A283" s="438"/>
      <c r="B283" s="438"/>
      <c r="C283" s="438"/>
      <c r="D283" s="438"/>
      <c r="E283" s="438"/>
      <c r="F283" s="438"/>
      <c r="G283" s="438"/>
      <c r="H283" s="438"/>
      <c r="I283" s="438"/>
      <c r="J283" s="438"/>
      <c r="K283" s="438"/>
      <c r="L283" s="438"/>
      <c r="M283" s="438"/>
      <c r="N283" s="447"/>
      <c r="O283" s="443"/>
      <c r="P283" s="438"/>
      <c r="Q283" s="438"/>
      <c r="R283" s="438"/>
      <c r="S283" s="438"/>
      <c r="T283" s="438"/>
      <c r="U283" s="438"/>
      <c r="V283" s="438"/>
      <c r="W283" s="438"/>
      <c r="X283" s="438"/>
      <c r="Y283" s="438"/>
      <c r="Z283" s="438"/>
      <c r="AA283" s="438"/>
    </row>
    <row r="284" spans="1:27" ht="12" customHeight="1" x14ac:dyDescent="0.25">
      <c r="A284" s="438"/>
      <c r="B284" s="438"/>
      <c r="C284" s="438"/>
      <c r="D284" s="438"/>
      <c r="E284" s="438"/>
      <c r="F284" s="438"/>
      <c r="G284" s="438"/>
      <c r="H284" s="438"/>
      <c r="I284" s="438"/>
      <c r="J284" s="438"/>
      <c r="K284" s="438"/>
      <c r="L284" s="438"/>
      <c r="M284" s="438"/>
      <c r="N284" s="447"/>
      <c r="O284" s="443"/>
      <c r="P284" s="438"/>
      <c r="Q284" s="438"/>
      <c r="R284" s="438"/>
      <c r="S284" s="438"/>
      <c r="T284" s="438"/>
      <c r="U284" s="438"/>
      <c r="V284" s="438"/>
      <c r="W284" s="438"/>
      <c r="X284" s="438"/>
      <c r="Y284" s="438"/>
      <c r="Z284" s="438"/>
      <c r="AA284" s="438"/>
    </row>
    <row r="285" spans="1:27" ht="12" customHeight="1" x14ac:dyDescent="0.25">
      <c r="A285" s="438"/>
      <c r="B285" s="438"/>
      <c r="C285" s="438"/>
      <c r="D285" s="438"/>
      <c r="E285" s="438"/>
      <c r="F285" s="438"/>
      <c r="G285" s="438"/>
      <c r="H285" s="438"/>
      <c r="I285" s="438"/>
      <c r="J285" s="438"/>
      <c r="K285" s="438"/>
      <c r="L285" s="438"/>
      <c r="M285" s="438"/>
      <c r="N285" s="447"/>
      <c r="O285" s="443"/>
      <c r="P285" s="438"/>
      <c r="Q285" s="438"/>
      <c r="R285" s="438"/>
      <c r="S285" s="438"/>
      <c r="T285" s="438"/>
      <c r="U285" s="438"/>
      <c r="V285" s="438"/>
      <c r="W285" s="438"/>
      <c r="X285" s="438"/>
      <c r="Y285" s="438"/>
      <c r="Z285" s="438"/>
      <c r="AA285" s="438"/>
    </row>
    <row r="286" spans="1:27" ht="12" customHeight="1" x14ac:dyDescent="0.25">
      <c r="A286" s="438"/>
      <c r="B286" s="438"/>
      <c r="C286" s="438"/>
      <c r="D286" s="438"/>
      <c r="E286" s="438"/>
      <c r="F286" s="438"/>
      <c r="G286" s="438"/>
      <c r="H286" s="438"/>
      <c r="I286" s="438"/>
      <c r="J286" s="438"/>
      <c r="K286" s="438"/>
      <c r="L286" s="438"/>
      <c r="M286" s="438"/>
      <c r="N286" s="447"/>
      <c r="O286" s="443"/>
      <c r="P286" s="438"/>
      <c r="Q286" s="438"/>
      <c r="R286" s="438"/>
      <c r="S286" s="438"/>
      <c r="T286" s="438"/>
      <c r="U286" s="438"/>
      <c r="V286" s="438"/>
      <c r="W286" s="438"/>
      <c r="X286" s="438"/>
      <c r="Y286" s="438"/>
      <c r="Z286" s="438"/>
      <c r="AA286" s="438"/>
    </row>
    <row r="287" spans="1:27" ht="12" customHeight="1" x14ac:dyDescent="0.25">
      <c r="A287" s="438"/>
      <c r="B287" s="438"/>
      <c r="C287" s="438"/>
      <c r="D287" s="438"/>
      <c r="E287" s="438"/>
      <c r="F287" s="438"/>
      <c r="G287" s="438"/>
      <c r="H287" s="438"/>
      <c r="I287" s="438"/>
      <c r="J287" s="438"/>
      <c r="K287" s="438"/>
      <c r="L287" s="438"/>
      <c r="M287" s="438"/>
      <c r="N287" s="447"/>
      <c r="O287" s="443"/>
      <c r="P287" s="438"/>
      <c r="Q287" s="438"/>
      <c r="R287" s="438"/>
      <c r="S287" s="438"/>
      <c r="T287" s="438"/>
      <c r="U287" s="438"/>
      <c r="V287" s="438"/>
      <c r="W287" s="438"/>
      <c r="X287" s="438"/>
      <c r="Y287" s="438"/>
      <c r="Z287" s="438"/>
      <c r="AA287" s="438"/>
    </row>
    <row r="288" spans="1:27" ht="12" customHeight="1" x14ac:dyDescent="0.25">
      <c r="A288" s="438"/>
      <c r="B288" s="438"/>
      <c r="C288" s="438"/>
      <c r="D288" s="438"/>
      <c r="E288" s="438"/>
      <c r="F288" s="438"/>
      <c r="G288" s="438"/>
      <c r="H288" s="438"/>
      <c r="I288" s="438"/>
      <c r="J288" s="438"/>
      <c r="K288" s="438"/>
      <c r="L288" s="438"/>
      <c r="M288" s="438"/>
      <c r="N288" s="447"/>
      <c r="O288" s="443"/>
      <c r="P288" s="438"/>
      <c r="Q288" s="438"/>
      <c r="R288" s="438"/>
      <c r="S288" s="438"/>
      <c r="T288" s="438"/>
      <c r="U288" s="438"/>
      <c r="V288" s="438"/>
      <c r="W288" s="438"/>
      <c r="X288" s="438"/>
      <c r="Y288" s="438"/>
      <c r="Z288" s="438"/>
      <c r="AA288" s="438"/>
    </row>
    <row r="289" spans="1:27" ht="12" customHeight="1" x14ac:dyDescent="0.25">
      <c r="A289" s="438"/>
      <c r="B289" s="438"/>
      <c r="C289" s="438"/>
      <c r="D289" s="438"/>
      <c r="E289" s="438"/>
      <c r="F289" s="438"/>
      <c r="G289" s="438"/>
      <c r="H289" s="438"/>
      <c r="I289" s="438"/>
      <c r="J289" s="438"/>
      <c r="K289" s="438"/>
      <c r="L289" s="438"/>
      <c r="M289" s="438"/>
      <c r="N289" s="447"/>
      <c r="O289" s="443"/>
      <c r="P289" s="438"/>
      <c r="Q289" s="438"/>
      <c r="R289" s="438"/>
      <c r="S289" s="438"/>
      <c r="T289" s="438"/>
      <c r="U289" s="438"/>
      <c r="V289" s="438"/>
      <c r="W289" s="438"/>
      <c r="X289" s="438"/>
      <c r="Y289" s="438"/>
      <c r="Z289" s="438"/>
      <c r="AA289" s="438"/>
    </row>
    <row r="290" spans="1:27" ht="12" customHeight="1" x14ac:dyDescent="0.25">
      <c r="A290" s="438"/>
      <c r="B290" s="438"/>
      <c r="C290" s="438"/>
      <c r="D290" s="438"/>
      <c r="E290" s="438"/>
      <c r="F290" s="438"/>
      <c r="G290" s="438"/>
      <c r="H290" s="438"/>
      <c r="I290" s="438"/>
      <c r="J290" s="438"/>
      <c r="K290" s="438"/>
      <c r="L290" s="438"/>
      <c r="M290" s="438"/>
      <c r="N290" s="447"/>
      <c r="O290" s="443"/>
      <c r="P290" s="438"/>
      <c r="Q290" s="438"/>
      <c r="R290" s="438"/>
      <c r="S290" s="438"/>
      <c r="T290" s="438"/>
      <c r="U290" s="438"/>
      <c r="V290" s="438"/>
      <c r="W290" s="438"/>
      <c r="X290" s="438"/>
      <c r="Y290" s="438"/>
      <c r="Z290" s="438"/>
      <c r="AA290" s="438"/>
    </row>
    <row r="291" spans="1:27" ht="12" customHeight="1" x14ac:dyDescent="0.25">
      <c r="A291" s="438"/>
      <c r="B291" s="438"/>
      <c r="C291" s="438"/>
      <c r="D291" s="438"/>
      <c r="E291" s="438"/>
      <c r="F291" s="438"/>
      <c r="G291" s="438"/>
      <c r="H291" s="438"/>
      <c r="I291" s="438"/>
      <c r="J291" s="438"/>
      <c r="K291" s="438"/>
      <c r="L291" s="438"/>
      <c r="M291" s="438"/>
      <c r="N291" s="447"/>
      <c r="O291" s="443"/>
      <c r="P291" s="438"/>
      <c r="Q291" s="438"/>
      <c r="R291" s="438"/>
      <c r="S291" s="438"/>
      <c r="T291" s="438"/>
      <c r="U291" s="438"/>
      <c r="V291" s="438"/>
      <c r="W291" s="438"/>
      <c r="X291" s="438"/>
      <c r="Y291" s="438"/>
      <c r="Z291" s="438"/>
      <c r="AA291" s="438"/>
    </row>
    <row r="292" spans="1:27" ht="12" customHeight="1" x14ac:dyDescent="0.25">
      <c r="A292" s="438"/>
      <c r="B292" s="438"/>
      <c r="C292" s="438"/>
      <c r="D292" s="438"/>
      <c r="E292" s="438"/>
      <c r="F292" s="438"/>
      <c r="G292" s="438"/>
      <c r="H292" s="438"/>
      <c r="I292" s="438"/>
      <c r="J292" s="438"/>
      <c r="K292" s="438"/>
      <c r="L292" s="438"/>
      <c r="M292" s="438"/>
      <c r="N292" s="447"/>
      <c r="O292" s="443"/>
      <c r="P292" s="438"/>
      <c r="Q292" s="438"/>
      <c r="R292" s="438"/>
      <c r="S292" s="438"/>
      <c r="T292" s="438"/>
      <c r="U292" s="438"/>
      <c r="V292" s="438"/>
      <c r="W292" s="438"/>
      <c r="X292" s="438"/>
      <c r="Y292" s="438"/>
      <c r="Z292" s="438"/>
      <c r="AA292" s="438"/>
    </row>
    <row r="293" spans="1:27" ht="12" customHeight="1" x14ac:dyDescent="0.25">
      <c r="A293" s="438"/>
      <c r="B293" s="438"/>
      <c r="C293" s="438"/>
      <c r="D293" s="438"/>
      <c r="E293" s="438"/>
      <c r="F293" s="438"/>
      <c r="G293" s="438"/>
      <c r="H293" s="438"/>
      <c r="I293" s="438"/>
      <c r="J293" s="438"/>
      <c r="K293" s="438"/>
      <c r="L293" s="438"/>
      <c r="M293" s="438"/>
      <c r="N293" s="447"/>
      <c r="O293" s="443"/>
      <c r="P293" s="438"/>
      <c r="Q293" s="438"/>
      <c r="R293" s="438"/>
      <c r="S293" s="438"/>
      <c r="T293" s="438"/>
      <c r="U293" s="438"/>
      <c r="V293" s="438"/>
      <c r="W293" s="438"/>
      <c r="X293" s="438"/>
      <c r="Y293" s="438"/>
      <c r="Z293" s="438"/>
      <c r="AA293" s="438"/>
    </row>
    <row r="294" spans="1:27" ht="12" customHeight="1" x14ac:dyDescent="0.25">
      <c r="A294" s="438"/>
      <c r="B294" s="438"/>
      <c r="C294" s="438"/>
      <c r="D294" s="438"/>
      <c r="E294" s="438"/>
      <c r="F294" s="438"/>
      <c r="G294" s="438"/>
      <c r="H294" s="438"/>
      <c r="I294" s="438"/>
      <c r="J294" s="438"/>
      <c r="K294" s="438"/>
      <c r="L294" s="438"/>
      <c r="M294" s="438"/>
      <c r="N294" s="447"/>
      <c r="O294" s="443"/>
      <c r="P294" s="438"/>
      <c r="Q294" s="438"/>
      <c r="R294" s="438"/>
      <c r="S294" s="438"/>
      <c r="T294" s="438"/>
      <c r="U294" s="438"/>
      <c r="V294" s="438"/>
      <c r="W294" s="438"/>
      <c r="X294" s="438"/>
      <c r="Y294" s="438"/>
      <c r="Z294" s="438"/>
      <c r="AA294" s="438"/>
    </row>
    <row r="295" spans="1:27" ht="12" customHeight="1" x14ac:dyDescent="0.25">
      <c r="A295" s="438"/>
      <c r="B295" s="438"/>
      <c r="C295" s="438"/>
      <c r="D295" s="438"/>
      <c r="E295" s="438"/>
      <c r="F295" s="438"/>
      <c r="G295" s="438"/>
      <c r="H295" s="438"/>
      <c r="I295" s="438"/>
      <c r="J295" s="438"/>
      <c r="K295" s="438"/>
      <c r="L295" s="438"/>
      <c r="M295" s="438"/>
      <c r="N295" s="447"/>
      <c r="O295" s="443"/>
      <c r="P295" s="438"/>
      <c r="Q295" s="438"/>
      <c r="R295" s="438"/>
      <c r="S295" s="438"/>
      <c r="T295" s="438"/>
      <c r="U295" s="438"/>
      <c r="V295" s="438"/>
      <c r="W295" s="438"/>
      <c r="X295" s="438"/>
      <c r="Y295" s="438"/>
      <c r="Z295" s="438"/>
      <c r="AA295" s="438"/>
    </row>
    <row r="296" spans="1:27" ht="12" customHeight="1" x14ac:dyDescent="0.25">
      <c r="A296" s="438"/>
      <c r="B296" s="438"/>
      <c r="C296" s="438"/>
      <c r="D296" s="438"/>
      <c r="E296" s="438"/>
      <c r="F296" s="438"/>
      <c r="G296" s="438"/>
      <c r="H296" s="438"/>
      <c r="I296" s="438"/>
      <c r="J296" s="438"/>
      <c r="K296" s="438"/>
      <c r="L296" s="438"/>
      <c r="M296" s="438"/>
      <c r="N296" s="447"/>
      <c r="O296" s="443"/>
      <c r="P296" s="438"/>
      <c r="Q296" s="438"/>
      <c r="R296" s="438"/>
      <c r="S296" s="438"/>
      <c r="T296" s="438"/>
      <c r="U296" s="438"/>
      <c r="V296" s="438"/>
      <c r="W296" s="438"/>
      <c r="X296" s="438"/>
      <c r="Y296" s="438"/>
      <c r="Z296" s="438"/>
      <c r="AA296" s="438"/>
    </row>
    <row r="297" spans="1:27" ht="12" customHeight="1" x14ac:dyDescent="0.25">
      <c r="A297" s="438"/>
      <c r="B297" s="438"/>
      <c r="C297" s="438"/>
      <c r="D297" s="438"/>
      <c r="E297" s="438"/>
      <c r="F297" s="438"/>
      <c r="G297" s="438"/>
      <c r="H297" s="438"/>
      <c r="I297" s="438"/>
      <c r="J297" s="438"/>
      <c r="K297" s="438"/>
      <c r="L297" s="438"/>
      <c r="M297" s="438"/>
      <c r="N297" s="447"/>
      <c r="O297" s="443"/>
      <c r="P297" s="438"/>
      <c r="Q297" s="438"/>
      <c r="R297" s="438"/>
      <c r="S297" s="438"/>
      <c r="T297" s="438"/>
      <c r="U297" s="438"/>
      <c r="V297" s="438"/>
      <c r="W297" s="438"/>
      <c r="X297" s="438"/>
      <c r="Y297" s="438"/>
      <c r="Z297" s="438"/>
      <c r="AA297" s="438"/>
    </row>
    <row r="298" spans="1:27" ht="12" customHeight="1" x14ac:dyDescent="0.25">
      <c r="A298" s="438"/>
      <c r="B298" s="438"/>
      <c r="C298" s="438"/>
      <c r="D298" s="438"/>
      <c r="E298" s="438"/>
      <c r="F298" s="438"/>
      <c r="G298" s="438"/>
      <c r="H298" s="438"/>
      <c r="I298" s="438"/>
      <c r="J298" s="438"/>
      <c r="K298" s="438"/>
      <c r="L298" s="438"/>
      <c r="M298" s="438"/>
      <c r="N298" s="447"/>
      <c r="O298" s="443"/>
      <c r="P298" s="438"/>
      <c r="Q298" s="438"/>
      <c r="R298" s="438"/>
      <c r="S298" s="438"/>
      <c r="T298" s="438"/>
      <c r="U298" s="438"/>
      <c r="V298" s="438"/>
      <c r="W298" s="438"/>
      <c r="X298" s="438"/>
      <c r="Y298" s="438"/>
      <c r="Z298" s="438"/>
      <c r="AA298" s="438"/>
    </row>
    <row r="299" spans="1:27" ht="12" customHeight="1" x14ac:dyDescent="0.25">
      <c r="A299" s="438"/>
      <c r="B299" s="438"/>
      <c r="C299" s="438"/>
      <c r="D299" s="438"/>
      <c r="E299" s="438"/>
      <c r="F299" s="438"/>
      <c r="G299" s="438"/>
      <c r="H299" s="438"/>
      <c r="I299" s="438"/>
      <c r="J299" s="438"/>
      <c r="K299" s="438"/>
      <c r="L299" s="438"/>
      <c r="M299" s="438"/>
      <c r="N299" s="447"/>
      <c r="O299" s="443"/>
      <c r="P299" s="438"/>
      <c r="Q299" s="438"/>
      <c r="R299" s="438"/>
      <c r="S299" s="438"/>
      <c r="T299" s="438"/>
      <c r="U299" s="438"/>
      <c r="V299" s="438"/>
      <c r="W299" s="438"/>
      <c r="X299" s="438"/>
      <c r="Y299" s="438"/>
      <c r="Z299" s="438"/>
      <c r="AA299" s="438"/>
    </row>
    <row r="300" spans="1:27" ht="12" customHeight="1" x14ac:dyDescent="0.25">
      <c r="A300" s="438"/>
      <c r="B300" s="438"/>
      <c r="C300" s="438"/>
      <c r="D300" s="438"/>
      <c r="E300" s="438"/>
      <c r="F300" s="438"/>
      <c r="G300" s="438"/>
      <c r="H300" s="438"/>
      <c r="I300" s="438"/>
      <c r="J300" s="438"/>
      <c r="K300" s="438"/>
      <c r="L300" s="438"/>
      <c r="M300" s="438"/>
      <c r="N300" s="447"/>
      <c r="O300" s="443"/>
      <c r="P300" s="438"/>
      <c r="Q300" s="438"/>
      <c r="R300" s="438"/>
      <c r="S300" s="438"/>
      <c r="T300" s="438"/>
      <c r="U300" s="438"/>
      <c r="V300" s="438"/>
      <c r="W300" s="438"/>
      <c r="X300" s="438"/>
      <c r="Y300" s="438"/>
      <c r="Z300" s="438"/>
      <c r="AA300" s="438"/>
    </row>
    <row r="301" spans="1:27" ht="12" customHeight="1" x14ac:dyDescent="0.25">
      <c r="A301" s="438"/>
      <c r="B301" s="438"/>
      <c r="C301" s="438"/>
      <c r="D301" s="438"/>
      <c r="E301" s="438"/>
      <c r="F301" s="438"/>
      <c r="G301" s="438"/>
      <c r="H301" s="438"/>
      <c r="I301" s="438"/>
      <c r="J301" s="438"/>
      <c r="K301" s="438"/>
      <c r="L301" s="438"/>
      <c r="M301" s="438"/>
      <c r="N301" s="447"/>
      <c r="O301" s="443"/>
      <c r="P301" s="438"/>
      <c r="Q301" s="438"/>
      <c r="R301" s="438"/>
      <c r="S301" s="438"/>
      <c r="T301" s="438"/>
      <c r="U301" s="438"/>
      <c r="V301" s="438"/>
      <c r="W301" s="438"/>
      <c r="X301" s="438"/>
      <c r="Y301" s="438"/>
      <c r="Z301" s="438"/>
      <c r="AA301" s="438"/>
    </row>
    <row r="302" spans="1:27" ht="12" customHeight="1" x14ac:dyDescent="0.25">
      <c r="A302" s="438"/>
      <c r="B302" s="438"/>
      <c r="C302" s="438"/>
      <c r="D302" s="438"/>
      <c r="E302" s="438"/>
      <c r="F302" s="438"/>
      <c r="G302" s="438"/>
      <c r="H302" s="438"/>
      <c r="I302" s="438"/>
      <c r="J302" s="438"/>
      <c r="K302" s="438"/>
      <c r="L302" s="438"/>
      <c r="M302" s="438"/>
      <c r="N302" s="447"/>
      <c r="O302" s="443"/>
      <c r="P302" s="438"/>
      <c r="Q302" s="438"/>
      <c r="R302" s="438"/>
      <c r="S302" s="438"/>
      <c r="T302" s="438"/>
      <c r="U302" s="438"/>
      <c r="V302" s="438"/>
      <c r="W302" s="438"/>
      <c r="X302" s="438"/>
      <c r="Y302" s="438"/>
      <c r="Z302" s="438"/>
      <c r="AA302" s="438"/>
    </row>
    <row r="303" spans="1:27" ht="12" customHeight="1" x14ac:dyDescent="0.25">
      <c r="A303" s="438"/>
      <c r="B303" s="438"/>
      <c r="C303" s="438"/>
      <c r="D303" s="438"/>
      <c r="E303" s="438"/>
      <c r="F303" s="438"/>
      <c r="G303" s="438"/>
      <c r="H303" s="438"/>
      <c r="I303" s="438"/>
      <c r="J303" s="438"/>
      <c r="K303" s="438"/>
      <c r="L303" s="438"/>
      <c r="M303" s="438"/>
      <c r="N303" s="447"/>
      <c r="O303" s="443"/>
      <c r="P303" s="438"/>
      <c r="Q303" s="438"/>
      <c r="R303" s="438"/>
      <c r="S303" s="438"/>
      <c r="T303" s="438"/>
      <c r="U303" s="438"/>
      <c r="V303" s="438"/>
      <c r="W303" s="438"/>
      <c r="X303" s="438"/>
      <c r="Y303" s="438"/>
      <c r="Z303" s="438"/>
      <c r="AA303" s="438"/>
    </row>
    <row r="304" spans="1:27" ht="12" customHeight="1" x14ac:dyDescent="0.25">
      <c r="A304" s="438"/>
      <c r="B304" s="438"/>
      <c r="C304" s="438"/>
      <c r="D304" s="438"/>
      <c r="E304" s="438"/>
      <c r="F304" s="438"/>
      <c r="G304" s="438"/>
      <c r="H304" s="438"/>
      <c r="I304" s="438"/>
      <c r="J304" s="438"/>
      <c r="K304" s="438"/>
      <c r="L304" s="438"/>
      <c r="M304" s="438"/>
      <c r="N304" s="447"/>
      <c r="O304" s="443"/>
      <c r="P304" s="438"/>
      <c r="Q304" s="438"/>
      <c r="R304" s="438"/>
      <c r="S304" s="438"/>
      <c r="T304" s="438"/>
      <c r="U304" s="438"/>
      <c r="V304" s="438"/>
      <c r="W304" s="438"/>
      <c r="X304" s="438"/>
      <c r="Y304" s="438"/>
      <c r="Z304" s="438"/>
      <c r="AA304" s="438"/>
    </row>
    <row r="305" spans="1:27" ht="12" customHeight="1" x14ac:dyDescent="0.25">
      <c r="A305" s="438"/>
      <c r="B305" s="438"/>
      <c r="C305" s="438"/>
      <c r="D305" s="438"/>
      <c r="E305" s="438"/>
      <c r="F305" s="438"/>
      <c r="G305" s="438"/>
      <c r="H305" s="438"/>
      <c r="I305" s="438"/>
      <c r="J305" s="438"/>
      <c r="K305" s="438"/>
      <c r="L305" s="438"/>
      <c r="M305" s="438"/>
      <c r="N305" s="447"/>
      <c r="O305" s="443"/>
      <c r="P305" s="438"/>
      <c r="Q305" s="438"/>
      <c r="R305" s="438"/>
      <c r="S305" s="438"/>
      <c r="T305" s="438"/>
      <c r="U305" s="438"/>
      <c r="V305" s="438"/>
      <c r="W305" s="438"/>
      <c r="X305" s="438"/>
      <c r="Y305" s="438"/>
      <c r="Z305" s="438"/>
      <c r="AA305" s="438"/>
    </row>
    <row r="306" spans="1:27" ht="12" customHeight="1" x14ac:dyDescent="0.25">
      <c r="A306" s="438"/>
      <c r="B306" s="438"/>
      <c r="C306" s="438"/>
      <c r="D306" s="438"/>
      <c r="E306" s="438"/>
      <c r="F306" s="438"/>
      <c r="G306" s="438"/>
      <c r="H306" s="438"/>
      <c r="I306" s="438"/>
      <c r="J306" s="438"/>
      <c r="K306" s="438"/>
      <c r="L306" s="438"/>
      <c r="M306" s="438"/>
      <c r="N306" s="447"/>
      <c r="O306" s="443"/>
      <c r="P306" s="438"/>
      <c r="Q306" s="438"/>
      <c r="R306" s="438"/>
      <c r="S306" s="438"/>
      <c r="T306" s="438"/>
      <c r="U306" s="438"/>
      <c r="V306" s="438"/>
      <c r="W306" s="438"/>
      <c r="X306" s="438"/>
      <c r="Y306" s="438"/>
      <c r="Z306" s="438"/>
      <c r="AA306" s="438"/>
    </row>
    <row r="307" spans="1:27" ht="12" customHeight="1" x14ac:dyDescent="0.25">
      <c r="A307" s="438"/>
      <c r="B307" s="438"/>
      <c r="C307" s="438"/>
      <c r="D307" s="438"/>
      <c r="E307" s="438"/>
      <c r="F307" s="438"/>
      <c r="G307" s="438"/>
      <c r="H307" s="438"/>
      <c r="I307" s="438"/>
      <c r="J307" s="438"/>
      <c r="K307" s="438"/>
      <c r="L307" s="438"/>
      <c r="M307" s="438"/>
      <c r="N307" s="447"/>
      <c r="O307" s="443"/>
      <c r="P307" s="438"/>
      <c r="Q307" s="438"/>
      <c r="R307" s="438"/>
      <c r="S307" s="438"/>
      <c r="T307" s="438"/>
      <c r="U307" s="438"/>
      <c r="V307" s="438"/>
      <c r="W307" s="438"/>
      <c r="X307" s="438"/>
      <c r="Y307" s="438"/>
      <c r="Z307" s="438"/>
      <c r="AA307" s="438"/>
    </row>
    <row r="308" spans="1:27" ht="12" customHeight="1" x14ac:dyDescent="0.25">
      <c r="A308" s="438"/>
      <c r="B308" s="438"/>
      <c r="C308" s="438"/>
      <c r="D308" s="438"/>
      <c r="E308" s="438"/>
      <c r="F308" s="438"/>
      <c r="G308" s="438"/>
      <c r="H308" s="438"/>
      <c r="I308" s="438"/>
      <c r="J308" s="438"/>
      <c r="K308" s="438"/>
      <c r="L308" s="438"/>
      <c r="M308" s="438"/>
      <c r="N308" s="447"/>
      <c r="O308" s="443"/>
      <c r="P308" s="438"/>
      <c r="Q308" s="438"/>
      <c r="R308" s="438"/>
      <c r="S308" s="438"/>
      <c r="T308" s="438"/>
      <c r="U308" s="438"/>
      <c r="V308" s="438"/>
      <c r="W308" s="438"/>
      <c r="X308" s="438"/>
      <c r="Y308" s="438"/>
      <c r="Z308" s="438"/>
      <c r="AA308" s="438"/>
    </row>
    <row r="309" spans="1:27" ht="12" customHeight="1" x14ac:dyDescent="0.25">
      <c r="A309" s="438"/>
      <c r="B309" s="438"/>
      <c r="C309" s="438"/>
      <c r="D309" s="438"/>
      <c r="E309" s="438"/>
      <c r="F309" s="438"/>
      <c r="G309" s="438"/>
      <c r="H309" s="438"/>
      <c r="I309" s="438"/>
      <c r="J309" s="438"/>
      <c r="K309" s="438"/>
      <c r="L309" s="438"/>
      <c r="M309" s="438"/>
      <c r="N309" s="447"/>
      <c r="O309" s="443"/>
      <c r="P309" s="438"/>
      <c r="Q309" s="438"/>
      <c r="R309" s="438"/>
      <c r="S309" s="438"/>
      <c r="T309" s="438"/>
      <c r="U309" s="438"/>
      <c r="V309" s="438"/>
      <c r="W309" s="438"/>
      <c r="X309" s="438"/>
      <c r="Y309" s="438"/>
      <c r="Z309" s="438"/>
      <c r="AA309" s="438"/>
    </row>
    <row r="310" spans="1:27" ht="12" customHeight="1" x14ac:dyDescent="0.25">
      <c r="A310" s="438"/>
      <c r="B310" s="438"/>
      <c r="C310" s="438"/>
      <c r="D310" s="438"/>
      <c r="E310" s="438"/>
      <c r="F310" s="438"/>
      <c r="G310" s="438"/>
      <c r="H310" s="438"/>
      <c r="I310" s="438"/>
      <c r="J310" s="438"/>
      <c r="K310" s="438"/>
      <c r="L310" s="438"/>
      <c r="M310" s="438"/>
      <c r="N310" s="447"/>
      <c r="O310" s="443"/>
      <c r="P310" s="438"/>
      <c r="Q310" s="438"/>
      <c r="R310" s="438"/>
      <c r="S310" s="438"/>
      <c r="T310" s="438"/>
      <c r="U310" s="438"/>
      <c r="V310" s="438"/>
      <c r="W310" s="438"/>
      <c r="X310" s="438"/>
      <c r="Y310" s="438"/>
      <c r="Z310" s="438"/>
      <c r="AA310" s="438"/>
    </row>
    <row r="311" spans="1:27" ht="12" customHeight="1" x14ac:dyDescent="0.25">
      <c r="A311" s="438"/>
      <c r="B311" s="438"/>
      <c r="C311" s="438"/>
      <c r="D311" s="438"/>
      <c r="E311" s="438"/>
      <c r="F311" s="438"/>
      <c r="G311" s="438"/>
      <c r="H311" s="438"/>
      <c r="I311" s="438"/>
      <c r="J311" s="438"/>
      <c r="K311" s="438"/>
      <c r="L311" s="438"/>
      <c r="M311" s="438"/>
      <c r="N311" s="447"/>
      <c r="O311" s="443"/>
      <c r="P311" s="438"/>
      <c r="Q311" s="438"/>
      <c r="R311" s="438"/>
      <c r="S311" s="438"/>
      <c r="T311" s="438"/>
      <c r="U311" s="438"/>
      <c r="V311" s="438"/>
      <c r="W311" s="438"/>
      <c r="X311" s="438"/>
      <c r="Y311" s="438"/>
      <c r="Z311" s="438"/>
      <c r="AA311" s="438"/>
    </row>
    <row r="312" spans="1:27" ht="12" customHeight="1" x14ac:dyDescent="0.25">
      <c r="A312" s="438"/>
      <c r="B312" s="438"/>
      <c r="C312" s="438"/>
      <c r="D312" s="438"/>
      <c r="E312" s="438"/>
      <c r="F312" s="438"/>
      <c r="G312" s="438"/>
      <c r="H312" s="438"/>
      <c r="I312" s="438"/>
      <c r="J312" s="438"/>
      <c r="K312" s="438"/>
      <c r="L312" s="438"/>
      <c r="M312" s="438"/>
      <c r="N312" s="447"/>
      <c r="O312" s="443"/>
      <c r="P312" s="438"/>
      <c r="Q312" s="438"/>
      <c r="R312" s="438"/>
      <c r="S312" s="438"/>
      <c r="T312" s="438"/>
      <c r="U312" s="438"/>
      <c r="V312" s="438"/>
      <c r="W312" s="438"/>
      <c r="X312" s="438"/>
      <c r="Y312" s="438"/>
      <c r="Z312" s="438"/>
      <c r="AA312" s="438"/>
    </row>
    <row r="313" spans="1:27" ht="12" customHeight="1" x14ac:dyDescent="0.25">
      <c r="A313" s="438"/>
      <c r="B313" s="438"/>
      <c r="C313" s="438"/>
      <c r="D313" s="438"/>
      <c r="E313" s="438"/>
      <c r="F313" s="438"/>
      <c r="G313" s="438"/>
      <c r="H313" s="438"/>
      <c r="I313" s="438"/>
      <c r="J313" s="438"/>
      <c r="K313" s="438"/>
      <c r="L313" s="438"/>
      <c r="M313" s="438"/>
      <c r="N313" s="447"/>
      <c r="O313" s="443"/>
      <c r="P313" s="438"/>
      <c r="Q313" s="438"/>
      <c r="R313" s="438"/>
      <c r="S313" s="438"/>
      <c r="T313" s="438"/>
      <c r="U313" s="438"/>
      <c r="V313" s="438"/>
      <c r="W313" s="438"/>
      <c r="X313" s="438"/>
      <c r="Y313" s="438"/>
      <c r="Z313" s="438"/>
      <c r="AA313" s="438"/>
    </row>
    <row r="314" spans="1:27" ht="12" customHeight="1" x14ac:dyDescent="0.25">
      <c r="A314" s="438"/>
      <c r="B314" s="438"/>
      <c r="C314" s="438"/>
      <c r="D314" s="438"/>
      <c r="E314" s="438"/>
      <c r="F314" s="438"/>
      <c r="G314" s="438"/>
      <c r="H314" s="438"/>
      <c r="I314" s="438"/>
      <c r="J314" s="438"/>
      <c r="K314" s="438"/>
      <c r="L314" s="438"/>
      <c r="M314" s="438"/>
      <c r="N314" s="447"/>
      <c r="O314" s="443"/>
      <c r="P314" s="438"/>
      <c r="Q314" s="438"/>
      <c r="R314" s="438"/>
      <c r="S314" s="438"/>
      <c r="T314" s="438"/>
      <c r="U314" s="438"/>
      <c r="V314" s="438"/>
      <c r="W314" s="438"/>
      <c r="X314" s="438"/>
      <c r="Y314" s="438"/>
      <c r="Z314" s="438"/>
      <c r="AA314" s="438"/>
    </row>
    <row r="315" spans="1:27" ht="12" customHeight="1" x14ac:dyDescent="0.25">
      <c r="A315" s="438"/>
      <c r="B315" s="438"/>
      <c r="C315" s="438"/>
      <c r="D315" s="438"/>
      <c r="E315" s="438"/>
      <c r="F315" s="438"/>
      <c r="G315" s="438"/>
      <c r="H315" s="438"/>
      <c r="I315" s="438"/>
      <c r="J315" s="438"/>
      <c r="K315" s="438"/>
      <c r="L315" s="438"/>
      <c r="M315" s="438"/>
      <c r="N315" s="447"/>
      <c r="O315" s="443"/>
      <c r="P315" s="438"/>
      <c r="Q315" s="438"/>
      <c r="R315" s="438"/>
      <c r="S315" s="438"/>
      <c r="T315" s="438"/>
      <c r="U315" s="438"/>
      <c r="V315" s="438"/>
      <c r="W315" s="438"/>
      <c r="X315" s="438"/>
      <c r="Y315" s="438"/>
      <c r="Z315" s="438"/>
      <c r="AA315" s="438"/>
    </row>
    <row r="316" spans="1:27" ht="12" customHeight="1" x14ac:dyDescent="0.25">
      <c r="A316" s="438"/>
      <c r="B316" s="438"/>
      <c r="C316" s="438"/>
      <c r="D316" s="438"/>
      <c r="E316" s="438"/>
      <c r="F316" s="438"/>
      <c r="G316" s="438"/>
      <c r="H316" s="438"/>
      <c r="I316" s="438"/>
      <c r="J316" s="438"/>
      <c r="K316" s="438"/>
      <c r="L316" s="438"/>
      <c r="M316" s="438"/>
      <c r="N316" s="447"/>
      <c r="O316" s="443"/>
      <c r="P316" s="438"/>
      <c r="Q316" s="438"/>
      <c r="R316" s="438"/>
      <c r="S316" s="438"/>
      <c r="T316" s="438"/>
      <c r="U316" s="438"/>
      <c r="V316" s="438"/>
      <c r="W316" s="438"/>
      <c r="X316" s="438"/>
      <c r="Y316" s="438"/>
      <c r="Z316" s="438"/>
      <c r="AA316" s="438"/>
    </row>
    <row r="317" spans="1:27" ht="12" customHeight="1" x14ac:dyDescent="0.25">
      <c r="A317" s="438"/>
      <c r="B317" s="438"/>
      <c r="C317" s="438"/>
      <c r="D317" s="438"/>
      <c r="E317" s="438"/>
      <c r="F317" s="438"/>
      <c r="G317" s="438"/>
      <c r="H317" s="438"/>
      <c r="I317" s="438"/>
      <c r="J317" s="438"/>
      <c r="K317" s="438"/>
      <c r="L317" s="438"/>
      <c r="M317" s="438"/>
      <c r="N317" s="447"/>
      <c r="O317" s="443"/>
      <c r="P317" s="438"/>
      <c r="Q317" s="438"/>
      <c r="R317" s="438"/>
      <c r="S317" s="438"/>
      <c r="T317" s="438"/>
      <c r="U317" s="438"/>
      <c r="V317" s="438"/>
      <c r="W317" s="438"/>
      <c r="X317" s="438"/>
      <c r="Y317" s="438"/>
      <c r="Z317" s="438"/>
      <c r="AA317" s="438"/>
    </row>
    <row r="318" spans="1:27" ht="12" customHeight="1" x14ac:dyDescent="0.25">
      <c r="A318" s="438"/>
      <c r="B318" s="438"/>
      <c r="C318" s="438"/>
      <c r="D318" s="438"/>
      <c r="E318" s="438"/>
      <c r="F318" s="438"/>
      <c r="G318" s="438"/>
      <c r="H318" s="438"/>
      <c r="I318" s="438"/>
      <c r="J318" s="438"/>
      <c r="K318" s="438"/>
      <c r="L318" s="438"/>
      <c r="M318" s="438"/>
      <c r="N318" s="447"/>
      <c r="O318" s="443"/>
      <c r="P318" s="438"/>
      <c r="Q318" s="438"/>
      <c r="R318" s="438"/>
      <c r="S318" s="438"/>
      <c r="T318" s="438"/>
      <c r="U318" s="438"/>
      <c r="V318" s="438"/>
      <c r="W318" s="438"/>
      <c r="X318" s="438"/>
      <c r="Y318" s="438"/>
      <c r="Z318" s="438"/>
      <c r="AA318" s="438"/>
    </row>
    <row r="319" spans="1:27" ht="12" customHeight="1" x14ac:dyDescent="0.25">
      <c r="A319" s="438"/>
      <c r="B319" s="438"/>
      <c r="C319" s="438"/>
      <c r="D319" s="438"/>
      <c r="E319" s="438"/>
      <c r="F319" s="438"/>
      <c r="G319" s="438"/>
      <c r="H319" s="438"/>
      <c r="I319" s="438"/>
      <c r="J319" s="438"/>
      <c r="K319" s="438"/>
      <c r="L319" s="438"/>
      <c r="M319" s="438"/>
      <c r="N319" s="447"/>
      <c r="O319" s="443"/>
      <c r="P319" s="438"/>
      <c r="Q319" s="438"/>
      <c r="R319" s="438"/>
      <c r="S319" s="438"/>
      <c r="T319" s="438"/>
      <c r="U319" s="438"/>
      <c r="V319" s="438"/>
      <c r="W319" s="438"/>
      <c r="X319" s="438"/>
      <c r="Y319" s="438"/>
      <c r="Z319" s="438"/>
      <c r="AA319" s="438"/>
    </row>
    <row r="320" spans="1:27" ht="12" customHeight="1" x14ac:dyDescent="0.25">
      <c r="A320" s="438"/>
      <c r="B320" s="438"/>
      <c r="C320" s="438"/>
      <c r="D320" s="438"/>
      <c r="E320" s="438"/>
      <c r="F320" s="438"/>
      <c r="G320" s="438"/>
      <c r="H320" s="438"/>
      <c r="I320" s="438"/>
      <c r="J320" s="438"/>
      <c r="K320" s="438"/>
      <c r="L320" s="438"/>
      <c r="M320" s="438"/>
      <c r="N320" s="447"/>
      <c r="O320" s="443"/>
      <c r="P320" s="438"/>
      <c r="Q320" s="438"/>
      <c r="R320" s="438"/>
      <c r="S320" s="438"/>
      <c r="T320" s="438"/>
      <c r="U320" s="438"/>
      <c r="V320" s="438"/>
      <c r="W320" s="438"/>
      <c r="X320" s="438"/>
      <c r="Y320" s="438"/>
      <c r="Z320" s="438"/>
      <c r="AA320" s="438"/>
    </row>
    <row r="321" spans="1:27" ht="12" customHeight="1" x14ac:dyDescent="0.25">
      <c r="A321" s="438"/>
      <c r="B321" s="438"/>
      <c r="C321" s="438"/>
      <c r="D321" s="438"/>
      <c r="E321" s="438"/>
      <c r="F321" s="438"/>
      <c r="G321" s="438"/>
      <c r="H321" s="438"/>
      <c r="I321" s="438"/>
      <c r="J321" s="438"/>
      <c r="K321" s="438"/>
      <c r="L321" s="438"/>
      <c r="M321" s="438"/>
      <c r="N321" s="447"/>
      <c r="O321" s="443"/>
      <c r="P321" s="438"/>
      <c r="Q321" s="438"/>
      <c r="R321" s="438"/>
      <c r="S321" s="438"/>
      <c r="T321" s="438"/>
      <c r="U321" s="438"/>
      <c r="V321" s="438"/>
      <c r="W321" s="438"/>
      <c r="X321" s="438"/>
      <c r="Y321" s="438"/>
      <c r="Z321" s="438"/>
      <c r="AA321" s="438"/>
    </row>
    <row r="322" spans="1:27" ht="12" customHeight="1" x14ac:dyDescent="0.25">
      <c r="A322" s="438"/>
      <c r="B322" s="438"/>
      <c r="C322" s="438"/>
      <c r="D322" s="438"/>
      <c r="E322" s="438"/>
      <c r="F322" s="438"/>
      <c r="G322" s="438"/>
      <c r="H322" s="438"/>
      <c r="I322" s="438"/>
      <c r="J322" s="438"/>
      <c r="K322" s="438"/>
      <c r="L322" s="438"/>
      <c r="M322" s="438"/>
      <c r="N322" s="447"/>
      <c r="O322" s="443"/>
      <c r="P322" s="438"/>
      <c r="Q322" s="438"/>
      <c r="R322" s="438"/>
      <c r="S322" s="438"/>
      <c r="T322" s="438"/>
      <c r="U322" s="438"/>
      <c r="V322" s="438"/>
      <c r="W322" s="438"/>
      <c r="X322" s="438"/>
      <c r="Y322" s="438"/>
      <c r="Z322" s="438"/>
      <c r="AA322" s="438"/>
    </row>
    <row r="323" spans="1:27" ht="12" customHeight="1" x14ac:dyDescent="0.25">
      <c r="A323" s="438"/>
      <c r="B323" s="438"/>
      <c r="C323" s="438"/>
      <c r="D323" s="438"/>
      <c r="E323" s="438"/>
      <c r="F323" s="438"/>
      <c r="G323" s="438"/>
      <c r="H323" s="438"/>
      <c r="I323" s="438"/>
      <c r="J323" s="438"/>
      <c r="K323" s="438"/>
      <c r="L323" s="438"/>
      <c r="M323" s="438"/>
      <c r="N323" s="447"/>
      <c r="O323" s="443"/>
      <c r="P323" s="438"/>
      <c r="Q323" s="438"/>
      <c r="R323" s="438"/>
      <c r="S323" s="438"/>
      <c r="T323" s="438"/>
      <c r="U323" s="438"/>
      <c r="V323" s="438"/>
      <c r="W323" s="438"/>
      <c r="X323" s="438"/>
      <c r="Y323" s="438"/>
      <c r="Z323" s="438"/>
      <c r="AA323" s="438"/>
    </row>
    <row r="324" spans="1:27" ht="12" customHeight="1" x14ac:dyDescent="0.25">
      <c r="A324" s="438"/>
      <c r="B324" s="438"/>
      <c r="C324" s="438"/>
      <c r="D324" s="438"/>
      <c r="E324" s="438"/>
      <c r="F324" s="438"/>
      <c r="G324" s="438"/>
      <c r="H324" s="438"/>
      <c r="I324" s="438"/>
      <c r="J324" s="438"/>
      <c r="K324" s="438"/>
      <c r="L324" s="438"/>
      <c r="M324" s="438"/>
      <c r="N324" s="447"/>
      <c r="O324" s="443"/>
      <c r="P324" s="438"/>
      <c r="Q324" s="438"/>
      <c r="R324" s="438"/>
      <c r="S324" s="438"/>
      <c r="T324" s="438"/>
      <c r="U324" s="438"/>
      <c r="V324" s="438"/>
      <c r="W324" s="438"/>
      <c r="X324" s="438"/>
      <c r="Y324" s="438"/>
      <c r="Z324" s="438"/>
      <c r="AA324" s="438"/>
    </row>
    <row r="325" spans="1:27" ht="12" customHeight="1" x14ac:dyDescent="0.25">
      <c r="A325" s="438"/>
      <c r="B325" s="438"/>
      <c r="C325" s="438"/>
      <c r="D325" s="438"/>
      <c r="E325" s="438"/>
      <c r="F325" s="438"/>
      <c r="G325" s="438"/>
      <c r="H325" s="438"/>
      <c r="I325" s="438"/>
      <c r="J325" s="438"/>
      <c r="K325" s="438"/>
      <c r="L325" s="438"/>
      <c r="M325" s="438"/>
      <c r="N325" s="447"/>
      <c r="O325" s="443"/>
      <c r="P325" s="438"/>
      <c r="Q325" s="438"/>
      <c r="R325" s="438"/>
      <c r="S325" s="438"/>
      <c r="T325" s="438"/>
      <c r="U325" s="438"/>
      <c r="V325" s="438"/>
      <c r="W325" s="438"/>
      <c r="X325" s="438"/>
      <c r="Y325" s="438"/>
      <c r="Z325" s="438"/>
      <c r="AA325" s="438"/>
    </row>
    <row r="326" spans="1:27" ht="12" customHeight="1" x14ac:dyDescent="0.25">
      <c r="A326" s="438"/>
      <c r="B326" s="438"/>
      <c r="C326" s="438"/>
      <c r="D326" s="438"/>
      <c r="E326" s="438"/>
      <c r="F326" s="438"/>
      <c r="G326" s="438"/>
      <c r="H326" s="438"/>
      <c r="I326" s="438"/>
      <c r="J326" s="438"/>
      <c r="K326" s="438"/>
      <c r="L326" s="438"/>
      <c r="M326" s="438"/>
      <c r="N326" s="447"/>
      <c r="O326" s="443"/>
      <c r="P326" s="438"/>
      <c r="Q326" s="438"/>
      <c r="R326" s="438"/>
      <c r="S326" s="438"/>
      <c r="T326" s="438"/>
      <c r="U326" s="438"/>
      <c r="V326" s="438"/>
      <c r="W326" s="438"/>
      <c r="X326" s="438"/>
      <c r="Y326" s="438"/>
      <c r="Z326" s="438"/>
      <c r="AA326" s="438"/>
    </row>
    <row r="327" spans="1:27" ht="12" customHeight="1" x14ac:dyDescent="0.25">
      <c r="A327" s="438"/>
      <c r="B327" s="438"/>
      <c r="C327" s="438"/>
      <c r="D327" s="438"/>
      <c r="E327" s="438"/>
      <c r="F327" s="438"/>
      <c r="G327" s="438"/>
      <c r="H327" s="438"/>
      <c r="I327" s="438"/>
      <c r="J327" s="438"/>
      <c r="K327" s="438"/>
      <c r="L327" s="438"/>
      <c r="M327" s="438"/>
      <c r="N327" s="447"/>
      <c r="O327" s="443"/>
      <c r="P327" s="438"/>
      <c r="Q327" s="438"/>
      <c r="R327" s="438"/>
      <c r="S327" s="438"/>
      <c r="T327" s="438"/>
      <c r="U327" s="438"/>
      <c r="V327" s="438"/>
      <c r="W327" s="438"/>
      <c r="X327" s="438"/>
      <c r="Y327" s="438"/>
      <c r="Z327" s="438"/>
      <c r="AA327" s="438"/>
    </row>
    <row r="328" spans="1:27" ht="12" customHeight="1" x14ac:dyDescent="0.25">
      <c r="A328" s="438"/>
      <c r="B328" s="438"/>
      <c r="C328" s="438"/>
      <c r="D328" s="438"/>
      <c r="E328" s="438"/>
      <c r="F328" s="438"/>
      <c r="G328" s="438"/>
      <c r="H328" s="438"/>
      <c r="I328" s="438"/>
      <c r="J328" s="438"/>
      <c r="K328" s="438"/>
      <c r="L328" s="438"/>
      <c r="M328" s="438"/>
      <c r="N328" s="447"/>
      <c r="O328" s="443"/>
      <c r="P328" s="438"/>
      <c r="Q328" s="438"/>
      <c r="R328" s="438"/>
      <c r="S328" s="438"/>
      <c r="T328" s="438"/>
      <c r="U328" s="438"/>
      <c r="V328" s="438"/>
      <c r="W328" s="438"/>
      <c r="X328" s="438"/>
      <c r="Y328" s="438"/>
      <c r="Z328" s="438"/>
      <c r="AA328" s="438"/>
    </row>
    <row r="329" spans="1:27" ht="12" customHeight="1" x14ac:dyDescent="0.25">
      <c r="A329" s="438"/>
      <c r="B329" s="438"/>
      <c r="C329" s="438"/>
      <c r="D329" s="438"/>
      <c r="E329" s="438"/>
      <c r="F329" s="438"/>
      <c r="G329" s="438"/>
      <c r="H329" s="438"/>
      <c r="I329" s="438"/>
      <c r="J329" s="438"/>
      <c r="K329" s="438"/>
      <c r="L329" s="438"/>
      <c r="M329" s="438"/>
      <c r="N329" s="447"/>
      <c r="O329" s="443"/>
      <c r="P329" s="438"/>
      <c r="Q329" s="438"/>
      <c r="R329" s="438"/>
      <c r="S329" s="438"/>
      <c r="T329" s="438"/>
      <c r="U329" s="438"/>
      <c r="V329" s="438"/>
      <c r="W329" s="438"/>
      <c r="X329" s="438"/>
      <c r="Y329" s="438"/>
      <c r="Z329" s="438"/>
      <c r="AA329" s="438"/>
    </row>
    <row r="330" spans="1:27" ht="12" customHeight="1" x14ac:dyDescent="0.25">
      <c r="A330" s="438"/>
      <c r="B330" s="438"/>
      <c r="C330" s="438"/>
      <c r="D330" s="438"/>
      <c r="E330" s="438"/>
      <c r="F330" s="438"/>
      <c r="G330" s="438"/>
      <c r="H330" s="438"/>
      <c r="I330" s="438"/>
      <c r="J330" s="438"/>
      <c r="K330" s="438"/>
      <c r="L330" s="438"/>
      <c r="M330" s="438"/>
      <c r="N330" s="447"/>
      <c r="O330" s="443"/>
      <c r="P330" s="438"/>
      <c r="Q330" s="438"/>
      <c r="R330" s="438"/>
      <c r="S330" s="438"/>
      <c r="T330" s="438"/>
      <c r="U330" s="438"/>
      <c r="V330" s="438"/>
      <c r="W330" s="438"/>
      <c r="X330" s="438"/>
      <c r="Y330" s="438"/>
      <c r="Z330" s="438"/>
      <c r="AA330" s="438"/>
    </row>
    <row r="331" spans="1:27" ht="12" customHeight="1" x14ac:dyDescent="0.25">
      <c r="A331" s="438"/>
      <c r="B331" s="438"/>
      <c r="C331" s="438"/>
      <c r="D331" s="438"/>
      <c r="E331" s="438"/>
      <c r="F331" s="438"/>
      <c r="G331" s="438"/>
      <c r="H331" s="438"/>
      <c r="I331" s="438"/>
      <c r="J331" s="438"/>
      <c r="K331" s="438"/>
      <c r="L331" s="438"/>
      <c r="M331" s="438"/>
      <c r="N331" s="447"/>
      <c r="O331" s="443"/>
      <c r="P331" s="438"/>
      <c r="Q331" s="438"/>
      <c r="R331" s="438"/>
      <c r="S331" s="438"/>
      <c r="T331" s="438"/>
      <c r="U331" s="438"/>
      <c r="V331" s="438"/>
      <c r="W331" s="438"/>
      <c r="X331" s="438"/>
      <c r="Y331" s="438"/>
      <c r="Z331" s="438"/>
      <c r="AA331" s="438"/>
    </row>
    <row r="332" spans="1:27" ht="12" customHeight="1" x14ac:dyDescent="0.25">
      <c r="A332" s="438"/>
      <c r="B332" s="438"/>
      <c r="C332" s="438"/>
      <c r="D332" s="438"/>
      <c r="E332" s="438"/>
      <c r="F332" s="438"/>
      <c r="G332" s="438"/>
      <c r="H332" s="438"/>
      <c r="I332" s="438"/>
      <c r="J332" s="438"/>
      <c r="K332" s="438"/>
      <c r="L332" s="438"/>
      <c r="M332" s="438"/>
      <c r="N332" s="447"/>
      <c r="O332" s="443"/>
      <c r="P332" s="438"/>
      <c r="Q332" s="438"/>
      <c r="R332" s="438"/>
      <c r="S332" s="438"/>
      <c r="T332" s="438"/>
      <c r="U332" s="438"/>
      <c r="V332" s="438"/>
      <c r="W332" s="438"/>
      <c r="X332" s="438"/>
      <c r="Y332" s="438"/>
      <c r="Z332" s="438"/>
      <c r="AA332" s="438"/>
    </row>
    <row r="333" spans="1:27" ht="12" customHeight="1" x14ac:dyDescent="0.25">
      <c r="A333" s="438"/>
      <c r="B333" s="438"/>
      <c r="C333" s="438"/>
      <c r="D333" s="438"/>
      <c r="E333" s="438"/>
      <c r="F333" s="438"/>
      <c r="G333" s="438"/>
      <c r="H333" s="438"/>
      <c r="I333" s="438"/>
      <c r="J333" s="438"/>
      <c r="K333" s="438"/>
      <c r="L333" s="438"/>
      <c r="M333" s="438"/>
      <c r="N333" s="447"/>
      <c r="O333" s="443"/>
      <c r="P333" s="438"/>
      <c r="Q333" s="438"/>
      <c r="R333" s="438"/>
      <c r="S333" s="438"/>
      <c r="T333" s="438"/>
      <c r="U333" s="438"/>
      <c r="V333" s="438"/>
      <c r="W333" s="438"/>
      <c r="X333" s="438"/>
      <c r="Y333" s="438"/>
      <c r="Z333" s="438"/>
      <c r="AA333" s="438"/>
    </row>
    <row r="334" spans="1:27" ht="12" customHeight="1" x14ac:dyDescent="0.25">
      <c r="A334" s="438"/>
      <c r="B334" s="438"/>
      <c r="C334" s="438"/>
      <c r="D334" s="438"/>
      <c r="E334" s="438"/>
      <c r="F334" s="438"/>
      <c r="G334" s="438"/>
      <c r="H334" s="438"/>
      <c r="I334" s="438"/>
      <c r="J334" s="438"/>
      <c r="K334" s="438"/>
      <c r="L334" s="438"/>
      <c r="M334" s="438"/>
      <c r="N334" s="447"/>
      <c r="O334" s="443"/>
      <c r="P334" s="438"/>
      <c r="Q334" s="438"/>
      <c r="R334" s="438"/>
      <c r="S334" s="438"/>
      <c r="T334" s="438"/>
      <c r="U334" s="438"/>
      <c r="V334" s="438"/>
      <c r="W334" s="438"/>
      <c r="X334" s="438"/>
      <c r="Y334" s="438"/>
      <c r="Z334" s="438"/>
      <c r="AA334" s="438"/>
    </row>
    <row r="335" spans="1:27" ht="12" customHeight="1" x14ac:dyDescent="0.25">
      <c r="A335" s="438"/>
      <c r="B335" s="438"/>
      <c r="C335" s="438"/>
      <c r="D335" s="438"/>
      <c r="E335" s="438"/>
      <c r="F335" s="438"/>
      <c r="G335" s="438"/>
      <c r="H335" s="438"/>
      <c r="I335" s="438"/>
      <c r="J335" s="438"/>
      <c r="K335" s="438"/>
      <c r="L335" s="438"/>
      <c r="M335" s="438"/>
      <c r="N335" s="447"/>
      <c r="O335" s="443"/>
      <c r="P335" s="438"/>
      <c r="Q335" s="438"/>
      <c r="R335" s="438"/>
      <c r="S335" s="438"/>
      <c r="T335" s="438"/>
      <c r="U335" s="438"/>
      <c r="V335" s="438"/>
      <c r="W335" s="438"/>
      <c r="X335" s="438"/>
      <c r="Y335" s="438"/>
      <c r="Z335" s="438"/>
      <c r="AA335" s="438"/>
    </row>
    <row r="336" spans="1:27" ht="12" customHeight="1" x14ac:dyDescent="0.25">
      <c r="A336" s="438"/>
      <c r="B336" s="438"/>
      <c r="C336" s="438"/>
      <c r="D336" s="438"/>
      <c r="E336" s="438"/>
      <c r="F336" s="438"/>
      <c r="G336" s="438"/>
      <c r="H336" s="438"/>
      <c r="I336" s="438"/>
      <c r="J336" s="438"/>
      <c r="K336" s="438"/>
      <c r="L336" s="438"/>
      <c r="M336" s="438"/>
      <c r="N336" s="447"/>
      <c r="O336" s="443"/>
      <c r="P336" s="438"/>
      <c r="Q336" s="438"/>
      <c r="R336" s="438"/>
      <c r="S336" s="438"/>
      <c r="T336" s="438"/>
      <c r="U336" s="438"/>
      <c r="V336" s="438"/>
      <c r="W336" s="438"/>
      <c r="X336" s="438"/>
      <c r="Y336" s="438"/>
      <c r="Z336" s="438"/>
      <c r="AA336" s="438"/>
    </row>
    <row r="337" spans="1:27" ht="12" customHeight="1" x14ac:dyDescent="0.25">
      <c r="A337" s="438"/>
      <c r="B337" s="438"/>
      <c r="C337" s="438"/>
      <c r="D337" s="438"/>
      <c r="E337" s="438"/>
      <c r="F337" s="438"/>
      <c r="G337" s="438"/>
      <c r="H337" s="438"/>
      <c r="I337" s="438"/>
      <c r="J337" s="438"/>
      <c r="K337" s="438"/>
      <c r="L337" s="438"/>
      <c r="M337" s="438"/>
      <c r="N337" s="447"/>
      <c r="O337" s="443"/>
      <c r="P337" s="438"/>
      <c r="Q337" s="438"/>
      <c r="R337" s="438"/>
      <c r="S337" s="438"/>
      <c r="T337" s="438"/>
      <c r="U337" s="438"/>
      <c r="V337" s="438"/>
      <c r="W337" s="438"/>
      <c r="X337" s="438"/>
      <c r="Y337" s="438"/>
      <c r="Z337" s="438"/>
      <c r="AA337" s="438"/>
    </row>
    <row r="338" spans="1:27" ht="12" customHeight="1" x14ac:dyDescent="0.25">
      <c r="A338" s="438"/>
      <c r="B338" s="438"/>
      <c r="C338" s="438"/>
      <c r="D338" s="438"/>
      <c r="E338" s="438"/>
      <c r="F338" s="438"/>
      <c r="G338" s="438"/>
      <c r="H338" s="438"/>
      <c r="I338" s="438"/>
      <c r="J338" s="438"/>
      <c r="K338" s="438"/>
      <c r="L338" s="438"/>
      <c r="M338" s="438"/>
      <c r="N338" s="447"/>
      <c r="O338" s="443"/>
      <c r="P338" s="438"/>
      <c r="Q338" s="438"/>
      <c r="R338" s="438"/>
      <c r="S338" s="438"/>
      <c r="T338" s="438"/>
      <c r="U338" s="438"/>
      <c r="V338" s="438"/>
      <c r="W338" s="438"/>
      <c r="X338" s="438"/>
      <c r="Y338" s="438"/>
      <c r="Z338" s="438"/>
      <c r="AA338" s="438"/>
    </row>
    <row r="339" spans="1:27" ht="12" customHeight="1" x14ac:dyDescent="0.25">
      <c r="A339" s="438"/>
      <c r="B339" s="438"/>
      <c r="C339" s="438"/>
      <c r="D339" s="438"/>
      <c r="E339" s="438"/>
      <c r="F339" s="438"/>
      <c r="G339" s="438"/>
      <c r="H339" s="438"/>
      <c r="I339" s="438"/>
      <c r="J339" s="438"/>
      <c r="K339" s="438"/>
      <c r="L339" s="438"/>
      <c r="M339" s="438"/>
      <c r="N339" s="447"/>
      <c r="O339" s="443"/>
      <c r="P339" s="438"/>
      <c r="Q339" s="438"/>
      <c r="R339" s="438"/>
      <c r="S339" s="438"/>
      <c r="T339" s="438"/>
      <c r="U339" s="438"/>
      <c r="V339" s="438"/>
      <c r="W339" s="438"/>
      <c r="X339" s="438"/>
      <c r="Y339" s="438"/>
      <c r="Z339" s="438"/>
      <c r="AA339" s="438"/>
    </row>
    <row r="340" spans="1:27" ht="12" customHeight="1" x14ac:dyDescent="0.25">
      <c r="A340" s="438"/>
      <c r="B340" s="438"/>
      <c r="C340" s="438"/>
      <c r="D340" s="438"/>
      <c r="E340" s="438"/>
      <c r="F340" s="438"/>
      <c r="G340" s="438"/>
      <c r="H340" s="438"/>
      <c r="I340" s="438"/>
      <c r="J340" s="438"/>
      <c r="K340" s="438"/>
      <c r="L340" s="438"/>
      <c r="M340" s="438"/>
      <c r="N340" s="447"/>
      <c r="O340" s="443"/>
      <c r="P340" s="438"/>
      <c r="Q340" s="438"/>
      <c r="R340" s="438"/>
      <c r="S340" s="438"/>
      <c r="T340" s="438"/>
      <c r="U340" s="438"/>
      <c r="V340" s="438"/>
      <c r="W340" s="438"/>
      <c r="X340" s="438"/>
      <c r="Y340" s="438"/>
      <c r="Z340" s="438"/>
      <c r="AA340" s="438"/>
    </row>
    <row r="341" spans="1:27" ht="12" customHeight="1" x14ac:dyDescent="0.25">
      <c r="A341" s="438"/>
      <c r="B341" s="438"/>
      <c r="C341" s="438"/>
      <c r="D341" s="438"/>
      <c r="E341" s="438"/>
      <c r="F341" s="438"/>
      <c r="G341" s="438"/>
      <c r="H341" s="438"/>
      <c r="I341" s="438"/>
      <c r="J341" s="438"/>
      <c r="K341" s="438"/>
      <c r="L341" s="438"/>
      <c r="M341" s="438"/>
      <c r="N341" s="447"/>
      <c r="O341" s="443"/>
      <c r="P341" s="438"/>
      <c r="Q341" s="438"/>
      <c r="R341" s="438"/>
      <c r="S341" s="438"/>
      <c r="T341" s="438"/>
      <c r="U341" s="438"/>
      <c r="V341" s="438"/>
      <c r="W341" s="438"/>
      <c r="X341" s="438"/>
      <c r="Y341" s="438"/>
      <c r="Z341" s="438"/>
      <c r="AA341" s="438"/>
    </row>
    <row r="342" spans="1:27" ht="12" customHeight="1" x14ac:dyDescent="0.25">
      <c r="A342" s="438"/>
      <c r="B342" s="438"/>
      <c r="C342" s="438"/>
      <c r="D342" s="438"/>
      <c r="E342" s="438"/>
      <c r="F342" s="438"/>
      <c r="G342" s="438"/>
      <c r="H342" s="438"/>
      <c r="I342" s="438"/>
      <c r="J342" s="438"/>
      <c r="K342" s="438"/>
      <c r="L342" s="438"/>
      <c r="M342" s="438"/>
      <c r="N342" s="447"/>
      <c r="O342" s="443"/>
      <c r="P342" s="438"/>
      <c r="Q342" s="438"/>
      <c r="R342" s="438"/>
      <c r="S342" s="438"/>
      <c r="T342" s="438"/>
      <c r="U342" s="438"/>
      <c r="V342" s="438"/>
      <c r="W342" s="438"/>
      <c r="X342" s="438"/>
      <c r="Y342" s="438"/>
      <c r="Z342" s="438"/>
      <c r="AA342" s="438"/>
    </row>
    <row r="343" spans="1:27" ht="12" customHeight="1" x14ac:dyDescent="0.25">
      <c r="A343" s="438"/>
      <c r="B343" s="438"/>
      <c r="C343" s="438"/>
      <c r="D343" s="438"/>
      <c r="E343" s="438"/>
      <c r="F343" s="438"/>
      <c r="G343" s="438"/>
      <c r="H343" s="438"/>
      <c r="I343" s="438"/>
      <c r="J343" s="438"/>
      <c r="K343" s="438"/>
      <c r="L343" s="438"/>
      <c r="M343" s="438"/>
      <c r="N343" s="447"/>
      <c r="O343" s="443"/>
      <c r="P343" s="438"/>
      <c r="Q343" s="438"/>
      <c r="R343" s="438"/>
      <c r="S343" s="438"/>
      <c r="T343" s="438"/>
      <c r="U343" s="438"/>
      <c r="V343" s="438"/>
      <c r="W343" s="438"/>
      <c r="X343" s="438"/>
      <c r="Y343" s="438"/>
      <c r="Z343" s="438"/>
      <c r="AA343" s="438"/>
    </row>
    <row r="344" spans="1:27" ht="12" customHeight="1" x14ac:dyDescent="0.25">
      <c r="A344" s="438"/>
      <c r="B344" s="438"/>
      <c r="C344" s="438"/>
      <c r="D344" s="438"/>
      <c r="E344" s="438"/>
      <c r="F344" s="438"/>
      <c r="G344" s="438"/>
      <c r="H344" s="438"/>
      <c r="I344" s="438"/>
      <c r="J344" s="438"/>
      <c r="K344" s="438"/>
      <c r="L344" s="438"/>
      <c r="M344" s="438"/>
      <c r="N344" s="447"/>
      <c r="O344" s="443"/>
      <c r="P344" s="438"/>
      <c r="Q344" s="438"/>
      <c r="R344" s="438"/>
      <c r="S344" s="438"/>
      <c r="T344" s="438"/>
      <c r="U344" s="438"/>
      <c r="V344" s="438"/>
      <c r="W344" s="438"/>
      <c r="X344" s="438"/>
      <c r="Y344" s="438"/>
      <c r="Z344" s="438"/>
      <c r="AA344" s="438"/>
    </row>
    <row r="345" spans="1:27" ht="12" customHeight="1" x14ac:dyDescent="0.25">
      <c r="A345" s="438"/>
      <c r="B345" s="438"/>
      <c r="C345" s="438"/>
      <c r="D345" s="438"/>
      <c r="E345" s="438"/>
      <c r="F345" s="438"/>
      <c r="G345" s="438"/>
      <c r="H345" s="438"/>
      <c r="I345" s="438"/>
      <c r="J345" s="438"/>
      <c r="K345" s="438"/>
      <c r="L345" s="438"/>
      <c r="M345" s="438"/>
      <c r="N345" s="447"/>
      <c r="O345" s="443"/>
      <c r="P345" s="438"/>
      <c r="Q345" s="438"/>
      <c r="R345" s="438"/>
      <c r="S345" s="438"/>
      <c r="T345" s="438"/>
      <c r="U345" s="438"/>
      <c r="V345" s="438"/>
      <c r="W345" s="438"/>
      <c r="X345" s="438"/>
      <c r="Y345" s="438"/>
      <c r="Z345" s="438"/>
      <c r="AA345" s="438"/>
    </row>
    <row r="346" spans="1:27" ht="12" customHeight="1" x14ac:dyDescent="0.25">
      <c r="A346" s="438"/>
      <c r="B346" s="438"/>
      <c r="C346" s="438"/>
      <c r="D346" s="438"/>
      <c r="E346" s="438"/>
      <c r="F346" s="438"/>
      <c r="G346" s="438"/>
      <c r="H346" s="438"/>
      <c r="I346" s="438"/>
      <c r="J346" s="438"/>
      <c r="K346" s="438"/>
      <c r="L346" s="438"/>
      <c r="M346" s="438"/>
      <c r="N346" s="447"/>
      <c r="O346" s="443"/>
      <c r="P346" s="438"/>
      <c r="Q346" s="438"/>
      <c r="R346" s="438"/>
      <c r="S346" s="438"/>
      <c r="T346" s="438"/>
      <c r="U346" s="438"/>
      <c r="V346" s="438"/>
      <c r="W346" s="438"/>
      <c r="X346" s="438"/>
      <c r="Y346" s="438"/>
      <c r="Z346" s="438"/>
      <c r="AA346" s="438"/>
    </row>
    <row r="347" spans="1:27" ht="12" customHeight="1" x14ac:dyDescent="0.25">
      <c r="A347" s="438"/>
      <c r="B347" s="438"/>
      <c r="C347" s="438"/>
      <c r="D347" s="438"/>
      <c r="E347" s="438"/>
      <c r="F347" s="438"/>
      <c r="G347" s="438"/>
      <c r="H347" s="438"/>
      <c r="I347" s="438"/>
      <c r="J347" s="438"/>
      <c r="K347" s="438"/>
      <c r="L347" s="438"/>
      <c r="M347" s="438"/>
      <c r="N347" s="447"/>
      <c r="O347" s="443"/>
      <c r="P347" s="438"/>
      <c r="Q347" s="438"/>
      <c r="R347" s="438"/>
      <c r="S347" s="438"/>
      <c r="T347" s="438"/>
      <c r="U347" s="438"/>
      <c r="V347" s="438"/>
      <c r="W347" s="438"/>
      <c r="X347" s="438"/>
      <c r="Y347" s="438"/>
      <c r="Z347" s="438"/>
      <c r="AA347" s="438"/>
    </row>
    <row r="348" spans="1:27" ht="12" customHeight="1" x14ac:dyDescent="0.25">
      <c r="A348" s="438"/>
      <c r="B348" s="438"/>
      <c r="C348" s="438"/>
      <c r="D348" s="438"/>
      <c r="E348" s="438"/>
      <c r="F348" s="438"/>
      <c r="G348" s="438"/>
      <c r="H348" s="438"/>
      <c r="I348" s="438"/>
      <c r="J348" s="438"/>
      <c r="K348" s="438"/>
      <c r="L348" s="438"/>
      <c r="M348" s="438"/>
      <c r="N348" s="447"/>
      <c r="O348" s="443"/>
      <c r="P348" s="438"/>
      <c r="Q348" s="438"/>
      <c r="R348" s="438"/>
      <c r="S348" s="438"/>
      <c r="T348" s="438"/>
      <c r="U348" s="438"/>
      <c r="V348" s="438"/>
      <c r="W348" s="438"/>
      <c r="X348" s="438"/>
      <c r="Y348" s="438"/>
      <c r="Z348" s="438"/>
      <c r="AA348" s="438"/>
    </row>
    <row r="349" spans="1:27" ht="12" customHeight="1" x14ac:dyDescent="0.25">
      <c r="A349" s="438"/>
      <c r="B349" s="438"/>
      <c r="C349" s="438"/>
      <c r="D349" s="438"/>
      <c r="E349" s="438"/>
      <c r="F349" s="438"/>
      <c r="G349" s="438"/>
      <c r="H349" s="438"/>
      <c r="I349" s="438"/>
      <c r="J349" s="438"/>
      <c r="K349" s="438"/>
      <c r="L349" s="438"/>
      <c r="M349" s="438"/>
      <c r="N349" s="447"/>
      <c r="O349" s="443"/>
      <c r="P349" s="438"/>
      <c r="Q349" s="438"/>
      <c r="R349" s="438"/>
      <c r="S349" s="438"/>
      <c r="T349" s="438"/>
      <c r="U349" s="438"/>
      <c r="V349" s="438"/>
      <c r="W349" s="438"/>
      <c r="X349" s="438"/>
      <c r="Y349" s="438"/>
      <c r="Z349" s="438"/>
      <c r="AA349" s="438"/>
    </row>
    <row r="350" spans="1:27" ht="12" customHeight="1" x14ac:dyDescent="0.25">
      <c r="A350" s="438"/>
      <c r="B350" s="438"/>
      <c r="C350" s="438"/>
      <c r="D350" s="438"/>
      <c r="E350" s="438"/>
      <c r="F350" s="438"/>
      <c r="G350" s="438"/>
      <c r="H350" s="438"/>
      <c r="I350" s="438"/>
      <c r="J350" s="438"/>
      <c r="K350" s="438"/>
      <c r="L350" s="438"/>
      <c r="M350" s="438"/>
      <c r="N350" s="447"/>
      <c r="O350" s="443"/>
      <c r="P350" s="438"/>
      <c r="Q350" s="438"/>
      <c r="R350" s="438"/>
      <c r="S350" s="438"/>
      <c r="T350" s="438"/>
      <c r="U350" s="438"/>
      <c r="V350" s="438"/>
      <c r="W350" s="438"/>
      <c r="X350" s="438"/>
      <c r="Y350" s="438"/>
      <c r="Z350" s="438"/>
      <c r="AA350" s="438"/>
    </row>
    <row r="351" spans="1:27" ht="12" customHeight="1" x14ac:dyDescent="0.25">
      <c r="A351" s="438"/>
      <c r="B351" s="438"/>
      <c r="C351" s="438"/>
      <c r="D351" s="438"/>
      <c r="E351" s="438"/>
      <c r="F351" s="438"/>
      <c r="G351" s="438"/>
      <c r="H351" s="438"/>
      <c r="I351" s="438"/>
      <c r="J351" s="438"/>
      <c r="K351" s="438"/>
      <c r="L351" s="438"/>
      <c r="M351" s="438"/>
      <c r="N351" s="447"/>
      <c r="O351" s="443"/>
      <c r="P351" s="438"/>
      <c r="Q351" s="438"/>
      <c r="R351" s="438"/>
      <c r="S351" s="438"/>
      <c r="T351" s="438"/>
      <c r="U351" s="438"/>
      <c r="V351" s="438"/>
      <c r="W351" s="438"/>
      <c r="X351" s="438"/>
      <c r="Y351" s="438"/>
      <c r="Z351" s="438"/>
      <c r="AA351" s="438"/>
    </row>
    <row r="352" spans="1:27" ht="12" customHeight="1" x14ac:dyDescent="0.25">
      <c r="A352" s="438"/>
      <c r="B352" s="438"/>
      <c r="C352" s="438"/>
      <c r="D352" s="438"/>
      <c r="E352" s="438"/>
      <c r="F352" s="438"/>
      <c r="G352" s="438"/>
      <c r="H352" s="438"/>
      <c r="I352" s="438"/>
      <c r="J352" s="438"/>
      <c r="K352" s="438"/>
      <c r="L352" s="438"/>
      <c r="M352" s="438"/>
      <c r="N352" s="447"/>
      <c r="O352" s="443"/>
      <c r="P352" s="438"/>
      <c r="Q352" s="438"/>
      <c r="R352" s="438"/>
      <c r="S352" s="438"/>
      <c r="T352" s="438"/>
      <c r="U352" s="438"/>
      <c r="V352" s="438"/>
      <c r="W352" s="438"/>
      <c r="X352" s="438"/>
      <c r="Y352" s="438"/>
      <c r="Z352" s="438"/>
      <c r="AA352" s="438"/>
    </row>
    <row r="353" spans="1:27" ht="12" customHeight="1" x14ac:dyDescent="0.25">
      <c r="A353" s="438"/>
      <c r="B353" s="438"/>
      <c r="C353" s="438"/>
      <c r="D353" s="438"/>
      <c r="E353" s="438"/>
      <c r="F353" s="438"/>
      <c r="G353" s="438"/>
      <c r="H353" s="438"/>
      <c r="I353" s="438"/>
      <c r="J353" s="438"/>
      <c r="K353" s="438"/>
      <c r="L353" s="438"/>
      <c r="M353" s="438"/>
      <c r="N353" s="447"/>
      <c r="O353" s="443"/>
      <c r="P353" s="438"/>
      <c r="Q353" s="438"/>
      <c r="R353" s="438"/>
      <c r="S353" s="438"/>
      <c r="T353" s="438"/>
      <c r="U353" s="438"/>
      <c r="V353" s="438"/>
      <c r="W353" s="438"/>
      <c r="X353" s="438"/>
      <c r="Y353" s="438"/>
      <c r="Z353" s="438"/>
      <c r="AA353" s="438"/>
    </row>
    <row r="354" spans="1:27" ht="12" customHeight="1" x14ac:dyDescent="0.25">
      <c r="A354" s="438"/>
      <c r="B354" s="438"/>
      <c r="C354" s="438"/>
      <c r="D354" s="438"/>
      <c r="E354" s="438"/>
      <c r="F354" s="438"/>
      <c r="G354" s="438"/>
      <c r="H354" s="438"/>
      <c r="I354" s="438"/>
      <c r="J354" s="438"/>
      <c r="K354" s="438"/>
      <c r="L354" s="438"/>
      <c r="M354" s="438"/>
      <c r="N354" s="447"/>
      <c r="O354" s="443"/>
      <c r="P354" s="438"/>
      <c r="Q354" s="438"/>
      <c r="R354" s="438"/>
      <c r="S354" s="438"/>
      <c r="T354" s="438"/>
      <c r="U354" s="438"/>
      <c r="V354" s="438"/>
      <c r="W354" s="438"/>
      <c r="X354" s="438"/>
      <c r="Y354" s="438"/>
      <c r="Z354" s="438"/>
      <c r="AA354" s="438"/>
    </row>
    <row r="355" spans="1:27" ht="12" customHeight="1" x14ac:dyDescent="0.25">
      <c r="A355" s="438"/>
      <c r="B355" s="438"/>
      <c r="C355" s="438"/>
      <c r="D355" s="438"/>
      <c r="E355" s="438"/>
      <c r="F355" s="438"/>
      <c r="G355" s="438"/>
      <c r="H355" s="438"/>
      <c r="I355" s="438"/>
      <c r="J355" s="438"/>
      <c r="K355" s="438"/>
      <c r="L355" s="438"/>
      <c r="M355" s="438"/>
      <c r="N355" s="447"/>
      <c r="O355" s="443"/>
      <c r="P355" s="438"/>
      <c r="Q355" s="438"/>
      <c r="R355" s="438"/>
      <c r="S355" s="438"/>
      <c r="T355" s="438"/>
      <c r="U355" s="438"/>
      <c r="V355" s="438"/>
      <c r="W355" s="438"/>
      <c r="X355" s="438"/>
      <c r="Y355" s="438"/>
      <c r="Z355" s="438"/>
      <c r="AA355" s="438"/>
    </row>
    <row r="356" spans="1:27" ht="12" customHeight="1" x14ac:dyDescent="0.25">
      <c r="A356" s="438"/>
      <c r="B356" s="438"/>
      <c r="C356" s="438"/>
      <c r="D356" s="438"/>
      <c r="E356" s="438"/>
      <c r="F356" s="438"/>
      <c r="G356" s="438"/>
      <c r="H356" s="438"/>
      <c r="I356" s="438"/>
      <c r="J356" s="438"/>
      <c r="K356" s="438"/>
      <c r="L356" s="438"/>
      <c r="M356" s="438"/>
      <c r="N356" s="447"/>
      <c r="O356" s="443"/>
      <c r="P356" s="438"/>
      <c r="Q356" s="438"/>
      <c r="R356" s="438"/>
      <c r="S356" s="438"/>
      <c r="T356" s="438"/>
      <c r="U356" s="438"/>
      <c r="V356" s="438"/>
      <c r="W356" s="438"/>
      <c r="X356" s="438"/>
      <c r="Y356" s="438"/>
      <c r="Z356" s="438"/>
      <c r="AA356" s="438"/>
    </row>
    <row r="357" spans="1:27" ht="12" customHeight="1" x14ac:dyDescent="0.25">
      <c r="A357" s="438"/>
      <c r="B357" s="438"/>
      <c r="C357" s="438"/>
      <c r="D357" s="438"/>
      <c r="E357" s="438"/>
      <c r="F357" s="438"/>
      <c r="G357" s="438"/>
      <c r="H357" s="438"/>
      <c r="I357" s="438"/>
      <c r="J357" s="438"/>
      <c r="K357" s="438"/>
      <c r="L357" s="438"/>
      <c r="M357" s="438"/>
      <c r="N357" s="447"/>
      <c r="O357" s="443"/>
      <c r="P357" s="438"/>
      <c r="Q357" s="438"/>
      <c r="R357" s="438"/>
      <c r="S357" s="438"/>
      <c r="T357" s="438"/>
      <c r="U357" s="438"/>
      <c r="V357" s="438"/>
      <c r="W357" s="438"/>
      <c r="X357" s="438"/>
      <c r="Y357" s="438"/>
      <c r="Z357" s="438"/>
      <c r="AA357" s="438"/>
    </row>
    <row r="358" spans="1:27" ht="12" customHeight="1" x14ac:dyDescent="0.25">
      <c r="A358" s="438"/>
      <c r="B358" s="438"/>
      <c r="C358" s="438"/>
      <c r="D358" s="438"/>
      <c r="E358" s="438"/>
      <c r="F358" s="438"/>
      <c r="G358" s="438"/>
      <c r="H358" s="438"/>
      <c r="I358" s="438"/>
      <c r="J358" s="438"/>
      <c r="K358" s="438"/>
      <c r="L358" s="438"/>
      <c r="M358" s="438"/>
      <c r="N358" s="447"/>
      <c r="O358" s="443"/>
      <c r="P358" s="438"/>
      <c r="Q358" s="438"/>
      <c r="R358" s="438"/>
      <c r="S358" s="438"/>
      <c r="T358" s="438"/>
      <c r="U358" s="438"/>
      <c r="V358" s="438"/>
      <c r="W358" s="438"/>
      <c r="X358" s="438"/>
      <c r="Y358" s="438"/>
      <c r="Z358" s="438"/>
      <c r="AA358" s="438"/>
    </row>
    <row r="359" spans="1:27" ht="12" customHeight="1" x14ac:dyDescent="0.25">
      <c r="A359" s="438"/>
      <c r="B359" s="438"/>
      <c r="C359" s="438"/>
      <c r="D359" s="438"/>
      <c r="E359" s="438"/>
      <c r="F359" s="438"/>
      <c r="G359" s="438"/>
      <c r="H359" s="438"/>
      <c r="I359" s="438"/>
      <c r="J359" s="438"/>
      <c r="K359" s="438"/>
      <c r="L359" s="438"/>
      <c r="M359" s="438"/>
      <c r="N359" s="447"/>
      <c r="O359" s="443"/>
      <c r="P359" s="438"/>
      <c r="Q359" s="438"/>
      <c r="R359" s="438"/>
      <c r="S359" s="438"/>
      <c r="T359" s="438"/>
      <c r="U359" s="438"/>
      <c r="V359" s="438"/>
      <c r="W359" s="438"/>
      <c r="X359" s="438"/>
      <c r="Y359" s="438"/>
      <c r="Z359" s="438"/>
      <c r="AA359" s="438"/>
    </row>
    <row r="360" spans="1:27" ht="12" customHeight="1" x14ac:dyDescent="0.25">
      <c r="A360" s="438"/>
      <c r="B360" s="438"/>
      <c r="C360" s="438"/>
      <c r="D360" s="438"/>
      <c r="E360" s="438"/>
      <c r="F360" s="438"/>
      <c r="G360" s="438"/>
      <c r="H360" s="438"/>
      <c r="I360" s="438"/>
      <c r="J360" s="438"/>
      <c r="K360" s="438"/>
      <c r="L360" s="438"/>
      <c r="M360" s="438"/>
      <c r="N360" s="447"/>
      <c r="O360" s="443"/>
      <c r="P360" s="438"/>
      <c r="Q360" s="438"/>
      <c r="R360" s="438"/>
      <c r="S360" s="438"/>
      <c r="T360" s="438"/>
      <c r="U360" s="438"/>
      <c r="V360" s="438"/>
      <c r="W360" s="438"/>
      <c r="X360" s="438"/>
      <c r="Y360" s="438"/>
      <c r="Z360" s="438"/>
      <c r="AA360" s="438"/>
    </row>
    <row r="361" spans="1:27" ht="12" customHeight="1" x14ac:dyDescent="0.25">
      <c r="A361" s="438"/>
      <c r="B361" s="438"/>
      <c r="C361" s="438"/>
      <c r="D361" s="438"/>
      <c r="E361" s="438"/>
      <c r="F361" s="438"/>
      <c r="G361" s="438"/>
      <c r="H361" s="438"/>
      <c r="I361" s="438"/>
      <c r="J361" s="438"/>
      <c r="K361" s="438"/>
      <c r="L361" s="438"/>
      <c r="M361" s="438"/>
      <c r="N361" s="447"/>
      <c r="O361" s="443"/>
      <c r="P361" s="438"/>
      <c r="Q361" s="438"/>
      <c r="R361" s="438"/>
      <c r="S361" s="438"/>
      <c r="T361" s="438"/>
      <c r="U361" s="438"/>
      <c r="V361" s="438"/>
      <c r="W361" s="438"/>
      <c r="X361" s="438"/>
      <c r="Y361" s="438"/>
      <c r="Z361" s="438"/>
      <c r="AA361" s="438"/>
    </row>
    <row r="362" spans="1:27" ht="12" customHeight="1" x14ac:dyDescent="0.25">
      <c r="A362" s="438"/>
      <c r="B362" s="438"/>
      <c r="C362" s="438"/>
      <c r="D362" s="438"/>
      <c r="E362" s="438"/>
      <c r="F362" s="438"/>
      <c r="G362" s="438"/>
      <c r="H362" s="438"/>
      <c r="I362" s="438"/>
      <c r="J362" s="438"/>
      <c r="K362" s="438"/>
      <c r="L362" s="438"/>
      <c r="M362" s="438"/>
      <c r="N362" s="447"/>
      <c r="O362" s="443"/>
      <c r="P362" s="438"/>
      <c r="Q362" s="438"/>
      <c r="R362" s="438"/>
      <c r="S362" s="438"/>
      <c r="T362" s="438"/>
      <c r="U362" s="438"/>
      <c r="V362" s="438"/>
      <c r="W362" s="438"/>
      <c r="X362" s="438"/>
      <c r="Y362" s="438"/>
      <c r="Z362" s="438"/>
      <c r="AA362" s="438"/>
    </row>
    <row r="363" spans="1:27" ht="12" customHeight="1" x14ac:dyDescent="0.25">
      <c r="A363" s="438"/>
      <c r="B363" s="438"/>
      <c r="C363" s="438"/>
      <c r="D363" s="438"/>
      <c r="E363" s="438"/>
      <c r="F363" s="438"/>
      <c r="G363" s="438"/>
      <c r="H363" s="438"/>
      <c r="I363" s="438"/>
      <c r="J363" s="438"/>
      <c r="K363" s="438"/>
      <c r="L363" s="438"/>
      <c r="M363" s="438"/>
      <c r="N363" s="447"/>
      <c r="O363" s="443"/>
      <c r="P363" s="438"/>
      <c r="Q363" s="438"/>
      <c r="R363" s="438"/>
      <c r="S363" s="438"/>
      <c r="T363" s="438"/>
      <c r="U363" s="438"/>
      <c r="V363" s="438"/>
      <c r="W363" s="438"/>
      <c r="X363" s="438"/>
      <c r="Y363" s="438"/>
      <c r="Z363" s="438"/>
      <c r="AA363" s="438"/>
    </row>
    <row r="364" spans="1:27" ht="12" customHeight="1" x14ac:dyDescent="0.25">
      <c r="A364" s="438"/>
      <c r="B364" s="438"/>
      <c r="C364" s="438"/>
      <c r="D364" s="438"/>
      <c r="E364" s="438"/>
      <c r="F364" s="438"/>
      <c r="G364" s="438"/>
      <c r="H364" s="438"/>
      <c r="I364" s="438"/>
      <c r="J364" s="438"/>
      <c r="K364" s="438"/>
      <c r="L364" s="438"/>
      <c r="M364" s="438"/>
      <c r="N364" s="447"/>
      <c r="O364" s="443"/>
      <c r="P364" s="438"/>
      <c r="Q364" s="438"/>
      <c r="R364" s="438"/>
      <c r="S364" s="438"/>
      <c r="T364" s="438"/>
      <c r="U364" s="438"/>
      <c r="V364" s="438"/>
      <c r="W364" s="438"/>
      <c r="X364" s="438"/>
      <c r="Y364" s="438"/>
      <c r="Z364" s="438"/>
      <c r="AA364" s="438"/>
    </row>
    <row r="365" spans="1:27" ht="12" customHeight="1" x14ac:dyDescent="0.25">
      <c r="A365" s="438"/>
      <c r="B365" s="438"/>
      <c r="C365" s="438"/>
      <c r="D365" s="438"/>
      <c r="E365" s="438"/>
      <c r="F365" s="438"/>
      <c r="G365" s="438"/>
      <c r="H365" s="438"/>
      <c r="I365" s="438"/>
      <c r="J365" s="438"/>
      <c r="K365" s="438"/>
      <c r="L365" s="438"/>
      <c r="M365" s="438"/>
      <c r="N365" s="447"/>
      <c r="O365" s="443"/>
      <c r="P365" s="438"/>
      <c r="Q365" s="438"/>
      <c r="R365" s="438"/>
      <c r="S365" s="438"/>
      <c r="T365" s="438"/>
      <c r="U365" s="438"/>
      <c r="V365" s="438"/>
      <c r="W365" s="438"/>
      <c r="X365" s="438"/>
      <c r="Y365" s="438"/>
      <c r="Z365" s="438"/>
      <c r="AA365" s="438"/>
    </row>
    <row r="366" spans="1:27" ht="12" customHeight="1" x14ac:dyDescent="0.25">
      <c r="A366" s="438"/>
      <c r="B366" s="438"/>
      <c r="C366" s="438"/>
      <c r="D366" s="438"/>
      <c r="E366" s="438"/>
      <c r="F366" s="438"/>
      <c r="G366" s="438"/>
      <c r="H366" s="438"/>
      <c r="I366" s="438"/>
      <c r="J366" s="438"/>
      <c r="K366" s="438"/>
      <c r="L366" s="438"/>
      <c r="M366" s="438"/>
      <c r="N366" s="447"/>
      <c r="O366" s="443"/>
      <c r="P366" s="438"/>
      <c r="Q366" s="438"/>
      <c r="R366" s="438"/>
      <c r="S366" s="438"/>
      <c r="T366" s="438"/>
      <c r="U366" s="438"/>
      <c r="V366" s="438"/>
      <c r="W366" s="438"/>
      <c r="X366" s="438"/>
      <c r="Y366" s="438"/>
      <c r="Z366" s="438"/>
      <c r="AA366" s="438"/>
    </row>
    <row r="367" spans="1:27" ht="12" customHeight="1" x14ac:dyDescent="0.25">
      <c r="A367" s="438"/>
      <c r="B367" s="438"/>
      <c r="C367" s="438"/>
      <c r="D367" s="438"/>
      <c r="E367" s="438"/>
      <c r="F367" s="438"/>
      <c r="G367" s="438"/>
      <c r="H367" s="438"/>
      <c r="I367" s="438"/>
      <c r="J367" s="438"/>
      <c r="K367" s="438"/>
      <c r="L367" s="438"/>
      <c r="M367" s="438"/>
      <c r="N367" s="447"/>
      <c r="O367" s="443"/>
      <c r="P367" s="438"/>
      <c r="Q367" s="438"/>
      <c r="R367" s="438"/>
      <c r="S367" s="438"/>
      <c r="T367" s="438"/>
      <c r="U367" s="438"/>
      <c r="V367" s="438"/>
      <c r="W367" s="438"/>
      <c r="X367" s="438"/>
      <c r="Y367" s="438"/>
      <c r="Z367" s="438"/>
      <c r="AA367" s="438"/>
    </row>
    <row r="368" spans="1:27" ht="12" customHeight="1" x14ac:dyDescent="0.25">
      <c r="A368" s="438"/>
      <c r="B368" s="438"/>
      <c r="C368" s="438"/>
      <c r="D368" s="438"/>
      <c r="E368" s="438"/>
      <c r="F368" s="438"/>
      <c r="G368" s="438"/>
      <c r="H368" s="438"/>
      <c r="I368" s="438"/>
      <c r="J368" s="438"/>
      <c r="K368" s="438"/>
      <c r="L368" s="438"/>
      <c r="M368" s="438"/>
      <c r="N368" s="447"/>
      <c r="O368" s="443"/>
      <c r="P368" s="438"/>
      <c r="Q368" s="438"/>
      <c r="R368" s="438"/>
      <c r="S368" s="438"/>
      <c r="T368" s="438"/>
      <c r="U368" s="438"/>
      <c r="V368" s="438"/>
      <c r="W368" s="438"/>
      <c r="X368" s="438"/>
      <c r="Y368" s="438"/>
      <c r="Z368" s="438"/>
      <c r="AA368" s="438"/>
    </row>
    <row r="369" spans="1:27" ht="12" customHeight="1" x14ac:dyDescent="0.25">
      <c r="A369" s="438"/>
      <c r="B369" s="438"/>
      <c r="C369" s="438"/>
      <c r="D369" s="438"/>
      <c r="E369" s="438"/>
      <c r="F369" s="438"/>
      <c r="G369" s="438"/>
      <c r="H369" s="438"/>
      <c r="I369" s="438"/>
      <c r="J369" s="438"/>
      <c r="K369" s="438"/>
      <c r="L369" s="438"/>
      <c r="M369" s="438"/>
      <c r="N369" s="447"/>
      <c r="O369" s="443"/>
      <c r="P369" s="438"/>
      <c r="Q369" s="438"/>
      <c r="R369" s="438"/>
      <c r="S369" s="438"/>
      <c r="T369" s="438"/>
      <c r="U369" s="438"/>
      <c r="V369" s="438"/>
      <c r="W369" s="438"/>
      <c r="X369" s="438"/>
      <c r="Y369" s="438"/>
      <c r="Z369" s="438"/>
      <c r="AA369" s="438"/>
    </row>
    <row r="370" spans="1:27" ht="12" customHeight="1" x14ac:dyDescent="0.25">
      <c r="A370" s="438"/>
      <c r="B370" s="438"/>
      <c r="C370" s="438"/>
      <c r="D370" s="438"/>
      <c r="E370" s="438"/>
      <c r="F370" s="438"/>
      <c r="G370" s="438"/>
      <c r="H370" s="438"/>
      <c r="I370" s="438"/>
      <c r="J370" s="438"/>
      <c r="K370" s="438"/>
      <c r="L370" s="438"/>
      <c r="M370" s="438"/>
      <c r="N370" s="447"/>
      <c r="O370" s="443"/>
      <c r="P370" s="438"/>
      <c r="Q370" s="438"/>
      <c r="R370" s="438"/>
      <c r="S370" s="438"/>
      <c r="T370" s="438"/>
      <c r="U370" s="438"/>
      <c r="V370" s="438"/>
      <c r="W370" s="438"/>
      <c r="X370" s="438"/>
      <c r="Y370" s="438"/>
      <c r="Z370" s="438"/>
      <c r="AA370" s="438"/>
    </row>
    <row r="371" spans="1:27" ht="12" customHeight="1" x14ac:dyDescent="0.25">
      <c r="A371" s="438"/>
      <c r="B371" s="438"/>
      <c r="C371" s="438"/>
      <c r="D371" s="438"/>
      <c r="E371" s="438"/>
      <c r="F371" s="438"/>
      <c r="G371" s="438"/>
      <c r="H371" s="438"/>
      <c r="I371" s="438"/>
      <c r="J371" s="438"/>
      <c r="K371" s="438"/>
      <c r="L371" s="438"/>
      <c r="M371" s="438"/>
      <c r="N371" s="447"/>
      <c r="O371" s="443"/>
      <c r="P371" s="438"/>
      <c r="Q371" s="438"/>
      <c r="R371" s="438"/>
      <c r="S371" s="438"/>
      <c r="T371" s="438"/>
      <c r="U371" s="438"/>
      <c r="V371" s="438"/>
      <c r="W371" s="438"/>
      <c r="X371" s="438"/>
      <c r="Y371" s="438"/>
      <c r="Z371" s="438"/>
      <c r="AA371" s="438"/>
    </row>
    <row r="372" spans="1:27" ht="12" customHeight="1" x14ac:dyDescent="0.25">
      <c r="A372" s="438"/>
      <c r="B372" s="438"/>
      <c r="C372" s="438"/>
      <c r="D372" s="438"/>
      <c r="E372" s="438"/>
      <c r="F372" s="438"/>
      <c r="G372" s="438"/>
      <c r="H372" s="438"/>
      <c r="I372" s="438"/>
      <c r="J372" s="438"/>
      <c r="K372" s="438"/>
      <c r="L372" s="438"/>
      <c r="M372" s="438"/>
      <c r="N372" s="447"/>
      <c r="O372" s="443"/>
      <c r="P372" s="438"/>
      <c r="Q372" s="438"/>
      <c r="R372" s="438"/>
      <c r="S372" s="438"/>
      <c r="T372" s="438"/>
      <c r="U372" s="438"/>
      <c r="V372" s="438"/>
      <c r="W372" s="438"/>
      <c r="X372" s="438"/>
      <c r="Y372" s="438"/>
      <c r="Z372" s="438"/>
      <c r="AA372" s="438"/>
    </row>
    <row r="373" spans="1:27" ht="12" customHeight="1" x14ac:dyDescent="0.25">
      <c r="A373" s="438"/>
      <c r="B373" s="438"/>
      <c r="C373" s="438"/>
      <c r="D373" s="438"/>
      <c r="E373" s="438"/>
      <c r="F373" s="438"/>
      <c r="G373" s="438"/>
      <c r="H373" s="438"/>
      <c r="I373" s="438"/>
      <c r="J373" s="438"/>
      <c r="K373" s="438"/>
      <c r="L373" s="438"/>
      <c r="M373" s="438"/>
      <c r="N373" s="447"/>
      <c r="O373" s="443"/>
      <c r="P373" s="438"/>
      <c r="Q373" s="438"/>
      <c r="R373" s="438"/>
      <c r="S373" s="438"/>
      <c r="T373" s="438"/>
      <c r="U373" s="438"/>
      <c r="V373" s="438"/>
      <c r="W373" s="438"/>
      <c r="X373" s="438"/>
      <c r="Y373" s="438"/>
      <c r="Z373" s="438"/>
      <c r="AA373" s="438"/>
    </row>
    <row r="374" spans="1:27" ht="12" customHeight="1" x14ac:dyDescent="0.25">
      <c r="A374" s="438"/>
      <c r="B374" s="438"/>
      <c r="C374" s="438"/>
      <c r="D374" s="438"/>
      <c r="E374" s="438"/>
      <c r="F374" s="438"/>
      <c r="G374" s="438"/>
      <c r="H374" s="438"/>
      <c r="I374" s="438"/>
      <c r="J374" s="438"/>
      <c r="K374" s="438"/>
      <c r="L374" s="438"/>
      <c r="M374" s="438"/>
      <c r="N374" s="447"/>
      <c r="O374" s="443"/>
      <c r="P374" s="438"/>
      <c r="Q374" s="438"/>
      <c r="R374" s="438"/>
      <c r="S374" s="438"/>
      <c r="T374" s="438"/>
      <c r="U374" s="438"/>
      <c r="V374" s="438"/>
      <c r="W374" s="438"/>
      <c r="X374" s="438"/>
      <c r="Y374" s="438"/>
      <c r="Z374" s="438"/>
      <c r="AA374" s="438"/>
    </row>
    <row r="375" spans="1:27" ht="12" customHeight="1" x14ac:dyDescent="0.25">
      <c r="A375" s="438"/>
      <c r="B375" s="438"/>
      <c r="C375" s="438"/>
      <c r="D375" s="438"/>
      <c r="E375" s="438"/>
      <c r="F375" s="438"/>
      <c r="G375" s="438"/>
      <c r="H375" s="438"/>
      <c r="I375" s="438"/>
      <c r="J375" s="438"/>
      <c r="K375" s="438"/>
      <c r="L375" s="438"/>
      <c r="M375" s="438"/>
      <c r="N375" s="447"/>
      <c r="O375" s="443"/>
      <c r="P375" s="438"/>
      <c r="Q375" s="438"/>
      <c r="R375" s="438"/>
      <c r="S375" s="438"/>
      <c r="T375" s="438"/>
      <c r="U375" s="438"/>
      <c r="V375" s="438"/>
      <c r="W375" s="438"/>
      <c r="X375" s="438"/>
      <c r="Y375" s="438"/>
      <c r="Z375" s="438"/>
      <c r="AA375" s="438"/>
    </row>
    <row r="376" spans="1:27" ht="12" customHeight="1" x14ac:dyDescent="0.25">
      <c r="A376" s="438"/>
      <c r="B376" s="438"/>
      <c r="C376" s="438"/>
      <c r="D376" s="438"/>
      <c r="E376" s="438"/>
      <c r="F376" s="438"/>
      <c r="G376" s="438"/>
      <c r="H376" s="438"/>
      <c r="I376" s="438"/>
      <c r="J376" s="438"/>
      <c r="K376" s="438"/>
      <c r="L376" s="438"/>
      <c r="M376" s="438"/>
      <c r="N376" s="447"/>
      <c r="O376" s="443"/>
      <c r="P376" s="438"/>
      <c r="Q376" s="438"/>
      <c r="R376" s="438"/>
      <c r="S376" s="438"/>
      <c r="T376" s="438"/>
      <c r="U376" s="438"/>
      <c r="V376" s="438"/>
      <c r="W376" s="438"/>
      <c r="X376" s="438"/>
      <c r="Y376" s="438"/>
      <c r="Z376" s="438"/>
      <c r="AA376" s="438"/>
    </row>
    <row r="377" spans="1:27" ht="12" customHeight="1" x14ac:dyDescent="0.25">
      <c r="A377" s="438"/>
      <c r="B377" s="438"/>
      <c r="C377" s="438"/>
      <c r="D377" s="438"/>
      <c r="E377" s="438"/>
      <c r="F377" s="438"/>
      <c r="G377" s="438"/>
      <c r="H377" s="438"/>
      <c r="I377" s="438"/>
      <c r="J377" s="438"/>
      <c r="K377" s="438"/>
      <c r="L377" s="438"/>
      <c r="M377" s="438"/>
      <c r="N377" s="447"/>
      <c r="O377" s="443"/>
      <c r="P377" s="438"/>
      <c r="Q377" s="438"/>
      <c r="R377" s="438"/>
      <c r="S377" s="438"/>
      <c r="T377" s="438"/>
      <c r="U377" s="438"/>
      <c r="V377" s="438"/>
      <c r="W377" s="438"/>
      <c r="X377" s="438"/>
      <c r="Y377" s="438"/>
      <c r="Z377" s="438"/>
      <c r="AA377" s="438"/>
    </row>
    <row r="378" spans="1:27" ht="12" customHeight="1" x14ac:dyDescent="0.25">
      <c r="A378" s="438"/>
      <c r="B378" s="438"/>
      <c r="C378" s="438"/>
      <c r="D378" s="438"/>
      <c r="E378" s="438"/>
      <c r="F378" s="438"/>
      <c r="G378" s="438"/>
      <c r="H378" s="438"/>
      <c r="I378" s="438"/>
      <c r="J378" s="438"/>
      <c r="K378" s="438"/>
      <c r="L378" s="438"/>
      <c r="M378" s="438"/>
      <c r="N378" s="447"/>
      <c r="O378" s="443"/>
      <c r="P378" s="438"/>
      <c r="Q378" s="438"/>
      <c r="R378" s="438"/>
      <c r="S378" s="438"/>
      <c r="T378" s="438"/>
      <c r="U378" s="438"/>
      <c r="V378" s="438"/>
      <c r="W378" s="438"/>
      <c r="X378" s="438"/>
      <c r="Y378" s="438"/>
      <c r="Z378" s="438"/>
      <c r="AA378" s="438"/>
    </row>
    <row r="379" spans="1:27" ht="12" customHeight="1" x14ac:dyDescent="0.25">
      <c r="A379" s="438"/>
      <c r="B379" s="438"/>
      <c r="C379" s="438"/>
      <c r="D379" s="438"/>
      <c r="E379" s="438"/>
      <c r="F379" s="438"/>
      <c r="G379" s="438"/>
      <c r="H379" s="438"/>
      <c r="I379" s="438"/>
      <c r="J379" s="438"/>
      <c r="K379" s="438"/>
      <c r="L379" s="438"/>
      <c r="M379" s="438"/>
      <c r="N379" s="447"/>
      <c r="O379" s="443"/>
      <c r="P379" s="438"/>
      <c r="Q379" s="438"/>
      <c r="R379" s="438"/>
      <c r="S379" s="438"/>
      <c r="T379" s="438"/>
      <c r="U379" s="438"/>
      <c r="V379" s="438"/>
      <c r="W379" s="438"/>
      <c r="X379" s="438"/>
      <c r="Y379" s="438"/>
      <c r="Z379" s="438"/>
      <c r="AA379" s="438"/>
    </row>
    <row r="380" spans="1:27" ht="12" customHeight="1" x14ac:dyDescent="0.25">
      <c r="A380" s="438"/>
      <c r="B380" s="438"/>
      <c r="C380" s="438"/>
      <c r="D380" s="438"/>
      <c r="E380" s="438"/>
      <c r="F380" s="438"/>
      <c r="G380" s="438"/>
      <c r="H380" s="438"/>
      <c r="I380" s="438"/>
      <c r="J380" s="438"/>
      <c r="K380" s="438"/>
      <c r="L380" s="438"/>
      <c r="M380" s="438"/>
      <c r="N380" s="447"/>
      <c r="O380" s="443"/>
      <c r="P380" s="438"/>
      <c r="Q380" s="438"/>
      <c r="R380" s="438"/>
      <c r="S380" s="438"/>
      <c r="T380" s="438"/>
      <c r="U380" s="438"/>
      <c r="V380" s="438"/>
      <c r="W380" s="438"/>
      <c r="X380" s="438"/>
      <c r="Y380" s="438"/>
      <c r="Z380" s="438"/>
      <c r="AA380" s="438"/>
    </row>
    <row r="381" spans="1:27" ht="12" customHeight="1" x14ac:dyDescent="0.25">
      <c r="A381" s="438"/>
      <c r="B381" s="438"/>
      <c r="C381" s="438"/>
      <c r="D381" s="438"/>
      <c r="E381" s="438"/>
      <c r="F381" s="438"/>
      <c r="G381" s="438"/>
      <c r="H381" s="438"/>
      <c r="I381" s="438"/>
      <c r="J381" s="438"/>
      <c r="K381" s="438"/>
      <c r="L381" s="438"/>
      <c r="M381" s="438"/>
      <c r="N381" s="447"/>
      <c r="O381" s="443"/>
      <c r="P381" s="438"/>
      <c r="Q381" s="438"/>
      <c r="R381" s="438"/>
      <c r="S381" s="438"/>
      <c r="T381" s="438"/>
      <c r="U381" s="438"/>
      <c r="V381" s="438"/>
      <c r="W381" s="438"/>
      <c r="X381" s="438"/>
      <c r="Y381" s="438"/>
      <c r="Z381" s="438"/>
      <c r="AA381" s="438"/>
    </row>
    <row r="382" spans="1:27" ht="12" customHeight="1" x14ac:dyDescent="0.25">
      <c r="A382" s="438"/>
      <c r="B382" s="438"/>
      <c r="C382" s="438"/>
      <c r="D382" s="438"/>
      <c r="E382" s="438"/>
      <c r="F382" s="438"/>
      <c r="G382" s="438"/>
      <c r="H382" s="438"/>
      <c r="I382" s="438"/>
      <c r="J382" s="438"/>
      <c r="K382" s="438"/>
      <c r="L382" s="438"/>
      <c r="M382" s="438"/>
      <c r="N382" s="447"/>
      <c r="O382" s="443"/>
      <c r="P382" s="438"/>
      <c r="Q382" s="438"/>
      <c r="R382" s="438"/>
      <c r="S382" s="438"/>
      <c r="T382" s="438"/>
      <c r="U382" s="438"/>
      <c r="V382" s="438"/>
      <c r="W382" s="438"/>
      <c r="X382" s="438"/>
      <c r="Y382" s="438"/>
      <c r="Z382" s="438"/>
      <c r="AA382" s="438"/>
    </row>
    <row r="383" spans="1:27" ht="12" customHeight="1" x14ac:dyDescent="0.25">
      <c r="A383" s="438"/>
      <c r="B383" s="438"/>
      <c r="C383" s="438"/>
      <c r="D383" s="438"/>
      <c r="E383" s="438"/>
      <c r="F383" s="438"/>
      <c r="G383" s="438"/>
      <c r="H383" s="438"/>
      <c r="I383" s="438"/>
      <c r="J383" s="438"/>
      <c r="K383" s="438"/>
      <c r="L383" s="438"/>
      <c r="M383" s="438"/>
      <c r="N383" s="447"/>
      <c r="O383" s="443"/>
      <c r="P383" s="438"/>
      <c r="Q383" s="438"/>
      <c r="R383" s="438"/>
      <c r="S383" s="438"/>
      <c r="T383" s="438"/>
      <c r="U383" s="438"/>
      <c r="V383" s="438"/>
      <c r="W383" s="438"/>
      <c r="X383" s="438"/>
      <c r="Y383" s="438"/>
      <c r="Z383" s="438"/>
      <c r="AA383" s="438"/>
    </row>
    <row r="384" spans="1:27" ht="12" customHeight="1" x14ac:dyDescent="0.25">
      <c r="A384" s="438"/>
      <c r="B384" s="438"/>
      <c r="C384" s="438"/>
      <c r="D384" s="438"/>
      <c r="E384" s="438"/>
      <c r="F384" s="438"/>
      <c r="G384" s="438"/>
      <c r="H384" s="438"/>
      <c r="I384" s="438"/>
      <c r="J384" s="438"/>
      <c r="K384" s="438"/>
      <c r="L384" s="438"/>
      <c r="M384" s="438"/>
      <c r="N384" s="447"/>
      <c r="O384" s="443"/>
      <c r="P384" s="438"/>
      <c r="Q384" s="438"/>
      <c r="R384" s="438"/>
      <c r="S384" s="438"/>
      <c r="T384" s="438"/>
      <c r="U384" s="438"/>
      <c r="V384" s="438"/>
      <c r="W384" s="438"/>
      <c r="X384" s="438"/>
      <c r="Y384" s="438"/>
      <c r="Z384" s="438"/>
      <c r="AA384" s="438"/>
    </row>
    <row r="385" spans="1:27" ht="12" customHeight="1" x14ac:dyDescent="0.25">
      <c r="A385" s="438"/>
      <c r="B385" s="438"/>
      <c r="C385" s="438"/>
      <c r="D385" s="438"/>
      <c r="E385" s="438"/>
      <c r="F385" s="438"/>
      <c r="G385" s="438"/>
      <c r="H385" s="438"/>
      <c r="I385" s="438"/>
      <c r="J385" s="438"/>
      <c r="K385" s="438"/>
      <c r="L385" s="438"/>
      <c r="M385" s="438"/>
      <c r="N385" s="447"/>
      <c r="O385" s="443"/>
      <c r="P385" s="438"/>
      <c r="Q385" s="438"/>
      <c r="R385" s="438"/>
      <c r="S385" s="438"/>
      <c r="T385" s="438"/>
      <c r="U385" s="438"/>
      <c r="V385" s="438"/>
      <c r="W385" s="438"/>
      <c r="X385" s="438"/>
      <c r="Y385" s="438"/>
      <c r="Z385" s="438"/>
      <c r="AA385" s="438"/>
    </row>
    <row r="386" spans="1:27" ht="12" customHeight="1" x14ac:dyDescent="0.25">
      <c r="A386" s="438"/>
      <c r="B386" s="438"/>
      <c r="C386" s="438"/>
      <c r="D386" s="438"/>
      <c r="E386" s="438"/>
      <c r="F386" s="438"/>
      <c r="G386" s="438"/>
      <c r="H386" s="438"/>
      <c r="I386" s="438"/>
      <c r="J386" s="438"/>
      <c r="K386" s="438"/>
      <c r="L386" s="438"/>
      <c r="M386" s="438"/>
      <c r="N386" s="447"/>
      <c r="O386" s="443"/>
      <c r="P386" s="438"/>
      <c r="Q386" s="438"/>
      <c r="R386" s="438"/>
      <c r="S386" s="438"/>
      <c r="T386" s="438"/>
      <c r="U386" s="438"/>
      <c r="V386" s="438"/>
      <c r="W386" s="438"/>
      <c r="X386" s="438"/>
      <c r="Y386" s="438"/>
      <c r="Z386" s="438"/>
      <c r="AA386" s="438"/>
    </row>
    <row r="387" spans="1:27" ht="12" customHeight="1" x14ac:dyDescent="0.25">
      <c r="A387" s="438"/>
      <c r="B387" s="438"/>
      <c r="C387" s="438"/>
      <c r="D387" s="438"/>
      <c r="E387" s="438"/>
      <c r="F387" s="438"/>
      <c r="G387" s="438"/>
      <c r="H387" s="438"/>
      <c r="I387" s="438"/>
      <c r="J387" s="438"/>
      <c r="K387" s="438"/>
      <c r="L387" s="438"/>
      <c r="M387" s="438"/>
      <c r="N387" s="447"/>
      <c r="O387" s="443"/>
      <c r="P387" s="438"/>
      <c r="Q387" s="438"/>
      <c r="R387" s="438"/>
      <c r="S387" s="438"/>
      <c r="T387" s="438"/>
      <c r="U387" s="438"/>
      <c r="V387" s="438"/>
      <c r="W387" s="438"/>
      <c r="X387" s="438"/>
      <c r="Y387" s="438"/>
      <c r="Z387" s="438"/>
      <c r="AA387" s="438"/>
    </row>
    <row r="388" spans="1:27" ht="12" customHeight="1" x14ac:dyDescent="0.25">
      <c r="A388" s="438"/>
      <c r="B388" s="438"/>
      <c r="C388" s="438"/>
      <c r="D388" s="438"/>
      <c r="E388" s="438"/>
      <c r="F388" s="438"/>
      <c r="G388" s="438"/>
      <c r="H388" s="438"/>
      <c r="I388" s="438"/>
      <c r="J388" s="438"/>
      <c r="K388" s="438"/>
      <c r="L388" s="438"/>
      <c r="M388" s="438"/>
      <c r="N388" s="447"/>
      <c r="O388" s="443"/>
      <c r="P388" s="438"/>
      <c r="Q388" s="438"/>
      <c r="R388" s="438"/>
      <c r="S388" s="438"/>
      <c r="T388" s="438"/>
      <c r="U388" s="438"/>
      <c r="V388" s="438"/>
      <c r="W388" s="438"/>
      <c r="X388" s="438"/>
      <c r="Y388" s="438"/>
      <c r="Z388" s="438"/>
      <c r="AA388" s="438"/>
    </row>
    <row r="389" spans="1:27" ht="12" customHeight="1" x14ac:dyDescent="0.25">
      <c r="A389" s="438"/>
      <c r="B389" s="438"/>
      <c r="C389" s="438"/>
      <c r="D389" s="438"/>
      <c r="E389" s="438"/>
      <c r="F389" s="438"/>
      <c r="G389" s="438"/>
      <c r="H389" s="438"/>
      <c r="I389" s="438"/>
      <c r="J389" s="438"/>
      <c r="K389" s="438"/>
      <c r="L389" s="438"/>
      <c r="M389" s="438"/>
      <c r="N389" s="447"/>
      <c r="O389" s="443"/>
      <c r="P389" s="438"/>
      <c r="Q389" s="438"/>
      <c r="R389" s="438"/>
      <c r="S389" s="438"/>
      <c r="T389" s="438"/>
      <c r="U389" s="438"/>
      <c r="V389" s="438"/>
      <c r="W389" s="438"/>
      <c r="X389" s="438"/>
      <c r="Y389" s="438"/>
      <c r="Z389" s="438"/>
      <c r="AA389" s="438"/>
    </row>
    <row r="390" spans="1:27" ht="12" customHeight="1" x14ac:dyDescent="0.25">
      <c r="A390" s="438"/>
      <c r="B390" s="438"/>
      <c r="C390" s="438"/>
      <c r="D390" s="438"/>
      <c r="E390" s="438"/>
      <c r="F390" s="438"/>
      <c r="G390" s="438"/>
      <c r="H390" s="438"/>
      <c r="I390" s="438"/>
      <c r="J390" s="438"/>
      <c r="K390" s="438"/>
      <c r="L390" s="438"/>
      <c r="M390" s="438"/>
      <c r="N390" s="447"/>
      <c r="O390" s="443"/>
      <c r="P390" s="438"/>
      <c r="Q390" s="438"/>
      <c r="R390" s="438"/>
      <c r="S390" s="438"/>
      <c r="T390" s="438"/>
      <c r="U390" s="438"/>
      <c r="V390" s="438"/>
      <c r="W390" s="438"/>
      <c r="X390" s="438"/>
      <c r="Y390" s="438"/>
      <c r="Z390" s="438"/>
      <c r="AA390" s="438"/>
    </row>
    <row r="391" spans="1:27" ht="12" customHeight="1" x14ac:dyDescent="0.25">
      <c r="A391" s="438"/>
      <c r="B391" s="438"/>
      <c r="C391" s="438"/>
      <c r="D391" s="438"/>
      <c r="E391" s="438"/>
      <c r="F391" s="438"/>
      <c r="G391" s="438"/>
      <c r="H391" s="438"/>
      <c r="I391" s="438"/>
      <c r="J391" s="438"/>
      <c r="K391" s="438"/>
      <c r="L391" s="438"/>
      <c r="M391" s="438"/>
      <c r="N391" s="447"/>
      <c r="O391" s="443"/>
      <c r="P391" s="438"/>
      <c r="Q391" s="438"/>
      <c r="R391" s="438"/>
      <c r="S391" s="438"/>
      <c r="T391" s="438"/>
      <c r="U391" s="438"/>
      <c r="V391" s="438"/>
      <c r="W391" s="438"/>
      <c r="X391" s="438"/>
      <c r="Y391" s="438"/>
      <c r="Z391" s="438"/>
      <c r="AA391" s="438"/>
    </row>
    <row r="392" spans="1:27" ht="12" customHeight="1" x14ac:dyDescent="0.25">
      <c r="A392" s="438"/>
      <c r="B392" s="438"/>
      <c r="C392" s="438"/>
      <c r="D392" s="438"/>
      <c r="E392" s="438"/>
      <c r="F392" s="438"/>
      <c r="G392" s="438"/>
      <c r="H392" s="438"/>
      <c r="I392" s="438"/>
      <c r="J392" s="438"/>
      <c r="K392" s="438"/>
      <c r="L392" s="438"/>
      <c r="M392" s="438"/>
      <c r="N392" s="447"/>
      <c r="O392" s="443"/>
      <c r="P392" s="438"/>
      <c r="Q392" s="438"/>
      <c r="R392" s="438"/>
      <c r="S392" s="438"/>
      <c r="T392" s="438"/>
      <c r="U392" s="438"/>
      <c r="V392" s="438"/>
      <c r="W392" s="438"/>
      <c r="X392" s="438"/>
      <c r="Y392" s="438"/>
      <c r="Z392" s="438"/>
      <c r="AA392" s="438"/>
    </row>
    <row r="393" spans="1:27" ht="12" customHeight="1" x14ac:dyDescent="0.25">
      <c r="A393" s="438"/>
      <c r="B393" s="438"/>
      <c r="C393" s="438"/>
      <c r="D393" s="438"/>
      <c r="E393" s="438"/>
      <c r="F393" s="438"/>
      <c r="G393" s="438"/>
      <c r="H393" s="438"/>
      <c r="I393" s="438"/>
      <c r="J393" s="438"/>
      <c r="K393" s="438"/>
      <c r="L393" s="438"/>
      <c r="M393" s="438"/>
      <c r="N393" s="447"/>
      <c r="O393" s="443"/>
      <c r="P393" s="438"/>
      <c r="Q393" s="438"/>
      <c r="R393" s="438"/>
      <c r="S393" s="438"/>
      <c r="T393" s="438"/>
      <c r="U393" s="438"/>
      <c r="V393" s="438"/>
      <c r="W393" s="438"/>
      <c r="X393" s="438"/>
      <c r="Y393" s="438"/>
      <c r="Z393" s="438"/>
      <c r="AA393" s="438"/>
    </row>
    <row r="394" spans="1:27" ht="12" customHeight="1" x14ac:dyDescent="0.25">
      <c r="A394" s="438"/>
      <c r="B394" s="438"/>
      <c r="C394" s="438"/>
      <c r="D394" s="438"/>
      <c r="E394" s="438"/>
      <c r="F394" s="438"/>
      <c r="G394" s="438"/>
      <c r="H394" s="438"/>
      <c r="I394" s="438"/>
      <c r="J394" s="438"/>
      <c r="K394" s="438"/>
      <c r="L394" s="438"/>
      <c r="M394" s="438"/>
      <c r="N394" s="447"/>
      <c r="O394" s="443"/>
      <c r="P394" s="438"/>
      <c r="Q394" s="438"/>
      <c r="R394" s="438"/>
      <c r="S394" s="438"/>
      <c r="T394" s="438"/>
      <c r="U394" s="438"/>
      <c r="V394" s="438"/>
      <c r="W394" s="438"/>
      <c r="X394" s="438"/>
      <c r="Y394" s="438"/>
      <c r="Z394" s="438"/>
      <c r="AA394" s="438"/>
    </row>
    <row r="395" spans="1:27" ht="12" customHeight="1" x14ac:dyDescent="0.25">
      <c r="A395" s="438"/>
      <c r="B395" s="438"/>
      <c r="C395" s="438"/>
      <c r="D395" s="438"/>
      <c r="E395" s="438"/>
      <c r="F395" s="438"/>
      <c r="G395" s="438"/>
      <c r="H395" s="438"/>
      <c r="I395" s="438"/>
      <c r="J395" s="438"/>
      <c r="K395" s="438"/>
      <c r="L395" s="438"/>
      <c r="M395" s="438"/>
      <c r="N395" s="447"/>
      <c r="O395" s="443"/>
      <c r="P395" s="438"/>
      <c r="Q395" s="438"/>
      <c r="R395" s="438"/>
      <c r="S395" s="438"/>
      <c r="T395" s="438"/>
      <c r="U395" s="438"/>
      <c r="V395" s="438"/>
      <c r="W395" s="438"/>
      <c r="X395" s="438"/>
      <c r="Y395" s="438"/>
      <c r="Z395" s="438"/>
      <c r="AA395" s="438"/>
    </row>
    <row r="396" spans="1:27" ht="12" customHeight="1" x14ac:dyDescent="0.25">
      <c r="A396" s="438"/>
      <c r="B396" s="438"/>
      <c r="C396" s="438"/>
      <c r="D396" s="438"/>
      <c r="E396" s="438"/>
      <c r="F396" s="438"/>
      <c r="G396" s="438"/>
      <c r="H396" s="438"/>
      <c r="I396" s="438"/>
      <c r="J396" s="438"/>
      <c r="K396" s="438"/>
      <c r="L396" s="438"/>
      <c r="M396" s="438"/>
      <c r="N396" s="447"/>
      <c r="O396" s="443"/>
      <c r="P396" s="438"/>
      <c r="Q396" s="438"/>
      <c r="R396" s="438"/>
      <c r="S396" s="438"/>
      <c r="T396" s="438"/>
      <c r="U396" s="438"/>
      <c r="V396" s="438"/>
      <c r="W396" s="438"/>
      <c r="X396" s="438"/>
      <c r="Y396" s="438"/>
      <c r="Z396" s="438"/>
      <c r="AA396" s="438"/>
    </row>
    <row r="397" spans="1:27" ht="12" customHeight="1" x14ac:dyDescent="0.25">
      <c r="A397" s="438"/>
      <c r="B397" s="438"/>
      <c r="C397" s="438"/>
      <c r="D397" s="438"/>
      <c r="E397" s="438"/>
      <c r="F397" s="438"/>
      <c r="G397" s="438"/>
      <c r="H397" s="438"/>
      <c r="I397" s="438"/>
      <c r="J397" s="438"/>
      <c r="K397" s="438"/>
      <c r="L397" s="438"/>
      <c r="M397" s="438"/>
      <c r="N397" s="447"/>
      <c r="O397" s="443"/>
      <c r="P397" s="438"/>
      <c r="Q397" s="438"/>
      <c r="R397" s="438"/>
      <c r="S397" s="438"/>
      <c r="T397" s="438"/>
      <c r="U397" s="438"/>
      <c r="V397" s="438"/>
      <c r="W397" s="438"/>
      <c r="X397" s="438"/>
      <c r="Y397" s="438"/>
      <c r="Z397" s="438"/>
      <c r="AA397" s="438"/>
    </row>
    <row r="398" spans="1:27" ht="12" customHeight="1" x14ac:dyDescent="0.25">
      <c r="A398" s="438"/>
      <c r="B398" s="438"/>
      <c r="C398" s="438"/>
      <c r="D398" s="438"/>
      <c r="E398" s="438"/>
      <c r="F398" s="438"/>
      <c r="G398" s="438"/>
      <c r="H398" s="438"/>
      <c r="I398" s="438"/>
      <c r="J398" s="438"/>
      <c r="K398" s="438"/>
      <c r="L398" s="438"/>
      <c r="M398" s="438"/>
      <c r="N398" s="447"/>
      <c r="O398" s="443"/>
      <c r="P398" s="438"/>
      <c r="Q398" s="438"/>
      <c r="R398" s="438"/>
      <c r="S398" s="438"/>
      <c r="T398" s="438"/>
      <c r="U398" s="438"/>
      <c r="V398" s="438"/>
      <c r="W398" s="438"/>
      <c r="X398" s="438"/>
      <c r="Y398" s="438"/>
      <c r="Z398" s="438"/>
      <c r="AA398" s="438"/>
    </row>
    <row r="399" spans="1:27" ht="12" customHeight="1" x14ac:dyDescent="0.25">
      <c r="A399" s="438"/>
      <c r="B399" s="438"/>
      <c r="C399" s="438"/>
      <c r="D399" s="438"/>
      <c r="E399" s="438"/>
      <c r="F399" s="438"/>
      <c r="G399" s="438"/>
      <c r="H399" s="438"/>
      <c r="I399" s="438"/>
      <c r="J399" s="438"/>
      <c r="K399" s="438"/>
      <c r="L399" s="438"/>
      <c r="M399" s="438"/>
      <c r="N399" s="447"/>
      <c r="O399" s="443"/>
      <c r="P399" s="438"/>
      <c r="Q399" s="438"/>
      <c r="R399" s="438"/>
      <c r="S399" s="438"/>
      <c r="T399" s="438"/>
      <c r="U399" s="438"/>
      <c r="V399" s="438"/>
      <c r="W399" s="438"/>
      <c r="X399" s="438"/>
      <c r="Y399" s="438"/>
      <c r="Z399" s="438"/>
      <c r="AA399" s="438"/>
    </row>
    <row r="400" spans="1:27" ht="12" customHeight="1" x14ac:dyDescent="0.25">
      <c r="A400" s="438"/>
      <c r="B400" s="438"/>
      <c r="C400" s="438"/>
      <c r="D400" s="438"/>
      <c r="E400" s="438"/>
      <c r="F400" s="438"/>
      <c r="G400" s="438"/>
      <c r="H400" s="438"/>
      <c r="I400" s="438"/>
      <c r="J400" s="438"/>
      <c r="K400" s="438"/>
      <c r="L400" s="438"/>
      <c r="M400" s="438"/>
      <c r="N400" s="447"/>
      <c r="O400" s="443"/>
      <c r="P400" s="438"/>
      <c r="Q400" s="438"/>
      <c r="R400" s="438"/>
      <c r="S400" s="438"/>
      <c r="T400" s="438"/>
      <c r="U400" s="438"/>
      <c r="V400" s="438"/>
      <c r="W400" s="438"/>
      <c r="X400" s="438"/>
      <c r="Y400" s="438"/>
      <c r="Z400" s="438"/>
      <c r="AA400" s="438"/>
    </row>
    <row r="401" spans="1:27" ht="12" customHeight="1" x14ac:dyDescent="0.25">
      <c r="A401" s="438"/>
      <c r="B401" s="438"/>
      <c r="C401" s="438"/>
      <c r="D401" s="438"/>
      <c r="E401" s="438"/>
      <c r="F401" s="438"/>
      <c r="G401" s="438"/>
      <c r="H401" s="438"/>
      <c r="I401" s="438"/>
      <c r="J401" s="438"/>
      <c r="K401" s="438"/>
      <c r="L401" s="438"/>
      <c r="M401" s="438"/>
      <c r="N401" s="447"/>
      <c r="O401" s="443"/>
      <c r="P401" s="438"/>
      <c r="Q401" s="438"/>
      <c r="R401" s="438"/>
      <c r="S401" s="438"/>
      <c r="T401" s="438"/>
      <c r="U401" s="438"/>
      <c r="V401" s="438"/>
      <c r="W401" s="438"/>
      <c r="X401" s="438"/>
      <c r="Y401" s="438"/>
      <c r="Z401" s="438"/>
      <c r="AA401" s="438"/>
    </row>
    <row r="402" spans="1:27" ht="12" customHeight="1" x14ac:dyDescent="0.25">
      <c r="A402" s="438"/>
      <c r="B402" s="438"/>
      <c r="C402" s="438"/>
      <c r="D402" s="438"/>
      <c r="E402" s="438"/>
      <c r="F402" s="438"/>
      <c r="G402" s="438"/>
      <c r="H402" s="438"/>
      <c r="I402" s="438"/>
      <c r="J402" s="438"/>
      <c r="K402" s="438"/>
      <c r="L402" s="438"/>
      <c r="M402" s="438"/>
      <c r="N402" s="447"/>
      <c r="O402" s="443"/>
      <c r="P402" s="438"/>
      <c r="Q402" s="438"/>
      <c r="R402" s="438"/>
      <c r="S402" s="438"/>
      <c r="T402" s="438"/>
      <c r="U402" s="438"/>
      <c r="V402" s="438"/>
      <c r="W402" s="438"/>
      <c r="X402" s="438"/>
      <c r="Y402" s="438"/>
      <c r="Z402" s="438"/>
      <c r="AA402" s="438"/>
    </row>
    <row r="403" spans="1:27" ht="12" customHeight="1" x14ac:dyDescent="0.25">
      <c r="A403" s="438"/>
      <c r="B403" s="438"/>
      <c r="C403" s="438"/>
      <c r="D403" s="438"/>
      <c r="E403" s="438"/>
      <c r="F403" s="438"/>
      <c r="G403" s="438"/>
      <c r="H403" s="438"/>
      <c r="I403" s="438"/>
      <c r="J403" s="438"/>
      <c r="K403" s="438"/>
      <c r="L403" s="438"/>
      <c r="M403" s="438"/>
      <c r="N403" s="447"/>
      <c r="O403" s="443"/>
      <c r="P403" s="438"/>
      <c r="Q403" s="438"/>
      <c r="R403" s="438"/>
      <c r="S403" s="438"/>
      <c r="T403" s="438"/>
      <c r="U403" s="438"/>
      <c r="V403" s="438"/>
      <c r="W403" s="438"/>
      <c r="X403" s="438"/>
      <c r="Y403" s="438"/>
      <c r="Z403" s="438"/>
      <c r="AA403" s="438"/>
    </row>
    <row r="404" spans="1:27" ht="12" customHeight="1" x14ac:dyDescent="0.25">
      <c r="A404" s="438"/>
      <c r="B404" s="438"/>
      <c r="C404" s="438"/>
      <c r="D404" s="438"/>
      <c r="E404" s="438"/>
      <c r="F404" s="438"/>
      <c r="G404" s="438"/>
      <c r="H404" s="438"/>
      <c r="I404" s="438"/>
      <c r="J404" s="438"/>
      <c r="K404" s="438"/>
      <c r="L404" s="438"/>
      <c r="M404" s="438"/>
      <c r="N404" s="447"/>
      <c r="O404" s="443"/>
      <c r="P404" s="438"/>
      <c r="Q404" s="438"/>
      <c r="R404" s="438"/>
      <c r="S404" s="438"/>
      <c r="T404" s="438"/>
      <c r="U404" s="438"/>
      <c r="V404" s="438"/>
      <c r="W404" s="438"/>
      <c r="X404" s="438"/>
      <c r="Y404" s="438"/>
      <c r="Z404" s="438"/>
      <c r="AA404" s="438"/>
    </row>
    <row r="405" spans="1:27" ht="12" customHeight="1" x14ac:dyDescent="0.25">
      <c r="A405" s="438"/>
      <c r="B405" s="438"/>
      <c r="C405" s="438"/>
      <c r="D405" s="438"/>
      <c r="E405" s="438"/>
      <c r="F405" s="438"/>
      <c r="G405" s="438"/>
      <c r="H405" s="438"/>
      <c r="I405" s="438"/>
      <c r="J405" s="438"/>
      <c r="K405" s="438"/>
      <c r="L405" s="438"/>
      <c r="M405" s="438"/>
      <c r="N405" s="447"/>
      <c r="O405" s="443"/>
      <c r="P405" s="438"/>
      <c r="Q405" s="438"/>
      <c r="R405" s="438"/>
      <c r="S405" s="438"/>
      <c r="T405" s="438"/>
      <c r="U405" s="438"/>
      <c r="V405" s="438"/>
      <c r="W405" s="438"/>
      <c r="X405" s="438"/>
      <c r="Y405" s="438"/>
      <c r="Z405" s="438"/>
      <c r="AA405" s="438"/>
    </row>
    <row r="406" spans="1:27" ht="12" customHeight="1" x14ac:dyDescent="0.25">
      <c r="A406" s="438"/>
      <c r="B406" s="438"/>
      <c r="C406" s="438"/>
      <c r="D406" s="438"/>
      <c r="E406" s="438"/>
      <c r="F406" s="438"/>
      <c r="G406" s="438"/>
      <c r="H406" s="438"/>
      <c r="I406" s="438"/>
      <c r="J406" s="438"/>
      <c r="K406" s="438"/>
      <c r="L406" s="438"/>
      <c r="M406" s="438"/>
      <c r="N406" s="447"/>
      <c r="O406" s="443"/>
      <c r="P406" s="438"/>
      <c r="Q406" s="438"/>
      <c r="R406" s="438"/>
      <c r="S406" s="438"/>
      <c r="T406" s="438"/>
      <c r="U406" s="438"/>
      <c r="V406" s="438"/>
      <c r="W406" s="438"/>
      <c r="X406" s="438"/>
      <c r="Y406" s="438"/>
      <c r="Z406" s="438"/>
      <c r="AA406" s="438"/>
    </row>
    <row r="407" spans="1:27" ht="12" customHeight="1" x14ac:dyDescent="0.25">
      <c r="A407" s="438"/>
      <c r="B407" s="438"/>
      <c r="C407" s="438"/>
      <c r="D407" s="438"/>
      <c r="E407" s="438"/>
      <c r="F407" s="438"/>
      <c r="G407" s="438"/>
      <c r="H407" s="438"/>
      <c r="I407" s="438"/>
      <c r="J407" s="438"/>
      <c r="K407" s="438"/>
      <c r="L407" s="438"/>
      <c r="M407" s="438"/>
      <c r="N407" s="447"/>
      <c r="O407" s="443"/>
      <c r="P407" s="438"/>
      <c r="Q407" s="438"/>
      <c r="R407" s="438"/>
      <c r="S407" s="438"/>
      <c r="T407" s="438"/>
      <c r="U407" s="438"/>
      <c r="V407" s="438"/>
      <c r="W407" s="438"/>
      <c r="X407" s="438"/>
      <c r="Y407" s="438"/>
      <c r="Z407" s="438"/>
      <c r="AA407" s="438"/>
    </row>
    <row r="408" spans="1:27" ht="12" customHeight="1" x14ac:dyDescent="0.25">
      <c r="A408" s="438"/>
      <c r="B408" s="438"/>
      <c r="C408" s="438"/>
      <c r="D408" s="438"/>
      <c r="E408" s="438"/>
      <c r="F408" s="438"/>
      <c r="G408" s="438"/>
      <c r="H408" s="438"/>
      <c r="I408" s="438"/>
      <c r="J408" s="438"/>
      <c r="K408" s="438"/>
      <c r="L408" s="438"/>
      <c r="M408" s="438"/>
      <c r="N408" s="447"/>
      <c r="O408" s="443"/>
      <c r="P408" s="438"/>
      <c r="Q408" s="438"/>
      <c r="R408" s="438"/>
      <c r="S408" s="438"/>
      <c r="T408" s="438"/>
      <c r="U408" s="438"/>
      <c r="V408" s="438"/>
      <c r="W408" s="438"/>
      <c r="X408" s="438"/>
      <c r="Y408" s="438"/>
      <c r="Z408" s="438"/>
      <c r="AA408" s="438"/>
    </row>
    <row r="409" spans="1:27" ht="12" customHeight="1" x14ac:dyDescent="0.25">
      <c r="A409" s="438"/>
      <c r="B409" s="438"/>
      <c r="C409" s="438"/>
      <c r="D409" s="438"/>
      <c r="E409" s="438"/>
      <c r="F409" s="438"/>
      <c r="G409" s="438"/>
      <c r="H409" s="438"/>
      <c r="I409" s="438"/>
      <c r="J409" s="438"/>
      <c r="K409" s="438"/>
      <c r="L409" s="438"/>
      <c r="M409" s="438"/>
      <c r="N409" s="447"/>
      <c r="O409" s="443"/>
      <c r="P409" s="438"/>
      <c r="Q409" s="438"/>
      <c r="R409" s="438"/>
      <c r="S409" s="438"/>
      <c r="T409" s="438"/>
      <c r="U409" s="438"/>
      <c r="V409" s="438"/>
      <c r="W409" s="438"/>
      <c r="X409" s="438"/>
      <c r="Y409" s="438"/>
      <c r="Z409" s="438"/>
      <c r="AA409" s="438"/>
    </row>
    <row r="410" spans="1:27" ht="12" customHeight="1" x14ac:dyDescent="0.25">
      <c r="A410" s="438"/>
      <c r="B410" s="438"/>
      <c r="C410" s="438"/>
      <c r="D410" s="438"/>
      <c r="E410" s="438"/>
      <c r="F410" s="438"/>
      <c r="G410" s="438"/>
      <c r="H410" s="438"/>
      <c r="I410" s="438"/>
      <c r="J410" s="438"/>
      <c r="K410" s="438"/>
      <c r="L410" s="438"/>
      <c r="M410" s="438"/>
      <c r="N410" s="447"/>
      <c r="O410" s="443"/>
      <c r="P410" s="438"/>
      <c r="Q410" s="438"/>
      <c r="R410" s="438"/>
      <c r="S410" s="438"/>
      <c r="T410" s="438"/>
      <c r="U410" s="438"/>
      <c r="V410" s="438"/>
      <c r="W410" s="438"/>
      <c r="X410" s="438"/>
      <c r="Y410" s="438"/>
      <c r="Z410" s="438"/>
      <c r="AA410" s="438"/>
    </row>
    <row r="411" spans="1:27" ht="12" customHeight="1" x14ac:dyDescent="0.25">
      <c r="A411" s="438"/>
      <c r="B411" s="438"/>
      <c r="C411" s="438"/>
      <c r="D411" s="438"/>
      <c r="E411" s="438"/>
      <c r="F411" s="438"/>
      <c r="G411" s="438"/>
      <c r="H411" s="438"/>
      <c r="I411" s="438"/>
      <c r="J411" s="438"/>
      <c r="K411" s="438"/>
      <c r="L411" s="438"/>
      <c r="M411" s="438"/>
      <c r="N411" s="447"/>
      <c r="O411" s="443"/>
      <c r="P411" s="438"/>
      <c r="Q411" s="438"/>
      <c r="R411" s="438"/>
      <c r="S411" s="438"/>
      <c r="T411" s="438"/>
      <c r="U411" s="438"/>
      <c r="V411" s="438"/>
      <c r="W411" s="438"/>
      <c r="X411" s="438"/>
      <c r="Y411" s="438"/>
      <c r="Z411" s="438"/>
      <c r="AA411" s="438"/>
    </row>
    <row r="412" spans="1:27" ht="12" customHeight="1" x14ac:dyDescent="0.25">
      <c r="A412" s="438"/>
      <c r="B412" s="438"/>
      <c r="C412" s="438"/>
      <c r="D412" s="438"/>
      <c r="E412" s="438"/>
      <c r="F412" s="438"/>
      <c r="G412" s="438"/>
      <c r="H412" s="438"/>
      <c r="I412" s="438"/>
      <c r="J412" s="438"/>
      <c r="K412" s="438"/>
      <c r="L412" s="438"/>
      <c r="M412" s="438"/>
      <c r="N412" s="447"/>
      <c r="O412" s="443"/>
      <c r="P412" s="438"/>
      <c r="Q412" s="438"/>
      <c r="R412" s="438"/>
      <c r="S412" s="438"/>
      <c r="T412" s="438"/>
      <c r="U412" s="438"/>
      <c r="V412" s="438"/>
      <c r="W412" s="438"/>
      <c r="X412" s="438"/>
      <c r="Y412" s="438"/>
      <c r="Z412" s="438"/>
      <c r="AA412" s="438"/>
    </row>
    <row r="413" spans="1:27" ht="12" customHeight="1" x14ac:dyDescent="0.25">
      <c r="A413" s="438"/>
      <c r="B413" s="438"/>
      <c r="C413" s="438"/>
      <c r="D413" s="438"/>
      <c r="E413" s="438"/>
      <c r="F413" s="438"/>
      <c r="G413" s="438"/>
      <c r="H413" s="438"/>
      <c r="I413" s="438"/>
      <c r="J413" s="438"/>
      <c r="K413" s="438"/>
      <c r="L413" s="438"/>
      <c r="M413" s="438"/>
      <c r="N413" s="447"/>
      <c r="O413" s="443"/>
      <c r="P413" s="438"/>
      <c r="Q413" s="438"/>
      <c r="R413" s="438"/>
      <c r="S413" s="438"/>
      <c r="T413" s="438"/>
      <c r="U413" s="438"/>
      <c r="V413" s="438"/>
      <c r="W413" s="438"/>
      <c r="X413" s="438"/>
      <c r="Y413" s="438"/>
      <c r="Z413" s="438"/>
      <c r="AA413" s="438"/>
    </row>
    <row r="414" spans="1:27" ht="12" customHeight="1" x14ac:dyDescent="0.25">
      <c r="A414" s="438"/>
      <c r="B414" s="438"/>
      <c r="C414" s="438"/>
      <c r="D414" s="438"/>
      <c r="E414" s="438"/>
      <c r="F414" s="438"/>
      <c r="G414" s="438"/>
      <c r="H414" s="438"/>
      <c r="I414" s="438"/>
      <c r="J414" s="438"/>
      <c r="K414" s="438"/>
      <c r="L414" s="438"/>
      <c r="M414" s="438"/>
      <c r="N414" s="447"/>
      <c r="O414" s="443"/>
      <c r="P414" s="438"/>
      <c r="Q414" s="438"/>
      <c r="R414" s="438"/>
      <c r="S414" s="438"/>
      <c r="T414" s="438"/>
      <c r="U414" s="438"/>
      <c r="V414" s="438"/>
      <c r="W414" s="438"/>
      <c r="X414" s="438"/>
      <c r="Y414" s="438"/>
      <c r="Z414" s="438"/>
      <c r="AA414" s="438"/>
    </row>
    <row r="415" spans="1:27" ht="12" customHeight="1" x14ac:dyDescent="0.25">
      <c r="A415" s="438"/>
      <c r="B415" s="438"/>
      <c r="C415" s="438"/>
      <c r="D415" s="438"/>
      <c r="E415" s="438"/>
      <c r="F415" s="438"/>
      <c r="G415" s="438"/>
      <c r="H415" s="438"/>
      <c r="I415" s="438"/>
      <c r="J415" s="438"/>
      <c r="K415" s="438"/>
      <c r="L415" s="438"/>
      <c r="M415" s="438"/>
      <c r="N415" s="447"/>
      <c r="O415" s="443"/>
      <c r="P415" s="438"/>
      <c r="Q415" s="438"/>
      <c r="R415" s="438"/>
      <c r="S415" s="438"/>
      <c r="T415" s="438"/>
      <c r="U415" s="438"/>
      <c r="V415" s="438"/>
      <c r="W415" s="438"/>
      <c r="X415" s="438"/>
      <c r="Y415" s="438"/>
      <c r="Z415" s="438"/>
      <c r="AA415" s="438"/>
    </row>
    <row r="416" spans="1:27" ht="12" customHeight="1" x14ac:dyDescent="0.25">
      <c r="A416" s="438"/>
      <c r="B416" s="438"/>
      <c r="C416" s="438"/>
      <c r="D416" s="438"/>
      <c r="E416" s="438"/>
      <c r="F416" s="438"/>
      <c r="G416" s="438"/>
      <c r="H416" s="438"/>
      <c r="I416" s="438"/>
      <c r="J416" s="438"/>
      <c r="K416" s="438"/>
      <c r="L416" s="438"/>
      <c r="M416" s="438"/>
      <c r="N416" s="447"/>
      <c r="O416" s="443"/>
      <c r="P416" s="438"/>
      <c r="Q416" s="438"/>
      <c r="R416" s="438"/>
      <c r="S416" s="438"/>
      <c r="T416" s="438"/>
      <c r="U416" s="438"/>
      <c r="V416" s="438"/>
      <c r="W416" s="438"/>
      <c r="X416" s="438"/>
      <c r="Y416" s="438"/>
      <c r="Z416" s="438"/>
      <c r="AA416" s="438"/>
    </row>
    <row r="417" spans="1:27" ht="12" customHeight="1" x14ac:dyDescent="0.25">
      <c r="A417" s="438"/>
      <c r="B417" s="438"/>
      <c r="C417" s="438"/>
      <c r="D417" s="438"/>
      <c r="E417" s="438"/>
      <c r="F417" s="438"/>
      <c r="G417" s="438"/>
      <c r="H417" s="438"/>
      <c r="I417" s="438"/>
      <c r="J417" s="438"/>
      <c r="K417" s="438"/>
      <c r="L417" s="438"/>
      <c r="M417" s="438"/>
      <c r="N417" s="447"/>
      <c r="O417" s="443"/>
      <c r="P417" s="438"/>
      <c r="Q417" s="438"/>
      <c r="R417" s="438"/>
      <c r="S417" s="438"/>
      <c r="T417" s="438"/>
      <c r="U417" s="438"/>
      <c r="V417" s="438"/>
      <c r="W417" s="438"/>
      <c r="X417" s="438"/>
      <c r="Y417" s="438"/>
      <c r="Z417" s="438"/>
      <c r="AA417" s="438"/>
    </row>
    <row r="418" spans="1:27" ht="12" customHeight="1" x14ac:dyDescent="0.25">
      <c r="A418" s="438"/>
      <c r="B418" s="438"/>
      <c r="C418" s="438"/>
      <c r="D418" s="438"/>
      <c r="E418" s="438"/>
      <c r="F418" s="438"/>
      <c r="G418" s="438"/>
      <c r="H418" s="438"/>
      <c r="I418" s="438"/>
      <c r="J418" s="438"/>
      <c r="K418" s="438"/>
      <c r="L418" s="438"/>
      <c r="M418" s="438"/>
      <c r="N418" s="447"/>
      <c r="O418" s="443"/>
      <c r="P418" s="438"/>
      <c r="Q418" s="438"/>
      <c r="R418" s="438"/>
      <c r="S418" s="438"/>
      <c r="T418" s="438"/>
      <c r="U418" s="438"/>
      <c r="V418" s="438"/>
      <c r="W418" s="438"/>
      <c r="X418" s="438"/>
      <c r="Y418" s="438"/>
      <c r="Z418" s="438"/>
      <c r="AA418" s="438"/>
    </row>
    <row r="419" spans="1:27" ht="12" customHeight="1" x14ac:dyDescent="0.25">
      <c r="A419" s="438"/>
      <c r="B419" s="438"/>
      <c r="C419" s="438"/>
      <c r="D419" s="438"/>
      <c r="E419" s="438"/>
      <c r="F419" s="438"/>
      <c r="G419" s="438"/>
      <c r="H419" s="438"/>
      <c r="I419" s="438"/>
      <c r="J419" s="438"/>
      <c r="K419" s="438"/>
      <c r="L419" s="438"/>
      <c r="M419" s="438"/>
      <c r="N419" s="447"/>
      <c r="O419" s="443"/>
      <c r="P419" s="438"/>
      <c r="Q419" s="438"/>
      <c r="R419" s="438"/>
      <c r="S419" s="438"/>
      <c r="T419" s="438"/>
      <c r="U419" s="438"/>
      <c r="V419" s="438"/>
      <c r="W419" s="438"/>
      <c r="X419" s="438"/>
      <c r="Y419" s="438"/>
      <c r="Z419" s="438"/>
      <c r="AA419" s="438"/>
    </row>
    <row r="420" spans="1:27" ht="12" customHeight="1" x14ac:dyDescent="0.25">
      <c r="A420" s="438"/>
      <c r="B420" s="438"/>
      <c r="C420" s="438"/>
      <c r="D420" s="438"/>
      <c r="E420" s="438"/>
      <c r="F420" s="438"/>
      <c r="G420" s="438"/>
      <c r="H420" s="438"/>
      <c r="I420" s="438"/>
      <c r="J420" s="438"/>
      <c r="K420" s="438"/>
      <c r="L420" s="438"/>
      <c r="M420" s="438"/>
      <c r="N420" s="447"/>
      <c r="O420" s="443"/>
      <c r="P420" s="438"/>
      <c r="Q420" s="438"/>
      <c r="R420" s="438"/>
      <c r="S420" s="438"/>
      <c r="T420" s="438"/>
      <c r="U420" s="438"/>
      <c r="V420" s="438"/>
      <c r="W420" s="438"/>
      <c r="X420" s="438"/>
      <c r="Y420" s="438"/>
      <c r="Z420" s="438"/>
      <c r="AA420" s="438"/>
    </row>
    <row r="421" spans="1:27" ht="12" customHeight="1" x14ac:dyDescent="0.25">
      <c r="A421" s="438"/>
      <c r="B421" s="438"/>
      <c r="C421" s="438"/>
      <c r="D421" s="438"/>
      <c r="E421" s="438"/>
      <c r="F421" s="438"/>
      <c r="G421" s="438"/>
      <c r="H421" s="438"/>
      <c r="I421" s="438"/>
      <c r="J421" s="438"/>
      <c r="K421" s="438"/>
      <c r="L421" s="438"/>
      <c r="M421" s="438"/>
      <c r="N421" s="447"/>
      <c r="O421" s="443"/>
      <c r="P421" s="438"/>
      <c r="Q421" s="438"/>
      <c r="R421" s="438"/>
      <c r="S421" s="438"/>
      <c r="T421" s="438"/>
      <c r="U421" s="438"/>
      <c r="V421" s="438"/>
      <c r="W421" s="438"/>
      <c r="X421" s="438"/>
      <c r="Y421" s="438"/>
      <c r="Z421" s="438"/>
      <c r="AA421" s="438"/>
    </row>
    <row r="422" spans="1:27" ht="12" customHeight="1" x14ac:dyDescent="0.25">
      <c r="A422" s="438"/>
      <c r="B422" s="438"/>
      <c r="C422" s="438"/>
      <c r="D422" s="438"/>
      <c r="E422" s="438"/>
      <c r="F422" s="438"/>
      <c r="G422" s="438"/>
      <c r="H422" s="438"/>
      <c r="I422" s="438"/>
      <c r="J422" s="438"/>
      <c r="K422" s="438"/>
      <c r="L422" s="438"/>
      <c r="M422" s="438"/>
      <c r="N422" s="447"/>
      <c r="O422" s="443"/>
      <c r="P422" s="438"/>
      <c r="Q422" s="438"/>
      <c r="R422" s="438"/>
      <c r="S422" s="438"/>
      <c r="T422" s="438"/>
      <c r="U422" s="438"/>
      <c r="V422" s="438"/>
      <c r="W422" s="438"/>
      <c r="X422" s="438"/>
      <c r="Y422" s="438"/>
      <c r="Z422" s="438"/>
      <c r="AA422" s="438"/>
    </row>
    <row r="423" spans="1:27" ht="12" customHeight="1" x14ac:dyDescent="0.25">
      <c r="A423" s="438"/>
      <c r="B423" s="438"/>
      <c r="C423" s="438"/>
      <c r="D423" s="438"/>
      <c r="E423" s="438"/>
      <c r="F423" s="438"/>
      <c r="G423" s="438"/>
      <c r="H423" s="438"/>
      <c r="I423" s="438"/>
      <c r="J423" s="438"/>
      <c r="K423" s="438"/>
      <c r="L423" s="438"/>
      <c r="M423" s="438"/>
      <c r="N423" s="447"/>
      <c r="O423" s="443"/>
      <c r="P423" s="438"/>
      <c r="Q423" s="438"/>
      <c r="R423" s="438"/>
      <c r="S423" s="438"/>
      <c r="T423" s="438"/>
      <c r="U423" s="438"/>
      <c r="V423" s="438"/>
      <c r="W423" s="438"/>
      <c r="X423" s="438"/>
      <c r="Y423" s="438"/>
      <c r="Z423" s="438"/>
      <c r="AA423" s="438"/>
    </row>
    <row r="424" spans="1:27" ht="12" customHeight="1" x14ac:dyDescent="0.25">
      <c r="A424" s="438"/>
      <c r="B424" s="438"/>
      <c r="C424" s="438"/>
      <c r="D424" s="438"/>
      <c r="E424" s="438"/>
      <c r="F424" s="438"/>
      <c r="G424" s="438"/>
      <c r="H424" s="438"/>
      <c r="I424" s="438"/>
      <c r="J424" s="438"/>
      <c r="K424" s="438"/>
      <c r="L424" s="438"/>
      <c r="M424" s="438"/>
      <c r="N424" s="447"/>
      <c r="O424" s="443"/>
      <c r="P424" s="438"/>
      <c r="Q424" s="438"/>
      <c r="R424" s="438"/>
      <c r="S424" s="438"/>
      <c r="T424" s="438"/>
      <c r="U424" s="438"/>
      <c r="V424" s="438"/>
      <c r="W424" s="438"/>
      <c r="X424" s="438"/>
      <c r="Y424" s="438"/>
      <c r="Z424" s="438"/>
      <c r="AA424" s="438"/>
    </row>
    <row r="425" spans="1:27" ht="12" customHeight="1" x14ac:dyDescent="0.25">
      <c r="A425" s="438"/>
      <c r="B425" s="438"/>
      <c r="C425" s="438"/>
      <c r="D425" s="438"/>
      <c r="E425" s="438"/>
      <c r="F425" s="438"/>
      <c r="G425" s="438"/>
      <c r="H425" s="438"/>
      <c r="I425" s="438"/>
      <c r="J425" s="438"/>
      <c r="K425" s="438"/>
      <c r="L425" s="438"/>
      <c r="M425" s="438"/>
      <c r="N425" s="447"/>
      <c r="O425" s="443"/>
      <c r="P425" s="438"/>
      <c r="Q425" s="438"/>
      <c r="R425" s="438"/>
      <c r="S425" s="438"/>
      <c r="T425" s="438"/>
      <c r="U425" s="438"/>
      <c r="V425" s="438"/>
      <c r="W425" s="438"/>
      <c r="X425" s="438"/>
      <c r="Y425" s="438"/>
      <c r="Z425" s="438"/>
      <c r="AA425" s="438"/>
    </row>
    <row r="426" spans="1:27" ht="12" customHeight="1" x14ac:dyDescent="0.25">
      <c r="A426" s="438"/>
      <c r="B426" s="438"/>
      <c r="C426" s="438"/>
      <c r="D426" s="438"/>
      <c r="E426" s="438"/>
      <c r="F426" s="438"/>
      <c r="G426" s="438"/>
      <c r="H426" s="438"/>
      <c r="I426" s="438"/>
      <c r="J426" s="438"/>
      <c r="K426" s="438"/>
      <c r="L426" s="438"/>
      <c r="M426" s="438"/>
      <c r="N426" s="447"/>
      <c r="O426" s="443"/>
      <c r="P426" s="438"/>
      <c r="Q426" s="438"/>
      <c r="R426" s="438"/>
      <c r="S426" s="438"/>
      <c r="T426" s="438"/>
      <c r="U426" s="438"/>
      <c r="V426" s="438"/>
      <c r="W426" s="438"/>
      <c r="X426" s="438"/>
      <c r="Y426" s="438"/>
      <c r="Z426" s="438"/>
      <c r="AA426" s="438"/>
    </row>
    <row r="427" spans="1:27" ht="12" customHeight="1" x14ac:dyDescent="0.25">
      <c r="A427" s="438"/>
      <c r="B427" s="438"/>
      <c r="C427" s="438"/>
      <c r="D427" s="438"/>
      <c r="E427" s="438"/>
      <c r="F427" s="438"/>
      <c r="G427" s="438"/>
      <c r="H427" s="438"/>
      <c r="I427" s="438"/>
      <c r="J427" s="438"/>
      <c r="K427" s="438"/>
      <c r="L427" s="438"/>
      <c r="M427" s="438"/>
      <c r="N427" s="447"/>
      <c r="O427" s="443"/>
      <c r="P427" s="438"/>
      <c r="Q427" s="438"/>
      <c r="R427" s="438"/>
      <c r="S427" s="438"/>
      <c r="T427" s="438"/>
      <c r="U427" s="438"/>
      <c r="V427" s="438"/>
      <c r="W427" s="438"/>
      <c r="X427" s="438"/>
      <c r="Y427" s="438"/>
      <c r="Z427" s="438"/>
      <c r="AA427" s="438"/>
    </row>
    <row r="428" spans="1:27" ht="12" customHeight="1" x14ac:dyDescent="0.25">
      <c r="A428" s="438"/>
      <c r="B428" s="438"/>
      <c r="C428" s="438"/>
      <c r="D428" s="438"/>
      <c r="E428" s="438"/>
      <c r="F428" s="438"/>
      <c r="G428" s="438"/>
      <c r="H428" s="438"/>
      <c r="I428" s="438"/>
      <c r="J428" s="438"/>
      <c r="K428" s="438"/>
      <c r="L428" s="438"/>
      <c r="M428" s="438"/>
      <c r="N428" s="447"/>
      <c r="O428" s="443"/>
      <c r="P428" s="438"/>
      <c r="Q428" s="438"/>
      <c r="R428" s="438"/>
      <c r="S428" s="438"/>
      <c r="T428" s="438"/>
      <c r="U428" s="438"/>
      <c r="V428" s="438"/>
      <c r="W428" s="438"/>
      <c r="X428" s="438"/>
      <c r="Y428" s="438"/>
      <c r="Z428" s="438"/>
      <c r="AA428" s="438"/>
    </row>
    <row r="429" spans="1:27" ht="12" customHeight="1" x14ac:dyDescent="0.25">
      <c r="A429" s="438"/>
      <c r="B429" s="438"/>
      <c r="C429" s="438"/>
      <c r="D429" s="438"/>
      <c r="E429" s="438"/>
      <c r="F429" s="438"/>
      <c r="G429" s="438"/>
      <c r="H429" s="438"/>
      <c r="I429" s="438"/>
      <c r="J429" s="438"/>
      <c r="K429" s="438"/>
      <c r="L429" s="438"/>
      <c r="M429" s="438"/>
      <c r="N429" s="447"/>
      <c r="O429" s="443"/>
      <c r="P429" s="438"/>
      <c r="Q429" s="438"/>
      <c r="R429" s="438"/>
      <c r="S429" s="438"/>
      <c r="T429" s="438"/>
      <c r="U429" s="438"/>
      <c r="V429" s="438"/>
      <c r="W429" s="438"/>
      <c r="X429" s="438"/>
      <c r="Y429" s="438"/>
      <c r="Z429" s="438"/>
      <c r="AA429" s="438"/>
    </row>
    <row r="430" spans="1:27" ht="12" customHeight="1" x14ac:dyDescent="0.25">
      <c r="A430" s="438"/>
      <c r="B430" s="438"/>
      <c r="C430" s="438"/>
      <c r="D430" s="438"/>
      <c r="E430" s="438"/>
      <c r="F430" s="438"/>
      <c r="G430" s="438"/>
      <c r="H430" s="438"/>
      <c r="I430" s="438"/>
      <c r="J430" s="438"/>
      <c r="K430" s="438"/>
      <c r="L430" s="438"/>
      <c r="M430" s="438"/>
      <c r="N430" s="447"/>
      <c r="O430" s="443"/>
      <c r="P430" s="438"/>
      <c r="Q430" s="438"/>
      <c r="R430" s="438"/>
      <c r="S430" s="438"/>
      <c r="T430" s="438"/>
      <c r="U430" s="438"/>
      <c r="V430" s="438"/>
      <c r="W430" s="438"/>
      <c r="X430" s="438"/>
      <c r="Y430" s="438"/>
      <c r="Z430" s="438"/>
      <c r="AA430" s="438"/>
    </row>
    <row r="431" spans="1:27" ht="12" customHeight="1" x14ac:dyDescent="0.25">
      <c r="A431" s="438"/>
      <c r="B431" s="438"/>
      <c r="C431" s="438"/>
      <c r="D431" s="438"/>
      <c r="E431" s="438"/>
      <c r="F431" s="438"/>
      <c r="G431" s="438"/>
      <c r="H431" s="438"/>
      <c r="I431" s="438"/>
      <c r="J431" s="438"/>
      <c r="K431" s="438"/>
      <c r="L431" s="438"/>
      <c r="M431" s="438"/>
      <c r="N431" s="447"/>
      <c r="O431" s="443"/>
      <c r="P431" s="438"/>
      <c r="Q431" s="438"/>
      <c r="R431" s="438"/>
      <c r="S431" s="438"/>
      <c r="T431" s="438"/>
      <c r="U431" s="438"/>
      <c r="V431" s="438"/>
      <c r="W431" s="438"/>
      <c r="X431" s="438"/>
      <c r="Y431" s="438"/>
      <c r="Z431" s="438"/>
      <c r="AA431" s="438"/>
    </row>
    <row r="432" spans="1:27" ht="12" customHeight="1" x14ac:dyDescent="0.25">
      <c r="A432" s="438"/>
      <c r="B432" s="438"/>
      <c r="C432" s="438"/>
      <c r="D432" s="438"/>
      <c r="E432" s="438"/>
      <c r="F432" s="438"/>
      <c r="G432" s="438"/>
      <c r="H432" s="438"/>
      <c r="I432" s="438"/>
      <c r="J432" s="438"/>
      <c r="K432" s="438"/>
      <c r="L432" s="438"/>
      <c r="M432" s="438"/>
      <c r="N432" s="447"/>
      <c r="O432" s="443"/>
      <c r="P432" s="438"/>
      <c r="Q432" s="438"/>
      <c r="R432" s="438"/>
      <c r="S432" s="438"/>
      <c r="T432" s="438"/>
      <c r="U432" s="438"/>
      <c r="V432" s="438"/>
      <c r="W432" s="438"/>
      <c r="X432" s="438"/>
      <c r="Y432" s="438"/>
      <c r="Z432" s="438"/>
      <c r="AA432" s="438"/>
    </row>
    <row r="433" spans="1:27" ht="12" customHeight="1" x14ac:dyDescent="0.25">
      <c r="A433" s="438"/>
      <c r="B433" s="438"/>
      <c r="C433" s="438"/>
      <c r="D433" s="438"/>
      <c r="E433" s="438"/>
      <c r="F433" s="438"/>
      <c r="G433" s="438"/>
      <c r="H433" s="438"/>
      <c r="I433" s="438"/>
      <c r="J433" s="438"/>
      <c r="K433" s="438"/>
      <c r="L433" s="438"/>
      <c r="M433" s="438"/>
      <c r="N433" s="447"/>
      <c r="O433" s="443"/>
      <c r="P433" s="438"/>
      <c r="Q433" s="438"/>
      <c r="R433" s="438"/>
      <c r="S433" s="438"/>
      <c r="T433" s="438"/>
      <c r="U433" s="438"/>
      <c r="V433" s="438"/>
      <c r="W433" s="438"/>
      <c r="X433" s="438"/>
      <c r="Y433" s="438"/>
      <c r="Z433" s="438"/>
      <c r="AA433" s="438"/>
    </row>
    <row r="434" spans="1:27" ht="12" customHeight="1" x14ac:dyDescent="0.25">
      <c r="A434" s="438"/>
      <c r="B434" s="438"/>
      <c r="C434" s="438"/>
      <c r="D434" s="438"/>
      <c r="E434" s="438"/>
      <c r="F434" s="438"/>
      <c r="G434" s="438"/>
      <c r="H434" s="438"/>
      <c r="I434" s="438"/>
      <c r="J434" s="438"/>
      <c r="K434" s="438"/>
      <c r="L434" s="438"/>
      <c r="M434" s="438"/>
      <c r="N434" s="447"/>
      <c r="O434" s="443"/>
      <c r="P434" s="438"/>
      <c r="Q434" s="438"/>
      <c r="R434" s="438"/>
      <c r="S434" s="438"/>
      <c r="T434" s="438"/>
      <c r="U434" s="438"/>
      <c r="V434" s="438"/>
      <c r="W434" s="438"/>
      <c r="X434" s="438"/>
      <c r="Y434" s="438"/>
      <c r="Z434" s="438"/>
      <c r="AA434" s="438"/>
    </row>
    <row r="435" spans="1:27" ht="12" customHeight="1" x14ac:dyDescent="0.25">
      <c r="A435" s="438"/>
      <c r="B435" s="438"/>
      <c r="C435" s="438"/>
      <c r="D435" s="438"/>
      <c r="E435" s="438"/>
      <c r="F435" s="438"/>
      <c r="G435" s="438"/>
      <c r="H435" s="438"/>
      <c r="I435" s="438"/>
      <c r="J435" s="438"/>
      <c r="K435" s="438"/>
      <c r="L435" s="438"/>
      <c r="M435" s="438"/>
      <c r="N435" s="447"/>
      <c r="O435" s="443"/>
      <c r="P435" s="438"/>
      <c r="Q435" s="438"/>
      <c r="R435" s="438"/>
      <c r="S435" s="438"/>
      <c r="T435" s="438"/>
      <c r="U435" s="438"/>
      <c r="V435" s="438"/>
      <c r="W435" s="438"/>
      <c r="X435" s="438"/>
      <c r="Y435" s="438"/>
      <c r="Z435" s="438"/>
      <c r="AA435" s="438"/>
    </row>
    <row r="436" spans="1:27" ht="12" customHeight="1" x14ac:dyDescent="0.25">
      <c r="A436" s="438"/>
      <c r="B436" s="438"/>
      <c r="C436" s="438"/>
      <c r="D436" s="438"/>
      <c r="E436" s="438"/>
      <c r="F436" s="438"/>
      <c r="G436" s="438"/>
      <c r="H436" s="438"/>
      <c r="I436" s="438"/>
      <c r="J436" s="438"/>
      <c r="K436" s="438"/>
      <c r="L436" s="438"/>
      <c r="M436" s="438"/>
      <c r="N436" s="447"/>
      <c r="O436" s="443"/>
      <c r="P436" s="438"/>
      <c r="Q436" s="438"/>
      <c r="R436" s="438"/>
      <c r="S436" s="438"/>
      <c r="T436" s="438"/>
      <c r="U436" s="438"/>
      <c r="V436" s="438"/>
      <c r="W436" s="438"/>
      <c r="X436" s="438"/>
      <c r="Y436" s="438"/>
      <c r="Z436" s="438"/>
      <c r="AA436" s="438"/>
    </row>
    <row r="437" spans="1:27" ht="12" customHeight="1" x14ac:dyDescent="0.25">
      <c r="A437" s="438"/>
      <c r="B437" s="438"/>
      <c r="C437" s="438"/>
      <c r="D437" s="438"/>
      <c r="E437" s="438"/>
      <c r="F437" s="438"/>
      <c r="G437" s="438"/>
      <c r="H437" s="438"/>
      <c r="I437" s="438"/>
      <c r="J437" s="438"/>
      <c r="K437" s="438"/>
      <c r="L437" s="438"/>
      <c r="M437" s="438"/>
      <c r="N437" s="447"/>
      <c r="O437" s="443"/>
      <c r="P437" s="438"/>
      <c r="Q437" s="438"/>
      <c r="R437" s="438"/>
      <c r="S437" s="438"/>
      <c r="T437" s="438"/>
      <c r="U437" s="438"/>
      <c r="V437" s="438"/>
      <c r="W437" s="438"/>
      <c r="X437" s="438"/>
      <c r="Y437" s="438"/>
      <c r="Z437" s="438"/>
      <c r="AA437" s="438"/>
    </row>
    <row r="438" spans="1:27" ht="12" customHeight="1" x14ac:dyDescent="0.25">
      <c r="A438" s="438"/>
      <c r="B438" s="438"/>
      <c r="C438" s="438"/>
      <c r="D438" s="438"/>
      <c r="E438" s="438"/>
      <c r="F438" s="438"/>
      <c r="G438" s="438"/>
      <c r="H438" s="438"/>
      <c r="I438" s="438"/>
      <c r="J438" s="438"/>
      <c r="K438" s="438"/>
      <c r="L438" s="438"/>
      <c r="M438" s="438"/>
      <c r="N438" s="447"/>
      <c r="O438" s="443"/>
      <c r="P438" s="438"/>
      <c r="Q438" s="438"/>
      <c r="R438" s="438"/>
      <c r="S438" s="438"/>
      <c r="T438" s="438"/>
      <c r="U438" s="438"/>
      <c r="V438" s="438"/>
      <c r="W438" s="438"/>
      <c r="X438" s="438"/>
      <c r="Y438" s="438"/>
      <c r="Z438" s="438"/>
      <c r="AA438" s="438"/>
    </row>
    <row r="439" spans="1:27" ht="12" customHeight="1" x14ac:dyDescent="0.25">
      <c r="A439" s="438"/>
      <c r="B439" s="438"/>
      <c r="C439" s="438"/>
      <c r="D439" s="438"/>
      <c r="E439" s="438"/>
      <c r="F439" s="438"/>
      <c r="G439" s="438"/>
      <c r="H439" s="438"/>
      <c r="I439" s="438"/>
      <c r="J439" s="438"/>
      <c r="K439" s="438"/>
      <c r="L439" s="438"/>
      <c r="M439" s="438"/>
      <c r="N439" s="447"/>
      <c r="O439" s="443"/>
      <c r="P439" s="438"/>
      <c r="Q439" s="438"/>
      <c r="R439" s="438"/>
      <c r="S439" s="438"/>
      <c r="T439" s="438"/>
      <c r="U439" s="438"/>
      <c r="V439" s="438"/>
      <c r="W439" s="438"/>
      <c r="X439" s="438"/>
      <c r="Y439" s="438"/>
      <c r="Z439" s="438"/>
      <c r="AA439" s="438"/>
    </row>
    <row r="440" spans="1:27" ht="12" customHeight="1" x14ac:dyDescent="0.25">
      <c r="A440" s="438"/>
      <c r="B440" s="438"/>
      <c r="C440" s="438"/>
      <c r="D440" s="438"/>
      <c r="E440" s="438"/>
      <c r="F440" s="438"/>
      <c r="G440" s="438"/>
      <c r="H440" s="438"/>
      <c r="I440" s="438"/>
      <c r="J440" s="438"/>
      <c r="K440" s="438"/>
      <c r="L440" s="438"/>
      <c r="M440" s="438"/>
      <c r="N440" s="447"/>
      <c r="O440" s="443"/>
      <c r="P440" s="438"/>
      <c r="Q440" s="438"/>
      <c r="R440" s="438"/>
      <c r="S440" s="438"/>
      <c r="T440" s="438"/>
      <c r="U440" s="438"/>
      <c r="V440" s="438"/>
      <c r="W440" s="438"/>
      <c r="X440" s="438"/>
      <c r="Y440" s="438"/>
      <c r="Z440" s="438"/>
      <c r="AA440" s="438"/>
    </row>
    <row r="441" spans="1:27" ht="12" customHeight="1" x14ac:dyDescent="0.25">
      <c r="A441" s="438"/>
      <c r="B441" s="438"/>
      <c r="C441" s="438"/>
      <c r="D441" s="438"/>
      <c r="E441" s="438"/>
      <c r="F441" s="438"/>
      <c r="G441" s="438"/>
      <c r="H441" s="438"/>
      <c r="I441" s="438"/>
      <c r="J441" s="438"/>
      <c r="K441" s="438"/>
      <c r="L441" s="438"/>
      <c r="M441" s="438"/>
      <c r="N441" s="447"/>
      <c r="O441" s="443"/>
      <c r="P441" s="438"/>
      <c r="Q441" s="438"/>
      <c r="R441" s="438"/>
      <c r="S441" s="438"/>
      <c r="T441" s="438"/>
      <c r="U441" s="438"/>
      <c r="V441" s="438"/>
      <c r="W441" s="438"/>
      <c r="X441" s="438"/>
      <c r="Y441" s="438"/>
      <c r="Z441" s="438"/>
      <c r="AA441" s="438"/>
    </row>
    <row r="442" spans="1:27" ht="12" customHeight="1" x14ac:dyDescent="0.25">
      <c r="A442" s="438"/>
      <c r="B442" s="438"/>
      <c r="C442" s="438"/>
      <c r="D442" s="438"/>
      <c r="E442" s="438"/>
      <c r="F442" s="438"/>
      <c r="G442" s="438"/>
      <c r="H442" s="438"/>
      <c r="I442" s="438"/>
      <c r="J442" s="438"/>
      <c r="K442" s="438"/>
      <c r="L442" s="438"/>
      <c r="M442" s="438"/>
      <c r="N442" s="447"/>
      <c r="O442" s="443"/>
      <c r="P442" s="438"/>
      <c r="Q442" s="438"/>
      <c r="R442" s="438"/>
      <c r="S442" s="438"/>
      <c r="T442" s="438"/>
      <c r="U442" s="438"/>
      <c r="V442" s="438"/>
      <c r="W442" s="438"/>
      <c r="X442" s="438"/>
      <c r="Y442" s="438"/>
      <c r="Z442" s="438"/>
      <c r="AA442" s="438"/>
    </row>
    <row r="443" spans="1:27" ht="12" customHeight="1" x14ac:dyDescent="0.25">
      <c r="A443" s="438"/>
      <c r="B443" s="438"/>
      <c r="C443" s="438"/>
      <c r="D443" s="438"/>
      <c r="E443" s="438"/>
      <c r="F443" s="438"/>
      <c r="G443" s="438"/>
      <c r="H443" s="438"/>
      <c r="I443" s="438"/>
      <c r="J443" s="438"/>
      <c r="K443" s="438"/>
      <c r="L443" s="438"/>
      <c r="M443" s="438"/>
      <c r="N443" s="447"/>
      <c r="O443" s="443"/>
      <c r="P443" s="438"/>
      <c r="Q443" s="438"/>
      <c r="R443" s="438"/>
      <c r="S443" s="438"/>
      <c r="T443" s="438"/>
      <c r="U443" s="438"/>
      <c r="V443" s="438"/>
      <c r="W443" s="438"/>
      <c r="X443" s="438"/>
      <c r="Y443" s="438"/>
      <c r="Z443" s="438"/>
      <c r="AA443" s="438"/>
    </row>
    <row r="444" spans="1:27" ht="12" customHeight="1" x14ac:dyDescent="0.25">
      <c r="A444" s="438"/>
      <c r="B444" s="438"/>
      <c r="C444" s="438"/>
      <c r="D444" s="438"/>
      <c r="E444" s="438"/>
      <c r="F444" s="438"/>
      <c r="G444" s="438"/>
      <c r="H444" s="438"/>
      <c r="I444" s="438"/>
      <c r="J444" s="438"/>
      <c r="K444" s="438"/>
      <c r="L444" s="438"/>
      <c r="M444" s="438"/>
      <c r="N444" s="447"/>
      <c r="O444" s="443"/>
      <c r="P444" s="438"/>
      <c r="Q444" s="438"/>
      <c r="R444" s="438"/>
      <c r="S444" s="438"/>
      <c r="T444" s="438"/>
      <c r="U444" s="438"/>
      <c r="V444" s="438"/>
      <c r="W444" s="438"/>
      <c r="X444" s="438"/>
      <c r="Y444" s="438"/>
      <c r="Z444" s="438"/>
      <c r="AA444" s="438"/>
    </row>
    <row r="445" spans="1:27" ht="12" customHeight="1" x14ac:dyDescent="0.25">
      <c r="A445" s="438"/>
      <c r="B445" s="438"/>
      <c r="C445" s="438"/>
      <c r="D445" s="438"/>
      <c r="E445" s="438"/>
      <c r="F445" s="438"/>
      <c r="G445" s="438"/>
      <c r="H445" s="438"/>
      <c r="I445" s="438"/>
      <c r="J445" s="438"/>
      <c r="K445" s="438"/>
      <c r="L445" s="438"/>
      <c r="M445" s="438"/>
      <c r="N445" s="447"/>
      <c r="O445" s="443"/>
      <c r="P445" s="438"/>
      <c r="Q445" s="438"/>
      <c r="R445" s="438"/>
      <c r="S445" s="438"/>
      <c r="T445" s="438"/>
      <c r="U445" s="438"/>
      <c r="V445" s="438"/>
      <c r="W445" s="438"/>
      <c r="X445" s="438"/>
      <c r="Y445" s="438"/>
      <c r="Z445" s="438"/>
      <c r="AA445" s="438"/>
    </row>
    <row r="446" spans="1:27" ht="12" customHeight="1" x14ac:dyDescent="0.25">
      <c r="A446" s="438"/>
      <c r="B446" s="438"/>
      <c r="C446" s="438"/>
      <c r="D446" s="438"/>
      <c r="E446" s="438"/>
      <c r="F446" s="438"/>
      <c r="G446" s="438"/>
      <c r="H446" s="438"/>
      <c r="I446" s="438"/>
      <c r="J446" s="438"/>
      <c r="K446" s="438"/>
      <c r="L446" s="438"/>
      <c r="M446" s="438"/>
      <c r="N446" s="447"/>
      <c r="O446" s="443"/>
      <c r="P446" s="438"/>
      <c r="Q446" s="438"/>
      <c r="R446" s="438"/>
      <c r="S446" s="438"/>
      <c r="T446" s="438"/>
      <c r="U446" s="438"/>
      <c r="V446" s="438"/>
      <c r="W446" s="438"/>
      <c r="X446" s="438"/>
      <c r="Y446" s="438"/>
      <c r="Z446" s="438"/>
      <c r="AA446" s="438"/>
    </row>
    <row r="447" spans="1:27" ht="12" customHeight="1" x14ac:dyDescent="0.25">
      <c r="A447" s="438"/>
      <c r="B447" s="438"/>
      <c r="C447" s="438"/>
      <c r="D447" s="438"/>
      <c r="E447" s="438"/>
      <c r="F447" s="438"/>
      <c r="G447" s="438"/>
      <c r="H447" s="438"/>
      <c r="I447" s="438"/>
      <c r="J447" s="438"/>
      <c r="K447" s="438"/>
      <c r="L447" s="438"/>
      <c r="M447" s="438"/>
      <c r="N447" s="447"/>
      <c r="O447" s="443"/>
      <c r="P447" s="438"/>
      <c r="Q447" s="438"/>
      <c r="R447" s="438"/>
      <c r="S447" s="438"/>
      <c r="T447" s="438"/>
      <c r="U447" s="438"/>
      <c r="V447" s="438"/>
      <c r="W447" s="438"/>
      <c r="X447" s="438"/>
      <c r="Y447" s="438"/>
      <c r="Z447" s="438"/>
      <c r="AA447" s="438"/>
    </row>
    <row r="448" spans="1:27" ht="12" customHeight="1" x14ac:dyDescent="0.25">
      <c r="A448" s="438"/>
      <c r="B448" s="438"/>
      <c r="C448" s="438"/>
      <c r="D448" s="438"/>
      <c r="E448" s="438"/>
      <c r="F448" s="438"/>
      <c r="G448" s="438"/>
      <c r="H448" s="438"/>
      <c r="I448" s="438"/>
      <c r="J448" s="438"/>
      <c r="K448" s="438"/>
      <c r="L448" s="438"/>
      <c r="M448" s="438"/>
      <c r="N448" s="447"/>
      <c r="O448" s="443"/>
      <c r="P448" s="438"/>
      <c r="Q448" s="438"/>
      <c r="R448" s="438"/>
      <c r="S448" s="438"/>
      <c r="T448" s="438"/>
      <c r="U448" s="438"/>
      <c r="V448" s="438"/>
      <c r="W448" s="438"/>
      <c r="X448" s="438"/>
      <c r="Y448" s="438"/>
      <c r="Z448" s="438"/>
      <c r="AA448" s="438"/>
    </row>
    <row r="449" spans="1:27" ht="12" customHeight="1" x14ac:dyDescent="0.25">
      <c r="A449" s="438"/>
      <c r="B449" s="438"/>
      <c r="C449" s="438"/>
      <c r="D449" s="438"/>
      <c r="E449" s="438"/>
      <c r="F449" s="438"/>
      <c r="G449" s="438"/>
      <c r="H449" s="438"/>
      <c r="I449" s="438"/>
      <c r="J449" s="438"/>
      <c r="K449" s="438"/>
      <c r="L449" s="438"/>
      <c r="M449" s="438"/>
      <c r="N449" s="447"/>
      <c r="O449" s="443"/>
      <c r="P449" s="438"/>
      <c r="Q449" s="438"/>
      <c r="R449" s="438"/>
      <c r="S449" s="438"/>
      <c r="T449" s="438"/>
      <c r="U449" s="438"/>
      <c r="V449" s="438"/>
      <c r="W449" s="438"/>
      <c r="X449" s="438"/>
      <c r="Y449" s="438"/>
      <c r="Z449" s="438"/>
      <c r="AA449" s="438"/>
    </row>
    <row r="450" spans="1:27" ht="12" customHeight="1" x14ac:dyDescent="0.25">
      <c r="A450" s="438"/>
      <c r="B450" s="438"/>
      <c r="C450" s="438"/>
      <c r="D450" s="438"/>
      <c r="E450" s="438"/>
      <c r="F450" s="438"/>
      <c r="G450" s="438"/>
      <c r="H450" s="438"/>
      <c r="I450" s="438"/>
      <c r="J450" s="438"/>
      <c r="K450" s="438"/>
      <c r="L450" s="438"/>
      <c r="M450" s="438"/>
      <c r="N450" s="447"/>
      <c r="O450" s="443"/>
      <c r="P450" s="438"/>
      <c r="Q450" s="438"/>
      <c r="R450" s="438"/>
      <c r="S450" s="438"/>
      <c r="T450" s="438"/>
      <c r="U450" s="438"/>
      <c r="V450" s="438"/>
      <c r="W450" s="438"/>
      <c r="X450" s="438"/>
      <c r="Y450" s="438"/>
      <c r="Z450" s="438"/>
      <c r="AA450" s="438"/>
    </row>
    <row r="451" spans="1:27" ht="12" customHeight="1" x14ac:dyDescent="0.25">
      <c r="A451" s="438"/>
      <c r="B451" s="438"/>
      <c r="C451" s="438"/>
      <c r="D451" s="438"/>
      <c r="E451" s="438"/>
      <c r="F451" s="438"/>
      <c r="G451" s="438"/>
      <c r="H451" s="438"/>
      <c r="I451" s="438"/>
      <c r="J451" s="438"/>
      <c r="K451" s="438"/>
      <c r="L451" s="438"/>
      <c r="M451" s="438"/>
      <c r="N451" s="447"/>
      <c r="O451" s="443"/>
      <c r="P451" s="438"/>
      <c r="Q451" s="438"/>
      <c r="R451" s="438"/>
      <c r="S451" s="438"/>
      <c r="T451" s="438"/>
      <c r="U451" s="438"/>
      <c r="V451" s="438"/>
      <c r="W451" s="438"/>
      <c r="X451" s="438"/>
      <c r="Y451" s="438"/>
      <c r="Z451" s="438"/>
      <c r="AA451" s="438"/>
    </row>
    <row r="452" spans="1:27" ht="12" customHeight="1" x14ac:dyDescent="0.25">
      <c r="A452" s="438"/>
      <c r="B452" s="438"/>
      <c r="C452" s="438"/>
      <c r="D452" s="438"/>
      <c r="E452" s="438"/>
      <c r="F452" s="438"/>
      <c r="G452" s="438"/>
      <c r="H452" s="438"/>
      <c r="I452" s="438"/>
      <c r="J452" s="438"/>
      <c r="K452" s="438"/>
      <c r="L452" s="438"/>
      <c r="M452" s="438"/>
      <c r="N452" s="447"/>
      <c r="O452" s="443"/>
      <c r="P452" s="438"/>
      <c r="Q452" s="438"/>
      <c r="R452" s="438"/>
      <c r="S452" s="438"/>
      <c r="T452" s="438"/>
      <c r="U452" s="438"/>
      <c r="V452" s="438"/>
      <c r="W452" s="438"/>
      <c r="X452" s="438"/>
      <c r="Y452" s="438"/>
      <c r="Z452" s="438"/>
      <c r="AA452" s="438"/>
    </row>
    <row r="453" spans="1:27" ht="12" customHeight="1" x14ac:dyDescent="0.25">
      <c r="A453" s="438"/>
      <c r="B453" s="438"/>
      <c r="C453" s="438"/>
      <c r="D453" s="438"/>
      <c r="E453" s="438"/>
      <c r="F453" s="438"/>
      <c r="G453" s="438"/>
      <c r="H453" s="438"/>
      <c r="I453" s="438"/>
      <c r="J453" s="438"/>
      <c r="K453" s="438"/>
      <c r="L453" s="438"/>
      <c r="M453" s="438"/>
      <c r="N453" s="447"/>
      <c r="O453" s="443"/>
      <c r="P453" s="438"/>
      <c r="Q453" s="438"/>
      <c r="R453" s="438"/>
      <c r="S453" s="438"/>
      <c r="T453" s="438"/>
      <c r="U453" s="438"/>
      <c r="V453" s="438"/>
      <c r="W453" s="438"/>
      <c r="X453" s="438"/>
      <c r="Y453" s="438"/>
      <c r="Z453" s="438"/>
      <c r="AA453" s="438"/>
    </row>
    <row r="454" spans="1:27" ht="12" customHeight="1" x14ac:dyDescent="0.25">
      <c r="A454" s="438"/>
      <c r="B454" s="438"/>
      <c r="C454" s="438"/>
      <c r="D454" s="438"/>
      <c r="E454" s="438"/>
      <c r="F454" s="438"/>
      <c r="G454" s="438"/>
      <c r="H454" s="438"/>
      <c r="I454" s="438"/>
      <c r="J454" s="438"/>
      <c r="K454" s="438"/>
      <c r="L454" s="438"/>
      <c r="M454" s="438"/>
      <c r="N454" s="447"/>
      <c r="O454" s="443"/>
      <c r="P454" s="438"/>
      <c r="Q454" s="438"/>
      <c r="R454" s="438"/>
      <c r="S454" s="438"/>
      <c r="T454" s="438"/>
      <c r="U454" s="438"/>
      <c r="V454" s="438"/>
      <c r="W454" s="438"/>
      <c r="X454" s="438"/>
      <c r="Y454" s="438"/>
      <c r="Z454" s="438"/>
      <c r="AA454" s="438"/>
    </row>
    <row r="455" spans="1:27" ht="12" customHeight="1" x14ac:dyDescent="0.25">
      <c r="A455" s="438"/>
      <c r="B455" s="438"/>
      <c r="C455" s="438"/>
      <c r="D455" s="438"/>
      <c r="E455" s="438"/>
      <c r="F455" s="438"/>
      <c r="G455" s="438"/>
      <c r="H455" s="438"/>
      <c r="I455" s="438"/>
      <c r="J455" s="438"/>
      <c r="K455" s="438"/>
      <c r="L455" s="438"/>
      <c r="M455" s="438"/>
      <c r="N455" s="447"/>
      <c r="O455" s="443"/>
      <c r="P455" s="438"/>
      <c r="Q455" s="438"/>
      <c r="R455" s="438"/>
      <c r="S455" s="438"/>
      <c r="T455" s="438"/>
      <c r="U455" s="438"/>
      <c r="V455" s="438"/>
      <c r="W455" s="438"/>
      <c r="X455" s="438"/>
      <c r="Y455" s="438"/>
      <c r="Z455" s="438"/>
      <c r="AA455" s="438"/>
    </row>
    <row r="456" spans="1:27" ht="12" customHeight="1" x14ac:dyDescent="0.25">
      <c r="A456" s="438"/>
      <c r="B456" s="438"/>
      <c r="C456" s="438"/>
      <c r="D456" s="438"/>
      <c r="E456" s="438"/>
      <c r="F456" s="438"/>
      <c r="G456" s="438"/>
      <c r="H456" s="438"/>
      <c r="I456" s="438"/>
      <c r="J456" s="438"/>
      <c r="K456" s="438"/>
      <c r="L456" s="438"/>
      <c r="M456" s="438"/>
      <c r="N456" s="447"/>
      <c r="O456" s="443"/>
      <c r="P456" s="438"/>
      <c r="Q456" s="438"/>
      <c r="R456" s="438"/>
      <c r="S456" s="438"/>
      <c r="T456" s="438"/>
      <c r="U456" s="438"/>
      <c r="V456" s="438"/>
      <c r="W456" s="438"/>
      <c r="X456" s="438"/>
      <c r="Y456" s="438"/>
      <c r="Z456" s="438"/>
      <c r="AA456" s="438"/>
    </row>
    <row r="457" spans="1:27" ht="12" customHeight="1" x14ac:dyDescent="0.25">
      <c r="A457" s="438"/>
      <c r="B457" s="438"/>
      <c r="C457" s="438"/>
      <c r="D457" s="438"/>
      <c r="E457" s="438"/>
      <c r="F457" s="438"/>
      <c r="G457" s="438"/>
      <c r="H457" s="438"/>
      <c r="I457" s="438"/>
      <c r="J457" s="438"/>
      <c r="K457" s="438"/>
      <c r="L457" s="438"/>
      <c r="M457" s="438"/>
      <c r="N457" s="447"/>
      <c r="O457" s="443"/>
      <c r="P457" s="438"/>
      <c r="Q457" s="438"/>
      <c r="R457" s="438"/>
      <c r="S457" s="438"/>
      <c r="T457" s="438"/>
      <c r="U457" s="438"/>
      <c r="V457" s="438"/>
      <c r="W457" s="438"/>
      <c r="X457" s="438"/>
      <c r="Y457" s="438"/>
      <c r="Z457" s="438"/>
      <c r="AA457" s="438"/>
    </row>
    <row r="458" spans="1:27" ht="12" customHeight="1" x14ac:dyDescent="0.25">
      <c r="A458" s="438"/>
      <c r="B458" s="438"/>
      <c r="C458" s="438"/>
      <c r="D458" s="438"/>
      <c r="E458" s="438"/>
      <c r="F458" s="438"/>
      <c r="G458" s="438"/>
      <c r="H458" s="438"/>
      <c r="I458" s="438"/>
      <c r="J458" s="438"/>
      <c r="K458" s="438"/>
      <c r="L458" s="438"/>
      <c r="M458" s="438"/>
      <c r="N458" s="447"/>
      <c r="O458" s="443"/>
      <c r="P458" s="438"/>
      <c r="Q458" s="438"/>
      <c r="R458" s="438"/>
      <c r="S458" s="438"/>
      <c r="T458" s="438"/>
      <c r="U458" s="438"/>
      <c r="V458" s="438"/>
      <c r="W458" s="438"/>
      <c r="X458" s="438"/>
      <c r="Y458" s="438"/>
      <c r="Z458" s="438"/>
      <c r="AA458" s="438"/>
    </row>
    <row r="459" spans="1:27" ht="12" customHeight="1" x14ac:dyDescent="0.25">
      <c r="A459" s="438"/>
      <c r="B459" s="438"/>
      <c r="C459" s="438"/>
      <c r="D459" s="438"/>
      <c r="E459" s="438"/>
      <c r="F459" s="438"/>
      <c r="G459" s="438"/>
      <c r="H459" s="438"/>
      <c r="I459" s="438"/>
      <c r="J459" s="438"/>
      <c r="K459" s="438"/>
      <c r="L459" s="438"/>
      <c r="M459" s="438"/>
      <c r="N459" s="447"/>
      <c r="O459" s="443"/>
      <c r="P459" s="438"/>
      <c r="Q459" s="438"/>
      <c r="R459" s="438"/>
      <c r="S459" s="438"/>
      <c r="T459" s="438"/>
      <c r="U459" s="438"/>
      <c r="V459" s="438"/>
      <c r="W459" s="438"/>
      <c r="X459" s="438"/>
      <c r="Y459" s="438"/>
      <c r="Z459" s="438"/>
      <c r="AA459" s="438"/>
    </row>
    <row r="460" spans="1:27" ht="12" customHeight="1" x14ac:dyDescent="0.25">
      <c r="A460" s="438"/>
      <c r="B460" s="438"/>
      <c r="C460" s="438"/>
      <c r="D460" s="438"/>
      <c r="E460" s="438"/>
      <c r="F460" s="438"/>
      <c r="G460" s="438"/>
      <c r="H460" s="438"/>
      <c r="I460" s="438"/>
      <c r="J460" s="438"/>
      <c r="K460" s="438"/>
      <c r="L460" s="438"/>
      <c r="M460" s="438"/>
      <c r="N460" s="447"/>
      <c r="O460" s="443"/>
      <c r="P460" s="438"/>
      <c r="Q460" s="438"/>
      <c r="R460" s="438"/>
      <c r="S460" s="438"/>
      <c r="T460" s="438"/>
      <c r="U460" s="438"/>
      <c r="V460" s="438"/>
      <c r="W460" s="438"/>
      <c r="X460" s="438"/>
      <c r="Y460" s="438"/>
      <c r="Z460" s="438"/>
      <c r="AA460" s="438"/>
    </row>
    <row r="461" spans="1:27" ht="12" customHeight="1" x14ac:dyDescent="0.25">
      <c r="A461" s="438"/>
      <c r="B461" s="438"/>
      <c r="C461" s="438"/>
      <c r="D461" s="438"/>
      <c r="E461" s="438"/>
      <c r="F461" s="438"/>
      <c r="G461" s="438"/>
      <c r="H461" s="438"/>
      <c r="I461" s="438"/>
      <c r="J461" s="438"/>
      <c r="K461" s="438"/>
      <c r="L461" s="438"/>
      <c r="M461" s="438"/>
      <c r="N461" s="447"/>
      <c r="O461" s="443"/>
      <c r="P461" s="438"/>
      <c r="Q461" s="438"/>
      <c r="R461" s="438"/>
      <c r="S461" s="438"/>
      <c r="T461" s="438"/>
      <c r="U461" s="438"/>
      <c r="V461" s="438"/>
      <c r="W461" s="438"/>
      <c r="X461" s="438"/>
      <c r="Y461" s="438"/>
      <c r="Z461" s="438"/>
      <c r="AA461" s="438"/>
    </row>
    <row r="462" spans="1:27" ht="12" customHeight="1" x14ac:dyDescent="0.25">
      <c r="A462" s="438"/>
      <c r="B462" s="438"/>
      <c r="C462" s="438"/>
      <c r="D462" s="438"/>
      <c r="E462" s="438"/>
      <c r="F462" s="438"/>
      <c r="G462" s="438"/>
      <c r="H462" s="438"/>
      <c r="I462" s="438"/>
      <c r="J462" s="438"/>
      <c r="K462" s="438"/>
      <c r="L462" s="438"/>
      <c r="M462" s="438"/>
      <c r="N462" s="447"/>
      <c r="O462" s="443"/>
      <c r="P462" s="438"/>
      <c r="Q462" s="438"/>
      <c r="R462" s="438"/>
      <c r="S462" s="438"/>
      <c r="T462" s="438"/>
      <c r="U462" s="438"/>
      <c r="V462" s="438"/>
      <c r="W462" s="438"/>
      <c r="X462" s="438"/>
      <c r="Y462" s="438"/>
      <c r="Z462" s="438"/>
      <c r="AA462" s="438"/>
    </row>
    <row r="463" spans="1:27" ht="12" customHeight="1" x14ac:dyDescent="0.25">
      <c r="A463" s="438"/>
      <c r="B463" s="438"/>
      <c r="C463" s="438"/>
      <c r="D463" s="438"/>
      <c r="E463" s="438"/>
      <c r="F463" s="438"/>
      <c r="G463" s="438"/>
      <c r="H463" s="438"/>
      <c r="I463" s="438"/>
      <c r="J463" s="438"/>
      <c r="K463" s="438"/>
      <c r="L463" s="438"/>
      <c r="M463" s="438"/>
      <c r="N463" s="447"/>
      <c r="O463" s="443"/>
      <c r="P463" s="438"/>
      <c r="Q463" s="438"/>
      <c r="R463" s="438"/>
      <c r="S463" s="438"/>
      <c r="T463" s="438"/>
      <c r="U463" s="438"/>
      <c r="V463" s="438"/>
      <c r="W463" s="438"/>
      <c r="X463" s="438"/>
      <c r="Y463" s="438"/>
      <c r="Z463" s="438"/>
      <c r="AA463" s="438"/>
    </row>
    <row r="464" spans="1:27" ht="12" customHeight="1" x14ac:dyDescent="0.25">
      <c r="A464" s="438"/>
      <c r="B464" s="438"/>
      <c r="C464" s="438"/>
      <c r="D464" s="438"/>
      <c r="E464" s="438"/>
      <c r="F464" s="438"/>
      <c r="G464" s="438"/>
      <c r="H464" s="438"/>
      <c r="I464" s="438"/>
      <c r="J464" s="438"/>
      <c r="K464" s="438"/>
      <c r="L464" s="438"/>
      <c r="M464" s="438"/>
      <c r="N464" s="447"/>
      <c r="O464" s="443"/>
      <c r="P464" s="438"/>
      <c r="Q464" s="438"/>
      <c r="R464" s="438"/>
      <c r="S464" s="438"/>
      <c r="T464" s="438"/>
      <c r="U464" s="438"/>
      <c r="V464" s="438"/>
      <c r="W464" s="438"/>
      <c r="X464" s="438"/>
      <c r="Y464" s="438"/>
      <c r="Z464" s="438"/>
      <c r="AA464" s="438"/>
    </row>
    <row r="465" spans="1:27" ht="12" customHeight="1" x14ac:dyDescent="0.25">
      <c r="A465" s="438"/>
      <c r="B465" s="438"/>
      <c r="C465" s="438"/>
      <c r="D465" s="438"/>
      <c r="E465" s="438"/>
      <c r="F465" s="438"/>
      <c r="G465" s="438"/>
      <c r="H465" s="438"/>
      <c r="I465" s="438"/>
      <c r="J465" s="438"/>
      <c r="K465" s="438"/>
      <c r="L465" s="438"/>
      <c r="M465" s="438"/>
      <c r="N465" s="447"/>
      <c r="O465" s="443"/>
      <c r="P465" s="438"/>
      <c r="Q465" s="438"/>
      <c r="R465" s="438"/>
      <c r="S465" s="438"/>
      <c r="T465" s="438"/>
      <c r="U465" s="438"/>
      <c r="V465" s="438"/>
      <c r="W465" s="438"/>
      <c r="X465" s="438"/>
      <c r="Y465" s="438"/>
      <c r="Z465" s="438"/>
      <c r="AA465" s="438"/>
    </row>
    <row r="466" spans="1:27" ht="12" customHeight="1" x14ac:dyDescent="0.25">
      <c r="A466" s="438"/>
      <c r="B466" s="438"/>
      <c r="C466" s="438"/>
      <c r="D466" s="438"/>
      <c r="E466" s="438"/>
      <c r="F466" s="438"/>
      <c r="G466" s="438"/>
      <c r="H466" s="438"/>
      <c r="I466" s="438"/>
      <c r="J466" s="438"/>
      <c r="K466" s="438"/>
      <c r="L466" s="438"/>
      <c r="M466" s="438"/>
      <c r="N466" s="447"/>
      <c r="O466" s="443"/>
      <c r="P466" s="438"/>
      <c r="Q466" s="438"/>
      <c r="R466" s="438"/>
      <c r="S466" s="438"/>
      <c r="T466" s="438"/>
      <c r="U466" s="438"/>
      <c r="V466" s="438"/>
      <c r="W466" s="438"/>
      <c r="X466" s="438"/>
      <c r="Y466" s="438"/>
      <c r="Z466" s="438"/>
      <c r="AA466" s="438"/>
    </row>
    <row r="467" spans="1:27" ht="12" customHeight="1" x14ac:dyDescent="0.25">
      <c r="A467" s="438"/>
      <c r="B467" s="438"/>
      <c r="C467" s="438"/>
      <c r="D467" s="438"/>
      <c r="E467" s="438"/>
      <c r="F467" s="438"/>
      <c r="G467" s="438"/>
      <c r="H467" s="438"/>
      <c r="I467" s="438"/>
      <c r="J467" s="438"/>
      <c r="K467" s="438"/>
      <c r="L467" s="438"/>
      <c r="M467" s="438"/>
      <c r="N467" s="447"/>
      <c r="O467" s="443"/>
      <c r="P467" s="438"/>
      <c r="Q467" s="438"/>
      <c r="R467" s="438"/>
      <c r="S467" s="438"/>
      <c r="T467" s="438"/>
      <c r="U467" s="438"/>
      <c r="V467" s="438"/>
      <c r="W467" s="438"/>
      <c r="X467" s="438"/>
      <c r="Y467" s="438"/>
      <c r="Z467" s="438"/>
      <c r="AA467" s="438"/>
    </row>
    <row r="468" spans="1:27" ht="12" customHeight="1" x14ac:dyDescent="0.25">
      <c r="A468" s="438"/>
      <c r="B468" s="438"/>
      <c r="C468" s="438"/>
      <c r="D468" s="438"/>
      <c r="E468" s="438"/>
      <c r="F468" s="438"/>
      <c r="G468" s="438"/>
      <c r="H468" s="438"/>
      <c r="I468" s="438"/>
      <c r="J468" s="438"/>
      <c r="K468" s="438"/>
      <c r="L468" s="438"/>
      <c r="M468" s="438"/>
      <c r="N468" s="447"/>
      <c r="O468" s="443"/>
      <c r="P468" s="438"/>
      <c r="Q468" s="438"/>
      <c r="R468" s="438"/>
      <c r="S468" s="438"/>
      <c r="T468" s="438"/>
      <c r="U468" s="438"/>
      <c r="V468" s="438"/>
      <c r="W468" s="438"/>
      <c r="X468" s="438"/>
      <c r="Y468" s="438"/>
      <c r="Z468" s="438"/>
      <c r="AA468" s="438"/>
    </row>
    <row r="469" spans="1:27" ht="12" customHeight="1" x14ac:dyDescent="0.25">
      <c r="A469" s="438"/>
      <c r="B469" s="438"/>
      <c r="C469" s="438"/>
      <c r="D469" s="438"/>
      <c r="E469" s="438"/>
      <c r="F469" s="438"/>
      <c r="G469" s="438"/>
      <c r="H469" s="438"/>
      <c r="I469" s="438"/>
      <c r="J469" s="438"/>
      <c r="K469" s="438"/>
      <c r="L469" s="438"/>
      <c r="M469" s="438"/>
      <c r="N469" s="447"/>
      <c r="O469" s="443"/>
      <c r="P469" s="438"/>
      <c r="Q469" s="438"/>
      <c r="R469" s="438"/>
      <c r="S469" s="438"/>
      <c r="T469" s="438"/>
      <c r="U469" s="438"/>
      <c r="V469" s="438"/>
      <c r="W469" s="438"/>
      <c r="X469" s="438"/>
      <c r="Y469" s="438"/>
      <c r="Z469" s="438"/>
      <c r="AA469" s="438"/>
    </row>
    <row r="470" spans="1:27" ht="12" customHeight="1" x14ac:dyDescent="0.25">
      <c r="A470" s="438"/>
      <c r="B470" s="438"/>
      <c r="C470" s="438"/>
      <c r="D470" s="438"/>
      <c r="E470" s="438"/>
      <c r="F470" s="438"/>
      <c r="G470" s="438"/>
      <c r="H470" s="438"/>
      <c r="I470" s="438"/>
      <c r="J470" s="438"/>
      <c r="K470" s="438"/>
      <c r="L470" s="438"/>
      <c r="M470" s="438"/>
      <c r="N470" s="447"/>
      <c r="O470" s="443"/>
      <c r="P470" s="438"/>
      <c r="Q470" s="438"/>
      <c r="R470" s="438"/>
      <c r="S470" s="438"/>
      <c r="T470" s="438"/>
      <c r="U470" s="438"/>
      <c r="V470" s="438"/>
      <c r="W470" s="438"/>
      <c r="X470" s="438"/>
      <c r="Y470" s="438"/>
      <c r="Z470" s="438"/>
      <c r="AA470" s="438"/>
    </row>
    <row r="471" spans="1:27" ht="12" customHeight="1" x14ac:dyDescent="0.25">
      <c r="A471" s="438"/>
      <c r="B471" s="438"/>
      <c r="C471" s="438"/>
      <c r="D471" s="438"/>
      <c r="E471" s="438"/>
      <c r="F471" s="438"/>
      <c r="G471" s="438"/>
      <c r="H471" s="438"/>
      <c r="I471" s="438"/>
      <c r="J471" s="438"/>
      <c r="K471" s="438"/>
      <c r="L471" s="438"/>
      <c r="M471" s="438"/>
      <c r="N471" s="447"/>
      <c r="O471" s="443"/>
      <c r="P471" s="438"/>
      <c r="Q471" s="438"/>
      <c r="R471" s="438"/>
      <c r="S471" s="438"/>
      <c r="T471" s="438"/>
      <c r="U471" s="438"/>
      <c r="V471" s="438"/>
      <c r="W471" s="438"/>
      <c r="X471" s="438"/>
      <c r="Y471" s="438"/>
      <c r="Z471" s="438"/>
      <c r="AA471" s="438"/>
    </row>
    <row r="472" spans="1:27" ht="12" customHeight="1" x14ac:dyDescent="0.25">
      <c r="A472" s="438"/>
      <c r="B472" s="438"/>
      <c r="C472" s="438"/>
      <c r="D472" s="438"/>
      <c r="E472" s="438"/>
      <c r="F472" s="438"/>
      <c r="G472" s="438"/>
      <c r="H472" s="438"/>
      <c r="I472" s="438"/>
      <c r="J472" s="438"/>
      <c r="K472" s="438"/>
      <c r="L472" s="438"/>
      <c r="M472" s="438"/>
      <c r="N472" s="447"/>
      <c r="O472" s="443"/>
      <c r="P472" s="438"/>
      <c r="Q472" s="438"/>
      <c r="R472" s="438"/>
      <c r="S472" s="438"/>
      <c r="T472" s="438"/>
      <c r="U472" s="438"/>
      <c r="V472" s="438"/>
      <c r="W472" s="438"/>
      <c r="X472" s="438"/>
      <c r="Y472" s="438"/>
      <c r="Z472" s="438"/>
      <c r="AA472" s="438"/>
    </row>
    <row r="473" spans="1:27" ht="12" customHeight="1" x14ac:dyDescent="0.25">
      <c r="A473" s="438"/>
      <c r="B473" s="438"/>
      <c r="C473" s="438"/>
      <c r="D473" s="438"/>
      <c r="E473" s="438"/>
      <c r="F473" s="438"/>
      <c r="G473" s="438"/>
      <c r="H473" s="438"/>
      <c r="I473" s="438"/>
      <c r="J473" s="438"/>
      <c r="K473" s="438"/>
      <c r="L473" s="438"/>
      <c r="M473" s="438"/>
      <c r="N473" s="447"/>
      <c r="O473" s="443"/>
      <c r="P473" s="438"/>
      <c r="Q473" s="438"/>
      <c r="R473" s="438"/>
      <c r="S473" s="438"/>
      <c r="T473" s="438"/>
      <c r="U473" s="438"/>
      <c r="V473" s="438"/>
      <c r="W473" s="438"/>
      <c r="X473" s="438"/>
      <c r="Y473" s="438"/>
      <c r="Z473" s="438"/>
      <c r="AA473" s="438"/>
    </row>
    <row r="474" spans="1:27" ht="12" customHeight="1" x14ac:dyDescent="0.25">
      <c r="A474" s="438"/>
      <c r="B474" s="438"/>
      <c r="C474" s="438"/>
      <c r="D474" s="438"/>
      <c r="E474" s="438"/>
      <c r="F474" s="438"/>
      <c r="G474" s="438"/>
      <c r="H474" s="438"/>
      <c r="I474" s="438"/>
      <c r="J474" s="438"/>
      <c r="K474" s="438"/>
      <c r="L474" s="438"/>
      <c r="M474" s="438"/>
      <c r="N474" s="447"/>
      <c r="O474" s="443"/>
      <c r="P474" s="438"/>
      <c r="Q474" s="438"/>
      <c r="R474" s="438"/>
      <c r="S474" s="438"/>
      <c r="T474" s="438"/>
      <c r="U474" s="438"/>
      <c r="V474" s="438"/>
      <c r="W474" s="438"/>
      <c r="X474" s="438"/>
      <c r="Y474" s="438"/>
      <c r="Z474" s="438"/>
      <c r="AA474" s="438"/>
    </row>
    <row r="475" spans="1:27" ht="12" customHeight="1" x14ac:dyDescent="0.25">
      <c r="A475" s="438"/>
      <c r="B475" s="438"/>
      <c r="C475" s="438"/>
      <c r="D475" s="438"/>
      <c r="E475" s="438"/>
      <c r="F475" s="438"/>
      <c r="G475" s="438"/>
      <c r="H475" s="438"/>
      <c r="I475" s="438"/>
      <c r="J475" s="438"/>
      <c r="K475" s="438"/>
      <c r="L475" s="438"/>
      <c r="M475" s="438"/>
      <c r="N475" s="447"/>
      <c r="O475" s="443"/>
      <c r="P475" s="438"/>
      <c r="Q475" s="438"/>
      <c r="R475" s="438"/>
      <c r="S475" s="438"/>
      <c r="T475" s="438"/>
      <c r="U475" s="438"/>
      <c r="V475" s="438"/>
      <c r="W475" s="438"/>
      <c r="X475" s="438"/>
      <c r="Y475" s="438"/>
      <c r="Z475" s="438"/>
      <c r="AA475" s="438"/>
    </row>
    <row r="476" spans="1:27" ht="12" customHeight="1" x14ac:dyDescent="0.25">
      <c r="A476" s="438"/>
      <c r="B476" s="438"/>
      <c r="C476" s="438"/>
      <c r="D476" s="438"/>
      <c r="E476" s="438"/>
      <c r="F476" s="438"/>
      <c r="G476" s="438"/>
      <c r="H476" s="438"/>
      <c r="I476" s="438"/>
      <c r="J476" s="438"/>
      <c r="K476" s="438"/>
      <c r="L476" s="438"/>
      <c r="M476" s="438"/>
      <c r="N476" s="447"/>
      <c r="O476" s="443"/>
      <c r="P476" s="438"/>
      <c r="Q476" s="438"/>
      <c r="R476" s="438"/>
      <c r="S476" s="438"/>
      <c r="T476" s="438"/>
      <c r="U476" s="438"/>
      <c r="V476" s="438"/>
      <c r="W476" s="438"/>
      <c r="X476" s="438"/>
      <c r="Y476" s="438"/>
      <c r="Z476" s="438"/>
      <c r="AA476" s="438"/>
    </row>
    <row r="477" spans="1:27" ht="12" customHeight="1" x14ac:dyDescent="0.25">
      <c r="A477" s="438"/>
      <c r="B477" s="438"/>
      <c r="C477" s="438"/>
      <c r="D477" s="438"/>
      <c r="E477" s="438"/>
      <c r="F477" s="438"/>
      <c r="G477" s="438"/>
      <c r="H477" s="438"/>
      <c r="I477" s="438"/>
      <c r="J477" s="438"/>
      <c r="K477" s="438"/>
      <c r="L477" s="438"/>
      <c r="M477" s="438"/>
      <c r="N477" s="447"/>
      <c r="O477" s="443"/>
      <c r="P477" s="438"/>
      <c r="Q477" s="438"/>
      <c r="R477" s="438"/>
      <c r="S477" s="438"/>
      <c r="T477" s="438"/>
      <c r="U477" s="438"/>
      <c r="V477" s="438"/>
      <c r="W477" s="438"/>
      <c r="X477" s="438"/>
      <c r="Y477" s="438"/>
      <c r="Z477" s="438"/>
      <c r="AA477" s="438"/>
    </row>
    <row r="478" spans="1:27" ht="12" customHeight="1" x14ac:dyDescent="0.25">
      <c r="A478" s="438"/>
      <c r="B478" s="438"/>
      <c r="C478" s="438"/>
      <c r="D478" s="438"/>
      <c r="E478" s="438"/>
      <c r="F478" s="438"/>
      <c r="G478" s="438"/>
      <c r="H478" s="438"/>
      <c r="I478" s="438"/>
      <c r="J478" s="438"/>
      <c r="K478" s="438"/>
      <c r="L478" s="438"/>
      <c r="M478" s="438"/>
      <c r="N478" s="447"/>
      <c r="O478" s="443"/>
      <c r="P478" s="438"/>
      <c r="Q478" s="438"/>
      <c r="R478" s="438"/>
      <c r="S478" s="438"/>
      <c r="T478" s="438"/>
      <c r="U478" s="438"/>
      <c r="V478" s="438"/>
      <c r="W478" s="438"/>
      <c r="X478" s="438"/>
      <c r="Y478" s="438"/>
      <c r="Z478" s="438"/>
      <c r="AA478" s="438"/>
    </row>
    <row r="479" spans="1:27" ht="12" customHeight="1" x14ac:dyDescent="0.25">
      <c r="A479" s="438"/>
      <c r="B479" s="438"/>
      <c r="C479" s="438"/>
      <c r="D479" s="438"/>
      <c r="E479" s="438"/>
      <c r="F479" s="438"/>
      <c r="G479" s="438"/>
      <c r="H479" s="438"/>
      <c r="I479" s="438"/>
      <c r="J479" s="438"/>
      <c r="K479" s="438"/>
      <c r="L479" s="438"/>
      <c r="M479" s="438"/>
      <c r="N479" s="447"/>
      <c r="O479" s="443"/>
      <c r="P479" s="438"/>
      <c r="Q479" s="438"/>
      <c r="R479" s="438"/>
      <c r="S479" s="438"/>
      <c r="T479" s="438"/>
      <c r="U479" s="438"/>
      <c r="V479" s="438"/>
      <c r="W479" s="438"/>
      <c r="X479" s="438"/>
      <c r="Y479" s="438"/>
      <c r="Z479" s="438"/>
      <c r="AA479" s="438"/>
    </row>
    <row r="480" spans="1:27" ht="12" customHeight="1" x14ac:dyDescent="0.25">
      <c r="A480" s="438"/>
      <c r="B480" s="438"/>
      <c r="C480" s="438"/>
      <c r="D480" s="438"/>
      <c r="E480" s="438"/>
      <c r="F480" s="438"/>
      <c r="G480" s="438"/>
      <c r="H480" s="438"/>
      <c r="I480" s="438"/>
      <c r="J480" s="438"/>
      <c r="K480" s="438"/>
      <c r="L480" s="438"/>
      <c r="M480" s="438"/>
      <c r="N480" s="447"/>
      <c r="O480" s="443"/>
      <c r="P480" s="438"/>
      <c r="Q480" s="438"/>
      <c r="R480" s="438"/>
      <c r="S480" s="438"/>
      <c r="T480" s="438"/>
      <c r="U480" s="438"/>
      <c r="V480" s="438"/>
      <c r="W480" s="438"/>
      <c r="X480" s="438"/>
      <c r="Y480" s="438"/>
      <c r="Z480" s="438"/>
      <c r="AA480" s="438"/>
    </row>
    <row r="481" spans="1:27" ht="12" customHeight="1" x14ac:dyDescent="0.25">
      <c r="A481" s="438"/>
      <c r="B481" s="438"/>
      <c r="C481" s="438"/>
      <c r="D481" s="438"/>
      <c r="E481" s="438"/>
      <c r="F481" s="438"/>
      <c r="G481" s="438"/>
      <c r="H481" s="438"/>
      <c r="I481" s="438"/>
      <c r="J481" s="438"/>
      <c r="K481" s="438"/>
      <c r="L481" s="438"/>
      <c r="M481" s="438"/>
      <c r="N481" s="447"/>
      <c r="O481" s="443"/>
      <c r="P481" s="438"/>
      <c r="Q481" s="438"/>
      <c r="R481" s="438"/>
      <c r="S481" s="438"/>
      <c r="T481" s="438"/>
      <c r="U481" s="438"/>
      <c r="V481" s="438"/>
      <c r="W481" s="438"/>
      <c r="X481" s="438"/>
      <c r="Y481" s="438"/>
      <c r="Z481" s="438"/>
      <c r="AA481" s="438"/>
    </row>
    <row r="482" spans="1:27" ht="12" customHeight="1" x14ac:dyDescent="0.25">
      <c r="A482" s="438"/>
      <c r="B482" s="438"/>
      <c r="C482" s="438"/>
      <c r="D482" s="438"/>
      <c r="E482" s="438"/>
      <c r="F482" s="438"/>
      <c r="G482" s="438"/>
      <c r="H482" s="438"/>
      <c r="I482" s="438"/>
      <c r="J482" s="438"/>
      <c r="K482" s="438"/>
      <c r="L482" s="438"/>
      <c r="M482" s="438"/>
      <c r="N482" s="447"/>
      <c r="O482" s="443"/>
      <c r="P482" s="438"/>
      <c r="Q482" s="438"/>
      <c r="R482" s="438"/>
      <c r="S482" s="438"/>
      <c r="T482" s="438"/>
      <c r="U482" s="438"/>
      <c r="V482" s="438"/>
      <c r="W482" s="438"/>
      <c r="X482" s="438"/>
      <c r="Y482" s="438"/>
      <c r="Z482" s="438"/>
      <c r="AA482" s="438"/>
    </row>
    <row r="483" spans="1:27" ht="12" customHeight="1" x14ac:dyDescent="0.25">
      <c r="A483" s="438"/>
      <c r="B483" s="438"/>
      <c r="C483" s="438"/>
      <c r="D483" s="438"/>
      <c r="E483" s="438"/>
      <c r="F483" s="438"/>
      <c r="G483" s="438"/>
      <c r="H483" s="438"/>
      <c r="I483" s="438"/>
      <c r="J483" s="438"/>
      <c r="K483" s="438"/>
      <c r="L483" s="438"/>
      <c r="M483" s="438"/>
      <c r="N483" s="447"/>
      <c r="O483" s="443"/>
      <c r="P483" s="438"/>
      <c r="Q483" s="438"/>
      <c r="R483" s="438"/>
      <c r="S483" s="438"/>
      <c r="T483" s="438"/>
      <c r="U483" s="438"/>
      <c r="V483" s="438"/>
      <c r="W483" s="438"/>
      <c r="X483" s="438"/>
      <c r="Y483" s="438"/>
      <c r="Z483" s="438"/>
      <c r="AA483" s="438"/>
    </row>
    <row r="484" spans="1:27" ht="12" customHeight="1" x14ac:dyDescent="0.25">
      <c r="A484" s="438"/>
      <c r="B484" s="438"/>
      <c r="C484" s="438"/>
      <c r="D484" s="438"/>
      <c r="E484" s="438"/>
      <c r="F484" s="438"/>
      <c r="G484" s="438"/>
      <c r="H484" s="438"/>
      <c r="I484" s="438"/>
      <c r="J484" s="438"/>
      <c r="K484" s="438"/>
      <c r="L484" s="438"/>
      <c r="M484" s="438"/>
      <c r="N484" s="447"/>
      <c r="O484" s="443"/>
      <c r="P484" s="438"/>
      <c r="Q484" s="438"/>
      <c r="R484" s="438"/>
      <c r="S484" s="438"/>
      <c r="T484" s="438"/>
      <c r="U484" s="438"/>
      <c r="V484" s="438"/>
      <c r="W484" s="438"/>
      <c r="X484" s="438"/>
      <c r="Y484" s="438"/>
      <c r="Z484" s="438"/>
      <c r="AA484" s="438"/>
    </row>
    <row r="485" spans="1:27" ht="12" customHeight="1" x14ac:dyDescent="0.25">
      <c r="A485" s="438"/>
      <c r="B485" s="438"/>
      <c r="C485" s="438"/>
      <c r="D485" s="438"/>
      <c r="E485" s="438"/>
      <c r="F485" s="438"/>
      <c r="G485" s="438"/>
      <c r="H485" s="438"/>
      <c r="I485" s="438"/>
      <c r="J485" s="438"/>
      <c r="K485" s="438"/>
      <c r="L485" s="438"/>
      <c r="M485" s="438"/>
      <c r="N485" s="447"/>
      <c r="O485" s="443"/>
      <c r="P485" s="438"/>
      <c r="Q485" s="438"/>
      <c r="R485" s="438"/>
      <c r="S485" s="438"/>
      <c r="T485" s="438"/>
      <c r="U485" s="438"/>
      <c r="V485" s="438"/>
      <c r="W485" s="438"/>
      <c r="X485" s="438"/>
      <c r="Y485" s="438"/>
      <c r="Z485" s="438"/>
      <c r="AA485" s="438"/>
    </row>
    <row r="486" spans="1:27" ht="12" customHeight="1" x14ac:dyDescent="0.25">
      <c r="A486" s="438"/>
      <c r="B486" s="438"/>
      <c r="C486" s="438"/>
      <c r="D486" s="438"/>
      <c r="E486" s="438"/>
      <c r="F486" s="438"/>
      <c r="G486" s="438"/>
      <c r="H486" s="438"/>
      <c r="I486" s="438"/>
      <c r="J486" s="438"/>
      <c r="K486" s="438"/>
      <c r="L486" s="438"/>
      <c r="M486" s="438"/>
      <c r="N486" s="447"/>
      <c r="O486" s="443"/>
      <c r="P486" s="438"/>
      <c r="Q486" s="438"/>
      <c r="R486" s="438"/>
      <c r="S486" s="438"/>
      <c r="T486" s="438"/>
      <c r="U486" s="438"/>
      <c r="V486" s="438"/>
      <c r="W486" s="438"/>
      <c r="X486" s="438"/>
      <c r="Y486" s="438"/>
      <c r="Z486" s="438"/>
      <c r="AA486" s="438"/>
    </row>
    <row r="487" spans="1:27" ht="12" customHeight="1" x14ac:dyDescent="0.25">
      <c r="A487" s="438"/>
      <c r="B487" s="438"/>
      <c r="C487" s="438"/>
      <c r="D487" s="438"/>
      <c r="E487" s="438"/>
      <c r="F487" s="438"/>
      <c r="G487" s="438"/>
      <c r="H487" s="438"/>
      <c r="I487" s="438"/>
      <c r="J487" s="438"/>
      <c r="K487" s="438"/>
      <c r="L487" s="438"/>
      <c r="M487" s="438"/>
      <c r="N487" s="447"/>
      <c r="O487" s="443"/>
      <c r="P487" s="438"/>
      <c r="Q487" s="438"/>
      <c r="R487" s="438"/>
      <c r="S487" s="438"/>
      <c r="T487" s="438"/>
      <c r="U487" s="438"/>
      <c r="V487" s="438"/>
      <c r="W487" s="438"/>
      <c r="X487" s="438"/>
      <c r="Y487" s="438"/>
      <c r="Z487" s="438"/>
      <c r="AA487" s="438"/>
    </row>
    <row r="488" spans="1:27" ht="12" customHeight="1" x14ac:dyDescent="0.25">
      <c r="A488" s="438"/>
      <c r="B488" s="438"/>
      <c r="C488" s="438"/>
      <c r="D488" s="438"/>
      <c r="E488" s="438"/>
      <c r="F488" s="438"/>
      <c r="G488" s="438"/>
      <c r="H488" s="438"/>
      <c r="I488" s="438"/>
      <c r="J488" s="438"/>
      <c r="K488" s="438"/>
      <c r="L488" s="438"/>
      <c r="M488" s="438"/>
      <c r="N488" s="447"/>
      <c r="O488" s="443"/>
      <c r="P488" s="438"/>
      <c r="Q488" s="438"/>
      <c r="R488" s="438"/>
      <c r="S488" s="438"/>
      <c r="T488" s="438"/>
      <c r="U488" s="438"/>
      <c r="V488" s="438"/>
      <c r="W488" s="438"/>
      <c r="X488" s="438"/>
      <c r="Y488" s="438"/>
      <c r="Z488" s="438"/>
      <c r="AA488" s="438"/>
    </row>
    <row r="489" spans="1:27" ht="12" customHeight="1" x14ac:dyDescent="0.25">
      <c r="A489" s="438"/>
      <c r="B489" s="438"/>
      <c r="C489" s="438"/>
      <c r="D489" s="438"/>
      <c r="E489" s="438"/>
      <c r="F489" s="438"/>
      <c r="G489" s="438"/>
      <c r="H489" s="438"/>
      <c r="I489" s="438"/>
      <c r="J489" s="438"/>
      <c r="K489" s="438"/>
      <c r="L489" s="438"/>
      <c r="M489" s="438"/>
      <c r="N489" s="447"/>
      <c r="O489" s="443"/>
      <c r="P489" s="438"/>
      <c r="Q489" s="438"/>
      <c r="R489" s="438"/>
      <c r="S489" s="438"/>
      <c r="T489" s="438"/>
      <c r="U489" s="438"/>
      <c r="V489" s="438"/>
      <c r="W489" s="438"/>
      <c r="X489" s="438"/>
      <c r="Y489" s="438"/>
      <c r="Z489" s="438"/>
      <c r="AA489" s="438"/>
    </row>
    <row r="490" spans="1:27" ht="12" customHeight="1" x14ac:dyDescent="0.25">
      <c r="A490" s="438"/>
      <c r="B490" s="438"/>
      <c r="C490" s="438"/>
      <c r="D490" s="438"/>
      <c r="E490" s="438"/>
      <c r="F490" s="438"/>
      <c r="G490" s="438"/>
      <c r="H490" s="438"/>
      <c r="I490" s="438"/>
      <c r="J490" s="438"/>
      <c r="K490" s="438"/>
      <c r="L490" s="438"/>
      <c r="M490" s="438"/>
      <c r="N490" s="447"/>
      <c r="O490" s="443"/>
      <c r="P490" s="438"/>
      <c r="Q490" s="438"/>
      <c r="R490" s="438"/>
      <c r="S490" s="438"/>
      <c r="T490" s="438"/>
      <c r="U490" s="438"/>
      <c r="V490" s="438"/>
      <c r="W490" s="438"/>
      <c r="X490" s="438"/>
      <c r="Y490" s="438"/>
      <c r="Z490" s="438"/>
      <c r="AA490" s="438"/>
    </row>
    <row r="491" spans="1:27" ht="12" customHeight="1" x14ac:dyDescent="0.25">
      <c r="A491" s="438"/>
      <c r="B491" s="438"/>
      <c r="C491" s="438"/>
      <c r="D491" s="438"/>
      <c r="E491" s="438"/>
      <c r="F491" s="438"/>
      <c r="G491" s="438"/>
      <c r="H491" s="438"/>
      <c r="I491" s="438"/>
      <c r="J491" s="438"/>
      <c r="K491" s="438"/>
      <c r="L491" s="438"/>
      <c r="M491" s="438"/>
      <c r="N491" s="447"/>
      <c r="O491" s="443"/>
      <c r="P491" s="438"/>
      <c r="Q491" s="438"/>
      <c r="R491" s="438"/>
      <c r="S491" s="438"/>
      <c r="T491" s="438"/>
      <c r="U491" s="438"/>
      <c r="V491" s="438"/>
      <c r="W491" s="438"/>
      <c r="X491" s="438"/>
      <c r="Y491" s="438"/>
      <c r="Z491" s="438"/>
      <c r="AA491" s="438"/>
    </row>
    <row r="492" spans="1:27" ht="12" customHeight="1" x14ac:dyDescent="0.25">
      <c r="A492" s="438"/>
      <c r="B492" s="438"/>
      <c r="C492" s="438"/>
      <c r="D492" s="438"/>
      <c r="E492" s="438"/>
      <c r="F492" s="438"/>
      <c r="G492" s="438"/>
      <c r="H492" s="438"/>
      <c r="I492" s="438"/>
      <c r="J492" s="438"/>
      <c r="K492" s="438"/>
      <c r="L492" s="438"/>
      <c r="M492" s="438"/>
      <c r="N492" s="447"/>
      <c r="O492" s="443"/>
      <c r="P492" s="438"/>
      <c r="Q492" s="438"/>
      <c r="R492" s="438"/>
      <c r="S492" s="438"/>
      <c r="T492" s="438"/>
      <c r="U492" s="438"/>
      <c r="V492" s="438"/>
      <c r="W492" s="438"/>
      <c r="X492" s="438"/>
      <c r="Y492" s="438"/>
      <c r="Z492" s="438"/>
      <c r="AA492" s="438"/>
    </row>
    <row r="493" spans="1:27" ht="12" customHeight="1" x14ac:dyDescent="0.25">
      <c r="A493" s="438"/>
      <c r="B493" s="438"/>
      <c r="C493" s="438"/>
      <c r="D493" s="438"/>
      <c r="E493" s="438"/>
      <c r="F493" s="438"/>
      <c r="G493" s="438"/>
      <c r="H493" s="438"/>
      <c r="I493" s="438"/>
      <c r="J493" s="438"/>
      <c r="K493" s="438"/>
      <c r="L493" s="438"/>
      <c r="M493" s="438"/>
      <c r="N493" s="447"/>
      <c r="O493" s="443"/>
      <c r="P493" s="438"/>
      <c r="Q493" s="438"/>
      <c r="R493" s="438"/>
      <c r="S493" s="438"/>
      <c r="T493" s="438"/>
      <c r="U493" s="438"/>
      <c r="V493" s="438"/>
      <c r="W493" s="438"/>
      <c r="X493" s="438"/>
      <c r="Y493" s="438"/>
      <c r="Z493" s="438"/>
      <c r="AA493" s="438"/>
    </row>
    <row r="494" spans="1:27" ht="12" customHeight="1" x14ac:dyDescent="0.25">
      <c r="A494" s="438"/>
      <c r="B494" s="438"/>
      <c r="C494" s="438"/>
      <c r="D494" s="438"/>
      <c r="E494" s="438"/>
      <c r="F494" s="438"/>
      <c r="G494" s="438"/>
      <c r="H494" s="438"/>
      <c r="I494" s="438"/>
      <c r="J494" s="438"/>
      <c r="K494" s="438"/>
      <c r="L494" s="438"/>
      <c r="M494" s="438"/>
      <c r="N494" s="447"/>
      <c r="O494" s="443"/>
      <c r="P494" s="438"/>
      <c r="Q494" s="438"/>
      <c r="R494" s="438"/>
      <c r="S494" s="438"/>
      <c r="T494" s="438"/>
      <c r="U494" s="438"/>
      <c r="V494" s="438"/>
      <c r="W494" s="438"/>
      <c r="X494" s="438"/>
      <c r="Y494" s="438"/>
      <c r="Z494" s="438"/>
      <c r="AA494" s="438"/>
    </row>
    <row r="495" spans="1:27" ht="12" customHeight="1" x14ac:dyDescent="0.25">
      <c r="A495" s="438"/>
      <c r="B495" s="438"/>
      <c r="C495" s="438"/>
      <c r="D495" s="438"/>
      <c r="E495" s="438"/>
      <c r="F495" s="438"/>
      <c r="G495" s="438"/>
      <c r="H495" s="438"/>
      <c r="I495" s="438"/>
      <c r="J495" s="438"/>
      <c r="K495" s="438"/>
      <c r="L495" s="438"/>
      <c r="M495" s="438"/>
      <c r="N495" s="447"/>
      <c r="O495" s="443"/>
      <c r="P495" s="438"/>
      <c r="Q495" s="438"/>
      <c r="R495" s="438"/>
      <c r="S495" s="438"/>
      <c r="T495" s="438"/>
      <c r="U495" s="438"/>
      <c r="V495" s="438"/>
      <c r="W495" s="438"/>
      <c r="X495" s="438"/>
      <c r="Y495" s="438"/>
      <c r="Z495" s="438"/>
      <c r="AA495" s="438"/>
    </row>
    <row r="496" spans="1:27" ht="12" customHeight="1" x14ac:dyDescent="0.25">
      <c r="A496" s="438"/>
      <c r="B496" s="438"/>
      <c r="C496" s="438"/>
      <c r="D496" s="438"/>
      <c r="E496" s="438"/>
      <c r="F496" s="438"/>
      <c r="G496" s="438"/>
      <c r="H496" s="438"/>
      <c r="I496" s="438"/>
      <c r="J496" s="438"/>
      <c r="K496" s="438"/>
      <c r="L496" s="438"/>
      <c r="M496" s="438"/>
      <c r="N496" s="447"/>
      <c r="O496" s="443"/>
      <c r="P496" s="438"/>
      <c r="Q496" s="438"/>
      <c r="R496" s="438"/>
      <c r="S496" s="438"/>
      <c r="T496" s="438"/>
      <c r="U496" s="438"/>
      <c r="V496" s="438"/>
      <c r="W496" s="438"/>
      <c r="X496" s="438"/>
      <c r="Y496" s="438"/>
      <c r="Z496" s="438"/>
      <c r="AA496" s="438"/>
    </row>
    <row r="497" spans="1:27" ht="12" customHeight="1" x14ac:dyDescent="0.25">
      <c r="A497" s="438"/>
      <c r="B497" s="438"/>
      <c r="C497" s="438"/>
      <c r="D497" s="438"/>
      <c r="E497" s="438"/>
      <c r="F497" s="438"/>
      <c r="G497" s="438"/>
      <c r="H497" s="438"/>
      <c r="I497" s="438"/>
      <c r="J497" s="438"/>
      <c r="K497" s="438"/>
      <c r="L497" s="438"/>
      <c r="M497" s="438"/>
      <c r="N497" s="447"/>
      <c r="O497" s="443"/>
      <c r="P497" s="438"/>
      <c r="Q497" s="438"/>
      <c r="R497" s="438"/>
      <c r="S497" s="438"/>
      <c r="T497" s="438"/>
      <c r="U497" s="438"/>
      <c r="V497" s="438"/>
      <c r="W497" s="438"/>
      <c r="X497" s="438"/>
      <c r="Y497" s="438"/>
      <c r="Z497" s="438"/>
      <c r="AA497" s="438"/>
    </row>
    <row r="498" spans="1:27" ht="12" customHeight="1" x14ac:dyDescent="0.25">
      <c r="A498" s="438"/>
      <c r="B498" s="438"/>
      <c r="C498" s="438"/>
      <c r="D498" s="438"/>
      <c r="E498" s="438"/>
      <c r="F498" s="438"/>
      <c r="G498" s="438"/>
      <c r="H498" s="438"/>
      <c r="I498" s="438"/>
      <c r="J498" s="438"/>
      <c r="K498" s="438"/>
      <c r="L498" s="438"/>
      <c r="M498" s="438"/>
      <c r="N498" s="447"/>
      <c r="O498" s="443"/>
      <c r="P498" s="438"/>
      <c r="Q498" s="438"/>
      <c r="R498" s="438"/>
      <c r="S498" s="438"/>
      <c r="T498" s="438"/>
      <c r="U498" s="438"/>
      <c r="V498" s="438"/>
      <c r="W498" s="438"/>
      <c r="X498" s="438"/>
      <c r="Y498" s="438"/>
      <c r="Z498" s="438"/>
      <c r="AA498" s="438"/>
    </row>
    <row r="499" spans="1:27" ht="12" customHeight="1" x14ac:dyDescent="0.25">
      <c r="A499" s="438"/>
      <c r="B499" s="438"/>
      <c r="C499" s="438"/>
      <c r="D499" s="438"/>
      <c r="E499" s="438"/>
      <c r="F499" s="438"/>
      <c r="G499" s="438"/>
      <c r="H499" s="438"/>
      <c r="I499" s="438"/>
      <c r="J499" s="438"/>
      <c r="K499" s="438"/>
      <c r="L499" s="438"/>
      <c r="M499" s="438"/>
      <c r="N499" s="447"/>
      <c r="O499" s="443"/>
      <c r="P499" s="438"/>
      <c r="Q499" s="438"/>
      <c r="R499" s="438"/>
      <c r="S499" s="438"/>
      <c r="T499" s="438"/>
      <c r="U499" s="438"/>
      <c r="V499" s="438"/>
      <c r="W499" s="438"/>
      <c r="X499" s="438"/>
      <c r="Y499" s="438"/>
      <c r="Z499" s="438"/>
      <c r="AA499" s="438"/>
    </row>
    <row r="500" spans="1:27" ht="12" customHeight="1" x14ac:dyDescent="0.25">
      <c r="A500" s="438"/>
      <c r="B500" s="438"/>
      <c r="C500" s="438"/>
      <c r="D500" s="438"/>
      <c r="E500" s="438"/>
      <c r="F500" s="438"/>
      <c r="G500" s="438"/>
      <c r="H500" s="438"/>
      <c r="I500" s="438"/>
      <c r="J500" s="438"/>
      <c r="K500" s="438"/>
      <c r="L500" s="438"/>
      <c r="M500" s="438"/>
      <c r="N500" s="447"/>
      <c r="O500" s="443"/>
      <c r="P500" s="438"/>
      <c r="Q500" s="438"/>
      <c r="R500" s="438"/>
      <c r="S500" s="438"/>
      <c r="T500" s="438"/>
      <c r="U500" s="438"/>
      <c r="V500" s="438"/>
      <c r="W500" s="438"/>
      <c r="X500" s="438"/>
      <c r="Y500" s="438"/>
      <c r="Z500" s="438"/>
      <c r="AA500" s="438"/>
    </row>
    <row r="501" spans="1:27" ht="12" customHeight="1" x14ac:dyDescent="0.25">
      <c r="A501" s="438"/>
      <c r="B501" s="438"/>
      <c r="C501" s="438"/>
      <c r="D501" s="438"/>
      <c r="E501" s="438"/>
      <c r="F501" s="438"/>
      <c r="G501" s="438"/>
      <c r="H501" s="438"/>
      <c r="I501" s="438"/>
      <c r="J501" s="438"/>
      <c r="K501" s="438"/>
      <c r="L501" s="438"/>
      <c r="M501" s="438"/>
      <c r="N501" s="447"/>
      <c r="O501" s="443"/>
      <c r="P501" s="438"/>
      <c r="Q501" s="438"/>
      <c r="R501" s="438"/>
      <c r="S501" s="438"/>
      <c r="T501" s="438"/>
      <c r="U501" s="438"/>
      <c r="V501" s="438"/>
      <c r="W501" s="438"/>
      <c r="X501" s="438"/>
      <c r="Y501" s="438"/>
      <c r="Z501" s="438"/>
      <c r="AA501" s="438"/>
    </row>
    <row r="502" spans="1:27" ht="12" customHeight="1" x14ac:dyDescent="0.25">
      <c r="A502" s="438"/>
      <c r="B502" s="438"/>
      <c r="C502" s="438"/>
      <c r="D502" s="438"/>
      <c r="E502" s="438"/>
      <c r="F502" s="438"/>
      <c r="G502" s="438"/>
      <c r="H502" s="438"/>
      <c r="I502" s="438"/>
      <c r="J502" s="438"/>
      <c r="K502" s="438"/>
      <c r="L502" s="438"/>
      <c r="M502" s="438"/>
      <c r="N502" s="447"/>
      <c r="O502" s="443"/>
      <c r="P502" s="438"/>
      <c r="Q502" s="438"/>
      <c r="R502" s="438"/>
      <c r="S502" s="438"/>
      <c r="T502" s="438"/>
      <c r="U502" s="438"/>
      <c r="V502" s="438"/>
      <c r="W502" s="438"/>
      <c r="X502" s="438"/>
      <c r="Y502" s="438"/>
      <c r="Z502" s="438"/>
      <c r="AA502" s="438"/>
    </row>
    <row r="503" spans="1:27" ht="12" customHeight="1" x14ac:dyDescent="0.25">
      <c r="A503" s="438"/>
      <c r="B503" s="438"/>
      <c r="C503" s="438"/>
      <c r="D503" s="438"/>
      <c r="E503" s="438"/>
      <c r="F503" s="438"/>
      <c r="G503" s="438"/>
      <c r="H503" s="438"/>
      <c r="I503" s="438"/>
      <c r="J503" s="438"/>
      <c r="K503" s="438"/>
      <c r="L503" s="438"/>
      <c r="M503" s="438"/>
      <c r="N503" s="447"/>
      <c r="O503" s="443"/>
      <c r="P503" s="438"/>
      <c r="Q503" s="438"/>
      <c r="R503" s="438"/>
      <c r="S503" s="438"/>
      <c r="T503" s="438"/>
      <c r="U503" s="438"/>
      <c r="V503" s="438"/>
      <c r="W503" s="438"/>
      <c r="X503" s="438"/>
      <c r="Y503" s="438"/>
      <c r="Z503" s="438"/>
      <c r="AA503" s="438"/>
    </row>
    <row r="504" spans="1:27" ht="12" customHeight="1" x14ac:dyDescent="0.25">
      <c r="A504" s="438"/>
      <c r="B504" s="438"/>
      <c r="C504" s="438"/>
      <c r="D504" s="438"/>
      <c r="E504" s="438"/>
      <c r="F504" s="438"/>
      <c r="G504" s="438"/>
      <c r="H504" s="438"/>
      <c r="I504" s="438"/>
      <c r="J504" s="438"/>
      <c r="K504" s="438"/>
      <c r="L504" s="438"/>
      <c r="M504" s="438"/>
      <c r="N504" s="447"/>
      <c r="O504" s="443"/>
      <c r="P504" s="438"/>
      <c r="Q504" s="438"/>
      <c r="R504" s="438"/>
      <c r="S504" s="438"/>
      <c r="T504" s="438"/>
      <c r="U504" s="438"/>
      <c r="V504" s="438"/>
      <c r="W504" s="438"/>
      <c r="X504" s="438"/>
      <c r="Y504" s="438"/>
      <c r="Z504" s="438"/>
      <c r="AA504" s="438"/>
    </row>
    <row r="505" spans="1:27" ht="12" customHeight="1" x14ac:dyDescent="0.25">
      <c r="A505" s="438"/>
      <c r="B505" s="438"/>
      <c r="C505" s="438"/>
      <c r="D505" s="438"/>
      <c r="E505" s="438"/>
      <c r="F505" s="438"/>
      <c r="G505" s="438"/>
      <c r="H505" s="438"/>
      <c r="I505" s="438"/>
      <c r="J505" s="438"/>
      <c r="K505" s="438"/>
      <c r="L505" s="438"/>
      <c r="M505" s="438"/>
      <c r="N505" s="447"/>
      <c r="O505" s="443"/>
      <c r="P505" s="438"/>
      <c r="Q505" s="438"/>
      <c r="R505" s="438"/>
      <c r="S505" s="438"/>
      <c r="T505" s="438"/>
      <c r="U505" s="438"/>
      <c r="V505" s="438"/>
      <c r="W505" s="438"/>
      <c r="X505" s="438"/>
      <c r="Y505" s="438"/>
      <c r="Z505" s="438"/>
      <c r="AA505" s="438"/>
    </row>
    <row r="506" spans="1:27" ht="12" customHeight="1" x14ac:dyDescent="0.25">
      <c r="A506" s="438"/>
      <c r="B506" s="438"/>
      <c r="C506" s="438"/>
      <c r="D506" s="438"/>
      <c r="E506" s="438"/>
      <c r="F506" s="438"/>
      <c r="G506" s="438"/>
      <c r="H506" s="438"/>
      <c r="I506" s="438"/>
      <c r="J506" s="438"/>
      <c r="K506" s="438"/>
      <c r="L506" s="438"/>
      <c r="M506" s="438"/>
      <c r="N506" s="447"/>
      <c r="O506" s="443"/>
      <c r="P506" s="438"/>
      <c r="Q506" s="438"/>
      <c r="R506" s="438"/>
      <c r="S506" s="438"/>
      <c r="T506" s="438"/>
      <c r="U506" s="438"/>
      <c r="V506" s="438"/>
      <c r="W506" s="438"/>
      <c r="X506" s="438"/>
      <c r="Y506" s="438"/>
      <c r="Z506" s="438"/>
      <c r="AA506" s="438"/>
    </row>
    <row r="507" spans="1:27" ht="12" customHeight="1" x14ac:dyDescent="0.25">
      <c r="A507" s="438"/>
      <c r="B507" s="438"/>
      <c r="C507" s="438"/>
      <c r="D507" s="438"/>
      <c r="E507" s="438"/>
      <c r="F507" s="438"/>
      <c r="G507" s="438"/>
      <c r="H507" s="438"/>
      <c r="I507" s="438"/>
      <c r="J507" s="438"/>
      <c r="K507" s="438"/>
      <c r="L507" s="438"/>
      <c r="M507" s="438"/>
      <c r="N507" s="447"/>
      <c r="O507" s="443"/>
      <c r="P507" s="438"/>
      <c r="Q507" s="438"/>
      <c r="R507" s="438"/>
      <c r="S507" s="438"/>
      <c r="T507" s="438"/>
      <c r="U507" s="438"/>
      <c r="V507" s="438"/>
      <c r="W507" s="438"/>
      <c r="X507" s="438"/>
      <c r="Y507" s="438"/>
      <c r="Z507" s="438"/>
      <c r="AA507" s="438"/>
    </row>
    <row r="508" spans="1:27" ht="12" customHeight="1" x14ac:dyDescent="0.25">
      <c r="A508" s="438"/>
      <c r="B508" s="438"/>
      <c r="C508" s="438"/>
      <c r="D508" s="438"/>
      <c r="E508" s="438"/>
      <c r="F508" s="438"/>
      <c r="G508" s="438"/>
      <c r="H508" s="438"/>
      <c r="I508" s="438"/>
      <c r="J508" s="438"/>
      <c r="K508" s="438"/>
      <c r="L508" s="438"/>
      <c r="M508" s="438"/>
      <c r="N508" s="447"/>
      <c r="O508" s="443"/>
      <c r="P508" s="438"/>
      <c r="Q508" s="438"/>
      <c r="R508" s="438"/>
      <c r="S508" s="438"/>
      <c r="T508" s="438"/>
      <c r="U508" s="438"/>
      <c r="V508" s="438"/>
      <c r="W508" s="438"/>
      <c r="X508" s="438"/>
      <c r="Y508" s="438"/>
      <c r="Z508" s="438"/>
      <c r="AA508" s="438"/>
    </row>
    <row r="509" spans="1:27" ht="12" customHeight="1" x14ac:dyDescent="0.25">
      <c r="A509" s="438"/>
      <c r="B509" s="438"/>
      <c r="C509" s="438"/>
      <c r="D509" s="438"/>
      <c r="E509" s="438"/>
      <c r="F509" s="438"/>
      <c r="G509" s="438"/>
      <c r="H509" s="438"/>
      <c r="I509" s="438"/>
      <c r="J509" s="438"/>
      <c r="K509" s="438"/>
      <c r="L509" s="438"/>
      <c r="M509" s="438"/>
      <c r="N509" s="447"/>
      <c r="O509" s="443"/>
      <c r="P509" s="438"/>
      <c r="Q509" s="438"/>
      <c r="R509" s="438"/>
      <c r="S509" s="438"/>
      <c r="T509" s="438"/>
      <c r="U509" s="438"/>
      <c r="V509" s="438"/>
      <c r="W509" s="438"/>
      <c r="X509" s="438"/>
      <c r="Y509" s="438"/>
      <c r="Z509" s="438"/>
      <c r="AA509" s="438"/>
    </row>
    <row r="510" spans="1:27" ht="12" customHeight="1" x14ac:dyDescent="0.25">
      <c r="A510" s="438"/>
      <c r="B510" s="438"/>
      <c r="C510" s="438"/>
      <c r="D510" s="438"/>
      <c r="E510" s="438"/>
      <c r="F510" s="438"/>
      <c r="G510" s="438"/>
      <c r="H510" s="438"/>
      <c r="I510" s="438"/>
      <c r="J510" s="438"/>
      <c r="K510" s="438"/>
      <c r="L510" s="438"/>
      <c r="M510" s="438"/>
      <c r="N510" s="447"/>
      <c r="O510" s="443"/>
      <c r="P510" s="438"/>
      <c r="Q510" s="438"/>
      <c r="R510" s="438"/>
      <c r="S510" s="438"/>
      <c r="T510" s="438"/>
      <c r="U510" s="438"/>
      <c r="V510" s="438"/>
      <c r="W510" s="438"/>
      <c r="X510" s="438"/>
      <c r="Y510" s="438"/>
      <c r="Z510" s="438"/>
      <c r="AA510" s="438"/>
    </row>
    <row r="511" spans="1:27" ht="12" customHeight="1" x14ac:dyDescent="0.25">
      <c r="A511" s="438"/>
      <c r="B511" s="438"/>
      <c r="C511" s="438"/>
      <c r="D511" s="438"/>
      <c r="E511" s="438"/>
      <c r="F511" s="438"/>
      <c r="G511" s="438"/>
      <c r="H511" s="438"/>
      <c r="I511" s="438"/>
      <c r="J511" s="438"/>
      <c r="K511" s="438"/>
      <c r="L511" s="438"/>
      <c r="M511" s="438"/>
      <c r="N511" s="447"/>
      <c r="O511" s="443"/>
      <c r="P511" s="438"/>
      <c r="Q511" s="438"/>
      <c r="R511" s="438"/>
      <c r="S511" s="438"/>
      <c r="T511" s="438"/>
      <c r="U511" s="438"/>
      <c r="V511" s="438"/>
      <c r="W511" s="438"/>
      <c r="X511" s="438"/>
      <c r="Y511" s="438"/>
      <c r="Z511" s="438"/>
      <c r="AA511" s="438"/>
    </row>
    <row r="512" spans="1:27" ht="12" customHeight="1" x14ac:dyDescent="0.25">
      <c r="A512" s="438"/>
      <c r="B512" s="438"/>
      <c r="C512" s="438"/>
      <c r="D512" s="438"/>
      <c r="E512" s="438"/>
      <c r="F512" s="438"/>
      <c r="G512" s="438"/>
      <c r="H512" s="438"/>
      <c r="I512" s="438"/>
      <c r="J512" s="438"/>
      <c r="K512" s="438"/>
      <c r="L512" s="438"/>
      <c r="M512" s="438"/>
      <c r="N512" s="447"/>
      <c r="O512" s="443"/>
      <c r="P512" s="438"/>
      <c r="Q512" s="438"/>
      <c r="R512" s="438"/>
      <c r="S512" s="438"/>
      <c r="T512" s="438"/>
      <c r="U512" s="438"/>
      <c r="V512" s="438"/>
      <c r="W512" s="438"/>
      <c r="X512" s="438"/>
      <c r="Y512" s="438"/>
      <c r="Z512" s="438"/>
      <c r="AA512" s="438"/>
    </row>
    <row r="513" spans="1:27" ht="12" customHeight="1" x14ac:dyDescent="0.25">
      <c r="A513" s="438"/>
      <c r="B513" s="438"/>
      <c r="C513" s="438"/>
      <c r="D513" s="438"/>
      <c r="E513" s="438"/>
      <c r="F513" s="438"/>
      <c r="G513" s="438"/>
      <c r="H513" s="438"/>
      <c r="I513" s="438"/>
      <c r="J513" s="438"/>
      <c r="K513" s="438"/>
      <c r="L513" s="438"/>
      <c r="M513" s="438"/>
      <c r="N513" s="447"/>
      <c r="O513" s="443"/>
      <c r="P513" s="438"/>
      <c r="Q513" s="438"/>
      <c r="R513" s="438"/>
      <c r="S513" s="438"/>
      <c r="T513" s="438"/>
      <c r="U513" s="438"/>
      <c r="V513" s="438"/>
      <c r="W513" s="438"/>
      <c r="X513" s="438"/>
      <c r="Y513" s="438"/>
      <c r="Z513" s="438"/>
      <c r="AA513" s="438"/>
    </row>
    <row r="514" spans="1:27" ht="12" customHeight="1" x14ac:dyDescent="0.25">
      <c r="A514" s="438"/>
      <c r="B514" s="438"/>
      <c r="C514" s="438"/>
      <c r="D514" s="438"/>
      <c r="E514" s="438"/>
      <c r="F514" s="438"/>
      <c r="G514" s="438"/>
      <c r="H514" s="438"/>
      <c r="I514" s="438"/>
      <c r="J514" s="438"/>
      <c r="K514" s="438"/>
      <c r="L514" s="438"/>
      <c r="M514" s="438"/>
      <c r="N514" s="447"/>
      <c r="O514" s="443"/>
      <c r="P514" s="438"/>
      <c r="Q514" s="438"/>
      <c r="R514" s="438"/>
      <c r="S514" s="438"/>
      <c r="T514" s="438"/>
      <c r="U514" s="438"/>
      <c r="V514" s="438"/>
      <c r="W514" s="438"/>
      <c r="X514" s="438"/>
      <c r="Y514" s="438"/>
      <c r="Z514" s="438"/>
      <c r="AA514" s="438"/>
    </row>
    <row r="515" spans="1:27" ht="12" customHeight="1" x14ac:dyDescent="0.25">
      <c r="A515" s="438"/>
      <c r="B515" s="438"/>
      <c r="C515" s="438"/>
      <c r="D515" s="438"/>
      <c r="E515" s="438"/>
      <c r="F515" s="438"/>
      <c r="G515" s="438"/>
      <c r="H515" s="438"/>
      <c r="I515" s="438"/>
      <c r="J515" s="438"/>
      <c r="K515" s="438"/>
      <c r="L515" s="438"/>
      <c r="M515" s="438"/>
      <c r="N515" s="447"/>
      <c r="O515" s="443"/>
      <c r="P515" s="438"/>
      <c r="Q515" s="438"/>
      <c r="R515" s="438"/>
      <c r="S515" s="438"/>
      <c r="T515" s="438"/>
      <c r="U515" s="438"/>
      <c r="V515" s="438"/>
      <c r="W515" s="438"/>
      <c r="X515" s="438"/>
      <c r="Y515" s="438"/>
      <c r="Z515" s="438"/>
      <c r="AA515" s="438"/>
    </row>
    <row r="516" spans="1:27" ht="12" customHeight="1" x14ac:dyDescent="0.25">
      <c r="A516" s="438"/>
      <c r="B516" s="438"/>
      <c r="C516" s="438"/>
      <c r="D516" s="438"/>
      <c r="E516" s="438"/>
      <c r="F516" s="438"/>
      <c r="G516" s="438"/>
      <c r="H516" s="438"/>
      <c r="I516" s="438"/>
      <c r="J516" s="438"/>
      <c r="K516" s="438"/>
      <c r="L516" s="438"/>
      <c r="M516" s="438"/>
      <c r="N516" s="447"/>
      <c r="O516" s="443"/>
      <c r="P516" s="438"/>
      <c r="Q516" s="438"/>
      <c r="R516" s="438"/>
      <c r="S516" s="438"/>
      <c r="T516" s="438"/>
      <c r="U516" s="438"/>
      <c r="V516" s="438"/>
      <c r="W516" s="438"/>
      <c r="X516" s="438"/>
      <c r="Y516" s="438"/>
      <c r="Z516" s="438"/>
      <c r="AA516" s="438"/>
    </row>
    <row r="517" spans="1:27" ht="12" customHeight="1" x14ac:dyDescent="0.25">
      <c r="A517" s="438"/>
      <c r="B517" s="438"/>
      <c r="C517" s="438"/>
      <c r="D517" s="438"/>
      <c r="E517" s="438"/>
      <c r="F517" s="438"/>
      <c r="G517" s="438"/>
      <c r="H517" s="438"/>
      <c r="I517" s="438"/>
      <c r="J517" s="438"/>
      <c r="K517" s="438"/>
      <c r="L517" s="438"/>
      <c r="M517" s="438"/>
      <c r="N517" s="447"/>
      <c r="O517" s="443"/>
      <c r="P517" s="438"/>
      <c r="Q517" s="438"/>
      <c r="R517" s="438"/>
      <c r="S517" s="438"/>
      <c r="T517" s="438"/>
      <c r="U517" s="438"/>
      <c r="V517" s="438"/>
      <c r="W517" s="438"/>
      <c r="X517" s="438"/>
      <c r="Y517" s="438"/>
      <c r="Z517" s="438"/>
      <c r="AA517" s="438"/>
    </row>
    <row r="518" spans="1:27" ht="12" customHeight="1" x14ac:dyDescent="0.25">
      <c r="A518" s="438"/>
      <c r="B518" s="438"/>
      <c r="C518" s="438"/>
      <c r="D518" s="438"/>
      <c r="E518" s="438"/>
      <c r="F518" s="438"/>
      <c r="G518" s="438"/>
      <c r="H518" s="438"/>
      <c r="I518" s="438"/>
      <c r="J518" s="438"/>
      <c r="K518" s="438"/>
      <c r="L518" s="438"/>
      <c r="M518" s="438"/>
      <c r="N518" s="447"/>
      <c r="O518" s="443"/>
      <c r="P518" s="438"/>
      <c r="Q518" s="438"/>
      <c r="R518" s="438"/>
      <c r="S518" s="438"/>
      <c r="T518" s="438"/>
      <c r="U518" s="438"/>
      <c r="V518" s="438"/>
      <c r="W518" s="438"/>
      <c r="X518" s="438"/>
      <c r="Y518" s="438"/>
      <c r="Z518" s="438"/>
      <c r="AA518" s="438"/>
    </row>
    <row r="519" spans="1:27" ht="12" customHeight="1" x14ac:dyDescent="0.25">
      <c r="A519" s="438"/>
      <c r="B519" s="438"/>
      <c r="C519" s="438"/>
      <c r="D519" s="438"/>
      <c r="E519" s="438"/>
      <c r="F519" s="438"/>
      <c r="G519" s="438"/>
      <c r="H519" s="438"/>
      <c r="I519" s="438"/>
      <c r="J519" s="438"/>
      <c r="K519" s="438"/>
      <c r="L519" s="438"/>
      <c r="M519" s="438"/>
      <c r="N519" s="447"/>
      <c r="O519" s="443"/>
      <c r="P519" s="438"/>
      <c r="Q519" s="438"/>
      <c r="R519" s="438"/>
      <c r="S519" s="438"/>
      <c r="T519" s="438"/>
      <c r="U519" s="438"/>
      <c r="V519" s="438"/>
      <c r="W519" s="438"/>
      <c r="X519" s="438"/>
      <c r="Y519" s="438"/>
      <c r="Z519" s="438"/>
      <c r="AA519" s="438"/>
    </row>
    <row r="520" spans="1:27" ht="12" customHeight="1" x14ac:dyDescent="0.25">
      <c r="A520" s="438"/>
      <c r="B520" s="438"/>
      <c r="C520" s="438"/>
      <c r="D520" s="438"/>
      <c r="E520" s="438"/>
      <c r="F520" s="438"/>
      <c r="G520" s="438"/>
      <c r="H520" s="438"/>
      <c r="I520" s="438"/>
      <c r="J520" s="438"/>
      <c r="K520" s="438"/>
      <c r="L520" s="438"/>
      <c r="M520" s="438"/>
      <c r="N520" s="447"/>
      <c r="O520" s="443"/>
      <c r="P520" s="438"/>
      <c r="Q520" s="438"/>
      <c r="R520" s="438"/>
      <c r="S520" s="438"/>
      <c r="T520" s="438"/>
      <c r="U520" s="438"/>
      <c r="V520" s="438"/>
      <c r="W520" s="438"/>
      <c r="X520" s="438"/>
      <c r="Y520" s="438"/>
      <c r="Z520" s="438"/>
      <c r="AA520" s="438"/>
    </row>
    <row r="521" spans="1:27" ht="12" customHeight="1" x14ac:dyDescent="0.25">
      <c r="A521" s="438"/>
      <c r="B521" s="438"/>
      <c r="C521" s="438"/>
      <c r="D521" s="438"/>
      <c r="E521" s="438"/>
      <c r="F521" s="438"/>
      <c r="G521" s="438"/>
      <c r="H521" s="438"/>
      <c r="I521" s="438"/>
      <c r="J521" s="438"/>
      <c r="K521" s="438"/>
      <c r="L521" s="438"/>
      <c r="M521" s="438"/>
      <c r="N521" s="447"/>
      <c r="O521" s="443"/>
      <c r="P521" s="438"/>
      <c r="Q521" s="438"/>
      <c r="R521" s="438"/>
      <c r="S521" s="438"/>
      <c r="T521" s="438"/>
      <c r="U521" s="438"/>
      <c r="V521" s="438"/>
      <c r="W521" s="438"/>
      <c r="X521" s="438"/>
      <c r="Y521" s="438"/>
      <c r="Z521" s="438"/>
      <c r="AA521" s="438"/>
    </row>
    <row r="522" spans="1:27" ht="12" customHeight="1" x14ac:dyDescent="0.25">
      <c r="A522" s="438"/>
      <c r="B522" s="438"/>
      <c r="C522" s="438"/>
      <c r="D522" s="438"/>
      <c r="E522" s="438"/>
      <c r="F522" s="438"/>
      <c r="G522" s="438"/>
      <c r="H522" s="438"/>
      <c r="I522" s="438"/>
      <c r="J522" s="438"/>
      <c r="K522" s="438"/>
      <c r="L522" s="438"/>
      <c r="M522" s="438"/>
      <c r="N522" s="447"/>
      <c r="O522" s="443"/>
      <c r="P522" s="438"/>
      <c r="Q522" s="438"/>
      <c r="R522" s="438"/>
      <c r="S522" s="438"/>
      <c r="T522" s="438"/>
      <c r="U522" s="438"/>
      <c r="V522" s="438"/>
      <c r="W522" s="438"/>
      <c r="X522" s="438"/>
      <c r="Y522" s="438"/>
      <c r="Z522" s="438"/>
      <c r="AA522" s="438"/>
    </row>
    <row r="523" spans="1:27" ht="12" customHeight="1" x14ac:dyDescent="0.25">
      <c r="A523" s="438"/>
      <c r="B523" s="438"/>
      <c r="C523" s="438"/>
      <c r="D523" s="438"/>
      <c r="E523" s="438"/>
      <c r="F523" s="438"/>
      <c r="G523" s="438"/>
      <c r="H523" s="438"/>
      <c r="I523" s="438"/>
      <c r="J523" s="438"/>
      <c r="K523" s="438"/>
      <c r="L523" s="438"/>
      <c r="M523" s="438"/>
      <c r="N523" s="447"/>
      <c r="O523" s="443"/>
      <c r="P523" s="438"/>
      <c r="Q523" s="438"/>
      <c r="R523" s="438"/>
      <c r="S523" s="438"/>
      <c r="T523" s="438"/>
      <c r="U523" s="438"/>
      <c r="V523" s="438"/>
      <c r="W523" s="438"/>
      <c r="X523" s="438"/>
      <c r="Y523" s="438"/>
      <c r="Z523" s="438"/>
      <c r="AA523" s="438"/>
    </row>
    <row r="524" spans="1:27" ht="12" customHeight="1" x14ac:dyDescent="0.25">
      <c r="A524" s="438"/>
      <c r="B524" s="438"/>
      <c r="C524" s="438"/>
      <c r="D524" s="438"/>
      <c r="E524" s="438"/>
      <c r="F524" s="438"/>
      <c r="G524" s="438"/>
      <c r="H524" s="438"/>
      <c r="I524" s="438"/>
      <c r="J524" s="438"/>
      <c r="K524" s="438"/>
      <c r="L524" s="438"/>
      <c r="M524" s="438"/>
      <c r="N524" s="447"/>
      <c r="O524" s="443"/>
      <c r="P524" s="438"/>
      <c r="Q524" s="438"/>
      <c r="R524" s="438"/>
      <c r="S524" s="438"/>
      <c r="T524" s="438"/>
      <c r="U524" s="438"/>
      <c r="V524" s="438"/>
      <c r="W524" s="438"/>
      <c r="X524" s="438"/>
      <c r="Y524" s="438"/>
      <c r="Z524" s="438"/>
      <c r="AA524" s="438"/>
    </row>
    <row r="525" spans="1:27" ht="12" customHeight="1" x14ac:dyDescent="0.25">
      <c r="A525" s="438"/>
      <c r="B525" s="438"/>
      <c r="C525" s="438"/>
      <c r="D525" s="438"/>
      <c r="E525" s="438"/>
      <c r="F525" s="438"/>
      <c r="G525" s="438"/>
      <c r="H525" s="438"/>
      <c r="I525" s="438"/>
      <c r="J525" s="438"/>
      <c r="K525" s="438"/>
      <c r="L525" s="438"/>
      <c r="M525" s="438"/>
      <c r="N525" s="447"/>
      <c r="O525" s="443"/>
      <c r="P525" s="438"/>
      <c r="Q525" s="438"/>
      <c r="R525" s="438"/>
      <c r="S525" s="438"/>
      <c r="T525" s="438"/>
      <c r="U525" s="438"/>
      <c r="V525" s="438"/>
      <c r="W525" s="438"/>
      <c r="X525" s="438"/>
      <c r="Y525" s="438"/>
      <c r="Z525" s="438"/>
      <c r="AA525" s="438"/>
    </row>
    <row r="526" spans="1:27" ht="12" customHeight="1" x14ac:dyDescent="0.25">
      <c r="A526" s="438"/>
      <c r="B526" s="438"/>
      <c r="C526" s="438"/>
      <c r="D526" s="438"/>
      <c r="E526" s="438"/>
      <c r="F526" s="438"/>
      <c r="G526" s="438"/>
      <c r="H526" s="438"/>
      <c r="I526" s="438"/>
      <c r="J526" s="438"/>
      <c r="K526" s="438"/>
      <c r="L526" s="438"/>
      <c r="M526" s="438"/>
      <c r="N526" s="447"/>
      <c r="O526" s="443"/>
      <c r="P526" s="438"/>
      <c r="Q526" s="438"/>
      <c r="R526" s="438"/>
      <c r="S526" s="438"/>
      <c r="T526" s="438"/>
      <c r="U526" s="438"/>
      <c r="V526" s="438"/>
      <c r="W526" s="438"/>
      <c r="X526" s="438"/>
      <c r="Y526" s="438"/>
      <c r="Z526" s="438"/>
      <c r="AA526" s="438"/>
    </row>
    <row r="527" spans="1:27" ht="12" customHeight="1" x14ac:dyDescent="0.25">
      <c r="A527" s="438"/>
      <c r="B527" s="438"/>
      <c r="C527" s="438"/>
      <c r="D527" s="438"/>
      <c r="E527" s="438"/>
      <c r="F527" s="438"/>
      <c r="G527" s="438"/>
      <c r="H527" s="438"/>
      <c r="I527" s="438"/>
      <c r="J527" s="438"/>
      <c r="K527" s="438"/>
      <c r="L527" s="438"/>
      <c r="M527" s="438"/>
      <c r="N527" s="447"/>
      <c r="O527" s="443"/>
      <c r="P527" s="438"/>
      <c r="Q527" s="438"/>
      <c r="R527" s="438"/>
      <c r="S527" s="438"/>
      <c r="T527" s="438"/>
      <c r="U527" s="438"/>
      <c r="V527" s="438"/>
      <c r="W527" s="438"/>
      <c r="X527" s="438"/>
      <c r="Y527" s="438"/>
      <c r="Z527" s="438"/>
      <c r="AA527" s="438"/>
    </row>
    <row r="528" spans="1:27" ht="12" customHeight="1" x14ac:dyDescent="0.25">
      <c r="A528" s="438"/>
      <c r="B528" s="438"/>
      <c r="C528" s="438"/>
      <c r="D528" s="438"/>
      <c r="E528" s="438"/>
      <c r="F528" s="438"/>
      <c r="G528" s="438"/>
      <c r="H528" s="438"/>
      <c r="I528" s="438"/>
      <c r="J528" s="438"/>
      <c r="K528" s="438"/>
      <c r="L528" s="438"/>
      <c r="M528" s="438"/>
      <c r="N528" s="447"/>
      <c r="O528" s="443"/>
      <c r="P528" s="438"/>
      <c r="Q528" s="438"/>
      <c r="R528" s="438"/>
      <c r="S528" s="438"/>
      <c r="T528" s="438"/>
      <c r="U528" s="438"/>
      <c r="V528" s="438"/>
      <c r="W528" s="438"/>
      <c r="X528" s="438"/>
      <c r="Y528" s="438"/>
      <c r="Z528" s="438"/>
      <c r="AA528" s="438"/>
    </row>
    <row r="529" spans="1:27" ht="12" customHeight="1" x14ac:dyDescent="0.25">
      <c r="A529" s="438"/>
      <c r="B529" s="438"/>
      <c r="C529" s="438"/>
      <c r="D529" s="438"/>
      <c r="E529" s="438"/>
      <c r="F529" s="438"/>
      <c r="G529" s="438"/>
      <c r="H529" s="438"/>
      <c r="I529" s="438"/>
      <c r="J529" s="438"/>
      <c r="K529" s="438"/>
      <c r="L529" s="438"/>
      <c r="M529" s="438"/>
      <c r="N529" s="447"/>
      <c r="O529" s="443"/>
      <c r="P529" s="438"/>
      <c r="Q529" s="438"/>
      <c r="R529" s="438"/>
      <c r="S529" s="438"/>
      <c r="T529" s="438"/>
      <c r="U529" s="438"/>
      <c r="V529" s="438"/>
      <c r="W529" s="438"/>
      <c r="X529" s="438"/>
      <c r="Y529" s="438"/>
      <c r="Z529" s="438"/>
      <c r="AA529" s="438"/>
    </row>
    <row r="530" spans="1:27" ht="12" customHeight="1" x14ac:dyDescent="0.25">
      <c r="A530" s="438"/>
      <c r="B530" s="438"/>
      <c r="C530" s="438"/>
      <c r="D530" s="438"/>
      <c r="E530" s="438"/>
      <c r="F530" s="438"/>
      <c r="G530" s="438"/>
      <c r="H530" s="438"/>
      <c r="I530" s="438"/>
      <c r="J530" s="438"/>
      <c r="K530" s="438"/>
      <c r="L530" s="438"/>
      <c r="M530" s="438"/>
      <c r="N530" s="447"/>
      <c r="O530" s="443"/>
      <c r="P530" s="438"/>
      <c r="Q530" s="438"/>
      <c r="R530" s="438"/>
      <c r="S530" s="438"/>
      <c r="T530" s="438"/>
      <c r="U530" s="438"/>
      <c r="V530" s="438"/>
      <c r="W530" s="438"/>
      <c r="X530" s="438"/>
      <c r="Y530" s="438"/>
      <c r="Z530" s="438"/>
      <c r="AA530" s="438"/>
    </row>
    <row r="531" spans="1:27" ht="12" customHeight="1" x14ac:dyDescent="0.25">
      <c r="A531" s="438"/>
      <c r="B531" s="438"/>
      <c r="C531" s="438"/>
      <c r="D531" s="438"/>
      <c r="E531" s="438"/>
      <c r="F531" s="438"/>
      <c r="G531" s="438"/>
      <c r="H531" s="438"/>
      <c r="I531" s="438"/>
      <c r="J531" s="438"/>
      <c r="K531" s="438"/>
      <c r="L531" s="438"/>
      <c r="M531" s="438"/>
      <c r="N531" s="447"/>
      <c r="O531" s="443"/>
      <c r="P531" s="438"/>
      <c r="Q531" s="438"/>
      <c r="R531" s="438"/>
      <c r="S531" s="438"/>
      <c r="T531" s="438"/>
      <c r="U531" s="438"/>
      <c r="V531" s="438"/>
      <c r="W531" s="438"/>
      <c r="X531" s="438"/>
      <c r="Y531" s="438"/>
      <c r="Z531" s="438"/>
      <c r="AA531" s="438"/>
    </row>
    <row r="532" spans="1:27" ht="12" customHeight="1" x14ac:dyDescent="0.25">
      <c r="A532" s="438"/>
      <c r="B532" s="438"/>
      <c r="C532" s="438"/>
      <c r="D532" s="438"/>
      <c r="E532" s="438"/>
      <c r="F532" s="438"/>
      <c r="G532" s="438"/>
      <c r="H532" s="438"/>
      <c r="I532" s="438"/>
      <c r="J532" s="438"/>
      <c r="K532" s="438"/>
      <c r="L532" s="438"/>
      <c r="M532" s="438"/>
      <c r="N532" s="447"/>
      <c r="O532" s="443"/>
      <c r="P532" s="438"/>
      <c r="Q532" s="438"/>
      <c r="R532" s="438"/>
      <c r="S532" s="438"/>
      <c r="T532" s="438"/>
      <c r="U532" s="438"/>
      <c r="V532" s="438"/>
      <c r="W532" s="438"/>
      <c r="X532" s="438"/>
      <c r="Y532" s="438"/>
      <c r="Z532" s="438"/>
      <c r="AA532" s="438"/>
    </row>
    <row r="533" spans="1:27" ht="12" customHeight="1" x14ac:dyDescent="0.25">
      <c r="A533" s="438"/>
      <c r="B533" s="438"/>
      <c r="C533" s="438"/>
      <c r="D533" s="438"/>
      <c r="E533" s="438"/>
      <c r="F533" s="438"/>
      <c r="G533" s="438"/>
      <c r="H533" s="438"/>
      <c r="I533" s="438"/>
      <c r="J533" s="438"/>
      <c r="K533" s="438"/>
      <c r="L533" s="438"/>
      <c r="M533" s="438"/>
      <c r="N533" s="447"/>
      <c r="O533" s="443"/>
      <c r="P533" s="438"/>
      <c r="Q533" s="438"/>
      <c r="R533" s="438"/>
      <c r="S533" s="438"/>
      <c r="T533" s="438"/>
      <c r="U533" s="438"/>
      <c r="V533" s="438"/>
      <c r="W533" s="438"/>
      <c r="X533" s="438"/>
      <c r="Y533" s="438"/>
      <c r="Z533" s="438"/>
      <c r="AA533" s="438"/>
    </row>
    <row r="534" spans="1:27" ht="12" customHeight="1" x14ac:dyDescent="0.25">
      <c r="A534" s="438"/>
      <c r="B534" s="438"/>
      <c r="C534" s="438"/>
      <c r="D534" s="438"/>
      <c r="E534" s="438"/>
      <c r="F534" s="438"/>
      <c r="G534" s="438"/>
      <c r="H534" s="438"/>
      <c r="I534" s="438"/>
      <c r="J534" s="438"/>
      <c r="K534" s="438"/>
      <c r="L534" s="438"/>
      <c r="M534" s="438"/>
      <c r="N534" s="447"/>
      <c r="O534" s="443"/>
      <c r="P534" s="438"/>
      <c r="Q534" s="438"/>
      <c r="R534" s="438"/>
      <c r="S534" s="438"/>
      <c r="T534" s="438"/>
      <c r="U534" s="438"/>
      <c r="V534" s="438"/>
      <c r="W534" s="438"/>
      <c r="X534" s="438"/>
      <c r="Y534" s="438"/>
      <c r="Z534" s="438"/>
      <c r="AA534" s="438"/>
    </row>
    <row r="535" spans="1:27" ht="12" customHeight="1" x14ac:dyDescent="0.25">
      <c r="A535" s="438"/>
      <c r="B535" s="438"/>
      <c r="C535" s="438"/>
      <c r="D535" s="438"/>
      <c r="E535" s="438"/>
      <c r="F535" s="438"/>
      <c r="G535" s="438"/>
      <c r="H535" s="438"/>
      <c r="I535" s="438"/>
      <c r="J535" s="438"/>
      <c r="K535" s="438"/>
      <c r="L535" s="438"/>
      <c r="M535" s="438"/>
      <c r="N535" s="447"/>
      <c r="O535" s="443"/>
      <c r="P535" s="438"/>
      <c r="Q535" s="438"/>
      <c r="R535" s="438"/>
      <c r="S535" s="438"/>
      <c r="T535" s="438"/>
      <c r="U535" s="438"/>
      <c r="V535" s="438"/>
      <c r="W535" s="438"/>
      <c r="X535" s="438"/>
      <c r="Y535" s="438"/>
      <c r="Z535" s="438"/>
      <c r="AA535" s="438"/>
    </row>
    <row r="536" spans="1:27" ht="12" customHeight="1" x14ac:dyDescent="0.25">
      <c r="A536" s="438"/>
      <c r="B536" s="438"/>
      <c r="C536" s="438"/>
      <c r="D536" s="438"/>
      <c r="E536" s="438"/>
      <c r="F536" s="438"/>
      <c r="G536" s="438"/>
      <c r="H536" s="438"/>
      <c r="I536" s="438"/>
      <c r="J536" s="438"/>
      <c r="K536" s="438"/>
      <c r="L536" s="438"/>
      <c r="M536" s="438"/>
      <c r="N536" s="447"/>
      <c r="O536" s="443"/>
      <c r="P536" s="438"/>
      <c r="Q536" s="438"/>
      <c r="R536" s="438"/>
      <c r="S536" s="438"/>
      <c r="T536" s="438"/>
      <c r="U536" s="438"/>
      <c r="V536" s="438"/>
      <c r="W536" s="438"/>
      <c r="X536" s="438"/>
      <c r="Y536" s="438"/>
      <c r="Z536" s="438"/>
      <c r="AA536" s="438"/>
    </row>
    <row r="537" spans="1:27" ht="12" customHeight="1" x14ac:dyDescent="0.25">
      <c r="A537" s="438"/>
      <c r="B537" s="438"/>
      <c r="C537" s="438"/>
      <c r="D537" s="438"/>
      <c r="E537" s="438"/>
      <c r="F537" s="438"/>
      <c r="G537" s="438"/>
      <c r="H537" s="438"/>
      <c r="I537" s="438"/>
      <c r="J537" s="438"/>
      <c r="K537" s="438"/>
      <c r="L537" s="438"/>
      <c r="M537" s="438"/>
      <c r="N537" s="447"/>
      <c r="O537" s="443"/>
      <c r="P537" s="438"/>
      <c r="Q537" s="438"/>
      <c r="R537" s="438"/>
      <c r="S537" s="438"/>
      <c r="T537" s="438"/>
      <c r="U537" s="438"/>
      <c r="V537" s="438"/>
      <c r="W537" s="438"/>
      <c r="X537" s="438"/>
      <c r="Y537" s="438"/>
      <c r="Z537" s="438"/>
      <c r="AA537" s="438"/>
    </row>
    <row r="538" spans="1:27" ht="12" customHeight="1" x14ac:dyDescent="0.25">
      <c r="A538" s="438"/>
      <c r="B538" s="438"/>
      <c r="C538" s="438"/>
      <c r="D538" s="438"/>
      <c r="E538" s="438"/>
      <c r="F538" s="438"/>
      <c r="G538" s="438"/>
      <c r="H538" s="438"/>
      <c r="I538" s="438"/>
      <c r="J538" s="438"/>
      <c r="K538" s="438"/>
      <c r="L538" s="438"/>
      <c r="M538" s="438"/>
      <c r="N538" s="447"/>
      <c r="O538" s="443"/>
      <c r="P538" s="438"/>
      <c r="Q538" s="438"/>
      <c r="R538" s="438"/>
      <c r="S538" s="438"/>
      <c r="T538" s="438"/>
      <c r="U538" s="438"/>
      <c r="V538" s="438"/>
      <c r="W538" s="438"/>
      <c r="X538" s="438"/>
      <c r="Y538" s="438"/>
      <c r="Z538" s="438"/>
      <c r="AA538" s="438"/>
    </row>
    <row r="539" spans="1:27" ht="12" customHeight="1" x14ac:dyDescent="0.25">
      <c r="A539" s="438"/>
      <c r="B539" s="438"/>
      <c r="C539" s="438"/>
      <c r="D539" s="438"/>
      <c r="E539" s="438"/>
      <c r="F539" s="438"/>
      <c r="G539" s="438"/>
      <c r="H539" s="438"/>
      <c r="I539" s="438"/>
      <c r="J539" s="438"/>
      <c r="K539" s="438"/>
      <c r="L539" s="438"/>
      <c r="M539" s="438"/>
      <c r="N539" s="447"/>
      <c r="O539" s="443"/>
      <c r="P539" s="438"/>
      <c r="Q539" s="438"/>
      <c r="R539" s="438"/>
      <c r="S539" s="438"/>
      <c r="T539" s="438"/>
      <c r="U539" s="438"/>
      <c r="V539" s="438"/>
      <c r="W539" s="438"/>
      <c r="X539" s="438"/>
      <c r="Y539" s="438"/>
      <c r="Z539" s="438"/>
      <c r="AA539" s="438"/>
    </row>
    <row r="540" spans="1:27" ht="12" customHeight="1" x14ac:dyDescent="0.25">
      <c r="A540" s="438"/>
      <c r="B540" s="438"/>
      <c r="C540" s="438"/>
      <c r="D540" s="438"/>
      <c r="E540" s="438"/>
      <c r="F540" s="438"/>
      <c r="G540" s="438"/>
      <c r="H540" s="438"/>
      <c r="I540" s="438"/>
      <c r="J540" s="438"/>
      <c r="K540" s="438"/>
      <c r="L540" s="438"/>
      <c r="M540" s="438"/>
      <c r="N540" s="447"/>
      <c r="O540" s="443"/>
      <c r="P540" s="438"/>
      <c r="Q540" s="438"/>
      <c r="R540" s="438"/>
      <c r="S540" s="438"/>
      <c r="T540" s="438"/>
      <c r="U540" s="438"/>
      <c r="V540" s="438"/>
      <c r="W540" s="438"/>
      <c r="X540" s="438"/>
      <c r="Y540" s="438"/>
      <c r="Z540" s="438"/>
      <c r="AA540" s="438"/>
    </row>
    <row r="541" spans="1:27" ht="12" customHeight="1" x14ac:dyDescent="0.25">
      <c r="A541" s="438"/>
      <c r="B541" s="438"/>
      <c r="C541" s="438"/>
      <c r="D541" s="438"/>
      <c r="E541" s="438"/>
      <c r="F541" s="438"/>
      <c r="G541" s="438"/>
      <c r="H541" s="438"/>
      <c r="I541" s="438"/>
      <c r="J541" s="438"/>
      <c r="K541" s="438"/>
      <c r="L541" s="438"/>
      <c r="M541" s="438"/>
      <c r="N541" s="447"/>
      <c r="O541" s="443"/>
      <c r="P541" s="438"/>
      <c r="Q541" s="438"/>
      <c r="R541" s="438"/>
      <c r="S541" s="438"/>
      <c r="T541" s="438"/>
      <c r="U541" s="438"/>
      <c r="V541" s="438"/>
      <c r="W541" s="438"/>
      <c r="X541" s="438"/>
      <c r="Y541" s="438"/>
      <c r="Z541" s="438"/>
      <c r="AA541" s="438"/>
    </row>
    <row r="542" spans="1:27" ht="12" customHeight="1" x14ac:dyDescent="0.25">
      <c r="A542" s="438"/>
      <c r="B542" s="438"/>
      <c r="C542" s="438"/>
      <c r="D542" s="438"/>
      <c r="E542" s="438"/>
      <c r="F542" s="438"/>
      <c r="G542" s="438"/>
      <c r="H542" s="438"/>
      <c r="I542" s="438"/>
      <c r="J542" s="438"/>
      <c r="K542" s="438"/>
      <c r="L542" s="438"/>
      <c r="M542" s="438"/>
      <c r="N542" s="447"/>
      <c r="O542" s="443"/>
      <c r="P542" s="438"/>
      <c r="Q542" s="438"/>
      <c r="R542" s="438"/>
      <c r="S542" s="438"/>
      <c r="T542" s="438"/>
      <c r="U542" s="438"/>
      <c r="V542" s="438"/>
      <c r="W542" s="438"/>
      <c r="X542" s="438"/>
      <c r="Y542" s="438"/>
      <c r="Z542" s="438"/>
      <c r="AA542" s="438"/>
    </row>
    <row r="543" spans="1:27" ht="12" customHeight="1" x14ac:dyDescent="0.25">
      <c r="A543" s="438"/>
      <c r="B543" s="438"/>
      <c r="C543" s="438"/>
      <c r="D543" s="438"/>
      <c r="E543" s="438"/>
      <c r="F543" s="438"/>
      <c r="G543" s="438"/>
      <c r="H543" s="438"/>
      <c r="I543" s="438"/>
      <c r="J543" s="438"/>
      <c r="K543" s="438"/>
      <c r="L543" s="438"/>
      <c r="M543" s="438"/>
      <c r="N543" s="447"/>
      <c r="O543" s="443"/>
      <c r="P543" s="438"/>
      <c r="Q543" s="438"/>
      <c r="R543" s="438"/>
      <c r="S543" s="438"/>
      <c r="T543" s="438"/>
      <c r="U543" s="438"/>
      <c r="V543" s="438"/>
      <c r="W543" s="438"/>
      <c r="X543" s="438"/>
      <c r="Y543" s="438"/>
      <c r="Z543" s="438"/>
      <c r="AA543" s="438"/>
    </row>
    <row r="544" spans="1:27" ht="12" customHeight="1" x14ac:dyDescent="0.25">
      <c r="A544" s="438"/>
      <c r="B544" s="438"/>
      <c r="C544" s="438"/>
      <c r="D544" s="438"/>
      <c r="E544" s="438"/>
      <c r="F544" s="438"/>
      <c r="G544" s="438"/>
      <c r="H544" s="438"/>
      <c r="I544" s="438"/>
      <c r="J544" s="438"/>
      <c r="K544" s="438"/>
      <c r="L544" s="438"/>
      <c r="M544" s="438"/>
      <c r="N544" s="447"/>
      <c r="O544" s="443"/>
      <c r="P544" s="438"/>
      <c r="Q544" s="438"/>
      <c r="R544" s="438"/>
      <c r="S544" s="438"/>
      <c r="T544" s="438"/>
      <c r="U544" s="438"/>
      <c r="V544" s="438"/>
      <c r="W544" s="438"/>
      <c r="X544" s="438"/>
      <c r="Y544" s="438"/>
      <c r="Z544" s="438"/>
      <c r="AA544" s="438"/>
    </row>
    <row r="545" spans="1:27" ht="12" customHeight="1" x14ac:dyDescent="0.25">
      <c r="A545" s="438"/>
      <c r="B545" s="438"/>
      <c r="C545" s="438"/>
      <c r="D545" s="438"/>
      <c r="E545" s="438"/>
      <c r="F545" s="438"/>
      <c r="G545" s="438"/>
      <c r="H545" s="438"/>
      <c r="I545" s="438"/>
      <c r="J545" s="438"/>
      <c r="K545" s="438"/>
      <c r="L545" s="438"/>
      <c r="M545" s="438"/>
      <c r="N545" s="447"/>
      <c r="O545" s="443"/>
      <c r="P545" s="438"/>
      <c r="Q545" s="438"/>
      <c r="R545" s="438"/>
      <c r="S545" s="438"/>
      <c r="T545" s="438"/>
      <c r="U545" s="438"/>
      <c r="V545" s="438"/>
      <c r="W545" s="438"/>
      <c r="X545" s="438"/>
      <c r="Y545" s="438"/>
      <c r="Z545" s="438"/>
      <c r="AA545" s="438"/>
    </row>
    <row r="546" spans="1:27" ht="12" customHeight="1" x14ac:dyDescent="0.25">
      <c r="A546" s="438"/>
      <c r="B546" s="438"/>
      <c r="C546" s="438"/>
      <c r="D546" s="438"/>
      <c r="E546" s="438"/>
      <c r="F546" s="438"/>
      <c r="G546" s="438"/>
      <c r="H546" s="438"/>
      <c r="I546" s="438"/>
      <c r="J546" s="438"/>
      <c r="K546" s="438"/>
      <c r="L546" s="438"/>
      <c r="M546" s="438"/>
      <c r="N546" s="447"/>
      <c r="O546" s="443"/>
      <c r="P546" s="438"/>
      <c r="Q546" s="438"/>
      <c r="R546" s="438"/>
      <c r="S546" s="438"/>
      <c r="T546" s="438"/>
      <c r="U546" s="438"/>
      <c r="V546" s="438"/>
      <c r="W546" s="438"/>
      <c r="X546" s="438"/>
      <c r="Y546" s="438"/>
      <c r="Z546" s="438"/>
      <c r="AA546" s="438"/>
    </row>
    <row r="547" spans="1:27" ht="12" customHeight="1" x14ac:dyDescent="0.25">
      <c r="A547" s="438"/>
      <c r="B547" s="438"/>
      <c r="C547" s="438"/>
      <c r="D547" s="438"/>
      <c r="E547" s="438"/>
      <c r="F547" s="438"/>
      <c r="G547" s="438"/>
      <c r="H547" s="438"/>
      <c r="I547" s="438"/>
      <c r="J547" s="438"/>
      <c r="K547" s="438"/>
      <c r="L547" s="438"/>
      <c r="M547" s="438"/>
      <c r="N547" s="447"/>
      <c r="O547" s="443"/>
      <c r="P547" s="438"/>
      <c r="Q547" s="438"/>
      <c r="R547" s="438"/>
      <c r="S547" s="438"/>
      <c r="T547" s="438"/>
      <c r="U547" s="438"/>
      <c r="V547" s="438"/>
      <c r="W547" s="438"/>
      <c r="X547" s="438"/>
      <c r="Y547" s="438"/>
      <c r="Z547" s="438"/>
      <c r="AA547" s="438"/>
    </row>
    <row r="548" spans="1:27" ht="12" customHeight="1" x14ac:dyDescent="0.25">
      <c r="A548" s="438"/>
      <c r="B548" s="438"/>
      <c r="C548" s="438"/>
      <c r="D548" s="438"/>
      <c r="E548" s="438"/>
      <c r="F548" s="438"/>
      <c r="G548" s="438"/>
      <c r="H548" s="438"/>
      <c r="I548" s="438"/>
      <c r="J548" s="438"/>
      <c r="K548" s="438"/>
      <c r="L548" s="438"/>
      <c r="M548" s="438"/>
      <c r="N548" s="447"/>
      <c r="O548" s="443"/>
      <c r="P548" s="438"/>
      <c r="Q548" s="438"/>
      <c r="R548" s="438"/>
      <c r="S548" s="438"/>
      <c r="T548" s="438"/>
      <c r="U548" s="438"/>
      <c r="V548" s="438"/>
      <c r="W548" s="438"/>
      <c r="X548" s="438"/>
      <c r="Y548" s="438"/>
      <c r="Z548" s="438"/>
      <c r="AA548" s="438"/>
    </row>
    <row r="549" spans="1:27" ht="12" customHeight="1" x14ac:dyDescent="0.25">
      <c r="A549" s="438"/>
      <c r="B549" s="438"/>
      <c r="C549" s="438"/>
      <c r="D549" s="438"/>
      <c r="E549" s="438"/>
      <c r="F549" s="438"/>
      <c r="G549" s="438"/>
      <c r="H549" s="438"/>
      <c r="I549" s="438"/>
      <c r="J549" s="438"/>
      <c r="K549" s="438"/>
      <c r="L549" s="438"/>
      <c r="M549" s="438"/>
      <c r="N549" s="447"/>
      <c r="O549" s="443"/>
      <c r="P549" s="438"/>
      <c r="Q549" s="438"/>
      <c r="R549" s="438"/>
      <c r="S549" s="438"/>
      <c r="T549" s="438"/>
      <c r="U549" s="438"/>
      <c r="V549" s="438"/>
      <c r="W549" s="438"/>
      <c r="X549" s="438"/>
      <c r="Y549" s="438"/>
      <c r="Z549" s="438"/>
      <c r="AA549" s="438"/>
    </row>
    <row r="550" spans="1:27" ht="12" customHeight="1" x14ac:dyDescent="0.25">
      <c r="A550" s="438"/>
      <c r="B550" s="438"/>
      <c r="C550" s="438"/>
      <c r="D550" s="438"/>
      <c r="E550" s="438"/>
      <c r="F550" s="438"/>
      <c r="G550" s="438"/>
      <c r="H550" s="438"/>
      <c r="I550" s="438"/>
      <c r="J550" s="438"/>
      <c r="K550" s="438"/>
      <c r="L550" s="438"/>
      <c r="M550" s="438"/>
      <c r="N550" s="447"/>
      <c r="O550" s="443"/>
      <c r="P550" s="438"/>
      <c r="Q550" s="438"/>
      <c r="R550" s="438"/>
      <c r="S550" s="438"/>
      <c r="T550" s="438"/>
      <c r="U550" s="438"/>
      <c r="V550" s="438"/>
      <c r="W550" s="438"/>
      <c r="X550" s="438"/>
      <c r="Y550" s="438"/>
      <c r="Z550" s="438"/>
      <c r="AA550" s="438"/>
    </row>
    <row r="551" spans="1:27" ht="12" customHeight="1" x14ac:dyDescent="0.25">
      <c r="A551" s="438"/>
      <c r="B551" s="438"/>
      <c r="C551" s="438"/>
      <c r="D551" s="438"/>
      <c r="E551" s="438"/>
      <c r="F551" s="438"/>
      <c r="G551" s="438"/>
      <c r="H551" s="438"/>
      <c r="I551" s="438"/>
      <c r="J551" s="438"/>
      <c r="K551" s="438"/>
      <c r="L551" s="438"/>
      <c r="M551" s="438"/>
      <c r="N551" s="447"/>
      <c r="O551" s="443"/>
      <c r="P551" s="438"/>
      <c r="Q551" s="438"/>
      <c r="R551" s="438"/>
      <c r="S551" s="438"/>
      <c r="T551" s="438"/>
      <c r="U551" s="438"/>
      <c r="V551" s="438"/>
      <c r="W551" s="438"/>
      <c r="X551" s="438"/>
      <c r="Y551" s="438"/>
      <c r="Z551" s="438"/>
      <c r="AA551" s="438"/>
    </row>
    <row r="552" spans="1:27" ht="12" customHeight="1" x14ac:dyDescent="0.25">
      <c r="A552" s="438"/>
      <c r="B552" s="438"/>
      <c r="C552" s="438"/>
      <c r="D552" s="438"/>
      <c r="E552" s="438"/>
      <c r="F552" s="438"/>
      <c r="G552" s="438"/>
      <c r="H552" s="438"/>
      <c r="I552" s="438"/>
      <c r="J552" s="438"/>
      <c r="K552" s="438"/>
      <c r="L552" s="438"/>
      <c r="M552" s="438"/>
      <c r="N552" s="447"/>
      <c r="O552" s="443"/>
      <c r="P552" s="438"/>
      <c r="Q552" s="438"/>
      <c r="R552" s="438"/>
      <c r="S552" s="438"/>
      <c r="T552" s="438"/>
      <c r="U552" s="438"/>
      <c r="V552" s="438"/>
      <c r="W552" s="438"/>
      <c r="X552" s="438"/>
      <c r="Y552" s="438"/>
      <c r="Z552" s="438"/>
      <c r="AA552" s="438"/>
    </row>
    <row r="553" spans="1:27" ht="12" customHeight="1" x14ac:dyDescent="0.25">
      <c r="A553" s="438"/>
      <c r="B553" s="438"/>
      <c r="C553" s="438"/>
      <c r="D553" s="438"/>
      <c r="E553" s="438"/>
      <c r="F553" s="438"/>
      <c r="G553" s="438"/>
      <c r="H553" s="438"/>
      <c r="I553" s="438"/>
      <c r="J553" s="438"/>
      <c r="K553" s="438"/>
      <c r="L553" s="438"/>
      <c r="M553" s="438"/>
      <c r="N553" s="447"/>
      <c r="O553" s="443"/>
      <c r="P553" s="438"/>
      <c r="Q553" s="438"/>
      <c r="R553" s="438"/>
      <c r="S553" s="438"/>
      <c r="T553" s="438"/>
      <c r="U553" s="438"/>
      <c r="V553" s="438"/>
      <c r="W553" s="438"/>
      <c r="X553" s="438"/>
      <c r="Y553" s="438"/>
      <c r="Z553" s="438"/>
      <c r="AA553" s="438"/>
    </row>
    <row r="554" spans="1:27" ht="12" customHeight="1" x14ac:dyDescent="0.25">
      <c r="A554" s="438"/>
      <c r="B554" s="438"/>
      <c r="C554" s="438"/>
      <c r="D554" s="438"/>
      <c r="E554" s="438"/>
      <c r="F554" s="438"/>
      <c r="G554" s="438"/>
      <c r="H554" s="438"/>
      <c r="I554" s="438"/>
      <c r="J554" s="438"/>
      <c r="K554" s="438"/>
      <c r="L554" s="438"/>
      <c r="M554" s="438"/>
      <c r="N554" s="447"/>
      <c r="O554" s="443"/>
      <c r="P554" s="438"/>
      <c r="Q554" s="438"/>
      <c r="R554" s="438"/>
      <c r="S554" s="438"/>
      <c r="T554" s="438"/>
      <c r="U554" s="438"/>
      <c r="V554" s="438"/>
      <c r="W554" s="438"/>
      <c r="X554" s="438"/>
      <c r="Y554" s="438"/>
      <c r="Z554" s="438"/>
      <c r="AA554" s="438"/>
    </row>
    <row r="555" spans="1:27" ht="12" customHeight="1" x14ac:dyDescent="0.25">
      <c r="A555" s="438"/>
      <c r="B555" s="438"/>
      <c r="C555" s="438"/>
      <c r="D555" s="438"/>
      <c r="E555" s="438"/>
      <c r="F555" s="438"/>
      <c r="G555" s="438"/>
      <c r="H555" s="438"/>
      <c r="I555" s="438"/>
      <c r="J555" s="438"/>
      <c r="K555" s="438"/>
      <c r="L555" s="438"/>
      <c r="M555" s="438"/>
      <c r="N555" s="447"/>
      <c r="O555" s="443"/>
      <c r="P555" s="438"/>
      <c r="Q555" s="438"/>
      <c r="R555" s="438"/>
      <c r="S555" s="438"/>
      <c r="T555" s="438"/>
      <c r="U555" s="438"/>
      <c r="V555" s="438"/>
      <c r="W555" s="438"/>
      <c r="X555" s="438"/>
      <c r="Y555" s="438"/>
      <c r="Z555" s="438"/>
      <c r="AA555" s="438"/>
    </row>
    <row r="556" spans="1:27" ht="12" customHeight="1" x14ac:dyDescent="0.25">
      <c r="A556" s="438"/>
      <c r="B556" s="438"/>
      <c r="C556" s="438"/>
      <c r="D556" s="438"/>
      <c r="E556" s="438"/>
      <c r="F556" s="438"/>
      <c r="G556" s="438"/>
      <c r="H556" s="438"/>
      <c r="I556" s="438"/>
      <c r="J556" s="438"/>
      <c r="K556" s="438"/>
      <c r="L556" s="438"/>
      <c r="M556" s="438"/>
      <c r="N556" s="447"/>
      <c r="O556" s="443"/>
      <c r="P556" s="438"/>
      <c r="Q556" s="438"/>
      <c r="R556" s="438"/>
      <c r="S556" s="438"/>
      <c r="T556" s="438"/>
      <c r="U556" s="438"/>
      <c r="V556" s="438"/>
      <c r="W556" s="438"/>
      <c r="X556" s="438"/>
      <c r="Y556" s="438"/>
      <c r="Z556" s="438"/>
      <c r="AA556" s="438"/>
    </row>
    <row r="557" spans="1:27" ht="12" customHeight="1" x14ac:dyDescent="0.25">
      <c r="A557" s="438"/>
      <c r="B557" s="438"/>
      <c r="C557" s="438"/>
      <c r="D557" s="438"/>
      <c r="E557" s="438"/>
      <c r="F557" s="438"/>
      <c r="G557" s="438"/>
      <c r="H557" s="438"/>
      <c r="I557" s="438"/>
      <c r="J557" s="438"/>
      <c r="K557" s="438"/>
      <c r="L557" s="438"/>
      <c r="M557" s="438"/>
      <c r="N557" s="447"/>
      <c r="O557" s="443"/>
      <c r="P557" s="438"/>
      <c r="Q557" s="438"/>
      <c r="R557" s="438"/>
      <c r="S557" s="438"/>
      <c r="T557" s="438"/>
      <c r="U557" s="438"/>
      <c r="V557" s="438"/>
      <c r="W557" s="438"/>
      <c r="X557" s="438"/>
      <c r="Y557" s="438"/>
      <c r="Z557" s="438"/>
      <c r="AA557" s="438"/>
    </row>
    <row r="558" spans="1:27" ht="12" customHeight="1" x14ac:dyDescent="0.25">
      <c r="A558" s="438"/>
      <c r="B558" s="438"/>
      <c r="C558" s="438"/>
      <c r="D558" s="438"/>
      <c r="E558" s="438"/>
      <c r="F558" s="438"/>
      <c r="G558" s="438"/>
      <c r="H558" s="438"/>
      <c r="I558" s="438"/>
      <c r="J558" s="438"/>
      <c r="K558" s="438"/>
      <c r="L558" s="438"/>
      <c r="M558" s="438"/>
      <c r="N558" s="447"/>
      <c r="O558" s="443"/>
      <c r="P558" s="438"/>
      <c r="Q558" s="438"/>
      <c r="R558" s="438"/>
      <c r="S558" s="438"/>
      <c r="T558" s="438"/>
      <c r="U558" s="438"/>
      <c r="V558" s="438"/>
      <c r="W558" s="438"/>
      <c r="X558" s="438"/>
      <c r="Y558" s="438"/>
      <c r="Z558" s="438"/>
      <c r="AA558" s="438"/>
    </row>
    <row r="559" spans="1:27" ht="12" customHeight="1" x14ac:dyDescent="0.25">
      <c r="A559" s="438"/>
      <c r="B559" s="438"/>
      <c r="C559" s="438"/>
      <c r="D559" s="438"/>
      <c r="E559" s="438"/>
      <c r="F559" s="438"/>
      <c r="G559" s="438"/>
      <c r="H559" s="438"/>
      <c r="I559" s="438"/>
      <c r="J559" s="438"/>
      <c r="K559" s="438"/>
      <c r="L559" s="438"/>
      <c r="M559" s="438"/>
      <c r="N559" s="447"/>
      <c r="O559" s="443"/>
      <c r="P559" s="438"/>
      <c r="Q559" s="438"/>
      <c r="R559" s="438"/>
      <c r="S559" s="438"/>
      <c r="T559" s="438"/>
      <c r="U559" s="438"/>
      <c r="V559" s="438"/>
      <c r="W559" s="438"/>
      <c r="X559" s="438"/>
      <c r="Y559" s="438"/>
      <c r="Z559" s="438"/>
      <c r="AA559" s="438"/>
    </row>
    <row r="560" spans="1:27" ht="12" customHeight="1" x14ac:dyDescent="0.25">
      <c r="A560" s="438"/>
      <c r="B560" s="438"/>
      <c r="C560" s="438"/>
      <c r="D560" s="438"/>
      <c r="E560" s="438"/>
      <c r="F560" s="438"/>
      <c r="G560" s="438"/>
      <c r="H560" s="438"/>
      <c r="I560" s="438"/>
      <c r="J560" s="438"/>
      <c r="K560" s="438"/>
      <c r="L560" s="438"/>
      <c r="M560" s="438"/>
      <c r="N560" s="447"/>
      <c r="O560" s="443"/>
      <c r="P560" s="438"/>
      <c r="Q560" s="438"/>
      <c r="R560" s="438"/>
      <c r="S560" s="438"/>
      <c r="T560" s="438"/>
      <c r="U560" s="438"/>
      <c r="V560" s="438"/>
      <c r="W560" s="438"/>
      <c r="X560" s="438"/>
      <c r="Y560" s="438"/>
      <c r="Z560" s="438"/>
      <c r="AA560" s="438"/>
    </row>
    <row r="561" spans="1:27" ht="12" customHeight="1" x14ac:dyDescent="0.25">
      <c r="A561" s="438"/>
      <c r="B561" s="438"/>
      <c r="C561" s="438"/>
      <c r="D561" s="438"/>
      <c r="E561" s="438"/>
      <c r="F561" s="438"/>
      <c r="G561" s="438"/>
      <c r="H561" s="438"/>
      <c r="I561" s="438"/>
      <c r="J561" s="438"/>
      <c r="K561" s="438"/>
      <c r="L561" s="438"/>
      <c r="M561" s="438"/>
      <c r="N561" s="447"/>
      <c r="O561" s="443"/>
      <c r="P561" s="438"/>
      <c r="Q561" s="438"/>
      <c r="R561" s="438"/>
      <c r="S561" s="438"/>
      <c r="T561" s="438"/>
      <c r="U561" s="438"/>
      <c r="V561" s="438"/>
      <c r="W561" s="438"/>
      <c r="X561" s="438"/>
      <c r="Y561" s="438"/>
      <c r="Z561" s="438"/>
      <c r="AA561" s="438"/>
    </row>
    <row r="562" spans="1:27" ht="12" customHeight="1" x14ac:dyDescent="0.25">
      <c r="A562" s="438"/>
      <c r="B562" s="438"/>
      <c r="C562" s="438"/>
      <c r="D562" s="438"/>
      <c r="E562" s="438"/>
      <c r="F562" s="438"/>
      <c r="G562" s="438"/>
      <c r="H562" s="438"/>
      <c r="I562" s="438"/>
      <c r="J562" s="438"/>
      <c r="K562" s="438"/>
      <c r="L562" s="438"/>
      <c r="M562" s="438"/>
      <c r="N562" s="447"/>
      <c r="O562" s="443"/>
      <c r="P562" s="438"/>
      <c r="Q562" s="438"/>
      <c r="R562" s="438"/>
      <c r="S562" s="438"/>
      <c r="T562" s="438"/>
      <c r="U562" s="438"/>
      <c r="V562" s="438"/>
      <c r="W562" s="438"/>
      <c r="X562" s="438"/>
      <c r="Y562" s="438"/>
      <c r="Z562" s="438"/>
      <c r="AA562" s="438"/>
    </row>
    <row r="563" spans="1:27" ht="12" customHeight="1" x14ac:dyDescent="0.25">
      <c r="A563" s="438"/>
      <c r="B563" s="438"/>
      <c r="C563" s="438"/>
      <c r="D563" s="438"/>
      <c r="E563" s="438"/>
      <c r="F563" s="438"/>
      <c r="G563" s="438"/>
      <c r="H563" s="438"/>
      <c r="I563" s="438"/>
      <c r="J563" s="438"/>
      <c r="K563" s="438"/>
      <c r="L563" s="438"/>
      <c r="M563" s="438"/>
      <c r="N563" s="447"/>
      <c r="O563" s="443"/>
      <c r="P563" s="438"/>
      <c r="Q563" s="438"/>
      <c r="R563" s="438"/>
      <c r="S563" s="438"/>
      <c r="T563" s="438"/>
      <c r="U563" s="438"/>
      <c r="V563" s="438"/>
      <c r="W563" s="438"/>
      <c r="X563" s="438"/>
      <c r="Y563" s="438"/>
      <c r="Z563" s="438"/>
      <c r="AA563" s="438"/>
    </row>
    <row r="564" spans="1:27" ht="12" customHeight="1" x14ac:dyDescent="0.25">
      <c r="A564" s="438"/>
      <c r="B564" s="438"/>
      <c r="C564" s="438"/>
      <c r="D564" s="438"/>
      <c r="E564" s="438"/>
      <c r="F564" s="438"/>
      <c r="G564" s="438"/>
      <c r="H564" s="438"/>
      <c r="I564" s="438"/>
      <c r="J564" s="438"/>
      <c r="K564" s="438"/>
      <c r="L564" s="438"/>
      <c r="M564" s="438"/>
      <c r="N564" s="447"/>
      <c r="O564" s="443"/>
      <c r="P564" s="438"/>
      <c r="Q564" s="438"/>
      <c r="R564" s="438"/>
      <c r="S564" s="438"/>
      <c r="T564" s="438"/>
      <c r="U564" s="438"/>
      <c r="V564" s="438"/>
      <c r="W564" s="438"/>
      <c r="X564" s="438"/>
      <c r="Y564" s="438"/>
      <c r="Z564" s="438"/>
      <c r="AA564" s="438"/>
    </row>
    <row r="565" spans="1:27" ht="12" customHeight="1" x14ac:dyDescent="0.25">
      <c r="A565" s="438"/>
      <c r="B565" s="438"/>
      <c r="C565" s="438"/>
      <c r="D565" s="438"/>
      <c r="E565" s="438"/>
      <c r="F565" s="438"/>
      <c r="G565" s="438"/>
      <c r="H565" s="438"/>
      <c r="I565" s="438"/>
      <c r="J565" s="438"/>
      <c r="K565" s="438"/>
      <c r="L565" s="438"/>
      <c r="M565" s="438"/>
      <c r="N565" s="447"/>
      <c r="O565" s="443"/>
      <c r="P565" s="438"/>
      <c r="Q565" s="438"/>
      <c r="R565" s="438"/>
      <c r="S565" s="438"/>
      <c r="T565" s="438"/>
      <c r="U565" s="438"/>
      <c r="V565" s="438"/>
      <c r="W565" s="438"/>
      <c r="X565" s="438"/>
      <c r="Y565" s="438"/>
      <c r="Z565" s="438"/>
      <c r="AA565" s="438"/>
    </row>
    <row r="566" spans="1:27" ht="12" customHeight="1" x14ac:dyDescent="0.25">
      <c r="A566" s="438"/>
      <c r="B566" s="438"/>
      <c r="C566" s="438"/>
      <c r="D566" s="438"/>
      <c r="E566" s="438"/>
      <c r="F566" s="438"/>
      <c r="G566" s="438"/>
      <c r="H566" s="438"/>
      <c r="I566" s="438"/>
      <c r="J566" s="438"/>
      <c r="K566" s="438"/>
      <c r="L566" s="438"/>
      <c r="M566" s="438"/>
      <c r="N566" s="447"/>
      <c r="O566" s="443"/>
      <c r="P566" s="438"/>
      <c r="Q566" s="438"/>
      <c r="R566" s="438"/>
      <c r="S566" s="438"/>
      <c r="T566" s="438"/>
      <c r="U566" s="438"/>
      <c r="V566" s="438"/>
      <c r="W566" s="438"/>
      <c r="X566" s="438"/>
      <c r="Y566" s="438"/>
      <c r="Z566" s="438"/>
      <c r="AA566" s="438"/>
    </row>
    <row r="567" spans="1:27" ht="12" customHeight="1" x14ac:dyDescent="0.25">
      <c r="A567" s="438"/>
      <c r="B567" s="438"/>
      <c r="C567" s="438"/>
      <c r="D567" s="438"/>
      <c r="E567" s="438"/>
      <c r="F567" s="438"/>
      <c r="G567" s="438"/>
      <c r="H567" s="438"/>
      <c r="I567" s="438"/>
      <c r="J567" s="438"/>
      <c r="K567" s="438"/>
      <c r="L567" s="438"/>
      <c r="M567" s="438"/>
      <c r="N567" s="447"/>
      <c r="O567" s="443"/>
      <c r="P567" s="438"/>
      <c r="Q567" s="438"/>
      <c r="R567" s="438"/>
      <c r="S567" s="438"/>
      <c r="T567" s="438"/>
      <c r="U567" s="438"/>
      <c r="V567" s="438"/>
      <c r="W567" s="438"/>
      <c r="X567" s="438"/>
      <c r="Y567" s="438"/>
      <c r="Z567" s="438"/>
      <c r="AA567" s="438"/>
    </row>
    <row r="568" spans="1:27" ht="12" customHeight="1" x14ac:dyDescent="0.25">
      <c r="A568" s="438"/>
      <c r="B568" s="438"/>
      <c r="C568" s="438"/>
      <c r="D568" s="438"/>
      <c r="E568" s="438"/>
      <c r="F568" s="438"/>
      <c r="G568" s="438"/>
      <c r="H568" s="438"/>
      <c r="I568" s="438"/>
      <c r="J568" s="438"/>
      <c r="K568" s="438"/>
      <c r="L568" s="438"/>
      <c r="M568" s="438"/>
      <c r="N568" s="447"/>
      <c r="O568" s="443"/>
      <c r="P568" s="438"/>
      <c r="Q568" s="438"/>
      <c r="R568" s="438"/>
      <c r="S568" s="438"/>
      <c r="T568" s="438"/>
      <c r="U568" s="438"/>
      <c r="V568" s="438"/>
      <c r="W568" s="438"/>
      <c r="X568" s="438"/>
      <c r="Y568" s="438"/>
      <c r="Z568" s="438"/>
      <c r="AA568" s="438"/>
    </row>
    <row r="569" spans="1:27" ht="12" customHeight="1" x14ac:dyDescent="0.25">
      <c r="A569" s="438"/>
      <c r="B569" s="438"/>
      <c r="C569" s="438"/>
      <c r="D569" s="438"/>
      <c r="E569" s="438"/>
      <c r="F569" s="438"/>
      <c r="G569" s="438"/>
      <c r="H569" s="438"/>
      <c r="I569" s="438"/>
      <c r="J569" s="438"/>
      <c r="K569" s="438"/>
      <c r="L569" s="438"/>
      <c r="M569" s="438"/>
      <c r="N569" s="447"/>
      <c r="O569" s="443"/>
      <c r="P569" s="438"/>
      <c r="Q569" s="438"/>
      <c r="R569" s="438"/>
      <c r="S569" s="438"/>
      <c r="T569" s="438"/>
      <c r="U569" s="438"/>
      <c r="V569" s="438"/>
      <c r="W569" s="438"/>
      <c r="X569" s="438"/>
      <c r="Y569" s="438"/>
      <c r="Z569" s="438"/>
      <c r="AA569" s="438"/>
    </row>
    <row r="570" spans="1:27" ht="12" customHeight="1" x14ac:dyDescent="0.25">
      <c r="A570" s="438"/>
      <c r="B570" s="438"/>
      <c r="C570" s="438"/>
      <c r="D570" s="438"/>
      <c r="E570" s="438"/>
      <c r="F570" s="438"/>
      <c r="G570" s="438"/>
      <c r="H570" s="438"/>
      <c r="I570" s="438"/>
      <c r="J570" s="438"/>
      <c r="K570" s="438"/>
      <c r="L570" s="438"/>
      <c r="M570" s="438"/>
      <c r="N570" s="447"/>
      <c r="O570" s="443"/>
      <c r="P570" s="438"/>
      <c r="Q570" s="438"/>
      <c r="R570" s="438"/>
      <c r="S570" s="438"/>
      <c r="T570" s="438"/>
      <c r="U570" s="438"/>
      <c r="V570" s="438"/>
      <c r="W570" s="438"/>
      <c r="X570" s="438"/>
      <c r="Y570" s="438"/>
      <c r="Z570" s="438"/>
      <c r="AA570" s="438"/>
    </row>
    <row r="571" spans="1:27" ht="12" customHeight="1" x14ac:dyDescent="0.25">
      <c r="A571" s="438"/>
      <c r="B571" s="438"/>
      <c r="C571" s="438"/>
      <c r="D571" s="438"/>
      <c r="E571" s="438"/>
      <c r="F571" s="438"/>
      <c r="G571" s="438"/>
      <c r="H571" s="438"/>
      <c r="I571" s="438"/>
      <c r="J571" s="438"/>
      <c r="K571" s="438"/>
      <c r="L571" s="438"/>
      <c r="M571" s="438"/>
      <c r="N571" s="447"/>
      <c r="O571" s="443"/>
      <c r="P571" s="438"/>
      <c r="Q571" s="438"/>
      <c r="R571" s="438"/>
      <c r="S571" s="438"/>
      <c r="T571" s="438"/>
      <c r="U571" s="438"/>
      <c r="V571" s="438"/>
      <c r="W571" s="438"/>
      <c r="X571" s="438"/>
      <c r="Y571" s="438"/>
      <c r="Z571" s="438"/>
      <c r="AA571" s="438"/>
    </row>
    <row r="572" spans="1:27" ht="12" customHeight="1" x14ac:dyDescent="0.25">
      <c r="A572" s="438"/>
      <c r="B572" s="438"/>
      <c r="C572" s="438"/>
      <c r="D572" s="438"/>
      <c r="E572" s="438"/>
      <c r="F572" s="438"/>
      <c r="G572" s="438"/>
      <c r="H572" s="438"/>
      <c r="I572" s="438"/>
      <c r="J572" s="438"/>
      <c r="K572" s="438"/>
      <c r="L572" s="438"/>
      <c r="M572" s="438"/>
      <c r="N572" s="447"/>
      <c r="O572" s="443"/>
      <c r="P572" s="438"/>
      <c r="Q572" s="438"/>
      <c r="R572" s="438"/>
      <c r="S572" s="438"/>
      <c r="T572" s="438"/>
      <c r="U572" s="438"/>
      <c r="V572" s="438"/>
      <c r="W572" s="438"/>
      <c r="X572" s="438"/>
      <c r="Y572" s="438"/>
      <c r="Z572" s="438"/>
      <c r="AA572" s="438"/>
    </row>
    <row r="573" spans="1:27" ht="12" customHeight="1" x14ac:dyDescent="0.25">
      <c r="A573" s="438"/>
      <c r="B573" s="438"/>
      <c r="C573" s="438"/>
      <c r="D573" s="438"/>
      <c r="E573" s="438"/>
      <c r="F573" s="438"/>
      <c r="G573" s="438"/>
      <c r="H573" s="438"/>
      <c r="I573" s="438"/>
      <c r="J573" s="438"/>
      <c r="K573" s="438"/>
      <c r="L573" s="438"/>
      <c r="M573" s="438"/>
      <c r="N573" s="447"/>
      <c r="O573" s="443"/>
      <c r="P573" s="438"/>
      <c r="Q573" s="438"/>
      <c r="R573" s="438"/>
      <c r="S573" s="438"/>
      <c r="T573" s="438"/>
      <c r="U573" s="438"/>
      <c r="V573" s="438"/>
      <c r="W573" s="438"/>
      <c r="X573" s="438"/>
      <c r="Y573" s="438"/>
      <c r="Z573" s="438"/>
      <c r="AA573" s="438"/>
    </row>
    <row r="574" spans="1:27" ht="12" customHeight="1" x14ac:dyDescent="0.25">
      <c r="A574" s="438"/>
      <c r="B574" s="438"/>
      <c r="C574" s="438"/>
      <c r="D574" s="438"/>
      <c r="E574" s="438"/>
      <c r="F574" s="438"/>
      <c r="G574" s="438"/>
      <c r="H574" s="438"/>
      <c r="I574" s="438"/>
      <c r="J574" s="438"/>
      <c r="K574" s="438"/>
      <c r="L574" s="438"/>
      <c r="M574" s="438"/>
      <c r="N574" s="447"/>
      <c r="O574" s="443"/>
      <c r="P574" s="438"/>
      <c r="Q574" s="438"/>
      <c r="R574" s="438"/>
      <c r="S574" s="438"/>
      <c r="T574" s="438"/>
      <c r="U574" s="438"/>
      <c r="V574" s="438"/>
      <c r="W574" s="438"/>
      <c r="X574" s="438"/>
      <c r="Y574" s="438"/>
      <c r="Z574" s="438"/>
      <c r="AA574" s="438"/>
    </row>
    <row r="575" spans="1:27" ht="12" customHeight="1" x14ac:dyDescent="0.25">
      <c r="A575" s="438"/>
      <c r="B575" s="438"/>
      <c r="C575" s="438"/>
      <c r="D575" s="438"/>
      <c r="E575" s="438"/>
      <c r="F575" s="438"/>
      <c r="G575" s="438"/>
      <c r="H575" s="438"/>
      <c r="I575" s="438"/>
      <c r="J575" s="438"/>
      <c r="K575" s="438"/>
      <c r="L575" s="438"/>
      <c r="M575" s="438"/>
      <c r="N575" s="447"/>
      <c r="O575" s="443"/>
      <c r="P575" s="438"/>
      <c r="Q575" s="438"/>
      <c r="R575" s="438"/>
      <c r="S575" s="438"/>
      <c r="T575" s="438"/>
      <c r="U575" s="438"/>
      <c r="V575" s="438"/>
      <c r="W575" s="438"/>
      <c r="X575" s="438"/>
      <c r="Y575" s="438"/>
      <c r="Z575" s="438"/>
      <c r="AA575" s="438"/>
    </row>
    <row r="576" spans="1:27" ht="12" customHeight="1" x14ac:dyDescent="0.25">
      <c r="A576" s="438"/>
      <c r="B576" s="438"/>
      <c r="C576" s="438"/>
      <c r="D576" s="438"/>
      <c r="E576" s="438"/>
      <c r="F576" s="438"/>
      <c r="G576" s="438"/>
      <c r="H576" s="438"/>
      <c r="I576" s="438"/>
      <c r="J576" s="438"/>
      <c r="K576" s="438"/>
      <c r="L576" s="438"/>
      <c r="M576" s="438"/>
      <c r="N576" s="447"/>
      <c r="O576" s="443"/>
      <c r="P576" s="438"/>
      <c r="Q576" s="438"/>
      <c r="R576" s="438"/>
      <c r="S576" s="438"/>
      <c r="T576" s="438"/>
      <c r="U576" s="438"/>
      <c r="V576" s="438"/>
      <c r="W576" s="438"/>
      <c r="X576" s="438"/>
      <c r="Y576" s="438"/>
      <c r="Z576" s="438"/>
      <c r="AA576" s="438"/>
    </row>
    <row r="577" spans="1:27" ht="12" customHeight="1" x14ac:dyDescent="0.25">
      <c r="A577" s="438"/>
      <c r="B577" s="438"/>
      <c r="C577" s="438"/>
      <c r="D577" s="438"/>
      <c r="E577" s="438"/>
      <c r="F577" s="438"/>
      <c r="G577" s="438"/>
      <c r="H577" s="438"/>
      <c r="I577" s="438"/>
      <c r="J577" s="438"/>
      <c r="K577" s="438"/>
      <c r="L577" s="438"/>
      <c r="M577" s="438"/>
      <c r="N577" s="447"/>
      <c r="O577" s="443"/>
      <c r="P577" s="438"/>
      <c r="Q577" s="438"/>
      <c r="R577" s="438"/>
      <c r="S577" s="438"/>
      <c r="T577" s="438"/>
      <c r="U577" s="438"/>
      <c r="V577" s="438"/>
      <c r="W577" s="438"/>
      <c r="X577" s="438"/>
      <c r="Y577" s="438"/>
      <c r="Z577" s="438"/>
      <c r="AA577" s="438"/>
    </row>
    <row r="578" spans="1:27" ht="12" customHeight="1" x14ac:dyDescent="0.25">
      <c r="A578" s="438"/>
      <c r="B578" s="438"/>
      <c r="C578" s="438"/>
      <c r="D578" s="438"/>
      <c r="E578" s="438"/>
      <c r="F578" s="438"/>
      <c r="G578" s="438"/>
      <c r="H578" s="438"/>
      <c r="I578" s="438"/>
      <c r="J578" s="438"/>
      <c r="K578" s="438"/>
      <c r="L578" s="438"/>
      <c r="M578" s="438"/>
      <c r="N578" s="447"/>
      <c r="O578" s="443"/>
      <c r="P578" s="438"/>
      <c r="Q578" s="438"/>
      <c r="R578" s="438"/>
      <c r="S578" s="438"/>
      <c r="T578" s="438"/>
      <c r="U578" s="438"/>
      <c r="V578" s="438"/>
      <c r="W578" s="438"/>
      <c r="X578" s="438"/>
      <c r="Y578" s="438"/>
      <c r="Z578" s="438"/>
      <c r="AA578" s="438"/>
    </row>
    <row r="579" spans="1:27" ht="12" customHeight="1" x14ac:dyDescent="0.25">
      <c r="A579" s="438"/>
      <c r="B579" s="438"/>
      <c r="C579" s="438"/>
      <c r="D579" s="438"/>
      <c r="E579" s="438"/>
      <c r="F579" s="438"/>
      <c r="G579" s="438"/>
      <c r="H579" s="438"/>
      <c r="I579" s="438"/>
      <c r="J579" s="438"/>
      <c r="K579" s="438"/>
      <c r="L579" s="438"/>
      <c r="M579" s="438"/>
      <c r="N579" s="447"/>
      <c r="O579" s="443"/>
      <c r="P579" s="438"/>
      <c r="Q579" s="438"/>
      <c r="R579" s="438"/>
      <c r="S579" s="438"/>
      <c r="T579" s="438"/>
      <c r="U579" s="438"/>
      <c r="V579" s="438"/>
      <c r="W579" s="438"/>
      <c r="X579" s="438"/>
      <c r="Y579" s="438"/>
      <c r="Z579" s="438"/>
      <c r="AA579" s="438"/>
    </row>
    <row r="580" spans="1:27" ht="12" customHeight="1" x14ac:dyDescent="0.25">
      <c r="A580" s="438"/>
      <c r="B580" s="438"/>
      <c r="C580" s="438"/>
      <c r="D580" s="438"/>
      <c r="E580" s="438"/>
      <c r="F580" s="438"/>
      <c r="G580" s="438"/>
      <c r="H580" s="438"/>
      <c r="I580" s="438"/>
      <c r="J580" s="438"/>
      <c r="K580" s="438"/>
      <c r="L580" s="438"/>
      <c r="M580" s="438"/>
      <c r="N580" s="447"/>
      <c r="O580" s="443"/>
      <c r="P580" s="438"/>
      <c r="Q580" s="438"/>
      <c r="R580" s="438"/>
      <c r="S580" s="438"/>
      <c r="T580" s="438"/>
      <c r="U580" s="438"/>
      <c r="V580" s="438"/>
      <c r="W580" s="438"/>
      <c r="X580" s="438"/>
      <c r="Y580" s="438"/>
      <c r="Z580" s="438"/>
      <c r="AA580" s="438"/>
    </row>
    <row r="581" spans="1:27" ht="12" customHeight="1" x14ac:dyDescent="0.25">
      <c r="A581" s="438"/>
      <c r="B581" s="438"/>
      <c r="C581" s="438"/>
      <c r="D581" s="438"/>
      <c r="E581" s="438"/>
      <c r="F581" s="438"/>
      <c r="G581" s="438"/>
      <c r="H581" s="438"/>
      <c r="I581" s="438"/>
      <c r="J581" s="438"/>
      <c r="K581" s="438"/>
      <c r="L581" s="438"/>
      <c r="M581" s="438"/>
      <c r="N581" s="447"/>
      <c r="O581" s="443"/>
      <c r="P581" s="438"/>
      <c r="Q581" s="438"/>
      <c r="R581" s="438"/>
      <c r="S581" s="438"/>
      <c r="T581" s="438"/>
      <c r="U581" s="438"/>
      <c r="V581" s="438"/>
      <c r="W581" s="438"/>
      <c r="X581" s="438"/>
      <c r="Y581" s="438"/>
      <c r="Z581" s="438"/>
      <c r="AA581" s="438"/>
    </row>
    <row r="582" spans="1:27" ht="12" customHeight="1" x14ac:dyDescent="0.25">
      <c r="A582" s="438"/>
      <c r="B582" s="438"/>
      <c r="C582" s="438"/>
      <c r="D582" s="438"/>
      <c r="E582" s="438"/>
      <c r="F582" s="438"/>
      <c r="G582" s="438"/>
      <c r="H582" s="438"/>
      <c r="I582" s="438"/>
      <c r="J582" s="438"/>
      <c r="K582" s="438"/>
      <c r="L582" s="438"/>
      <c r="M582" s="438"/>
      <c r="N582" s="447"/>
      <c r="O582" s="443"/>
      <c r="P582" s="438"/>
      <c r="Q582" s="438"/>
      <c r="R582" s="438"/>
      <c r="S582" s="438"/>
      <c r="T582" s="438"/>
      <c r="U582" s="438"/>
      <c r="V582" s="438"/>
      <c r="W582" s="438"/>
      <c r="X582" s="438"/>
      <c r="Y582" s="438"/>
      <c r="Z582" s="438"/>
      <c r="AA582" s="438"/>
    </row>
    <row r="583" spans="1:27" ht="12" customHeight="1" x14ac:dyDescent="0.25">
      <c r="A583" s="438"/>
      <c r="B583" s="438"/>
      <c r="C583" s="438"/>
      <c r="D583" s="438"/>
      <c r="E583" s="438"/>
      <c r="F583" s="438"/>
      <c r="G583" s="438"/>
      <c r="H583" s="438"/>
      <c r="I583" s="438"/>
      <c r="J583" s="438"/>
      <c r="K583" s="438"/>
      <c r="L583" s="438"/>
      <c r="M583" s="438"/>
      <c r="N583" s="447"/>
      <c r="O583" s="443"/>
      <c r="P583" s="438"/>
      <c r="Q583" s="438"/>
      <c r="R583" s="438"/>
      <c r="S583" s="438"/>
      <c r="T583" s="438"/>
      <c r="U583" s="438"/>
      <c r="V583" s="438"/>
      <c r="W583" s="438"/>
      <c r="X583" s="438"/>
      <c r="Y583" s="438"/>
      <c r="Z583" s="438"/>
      <c r="AA583" s="438"/>
    </row>
    <row r="584" spans="1:27" ht="12" customHeight="1" x14ac:dyDescent="0.25">
      <c r="A584" s="438"/>
      <c r="B584" s="438"/>
      <c r="C584" s="438"/>
      <c r="D584" s="438"/>
      <c r="E584" s="438"/>
      <c r="F584" s="438"/>
      <c r="G584" s="438"/>
      <c r="H584" s="438"/>
      <c r="I584" s="438"/>
      <c r="J584" s="438"/>
      <c r="K584" s="438"/>
      <c r="L584" s="438"/>
      <c r="M584" s="438"/>
      <c r="N584" s="447"/>
      <c r="O584" s="443"/>
      <c r="P584" s="438"/>
      <c r="Q584" s="438"/>
      <c r="R584" s="438"/>
      <c r="S584" s="438"/>
      <c r="T584" s="438"/>
      <c r="U584" s="438"/>
      <c r="V584" s="438"/>
      <c r="W584" s="438"/>
      <c r="X584" s="438"/>
      <c r="Y584" s="438"/>
      <c r="Z584" s="438"/>
      <c r="AA584" s="438"/>
    </row>
    <row r="585" spans="1:27" ht="12" customHeight="1" x14ac:dyDescent="0.25">
      <c r="A585" s="438"/>
      <c r="B585" s="438"/>
      <c r="C585" s="438"/>
      <c r="D585" s="438"/>
      <c r="E585" s="438"/>
      <c r="F585" s="438"/>
      <c r="G585" s="438"/>
      <c r="H585" s="438"/>
      <c r="I585" s="438"/>
      <c r="J585" s="438"/>
      <c r="K585" s="438"/>
      <c r="L585" s="438"/>
      <c r="M585" s="438"/>
      <c r="N585" s="447"/>
      <c r="O585" s="443"/>
      <c r="P585" s="438"/>
      <c r="Q585" s="438"/>
      <c r="R585" s="438"/>
      <c r="S585" s="438"/>
      <c r="T585" s="438"/>
      <c r="U585" s="438"/>
      <c r="V585" s="438"/>
      <c r="W585" s="438"/>
      <c r="X585" s="438"/>
      <c r="Y585" s="438"/>
      <c r="Z585" s="438"/>
      <c r="AA585" s="438"/>
    </row>
    <row r="586" spans="1:27" ht="12" customHeight="1" x14ac:dyDescent="0.25">
      <c r="A586" s="438"/>
      <c r="B586" s="438"/>
      <c r="C586" s="438"/>
      <c r="D586" s="438"/>
      <c r="E586" s="438"/>
      <c r="F586" s="438"/>
      <c r="G586" s="438"/>
      <c r="H586" s="438"/>
      <c r="I586" s="438"/>
      <c r="J586" s="438"/>
      <c r="K586" s="438"/>
      <c r="L586" s="438"/>
      <c r="M586" s="438"/>
      <c r="N586" s="447"/>
      <c r="O586" s="443"/>
      <c r="P586" s="438"/>
      <c r="Q586" s="438"/>
      <c r="R586" s="438"/>
      <c r="S586" s="438"/>
      <c r="T586" s="438"/>
      <c r="U586" s="438"/>
      <c r="V586" s="438"/>
      <c r="W586" s="438"/>
      <c r="X586" s="438"/>
      <c r="Y586" s="438"/>
      <c r="Z586" s="438"/>
      <c r="AA586" s="438"/>
    </row>
    <row r="587" spans="1:27" ht="12" customHeight="1" x14ac:dyDescent="0.25">
      <c r="A587" s="438"/>
      <c r="B587" s="438"/>
      <c r="C587" s="438"/>
      <c r="D587" s="438"/>
      <c r="E587" s="438"/>
      <c r="F587" s="438"/>
      <c r="G587" s="438"/>
      <c r="H587" s="438"/>
      <c r="I587" s="438"/>
      <c r="J587" s="438"/>
      <c r="K587" s="438"/>
      <c r="L587" s="438"/>
      <c r="M587" s="438"/>
      <c r="N587" s="447"/>
      <c r="O587" s="443"/>
      <c r="P587" s="438"/>
      <c r="Q587" s="438"/>
      <c r="R587" s="438"/>
      <c r="S587" s="438"/>
      <c r="T587" s="438"/>
      <c r="U587" s="438"/>
      <c r="V587" s="438"/>
      <c r="W587" s="438"/>
      <c r="X587" s="438"/>
      <c r="Y587" s="438"/>
      <c r="Z587" s="438"/>
      <c r="AA587" s="438"/>
    </row>
    <row r="588" spans="1:27" ht="12" customHeight="1" x14ac:dyDescent="0.25">
      <c r="A588" s="438"/>
      <c r="B588" s="438"/>
      <c r="C588" s="438"/>
      <c r="D588" s="438"/>
      <c r="E588" s="438"/>
      <c r="F588" s="438"/>
      <c r="G588" s="438"/>
      <c r="H588" s="438"/>
      <c r="I588" s="438"/>
      <c r="J588" s="438"/>
      <c r="K588" s="438"/>
      <c r="L588" s="438"/>
      <c r="M588" s="438"/>
      <c r="N588" s="447"/>
      <c r="O588" s="443"/>
      <c r="P588" s="438"/>
      <c r="Q588" s="438"/>
      <c r="R588" s="438"/>
      <c r="S588" s="438"/>
      <c r="T588" s="438"/>
      <c r="U588" s="438"/>
      <c r="V588" s="438"/>
      <c r="W588" s="438"/>
      <c r="X588" s="438"/>
      <c r="Y588" s="438"/>
      <c r="Z588" s="438"/>
      <c r="AA588" s="438"/>
    </row>
    <row r="589" spans="1:27" ht="12" customHeight="1" x14ac:dyDescent="0.25">
      <c r="A589" s="438"/>
      <c r="B589" s="438"/>
      <c r="C589" s="438"/>
      <c r="D589" s="438"/>
      <c r="E589" s="438"/>
      <c r="F589" s="438"/>
      <c r="G589" s="438"/>
      <c r="H589" s="438"/>
      <c r="I589" s="438"/>
      <c r="J589" s="438"/>
      <c r="K589" s="438"/>
      <c r="L589" s="438"/>
      <c r="M589" s="438"/>
      <c r="N589" s="447"/>
      <c r="O589" s="443"/>
      <c r="P589" s="438"/>
      <c r="Q589" s="438"/>
      <c r="R589" s="438"/>
      <c r="S589" s="438"/>
      <c r="T589" s="438"/>
      <c r="U589" s="438"/>
      <c r="V589" s="438"/>
      <c r="W589" s="438"/>
      <c r="X589" s="438"/>
      <c r="Y589" s="438"/>
      <c r="Z589" s="438"/>
      <c r="AA589" s="438"/>
    </row>
    <row r="590" spans="1:27" ht="12" customHeight="1" x14ac:dyDescent="0.25">
      <c r="A590" s="438"/>
      <c r="B590" s="438"/>
      <c r="C590" s="438"/>
      <c r="D590" s="438"/>
      <c r="E590" s="438"/>
      <c r="F590" s="438"/>
      <c r="G590" s="438"/>
      <c r="H590" s="438"/>
      <c r="I590" s="438"/>
      <c r="J590" s="438"/>
      <c r="K590" s="438"/>
      <c r="L590" s="438"/>
      <c r="M590" s="438"/>
      <c r="N590" s="447"/>
      <c r="O590" s="443"/>
      <c r="P590" s="438"/>
      <c r="Q590" s="438"/>
      <c r="R590" s="438"/>
      <c r="S590" s="438"/>
      <c r="T590" s="438"/>
      <c r="U590" s="438"/>
      <c r="V590" s="438"/>
      <c r="W590" s="438"/>
      <c r="X590" s="438"/>
      <c r="Y590" s="438"/>
      <c r="Z590" s="438"/>
      <c r="AA590" s="438"/>
    </row>
    <row r="591" spans="1:27" ht="12" customHeight="1" x14ac:dyDescent="0.25">
      <c r="A591" s="438"/>
      <c r="B591" s="438"/>
      <c r="C591" s="438"/>
      <c r="D591" s="438"/>
      <c r="E591" s="438"/>
      <c r="F591" s="438"/>
      <c r="G591" s="438"/>
      <c r="H591" s="438"/>
      <c r="I591" s="438"/>
      <c r="J591" s="438"/>
      <c r="K591" s="438"/>
      <c r="L591" s="438"/>
      <c r="M591" s="438"/>
      <c r="N591" s="447"/>
      <c r="O591" s="443"/>
      <c r="P591" s="438"/>
      <c r="Q591" s="438"/>
      <c r="R591" s="438"/>
      <c r="S591" s="438"/>
      <c r="T591" s="438"/>
      <c r="U591" s="438"/>
      <c r="V591" s="438"/>
      <c r="W591" s="438"/>
      <c r="X591" s="438"/>
      <c r="Y591" s="438"/>
      <c r="Z591" s="438"/>
      <c r="AA591" s="438"/>
    </row>
    <row r="592" spans="1:27" ht="12" customHeight="1" x14ac:dyDescent="0.25">
      <c r="A592" s="438"/>
      <c r="B592" s="438"/>
      <c r="C592" s="438"/>
      <c r="D592" s="438"/>
      <c r="E592" s="438"/>
      <c r="F592" s="438"/>
      <c r="G592" s="438"/>
      <c r="H592" s="438"/>
      <c r="I592" s="438"/>
      <c r="J592" s="438"/>
      <c r="K592" s="438"/>
      <c r="L592" s="438"/>
      <c r="M592" s="438"/>
      <c r="N592" s="447"/>
      <c r="O592" s="443"/>
      <c r="P592" s="438"/>
      <c r="Q592" s="438"/>
      <c r="R592" s="438"/>
      <c r="S592" s="438"/>
      <c r="T592" s="438"/>
      <c r="U592" s="438"/>
      <c r="V592" s="438"/>
      <c r="W592" s="438"/>
      <c r="X592" s="438"/>
      <c r="Y592" s="438"/>
      <c r="Z592" s="438"/>
      <c r="AA592" s="438"/>
    </row>
    <row r="593" spans="1:27" ht="12" customHeight="1" x14ac:dyDescent="0.25">
      <c r="A593" s="438"/>
      <c r="B593" s="438"/>
      <c r="C593" s="438"/>
      <c r="D593" s="438"/>
      <c r="E593" s="438"/>
      <c r="F593" s="438"/>
      <c r="G593" s="438"/>
      <c r="H593" s="438"/>
      <c r="I593" s="438"/>
      <c r="J593" s="438"/>
      <c r="K593" s="438"/>
      <c r="L593" s="438"/>
      <c r="M593" s="438"/>
      <c r="N593" s="447"/>
      <c r="O593" s="443"/>
      <c r="P593" s="438"/>
      <c r="Q593" s="438"/>
      <c r="R593" s="438"/>
      <c r="S593" s="438"/>
      <c r="T593" s="438"/>
      <c r="U593" s="438"/>
      <c r="V593" s="438"/>
      <c r="W593" s="438"/>
      <c r="X593" s="438"/>
      <c r="Y593" s="438"/>
      <c r="Z593" s="438"/>
      <c r="AA593" s="438"/>
    </row>
    <row r="594" spans="1:27" ht="12" customHeight="1" x14ac:dyDescent="0.25">
      <c r="A594" s="438"/>
      <c r="B594" s="438"/>
      <c r="C594" s="438"/>
      <c r="D594" s="438"/>
      <c r="E594" s="438"/>
      <c r="F594" s="438"/>
      <c r="G594" s="438"/>
      <c r="H594" s="438"/>
      <c r="I594" s="438"/>
      <c r="J594" s="438"/>
      <c r="K594" s="438"/>
      <c r="L594" s="438"/>
      <c r="M594" s="438"/>
      <c r="N594" s="447"/>
      <c r="O594" s="443"/>
      <c r="P594" s="438"/>
      <c r="Q594" s="438"/>
      <c r="R594" s="438"/>
      <c r="S594" s="438"/>
      <c r="T594" s="438"/>
      <c r="U594" s="438"/>
      <c r="V594" s="438"/>
      <c r="W594" s="438"/>
      <c r="X594" s="438"/>
      <c r="Y594" s="438"/>
      <c r="Z594" s="438"/>
      <c r="AA594" s="438"/>
    </row>
    <row r="595" spans="1:27" ht="12" customHeight="1" x14ac:dyDescent="0.25">
      <c r="A595" s="438"/>
      <c r="B595" s="438"/>
      <c r="C595" s="438"/>
      <c r="D595" s="438"/>
      <c r="E595" s="438"/>
      <c r="F595" s="438"/>
      <c r="G595" s="438"/>
      <c r="H595" s="438"/>
      <c r="I595" s="438"/>
      <c r="J595" s="438"/>
      <c r="K595" s="438"/>
      <c r="L595" s="438"/>
      <c r="M595" s="438"/>
      <c r="N595" s="447"/>
      <c r="O595" s="443"/>
      <c r="P595" s="438"/>
      <c r="Q595" s="438"/>
      <c r="R595" s="438"/>
      <c r="S595" s="438"/>
      <c r="T595" s="438"/>
      <c r="U595" s="438"/>
      <c r="V595" s="438"/>
      <c r="W595" s="438"/>
      <c r="X595" s="438"/>
      <c r="Y595" s="438"/>
      <c r="Z595" s="438"/>
      <c r="AA595" s="438"/>
    </row>
    <row r="596" spans="1:27" ht="12" customHeight="1" x14ac:dyDescent="0.25">
      <c r="A596" s="438"/>
      <c r="B596" s="438"/>
      <c r="C596" s="438"/>
      <c r="D596" s="438"/>
      <c r="E596" s="438"/>
      <c r="F596" s="438"/>
      <c r="G596" s="438"/>
      <c r="H596" s="438"/>
      <c r="I596" s="438"/>
      <c r="J596" s="438"/>
      <c r="K596" s="438"/>
      <c r="L596" s="438"/>
      <c r="M596" s="438"/>
      <c r="N596" s="447"/>
      <c r="O596" s="443"/>
      <c r="P596" s="438"/>
      <c r="Q596" s="438"/>
      <c r="R596" s="438"/>
      <c r="S596" s="438"/>
      <c r="T596" s="438"/>
      <c r="U596" s="438"/>
      <c r="V596" s="438"/>
      <c r="W596" s="438"/>
      <c r="X596" s="438"/>
      <c r="Y596" s="438"/>
      <c r="Z596" s="438"/>
      <c r="AA596" s="438"/>
    </row>
    <row r="597" spans="1:27" ht="12" customHeight="1" x14ac:dyDescent="0.25">
      <c r="A597" s="438"/>
      <c r="B597" s="438"/>
      <c r="C597" s="438"/>
      <c r="D597" s="438"/>
      <c r="E597" s="438"/>
      <c r="F597" s="438"/>
      <c r="G597" s="438"/>
      <c r="H597" s="438"/>
      <c r="I597" s="438"/>
      <c r="J597" s="438"/>
      <c r="K597" s="438"/>
      <c r="L597" s="438"/>
      <c r="M597" s="438"/>
      <c r="N597" s="447"/>
      <c r="O597" s="443"/>
      <c r="P597" s="438"/>
      <c r="Q597" s="438"/>
      <c r="R597" s="438"/>
      <c r="S597" s="438"/>
      <c r="T597" s="438"/>
      <c r="U597" s="438"/>
      <c r="V597" s="438"/>
      <c r="W597" s="438"/>
      <c r="X597" s="438"/>
      <c r="Y597" s="438"/>
      <c r="Z597" s="438"/>
      <c r="AA597" s="438"/>
    </row>
    <row r="598" spans="1:27" ht="12" customHeight="1" x14ac:dyDescent="0.25">
      <c r="A598" s="438"/>
      <c r="B598" s="438"/>
      <c r="C598" s="438"/>
      <c r="D598" s="438"/>
      <c r="E598" s="438"/>
      <c r="F598" s="438"/>
      <c r="G598" s="438"/>
      <c r="H598" s="438"/>
      <c r="I598" s="438"/>
      <c r="J598" s="438"/>
      <c r="K598" s="438"/>
      <c r="L598" s="438"/>
      <c r="M598" s="438"/>
      <c r="N598" s="447"/>
      <c r="O598" s="443"/>
      <c r="P598" s="438"/>
      <c r="Q598" s="438"/>
      <c r="R598" s="438"/>
      <c r="S598" s="438"/>
      <c r="T598" s="438"/>
      <c r="U598" s="438"/>
      <c r="V598" s="438"/>
      <c r="W598" s="438"/>
      <c r="X598" s="438"/>
      <c r="Y598" s="438"/>
      <c r="Z598" s="438"/>
      <c r="AA598" s="438"/>
    </row>
    <row r="599" spans="1:27" ht="12" customHeight="1" x14ac:dyDescent="0.25">
      <c r="A599" s="438"/>
      <c r="B599" s="438"/>
      <c r="C599" s="438"/>
      <c r="D599" s="438"/>
      <c r="E599" s="438"/>
      <c r="F599" s="438"/>
      <c r="G599" s="438"/>
      <c r="H599" s="438"/>
      <c r="I599" s="438"/>
      <c r="J599" s="438"/>
      <c r="K599" s="438"/>
      <c r="L599" s="438"/>
      <c r="M599" s="438"/>
      <c r="N599" s="447"/>
      <c r="O599" s="443"/>
      <c r="P599" s="438"/>
      <c r="Q599" s="438"/>
      <c r="R599" s="438"/>
      <c r="S599" s="438"/>
      <c r="T599" s="438"/>
      <c r="U599" s="438"/>
      <c r="V599" s="438"/>
      <c r="W599" s="438"/>
      <c r="X599" s="438"/>
      <c r="Y599" s="438"/>
      <c r="Z599" s="438"/>
      <c r="AA599" s="438"/>
    </row>
    <row r="600" spans="1:27" ht="12" customHeight="1" x14ac:dyDescent="0.25">
      <c r="A600" s="438"/>
      <c r="B600" s="438"/>
      <c r="C600" s="438"/>
      <c r="D600" s="438"/>
      <c r="E600" s="438"/>
      <c r="F600" s="438"/>
      <c r="G600" s="438"/>
      <c r="H600" s="438"/>
      <c r="I600" s="438"/>
      <c r="J600" s="438"/>
      <c r="K600" s="438"/>
      <c r="L600" s="438"/>
      <c r="M600" s="438"/>
      <c r="N600" s="447"/>
      <c r="O600" s="443"/>
      <c r="P600" s="438"/>
      <c r="Q600" s="438"/>
      <c r="R600" s="438"/>
      <c r="S600" s="438"/>
      <c r="T600" s="438"/>
      <c r="U600" s="438"/>
      <c r="V600" s="438"/>
      <c r="W600" s="438"/>
      <c r="X600" s="438"/>
      <c r="Y600" s="438"/>
      <c r="Z600" s="438"/>
      <c r="AA600" s="438"/>
    </row>
    <row r="601" spans="1:27" ht="12" customHeight="1" x14ac:dyDescent="0.25">
      <c r="A601" s="438"/>
      <c r="B601" s="438"/>
      <c r="C601" s="438"/>
      <c r="D601" s="438"/>
      <c r="E601" s="438"/>
      <c r="F601" s="438"/>
      <c r="G601" s="438"/>
      <c r="H601" s="438"/>
      <c r="I601" s="438"/>
      <c r="J601" s="438"/>
      <c r="K601" s="438"/>
      <c r="L601" s="438"/>
      <c r="M601" s="438"/>
      <c r="N601" s="447"/>
      <c r="O601" s="443"/>
      <c r="P601" s="438"/>
      <c r="Q601" s="438"/>
      <c r="R601" s="438"/>
      <c r="S601" s="438"/>
      <c r="T601" s="438"/>
      <c r="U601" s="438"/>
      <c r="V601" s="438"/>
      <c r="W601" s="438"/>
      <c r="X601" s="438"/>
      <c r="Y601" s="438"/>
      <c r="Z601" s="438"/>
      <c r="AA601" s="438"/>
    </row>
    <row r="602" spans="1:27" ht="12" customHeight="1" x14ac:dyDescent="0.25">
      <c r="A602" s="438"/>
      <c r="B602" s="438"/>
      <c r="C602" s="438"/>
      <c r="D602" s="438"/>
      <c r="E602" s="438"/>
      <c r="F602" s="438"/>
      <c r="G602" s="438"/>
      <c r="H602" s="438"/>
      <c r="I602" s="438"/>
      <c r="J602" s="438"/>
      <c r="K602" s="438"/>
      <c r="L602" s="438"/>
      <c r="M602" s="438"/>
      <c r="N602" s="447"/>
      <c r="O602" s="443"/>
      <c r="P602" s="438"/>
      <c r="Q602" s="438"/>
      <c r="R602" s="438"/>
      <c r="S602" s="438"/>
      <c r="T602" s="438"/>
      <c r="U602" s="438"/>
      <c r="V602" s="438"/>
      <c r="W602" s="438"/>
      <c r="X602" s="438"/>
      <c r="Y602" s="438"/>
      <c r="Z602" s="438"/>
      <c r="AA602" s="438"/>
    </row>
    <row r="603" spans="1:27" ht="12" customHeight="1" x14ac:dyDescent="0.25">
      <c r="A603" s="438"/>
      <c r="B603" s="438"/>
      <c r="C603" s="438"/>
      <c r="D603" s="438"/>
      <c r="E603" s="438"/>
      <c r="F603" s="438"/>
      <c r="G603" s="438"/>
      <c r="H603" s="438"/>
      <c r="I603" s="438"/>
      <c r="J603" s="438"/>
      <c r="K603" s="438"/>
      <c r="L603" s="438"/>
      <c r="M603" s="438"/>
      <c r="N603" s="447"/>
      <c r="O603" s="443"/>
      <c r="P603" s="438"/>
      <c r="Q603" s="438"/>
      <c r="R603" s="438"/>
      <c r="S603" s="438"/>
      <c r="T603" s="438"/>
      <c r="U603" s="438"/>
      <c r="V603" s="438"/>
      <c r="W603" s="438"/>
      <c r="X603" s="438"/>
      <c r="Y603" s="438"/>
      <c r="Z603" s="438"/>
      <c r="AA603" s="438"/>
    </row>
    <row r="604" spans="1:27" ht="12" customHeight="1" x14ac:dyDescent="0.25">
      <c r="A604" s="438"/>
      <c r="B604" s="438"/>
      <c r="C604" s="438"/>
      <c r="D604" s="438"/>
      <c r="E604" s="438"/>
      <c r="F604" s="438"/>
      <c r="G604" s="438"/>
      <c r="H604" s="438"/>
      <c r="I604" s="438"/>
      <c r="J604" s="438"/>
      <c r="K604" s="438"/>
      <c r="L604" s="438"/>
      <c r="M604" s="438"/>
      <c r="N604" s="447"/>
      <c r="O604" s="443"/>
      <c r="P604" s="438"/>
      <c r="Q604" s="438"/>
      <c r="R604" s="438"/>
      <c r="S604" s="438"/>
      <c r="T604" s="438"/>
      <c r="U604" s="438"/>
      <c r="V604" s="438"/>
      <c r="W604" s="438"/>
      <c r="X604" s="438"/>
      <c r="Y604" s="438"/>
      <c r="Z604" s="438"/>
      <c r="AA604" s="438"/>
    </row>
    <row r="605" spans="1:27" ht="12" customHeight="1" x14ac:dyDescent="0.25">
      <c r="A605" s="438"/>
      <c r="B605" s="438"/>
      <c r="C605" s="438"/>
      <c r="D605" s="438"/>
      <c r="E605" s="438"/>
      <c r="F605" s="438"/>
      <c r="G605" s="438"/>
      <c r="H605" s="438"/>
      <c r="I605" s="438"/>
      <c r="J605" s="438"/>
      <c r="K605" s="438"/>
      <c r="L605" s="438"/>
      <c r="M605" s="438"/>
      <c r="N605" s="447"/>
      <c r="O605" s="443"/>
      <c r="P605" s="438"/>
      <c r="Q605" s="438"/>
      <c r="R605" s="438"/>
      <c r="S605" s="438"/>
      <c r="T605" s="438"/>
      <c r="U605" s="438"/>
      <c r="V605" s="438"/>
      <c r="W605" s="438"/>
      <c r="X605" s="438"/>
      <c r="Y605" s="438"/>
      <c r="Z605" s="438"/>
      <c r="AA605" s="438"/>
    </row>
    <row r="606" spans="1:27" ht="12" customHeight="1" x14ac:dyDescent="0.25">
      <c r="A606" s="438"/>
      <c r="B606" s="438"/>
      <c r="C606" s="438"/>
      <c r="D606" s="438"/>
      <c r="E606" s="438"/>
      <c r="F606" s="438"/>
      <c r="G606" s="438"/>
      <c r="H606" s="438"/>
      <c r="I606" s="438"/>
      <c r="J606" s="438"/>
      <c r="K606" s="438"/>
      <c r="L606" s="438"/>
      <c r="M606" s="438"/>
      <c r="N606" s="447"/>
      <c r="O606" s="443"/>
      <c r="P606" s="438"/>
      <c r="Q606" s="438"/>
      <c r="R606" s="438"/>
      <c r="S606" s="438"/>
      <c r="T606" s="438"/>
      <c r="U606" s="438"/>
      <c r="V606" s="438"/>
      <c r="W606" s="438"/>
      <c r="X606" s="438"/>
      <c r="Y606" s="438"/>
      <c r="Z606" s="438"/>
      <c r="AA606" s="438"/>
    </row>
    <row r="607" spans="1:27" ht="12" customHeight="1" x14ac:dyDescent="0.25">
      <c r="A607" s="438"/>
      <c r="B607" s="438"/>
      <c r="C607" s="438"/>
      <c r="D607" s="438"/>
      <c r="E607" s="438"/>
      <c r="F607" s="438"/>
      <c r="G607" s="438"/>
      <c r="H607" s="438"/>
      <c r="I607" s="438"/>
      <c r="J607" s="438"/>
      <c r="K607" s="438"/>
      <c r="L607" s="438"/>
      <c r="M607" s="438"/>
      <c r="N607" s="447"/>
      <c r="O607" s="443"/>
      <c r="P607" s="438"/>
      <c r="Q607" s="438"/>
      <c r="R607" s="438"/>
      <c r="S607" s="438"/>
      <c r="T607" s="438"/>
      <c r="U607" s="438"/>
      <c r="V607" s="438"/>
      <c r="W607" s="438"/>
      <c r="X607" s="438"/>
      <c r="Y607" s="438"/>
      <c r="Z607" s="438"/>
      <c r="AA607" s="438"/>
    </row>
    <row r="608" spans="1:27" ht="12" customHeight="1" x14ac:dyDescent="0.25">
      <c r="A608" s="438"/>
      <c r="B608" s="438"/>
      <c r="C608" s="438"/>
      <c r="D608" s="438"/>
      <c r="E608" s="438"/>
      <c r="F608" s="438"/>
      <c r="G608" s="438"/>
      <c r="H608" s="438"/>
      <c r="I608" s="438"/>
      <c r="J608" s="438"/>
      <c r="K608" s="438"/>
      <c r="L608" s="438"/>
      <c r="M608" s="438"/>
      <c r="N608" s="447"/>
      <c r="O608" s="443"/>
      <c r="P608" s="438"/>
      <c r="Q608" s="438"/>
      <c r="R608" s="438"/>
      <c r="S608" s="438"/>
      <c r="T608" s="438"/>
      <c r="U608" s="438"/>
      <c r="V608" s="438"/>
      <c r="W608" s="438"/>
      <c r="X608" s="438"/>
      <c r="Y608" s="438"/>
      <c r="Z608" s="438"/>
      <c r="AA608" s="438"/>
    </row>
    <row r="609" spans="1:27" ht="12" customHeight="1" x14ac:dyDescent="0.25">
      <c r="A609" s="438"/>
      <c r="B609" s="438"/>
      <c r="C609" s="438"/>
      <c r="D609" s="438"/>
      <c r="E609" s="438"/>
      <c r="F609" s="438"/>
      <c r="G609" s="438"/>
      <c r="H609" s="438"/>
      <c r="I609" s="438"/>
      <c r="J609" s="438"/>
      <c r="K609" s="438"/>
      <c r="L609" s="438"/>
      <c r="M609" s="438"/>
      <c r="N609" s="447"/>
      <c r="O609" s="443"/>
      <c r="P609" s="438"/>
      <c r="Q609" s="438"/>
      <c r="R609" s="438"/>
      <c r="S609" s="438"/>
      <c r="T609" s="438"/>
      <c r="U609" s="438"/>
      <c r="V609" s="438"/>
      <c r="W609" s="438"/>
      <c r="X609" s="438"/>
      <c r="Y609" s="438"/>
      <c r="Z609" s="438"/>
      <c r="AA609" s="438"/>
    </row>
    <row r="610" spans="1:27" ht="12" customHeight="1" x14ac:dyDescent="0.25">
      <c r="A610" s="438"/>
      <c r="B610" s="438"/>
      <c r="C610" s="438"/>
      <c r="D610" s="438"/>
      <c r="E610" s="438"/>
      <c r="F610" s="438"/>
      <c r="G610" s="438"/>
      <c r="H610" s="438"/>
      <c r="I610" s="438"/>
      <c r="J610" s="438"/>
      <c r="K610" s="438"/>
      <c r="L610" s="438"/>
      <c r="M610" s="438"/>
      <c r="N610" s="447"/>
      <c r="O610" s="443"/>
      <c r="P610" s="438"/>
      <c r="Q610" s="438"/>
      <c r="R610" s="438"/>
      <c r="S610" s="438"/>
      <c r="T610" s="438"/>
      <c r="U610" s="438"/>
      <c r="V610" s="438"/>
      <c r="W610" s="438"/>
      <c r="X610" s="438"/>
      <c r="Y610" s="438"/>
      <c r="Z610" s="438"/>
      <c r="AA610" s="438"/>
    </row>
    <row r="611" spans="1:27" ht="12" customHeight="1" x14ac:dyDescent="0.25">
      <c r="A611" s="438"/>
      <c r="B611" s="438"/>
      <c r="C611" s="438"/>
      <c r="D611" s="438"/>
      <c r="E611" s="438"/>
      <c r="F611" s="438"/>
      <c r="G611" s="438"/>
      <c r="H611" s="438"/>
      <c r="I611" s="438"/>
      <c r="J611" s="438"/>
      <c r="K611" s="438"/>
      <c r="L611" s="438"/>
      <c r="M611" s="438"/>
      <c r="N611" s="447"/>
      <c r="O611" s="443"/>
      <c r="P611" s="438"/>
      <c r="Q611" s="438"/>
      <c r="R611" s="438"/>
      <c r="S611" s="438"/>
      <c r="T611" s="438"/>
      <c r="U611" s="438"/>
      <c r="V611" s="438"/>
      <c r="W611" s="438"/>
      <c r="X611" s="438"/>
      <c r="Y611" s="438"/>
      <c r="Z611" s="438"/>
      <c r="AA611" s="438"/>
    </row>
    <row r="612" spans="1:27" ht="12" customHeight="1" x14ac:dyDescent="0.25">
      <c r="A612" s="438"/>
      <c r="B612" s="438"/>
      <c r="C612" s="438"/>
      <c r="D612" s="438"/>
      <c r="E612" s="438"/>
      <c r="F612" s="438"/>
      <c r="G612" s="438"/>
      <c r="H612" s="438"/>
      <c r="I612" s="438"/>
      <c r="J612" s="438"/>
      <c r="K612" s="438"/>
      <c r="L612" s="438"/>
      <c r="M612" s="438"/>
      <c r="N612" s="447"/>
      <c r="O612" s="443"/>
      <c r="P612" s="438"/>
      <c r="Q612" s="438"/>
      <c r="R612" s="438"/>
      <c r="S612" s="438"/>
      <c r="T612" s="438"/>
      <c r="U612" s="438"/>
      <c r="V612" s="438"/>
      <c r="W612" s="438"/>
      <c r="X612" s="438"/>
      <c r="Y612" s="438"/>
      <c r="Z612" s="438"/>
      <c r="AA612" s="438"/>
    </row>
    <row r="613" spans="1:27" ht="12" customHeight="1" x14ac:dyDescent="0.25">
      <c r="A613" s="438"/>
      <c r="B613" s="438"/>
      <c r="C613" s="438"/>
      <c r="D613" s="438"/>
      <c r="E613" s="438"/>
      <c r="F613" s="438"/>
      <c r="G613" s="438"/>
      <c r="H613" s="438"/>
      <c r="I613" s="438"/>
      <c r="J613" s="438"/>
      <c r="K613" s="438"/>
      <c r="L613" s="438"/>
      <c r="M613" s="438"/>
      <c r="N613" s="447"/>
      <c r="O613" s="443"/>
      <c r="P613" s="438"/>
      <c r="Q613" s="438"/>
      <c r="R613" s="438"/>
      <c r="S613" s="438"/>
      <c r="T613" s="438"/>
      <c r="U613" s="438"/>
      <c r="V613" s="438"/>
      <c r="W613" s="438"/>
      <c r="X613" s="438"/>
      <c r="Y613" s="438"/>
      <c r="Z613" s="438"/>
      <c r="AA613" s="438"/>
    </row>
    <row r="614" spans="1:27" ht="12" customHeight="1" x14ac:dyDescent="0.25">
      <c r="A614" s="438"/>
      <c r="B614" s="438"/>
      <c r="C614" s="438"/>
      <c r="D614" s="438"/>
      <c r="E614" s="438"/>
      <c r="F614" s="438"/>
      <c r="G614" s="438"/>
      <c r="H614" s="438"/>
      <c r="I614" s="438"/>
      <c r="J614" s="438"/>
      <c r="K614" s="438"/>
      <c r="L614" s="438"/>
      <c r="M614" s="438"/>
      <c r="N614" s="447"/>
      <c r="O614" s="443"/>
      <c r="P614" s="438"/>
      <c r="Q614" s="438"/>
      <c r="R614" s="438"/>
      <c r="S614" s="438"/>
      <c r="T614" s="438"/>
      <c r="U614" s="438"/>
      <c r="V614" s="438"/>
      <c r="W614" s="438"/>
      <c r="X614" s="438"/>
      <c r="Y614" s="438"/>
      <c r="Z614" s="438"/>
      <c r="AA614" s="438"/>
    </row>
    <row r="615" spans="1:27" ht="12" customHeight="1" x14ac:dyDescent="0.25">
      <c r="A615" s="438"/>
      <c r="B615" s="438"/>
      <c r="C615" s="438"/>
      <c r="D615" s="438"/>
      <c r="E615" s="438"/>
      <c r="F615" s="438"/>
      <c r="G615" s="438"/>
      <c r="H615" s="438"/>
      <c r="I615" s="438"/>
      <c r="J615" s="438"/>
      <c r="K615" s="438"/>
      <c r="L615" s="438"/>
      <c r="M615" s="438"/>
      <c r="N615" s="447"/>
      <c r="O615" s="443"/>
      <c r="P615" s="438"/>
      <c r="Q615" s="438"/>
      <c r="R615" s="438"/>
      <c r="S615" s="438"/>
      <c r="T615" s="438"/>
      <c r="U615" s="438"/>
      <c r="V615" s="438"/>
      <c r="W615" s="438"/>
      <c r="X615" s="438"/>
      <c r="Y615" s="438"/>
      <c r="Z615" s="438"/>
      <c r="AA615" s="438"/>
    </row>
    <row r="616" spans="1:27" ht="12" customHeight="1" x14ac:dyDescent="0.25">
      <c r="A616" s="438"/>
      <c r="B616" s="438"/>
      <c r="C616" s="438"/>
      <c r="D616" s="438"/>
      <c r="E616" s="438"/>
      <c r="F616" s="438"/>
      <c r="G616" s="438"/>
      <c r="H616" s="438"/>
      <c r="I616" s="438"/>
      <c r="J616" s="438"/>
      <c r="K616" s="438"/>
      <c r="L616" s="438"/>
      <c r="M616" s="438"/>
      <c r="N616" s="447"/>
      <c r="O616" s="443"/>
      <c r="P616" s="438"/>
      <c r="Q616" s="438"/>
      <c r="R616" s="438"/>
      <c r="S616" s="438"/>
      <c r="T616" s="438"/>
      <c r="U616" s="438"/>
      <c r="V616" s="438"/>
      <c r="W616" s="438"/>
      <c r="X616" s="438"/>
      <c r="Y616" s="438"/>
      <c r="Z616" s="438"/>
      <c r="AA616" s="438"/>
    </row>
    <row r="617" spans="1:27" ht="12" customHeight="1" x14ac:dyDescent="0.25">
      <c r="A617" s="438"/>
      <c r="B617" s="438"/>
      <c r="C617" s="438"/>
      <c r="D617" s="438"/>
      <c r="E617" s="438"/>
      <c r="F617" s="438"/>
      <c r="G617" s="438"/>
      <c r="H617" s="438"/>
      <c r="I617" s="438"/>
      <c r="J617" s="438"/>
      <c r="K617" s="438"/>
      <c r="L617" s="438"/>
      <c r="M617" s="438"/>
      <c r="N617" s="447"/>
      <c r="O617" s="443"/>
      <c r="P617" s="438"/>
      <c r="Q617" s="438"/>
      <c r="R617" s="438"/>
      <c r="S617" s="438"/>
      <c r="T617" s="438"/>
      <c r="U617" s="438"/>
      <c r="V617" s="438"/>
      <c r="W617" s="438"/>
      <c r="X617" s="438"/>
      <c r="Y617" s="438"/>
      <c r="Z617" s="438"/>
      <c r="AA617" s="438"/>
    </row>
    <row r="618" spans="1:27" ht="12" customHeight="1" x14ac:dyDescent="0.25">
      <c r="A618" s="438"/>
      <c r="B618" s="438"/>
      <c r="C618" s="438"/>
      <c r="D618" s="438"/>
      <c r="E618" s="438"/>
      <c r="F618" s="438"/>
      <c r="G618" s="438"/>
      <c r="H618" s="438"/>
      <c r="I618" s="438"/>
      <c r="J618" s="438"/>
      <c r="K618" s="438"/>
      <c r="L618" s="438"/>
      <c r="M618" s="438"/>
      <c r="N618" s="447"/>
      <c r="O618" s="443"/>
      <c r="P618" s="438"/>
      <c r="Q618" s="438"/>
      <c r="R618" s="438"/>
      <c r="S618" s="438"/>
      <c r="T618" s="438"/>
      <c r="U618" s="438"/>
      <c r="V618" s="438"/>
      <c r="W618" s="438"/>
      <c r="X618" s="438"/>
      <c r="Y618" s="438"/>
      <c r="Z618" s="438"/>
      <c r="AA618" s="438"/>
    </row>
    <row r="619" spans="1:27" ht="12" customHeight="1" x14ac:dyDescent="0.25">
      <c r="A619" s="438"/>
      <c r="B619" s="438"/>
      <c r="C619" s="438"/>
      <c r="D619" s="438"/>
      <c r="E619" s="438"/>
      <c r="F619" s="438"/>
      <c r="G619" s="438"/>
      <c r="H619" s="438"/>
      <c r="I619" s="438"/>
      <c r="J619" s="438"/>
      <c r="K619" s="438"/>
      <c r="L619" s="438"/>
      <c r="M619" s="438"/>
      <c r="N619" s="447"/>
      <c r="O619" s="443"/>
      <c r="P619" s="438"/>
      <c r="Q619" s="438"/>
      <c r="R619" s="438"/>
      <c r="S619" s="438"/>
      <c r="T619" s="438"/>
      <c r="U619" s="438"/>
      <c r="V619" s="438"/>
      <c r="W619" s="438"/>
      <c r="X619" s="438"/>
      <c r="Y619" s="438"/>
      <c r="Z619" s="438"/>
      <c r="AA619" s="438"/>
    </row>
    <row r="620" spans="1:27" ht="12" customHeight="1" x14ac:dyDescent="0.25">
      <c r="A620" s="438"/>
      <c r="B620" s="438"/>
      <c r="C620" s="438"/>
      <c r="D620" s="438"/>
      <c r="E620" s="438"/>
      <c r="F620" s="438"/>
      <c r="G620" s="438"/>
      <c r="H620" s="438"/>
      <c r="I620" s="438"/>
      <c r="J620" s="438"/>
      <c r="K620" s="438"/>
      <c r="L620" s="438"/>
      <c r="M620" s="438"/>
      <c r="N620" s="447"/>
      <c r="O620" s="443"/>
      <c r="P620" s="438"/>
      <c r="Q620" s="438"/>
      <c r="R620" s="438"/>
      <c r="S620" s="438"/>
      <c r="T620" s="438"/>
      <c r="U620" s="438"/>
      <c r="V620" s="438"/>
      <c r="W620" s="438"/>
      <c r="X620" s="438"/>
      <c r="Y620" s="438"/>
      <c r="Z620" s="438"/>
      <c r="AA620" s="438"/>
    </row>
    <row r="621" spans="1:27" ht="12" customHeight="1" x14ac:dyDescent="0.25">
      <c r="A621" s="438"/>
      <c r="B621" s="438"/>
      <c r="C621" s="438"/>
      <c r="D621" s="438"/>
      <c r="E621" s="438"/>
      <c r="F621" s="438"/>
      <c r="G621" s="438"/>
      <c r="H621" s="438"/>
      <c r="I621" s="438"/>
      <c r="J621" s="438"/>
      <c r="K621" s="438"/>
      <c r="L621" s="438"/>
      <c r="M621" s="438"/>
      <c r="N621" s="447"/>
      <c r="O621" s="443"/>
      <c r="P621" s="438"/>
      <c r="Q621" s="438"/>
      <c r="R621" s="438"/>
      <c r="S621" s="438"/>
      <c r="T621" s="438"/>
      <c r="U621" s="438"/>
      <c r="V621" s="438"/>
      <c r="W621" s="438"/>
      <c r="X621" s="438"/>
      <c r="Y621" s="438"/>
      <c r="Z621" s="438"/>
      <c r="AA621" s="438"/>
    </row>
    <row r="622" spans="1:27" ht="12" customHeight="1" x14ac:dyDescent="0.25">
      <c r="A622" s="438"/>
      <c r="B622" s="438"/>
      <c r="C622" s="438"/>
      <c r="D622" s="438"/>
      <c r="E622" s="438"/>
      <c r="F622" s="438"/>
      <c r="G622" s="438"/>
      <c r="H622" s="438"/>
      <c r="I622" s="438"/>
      <c r="J622" s="438"/>
      <c r="K622" s="438"/>
      <c r="L622" s="438"/>
      <c r="M622" s="438"/>
      <c r="N622" s="447"/>
      <c r="O622" s="443"/>
      <c r="P622" s="438"/>
      <c r="Q622" s="438"/>
      <c r="R622" s="438"/>
      <c r="S622" s="438"/>
      <c r="T622" s="438"/>
      <c r="U622" s="438"/>
      <c r="V622" s="438"/>
      <c r="W622" s="438"/>
      <c r="X622" s="438"/>
      <c r="Y622" s="438"/>
      <c r="Z622" s="438"/>
      <c r="AA622" s="438"/>
    </row>
    <row r="623" spans="1:27" ht="12" customHeight="1" x14ac:dyDescent="0.25">
      <c r="A623" s="438"/>
      <c r="B623" s="438"/>
      <c r="C623" s="438"/>
      <c r="D623" s="438"/>
      <c r="E623" s="438"/>
      <c r="F623" s="438"/>
      <c r="G623" s="438"/>
      <c r="H623" s="438"/>
      <c r="I623" s="438"/>
      <c r="J623" s="438"/>
      <c r="K623" s="438"/>
      <c r="L623" s="438"/>
      <c r="M623" s="438"/>
      <c r="N623" s="447"/>
      <c r="O623" s="443"/>
      <c r="P623" s="438"/>
      <c r="Q623" s="438"/>
      <c r="R623" s="438"/>
      <c r="S623" s="438"/>
      <c r="T623" s="438"/>
      <c r="U623" s="438"/>
      <c r="V623" s="438"/>
      <c r="W623" s="438"/>
      <c r="X623" s="438"/>
      <c r="Y623" s="438"/>
      <c r="Z623" s="438"/>
      <c r="AA623" s="438"/>
    </row>
    <row r="624" spans="1:27" ht="12" customHeight="1" x14ac:dyDescent="0.25">
      <c r="A624" s="438"/>
      <c r="B624" s="438"/>
      <c r="C624" s="438"/>
      <c r="D624" s="438"/>
      <c r="E624" s="438"/>
      <c r="F624" s="438"/>
      <c r="G624" s="438"/>
      <c r="H624" s="438"/>
      <c r="I624" s="438"/>
      <c r="J624" s="438"/>
      <c r="K624" s="438"/>
      <c r="L624" s="438"/>
      <c r="M624" s="438"/>
      <c r="N624" s="447"/>
      <c r="O624" s="443"/>
      <c r="P624" s="438"/>
      <c r="Q624" s="438"/>
      <c r="R624" s="438"/>
      <c r="S624" s="438"/>
      <c r="T624" s="438"/>
      <c r="U624" s="438"/>
      <c r="V624" s="438"/>
      <c r="W624" s="438"/>
      <c r="X624" s="438"/>
      <c r="Y624" s="438"/>
      <c r="Z624" s="438"/>
      <c r="AA624" s="438"/>
    </row>
    <row r="625" spans="1:27" ht="12" customHeight="1" x14ac:dyDescent="0.25">
      <c r="A625" s="438"/>
      <c r="B625" s="438"/>
      <c r="C625" s="438"/>
      <c r="D625" s="438"/>
      <c r="E625" s="438"/>
      <c r="F625" s="438"/>
      <c r="G625" s="438"/>
      <c r="H625" s="438"/>
      <c r="I625" s="438"/>
      <c r="J625" s="438"/>
      <c r="K625" s="438"/>
      <c r="L625" s="438"/>
      <c r="M625" s="438"/>
      <c r="N625" s="447"/>
      <c r="O625" s="443"/>
      <c r="P625" s="438"/>
      <c r="Q625" s="438"/>
      <c r="R625" s="438"/>
      <c r="S625" s="438"/>
      <c r="T625" s="438"/>
      <c r="U625" s="438"/>
      <c r="V625" s="438"/>
      <c r="W625" s="438"/>
      <c r="X625" s="438"/>
      <c r="Y625" s="438"/>
      <c r="Z625" s="438"/>
      <c r="AA625" s="438"/>
    </row>
    <row r="626" spans="1:27" ht="12" customHeight="1" x14ac:dyDescent="0.25">
      <c r="A626" s="438"/>
      <c r="B626" s="438"/>
      <c r="C626" s="438"/>
      <c r="D626" s="438"/>
      <c r="E626" s="438"/>
      <c r="F626" s="438"/>
      <c r="G626" s="438"/>
      <c r="H626" s="438"/>
      <c r="I626" s="438"/>
      <c r="J626" s="438"/>
      <c r="K626" s="438"/>
      <c r="L626" s="438"/>
      <c r="M626" s="438"/>
      <c r="N626" s="447"/>
      <c r="O626" s="443"/>
      <c r="P626" s="438"/>
      <c r="Q626" s="438"/>
      <c r="R626" s="438"/>
      <c r="S626" s="438"/>
      <c r="T626" s="438"/>
      <c r="U626" s="438"/>
      <c r="V626" s="438"/>
      <c r="W626" s="438"/>
      <c r="X626" s="438"/>
      <c r="Y626" s="438"/>
      <c r="Z626" s="438"/>
      <c r="AA626" s="438"/>
    </row>
    <row r="627" spans="1:27" ht="12" customHeight="1" x14ac:dyDescent="0.25">
      <c r="A627" s="438"/>
      <c r="B627" s="438"/>
      <c r="C627" s="438"/>
      <c r="D627" s="438"/>
      <c r="E627" s="438"/>
      <c r="F627" s="438"/>
      <c r="G627" s="438"/>
      <c r="H627" s="438"/>
      <c r="I627" s="438"/>
      <c r="J627" s="438"/>
      <c r="K627" s="438"/>
      <c r="L627" s="438"/>
      <c r="M627" s="438"/>
      <c r="N627" s="447"/>
      <c r="O627" s="443"/>
      <c r="P627" s="438"/>
      <c r="Q627" s="438"/>
      <c r="R627" s="438"/>
      <c r="S627" s="438"/>
      <c r="T627" s="438"/>
      <c r="U627" s="438"/>
      <c r="V627" s="438"/>
      <c r="W627" s="438"/>
      <c r="X627" s="438"/>
      <c r="Y627" s="438"/>
      <c r="Z627" s="438"/>
      <c r="AA627" s="438"/>
    </row>
    <row r="628" spans="1:27" ht="12" customHeight="1" x14ac:dyDescent="0.25">
      <c r="A628" s="438"/>
      <c r="B628" s="438"/>
      <c r="C628" s="438"/>
      <c r="D628" s="438"/>
      <c r="E628" s="438"/>
      <c r="F628" s="438"/>
      <c r="G628" s="438"/>
      <c r="H628" s="438"/>
      <c r="I628" s="438"/>
      <c r="J628" s="438"/>
      <c r="K628" s="438"/>
      <c r="L628" s="438"/>
      <c r="M628" s="438"/>
      <c r="N628" s="447"/>
      <c r="O628" s="443"/>
      <c r="P628" s="438"/>
      <c r="Q628" s="438"/>
      <c r="R628" s="438"/>
      <c r="S628" s="438"/>
      <c r="T628" s="438"/>
      <c r="U628" s="438"/>
      <c r="V628" s="438"/>
      <c r="W628" s="438"/>
      <c r="X628" s="438"/>
      <c r="Y628" s="438"/>
      <c r="Z628" s="438"/>
      <c r="AA628" s="438"/>
    </row>
    <row r="629" spans="1:27" ht="12" customHeight="1" x14ac:dyDescent="0.25">
      <c r="A629" s="438"/>
      <c r="B629" s="438"/>
      <c r="C629" s="438"/>
      <c r="D629" s="438"/>
      <c r="E629" s="438"/>
      <c r="F629" s="438"/>
      <c r="G629" s="438"/>
      <c r="H629" s="438"/>
      <c r="I629" s="438"/>
      <c r="J629" s="438"/>
      <c r="K629" s="438"/>
      <c r="L629" s="438"/>
      <c r="M629" s="438"/>
      <c r="N629" s="447"/>
      <c r="O629" s="443"/>
      <c r="P629" s="438"/>
      <c r="Q629" s="438"/>
      <c r="R629" s="438"/>
      <c r="S629" s="438"/>
      <c r="T629" s="438"/>
      <c r="U629" s="438"/>
      <c r="V629" s="438"/>
      <c r="W629" s="438"/>
      <c r="X629" s="438"/>
      <c r="Y629" s="438"/>
      <c r="Z629" s="438"/>
      <c r="AA629" s="438"/>
    </row>
    <row r="630" spans="1:27" ht="12" customHeight="1" x14ac:dyDescent="0.25">
      <c r="A630" s="438"/>
      <c r="B630" s="438"/>
      <c r="C630" s="438"/>
      <c r="D630" s="438"/>
      <c r="E630" s="438"/>
      <c r="F630" s="438"/>
      <c r="G630" s="438"/>
      <c r="H630" s="438"/>
      <c r="I630" s="438"/>
      <c r="J630" s="438"/>
      <c r="K630" s="438"/>
      <c r="L630" s="438"/>
      <c r="M630" s="438"/>
      <c r="N630" s="447"/>
      <c r="O630" s="443"/>
      <c r="P630" s="438"/>
      <c r="Q630" s="438"/>
      <c r="R630" s="438"/>
      <c r="S630" s="438"/>
      <c r="T630" s="438"/>
      <c r="U630" s="438"/>
      <c r="V630" s="438"/>
      <c r="W630" s="438"/>
      <c r="X630" s="438"/>
      <c r="Y630" s="438"/>
      <c r="Z630" s="438"/>
      <c r="AA630" s="438"/>
    </row>
    <row r="631" spans="1:27" ht="12" customHeight="1" x14ac:dyDescent="0.25">
      <c r="A631" s="438"/>
      <c r="B631" s="438"/>
      <c r="C631" s="438"/>
      <c r="D631" s="438"/>
      <c r="E631" s="438"/>
      <c r="F631" s="438"/>
      <c r="G631" s="438"/>
      <c r="H631" s="438"/>
      <c r="I631" s="438"/>
      <c r="J631" s="438"/>
      <c r="K631" s="438"/>
      <c r="L631" s="438"/>
      <c r="M631" s="438"/>
      <c r="N631" s="447"/>
      <c r="O631" s="443"/>
      <c r="P631" s="438"/>
      <c r="Q631" s="438"/>
      <c r="R631" s="438"/>
      <c r="S631" s="438"/>
      <c r="T631" s="438"/>
      <c r="U631" s="438"/>
      <c r="V631" s="438"/>
      <c r="W631" s="438"/>
      <c r="X631" s="438"/>
      <c r="Y631" s="438"/>
      <c r="Z631" s="438"/>
      <c r="AA631" s="438"/>
    </row>
    <row r="632" spans="1:27" ht="12" customHeight="1" x14ac:dyDescent="0.25">
      <c r="A632" s="438"/>
      <c r="B632" s="438"/>
      <c r="C632" s="438"/>
      <c r="D632" s="438"/>
      <c r="E632" s="438"/>
      <c r="F632" s="438"/>
      <c r="G632" s="438"/>
      <c r="H632" s="438"/>
      <c r="I632" s="438"/>
      <c r="J632" s="438"/>
      <c r="K632" s="438"/>
      <c r="L632" s="438"/>
      <c r="M632" s="438"/>
      <c r="N632" s="447"/>
      <c r="O632" s="443"/>
      <c r="P632" s="438"/>
      <c r="Q632" s="438"/>
      <c r="R632" s="438"/>
      <c r="S632" s="438"/>
      <c r="T632" s="438"/>
      <c r="U632" s="438"/>
      <c r="V632" s="438"/>
      <c r="W632" s="438"/>
      <c r="X632" s="438"/>
      <c r="Y632" s="438"/>
      <c r="Z632" s="438"/>
      <c r="AA632" s="438"/>
    </row>
    <row r="633" spans="1:27" ht="12" customHeight="1" x14ac:dyDescent="0.25">
      <c r="A633" s="438"/>
      <c r="B633" s="438"/>
      <c r="C633" s="438"/>
      <c r="D633" s="438"/>
      <c r="E633" s="438"/>
      <c r="F633" s="438"/>
      <c r="G633" s="438"/>
      <c r="H633" s="438"/>
      <c r="I633" s="438"/>
      <c r="J633" s="438"/>
      <c r="K633" s="438"/>
      <c r="L633" s="438"/>
      <c r="M633" s="438"/>
      <c r="N633" s="447"/>
      <c r="O633" s="443"/>
      <c r="P633" s="438"/>
      <c r="Q633" s="438"/>
      <c r="R633" s="438"/>
      <c r="S633" s="438"/>
      <c r="T633" s="438"/>
      <c r="U633" s="438"/>
      <c r="V633" s="438"/>
      <c r="W633" s="438"/>
      <c r="X633" s="438"/>
      <c r="Y633" s="438"/>
      <c r="Z633" s="438"/>
      <c r="AA633" s="438"/>
    </row>
    <row r="634" spans="1:27" ht="12" customHeight="1" x14ac:dyDescent="0.25">
      <c r="A634" s="438"/>
      <c r="B634" s="438"/>
      <c r="C634" s="438"/>
      <c r="D634" s="438"/>
      <c r="E634" s="438"/>
      <c r="F634" s="438"/>
      <c r="G634" s="438"/>
      <c r="H634" s="438"/>
      <c r="I634" s="438"/>
      <c r="J634" s="438"/>
      <c r="K634" s="438"/>
      <c r="L634" s="438"/>
      <c r="M634" s="438"/>
      <c r="N634" s="447"/>
      <c r="O634" s="443"/>
      <c r="P634" s="438"/>
      <c r="Q634" s="438"/>
      <c r="R634" s="438"/>
      <c r="S634" s="438"/>
      <c r="T634" s="438"/>
      <c r="U634" s="438"/>
      <c r="V634" s="438"/>
      <c r="W634" s="438"/>
      <c r="X634" s="438"/>
      <c r="Y634" s="438"/>
      <c r="Z634" s="438"/>
      <c r="AA634" s="438"/>
    </row>
    <row r="635" spans="1:27" ht="12" customHeight="1" x14ac:dyDescent="0.25">
      <c r="A635" s="438"/>
      <c r="B635" s="438"/>
      <c r="C635" s="438"/>
      <c r="D635" s="438"/>
      <c r="E635" s="438"/>
      <c r="F635" s="438"/>
      <c r="G635" s="438"/>
      <c r="H635" s="438"/>
      <c r="I635" s="438"/>
      <c r="J635" s="438"/>
      <c r="K635" s="438"/>
      <c r="L635" s="438"/>
      <c r="M635" s="438"/>
      <c r="N635" s="447"/>
      <c r="O635" s="443"/>
      <c r="P635" s="438"/>
      <c r="Q635" s="438"/>
      <c r="R635" s="438"/>
      <c r="S635" s="438"/>
      <c r="T635" s="438"/>
      <c r="U635" s="438"/>
      <c r="V635" s="438"/>
      <c r="W635" s="438"/>
      <c r="X635" s="438"/>
      <c r="Y635" s="438"/>
      <c r="Z635" s="438"/>
      <c r="AA635" s="438"/>
    </row>
    <row r="636" spans="1:27" ht="12" customHeight="1" x14ac:dyDescent="0.25">
      <c r="A636" s="438"/>
      <c r="B636" s="438"/>
      <c r="C636" s="438"/>
      <c r="D636" s="438"/>
      <c r="E636" s="438"/>
      <c r="F636" s="438"/>
      <c r="G636" s="438"/>
      <c r="H636" s="438"/>
      <c r="I636" s="438"/>
      <c r="J636" s="438"/>
      <c r="K636" s="438"/>
      <c r="L636" s="438"/>
      <c r="M636" s="438"/>
      <c r="N636" s="447"/>
      <c r="O636" s="443"/>
      <c r="P636" s="438"/>
      <c r="Q636" s="438"/>
      <c r="R636" s="438"/>
      <c r="S636" s="438"/>
      <c r="T636" s="438"/>
      <c r="U636" s="438"/>
      <c r="V636" s="438"/>
      <c r="W636" s="438"/>
      <c r="X636" s="438"/>
      <c r="Y636" s="438"/>
      <c r="Z636" s="438"/>
      <c r="AA636" s="438"/>
    </row>
    <row r="637" spans="1:27" ht="12" customHeight="1" x14ac:dyDescent="0.25">
      <c r="A637" s="438"/>
      <c r="B637" s="438"/>
      <c r="C637" s="438"/>
      <c r="D637" s="438"/>
      <c r="E637" s="438"/>
      <c r="F637" s="438"/>
      <c r="G637" s="438"/>
      <c r="H637" s="438"/>
      <c r="I637" s="438"/>
      <c r="J637" s="438"/>
      <c r="K637" s="438"/>
      <c r="L637" s="438"/>
      <c r="M637" s="438"/>
      <c r="N637" s="447"/>
      <c r="O637" s="443"/>
      <c r="P637" s="438"/>
      <c r="Q637" s="438"/>
      <c r="R637" s="438"/>
      <c r="S637" s="438"/>
      <c r="T637" s="438"/>
      <c r="U637" s="438"/>
      <c r="V637" s="438"/>
      <c r="W637" s="438"/>
      <c r="X637" s="438"/>
      <c r="Y637" s="438"/>
      <c r="Z637" s="438"/>
      <c r="AA637" s="438"/>
    </row>
    <row r="638" spans="1:27" ht="12" customHeight="1" x14ac:dyDescent="0.25">
      <c r="A638" s="438"/>
      <c r="B638" s="438"/>
      <c r="C638" s="438"/>
      <c r="D638" s="438"/>
      <c r="E638" s="438"/>
      <c r="F638" s="438"/>
      <c r="G638" s="438"/>
      <c r="H638" s="438"/>
      <c r="I638" s="438"/>
      <c r="J638" s="438"/>
      <c r="K638" s="438"/>
      <c r="L638" s="438"/>
      <c r="M638" s="438"/>
      <c r="N638" s="447"/>
      <c r="O638" s="443"/>
      <c r="P638" s="438"/>
      <c r="Q638" s="438"/>
      <c r="R638" s="438"/>
      <c r="S638" s="438"/>
      <c r="T638" s="438"/>
      <c r="U638" s="438"/>
      <c r="V638" s="438"/>
      <c r="W638" s="438"/>
      <c r="X638" s="438"/>
      <c r="Y638" s="438"/>
      <c r="Z638" s="438"/>
      <c r="AA638" s="438"/>
    </row>
    <row r="639" spans="1:27" ht="12" customHeight="1" x14ac:dyDescent="0.25">
      <c r="A639" s="438"/>
      <c r="B639" s="438"/>
      <c r="C639" s="438"/>
      <c r="D639" s="438"/>
      <c r="E639" s="438"/>
      <c r="F639" s="438"/>
      <c r="G639" s="438"/>
      <c r="H639" s="438"/>
      <c r="I639" s="438"/>
      <c r="J639" s="438"/>
      <c r="K639" s="438"/>
      <c r="L639" s="438"/>
      <c r="M639" s="438"/>
      <c r="N639" s="447"/>
      <c r="O639" s="443"/>
      <c r="P639" s="438"/>
      <c r="Q639" s="438"/>
      <c r="R639" s="438"/>
      <c r="S639" s="438"/>
      <c r="T639" s="438"/>
      <c r="U639" s="438"/>
      <c r="V639" s="438"/>
      <c r="W639" s="438"/>
      <c r="X639" s="438"/>
      <c r="Y639" s="438"/>
      <c r="Z639" s="438"/>
      <c r="AA639" s="438"/>
    </row>
    <row r="640" spans="1:27" ht="12" customHeight="1" x14ac:dyDescent="0.25">
      <c r="A640" s="438"/>
      <c r="B640" s="438"/>
      <c r="C640" s="438"/>
      <c r="D640" s="438"/>
      <c r="E640" s="438"/>
      <c r="F640" s="438"/>
      <c r="G640" s="438"/>
      <c r="H640" s="438"/>
      <c r="I640" s="438"/>
      <c r="J640" s="438"/>
      <c r="K640" s="438"/>
      <c r="L640" s="438"/>
      <c r="M640" s="438"/>
      <c r="N640" s="447"/>
      <c r="O640" s="443"/>
      <c r="P640" s="438"/>
      <c r="Q640" s="438"/>
      <c r="R640" s="438"/>
      <c r="S640" s="438"/>
      <c r="T640" s="438"/>
      <c r="U640" s="438"/>
      <c r="V640" s="438"/>
      <c r="W640" s="438"/>
      <c r="X640" s="438"/>
      <c r="Y640" s="438"/>
      <c r="Z640" s="438"/>
      <c r="AA640" s="438"/>
    </row>
    <row r="641" spans="1:27" ht="12" customHeight="1" x14ac:dyDescent="0.25">
      <c r="A641" s="438"/>
      <c r="B641" s="438"/>
      <c r="C641" s="438"/>
      <c r="D641" s="438"/>
      <c r="E641" s="438"/>
      <c r="F641" s="438"/>
      <c r="G641" s="438"/>
      <c r="H641" s="438"/>
      <c r="I641" s="438"/>
      <c r="J641" s="438"/>
      <c r="K641" s="438"/>
      <c r="L641" s="438"/>
      <c r="M641" s="438"/>
      <c r="N641" s="447"/>
      <c r="O641" s="443"/>
      <c r="P641" s="438"/>
      <c r="Q641" s="438"/>
      <c r="R641" s="438"/>
      <c r="S641" s="438"/>
      <c r="T641" s="438"/>
      <c r="U641" s="438"/>
      <c r="V641" s="438"/>
      <c r="W641" s="438"/>
      <c r="X641" s="438"/>
      <c r="Y641" s="438"/>
      <c r="Z641" s="438"/>
      <c r="AA641" s="438"/>
    </row>
    <row r="642" spans="1:27" ht="12" customHeight="1" x14ac:dyDescent="0.25">
      <c r="A642" s="438"/>
      <c r="B642" s="438"/>
      <c r="C642" s="438"/>
      <c r="D642" s="438"/>
      <c r="E642" s="438"/>
      <c r="F642" s="438"/>
      <c r="G642" s="438"/>
      <c r="H642" s="438"/>
      <c r="I642" s="438"/>
      <c r="J642" s="438"/>
      <c r="K642" s="438"/>
      <c r="L642" s="438"/>
      <c r="M642" s="438"/>
      <c r="N642" s="447"/>
      <c r="O642" s="443"/>
      <c r="P642" s="438"/>
      <c r="Q642" s="438"/>
      <c r="R642" s="438"/>
      <c r="S642" s="438"/>
      <c r="T642" s="438"/>
      <c r="U642" s="438"/>
      <c r="V642" s="438"/>
      <c r="W642" s="438"/>
      <c r="X642" s="438"/>
      <c r="Y642" s="438"/>
      <c r="Z642" s="438"/>
      <c r="AA642" s="438"/>
    </row>
    <row r="643" spans="1:27" ht="12" customHeight="1" x14ac:dyDescent="0.25">
      <c r="A643" s="438"/>
      <c r="B643" s="438"/>
      <c r="C643" s="438"/>
      <c r="D643" s="438"/>
      <c r="E643" s="438"/>
      <c r="F643" s="438"/>
      <c r="G643" s="438"/>
      <c r="H643" s="438"/>
      <c r="I643" s="438"/>
      <c r="J643" s="438"/>
      <c r="K643" s="438"/>
      <c r="L643" s="438"/>
      <c r="M643" s="438"/>
      <c r="N643" s="447"/>
      <c r="O643" s="443"/>
      <c r="P643" s="438"/>
      <c r="Q643" s="438"/>
      <c r="R643" s="438"/>
      <c r="S643" s="438"/>
      <c r="T643" s="438"/>
      <c r="U643" s="438"/>
      <c r="V643" s="438"/>
      <c r="W643" s="438"/>
      <c r="X643" s="438"/>
      <c r="Y643" s="438"/>
      <c r="Z643" s="438"/>
      <c r="AA643" s="438"/>
    </row>
    <row r="644" spans="1:27" ht="12" customHeight="1" x14ac:dyDescent="0.25">
      <c r="A644" s="438"/>
      <c r="B644" s="438"/>
      <c r="C644" s="438"/>
      <c r="D644" s="438"/>
      <c r="E644" s="438"/>
      <c r="F644" s="438"/>
      <c r="G644" s="438"/>
      <c r="H644" s="438"/>
      <c r="I644" s="438"/>
      <c r="J644" s="438"/>
      <c r="K644" s="438"/>
      <c r="L644" s="438"/>
      <c r="M644" s="438"/>
      <c r="N644" s="447"/>
      <c r="O644" s="443"/>
      <c r="P644" s="438"/>
      <c r="Q644" s="438"/>
      <c r="R644" s="438"/>
      <c r="S644" s="438"/>
      <c r="T644" s="438"/>
      <c r="U644" s="438"/>
      <c r="V644" s="438"/>
      <c r="W644" s="438"/>
      <c r="X644" s="438"/>
      <c r="Y644" s="438"/>
      <c r="Z644" s="438"/>
      <c r="AA644" s="438"/>
    </row>
    <row r="645" spans="1:27" ht="12" customHeight="1" x14ac:dyDescent="0.25">
      <c r="A645" s="438"/>
      <c r="B645" s="438"/>
      <c r="C645" s="438"/>
      <c r="D645" s="438"/>
      <c r="E645" s="438"/>
      <c r="F645" s="438"/>
      <c r="G645" s="438"/>
      <c r="H645" s="438"/>
      <c r="I645" s="438"/>
      <c r="J645" s="438"/>
      <c r="K645" s="438"/>
      <c r="L645" s="438"/>
      <c r="M645" s="438"/>
      <c r="N645" s="447"/>
      <c r="O645" s="443"/>
      <c r="P645" s="438"/>
      <c r="Q645" s="438"/>
      <c r="R645" s="438"/>
      <c r="S645" s="438"/>
      <c r="T645" s="438"/>
      <c r="U645" s="438"/>
      <c r="V645" s="438"/>
      <c r="W645" s="438"/>
      <c r="X645" s="438"/>
      <c r="Y645" s="438"/>
      <c r="Z645" s="438"/>
      <c r="AA645" s="438"/>
    </row>
    <row r="646" spans="1:27" ht="12" customHeight="1" x14ac:dyDescent="0.25">
      <c r="A646" s="438"/>
      <c r="B646" s="438"/>
      <c r="C646" s="438"/>
      <c r="D646" s="438"/>
      <c r="E646" s="438"/>
      <c r="F646" s="438"/>
      <c r="G646" s="438"/>
      <c r="H646" s="438"/>
      <c r="I646" s="438"/>
      <c r="J646" s="438"/>
      <c r="K646" s="438"/>
      <c r="L646" s="438"/>
      <c r="M646" s="438"/>
      <c r="N646" s="447"/>
      <c r="O646" s="443"/>
      <c r="P646" s="438"/>
      <c r="Q646" s="438"/>
      <c r="R646" s="438"/>
      <c r="S646" s="438"/>
      <c r="T646" s="438"/>
      <c r="U646" s="438"/>
      <c r="V646" s="438"/>
      <c r="W646" s="438"/>
      <c r="X646" s="438"/>
      <c r="Y646" s="438"/>
      <c r="Z646" s="438"/>
      <c r="AA646" s="438"/>
    </row>
    <row r="647" spans="1:27" ht="12" customHeight="1" x14ac:dyDescent="0.25">
      <c r="A647" s="438"/>
      <c r="B647" s="438"/>
      <c r="C647" s="438"/>
      <c r="D647" s="438"/>
      <c r="E647" s="438"/>
      <c r="F647" s="438"/>
      <c r="G647" s="438"/>
      <c r="H647" s="438"/>
      <c r="I647" s="438"/>
      <c r="J647" s="438"/>
      <c r="K647" s="438"/>
      <c r="L647" s="438"/>
      <c r="M647" s="438"/>
      <c r="N647" s="447"/>
      <c r="O647" s="443"/>
      <c r="P647" s="438"/>
      <c r="Q647" s="438"/>
      <c r="R647" s="438"/>
      <c r="S647" s="438"/>
      <c r="T647" s="438"/>
      <c r="U647" s="438"/>
      <c r="V647" s="438"/>
      <c r="W647" s="438"/>
      <c r="X647" s="438"/>
      <c r="Y647" s="438"/>
      <c r="Z647" s="438"/>
      <c r="AA647" s="438"/>
    </row>
    <row r="648" spans="1:27" ht="12" customHeight="1" x14ac:dyDescent="0.25">
      <c r="A648" s="438"/>
      <c r="B648" s="438"/>
      <c r="C648" s="438"/>
      <c r="D648" s="438"/>
      <c r="E648" s="438"/>
      <c r="F648" s="438"/>
      <c r="G648" s="438"/>
      <c r="H648" s="438"/>
      <c r="I648" s="438"/>
      <c r="J648" s="438"/>
      <c r="K648" s="438"/>
      <c r="L648" s="438"/>
      <c r="M648" s="438"/>
      <c r="N648" s="447"/>
      <c r="O648" s="443"/>
      <c r="P648" s="438"/>
      <c r="Q648" s="438"/>
      <c r="R648" s="438"/>
      <c r="S648" s="438"/>
      <c r="T648" s="438"/>
      <c r="U648" s="438"/>
      <c r="V648" s="438"/>
      <c r="W648" s="438"/>
      <c r="X648" s="438"/>
      <c r="Y648" s="438"/>
      <c r="Z648" s="438"/>
      <c r="AA648" s="438"/>
    </row>
    <row r="649" spans="1:27" ht="12" customHeight="1" x14ac:dyDescent="0.25">
      <c r="A649" s="438"/>
      <c r="B649" s="438"/>
      <c r="C649" s="438"/>
      <c r="D649" s="438"/>
      <c r="E649" s="438"/>
      <c r="F649" s="438"/>
      <c r="G649" s="438"/>
      <c r="H649" s="438"/>
      <c r="I649" s="438"/>
      <c r="J649" s="438"/>
      <c r="K649" s="438"/>
      <c r="L649" s="438"/>
      <c r="M649" s="438"/>
      <c r="N649" s="447"/>
      <c r="O649" s="443"/>
      <c r="P649" s="438"/>
      <c r="Q649" s="438"/>
      <c r="R649" s="438"/>
      <c r="S649" s="438"/>
      <c r="T649" s="438"/>
      <c r="U649" s="438"/>
      <c r="V649" s="438"/>
      <c r="W649" s="438"/>
      <c r="X649" s="438"/>
      <c r="Y649" s="438"/>
      <c r="Z649" s="438"/>
      <c r="AA649" s="438"/>
    </row>
    <row r="650" spans="1:27" ht="12" customHeight="1" x14ac:dyDescent="0.25">
      <c r="A650" s="438"/>
      <c r="B650" s="438"/>
      <c r="C650" s="438"/>
      <c r="D650" s="438"/>
      <c r="E650" s="438"/>
      <c r="F650" s="438"/>
      <c r="G650" s="438"/>
      <c r="H650" s="438"/>
      <c r="I650" s="438"/>
      <c r="J650" s="438"/>
      <c r="K650" s="438"/>
      <c r="L650" s="438"/>
      <c r="M650" s="438"/>
      <c r="N650" s="447"/>
      <c r="O650" s="443"/>
      <c r="P650" s="438"/>
      <c r="Q650" s="438"/>
      <c r="R650" s="438"/>
      <c r="S650" s="438"/>
      <c r="T650" s="438"/>
      <c r="U650" s="438"/>
      <c r="V650" s="438"/>
      <c r="W650" s="438"/>
      <c r="X650" s="438"/>
      <c r="Y650" s="438"/>
      <c r="Z650" s="438"/>
      <c r="AA650" s="438"/>
    </row>
    <row r="651" spans="1:27" ht="12" customHeight="1" x14ac:dyDescent="0.25">
      <c r="A651" s="438"/>
      <c r="B651" s="438"/>
      <c r="C651" s="438"/>
      <c r="D651" s="438"/>
      <c r="E651" s="438"/>
      <c r="F651" s="438"/>
      <c r="G651" s="438"/>
      <c r="H651" s="438"/>
      <c r="I651" s="438"/>
      <c r="J651" s="438"/>
      <c r="K651" s="438"/>
      <c r="L651" s="438"/>
      <c r="M651" s="438"/>
      <c r="N651" s="447"/>
      <c r="O651" s="443"/>
      <c r="P651" s="438"/>
      <c r="Q651" s="438"/>
      <c r="R651" s="438"/>
      <c r="S651" s="438"/>
      <c r="T651" s="438"/>
      <c r="U651" s="438"/>
      <c r="V651" s="438"/>
      <c r="W651" s="438"/>
      <c r="X651" s="438"/>
      <c r="Y651" s="438"/>
      <c r="Z651" s="438"/>
      <c r="AA651" s="438"/>
    </row>
    <row r="652" spans="1:27" ht="12" customHeight="1" x14ac:dyDescent="0.25">
      <c r="A652" s="438"/>
      <c r="B652" s="438"/>
      <c r="C652" s="438"/>
      <c r="D652" s="438"/>
      <c r="E652" s="438"/>
      <c r="F652" s="438"/>
      <c r="G652" s="438"/>
      <c r="H652" s="438"/>
      <c r="I652" s="438"/>
      <c r="J652" s="438"/>
      <c r="K652" s="438"/>
      <c r="L652" s="438"/>
      <c r="M652" s="438"/>
      <c r="N652" s="447"/>
      <c r="O652" s="443"/>
      <c r="P652" s="438"/>
      <c r="Q652" s="438"/>
      <c r="R652" s="438"/>
      <c r="S652" s="438"/>
      <c r="T652" s="438"/>
      <c r="U652" s="438"/>
      <c r="V652" s="438"/>
      <c r="W652" s="438"/>
      <c r="X652" s="438"/>
      <c r="Y652" s="438"/>
      <c r="Z652" s="438"/>
      <c r="AA652" s="438"/>
    </row>
    <row r="653" spans="1:27" ht="12" customHeight="1" x14ac:dyDescent="0.25">
      <c r="A653" s="438"/>
      <c r="B653" s="438"/>
      <c r="C653" s="438"/>
      <c r="D653" s="438"/>
      <c r="E653" s="438"/>
      <c r="F653" s="438"/>
      <c r="G653" s="438"/>
      <c r="H653" s="438"/>
      <c r="I653" s="438"/>
      <c r="J653" s="438"/>
      <c r="K653" s="438"/>
      <c r="L653" s="438"/>
      <c r="M653" s="438"/>
      <c r="N653" s="447"/>
      <c r="O653" s="443"/>
      <c r="P653" s="438"/>
      <c r="Q653" s="438"/>
      <c r="R653" s="438"/>
      <c r="S653" s="438"/>
      <c r="T653" s="438"/>
      <c r="U653" s="438"/>
      <c r="V653" s="438"/>
      <c r="W653" s="438"/>
      <c r="X653" s="438"/>
      <c r="Y653" s="438"/>
      <c r="Z653" s="438"/>
      <c r="AA653" s="438"/>
    </row>
    <row r="654" spans="1:27" ht="12" customHeight="1" x14ac:dyDescent="0.25">
      <c r="A654" s="438"/>
      <c r="B654" s="438"/>
      <c r="C654" s="438"/>
      <c r="D654" s="438"/>
      <c r="E654" s="438"/>
      <c r="F654" s="438"/>
      <c r="G654" s="438"/>
      <c r="H654" s="438"/>
      <c r="I654" s="438"/>
      <c r="J654" s="438"/>
      <c r="K654" s="438"/>
      <c r="L654" s="438"/>
      <c r="M654" s="438"/>
      <c r="N654" s="447"/>
      <c r="O654" s="443"/>
      <c r="P654" s="438"/>
      <c r="Q654" s="438"/>
      <c r="R654" s="438"/>
      <c r="S654" s="438"/>
      <c r="T654" s="438"/>
      <c r="U654" s="438"/>
      <c r="V654" s="438"/>
      <c r="W654" s="438"/>
      <c r="X654" s="438"/>
      <c r="Y654" s="438"/>
      <c r="Z654" s="438"/>
      <c r="AA654" s="438"/>
    </row>
    <row r="655" spans="1:27" ht="12" customHeight="1" x14ac:dyDescent="0.25">
      <c r="A655" s="438"/>
      <c r="B655" s="438"/>
      <c r="C655" s="438"/>
      <c r="D655" s="438"/>
      <c r="E655" s="438"/>
      <c r="F655" s="438"/>
      <c r="G655" s="438"/>
      <c r="H655" s="438"/>
      <c r="I655" s="438"/>
      <c r="J655" s="438"/>
      <c r="K655" s="438"/>
      <c r="L655" s="438"/>
      <c r="M655" s="438"/>
      <c r="N655" s="447"/>
      <c r="O655" s="443"/>
      <c r="P655" s="438"/>
      <c r="Q655" s="438"/>
      <c r="R655" s="438"/>
      <c r="S655" s="438"/>
      <c r="T655" s="438"/>
      <c r="U655" s="438"/>
      <c r="V655" s="438"/>
      <c r="W655" s="438"/>
      <c r="X655" s="438"/>
      <c r="Y655" s="438"/>
      <c r="Z655" s="438"/>
      <c r="AA655" s="438"/>
    </row>
    <row r="656" spans="1:27" ht="12" customHeight="1" x14ac:dyDescent="0.25">
      <c r="A656" s="438"/>
      <c r="B656" s="438"/>
      <c r="C656" s="438"/>
      <c r="D656" s="438"/>
      <c r="E656" s="438"/>
      <c r="F656" s="438"/>
      <c r="G656" s="438"/>
      <c r="H656" s="438"/>
      <c r="I656" s="438"/>
      <c r="J656" s="438"/>
      <c r="K656" s="438"/>
      <c r="L656" s="438"/>
      <c r="M656" s="438"/>
      <c r="N656" s="447"/>
      <c r="O656" s="443"/>
      <c r="P656" s="438"/>
      <c r="Q656" s="438"/>
      <c r="R656" s="438"/>
      <c r="S656" s="438"/>
      <c r="T656" s="438"/>
      <c r="U656" s="438"/>
      <c r="V656" s="438"/>
      <c r="W656" s="438"/>
      <c r="X656" s="438"/>
      <c r="Y656" s="438"/>
      <c r="Z656" s="438"/>
      <c r="AA656" s="438"/>
    </row>
    <row r="657" spans="1:27" ht="12" customHeight="1" x14ac:dyDescent="0.25">
      <c r="A657" s="438"/>
      <c r="B657" s="438"/>
      <c r="C657" s="438"/>
      <c r="D657" s="438"/>
      <c r="E657" s="438"/>
      <c r="F657" s="438"/>
      <c r="G657" s="438"/>
      <c r="H657" s="438"/>
      <c r="I657" s="438"/>
      <c r="J657" s="438"/>
      <c r="K657" s="438"/>
      <c r="L657" s="438"/>
      <c r="M657" s="438"/>
      <c r="N657" s="447"/>
      <c r="O657" s="443"/>
      <c r="P657" s="438"/>
      <c r="Q657" s="438"/>
      <c r="R657" s="438"/>
      <c r="S657" s="438"/>
      <c r="T657" s="438"/>
      <c r="U657" s="438"/>
      <c r="V657" s="438"/>
      <c r="W657" s="438"/>
      <c r="X657" s="438"/>
      <c r="Y657" s="438"/>
      <c r="Z657" s="438"/>
      <c r="AA657" s="438"/>
    </row>
    <row r="658" spans="1:27" ht="12" customHeight="1" x14ac:dyDescent="0.25">
      <c r="A658" s="438"/>
      <c r="B658" s="438"/>
      <c r="C658" s="438"/>
      <c r="D658" s="438"/>
      <c r="E658" s="438"/>
      <c r="F658" s="438"/>
      <c r="G658" s="438"/>
      <c r="H658" s="438"/>
      <c r="I658" s="438"/>
      <c r="J658" s="438"/>
      <c r="K658" s="438"/>
      <c r="L658" s="438"/>
      <c r="M658" s="438"/>
      <c r="N658" s="447"/>
      <c r="O658" s="443"/>
      <c r="P658" s="438"/>
      <c r="Q658" s="438"/>
      <c r="R658" s="438"/>
      <c r="S658" s="438"/>
      <c r="T658" s="438"/>
      <c r="U658" s="438"/>
      <c r="V658" s="438"/>
      <c r="W658" s="438"/>
      <c r="X658" s="438"/>
      <c r="Y658" s="438"/>
      <c r="Z658" s="438"/>
      <c r="AA658" s="438"/>
    </row>
    <row r="659" spans="1:27" ht="12" customHeight="1" x14ac:dyDescent="0.25">
      <c r="A659" s="438"/>
      <c r="B659" s="438"/>
      <c r="C659" s="438"/>
      <c r="D659" s="438"/>
      <c r="E659" s="438"/>
      <c r="F659" s="438"/>
      <c r="G659" s="438"/>
      <c r="H659" s="438"/>
      <c r="I659" s="438"/>
      <c r="J659" s="438"/>
      <c r="K659" s="438"/>
      <c r="L659" s="438"/>
      <c r="M659" s="438"/>
      <c r="N659" s="447"/>
      <c r="O659" s="443"/>
      <c r="P659" s="438"/>
      <c r="Q659" s="438"/>
      <c r="R659" s="438"/>
      <c r="S659" s="438"/>
      <c r="T659" s="438"/>
      <c r="U659" s="438"/>
      <c r="V659" s="438"/>
      <c r="W659" s="438"/>
      <c r="X659" s="438"/>
      <c r="Y659" s="438"/>
      <c r="Z659" s="438"/>
      <c r="AA659" s="438"/>
    </row>
    <row r="660" spans="1:27" ht="12" customHeight="1" x14ac:dyDescent="0.25">
      <c r="A660" s="438"/>
      <c r="B660" s="438"/>
      <c r="C660" s="438"/>
      <c r="D660" s="438"/>
      <c r="E660" s="438"/>
      <c r="F660" s="438"/>
      <c r="G660" s="438"/>
      <c r="H660" s="438"/>
      <c r="I660" s="438"/>
      <c r="J660" s="438"/>
      <c r="K660" s="438"/>
      <c r="L660" s="438"/>
      <c r="M660" s="438"/>
      <c r="N660" s="447"/>
      <c r="O660" s="443"/>
      <c r="P660" s="438"/>
      <c r="Q660" s="438"/>
      <c r="R660" s="438"/>
      <c r="S660" s="438"/>
      <c r="T660" s="438"/>
      <c r="U660" s="438"/>
      <c r="V660" s="438"/>
      <c r="W660" s="438"/>
      <c r="X660" s="438"/>
      <c r="Y660" s="438"/>
      <c r="Z660" s="438"/>
      <c r="AA660" s="438"/>
    </row>
    <row r="661" spans="1:27" ht="12" customHeight="1" x14ac:dyDescent="0.25">
      <c r="A661" s="438"/>
      <c r="B661" s="438"/>
      <c r="C661" s="438"/>
      <c r="D661" s="438"/>
      <c r="E661" s="438"/>
      <c r="F661" s="438"/>
      <c r="G661" s="438"/>
      <c r="H661" s="438"/>
      <c r="I661" s="438"/>
      <c r="J661" s="438"/>
      <c r="K661" s="438"/>
      <c r="L661" s="438"/>
      <c r="M661" s="438"/>
      <c r="N661" s="447"/>
      <c r="O661" s="443"/>
      <c r="P661" s="438"/>
      <c r="Q661" s="438"/>
      <c r="R661" s="438"/>
      <c r="S661" s="438"/>
      <c r="T661" s="438"/>
      <c r="U661" s="438"/>
      <c r="V661" s="438"/>
      <c r="W661" s="438"/>
      <c r="X661" s="438"/>
      <c r="Y661" s="438"/>
      <c r="Z661" s="438"/>
      <c r="AA661" s="438"/>
    </row>
    <row r="662" spans="1:27" ht="12" customHeight="1" x14ac:dyDescent="0.25">
      <c r="A662" s="438"/>
      <c r="B662" s="438"/>
      <c r="C662" s="438"/>
      <c r="D662" s="438"/>
      <c r="E662" s="438"/>
      <c r="F662" s="438"/>
      <c r="G662" s="438"/>
      <c r="H662" s="438"/>
      <c r="I662" s="438"/>
      <c r="J662" s="438"/>
      <c r="K662" s="438"/>
      <c r="L662" s="438"/>
      <c r="M662" s="438"/>
      <c r="N662" s="447"/>
      <c r="O662" s="443"/>
      <c r="P662" s="438"/>
      <c r="Q662" s="438"/>
      <c r="R662" s="438"/>
      <c r="S662" s="438"/>
      <c r="T662" s="438"/>
      <c r="U662" s="438"/>
      <c r="V662" s="438"/>
      <c r="W662" s="438"/>
      <c r="X662" s="438"/>
      <c r="Y662" s="438"/>
      <c r="Z662" s="438"/>
      <c r="AA662" s="438"/>
    </row>
    <row r="663" spans="1:27" ht="12" customHeight="1" x14ac:dyDescent="0.25">
      <c r="A663" s="438"/>
      <c r="B663" s="438"/>
      <c r="C663" s="438"/>
      <c r="D663" s="438"/>
      <c r="E663" s="438"/>
      <c r="F663" s="438"/>
      <c r="G663" s="438"/>
      <c r="H663" s="438"/>
      <c r="I663" s="438"/>
      <c r="J663" s="438"/>
      <c r="K663" s="438"/>
      <c r="L663" s="438"/>
      <c r="M663" s="438"/>
      <c r="N663" s="447"/>
      <c r="O663" s="443"/>
      <c r="P663" s="438"/>
      <c r="Q663" s="438"/>
      <c r="R663" s="438"/>
      <c r="S663" s="438"/>
      <c r="T663" s="438"/>
      <c r="U663" s="438"/>
      <c r="V663" s="438"/>
      <c r="W663" s="438"/>
      <c r="X663" s="438"/>
      <c r="Y663" s="438"/>
      <c r="Z663" s="438"/>
      <c r="AA663" s="438"/>
    </row>
    <row r="664" spans="1:27" ht="12" customHeight="1" x14ac:dyDescent="0.25">
      <c r="A664" s="438"/>
      <c r="B664" s="438"/>
      <c r="C664" s="438"/>
      <c r="D664" s="438"/>
      <c r="E664" s="438"/>
      <c r="F664" s="438"/>
      <c r="G664" s="438"/>
      <c r="H664" s="438"/>
      <c r="I664" s="438"/>
      <c r="J664" s="438"/>
      <c r="K664" s="438"/>
      <c r="L664" s="438"/>
      <c r="M664" s="438"/>
      <c r="N664" s="447"/>
      <c r="O664" s="443"/>
      <c r="P664" s="438"/>
      <c r="Q664" s="438"/>
      <c r="R664" s="438"/>
      <c r="S664" s="438"/>
      <c r="T664" s="438"/>
      <c r="U664" s="438"/>
      <c r="V664" s="438"/>
      <c r="W664" s="438"/>
      <c r="X664" s="438"/>
      <c r="Y664" s="438"/>
      <c r="Z664" s="438"/>
      <c r="AA664" s="438"/>
    </row>
    <row r="665" spans="1:27" ht="12" customHeight="1" x14ac:dyDescent="0.25">
      <c r="A665" s="438"/>
      <c r="B665" s="438"/>
      <c r="C665" s="438"/>
      <c r="D665" s="438"/>
      <c r="E665" s="438"/>
      <c r="F665" s="438"/>
      <c r="G665" s="438"/>
      <c r="H665" s="438"/>
      <c r="I665" s="438"/>
      <c r="J665" s="438"/>
      <c r="K665" s="438"/>
      <c r="L665" s="438"/>
      <c r="M665" s="438"/>
      <c r="N665" s="447"/>
      <c r="O665" s="443"/>
      <c r="P665" s="438"/>
      <c r="Q665" s="438"/>
      <c r="R665" s="438"/>
      <c r="S665" s="438"/>
      <c r="T665" s="438"/>
      <c r="U665" s="438"/>
      <c r="V665" s="438"/>
      <c r="W665" s="438"/>
      <c r="X665" s="438"/>
      <c r="Y665" s="438"/>
      <c r="Z665" s="438"/>
      <c r="AA665" s="438"/>
    </row>
    <row r="666" spans="1:27" ht="12" customHeight="1" x14ac:dyDescent="0.25">
      <c r="A666" s="438"/>
      <c r="B666" s="438"/>
      <c r="C666" s="438"/>
      <c r="D666" s="438"/>
      <c r="E666" s="438"/>
      <c r="F666" s="438"/>
      <c r="G666" s="438"/>
      <c r="H666" s="438"/>
      <c r="I666" s="438"/>
      <c r="J666" s="438"/>
      <c r="K666" s="438"/>
      <c r="L666" s="438"/>
      <c r="M666" s="438"/>
      <c r="N666" s="447"/>
      <c r="O666" s="443"/>
      <c r="P666" s="438"/>
      <c r="Q666" s="438"/>
      <c r="R666" s="438"/>
      <c r="S666" s="438"/>
      <c r="T666" s="438"/>
      <c r="U666" s="438"/>
      <c r="V666" s="438"/>
      <c r="W666" s="438"/>
      <c r="X666" s="438"/>
      <c r="Y666" s="438"/>
      <c r="Z666" s="438"/>
      <c r="AA666" s="438"/>
    </row>
    <row r="667" spans="1:27" ht="12" customHeight="1" x14ac:dyDescent="0.25">
      <c r="A667" s="438"/>
      <c r="B667" s="438"/>
      <c r="C667" s="438"/>
      <c r="D667" s="438"/>
      <c r="E667" s="438"/>
      <c r="F667" s="438"/>
      <c r="G667" s="438"/>
      <c r="H667" s="438"/>
      <c r="I667" s="438"/>
      <c r="J667" s="438"/>
      <c r="K667" s="438"/>
      <c r="L667" s="438"/>
      <c r="M667" s="438"/>
      <c r="N667" s="447"/>
      <c r="O667" s="443"/>
      <c r="P667" s="438"/>
      <c r="Q667" s="438"/>
      <c r="R667" s="438"/>
      <c r="S667" s="438"/>
      <c r="T667" s="438"/>
      <c r="U667" s="438"/>
      <c r="V667" s="438"/>
      <c r="W667" s="438"/>
      <c r="X667" s="438"/>
      <c r="Y667" s="438"/>
      <c r="Z667" s="438"/>
      <c r="AA667" s="438"/>
    </row>
    <row r="668" spans="1:27" ht="12" customHeight="1" x14ac:dyDescent="0.25">
      <c r="A668" s="438"/>
      <c r="B668" s="438"/>
      <c r="C668" s="438"/>
      <c r="D668" s="438"/>
      <c r="E668" s="438"/>
      <c r="F668" s="438"/>
      <c r="G668" s="438"/>
      <c r="H668" s="438"/>
      <c r="I668" s="438"/>
      <c r="J668" s="438"/>
      <c r="K668" s="438"/>
      <c r="L668" s="438"/>
      <c r="M668" s="438"/>
      <c r="N668" s="447"/>
      <c r="O668" s="443"/>
      <c r="P668" s="438"/>
      <c r="Q668" s="438"/>
      <c r="R668" s="438"/>
      <c r="S668" s="438"/>
      <c r="T668" s="438"/>
      <c r="U668" s="438"/>
      <c r="V668" s="438"/>
      <c r="W668" s="438"/>
      <c r="X668" s="438"/>
      <c r="Y668" s="438"/>
      <c r="Z668" s="438"/>
      <c r="AA668" s="438"/>
    </row>
    <row r="669" spans="1:27" ht="12" customHeight="1" x14ac:dyDescent="0.25">
      <c r="A669" s="438"/>
      <c r="B669" s="438"/>
      <c r="C669" s="438"/>
      <c r="D669" s="438"/>
      <c r="E669" s="438"/>
      <c r="F669" s="438"/>
      <c r="G669" s="438"/>
      <c r="H669" s="438"/>
      <c r="I669" s="438"/>
      <c r="J669" s="438"/>
      <c r="K669" s="438"/>
      <c r="L669" s="438"/>
      <c r="M669" s="438"/>
      <c r="N669" s="447"/>
      <c r="O669" s="443"/>
      <c r="P669" s="438"/>
      <c r="Q669" s="438"/>
      <c r="R669" s="438"/>
      <c r="S669" s="438"/>
      <c r="T669" s="438"/>
      <c r="U669" s="438"/>
      <c r="V669" s="438"/>
      <c r="W669" s="438"/>
      <c r="X669" s="438"/>
      <c r="Y669" s="438"/>
      <c r="Z669" s="438"/>
      <c r="AA669" s="438"/>
    </row>
    <row r="670" spans="1:27" ht="12" customHeight="1" x14ac:dyDescent="0.25">
      <c r="A670" s="438"/>
      <c r="B670" s="438"/>
      <c r="C670" s="438"/>
      <c r="D670" s="438"/>
      <c r="E670" s="438"/>
      <c r="F670" s="438"/>
      <c r="G670" s="438"/>
      <c r="H670" s="438"/>
      <c r="I670" s="438"/>
      <c r="J670" s="438"/>
      <c r="K670" s="438"/>
      <c r="L670" s="438"/>
      <c r="M670" s="438"/>
      <c r="N670" s="447"/>
      <c r="O670" s="443"/>
      <c r="P670" s="438"/>
      <c r="Q670" s="438"/>
      <c r="R670" s="438"/>
      <c r="S670" s="438"/>
      <c r="T670" s="438"/>
      <c r="U670" s="438"/>
      <c r="V670" s="438"/>
      <c r="W670" s="438"/>
      <c r="X670" s="438"/>
      <c r="Y670" s="438"/>
      <c r="Z670" s="438"/>
      <c r="AA670" s="438"/>
    </row>
    <row r="671" spans="1:27" ht="12" customHeight="1" x14ac:dyDescent="0.25">
      <c r="A671" s="438"/>
      <c r="B671" s="438"/>
      <c r="C671" s="438"/>
      <c r="D671" s="438"/>
      <c r="E671" s="438"/>
      <c r="F671" s="438"/>
      <c r="G671" s="438"/>
      <c r="H671" s="438"/>
      <c r="I671" s="438"/>
      <c r="J671" s="438"/>
      <c r="K671" s="438"/>
      <c r="L671" s="438"/>
      <c r="M671" s="438"/>
      <c r="N671" s="447"/>
      <c r="O671" s="443"/>
      <c r="P671" s="438"/>
      <c r="Q671" s="438"/>
      <c r="R671" s="438"/>
      <c r="S671" s="438"/>
      <c r="T671" s="438"/>
      <c r="U671" s="438"/>
      <c r="V671" s="438"/>
      <c r="W671" s="438"/>
      <c r="X671" s="438"/>
      <c r="Y671" s="438"/>
      <c r="Z671" s="438"/>
      <c r="AA671" s="438"/>
    </row>
    <row r="672" spans="1:27" ht="12" customHeight="1" x14ac:dyDescent="0.25">
      <c r="A672" s="438"/>
      <c r="B672" s="438"/>
      <c r="C672" s="438"/>
      <c r="D672" s="438"/>
      <c r="E672" s="438"/>
      <c r="F672" s="438"/>
      <c r="G672" s="438"/>
      <c r="H672" s="438"/>
      <c r="I672" s="438"/>
      <c r="J672" s="438"/>
      <c r="K672" s="438"/>
      <c r="L672" s="438"/>
      <c r="M672" s="438"/>
      <c r="N672" s="447"/>
      <c r="O672" s="443"/>
      <c r="P672" s="438"/>
      <c r="Q672" s="438"/>
      <c r="R672" s="438"/>
      <c r="S672" s="438"/>
      <c r="T672" s="438"/>
      <c r="U672" s="438"/>
      <c r="V672" s="438"/>
      <c r="W672" s="438"/>
      <c r="X672" s="438"/>
      <c r="Y672" s="438"/>
      <c r="Z672" s="438"/>
      <c r="AA672" s="438"/>
    </row>
    <row r="673" spans="1:27" ht="12" customHeight="1" x14ac:dyDescent="0.25">
      <c r="A673" s="438"/>
      <c r="B673" s="438"/>
      <c r="C673" s="438"/>
      <c r="D673" s="438"/>
      <c r="E673" s="438"/>
      <c r="F673" s="438"/>
      <c r="G673" s="438"/>
      <c r="H673" s="438"/>
      <c r="I673" s="438"/>
      <c r="J673" s="438"/>
      <c r="K673" s="438"/>
      <c r="L673" s="438"/>
      <c r="M673" s="438"/>
      <c r="N673" s="447"/>
      <c r="O673" s="443"/>
      <c r="P673" s="438"/>
      <c r="Q673" s="438"/>
      <c r="R673" s="438"/>
      <c r="S673" s="438"/>
      <c r="T673" s="438"/>
      <c r="U673" s="438"/>
      <c r="V673" s="438"/>
      <c r="W673" s="438"/>
      <c r="X673" s="438"/>
      <c r="Y673" s="438"/>
      <c r="Z673" s="438"/>
      <c r="AA673" s="438"/>
    </row>
    <row r="674" spans="1:27" ht="12" customHeight="1" x14ac:dyDescent="0.25">
      <c r="A674" s="438"/>
      <c r="B674" s="438"/>
      <c r="C674" s="438"/>
      <c r="D674" s="438"/>
      <c r="E674" s="438"/>
      <c r="F674" s="438"/>
      <c r="G674" s="438"/>
      <c r="H674" s="438"/>
      <c r="I674" s="438"/>
      <c r="J674" s="438"/>
      <c r="K674" s="438"/>
      <c r="L674" s="438"/>
      <c r="M674" s="438"/>
      <c r="N674" s="447"/>
      <c r="O674" s="443"/>
      <c r="P674" s="438"/>
      <c r="Q674" s="438"/>
      <c r="R674" s="438"/>
      <c r="S674" s="438"/>
      <c r="T674" s="438"/>
      <c r="U674" s="438"/>
      <c r="V674" s="438"/>
      <c r="W674" s="438"/>
      <c r="X674" s="438"/>
      <c r="Y674" s="438"/>
      <c r="Z674" s="438"/>
      <c r="AA674" s="438"/>
    </row>
    <row r="675" spans="1:27" ht="12" customHeight="1" x14ac:dyDescent="0.25">
      <c r="A675" s="438"/>
      <c r="B675" s="438"/>
      <c r="C675" s="438"/>
      <c r="D675" s="438"/>
      <c r="E675" s="438"/>
      <c r="F675" s="438"/>
      <c r="G675" s="438"/>
      <c r="H675" s="438"/>
      <c r="I675" s="438"/>
      <c r="J675" s="438"/>
      <c r="K675" s="438"/>
      <c r="L675" s="438"/>
      <c r="M675" s="438"/>
      <c r="N675" s="447"/>
      <c r="O675" s="443"/>
      <c r="P675" s="438"/>
      <c r="Q675" s="438"/>
      <c r="R675" s="438"/>
      <c r="S675" s="438"/>
      <c r="T675" s="438"/>
      <c r="U675" s="438"/>
      <c r="V675" s="438"/>
      <c r="W675" s="438"/>
      <c r="X675" s="438"/>
      <c r="Y675" s="438"/>
      <c r="Z675" s="438"/>
      <c r="AA675" s="438"/>
    </row>
    <row r="676" spans="1:27" ht="12" customHeight="1" x14ac:dyDescent="0.25">
      <c r="A676" s="438"/>
      <c r="B676" s="438"/>
      <c r="C676" s="438"/>
      <c r="D676" s="438"/>
      <c r="E676" s="438"/>
      <c r="F676" s="438"/>
      <c r="G676" s="438"/>
      <c r="H676" s="438"/>
      <c r="I676" s="438"/>
      <c r="J676" s="438"/>
      <c r="K676" s="438"/>
      <c r="L676" s="438"/>
      <c r="M676" s="438"/>
      <c r="N676" s="447"/>
      <c r="O676" s="443"/>
      <c r="P676" s="438"/>
      <c r="Q676" s="438"/>
      <c r="R676" s="438"/>
      <c r="S676" s="438"/>
      <c r="T676" s="438"/>
      <c r="U676" s="438"/>
      <c r="V676" s="438"/>
      <c r="W676" s="438"/>
      <c r="X676" s="438"/>
      <c r="Y676" s="438"/>
      <c r="Z676" s="438"/>
      <c r="AA676" s="438"/>
    </row>
    <row r="677" spans="1:27" ht="12" customHeight="1" x14ac:dyDescent="0.25">
      <c r="A677" s="438"/>
      <c r="B677" s="438"/>
      <c r="C677" s="438"/>
      <c r="D677" s="438"/>
      <c r="E677" s="438"/>
      <c r="F677" s="438"/>
      <c r="G677" s="438"/>
      <c r="H677" s="438"/>
      <c r="I677" s="438"/>
      <c r="J677" s="438"/>
      <c r="K677" s="438"/>
      <c r="L677" s="438"/>
      <c r="M677" s="438"/>
      <c r="N677" s="447"/>
      <c r="O677" s="443"/>
      <c r="P677" s="438"/>
      <c r="Q677" s="438"/>
      <c r="R677" s="438"/>
      <c r="S677" s="438"/>
      <c r="T677" s="438"/>
      <c r="U677" s="438"/>
      <c r="V677" s="438"/>
      <c r="W677" s="438"/>
      <c r="X677" s="438"/>
      <c r="Y677" s="438"/>
      <c r="Z677" s="438"/>
      <c r="AA677" s="438"/>
    </row>
    <row r="678" spans="1:27" ht="12" customHeight="1" x14ac:dyDescent="0.25">
      <c r="A678" s="438"/>
      <c r="B678" s="438"/>
      <c r="C678" s="438"/>
      <c r="D678" s="438"/>
      <c r="E678" s="438"/>
      <c r="F678" s="438"/>
      <c r="G678" s="438"/>
      <c r="H678" s="438"/>
      <c r="I678" s="438"/>
      <c r="J678" s="438"/>
      <c r="K678" s="438"/>
      <c r="L678" s="438"/>
      <c r="M678" s="438"/>
      <c r="N678" s="447"/>
      <c r="O678" s="443"/>
      <c r="P678" s="438"/>
      <c r="Q678" s="438"/>
      <c r="R678" s="438"/>
      <c r="S678" s="438"/>
      <c r="T678" s="438"/>
      <c r="U678" s="438"/>
      <c r="V678" s="438"/>
      <c r="W678" s="438"/>
      <c r="X678" s="438"/>
      <c r="Y678" s="438"/>
      <c r="Z678" s="438"/>
      <c r="AA678" s="438"/>
    </row>
    <row r="679" spans="1:27" ht="12" customHeight="1" x14ac:dyDescent="0.25">
      <c r="A679" s="438"/>
      <c r="B679" s="438"/>
      <c r="C679" s="438"/>
      <c r="D679" s="438"/>
      <c r="E679" s="438"/>
      <c r="F679" s="438"/>
      <c r="G679" s="438"/>
      <c r="H679" s="438"/>
      <c r="I679" s="438"/>
      <c r="J679" s="438"/>
      <c r="K679" s="438"/>
      <c r="L679" s="438"/>
      <c r="M679" s="438"/>
      <c r="N679" s="447"/>
      <c r="O679" s="443"/>
      <c r="P679" s="438"/>
      <c r="Q679" s="438"/>
      <c r="R679" s="438"/>
      <c r="S679" s="438"/>
      <c r="T679" s="438"/>
      <c r="U679" s="438"/>
      <c r="V679" s="438"/>
      <c r="W679" s="438"/>
      <c r="X679" s="438"/>
      <c r="Y679" s="438"/>
      <c r="Z679" s="438"/>
      <c r="AA679" s="438"/>
    </row>
    <row r="680" spans="1:27" ht="12" customHeight="1" x14ac:dyDescent="0.25">
      <c r="A680" s="438"/>
      <c r="B680" s="438"/>
      <c r="C680" s="438"/>
      <c r="D680" s="438"/>
      <c r="E680" s="438"/>
      <c r="F680" s="438"/>
      <c r="G680" s="438"/>
      <c r="H680" s="438"/>
      <c r="I680" s="438"/>
      <c r="J680" s="438"/>
      <c r="K680" s="438"/>
      <c r="L680" s="438"/>
      <c r="M680" s="438"/>
      <c r="N680" s="447"/>
      <c r="O680" s="443"/>
      <c r="P680" s="438"/>
      <c r="Q680" s="438"/>
      <c r="R680" s="438"/>
      <c r="S680" s="438"/>
      <c r="T680" s="438"/>
      <c r="U680" s="438"/>
      <c r="V680" s="438"/>
      <c r="W680" s="438"/>
      <c r="X680" s="438"/>
      <c r="Y680" s="438"/>
      <c r="Z680" s="438"/>
      <c r="AA680" s="438"/>
    </row>
    <row r="681" spans="1:27" ht="12" customHeight="1" x14ac:dyDescent="0.25">
      <c r="A681" s="438"/>
      <c r="B681" s="438"/>
      <c r="C681" s="438"/>
      <c r="D681" s="438"/>
      <c r="E681" s="438"/>
      <c r="F681" s="438"/>
      <c r="G681" s="438"/>
      <c r="H681" s="438"/>
      <c r="I681" s="438"/>
      <c r="J681" s="438"/>
      <c r="K681" s="438"/>
      <c r="L681" s="438"/>
      <c r="M681" s="438"/>
      <c r="N681" s="447"/>
      <c r="O681" s="443"/>
      <c r="P681" s="438"/>
      <c r="Q681" s="438"/>
      <c r="R681" s="438"/>
      <c r="S681" s="438"/>
      <c r="T681" s="438"/>
      <c r="U681" s="438"/>
      <c r="V681" s="438"/>
      <c r="W681" s="438"/>
      <c r="X681" s="438"/>
      <c r="Y681" s="438"/>
      <c r="Z681" s="438"/>
      <c r="AA681" s="438"/>
    </row>
    <row r="682" spans="1:27" ht="12" customHeight="1" x14ac:dyDescent="0.25">
      <c r="A682" s="438"/>
      <c r="B682" s="438"/>
      <c r="C682" s="438"/>
      <c r="D682" s="438"/>
      <c r="E682" s="438"/>
      <c r="F682" s="438"/>
      <c r="G682" s="438"/>
      <c r="H682" s="438"/>
      <c r="I682" s="438"/>
      <c r="J682" s="438"/>
      <c r="K682" s="438"/>
      <c r="L682" s="438"/>
      <c r="M682" s="438"/>
      <c r="N682" s="447"/>
      <c r="O682" s="443"/>
      <c r="P682" s="438"/>
      <c r="Q682" s="438"/>
      <c r="R682" s="438"/>
      <c r="S682" s="438"/>
      <c r="T682" s="438"/>
      <c r="U682" s="438"/>
      <c r="V682" s="438"/>
      <c r="W682" s="438"/>
      <c r="X682" s="438"/>
      <c r="Y682" s="438"/>
      <c r="Z682" s="438"/>
      <c r="AA682" s="438"/>
    </row>
    <row r="683" spans="1:27" ht="12" customHeight="1" x14ac:dyDescent="0.25">
      <c r="A683" s="438"/>
      <c r="B683" s="438"/>
      <c r="C683" s="438"/>
      <c r="D683" s="438"/>
      <c r="E683" s="438"/>
      <c r="F683" s="438"/>
      <c r="G683" s="438"/>
      <c r="H683" s="438"/>
      <c r="I683" s="438"/>
      <c r="J683" s="438"/>
      <c r="K683" s="438"/>
      <c r="L683" s="438"/>
      <c r="M683" s="438"/>
      <c r="N683" s="447"/>
      <c r="O683" s="443"/>
      <c r="P683" s="438"/>
      <c r="Q683" s="438"/>
      <c r="R683" s="438"/>
      <c r="S683" s="438"/>
      <c r="T683" s="438"/>
      <c r="U683" s="438"/>
      <c r="V683" s="438"/>
      <c r="W683" s="438"/>
      <c r="X683" s="438"/>
      <c r="Y683" s="438"/>
      <c r="Z683" s="438"/>
      <c r="AA683" s="438"/>
    </row>
    <row r="684" spans="1:27" ht="12" customHeight="1" x14ac:dyDescent="0.25">
      <c r="A684" s="438"/>
      <c r="B684" s="438"/>
      <c r="C684" s="438"/>
      <c r="D684" s="438"/>
      <c r="E684" s="438"/>
      <c r="F684" s="438"/>
      <c r="G684" s="438"/>
      <c r="H684" s="438"/>
      <c r="I684" s="438"/>
      <c r="J684" s="438"/>
      <c r="K684" s="438"/>
      <c r="L684" s="438"/>
      <c r="M684" s="438"/>
      <c r="N684" s="447"/>
      <c r="O684" s="443"/>
      <c r="P684" s="438"/>
      <c r="Q684" s="438"/>
      <c r="R684" s="438"/>
      <c r="S684" s="438"/>
      <c r="T684" s="438"/>
      <c r="U684" s="438"/>
      <c r="V684" s="438"/>
      <c r="W684" s="438"/>
      <c r="X684" s="438"/>
      <c r="Y684" s="438"/>
      <c r="Z684" s="438"/>
      <c r="AA684" s="438"/>
    </row>
    <row r="685" spans="1:27" ht="12" customHeight="1" x14ac:dyDescent="0.25">
      <c r="A685" s="438"/>
      <c r="B685" s="438"/>
      <c r="C685" s="438"/>
      <c r="D685" s="438"/>
      <c r="E685" s="438"/>
      <c r="F685" s="438"/>
      <c r="G685" s="438"/>
      <c r="H685" s="438"/>
      <c r="I685" s="438"/>
      <c r="J685" s="438"/>
      <c r="K685" s="438"/>
      <c r="L685" s="438"/>
      <c r="M685" s="438"/>
      <c r="N685" s="447"/>
      <c r="O685" s="443"/>
      <c r="P685" s="438"/>
      <c r="Q685" s="438"/>
      <c r="R685" s="438"/>
      <c r="S685" s="438"/>
      <c r="T685" s="438"/>
      <c r="U685" s="438"/>
      <c r="V685" s="438"/>
      <c r="W685" s="438"/>
      <c r="X685" s="438"/>
      <c r="Y685" s="438"/>
      <c r="Z685" s="438"/>
      <c r="AA685" s="438"/>
    </row>
    <row r="686" spans="1:27" ht="12" customHeight="1" x14ac:dyDescent="0.25">
      <c r="A686" s="438"/>
      <c r="B686" s="438"/>
      <c r="C686" s="438"/>
      <c r="D686" s="438"/>
      <c r="E686" s="438"/>
      <c r="F686" s="438"/>
      <c r="G686" s="438"/>
      <c r="H686" s="438"/>
      <c r="I686" s="438"/>
      <c r="J686" s="438"/>
      <c r="K686" s="438"/>
      <c r="L686" s="438"/>
      <c r="M686" s="438"/>
      <c r="N686" s="447"/>
      <c r="O686" s="443"/>
      <c r="P686" s="438"/>
      <c r="Q686" s="438"/>
      <c r="R686" s="438"/>
      <c r="S686" s="438"/>
      <c r="T686" s="438"/>
      <c r="U686" s="438"/>
      <c r="V686" s="438"/>
      <c r="W686" s="438"/>
      <c r="X686" s="438"/>
      <c r="Y686" s="438"/>
      <c r="Z686" s="438"/>
      <c r="AA686" s="438"/>
    </row>
    <row r="687" spans="1:27" ht="12" customHeight="1" x14ac:dyDescent="0.25">
      <c r="A687" s="438"/>
      <c r="B687" s="438"/>
      <c r="C687" s="438"/>
      <c r="D687" s="438"/>
      <c r="E687" s="438"/>
      <c r="F687" s="438"/>
      <c r="G687" s="438"/>
      <c r="H687" s="438"/>
      <c r="I687" s="438"/>
      <c r="J687" s="438"/>
      <c r="K687" s="438"/>
      <c r="L687" s="438"/>
      <c r="M687" s="438"/>
      <c r="N687" s="447"/>
      <c r="O687" s="443"/>
      <c r="P687" s="438"/>
      <c r="Q687" s="438"/>
      <c r="R687" s="438"/>
      <c r="S687" s="438"/>
      <c r="T687" s="438"/>
      <c r="U687" s="438"/>
      <c r="V687" s="438"/>
      <c r="W687" s="438"/>
      <c r="X687" s="438"/>
      <c r="Y687" s="438"/>
      <c r="Z687" s="438"/>
      <c r="AA687" s="438"/>
    </row>
    <row r="688" spans="1:27" ht="12" customHeight="1" x14ac:dyDescent="0.25">
      <c r="A688" s="438"/>
      <c r="B688" s="438"/>
      <c r="C688" s="438"/>
      <c r="D688" s="438"/>
      <c r="E688" s="438"/>
      <c r="F688" s="438"/>
      <c r="G688" s="438"/>
      <c r="H688" s="438"/>
      <c r="I688" s="438"/>
      <c r="J688" s="438"/>
      <c r="K688" s="438"/>
      <c r="L688" s="438"/>
      <c r="M688" s="438"/>
      <c r="N688" s="447"/>
      <c r="O688" s="443"/>
      <c r="P688" s="438"/>
      <c r="Q688" s="438"/>
      <c r="R688" s="438"/>
      <c r="S688" s="438"/>
      <c r="T688" s="438"/>
      <c r="U688" s="438"/>
      <c r="V688" s="438"/>
      <c r="W688" s="438"/>
      <c r="X688" s="438"/>
      <c r="Y688" s="438"/>
      <c r="Z688" s="438"/>
      <c r="AA688" s="438"/>
    </row>
    <row r="689" spans="1:27" ht="12" customHeight="1" x14ac:dyDescent="0.25">
      <c r="A689" s="438"/>
      <c r="B689" s="438"/>
      <c r="C689" s="438"/>
      <c r="D689" s="438"/>
      <c r="E689" s="438"/>
      <c r="F689" s="438"/>
      <c r="G689" s="438"/>
      <c r="H689" s="438"/>
      <c r="I689" s="438"/>
      <c r="J689" s="438"/>
      <c r="K689" s="438"/>
      <c r="L689" s="438"/>
      <c r="M689" s="438"/>
      <c r="N689" s="447"/>
      <c r="O689" s="443"/>
      <c r="P689" s="438"/>
      <c r="Q689" s="438"/>
      <c r="R689" s="438"/>
      <c r="S689" s="438"/>
      <c r="T689" s="438"/>
      <c r="U689" s="438"/>
      <c r="V689" s="438"/>
      <c r="W689" s="438"/>
      <c r="X689" s="438"/>
      <c r="Y689" s="438"/>
      <c r="Z689" s="438"/>
      <c r="AA689" s="438"/>
    </row>
    <row r="690" spans="1:27" ht="12" customHeight="1" x14ac:dyDescent="0.25">
      <c r="A690" s="438"/>
      <c r="B690" s="438"/>
      <c r="C690" s="438"/>
      <c r="D690" s="438"/>
      <c r="E690" s="438"/>
      <c r="F690" s="438"/>
      <c r="G690" s="438"/>
      <c r="H690" s="438"/>
      <c r="I690" s="438"/>
      <c r="J690" s="438"/>
      <c r="K690" s="438"/>
      <c r="L690" s="438"/>
      <c r="M690" s="438"/>
      <c r="N690" s="447"/>
      <c r="O690" s="443"/>
      <c r="P690" s="438"/>
      <c r="Q690" s="438"/>
      <c r="R690" s="438"/>
      <c r="S690" s="438"/>
      <c r="T690" s="438"/>
      <c r="U690" s="438"/>
      <c r="V690" s="438"/>
      <c r="W690" s="438"/>
      <c r="X690" s="438"/>
      <c r="Y690" s="438"/>
      <c r="Z690" s="438"/>
      <c r="AA690" s="438"/>
    </row>
    <row r="691" spans="1:27" ht="12" customHeight="1" x14ac:dyDescent="0.25">
      <c r="A691" s="438"/>
      <c r="B691" s="438"/>
      <c r="C691" s="438"/>
      <c r="D691" s="438"/>
      <c r="E691" s="438"/>
      <c r="F691" s="438"/>
      <c r="G691" s="438"/>
      <c r="H691" s="438"/>
      <c r="I691" s="438"/>
      <c r="J691" s="438"/>
      <c r="K691" s="438"/>
      <c r="L691" s="438"/>
      <c r="M691" s="438"/>
      <c r="N691" s="447"/>
      <c r="O691" s="443"/>
      <c r="P691" s="438"/>
      <c r="Q691" s="438"/>
      <c r="R691" s="438"/>
      <c r="S691" s="438"/>
      <c r="T691" s="438"/>
      <c r="U691" s="438"/>
      <c r="V691" s="438"/>
      <c r="W691" s="438"/>
      <c r="X691" s="438"/>
      <c r="Y691" s="438"/>
      <c r="Z691" s="438"/>
      <c r="AA691" s="438"/>
    </row>
    <row r="692" spans="1:27" ht="12" customHeight="1" x14ac:dyDescent="0.25">
      <c r="A692" s="438"/>
      <c r="B692" s="438"/>
      <c r="C692" s="438"/>
      <c r="D692" s="438"/>
      <c r="E692" s="438"/>
      <c r="F692" s="438"/>
      <c r="G692" s="438"/>
      <c r="H692" s="438"/>
      <c r="I692" s="438"/>
      <c r="J692" s="438"/>
      <c r="K692" s="438"/>
      <c r="L692" s="438"/>
      <c r="M692" s="438"/>
      <c r="N692" s="447"/>
      <c r="O692" s="443"/>
      <c r="P692" s="438"/>
      <c r="Q692" s="438"/>
      <c r="R692" s="438"/>
      <c r="S692" s="438"/>
      <c r="T692" s="438"/>
      <c r="U692" s="438"/>
      <c r="V692" s="438"/>
      <c r="W692" s="438"/>
      <c r="X692" s="438"/>
      <c r="Y692" s="438"/>
      <c r="Z692" s="438"/>
      <c r="AA692" s="438"/>
    </row>
    <row r="693" spans="1:27" ht="12" customHeight="1" x14ac:dyDescent="0.25">
      <c r="A693" s="438"/>
      <c r="B693" s="438"/>
      <c r="C693" s="438"/>
      <c r="D693" s="438"/>
      <c r="E693" s="438"/>
      <c r="F693" s="438"/>
      <c r="G693" s="438"/>
      <c r="H693" s="438"/>
      <c r="I693" s="438"/>
      <c r="J693" s="438"/>
      <c r="K693" s="438"/>
      <c r="L693" s="438"/>
      <c r="M693" s="438"/>
      <c r="N693" s="447"/>
      <c r="O693" s="443"/>
      <c r="P693" s="438"/>
      <c r="Q693" s="438"/>
      <c r="R693" s="438"/>
      <c r="S693" s="438"/>
      <c r="T693" s="438"/>
      <c r="U693" s="438"/>
      <c r="V693" s="438"/>
      <c r="W693" s="438"/>
      <c r="X693" s="438"/>
      <c r="Y693" s="438"/>
      <c r="Z693" s="438"/>
      <c r="AA693" s="438"/>
    </row>
    <row r="694" spans="1:27" ht="12" customHeight="1" x14ac:dyDescent="0.25">
      <c r="A694" s="438"/>
      <c r="B694" s="438"/>
      <c r="C694" s="438"/>
      <c r="D694" s="438"/>
      <c r="E694" s="438"/>
      <c r="F694" s="438"/>
      <c r="G694" s="438"/>
      <c r="H694" s="438"/>
      <c r="I694" s="438"/>
      <c r="J694" s="438"/>
      <c r="K694" s="438"/>
      <c r="L694" s="438"/>
      <c r="M694" s="438"/>
      <c r="N694" s="447"/>
      <c r="O694" s="443"/>
      <c r="P694" s="438"/>
      <c r="Q694" s="438"/>
      <c r="R694" s="438"/>
      <c r="S694" s="438"/>
      <c r="T694" s="438"/>
      <c r="U694" s="438"/>
      <c r="V694" s="438"/>
      <c r="W694" s="438"/>
      <c r="X694" s="438"/>
      <c r="Y694" s="438"/>
      <c r="Z694" s="438"/>
      <c r="AA694" s="438"/>
    </row>
    <row r="695" spans="1:27" ht="12" customHeight="1" x14ac:dyDescent="0.25">
      <c r="A695" s="438"/>
      <c r="B695" s="438"/>
      <c r="C695" s="438"/>
      <c r="D695" s="438"/>
      <c r="E695" s="438"/>
      <c r="F695" s="438"/>
      <c r="G695" s="438"/>
      <c r="H695" s="438"/>
      <c r="I695" s="438"/>
      <c r="J695" s="438"/>
      <c r="K695" s="438"/>
      <c r="L695" s="438"/>
      <c r="M695" s="438"/>
      <c r="N695" s="447"/>
      <c r="O695" s="443"/>
      <c r="P695" s="438"/>
      <c r="Q695" s="438"/>
      <c r="R695" s="438"/>
      <c r="S695" s="438"/>
      <c r="T695" s="438"/>
      <c r="U695" s="438"/>
      <c r="V695" s="438"/>
      <c r="W695" s="438"/>
      <c r="X695" s="438"/>
      <c r="Y695" s="438"/>
      <c r="Z695" s="438"/>
      <c r="AA695" s="438"/>
    </row>
    <row r="696" spans="1:27" ht="12" customHeight="1" x14ac:dyDescent="0.25">
      <c r="A696" s="438"/>
      <c r="B696" s="438"/>
      <c r="C696" s="438"/>
      <c r="D696" s="438"/>
      <c r="E696" s="438"/>
      <c r="F696" s="438"/>
      <c r="G696" s="438"/>
      <c r="H696" s="438"/>
      <c r="I696" s="438"/>
      <c r="J696" s="438"/>
      <c r="K696" s="438"/>
      <c r="L696" s="438"/>
      <c r="M696" s="438"/>
      <c r="N696" s="447"/>
      <c r="O696" s="443"/>
      <c r="P696" s="438"/>
      <c r="Q696" s="438"/>
      <c r="R696" s="438"/>
      <c r="S696" s="438"/>
      <c r="T696" s="438"/>
      <c r="U696" s="438"/>
      <c r="V696" s="438"/>
      <c r="W696" s="438"/>
      <c r="X696" s="438"/>
      <c r="Y696" s="438"/>
      <c r="Z696" s="438"/>
      <c r="AA696" s="438"/>
    </row>
    <row r="697" spans="1:27" ht="12" customHeight="1" x14ac:dyDescent="0.25">
      <c r="A697" s="438"/>
      <c r="B697" s="438"/>
      <c r="C697" s="438"/>
      <c r="D697" s="438"/>
      <c r="E697" s="438"/>
      <c r="F697" s="438"/>
      <c r="G697" s="438"/>
      <c r="H697" s="438"/>
      <c r="I697" s="438"/>
      <c r="J697" s="438"/>
      <c r="K697" s="438"/>
      <c r="L697" s="438"/>
      <c r="M697" s="438"/>
      <c r="N697" s="447"/>
      <c r="O697" s="443"/>
      <c r="P697" s="438"/>
      <c r="Q697" s="438"/>
      <c r="R697" s="438"/>
      <c r="S697" s="438"/>
      <c r="T697" s="438"/>
      <c r="U697" s="438"/>
      <c r="V697" s="438"/>
      <c r="W697" s="438"/>
      <c r="X697" s="438"/>
      <c r="Y697" s="438"/>
      <c r="Z697" s="438"/>
      <c r="AA697" s="438"/>
    </row>
    <row r="698" spans="1:27" ht="12" customHeight="1" x14ac:dyDescent="0.25">
      <c r="A698" s="438"/>
      <c r="B698" s="438"/>
      <c r="C698" s="438"/>
      <c r="D698" s="438"/>
      <c r="E698" s="438"/>
      <c r="F698" s="438"/>
      <c r="G698" s="438"/>
      <c r="H698" s="438"/>
      <c r="I698" s="438"/>
      <c r="J698" s="438"/>
      <c r="K698" s="438"/>
      <c r="L698" s="438"/>
      <c r="M698" s="438"/>
      <c r="N698" s="447"/>
      <c r="O698" s="443"/>
      <c r="P698" s="438"/>
      <c r="Q698" s="438"/>
      <c r="R698" s="438"/>
      <c r="S698" s="438"/>
      <c r="T698" s="438"/>
      <c r="U698" s="438"/>
      <c r="V698" s="438"/>
      <c r="W698" s="438"/>
      <c r="X698" s="438"/>
      <c r="Y698" s="438"/>
      <c r="Z698" s="438"/>
      <c r="AA698" s="438"/>
    </row>
    <row r="699" spans="1:27" ht="12" customHeight="1" x14ac:dyDescent="0.25">
      <c r="A699" s="438"/>
      <c r="B699" s="438"/>
      <c r="C699" s="438"/>
      <c r="D699" s="438"/>
      <c r="E699" s="438"/>
      <c r="F699" s="438"/>
      <c r="G699" s="438"/>
      <c r="H699" s="438"/>
      <c r="I699" s="438"/>
      <c r="J699" s="438"/>
      <c r="K699" s="438"/>
      <c r="L699" s="438"/>
      <c r="M699" s="438"/>
      <c r="N699" s="447"/>
      <c r="O699" s="443"/>
      <c r="P699" s="438"/>
      <c r="Q699" s="438"/>
      <c r="R699" s="438"/>
      <c r="S699" s="438"/>
      <c r="T699" s="438"/>
      <c r="U699" s="438"/>
      <c r="V699" s="438"/>
      <c r="W699" s="438"/>
      <c r="X699" s="438"/>
      <c r="Y699" s="438"/>
      <c r="Z699" s="438"/>
      <c r="AA699" s="438"/>
    </row>
    <row r="700" spans="1:27" ht="12" customHeight="1" x14ac:dyDescent="0.25">
      <c r="A700" s="438"/>
      <c r="B700" s="438"/>
      <c r="C700" s="438"/>
      <c r="D700" s="438"/>
      <c r="E700" s="438"/>
      <c r="F700" s="438"/>
      <c r="G700" s="438"/>
      <c r="H700" s="438"/>
      <c r="I700" s="438"/>
      <c r="J700" s="438"/>
      <c r="K700" s="438"/>
      <c r="L700" s="438"/>
      <c r="M700" s="438"/>
      <c r="N700" s="447"/>
      <c r="O700" s="443"/>
      <c r="P700" s="438"/>
      <c r="Q700" s="438"/>
      <c r="R700" s="438"/>
      <c r="S700" s="438"/>
      <c r="T700" s="438"/>
      <c r="U700" s="438"/>
      <c r="V700" s="438"/>
      <c r="W700" s="438"/>
      <c r="X700" s="438"/>
      <c r="Y700" s="438"/>
      <c r="Z700" s="438"/>
      <c r="AA700" s="438"/>
    </row>
    <row r="701" spans="1:27" ht="12" customHeight="1" x14ac:dyDescent="0.25">
      <c r="A701" s="438"/>
      <c r="B701" s="438"/>
      <c r="C701" s="438"/>
      <c r="D701" s="438"/>
      <c r="E701" s="438"/>
      <c r="F701" s="438"/>
      <c r="G701" s="438"/>
      <c r="H701" s="438"/>
      <c r="I701" s="438"/>
      <c r="J701" s="438"/>
      <c r="K701" s="438"/>
      <c r="L701" s="438"/>
      <c r="M701" s="438"/>
      <c r="N701" s="447"/>
      <c r="O701" s="443"/>
      <c r="P701" s="438"/>
      <c r="Q701" s="438"/>
      <c r="R701" s="438"/>
      <c r="S701" s="438"/>
      <c r="T701" s="438"/>
      <c r="U701" s="438"/>
      <c r="V701" s="438"/>
      <c r="W701" s="438"/>
      <c r="X701" s="438"/>
      <c r="Y701" s="438"/>
      <c r="Z701" s="438"/>
      <c r="AA701" s="438"/>
    </row>
    <row r="702" spans="1:27" ht="12" customHeight="1" x14ac:dyDescent="0.25">
      <c r="A702" s="438"/>
      <c r="B702" s="438"/>
      <c r="C702" s="438"/>
      <c r="D702" s="438"/>
      <c r="E702" s="438"/>
      <c r="F702" s="438"/>
      <c r="G702" s="438"/>
      <c r="H702" s="438"/>
      <c r="I702" s="438"/>
      <c r="J702" s="438"/>
      <c r="K702" s="438"/>
      <c r="L702" s="438"/>
      <c r="M702" s="438"/>
      <c r="N702" s="447"/>
      <c r="O702" s="443"/>
      <c r="P702" s="438"/>
      <c r="Q702" s="438"/>
      <c r="R702" s="438"/>
      <c r="S702" s="438"/>
      <c r="T702" s="438"/>
      <c r="U702" s="438"/>
      <c r="V702" s="438"/>
      <c r="W702" s="438"/>
      <c r="X702" s="438"/>
      <c r="Y702" s="438"/>
      <c r="Z702" s="438"/>
      <c r="AA702" s="438"/>
    </row>
    <row r="703" spans="1:27" ht="12" customHeight="1" x14ac:dyDescent="0.25">
      <c r="A703" s="438"/>
      <c r="B703" s="438"/>
      <c r="C703" s="438"/>
      <c r="D703" s="438"/>
      <c r="E703" s="438"/>
      <c r="F703" s="438"/>
      <c r="G703" s="438"/>
      <c r="H703" s="438"/>
      <c r="I703" s="438"/>
      <c r="J703" s="438"/>
      <c r="K703" s="438"/>
      <c r="L703" s="438"/>
      <c r="M703" s="438"/>
      <c r="N703" s="447"/>
      <c r="O703" s="443"/>
      <c r="P703" s="438"/>
      <c r="Q703" s="438"/>
      <c r="R703" s="438"/>
      <c r="S703" s="438"/>
      <c r="T703" s="438"/>
      <c r="U703" s="438"/>
      <c r="V703" s="438"/>
      <c r="W703" s="438"/>
      <c r="X703" s="438"/>
      <c r="Y703" s="438"/>
      <c r="Z703" s="438"/>
      <c r="AA703" s="438"/>
    </row>
    <row r="704" spans="1:27" ht="12" customHeight="1" x14ac:dyDescent="0.25">
      <c r="A704" s="438"/>
      <c r="B704" s="438"/>
      <c r="C704" s="438"/>
      <c r="D704" s="438"/>
      <c r="E704" s="438"/>
      <c r="F704" s="438"/>
      <c r="G704" s="438"/>
      <c r="H704" s="438"/>
      <c r="I704" s="438"/>
      <c r="J704" s="438"/>
      <c r="K704" s="438"/>
      <c r="L704" s="438"/>
      <c r="M704" s="438"/>
      <c r="N704" s="447"/>
      <c r="O704" s="443"/>
      <c r="P704" s="438"/>
      <c r="Q704" s="438"/>
      <c r="R704" s="438"/>
      <c r="S704" s="438"/>
      <c r="T704" s="438"/>
      <c r="U704" s="438"/>
      <c r="V704" s="438"/>
      <c r="W704" s="438"/>
      <c r="X704" s="438"/>
      <c r="Y704" s="438"/>
      <c r="Z704" s="438"/>
      <c r="AA704" s="438"/>
    </row>
    <row r="705" spans="1:27" ht="12" customHeight="1" x14ac:dyDescent="0.25">
      <c r="A705" s="438"/>
      <c r="B705" s="438"/>
      <c r="C705" s="438"/>
      <c r="D705" s="438"/>
      <c r="E705" s="438"/>
      <c r="F705" s="438"/>
      <c r="G705" s="438"/>
      <c r="H705" s="438"/>
      <c r="I705" s="438"/>
      <c r="J705" s="438"/>
      <c r="K705" s="438"/>
      <c r="L705" s="438"/>
      <c r="M705" s="438"/>
      <c r="N705" s="447"/>
      <c r="O705" s="443"/>
      <c r="P705" s="438"/>
      <c r="Q705" s="438"/>
      <c r="R705" s="438"/>
      <c r="S705" s="438"/>
      <c r="T705" s="438"/>
      <c r="U705" s="438"/>
      <c r="V705" s="438"/>
      <c r="W705" s="438"/>
      <c r="X705" s="438"/>
      <c r="Y705" s="438"/>
      <c r="Z705" s="438"/>
      <c r="AA705" s="438"/>
    </row>
    <row r="706" spans="1:27" ht="12" customHeight="1" x14ac:dyDescent="0.25">
      <c r="A706" s="438"/>
      <c r="B706" s="438"/>
      <c r="C706" s="438"/>
      <c r="D706" s="438"/>
      <c r="E706" s="438"/>
      <c r="F706" s="438"/>
      <c r="G706" s="438"/>
      <c r="H706" s="438"/>
      <c r="I706" s="438"/>
      <c r="J706" s="438"/>
      <c r="K706" s="438"/>
      <c r="L706" s="438"/>
      <c r="M706" s="438"/>
      <c r="N706" s="447"/>
      <c r="O706" s="443"/>
      <c r="P706" s="438"/>
      <c r="Q706" s="438"/>
      <c r="R706" s="438"/>
      <c r="S706" s="438"/>
      <c r="T706" s="438"/>
      <c r="U706" s="438"/>
      <c r="V706" s="438"/>
      <c r="W706" s="438"/>
      <c r="X706" s="438"/>
      <c r="Y706" s="438"/>
      <c r="Z706" s="438"/>
      <c r="AA706" s="438"/>
    </row>
    <row r="707" spans="1:27" ht="12" customHeight="1" x14ac:dyDescent="0.25">
      <c r="A707" s="438"/>
      <c r="B707" s="438"/>
      <c r="C707" s="438"/>
      <c r="D707" s="438"/>
      <c r="E707" s="438"/>
      <c r="F707" s="438"/>
      <c r="G707" s="438"/>
      <c r="H707" s="438"/>
      <c r="I707" s="438"/>
      <c r="J707" s="438"/>
      <c r="K707" s="438"/>
      <c r="L707" s="438"/>
      <c r="M707" s="438"/>
      <c r="N707" s="447"/>
      <c r="O707" s="443"/>
      <c r="P707" s="438"/>
      <c r="Q707" s="438"/>
      <c r="R707" s="438"/>
      <c r="S707" s="438"/>
      <c r="T707" s="438"/>
      <c r="U707" s="438"/>
      <c r="V707" s="438"/>
      <c r="W707" s="438"/>
      <c r="X707" s="438"/>
      <c r="Y707" s="438"/>
      <c r="Z707" s="438"/>
      <c r="AA707" s="438"/>
    </row>
    <row r="708" spans="1:27" ht="12" customHeight="1" x14ac:dyDescent="0.25">
      <c r="A708" s="438"/>
      <c r="B708" s="438"/>
      <c r="C708" s="438"/>
      <c r="D708" s="438"/>
      <c r="E708" s="438"/>
      <c r="F708" s="438"/>
      <c r="G708" s="438"/>
      <c r="H708" s="438"/>
      <c r="I708" s="438"/>
      <c r="J708" s="438"/>
      <c r="K708" s="438"/>
      <c r="L708" s="438"/>
      <c r="M708" s="438"/>
      <c r="N708" s="447"/>
      <c r="O708" s="443"/>
      <c r="P708" s="438"/>
      <c r="Q708" s="438"/>
      <c r="R708" s="438"/>
      <c r="S708" s="438"/>
      <c r="T708" s="438"/>
      <c r="U708" s="438"/>
      <c r="V708" s="438"/>
      <c r="W708" s="438"/>
      <c r="X708" s="438"/>
      <c r="Y708" s="438"/>
      <c r="Z708" s="438"/>
      <c r="AA708" s="438"/>
    </row>
    <row r="709" spans="1:27" ht="12" customHeight="1" x14ac:dyDescent="0.25">
      <c r="A709" s="438"/>
      <c r="B709" s="438"/>
      <c r="C709" s="438"/>
      <c r="D709" s="438"/>
      <c r="E709" s="438"/>
      <c r="F709" s="438"/>
      <c r="G709" s="438"/>
      <c r="H709" s="438"/>
      <c r="I709" s="438"/>
      <c r="J709" s="438"/>
      <c r="K709" s="438"/>
      <c r="L709" s="438"/>
      <c r="M709" s="438"/>
      <c r="N709" s="447"/>
      <c r="O709" s="443"/>
      <c r="P709" s="438"/>
      <c r="Q709" s="438"/>
      <c r="R709" s="438"/>
      <c r="S709" s="438"/>
      <c r="T709" s="438"/>
      <c r="U709" s="438"/>
      <c r="V709" s="438"/>
      <c r="W709" s="438"/>
      <c r="X709" s="438"/>
      <c r="Y709" s="438"/>
      <c r="Z709" s="438"/>
      <c r="AA709" s="438"/>
    </row>
    <row r="710" spans="1:27" ht="12" customHeight="1" x14ac:dyDescent="0.25">
      <c r="A710" s="438"/>
      <c r="B710" s="438"/>
      <c r="C710" s="438"/>
      <c r="D710" s="438"/>
      <c r="E710" s="438"/>
      <c r="F710" s="438"/>
      <c r="G710" s="438"/>
      <c r="H710" s="438"/>
      <c r="I710" s="438"/>
      <c r="J710" s="438"/>
      <c r="K710" s="438"/>
      <c r="L710" s="438"/>
      <c r="M710" s="438"/>
      <c r="N710" s="447"/>
      <c r="O710" s="443"/>
      <c r="P710" s="438"/>
      <c r="Q710" s="438"/>
      <c r="R710" s="438"/>
      <c r="S710" s="438"/>
      <c r="T710" s="438"/>
      <c r="U710" s="438"/>
      <c r="V710" s="438"/>
      <c r="W710" s="438"/>
      <c r="X710" s="438"/>
      <c r="Y710" s="438"/>
      <c r="Z710" s="438"/>
      <c r="AA710" s="438"/>
    </row>
    <row r="711" spans="1:27" ht="12" customHeight="1" x14ac:dyDescent="0.25">
      <c r="A711" s="438"/>
      <c r="B711" s="438"/>
      <c r="C711" s="438"/>
      <c r="D711" s="438"/>
      <c r="E711" s="438"/>
      <c r="F711" s="438"/>
      <c r="G711" s="438"/>
      <c r="H711" s="438"/>
      <c r="I711" s="438"/>
      <c r="J711" s="438"/>
      <c r="K711" s="438"/>
      <c r="L711" s="438"/>
      <c r="M711" s="438"/>
      <c r="N711" s="447"/>
      <c r="O711" s="443"/>
      <c r="P711" s="438"/>
      <c r="Q711" s="438"/>
      <c r="R711" s="438"/>
      <c r="S711" s="438"/>
      <c r="T711" s="438"/>
      <c r="U711" s="438"/>
      <c r="V711" s="438"/>
      <c r="W711" s="438"/>
      <c r="X711" s="438"/>
      <c r="Y711" s="438"/>
      <c r="Z711" s="438"/>
      <c r="AA711" s="438"/>
    </row>
    <row r="712" spans="1:27" ht="12" customHeight="1" x14ac:dyDescent="0.25">
      <c r="A712" s="438"/>
      <c r="B712" s="438"/>
      <c r="C712" s="438"/>
      <c r="D712" s="438"/>
      <c r="E712" s="438"/>
      <c r="F712" s="438"/>
      <c r="G712" s="438"/>
      <c r="H712" s="438"/>
      <c r="I712" s="438"/>
      <c r="J712" s="438"/>
      <c r="K712" s="438"/>
      <c r="L712" s="438"/>
      <c r="M712" s="438"/>
      <c r="N712" s="447"/>
      <c r="O712" s="443"/>
      <c r="P712" s="438"/>
      <c r="Q712" s="438"/>
      <c r="R712" s="438"/>
      <c r="S712" s="438"/>
      <c r="T712" s="438"/>
      <c r="U712" s="438"/>
      <c r="V712" s="438"/>
      <c r="W712" s="438"/>
      <c r="X712" s="438"/>
      <c r="Y712" s="438"/>
      <c r="Z712" s="438"/>
      <c r="AA712" s="438"/>
    </row>
    <row r="713" spans="1:27" ht="12" customHeight="1" x14ac:dyDescent="0.25">
      <c r="A713" s="438"/>
      <c r="B713" s="438"/>
      <c r="C713" s="438"/>
      <c r="D713" s="438"/>
      <c r="E713" s="438"/>
      <c r="F713" s="438"/>
      <c r="G713" s="438"/>
      <c r="H713" s="438"/>
      <c r="I713" s="438"/>
      <c r="J713" s="438"/>
      <c r="K713" s="438"/>
      <c r="L713" s="438"/>
      <c r="M713" s="438"/>
      <c r="N713" s="447"/>
      <c r="O713" s="443"/>
      <c r="P713" s="438"/>
      <c r="Q713" s="438"/>
      <c r="R713" s="438"/>
      <c r="S713" s="438"/>
      <c r="T713" s="438"/>
      <c r="U713" s="438"/>
      <c r="V713" s="438"/>
      <c r="W713" s="438"/>
      <c r="X713" s="438"/>
      <c r="Y713" s="438"/>
      <c r="Z713" s="438"/>
      <c r="AA713" s="438"/>
    </row>
    <row r="714" spans="1:27" ht="12" customHeight="1" x14ac:dyDescent="0.25">
      <c r="A714" s="438"/>
      <c r="B714" s="438"/>
      <c r="C714" s="438"/>
      <c r="D714" s="438"/>
      <c r="E714" s="438"/>
      <c r="F714" s="438"/>
      <c r="G714" s="438"/>
      <c r="H714" s="438"/>
      <c r="I714" s="438"/>
      <c r="J714" s="438"/>
      <c r="K714" s="438"/>
      <c r="L714" s="438"/>
      <c r="M714" s="438"/>
      <c r="N714" s="447"/>
      <c r="O714" s="443"/>
      <c r="P714" s="438"/>
      <c r="Q714" s="438"/>
      <c r="R714" s="438"/>
      <c r="S714" s="438"/>
      <c r="T714" s="438"/>
      <c r="U714" s="438"/>
      <c r="V714" s="438"/>
      <c r="W714" s="438"/>
      <c r="X714" s="438"/>
      <c r="Y714" s="438"/>
      <c r="Z714" s="438"/>
      <c r="AA714" s="438"/>
    </row>
    <row r="715" spans="1:27" ht="12" customHeight="1" x14ac:dyDescent="0.25">
      <c r="A715" s="438"/>
      <c r="B715" s="438"/>
      <c r="C715" s="438"/>
      <c r="D715" s="438"/>
      <c r="E715" s="438"/>
      <c r="F715" s="438"/>
      <c r="G715" s="438"/>
      <c r="H715" s="438"/>
      <c r="I715" s="438"/>
      <c r="J715" s="438"/>
      <c r="K715" s="438"/>
      <c r="L715" s="438"/>
      <c r="M715" s="438"/>
      <c r="N715" s="447"/>
      <c r="O715" s="443"/>
      <c r="P715" s="438"/>
      <c r="Q715" s="438"/>
      <c r="R715" s="438"/>
      <c r="S715" s="438"/>
      <c r="T715" s="438"/>
      <c r="U715" s="438"/>
      <c r="V715" s="438"/>
      <c r="W715" s="438"/>
      <c r="X715" s="438"/>
      <c r="Y715" s="438"/>
      <c r="Z715" s="438"/>
      <c r="AA715" s="438"/>
    </row>
    <row r="716" spans="1:27" ht="12" customHeight="1" x14ac:dyDescent="0.25">
      <c r="A716" s="438"/>
      <c r="B716" s="438"/>
      <c r="C716" s="438"/>
      <c r="D716" s="438"/>
      <c r="E716" s="438"/>
      <c r="F716" s="438"/>
      <c r="G716" s="438"/>
      <c r="H716" s="438"/>
      <c r="I716" s="438"/>
      <c r="J716" s="438"/>
      <c r="K716" s="438"/>
      <c r="L716" s="438"/>
      <c r="M716" s="438"/>
      <c r="N716" s="447"/>
      <c r="O716" s="443"/>
      <c r="P716" s="438"/>
      <c r="Q716" s="438"/>
      <c r="R716" s="438"/>
      <c r="S716" s="438"/>
      <c r="T716" s="438"/>
      <c r="U716" s="438"/>
      <c r="V716" s="438"/>
      <c r="W716" s="438"/>
      <c r="X716" s="438"/>
      <c r="Y716" s="438"/>
      <c r="Z716" s="438"/>
      <c r="AA716" s="438"/>
    </row>
    <row r="717" spans="1:27" ht="12" customHeight="1" x14ac:dyDescent="0.25">
      <c r="A717" s="438"/>
      <c r="B717" s="438"/>
      <c r="C717" s="438"/>
      <c r="D717" s="438"/>
      <c r="E717" s="438"/>
      <c r="F717" s="438"/>
      <c r="G717" s="438"/>
      <c r="H717" s="438"/>
      <c r="I717" s="438"/>
      <c r="J717" s="438"/>
      <c r="K717" s="438"/>
      <c r="L717" s="438"/>
      <c r="M717" s="438"/>
      <c r="N717" s="447"/>
      <c r="O717" s="443"/>
      <c r="P717" s="438"/>
      <c r="Q717" s="438"/>
      <c r="R717" s="438"/>
      <c r="S717" s="438"/>
      <c r="T717" s="438"/>
      <c r="U717" s="438"/>
      <c r="V717" s="438"/>
      <c r="W717" s="438"/>
      <c r="X717" s="438"/>
      <c r="Y717" s="438"/>
      <c r="Z717" s="438"/>
      <c r="AA717" s="438"/>
    </row>
    <row r="718" spans="1:27" ht="12" customHeight="1" x14ac:dyDescent="0.25">
      <c r="A718" s="438"/>
      <c r="B718" s="438"/>
      <c r="C718" s="438"/>
      <c r="D718" s="438"/>
      <c r="E718" s="438"/>
      <c r="F718" s="438"/>
      <c r="G718" s="438"/>
      <c r="H718" s="438"/>
      <c r="I718" s="438"/>
      <c r="J718" s="438"/>
      <c r="K718" s="438"/>
      <c r="L718" s="438"/>
      <c r="M718" s="438"/>
      <c r="N718" s="447"/>
      <c r="O718" s="443"/>
      <c r="P718" s="438"/>
      <c r="Q718" s="438"/>
      <c r="R718" s="438"/>
      <c r="S718" s="438"/>
      <c r="T718" s="438"/>
      <c r="U718" s="438"/>
      <c r="V718" s="438"/>
      <c r="W718" s="438"/>
      <c r="X718" s="438"/>
      <c r="Y718" s="438"/>
      <c r="Z718" s="438"/>
      <c r="AA718" s="438"/>
    </row>
    <row r="719" spans="1:27" ht="12" customHeight="1" x14ac:dyDescent="0.25">
      <c r="A719" s="438"/>
      <c r="B719" s="438"/>
      <c r="C719" s="438"/>
      <c r="D719" s="438"/>
      <c r="E719" s="438"/>
      <c r="F719" s="438"/>
      <c r="G719" s="438"/>
      <c r="H719" s="438"/>
      <c r="I719" s="438"/>
      <c r="J719" s="438"/>
      <c r="K719" s="438"/>
      <c r="L719" s="438"/>
      <c r="M719" s="438"/>
      <c r="N719" s="447"/>
      <c r="O719" s="443"/>
      <c r="P719" s="438"/>
      <c r="Q719" s="438"/>
      <c r="R719" s="438"/>
      <c r="S719" s="438"/>
      <c r="T719" s="438"/>
      <c r="U719" s="438"/>
      <c r="V719" s="438"/>
      <c r="W719" s="438"/>
      <c r="X719" s="438"/>
      <c r="Y719" s="438"/>
      <c r="Z719" s="438"/>
      <c r="AA719" s="438"/>
    </row>
    <row r="720" spans="1:27" ht="12" customHeight="1" x14ac:dyDescent="0.25">
      <c r="A720" s="438"/>
      <c r="B720" s="438"/>
      <c r="C720" s="438"/>
      <c r="D720" s="438"/>
      <c r="E720" s="438"/>
      <c r="F720" s="438"/>
      <c r="G720" s="438"/>
      <c r="H720" s="438"/>
      <c r="I720" s="438"/>
      <c r="J720" s="438"/>
      <c r="K720" s="438"/>
      <c r="L720" s="438"/>
      <c r="M720" s="438"/>
      <c r="N720" s="447"/>
      <c r="O720" s="443"/>
      <c r="P720" s="438"/>
      <c r="Q720" s="438"/>
      <c r="R720" s="438"/>
      <c r="S720" s="438"/>
      <c r="T720" s="438"/>
      <c r="U720" s="438"/>
      <c r="V720" s="438"/>
      <c r="W720" s="438"/>
      <c r="X720" s="438"/>
      <c r="Y720" s="438"/>
      <c r="Z720" s="438"/>
      <c r="AA720" s="438"/>
    </row>
    <row r="721" spans="1:27" ht="12" customHeight="1" x14ac:dyDescent="0.25">
      <c r="A721" s="438"/>
      <c r="B721" s="438"/>
      <c r="C721" s="438"/>
      <c r="D721" s="438"/>
      <c r="E721" s="438"/>
      <c r="F721" s="438"/>
      <c r="G721" s="438"/>
      <c r="H721" s="438"/>
      <c r="I721" s="438"/>
      <c r="J721" s="438"/>
      <c r="K721" s="438"/>
      <c r="L721" s="438"/>
      <c r="M721" s="438"/>
      <c r="N721" s="447"/>
      <c r="O721" s="443"/>
      <c r="P721" s="438"/>
      <c r="Q721" s="438"/>
      <c r="R721" s="438"/>
      <c r="S721" s="438"/>
      <c r="T721" s="438"/>
      <c r="U721" s="438"/>
      <c r="V721" s="438"/>
      <c r="W721" s="438"/>
      <c r="X721" s="438"/>
      <c r="Y721" s="438"/>
      <c r="Z721" s="438"/>
      <c r="AA721" s="438"/>
    </row>
    <row r="722" spans="1:27" ht="12" customHeight="1" x14ac:dyDescent="0.25">
      <c r="A722" s="438"/>
      <c r="B722" s="438"/>
      <c r="C722" s="438"/>
      <c r="D722" s="438"/>
      <c r="E722" s="438"/>
      <c r="F722" s="438"/>
      <c r="G722" s="438"/>
      <c r="H722" s="438"/>
      <c r="I722" s="438"/>
      <c r="J722" s="438"/>
      <c r="K722" s="438"/>
      <c r="L722" s="438"/>
      <c r="M722" s="438"/>
      <c r="N722" s="447"/>
      <c r="O722" s="443"/>
      <c r="P722" s="438"/>
      <c r="Q722" s="438"/>
      <c r="R722" s="438"/>
      <c r="S722" s="438"/>
      <c r="T722" s="438"/>
      <c r="U722" s="438"/>
      <c r="V722" s="438"/>
      <c r="W722" s="438"/>
      <c r="X722" s="438"/>
      <c r="Y722" s="438"/>
      <c r="Z722" s="438"/>
      <c r="AA722" s="438"/>
    </row>
    <row r="723" spans="1:27" ht="12" customHeight="1" x14ac:dyDescent="0.25">
      <c r="A723" s="438"/>
      <c r="B723" s="438"/>
      <c r="C723" s="438"/>
      <c r="D723" s="438"/>
      <c r="E723" s="438"/>
      <c r="F723" s="438"/>
      <c r="G723" s="438"/>
      <c r="H723" s="438"/>
      <c r="I723" s="438"/>
      <c r="J723" s="438"/>
      <c r="K723" s="438"/>
      <c r="L723" s="438"/>
      <c r="M723" s="438"/>
      <c r="N723" s="447"/>
      <c r="O723" s="443"/>
      <c r="P723" s="438"/>
      <c r="Q723" s="438"/>
      <c r="R723" s="438"/>
      <c r="S723" s="438"/>
      <c r="T723" s="438"/>
      <c r="U723" s="438"/>
      <c r="V723" s="438"/>
      <c r="W723" s="438"/>
      <c r="X723" s="438"/>
      <c r="Y723" s="438"/>
      <c r="Z723" s="438"/>
      <c r="AA723" s="438"/>
    </row>
    <row r="724" spans="1:27" ht="12" customHeight="1" x14ac:dyDescent="0.25">
      <c r="A724" s="438"/>
      <c r="B724" s="438"/>
      <c r="C724" s="438"/>
      <c r="D724" s="438"/>
      <c r="E724" s="438"/>
      <c r="F724" s="438"/>
      <c r="G724" s="438"/>
      <c r="H724" s="438"/>
      <c r="I724" s="438"/>
      <c r="J724" s="438"/>
      <c r="K724" s="438"/>
      <c r="L724" s="438"/>
      <c r="M724" s="438"/>
      <c r="N724" s="447"/>
      <c r="O724" s="443"/>
      <c r="P724" s="438"/>
      <c r="Q724" s="438"/>
      <c r="R724" s="438"/>
      <c r="S724" s="438"/>
      <c r="T724" s="438"/>
      <c r="U724" s="438"/>
      <c r="V724" s="438"/>
      <c r="W724" s="438"/>
      <c r="X724" s="438"/>
      <c r="Y724" s="438"/>
      <c r="Z724" s="438"/>
      <c r="AA724" s="438"/>
    </row>
    <row r="725" spans="1:27" ht="12" customHeight="1" x14ac:dyDescent="0.25">
      <c r="A725" s="438"/>
      <c r="B725" s="438"/>
      <c r="C725" s="438"/>
      <c r="D725" s="438"/>
      <c r="E725" s="438"/>
      <c r="F725" s="438"/>
      <c r="G725" s="438"/>
      <c r="H725" s="438"/>
      <c r="I725" s="438"/>
      <c r="J725" s="438"/>
      <c r="K725" s="438"/>
      <c r="L725" s="438"/>
      <c r="M725" s="438"/>
      <c r="N725" s="447"/>
      <c r="O725" s="443"/>
      <c r="P725" s="438"/>
      <c r="Q725" s="438"/>
      <c r="R725" s="438"/>
      <c r="S725" s="438"/>
      <c r="T725" s="438"/>
      <c r="U725" s="438"/>
      <c r="V725" s="438"/>
      <c r="W725" s="438"/>
      <c r="X725" s="438"/>
      <c r="Y725" s="438"/>
      <c r="Z725" s="438"/>
      <c r="AA725" s="438"/>
    </row>
    <row r="726" spans="1:27" ht="12" customHeight="1" x14ac:dyDescent="0.25">
      <c r="A726" s="438"/>
      <c r="B726" s="438"/>
      <c r="C726" s="438"/>
      <c r="D726" s="438"/>
      <c r="E726" s="438"/>
      <c r="F726" s="438"/>
      <c r="G726" s="438"/>
      <c r="H726" s="438"/>
      <c r="I726" s="438"/>
      <c r="J726" s="438"/>
      <c r="K726" s="438"/>
      <c r="L726" s="438"/>
      <c r="M726" s="438"/>
      <c r="N726" s="447"/>
      <c r="O726" s="443"/>
      <c r="P726" s="438"/>
      <c r="Q726" s="438"/>
      <c r="R726" s="438"/>
      <c r="S726" s="438"/>
      <c r="T726" s="438"/>
      <c r="U726" s="438"/>
      <c r="V726" s="438"/>
      <c r="W726" s="438"/>
      <c r="X726" s="438"/>
      <c r="Y726" s="438"/>
      <c r="Z726" s="438"/>
      <c r="AA726" s="438"/>
    </row>
    <row r="727" spans="1:27" ht="12" customHeight="1" x14ac:dyDescent="0.25">
      <c r="A727" s="438"/>
      <c r="B727" s="438"/>
      <c r="C727" s="438"/>
      <c r="D727" s="438"/>
      <c r="E727" s="438"/>
      <c r="F727" s="438"/>
      <c r="G727" s="438"/>
      <c r="H727" s="438"/>
      <c r="I727" s="438"/>
      <c r="J727" s="438"/>
      <c r="K727" s="438"/>
      <c r="L727" s="438"/>
      <c r="M727" s="438"/>
      <c r="N727" s="447"/>
      <c r="O727" s="443"/>
      <c r="P727" s="438"/>
      <c r="Q727" s="438"/>
      <c r="R727" s="438"/>
      <c r="S727" s="438"/>
      <c r="T727" s="438"/>
      <c r="U727" s="438"/>
      <c r="V727" s="438"/>
      <c r="W727" s="438"/>
      <c r="X727" s="438"/>
      <c r="Y727" s="438"/>
      <c r="Z727" s="438"/>
      <c r="AA727" s="438"/>
    </row>
    <row r="728" spans="1:27" ht="12" customHeight="1" x14ac:dyDescent="0.25">
      <c r="A728" s="438"/>
      <c r="B728" s="438"/>
      <c r="C728" s="438"/>
      <c r="D728" s="438"/>
      <c r="E728" s="438"/>
      <c r="F728" s="438"/>
      <c r="G728" s="438"/>
      <c r="H728" s="438"/>
      <c r="I728" s="438"/>
      <c r="J728" s="438"/>
      <c r="K728" s="438"/>
      <c r="L728" s="438"/>
      <c r="M728" s="438"/>
      <c r="N728" s="447"/>
      <c r="O728" s="443"/>
      <c r="P728" s="438"/>
      <c r="Q728" s="438"/>
      <c r="R728" s="438"/>
      <c r="S728" s="438"/>
      <c r="T728" s="438"/>
      <c r="U728" s="438"/>
      <c r="V728" s="438"/>
      <c r="W728" s="438"/>
      <c r="X728" s="438"/>
      <c r="Y728" s="438"/>
      <c r="Z728" s="438"/>
      <c r="AA728" s="438"/>
    </row>
    <row r="729" spans="1:27" ht="12" customHeight="1" x14ac:dyDescent="0.25">
      <c r="A729" s="438"/>
      <c r="B729" s="438"/>
      <c r="C729" s="438"/>
      <c r="D729" s="438"/>
      <c r="E729" s="438"/>
      <c r="F729" s="438"/>
      <c r="G729" s="438"/>
      <c r="H729" s="438"/>
      <c r="I729" s="438"/>
      <c r="J729" s="438"/>
      <c r="K729" s="438"/>
      <c r="L729" s="438"/>
      <c r="M729" s="438"/>
      <c r="N729" s="447"/>
      <c r="O729" s="443"/>
      <c r="P729" s="438"/>
      <c r="Q729" s="438"/>
      <c r="R729" s="438"/>
      <c r="S729" s="438"/>
      <c r="T729" s="438"/>
      <c r="U729" s="438"/>
      <c r="V729" s="438"/>
      <c r="W729" s="438"/>
      <c r="X729" s="438"/>
      <c r="Y729" s="438"/>
      <c r="Z729" s="438"/>
      <c r="AA729" s="438"/>
    </row>
    <row r="730" spans="1:27" ht="12" customHeight="1" x14ac:dyDescent="0.25">
      <c r="A730" s="438"/>
      <c r="B730" s="438"/>
      <c r="C730" s="438"/>
      <c r="D730" s="438"/>
      <c r="E730" s="438"/>
      <c r="F730" s="438"/>
      <c r="G730" s="438"/>
      <c r="H730" s="438"/>
      <c r="I730" s="438"/>
      <c r="J730" s="438"/>
      <c r="K730" s="438"/>
      <c r="L730" s="438"/>
      <c r="M730" s="438"/>
      <c r="N730" s="447"/>
      <c r="O730" s="443"/>
      <c r="P730" s="438"/>
      <c r="Q730" s="438"/>
      <c r="R730" s="438"/>
      <c r="S730" s="438"/>
      <c r="T730" s="438"/>
      <c r="U730" s="438"/>
      <c r="V730" s="438"/>
      <c r="W730" s="438"/>
      <c r="X730" s="438"/>
      <c r="Y730" s="438"/>
      <c r="Z730" s="438"/>
      <c r="AA730" s="438"/>
    </row>
    <row r="731" spans="1:27" ht="12" customHeight="1" x14ac:dyDescent="0.25">
      <c r="A731" s="438"/>
      <c r="B731" s="438"/>
      <c r="C731" s="438"/>
      <c r="D731" s="438"/>
      <c r="E731" s="438"/>
      <c r="F731" s="438"/>
      <c r="G731" s="438"/>
      <c r="H731" s="438"/>
      <c r="I731" s="438"/>
      <c r="J731" s="438"/>
      <c r="K731" s="438"/>
      <c r="L731" s="438"/>
      <c r="M731" s="438"/>
      <c r="N731" s="447"/>
      <c r="O731" s="443"/>
      <c r="P731" s="438"/>
      <c r="Q731" s="438"/>
      <c r="R731" s="438"/>
      <c r="S731" s="438"/>
      <c r="T731" s="438"/>
      <c r="U731" s="438"/>
      <c r="V731" s="438"/>
      <c r="W731" s="438"/>
      <c r="X731" s="438"/>
      <c r="Y731" s="438"/>
      <c r="Z731" s="438"/>
      <c r="AA731" s="438"/>
    </row>
    <row r="732" spans="1:27" ht="12" customHeight="1" x14ac:dyDescent="0.25">
      <c r="A732" s="438"/>
      <c r="B732" s="438"/>
      <c r="C732" s="438"/>
      <c r="D732" s="438"/>
      <c r="E732" s="438"/>
      <c r="F732" s="438"/>
      <c r="G732" s="438"/>
      <c r="H732" s="438"/>
      <c r="I732" s="438"/>
      <c r="J732" s="438"/>
      <c r="K732" s="438"/>
      <c r="L732" s="438"/>
      <c r="M732" s="438"/>
      <c r="N732" s="447"/>
      <c r="O732" s="443"/>
      <c r="P732" s="438"/>
      <c r="Q732" s="438"/>
      <c r="R732" s="438"/>
      <c r="S732" s="438"/>
      <c r="T732" s="438"/>
      <c r="U732" s="438"/>
      <c r="V732" s="438"/>
      <c r="W732" s="438"/>
      <c r="X732" s="438"/>
      <c r="Y732" s="438"/>
      <c r="Z732" s="438"/>
      <c r="AA732" s="438"/>
    </row>
    <row r="733" spans="1:27" ht="12" customHeight="1" x14ac:dyDescent="0.25">
      <c r="A733" s="438"/>
      <c r="B733" s="438"/>
      <c r="C733" s="438"/>
      <c r="D733" s="438"/>
      <c r="E733" s="438"/>
      <c r="F733" s="438"/>
      <c r="G733" s="438"/>
      <c r="H733" s="438"/>
      <c r="I733" s="438"/>
      <c r="J733" s="438"/>
      <c r="K733" s="438"/>
      <c r="L733" s="438"/>
      <c r="M733" s="438"/>
      <c r="N733" s="447"/>
      <c r="O733" s="443"/>
      <c r="P733" s="438"/>
      <c r="Q733" s="438"/>
      <c r="R733" s="438"/>
      <c r="S733" s="438"/>
      <c r="T733" s="438"/>
      <c r="U733" s="438"/>
      <c r="V733" s="438"/>
      <c r="W733" s="438"/>
      <c r="X733" s="438"/>
      <c r="Y733" s="438"/>
      <c r="Z733" s="438"/>
      <c r="AA733" s="438"/>
    </row>
    <row r="734" spans="1:27" ht="12" customHeight="1" x14ac:dyDescent="0.25">
      <c r="A734" s="438"/>
      <c r="B734" s="438"/>
      <c r="C734" s="438"/>
      <c r="D734" s="438"/>
      <c r="E734" s="438"/>
      <c r="F734" s="438"/>
      <c r="G734" s="438"/>
      <c r="H734" s="438"/>
      <c r="I734" s="438"/>
      <c r="J734" s="438"/>
      <c r="K734" s="438"/>
      <c r="L734" s="438"/>
      <c r="M734" s="438"/>
      <c r="N734" s="447"/>
      <c r="O734" s="443"/>
      <c r="P734" s="438"/>
      <c r="Q734" s="438"/>
      <c r="R734" s="438"/>
      <c r="S734" s="438"/>
      <c r="T734" s="438"/>
      <c r="U734" s="438"/>
      <c r="V734" s="438"/>
      <c r="W734" s="438"/>
      <c r="X734" s="438"/>
      <c r="Y734" s="438"/>
      <c r="Z734" s="438"/>
      <c r="AA734" s="438"/>
    </row>
    <row r="735" spans="1:27" ht="12" customHeight="1" x14ac:dyDescent="0.25">
      <c r="A735" s="438"/>
      <c r="B735" s="438"/>
      <c r="C735" s="438"/>
      <c r="D735" s="438"/>
      <c r="E735" s="438"/>
      <c r="F735" s="438"/>
      <c r="G735" s="438"/>
      <c r="H735" s="438"/>
      <c r="I735" s="438"/>
      <c r="J735" s="438"/>
      <c r="K735" s="438"/>
      <c r="L735" s="438"/>
      <c r="M735" s="438"/>
      <c r="N735" s="447"/>
      <c r="O735" s="443"/>
      <c r="P735" s="438"/>
      <c r="Q735" s="438"/>
      <c r="R735" s="438"/>
      <c r="S735" s="438"/>
      <c r="T735" s="438"/>
      <c r="U735" s="438"/>
      <c r="V735" s="438"/>
      <c r="W735" s="438"/>
      <c r="X735" s="438"/>
      <c r="Y735" s="438"/>
      <c r="Z735" s="438"/>
      <c r="AA735" s="438"/>
    </row>
    <row r="736" spans="1:27" ht="12" customHeight="1" x14ac:dyDescent="0.25">
      <c r="A736" s="438"/>
      <c r="B736" s="438"/>
      <c r="C736" s="438"/>
      <c r="D736" s="438"/>
      <c r="E736" s="438"/>
      <c r="F736" s="438"/>
      <c r="G736" s="438"/>
      <c r="H736" s="438"/>
      <c r="I736" s="438"/>
      <c r="J736" s="438"/>
      <c r="K736" s="438"/>
      <c r="L736" s="438"/>
      <c r="M736" s="438"/>
      <c r="N736" s="447"/>
      <c r="O736" s="443"/>
      <c r="P736" s="438"/>
      <c r="Q736" s="438"/>
      <c r="R736" s="438"/>
      <c r="S736" s="438"/>
      <c r="T736" s="438"/>
      <c r="U736" s="438"/>
      <c r="V736" s="438"/>
      <c r="W736" s="438"/>
      <c r="X736" s="438"/>
      <c r="Y736" s="438"/>
      <c r="Z736" s="438"/>
      <c r="AA736" s="438"/>
    </row>
    <row r="737" spans="1:27" ht="12" customHeight="1" x14ac:dyDescent="0.25">
      <c r="A737" s="438"/>
      <c r="B737" s="438"/>
      <c r="C737" s="438"/>
      <c r="D737" s="438"/>
      <c r="E737" s="438"/>
      <c r="F737" s="438"/>
      <c r="G737" s="438"/>
      <c r="H737" s="438"/>
      <c r="I737" s="438"/>
      <c r="J737" s="438"/>
      <c r="K737" s="438"/>
      <c r="L737" s="438"/>
      <c r="M737" s="438"/>
      <c r="N737" s="447"/>
      <c r="O737" s="443"/>
      <c r="P737" s="438"/>
      <c r="Q737" s="438"/>
      <c r="R737" s="438"/>
      <c r="S737" s="438"/>
      <c r="T737" s="438"/>
      <c r="U737" s="438"/>
      <c r="V737" s="438"/>
      <c r="W737" s="438"/>
      <c r="X737" s="438"/>
      <c r="Y737" s="438"/>
      <c r="Z737" s="438"/>
      <c r="AA737" s="438"/>
    </row>
    <row r="738" spans="1:27" ht="12" customHeight="1" x14ac:dyDescent="0.25">
      <c r="A738" s="438"/>
      <c r="B738" s="438"/>
      <c r="C738" s="438"/>
      <c r="D738" s="438"/>
      <c r="E738" s="438"/>
      <c r="F738" s="438"/>
      <c r="G738" s="438"/>
      <c r="H738" s="438"/>
      <c r="I738" s="438"/>
      <c r="J738" s="438"/>
      <c r="K738" s="438"/>
      <c r="L738" s="438"/>
      <c r="M738" s="438"/>
      <c r="N738" s="447"/>
      <c r="O738" s="443"/>
      <c r="P738" s="438"/>
      <c r="Q738" s="438"/>
      <c r="R738" s="438"/>
      <c r="S738" s="438"/>
      <c r="T738" s="438"/>
      <c r="U738" s="438"/>
      <c r="V738" s="438"/>
      <c r="W738" s="438"/>
      <c r="X738" s="438"/>
      <c r="Y738" s="438"/>
      <c r="Z738" s="438"/>
      <c r="AA738" s="438"/>
    </row>
    <row r="739" spans="1:27" ht="12" customHeight="1" x14ac:dyDescent="0.25">
      <c r="A739" s="438"/>
      <c r="B739" s="438"/>
      <c r="C739" s="438"/>
      <c r="D739" s="438"/>
      <c r="E739" s="438"/>
      <c r="F739" s="438"/>
      <c r="G739" s="438"/>
      <c r="H739" s="438"/>
      <c r="I739" s="438"/>
      <c r="J739" s="438"/>
      <c r="K739" s="438"/>
      <c r="L739" s="438"/>
      <c r="M739" s="438"/>
      <c r="N739" s="447"/>
      <c r="O739" s="443"/>
      <c r="P739" s="438"/>
      <c r="Q739" s="438"/>
      <c r="R739" s="438"/>
      <c r="S739" s="438"/>
      <c r="T739" s="438"/>
      <c r="U739" s="438"/>
      <c r="V739" s="438"/>
      <c r="W739" s="438"/>
      <c r="X739" s="438"/>
      <c r="Y739" s="438"/>
      <c r="Z739" s="438"/>
      <c r="AA739" s="438"/>
    </row>
    <row r="740" spans="1:27" ht="12" customHeight="1" x14ac:dyDescent="0.25">
      <c r="A740" s="438"/>
      <c r="B740" s="438"/>
      <c r="C740" s="438"/>
      <c r="D740" s="438"/>
      <c r="E740" s="438"/>
      <c r="F740" s="438"/>
      <c r="G740" s="438"/>
      <c r="H740" s="438"/>
      <c r="I740" s="438"/>
      <c r="J740" s="438"/>
      <c r="K740" s="438"/>
      <c r="L740" s="438"/>
      <c r="M740" s="438"/>
      <c r="N740" s="447"/>
      <c r="O740" s="443"/>
      <c r="P740" s="438"/>
      <c r="Q740" s="438"/>
      <c r="R740" s="438"/>
      <c r="S740" s="438"/>
      <c r="T740" s="438"/>
      <c r="U740" s="438"/>
      <c r="V740" s="438"/>
      <c r="W740" s="438"/>
      <c r="X740" s="438"/>
      <c r="Y740" s="438"/>
      <c r="Z740" s="438"/>
      <c r="AA740" s="438"/>
    </row>
    <row r="741" spans="1:27" ht="12" customHeight="1" x14ac:dyDescent="0.25">
      <c r="A741" s="438"/>
      <c r="B741" s="438"/>
      <c r="C741" s="438"/>
      <c r="D741" s="438"/>
      <c r="E741" s="438"/>
      <c r="F741" s="438"/>
      <c r="G741" s="438"/>
      <c r="H741" s="438"/>
      <c r="I741" s="438"/>
      <c r="J741" s="438"/>
      <c r="K741" s="438"/>
      <c r="L741" s="438"/>
      <c r="M741" s="438"/>
      <c r="N741" s="447"/>
      <c r="O741" s="443"/>
      <c r="P741" s="438"/>
      <c r="Q741" s="438"/>
      <c r="R741" s="438"/>
      <c r="S741" s="438"/>
      <c r="T741" s="438"/>
      <c r="U741" s="438"/>
      <c r="V741" s="438"/>
      <c r="W741" s="438"/>
      <c r="X741" s="438"/>
      <c r="Y741" s="438"/>
      <c r="Z741" s="438"/>
      <c r="AA741" s="438"/>
    </row>
    <row r="742" spans="1:27" ht="12" customHeight="1" x14ac:dyDescent="0.25">
      <c r="A742" s="438"/>
      <c r="B742" s="438"/>
      <c r="C742" s="438"/>
      <c r="D742" s="438"/>
      <c r="E742" s="438"/>
      <c r="F742" s="438"/>
      <c r="G742" s="438"/>
      <c r="H742" s="438"/>
      <c r="I742" s="438"/>
      <c r="J742" s="438"/>
      <c r="K742" s="438"/>
      <c r="L742" s="438"/>
      <c r="M742" s="438"/>
      <c r="N742" s="447"/>
      <c r="O742" s="443"/>
      <c r="P742" s="438"/>
      <c r="Q742" s="438"/>
      <c r="R742" s="438"/>
      <c r="S742" s="438"/>
      <c r="T742" s="438"/>
      <c r="U742" s="438"/>
      <c r="V742" s="438"/>
      <c r="W742" s="438"/>
      <c r="X742" s="438"/>
      <c r="Y742" s="438"/>
      <c r="Z742" s="438"/>
      <c r="AA742" s="438"/>
    </row>
    <row r="743" spans="1:27" ht="12" customHeight="1" x14ac:dyDescent="0.25">
      <c r="A743" s="438"/>
      <c r="B743" s="438"/>
      <c r="C743" s="438"/>
      <c r="D743" s="438"/>
      <c r="E743" s="438"/>
      <c r="F743" s="438"/>
      <c r="G743" s="438"/>
      <c r="H743" s="438"/>
      <c r="I743" s="438"/>
      <c r="J743" s="438"/>
      <c r="K743" s="438"/>
      <c r="L743" s="438"/>
      <c r="M743" s="438"/>
      <c r="N743" s="447"/>
      <c r="O743" s="443"/>
      <c r="P743" s="438"/>
      <c r="Q743" s="438"/>
      <c r="R743" s="438"/>
      <c r="S743" s="438"/>
      <c r="T743" s="438"/>
      <c r="U743" s="438"/>
      <c r="V743" s="438"/>
      <c r="W743" s="438"/>
      <c r="X743" s="438"/>
      <c r="Y743" s="438"/>
      <c r="Z743" s="438"/>
      <c r="AA743" s="438"/>
    </row>
    <row r="744" spans="1:27" ht="12" customHeight="1" x14ac:dyDescent="0.25">
      <c r="A744" s="438"/>
      <c r="B744" s="438"/>
      <c r="C744" s="438"/>
      <c r="D744" s="438"/>
      <c r="E744" s="438"/>
      <c r="F744" s="438"/>
      <c r="G744" s="438"/>
      <c r="H744" s="438"/>
      <c r="I744" s="438"/>
      <c r="J744" s="438"/>
      <c r="K744" s="438"/>
      <c r="L744" s="438"/>
      <c r="M744" s="438"/>
      <c r="N744" s="447"/>
      <c r="O744" s="443"/>
      <c r="P744" s="438"/>
      <c r="Q744" s="438"/>
      <c r="R744" s="438"/>
      <c r="S744" s="438"/>
      <c r="T744" s="438"/>
      <c r="U744" s="438"/>
      <c r="V744" s="438"/>
      <c r="W744" s="438"/>
      <c r="X744" s="438"/>
      <c r="Y744" s="438"/>
      <c r="Z744" s="438"/>
      <c r="AA744" s="438"/>
    </row>
    <row r="745" spans="1:27" ht="12" customHeight="1" x14ac:dyDescent="0.25">
      <c r="A745" s="438"/>
      <c r="B745" s="438"/>
      <c r="C745" s="438"/>
      <c r="D745" s="438"/>
      <c r="E745" s="438"/>
      <c r="F745" s="438"/>
      <c r="G745" s="438"/>
      <c r="H745" s="438"/>
      <c r="I745" s="438"/>
      <c r="J745" s="438"/>
      <c r="K745" s="438"/>
      <c r="L745" s="438"/>
      <c r="M745" s="438"/>
      <c r="N745" s="447"/>
      <c r="O745" s="443"/>
      <c r="P745" s="438"/>
      <c r="Q745" s="438"/>
      <c r="R745" s="438"/>
      <c r="S745" s="438"/>
      <c r="T745" s="438"/>
      <c r="U745" s="438"/>
      <c r="V745" s="438"/>
      <c r="W745" s="438"/>
      <c r="X745" s="438"/>
      <c r="Y745" s="438"/>
      <c r="Z745" s="438"/>
      <c r="AA745" s="438"/>
    </row>
    <row r="746" spans="1:27" ht="12" customHeight="1" x14ac:dyDescent="0.25">
      <c r="A746" s="438"/>
      <c r="B746" s="438"/>
      <c r="C746" s="438"/>
      <c r="D746" s="438"/>
      <c r="E746" s="438"/>
      <c r="F746" s="438"/>
      <c r="G746" s="438"/>
      <c r="H746" s="438"/>
      <c r="I746" s="438"/>
      <c r="J746" s="438"/>
      <c r="K746" s="438"/>
      <c r="L746" s="438"/>
      <c r="M746" s="438"/>
      <c r="N746" s="447"/>
      <c r="O746" s="443"/>
      <c r="P746" s="438"/>
      <c r="Q746" s="438"/>
      <c r="R746" s="438"/>
      <c r="S746" s="438"/>
      <c r="T746" s="438"/>
      <c r="U746" s="438"/>
      <c r="V746" s="438"/>
      <c r="W746" s="438"/>
      <c r="X746" s="438"/>
      <c r="Y746" s="438"/>
      <c r="Z746" s="438"/>
      <c r="AA746" s="438"/>
    </row>
    <row r="747" spans="1:27" ht="12" customHeight="1" x14ac:dyDescent="0.25">
      <c r="A747" s="438"/>
      <c r="B747" s="438"/>
      <c r="C747" s="438"/>
      <c r="D747" s="438"/>
      <c r="E747" s="438"/>
      <c r="F747" s="438"/>
      <c r="G747" s="438"/>
      <c r="H747" s="438"/>
      <c r="I747" s="438"/>
      <c r="J747" s="438"/>
      <c r="K747" s="438"/>
      <c r="L747" s="438"/>
      <c r="M747" s="438"/>
      <c r="N747" s="447"/>
      <c r="O747" s="443"/>
      <c r="P747" s="438"/>
      <c r="Q747" s="438"/>
      <c r="R747" s="438"/>
      <c r="S747" s="438"/>
      <c r="T747" s="438"/>
      <c r="U747" s="438"/>
      <c r="V747" s="438"/>
      <c r="W747" s="438"/>
      <c r="X747" s="438"/>
      <c r="Y747" s="438"/>
      <c r="Z747" s="438"/>
      <c r="AA747" s="438"/>
    </row>
    <row r="748" spans="1:27" ht="12" customHeight="1" x14ac:dyDescent="0.25">
      <c r="A748" s="438"/>
      <c r="B748" s="438"/>
      <c r="C748" s="438"/>
      <c r="D748" s="438"/>
      <c r="E748" s="438"/>
      <c r="F748" s="438"/>
      <c r="G748" s="438"/>
      <c r="H748" s="438"/>
      <c r="I748" s="438"/>
      <c r="J748" s="438"/>
      <c r="K748" s="438"/>
      <c r="L748" s="438"/>
      <c r="M748" s="438"/>
      <c r="N748" s="447"/>
      <c r="O748" s="443"/>
      <c r="P748" s="438"/>
      <c r="Q748" s="438"/>
      <c r="R748" s="438"/>
      <c r="S748" s="438"/>
      <c r="T748" s="438"/>
      <c r="U748" s="438"/>
      <c r="V748" s="438"/>
      <c r="W748" s="438"/>
      <c r="X748" s="438"/>
      <c r="Y748" s="438"/>
      <c r="Z748" s="438"/>
      <c r="AA748" s="438"/>
    </row>
    <row r="749" spans="1:27" ht="12" customHeight="1" x14ac:dyDescent="0.25">
      <c r="A749" s="438"/>
      <c r="B749" s="438"/>
      <c r="C749" s="438"/>
      <c r="D749" s="438"/>
      <c r="E749" s="438"/>
      <c r="F749" s="438"/>
      <c r="G749" s="438"/>
      <c r="H749" s="438"/>
      <c r="I749" s="438"/>
      <c r="J749" s="438"/>
      <c r="K749" s="438"/>
      <c r="L749" s="438"/>
      <c r="M749" s="438"/>
      <c r="N749" s="447"/>
      <c r="O749" s="443"/>
      <c r="P749" s="438"/>
      <c r="Q749" s="438"/>
      <c r="R749" s="438"/>
      <c r="S749" s="438"/>
      <c r="T749" s="438"/>
      <c r="U749" s="438"/>
      <c r="V749" s="438"/>
      <c r="W749" s="438"/>
      <c r="X749" s="438"/>
      <c r="Y749" s="438"/>
      <c r="Z749" s="438"/>
      <c r="AA749" s="438"/>
    </row>
    <row r="750" spans="1:27" ht="12" customHeight="1" x14ac:dyDescent="0.25">
      <c r="A750" s="438"/>
      <c r="B750" s="438"/>
      <c r="C750" s="438"/>
      <c r="D750" s="438"/>
      <c r="E750" s="438"/>
      <c r="F750" s="438"/>
      <c r="G750" s="438"/>
      <c r="H750" s="438"/>
      <c r="I750" s="438"/>
      <c r="J750" s="438"/>
      <c r="K750" s="438"/>
      <c r="L750" s="438"/>
      <c r="M750" s="438"/>
      <c r="N750" s="447"/>
      <c r="O750" s="443"/>
      <c r="P750" s="438"/>
      <c r="Q750" s="438"/>
      <c r="R750" s="438"/>
      <c r="S750" s="438"/>
      <c r="T750" s="438"/>
      <c r="U750" s="438"/>
      <c r="V750" s="438"/>
      <c r="W750" s="438"/>
      <c r="X750" s="438"/>
      <c r="Y750" s="438"/>
      <c r="Z750" s="438"/>
      <c r="AA750" s="438"/>
    </row>
    <row r="751" spans="1:27" ht="12" customHeight="1" x14ac:dyDescent="0.25">
      <c r="A751" s="438"/>
      <c r="B751" s="438"/>
      <c r="C751" s="438"/>
      <c r="D751" s="438"/>
      <c r="E751" s="438"/>
      <c r="F751" s="438"/>
      <c r="G751" s="438"/>
      <c r="H751" s="438"/>
      <c r="I751" s="438"/>
      <c r="J751" s="438"/>
      <c r="K751" s="438"/>
      <c r="L751" s="438"/>
      <c r="M751" s="438"/>
      <c r="N751" s="447"/>
      <c r="O751" s="443"/>
      <c r="P751" s="438"/>
      <c r="Q751" s="438"/>
      <c r="R751" s="438"/>
      <c r="S751" s="438"/>
      <c r="T751" s="438"/>
      <c r="U751" s="438"/>
      <c r="V751" s="438"/>
      <c r="W751" s="438"/>
      <c r="X751" s="438"/>
      <c r="Y751" s="438"/>
      <c r="Z751" s="438"/>
      <c r="AA751" s="438"/>
    </row>
    <row r="752" spans="1:27" ht="12" customHeight="1" x14ac:dyDescent="0.25">
      <c r="A752" s="438"/>
      <c r="B752" s="438"/>
      <c r="C752" s="438"/>
      <c r="D752" s="438"/>
      <c r="E752" s="438"/>
      <c r="F752" s="438"/>
      <c r="G752" s="438"/>
      <c r="H752" s="438"/>
      <c r="I752" s="438"/>
      <c r="J752" s="438"/>
      <c r="K752" s="438"/>
      <c r="L752" s="438"/>
      <c r="M752" s="438"/>
      <c r="N752" s="447"/>
      <c r="O752" s="443"/>
      <c r="P752" s="438"/>
      <c r="Q752" s="438"/>
      <c r="R752" s="438"/>
      <c r="S752" s="438"/>
      <c r="T752" s="438"/>
      <c r="U752" s="438"/>
      <c r="V752" s="438"/>
      <c r="W752" s="438"/>
      <c r="X752" s="438"/>
      <c r="Y752" s="438"/>
      <c r="Z752" s="438"/>
      <c r="AA752" s="438"/>
    </row>
    <row r="753" spans="1:27" ht="12" customHeight="1" x14ac:dyDescent="0.25">
      <c r="A753" s="438"/>
      <c r="B753" s="438"/>
      <c r="C753" s="438"/>
      <c r="D753" s="438"/>
      <c r="E753" s="438"/>
      <c r="F753" s="438"/>
      <c r="G753" s="438"/>
      <c r="H753" s="438"/>
      <c r="I753" s="438"/>
      <c r="J753" s="438"/>
      <c r="K753" s="438"/>
      <c r="L753" s="438"/>
      <c r="M753" s="438"/>
      <c r="N753" s="447"/>
      <c r="O753" s="443"/>
      <c r="P753" s="438"/>
      <c r="Q753" s="438"/>
      <c r="R753" s="438"/>
      <c r="S753" s="438"/>
      <c r="T753" s="438"/>
      <c r="U753" s="438"/>
      <c r="V753" s="438"/>
      <c r="W753" s="438"/>
      <c r="X753" s="438"/>
      <c r="Y753" s="438"/>
      <c r="Z753" s="438"/>
      <c r="AA753" s="438"/>
    </row>
    <row r="754" spans="1:27" ht="12" customHeight="1" x14ac:dyDescent="0.25">
      <c r="A754" s="438"/>
      <c r="B754" s="438"/>
      <c r="C754" s="438"/>
      <c r="D754" s="438"/>
      <c r="E754" s="438"/>
      <c r="F754" s="438"/>
      <c r="G754" s="438"/>
      <c r="H754" s="438"/>
      <c r="I754" s="438"/>
      <c r="J754" s="438"/>
      <c r="K754" s="438"/>
      <c r="L754" s="438"/>
      <c r="M754" s="438"/>
      <c r="N754" s="447"/>
      <c r="O754" s="443"/>
      <c r="P754" s="438"/>
      <c r="Q754" s="438"/>
      <c r="R754" s="438"/>
      <c r="S754" s="438"/>
      <c r="T754" s="438"/>
      <c r="U754" s="438"/>
      <c r="V754" s="438"/>
      <c r="W754" s="438"/>
      <c r="X754" s="438"/>
      <c r="Y754" s="438"/>
      <c r="Z754" s="438"/>
      <c r="AA754" s="438"/>
    </row>
    <row r="755" spans="1:27" ht="12" customHeight="1" x14ac:dyDescent="0.25">
      <c r="A755" s="438"/>
      <c r="B755" s="438"/>
      <c r="C755" s="438"/>
      <c r="D755" s="438"/>
      <c r="E755" s="438"/>
      <c r="F755" s="438"/>
      <c r="G755" s="438"/>
      <c r="H755" s="438"/>
      <c r="I755" s="438"/>
      <c r="J755" s="438"/>
      <c r="K755" s="438"/>
      <c r="L755" s="438"/>
      <c r="M755" s="438"/>
      <c r="N755" s="447"/>
      <c r="O755" s="443"/>
      <c r="P755" s="438"/>
      <c r="Q755" s="438"/>
      <c r="R755" s="438"/>
      <c r="S755" s="438"/>
      <c r="T755" s="438"/>
      <c r="U755" s="438"/>
      <c r="V755" s="438"/>
      <c r="W755" s="438"/>
      <c r="X755" s="438"/>
      <c r="Y755" s="438"/>
      <c r="Z755" s="438"/>
      <c r="AA755" s="438"/>
    </row>
    <row r="756" spans="1:27" ht="12" customHeight="1" x14ac:dyDescent="0.25">
      <c r="A756" s="438"/>
      <c r="B756" s="438"/>
      <c r="C756" s="438"/>
      <c r="D756" s="438"/>
      <c r="E756" s="438"/>
      <c r="F756" s="438"/>
      <c r="G756" s="438"/>
      <c r="H756" s="438"/>
      <c r="I756" s="438"/>
      <c r="J756" s="438"/>
      <c r="K756" s="438"/>
      <c r="L756" s="438"/>
      <c r="M756" s="438"/>
      <c r="N756" s="447"/>
      <c r="O756" s="443"/>
      <c r="P756" s="438"/>
      <c r="Q756" s="438"/>
      <c r="R756" s="438"/>
      <c r="S756" s="438"/>
      <c r="T756" s="438"/>
      <c r="U756" s="438"/>
      <c r="V756" s="438"/>
      <c r="W756" s="438"/>
      <c r="X756" s="438"/>
      <c r="Y756" s="438"/>
      <c r="Z756" s="438"/>
      <c r="AA756" s="438"/>
    </row>
    <row r="757" spans="1:27" ht="12" customHeight="1" x14ac:dyDescent="0.25">
      <c r="A757" s="438"/>
      <c r="B757" s="438"/>
      <c r="C757" s="438"/>
      <c r="D757" s="438"/>
      <c r="E757" s="438"/>
      <c r="F757" s="438"/>
      <c r="G757" s="438"/>
      <c r="H757" s="438"/>
      <c r="I757" s="438"/>
      <c r="J757" s="438"/>
      <c r="K757" s="438"/>
      <c r="L757" s="438"/>
      <c r="M757" s="438"/>
      <c r="N757" s="447"/>
      <c r="O757" s="443"/>
      <c r="P757" s="438"/>
      <c r="Q757" s="438"/>
      <c r="R757" s="438"/>
      <c r="S757" s="438"/>
      <c r="T757" s="438"/>
      <c r="U757" s="438"/>
      <c r="V757" s="438"/>
      <c r="W757" s="438"/>
      <c r="X757" s="438"/>
      <c r="Y757" s="438"/>
      <c r="Z757" s="438"/>
      <c r="AA757" s="438"/>
    </row>
    <row r="758" spans="1:27" ht="12" customHeight="1" x14ac:dyDescent="0.25">
      <c r="A758" s="438"/>
      <c r="B758" s="438"/>
      <c r="C758" s="438"/>
      <c r="D758" s="438"/>
      <c r="E758" s="438"/>
      <c r="F758" s="438"/>
      <c r="G758" s="438"/>
      <c r="H758" s="438"/>
      <c r="I758" s="438"/>
      <c r="J758" s="438"/>
      <c r="K758" s="438"/>
      <c r="L758" s="438"/>
      <c r="M758" s="438"/>
      <c r="N758" s="447"/>
      <c r="O758" s="443"/>
      <c r="P758" s="438"/>
      <c r="Q758" s="438"/>
      <c r="R758" s="438"/>
      <c r="S758" s="438"/>
      <c r="T758" s="438"/>
      <c r="U758" s="438"/>
      <c r="V758" s="438"/>
      <c r="W758" s="438"/>
      <c r="X758" s="438"/>
      <c r="Y758" s="438"/>
      <c r="Z758" s="438"/>
      <c r="AA758" s="438"/>
    </row>
    <row r="759" spans="1:27" ht="12" customHeight="1" x14ac:dyDescent="0.25">
      <c r="A759" s="438"/>
      <c r="B759" s="438"/>
      <c r="C759" s="438"/>
      <c r="D759" s="438"/>
      <c r="E759" s="438"/>
      <c r="F759" s="438"/>
      <c r="G759" s="438"/>
      <c r="H759" s="438"/>
      <c r="I759" s="438"/>
      <c r="J759" s="438"/>
      <c r="K759" s="438"/>
      <c r="L759" s="438"/>
      <c r="M759" s="438"/>
      <c r="N759" s="447"/>
      <c r="O759" s="443"/>
      <c r="P759" s="438"/>
      <c r="Q759" s="438"/>
      <c r="R759" s="438"/>
      <c r="S759" s="438"/>
      <c r="T759" s="438"/>
      <c r="U759" s="438"/>
      <c r="V759" s="438"/>
      <c r="W759" s="438"/>
      <c r="X759" s="438"/>
      <c r="Y759" s="438"/>
      <c r="Z759" s="438"/>
      <c r="AA759" s="438"/>
    </row>
    <row r="760" spans="1:27" ht="12" customHeight="1" x14ac:dyDescent="0.25">
      <c r="A760" s="438"/>
      <c r="B760" s="438"/>
      <c r="C760" s="438"/>
      <c r="D760" s="438"/>
      <c r="E760" s="438"/>
      <c r="F760" s="438"/>
      <c r="G760" s="438"/>
      <c r="H760" s="438"/>
      <c r="I760" s="438"/>
      <c r="J760" s="438"/>
      <c r="K760" s="438"/>
      <c r="L760" s="438"/>
      <c r="M760" s="438"/>
      <c r="N760" s="447"/>
      <c r="O760" s="443"/>
      <c r="P760" s="438"/>
      <c r="Q760" s="438"/>
      <c r="R760" s="438"/>
      <c r="S760" s="438"/>
      <c r="T760" s="438"/>
      <c r="U760" s="438"/>
      <c r="V760" s="438"/>
      <c r="W760" s="438"/>
      <c r="X760" s="438"/>
      <c r="Y760" s="438"/>
      <c r="Z760" s="438"/>
      <c r="AA760" s="438"/>
    </row>
    <row r="761" spans="1:27" ht="12" customHeight="1" x14ac:dyDescent="0.25">
      <c r="A761" s="438"/>
      <c r="B761" s="438"/>
      <c r="C761" s="438"/>
      <c r="D761" s="438"/>
      <c r="E761" s="438"/>
      <c r="F761" s="438"/>
      <c r="G761" s="438"/>
      <c r="H761" s="438"/>
      <c r="I761" s="438"/>
      <c r="J761" s="438"/>
      <c r="K761" s="438"/>
      <c r="L761" s="438"/>
      <c r="M761" s="438"/>
      <c r="N761" s="447"/>
      <c r="O761" s="443"/>
      <c r="P761" s="438"/>
      <c r="Q761" s="438"/>
      <c r="R761" s="438"/>
      <c r="S761" s="438"/>
      <c r="T761" s="438"/>
      <c r="U761" s="438"/>
      <c r="V761" s="438"/>
      <c r="W761" s="438"/>
      <c r="X761" s="438"/>
      <c r="Y761" s="438"/>
      <c r="Z761" s="438"/>
      <c r="AA761" s="438"/>
    </row>
    <row r="762" spans="1:27" ht="12" customHeight="1" x14ac:dyDescent="0.25">
      <c r="A762" s="438"/>
      <c r="B762" s="438"/>
      <c r="C762" s="438"/>
      <c r="D762" s="438"/>
      <c r="E762" s="438"/>
      <c r="F762" s="438"/>
      <c r="G762" s="438"/>
      <c r="H762" s="438"/>
      <c r="I762" s="438"/>
      <c r="J762" s="438"/>
      <c r="K762" s="438"/>
      <c r="L762" s="438"/>
      <c r="M762" s="438"/>
      <c r="N762" s="447"/>
      <c r="O762" s="443"/>
      <c r="P762" s="438"/>
      <c r="Q762" s="438"/>
      <c r="R762" s="438"/>
      <c r="S762" s="438"/>
      <c r="T762" s="438"/>
      <c r="U762" s="438"/>
      <c r="V762" s="438"/>
      <c r="W762" s="438"/>
      <c r="X762" s="438"/>
      <c r="Y762" s="438"/>
      <c r="Z762" s="438"/>
      <c r="AA762" s="438"/>
    </row>
    <row r="763" spans="1:27" ht="12" customHeight="1" x14ac:dyDescent="0.25">
      <c r="A763" s="438"/>
      <c r="B763" s="438"/>
      <c r="C763" s="438"/>
      <c r="D763" s="438"/>
      <c r="E763" s="438"/>
      <c r="F763" s="438"/>
      <c r="G763" s="438"/>
      <c r="H763" s="438"/>
      <c r="I763" s="438"/>
      <c r="J763" s="438"/>
      <c r="K763" s="438"/>
      <c r="L763" s="438"/>
      <c r="M763" s="438"/>
      <c r="N763" s="447"/>
      <c r="O763" s="443"/>
      <c r="P763" s="438"/>
      <c r="Q763" s="438"/>
      <c r="R763" s="438"/>
      <c r="S763" s="438"/>
      <c r="T763" s="438"/>
      <c r="U763" s="438"/>
      <c r="V763" s="438"/>
      <c r="W763" s="438"/>
      <c r="X763" s="438"/>
      <c r="Y763" s="438"/>
      <c r="Z763" s="438"/>
      <c r="AA763" s="438"/>
    </row>
    <row r="764" spans="1:27" ht="12" customHeight="1" x14ac:dyDescent="0.25">
      <c r="A764" s="438"/>
      <c r="B764" s="438"/>
      <c r="C764" s="438"/>
      <c r="D764" s="438"/>
      <c r="E764" s="438"/>
      <c r="F764" s="438"/>
      <c r="G764" s="438"/>
      <c r="H764" s="438"/>
      <c r="I764" s="438"/>
      <c r="J764" s="438"/>
      <c r="K764" s="438"/>
      <c r="L764" s="438"/>
      <c r="M764" s="438"/>
      <c r="N764" s="447"/>
      <c r="O764" s="443"/>
      <c r="P764" s="438"/>
      <c r="Q764" s="438"/>
      <c r="R764" s="438"/>
      <c r="S764" s="438"/>
      <c r="T764" s="438"/>
      <c r="U764" s="438"/>
      <c r="V764" s="438"/>
      <c r="W764" s="438"/>
      <c r="X764" s="438"/>
      <c r="Y764" s="438"/>
      <c r="Z764" s="438"/>
      <c r="AA764" s="438"/>
    </row>
    <row r="765" spans="1:27" ht="12" customHeight="1" x14ac:dyDescent="0.25">
      <c r="A765" s="438"/>
      <c r="B765" s="438"/>
      <c r="C765" s="438"/>
      <c r="D765" s="438"/>
      <c r="E765" s="438"/>
      <c r="F765" s="438"/>
      <c r="G765" s="438"/>
      <c r="H765" s="438"/>
      <c r="I765" s="438"/>
      <c r="J765" s="438"/>
      <c r="K765" s="438"/>
      <c r="L765" s="438"/>
      <c r="M765" s="438"/>
      <c r="N765" s="447"/>
      <c r="O765" s="443"/>
      <c r="P765" s="438"/>
      <c r="Q765" s="438"/>
      <c r="R765" s="438"/>
      <c r="S765" s="438"/>
      <c r="T765" s="438"/>
      <c r="U765" s="438"/>
      <c r="V765" s="438"/>
      <c r="W765" s="438"/>
      <c r="X765" s="438"/>
      <c r="Y765" s="438"/>
      <c r="Z765" s="438"/>
      <c r="AA765" s="438"/>
    </row>
    <row r="766" spans="1:27" ht="12" customHeight="1" x14ac:dyDescent="0.25">
      <c r="A766" s="438"/>
      <c r="B766" s="438"/>
      <c r="C766" s="438"/>
      <c r="D766" s="438"/>
      <c r="E766" s="438"/>
      <c r="F766" s="438"/>
      <c r="G766" s="438"/>
      <c r="H766" s="438"/>
      <c r="I766" s="438"/>
      <c r="J766" s="438"/>
      <c r="K766" s="438"/>
      <c r="L766" s="438"/>
      <c r="M766" s="438"/>
      <c r="N766" s="447"/>
      <c r="O766" s="443"/>
      <c r="P766" s="438"/>
      <c r="Q766" s="438"/>
      <c r="R766" s="438"/>
      <c r="S766" s="438"/>
      <c r="T766" s="438"/>
      <c r="U766" s="438"/>
      <c r="V766" s="438"/>
      <c r="W766" s="438"/>
      <c r="X766" s="438"/>
      <c r="Y766" s="438"/>
      <c r="Z766" s="438"/>
      <c r="AA766" s="438"/>
    </row>
    <row r="767" spans="1:27" ht="12" customHeight="1" x14ac:dyDescent="0.25">
      <c r="A767" s="438"/>
      <c r="B767" s="438"/>
      <c r="C767" s="438"/>
      <c r="D767" s="438"/>
      <c r="E767" s="438"/>
      <c r="F767" s="438"/>
      <c r="G767" s="438"/>
      <c r="H767" s="438"/>
      <c r="I767" s="438"/>
      <c r="J767" s="438"/>
      <c r="K767" s="438"/>
      <c r="L767" s="438"/>
      <c r="M767" s="438"/>
      <c r="N767" s="447"/>
      <c r="O767" s="443"/>
      <c r="P767" s="438"/>
      <c r="Q767" s="438"/>
      <c r="R767" s="438"/>
      <c r="S767" s="438"/>
      <c r="T767" s="438"/>
      <c r="U767" s="438"/>
      <c r="V767" s="438"/>
      <c r="W767" s="438"/>
      <c r="X767" s="438"/>
      <c r="Y767" s="438"/>
      <c r="Z767" s="438"/>
      <c r="AA767" s="438"/>
    </row>
    <row r="768" spans="1:27" ht="12" customHeight="1" x14ac:dyDescent="0.25">
      <c r="A768" s="438"/>
      <c r="B768" s="438"/>
      <c r="C768" s="438"/>
      <c r="D768" s="438"/>
      <c r="E768" s="438"/>
      <c r="F768" s="438"/>
      <c r="G768" s="438"/>
      <c r="H768" s="438"/>
      <c r="I768" s="438"/>
      <c r="J768" s="438"/>
      <c r="K768" s="438"/>
      <c r="L768" s="438"/>
      <c r="M768" s="438"/>
      <c r="N768" s="447"/>
      <c r="O768" s="443"/>
      <c r="P768" s="438"/>
      <c r="Q768" s="438"/>
      <c r="R768" s="438"/>
      <c r="S768" s="438"/>
      <c r="T768" s="438"/>
      <c r="U768" s="438"/>
      <c r="V768" s="438"/>
      <c r="W768" s="438"/>
      <c r="X768" s="438"/>
      <c r="Y768" s="438"/>
      <c r="Z768" s="438"/>
      <c r="AA768" s="438"/>
    </row>
    <row r="769" spans="1:27" ht="12" customHeight="1" x14ac:dyDescent="0.25">
      <c r="A769" s="438"/>
      <c r="B769" s="438"/>
      <c r="C769" s="438"/>
      <c r="D769" s="438"/>
      <c r="E769" s="438"/>
      <c r="F769" s="438"/>
      <c r="G769" s="438"/>
      <c r="H769" s="438"/>
      <c r="I769" s="438"/>
      <c r="J769" s="438"/>
      <c r="K769" s="438"/>
      <c r="L769" s="438"/>
      <c r="M769" s="438"/>
      <c r="N769" s="447"/>
      <c r="O769" s="443"/>
      <c r="P769" s="438"/>
      <c r="Q769" s="438"/>
      <c r="R769" s="438"/>
      <c r="S769" s="438"/>
      <c r="T769" s="438"/>
      <c r="U769" s="438"/>
      <c r="V769" s="438"/>
      <c r="W769" s="438"/>
      <c r="X769" s="438"/>
      <c r="Y769" s="438"/>
      <c r="Z769" s="438"/>
      <c r="AA769" s="438"/>
    </row>
    <row r="770" spans="1:27" ht="12" customHeight="1" x14ac:dyDescent="0.25">
      <c r="A770" s="438"/>
      <c r="B770" s="438"/>
      <c r="C770" s="438"/>
      <c r="D770" s="438"/>
      <c r="E770" s="438"/>
      <c r="F770" s="438"/>
      <c r="G770" s="438"/>
      <c r="H770" s="438"/>
      <c r="I770" s="438"/>
      <c r="J770" s="438"/>
      <c r="K770" s="438"/>
      <c r="L770" s="438"/>
      <c r="M770" s="438"/>
      <c r="N770" s="447"/>
      <c r="O770" s="443"/>
      <c r="P770" s="438"/>
      <c r="Q770" s="438"/>
      <c r="R770" s="438"/>
      <c r="S770" s="438"/>
      <c r="T770" s="438"/>
      <c r="U770" s="438"/>
      <c r="V770" s="438"/>
      <c r="W770" s="438"/>
      <c r="X770" s="438"/>
      <c r="Y770" s="438"/>
      <c r="Z770" s="438"/>
      <c r="AA770" s="438"/>
    </row>
    <row r="771" spans="1:27" ht="12" customHeight="1" x14ac:dyDescent="0.25">
      <c r="A771" s="438"/>
      <c r="B771" s="438"/>
      <c r="C771" s="438"/>
      <c r="D771" s="438"/>
      <c r="E771" s="438"/>
      <c r="F771" s="438"/>
      <c r="G771" s="438"/>
      <c r="H771" s="438"/>
      <c r="I771" s="438"/>
      <c r="J771" s="438"/>
      <c r="K771" s="438"/>
      <c r="L771" s="438"/>
      <c r="M771" s="438"/>
      <c r="N771" s="447"/>
      <c r="O771" s="443"/>
      <c r="P771" s="438"/>
      <c r="Q771" s="438"/>
      <c r="R771" s="438"/>
      <c r="S771" s="438"/>
      <c r="T771" s="438"/>
      <c r="U771" s="438"/>
      <c r="V771" s="438"/>
      <c r="W771" s="438"/>
      <c r="X771" s="438"/>
      <c r="Y771" s="438"/>
      <c r="Z771" s="438"/>
      <c r="AA771" s="438"/>
    </row>
    <row r="772" spans="1:27" ht="12" customHeight="1" x14ac:dyDescent="0.25">
      <c r="A772" s="438"/>
      <c r="B772" s="438"/>
      <c r="C772" s="438"/>
      <c r="D772" s="438"/>
      <c r="E772" s="438"/>
      <c r="F772" s="438"/>
      <c r="G772" s="438"/>
      <c r="H772" s="438"/>
      <c r="I772" s="438"/>
      <c r="J772" s="438"/>
      <c r="K772" s="438"/>
      <c r="L772" s="438"/>
      <c r="M772" s="438"/>
      <c r="N772" s="447"/>
      <c r="O772" s="443"/>
      <c r="P772" s="438"/>
      <c r="Q772" s="438"/>
      <c r="R772" s="438"/>
      <c r="S772" s="438"/>
      <c r="T772" s="438"/>
      <c r="U772" s="438"/>
      <c r="V772" s="438"/>
      <c r="W772" s="438"/>
      <c r="X772" s="438"/>
      <c r="Y772" s="438"/>
      <c r="Z772" s="438"/>
      <c r="AA772" s="438"/>
    </row>
    <row r="773" spans="1:27" ht="12" customHeight="1" x14ac:dyDescent="0.25">
      <c r="A773" s="438"/>
      <c r="B773" s="438"/>
      <c r="C773" s="438"/>
      <c r="D773" s="438"/>
      <c r="E773" s="438"/>
      <c r="F773" s="438"/>
      <c r="G773" s="438"/>
      <c r="H773" s="438"/>
      <c r="I773" s="438"/>
      <c r="J773" s="438"/>
      <c r="K773" s="438"/>
      <c r="L773" s="438"/>
      <c r="M773" s="438"/>
      <c r="N773" s="447"/>
      <c r="O773" s="443"/>
      <c r="P773" s="438"/>
      <c r="Q773" s="438"/>
      <c r="R773" s="438"/>
      <c r="S773" s="438"/>
      <c r="T773" s="438"/>
      <c r="U773" s="438"/>
      <c r="V773" s="438"/>
      <c r="W773" s="438"/>
      <c r="X773" s="438"/>
      <c r="Y773" s="438"/>
      <c r="Z773" s="438"/>
      <c r="AA773" s="438"/>
    </row>
    <row r="774" spans="1:27" ht="12" customHeight="1" x14ac:dyDescent="0.25">
      <c r="A774" s="438"/>
      <c r="B774" s="438"/>
      <c r="C774" s="438"/>
      <c r="D774" s="438"/>
      <c r="E774" s="438"/>
      <c r="F774" s="438"/>
      <c r="G774" s="438"/>
      <c r="H774" s="438"/>
      <c r="I774" s="438"/>
      <c r="J774" s="438"/>
      <c r="K774" s="438"/>
      <c r="L774" s="438"/>
      <c r="M774" s="438"/>
      <c r="N774" s="447"/>
      <c r="O774" s="443"/>
      <c r="P774" s="438"/>
      <c r="Q774" s="438"/>
      <c r="R774" s="438"/>
      <c r="S774" s="438"/>
      <c r="T774" s="438"/>
      <c r="U774" s="438"/>
      <c r="V774" s="438"/>
      <c r="W774" s="438"/>
      <c r="X774" s="438"/>
      <c r="Y774" s="438"/>
      <c r="Z774" s="438"/>
      <c r="AA774" s="438"/>
    </row>
    <row r="775" spans="1:27" ht="12" customHeight="1" x14ac:dyDescent="0.25">
      <c r="A775" s="438"/>
      <c r="B775" s="438"/>
      <c r="C775" s="438"/>
      <c r="D775" s="438"/>
      <c r="E775" s="438"/>
      <c r="F775" s="438"/>
      <c r="G775" s="438"/>
      <c r="H775" s="438"/>
      <c r="I775" s="438"/>
      <c r="J775" s="438"/>
      <c r="K775" s="438"/>
      <c r="L775" s="438"/>
      <c r="M775" s="438"/>
      <c r="N775" s="447"/>
      <c r="O775" s="443"/>
      <c r="P775" s="438"/>
      <c r="Q775" s="438"/>
      <c r="R775" s="438"/>
      <c r="S775" s="438"/>
      <c r="T775" s="438"/>
      <c r="U775" s="438"/>
      <c r="V775" s="438"/>
      <c r="W775" s="438"/>
      <c r="X775" s="438"/>
      <c r="Y775" s="438"/>
      <c r="Z775" s="438"/>
      <c r="AA775" s="438"/>
    </row>
    <row r="776" spans="1:27" ht="12" customHeight="1" x14ac:dyDescent="0.25">
      <c r="A776" s="438"/>
      <c r="B776" s="438"/>
      <c r="C776" s="438"/>
      <c r="D776" s="438"/>
      <c r="E776" s="438"/>
      <c r="F776" s="438"/>
      <c r="G776" s="438"/>
      <c r="H776" s="438"/>
      <c r="I776" s="438"/>
      <c r="J776" s="438"/>
      <c r="K776" s="438"/>
      <c r="L776" s="438"/>
      <c r="M776" s="438"/>
      <c r="N776" s="447"/>
      <c r="O776" s="443"/>
      <c r="P776" s="438"/>
      <c r="Q776" s="438"/>
      <c r="R776" s="438"/>
      <c r="S776" s="438"/>
      <c r="T776" s="438"/>
      <c r="U776" s="438"/>
      <c r="V776" s="438"/>
      <c r="W776" s="438"/>
      <c r="X776" s="438"/>
      <c r="Y776" s="438"/>
      <c r="Z776" s="438"/>
      <c r="AA776" s="438"/>
    </row>
    <row r="777" spans="1:27" ht="12" customHeight="1" x14ac:dyDescent="0.25">
      <c r="A777" s="438"/>
      <c r="B777" s="438"/>
      <c r="C777" s="438"/>
      <c r="D777" s="438"/>
      <c r="E777" s="438"/>
      <c r="F777" s="438"/>
      <c r="G777" s="438"/>
      <c r="H777" s="438"/>
      <c r="I777" s="438"/>
      <c r="J777" s="438"/>
      <c r="K777" s="438"/>
      <c r="L777" s="438"/>
      <c r="M777" s="438"/>
      <c r="N777" s="447"/>
      <c r="O777" s="443"/>
      <c r="P777" s="438"/>
      <c r="Q777" s="438"/>
      <c r="R777" s="438"/>
      <c r="S777" s="438"/>
      <c r="T777" s="438"/>
      <c r="U777" s="438"/>
      <c r="V777" s="438"/>
      <c r="W777" s="438"/>
      <c r="X777" s="438"/>
      <c r="Y777" s="438"/>
      <c r="Z777" s="438"/>
      <c r="AA777" s="438"/>
    </row>
    <row r="778" spans="1:27" ht="12" customHeight="1" x14ac:dyDescent="0.25">
      <c r="A778" s="438"/>
      <c r="B778" s="438"/>
      <c r="C778" s="438"/>
      <c r="D778" s="438"/>
      <c r="E778" s="438"/>
      <c r="F778" s="438"/>
      <c r="G778" s="438"/>
      <c r="H778" s="438"/>
      <c r="I778" s="438"/>
      <c r="J778" s="438"/>
      <c r="K778" s="438"/>
      <c r="L778" s="438"/>
      <c r="M778" s="438"/>
      <c r="N778" s="447"/>
      <c r="O778" s="443"/>
      <c r="P778" s="438"/>
      <c r="Q778" s="438"/>
      <c r="R778" s="438"/>
      <c r="S778" s="438"/>
      <c r="T778" s="438"/>
      <c r="U778" s="438"/>
      <c r="V778" s="438"/>
      <c r="W778" s="438"/>
      <c r="X778" s="438"/>
      <c r="Y778" s="438"/>
      <c r="Z778" s="438"/>
      <c r="AA778" s="438"/>
    </row>
    <row r="779" spans="1:27" ht="12" customHeight="1" x14ac:dyDescent="0.25">
      <c r="A779" s="438"/>
      <c r="B779" s="438"/>
      <c r="C779" s="438"/>
      <c r="D779" s="438"/>
      <c r="E779" s="438"/>
      <c r="F779" s="438"/>
      <c r="G779" s="438"/>
      <c r="H779" s="438"/>
      <c r="I779" s="438"/>
      <c r="J779" s="438"/>
      <c r="K779" s="438"/>
      <c r="L779" s="438"/>
      <c r="M779" s="438"/>
      <c r="N779" s="447"/>
      <c r="O779" s="443"/>
      <c r="P779" s="438"/>
      <c r="Q779" s="438"/>
      <c r="R779" s="438"/>
      <c r="S779" s="438"/>
      <c r="T779" s="438"/>
      <c r="U779" s="438"/>
      <c r="V779" s="438"/>
      <c r="W779" s="438"/>
      <c r="X779" s="438"/>
      <c r="Y779" s="438"/>
      <c r="Z779" s="438"/>
      <c r="AA779" s="438"/>
    </row>
    <row r="780" spans="1:27" ht="12" customHeight="1" x14ac:dyDescent="0.25">
      <c r="A780" s="438"/>
      <c r="B780" s="438"/>
      <c r="C780" s="438"/>
      <c r="D780" s="438"/>
      <c r="E780" s="438"/>
      <c r="F780" s="438"/>
      <c r="G780" s="438"/>
      <c r="H780" s="438"/>
      <c r="I780" s="438"/>
      <c r="J780" s="438"/>
      <c r="K780" s="438"/>
      <c r="L780" s="438"/>
      <c r="M780" s="438"/>
      <c r="N780" s="447"/>
      <c r="O780" s="443"/>
      <c r="P780" s="438"/>
      <c r="Q780" s="438"/>
      <c r="R780" s="438"/>
      <c r="S780" s="438"/>
      <c r="T780" s="438"/>
      <c r="U780" s="438"/>
      <c r="V780" s="438"/>
      <c r="W780" s="438"/>
      <c r="X780" s="438"/>
      <c r="Y780" s="438"/>
      <c r="Z780" s="438"/>
      <c r="AA780" s="438"/>
    </row>
    <row r="781" spans="1:27" ht="12" customHeight="1" x14ac:dyDescent="0.25">
      <c r="A781" s="438"/>
      <c r="B781" s="438"/>
      <c r="C781" s="438"/>
      <c r="D781" s="438"/>
      <c r="E781" s="438"/>
      <c r="F781" s="438"/>
      <c r="G781" s="438"/>
      <c r="H781" s="438"/>
      <c r="I781" s="438"/>
      <c r="J781" s="438"/>
      <c r="K781" s="438"/>
      <c r="L781" s="438"/>
      <c r="M781" s="438"/>
      <c r="N781" s="447"/>
      <c r="O781" s="443"/>
      <c r="P781" s="438"/>
      <c r="Q781" s="438"/>
      <c r="R781" s="438"/>
      <c r="S781" s="438"/>
      <c r="T781" s="438"/>
      <c r="U781" s="438"/>
      <c r="V781" s="438"/>
      <c r="W781" s="438"/>
      <c r="X781" s="438"/>
      <c r="Y781" s="438"/>
      <c r="Z781" s="438"/>
      <c r="AA781" s="438"/>
    </row>
    <row r="782" spans="1:27" ht="12" customHeight="1" x14ac:dyDescent="0.25">
      <c r="A782" s="438"/>
      <c r="B782" s="438"/>
      <c r="C782" s="438"/>
      <c r="D782" s="438"/>
      <c r="E782" s="438"/>
      <c r="F782" s="438"/>
      <c r="G782" s="438"/>
      <c r="H782" s="438"/>
      <c r="I782" s="438"/>
      <c r="J782" s="438"/>
      <c r="K782" s="438"/>
      <c r="L782" s="438"/>
      <c r="M782" s="438"/>
      <c r="N782" s="447"/>
      <c r="O782" s="443"/>
      <c r="P782" s="438"/>
      <c r="Q782" s="438"/>
      <c r="R782" s="438"/>
      <c r="S782" s="438"/>
      <c r="T782" s="438"/>
      <c r="U782" s="438"/>
      <c r="V782" s="438"/>
      <c r="W782" s="438"/>
      <c r="X782" s="438"/>
      <c r="Y782" s="438"/>
      <c r="Z782" s="438"/>
      <c r="AA782" s="438"/>
    </row>
    <row r="783" spans="1:27" ht="12" customHeight="1" x14ac:dyDescent="0.25">
      <c r="A783" s="438"/>
      <c r="B783" s="438"/>
      <c r="C783" s="438"/>
      <c r="D783" s="438"/>
      <c r="E783" s="438"/>
      <c r="F783" s="438"/>
      <c r="G783" s="438"/>
      <c r="H783" s="438"/>
      <c r="I783" s="438"/>
      <c r="J783" s="438"/>
      <c r="K783" s="438"/>
      <c r="L783" s="438"/>
      <c r="M783" s="438"/>
      <c r="N783" s="447"/>
      <c r="O783" s="443"/>
      <c r="P783" s="438"/>
      <c r="Q783" s="438"/>
      <c r="R783" s="438"/>
      <c r="S783" s="438"/>
      <c r="T783" s="438"/>
      <c r="U783" s="438"/>
      <c r="V783" s="438"/>
      <c r="W783" s="438"/>
      <c r="X783" s="438"/>
      <c r="Y783" s="438"/>
      <c r="Z783" s="438"/>
      <c r="AA783" s="438"/>
    </row>
    <row r="784" spans="1:27" ht="12" customHeight="1" x14ac:dyDescent="0.25">
      <c r="A784" s="438"/>
      <c r="B784" s="438"/>
      <c r="C784" s="438"/>
      <c r="D784" s="438"/>
      <c r="E784" s="438"/>
      <c r="F784" s="438"/>
      <c r="G784" s="438"/>
      <c r="H784" s="438"/>
      <c r="I784" s="438"/>
      <c r="J784" s="438"/>
      <c r="K784" s="438"/>
      <c r="L784" s="438"/>
      <c r="M784" s="438"/>
      <c r="N784" s="447"/>
      <c r="O784" s="443"/>
      <c r="P784" s="438"/>
      <c r="Q784" s="438"/>
      <c r="R784" s="438"/>
      <c r="S784" s="438"/>
      <c r="T784" s="438"/>
      <c r="U784" s="438"/>
      <c r="V784" s="438"/>
      <c r="W784" s="438"/>
      <c r="X784" s="438"/>
      <c r="Y784" s="438"/>
      <c r="Z784" s="438"/>
      <c r="AA784" s="438"/>
    </row>
    <row r="785" spans="1:27" ht="12" customHeight="1" x14ac:dyDescent="0.25">
      <c r="A785" s="438"/>
      <c r="B785" s="438"/>
      <c r="C785" s="438"/>
      <c r="D785" s="438"/>
      <c r="E785" s="438"/>
      <c r="F785" s="438"/>
      <c r="G785" s="438"/>
      <c r="H785" s="438"/>
      <c r="I785" s="438"/>
      <c r="J785" s="438"/>
      <c r="K785" s="438"/>
      <c r="L785" s="438"/>
      <c r="M785" s="438"/>
      <c r="N785" s="447"/>
      <c r="O785" s="443"/>
      <c r="P785" s="438"/>
      <c r="Q785" s="438"/>
      <c r="R785" s="438"/>
      <c r="S785" s="438"/>
      <c r="T785" s="438"/>
      <c r="U785" s="438"/>
      <c r="V785" s="438"/>
      <c r="W785" s="438"/>
      <c r="X785" s="438"/>
      <c r="Y785" s="438"/>
      <c r="Z785" s="438"/>
      <c r="AA785" s="438"/>
    </row>
    <row r="786" spans="1:27" ht="12" customHeight="1" x14ac:dyDescent="0.25">
      <c r="A786" s="438"/>
      <c r="B786" s="438"/>
      <c r="C786" s="438"/>
      <c r="D786" s="438"/>
      <c r="E786" s="438"/>
      <c r="F786" s="438"/>
      <c r="G786" s="438"/>
      <c r="H786" s="438"/>
      <c r="I786" s="438"/>
      <c r="J786" s="438"/>
      <c r="K786" s="438"/>
      <c r="L786" s="438"/>
      <c r="M786" s="438"/>
      <c r="N786" s="447"/>
      <c r="O786" s="443"/>
      <c r="P786" s="438"/>
      <c r="Q786" s="438"/>
      <c r="R786" s="438"/>
      <c r="S786" s="438"/>
      <c r="T786" s="438"/>
      <c r="U786" s="438"/>
      <c r="V786" s="438"/>
      <c r="W786" s="438"/>
      <c r="X786" s="438"/>
      <c r="Y786" s="438"/>
      <c r="Z786" s="438"/>
      <c r="AA786" s="438"/>
    </row>
    <row r="787" spans="1:27" ht="12" customHeight="1" x14ac:dyDescent="0.25">
      <c r="A787" s="438"/>
      <c r="B787" s="438"/>
      <c r="C787" s="438"/>
      <c r="D787" s="438"/>
      <c r="E787" s="438"/>
      <c r="F787" s="438"/>
      <c r="G787" s="438"/>
      <c r="H787" s="438"/>
      <c r="I787" s="438"/>
      <c r="J787" s="438"/>
      <c r="K787" s="438"/>
      <c r="L787" s="438"/>
      <c r="M787" s="438"/>
      <c r="N787" s="447"/>
      <c r="O787" s="443"/>
      <c r="P787" s="438"/>
      <c r="Q787" s="438"/>
      <c r="R787" s="438"/>
      <c r="S787" s="438"/>
      <c r="T787" s="438"/>
      <c r="U787" s="438"/>
      <c r="V787" s="438"/>
      <c r="W787" s="438"/>
      <c r="X787" s="438"/>
      <c r="Y787" s="438"/>
      <c r="Z787" s="438"/>
      <c r="AA787" s="438"/>
    </row>
    <row r="788" spans="1:27" ht="12" customHeight="1" x14ac:dyDescent="0.25">
      <c r="A788" s="438"/>
      <c r="B788" s="438"/>
      <c r="C788" s="438"/>
      <c r="D788" s="438"/>
      <c r="E788" s="438"/>
      <c r="F788" s="438"/>
      <c r="G788" s="438"/>
      <c r="H788" s="438"/>
      <c r="I788" s="438"/>
      <c r="J788" s="438"/>
      <c r="K788" s="438"/>
      <c r="L788" s="438"/>
      <c r="M788" s="438"/>
      <c r="N788" s="447"/>
      <c r="O788" s="443"/>
      <c r="P788" s="438"/>
      <c r="Q788" s="438"/>
      <c r="R788" s="438"/>
      <c r="S788" s="438"/>
      <c r="T788" s="438"/>
      <c r="U788" s="438"/>
      <c r="V788" s="438"/>
      <c r="W788" s="438"/>
      <c r="X788" s="438"/>
      <c r="Y788" s="438"/>
      <c r="Z788" s="438"/>
      <c r="AA788" s="438"/>
    </row>
    <row r="789" spans="1:27" ht="12" customHeight="1" x14ac:dyDescent="0.25">
      <c r="A789" s="438"/>
      <c r="B789" s="438"/>
      <c r="C789" s="438"/>
      <c r="D789" s="438"/>
      <c r="E789" s="438"/>
      <c r="F789" s="438"/>
      <c r="G789" s="438"/>
      <c r="H789" s="438"/>
      <c r="I789" s="438"/>
      <c r="J789" s="438"/>
      <c r="K789" s="438"/>
      <c r="L789" s="438"/>
      <c r="M789" s="438"/>
      <c r="N789" s="447"/>
      <c r="O789" s="443"/>
      <c r="P789" s="438"/>
      <c r="Q789" s="438"/>
      <c r="R789" s="438"/>
      <c r="S789" s="438"/>
      <c r="T789" s="438"/>
      <c r="U789" s="438"/>
      <c r="V789" s="438"/>
      <c r="W789" s="438"/>
      <c r="X789" s="438"/>
      <c r="Y789" s="438"/>
      <c r="Z789" s="438"/>
      <c r="AA789" s="438"/>
    </row>
    <row r="790" spans="1:27" ht="12" customHeight="1" x14ac:dyDescent="0.25">
      <c r="A790" s="438"/>
      <c r="B790" s="438"/>
      <c r="C790" s="438"/>
      <c r="D790" s="438"/>
      <c r="E790" s="438"/>
      <c r="F790" s="438"/>
      <c r="G790" s="438"/>
      <c r="H790" s="438"/>
      <c r="I790" s="438"/>
      <c r="J790" s="438"/>
      <c r="K790" s="438"/>
      <c r="L790" s="438"/>
      <c r="M790" s="438"/>
      <c r="N790" s="447"/>
      <c r="O790" s="443"/>
      <c r="P790" s="438"/>
      <c r="Q790" s="438"/>
      <c r="R790" s="438"/>
      <c r="S790" s="438"/>
      <c r="T790" s="438"/>
      <c r="U790" s="438"/>
      <c r="V790" s="438"/>
      <c r="W790" s="438"/>
      <c r="X790" s="438"/>
      <c r="Y790" s="438"/>
      <c r="Z790" s="438"/>
      <c r="AA790" s="438"/>
    </row>
    <row r="791" spans="1:27" ht="12" customHeight="1" x14ac:dyDescent="0.25">
      <c r="A791" s="438"/>
      <c r="B791" s="438"/>
      <c r="C791" s="438"/>
      <c r="D791" s="438"/>
      <c r="E791" s="438"/>
      <c r="F791" s="438"/>
      <c r="G791" s="438"/>
      <c r="H791" s="438"/>
      <c r="I791" s="438"/>
      <c r="J791" s="438"/>
      <c r="K791" s="438"/>
      <c r="L791" s="438"/>
      <c r="M791" s="438"/>
      <c r="N791" s="447"/>
      <c r="O791" s="443"/>
      <c r="P791" s="438"/>
      <c r="Q791" s="438"/>
      <c r="R791" s="438"/>
      <c r="S791" s="438"/>
      <c r="T791" s="438"/>
      <c r="U791" s="438"/>
      <c r="V791" s="438"/>
      <c r="W791" s="438"/>
      <c r="X791" s="438"/>
      <c r="Y791" s="438"/>
      <c r="Z791" s="438"/>
      <c r="AA791" s="438"/>
    </row>
    <row r="792" spans="1:27" ht="12" customHeight="1" x14ac:dyDescent="0.25">
      <c r="A792" s="438"/>
      <c r="B792" s="438"/>
      <c r="C792" s="438"/>
      <c r="D792" s="438"/>
      <c r="E792" s="438"/>
      <c r="F792" s="438"/>
      <c r="G792" s="438"/>
      <c r="H792" s="438"/>
      <c r="I792" s="438"/>
      <c r="J792" s="438"/>
      <c r="K792" s="438"/>
      <c r="L792" s="438"/>
      <c r="M792" s="438"/>
      <c r="N792" s="447"/>
      <c r="O792" s="443"/>
      <c r="P792" s="438"/>
      <c r="Q792" s="438"/>
      <c r="R792" s="438"/>
      <c r="S792" s="438"/>
      <c r="T792" s="438"/>
      <c r="U792" s="438"/>
      <c r="V792" s="438"/>
      <c r="W792" s="438"/>
      <c r="X792" s="438"/>
      <c r="Y792" s="438"/>
      <c r="Z792" s="438"/>
      <c r="AA792" s="438"/>
    </row>
    <row r="793" spans="1:27" ht="12" customHeight="1" x14ac:dyDescent="0.25">
      <c r="A793" s="438"/>
      <c r="B793" s="438"/>
      <c r="C793" s="438"/>
      <c r="D793" s="438"/>
      <c r="E793" s="438"/>
      <c r="F793" s="438"/>
      <c r="G793" s="438"/>
      <c r="H793" s="438"/>
      <c r="I793" s="438"/>
      <c r="J793" s="438"/>
      <c r="K793" s="438"/>
      <c r="L793" s="438"/>
      <c r="M793" s="438"/>
      <c r="N793" s="447"/>
      <c r="O793" s="443"/>
      <c r="P793" s="438"/>
      <c r="Q793" s="438"/>
      <c r="R793" s="438"/>
      <c r="S793" s="438"/>
      <c r="T793" s="438"/>
      <c r="U793" s="438"/>
      <c r="V793" s="438"/>
      <c r="W793" s="438"/>
      <c r="X793" s="438"/>
      <c r="Y793" s="438"/>
      <c r="Z793" s="438"/>
      <c r="AA793" s="438"/>
    </row>
    <row r="794" spans="1:27" ht="12" customHeight="1" x14ac:dyDescent="0.25">
      <c r="A794" s="438"/>
      <c r="B794" s="438"/>
      <c r="C794" s="438"/>
      <c r="D794" s="438"/>
      <c r="E794" s="438"/>
      <c r="F794" s="438"/>
      <c r="G794" s="438"/>
      <c r="H794" s="438"/>
      <c r="I794" s="438"/>
      <c r="J794" s="438"/>
      <c r="K794" s="438"/>
      <c r="L794" s="438"/>
      <c r="M794" s="438"/>
      <c r="N794" s="447"/>
      <c r="O794" s="443"/>
      <c r="P794" s="438"/>
      <c r="Q794" s="438"/>
      <c r="R794" s="438"/>
      <c r="S794" s="438"/>
      <c r="T794" s="438"/>
      <c r="U794" s="438"/>
      <c r="V794" s="438"/>
      <c r="W794" s="438"/>
      <c r="X794" s="438"/>
      <c r="Y794" s="438"/>
      <c r="Z794" s="438"/>
      <c r="AA794" s="438"/>
    </row>
    <row r="795" spans="1:27" ht="12" customHeight="1" x14ac:dyDescent="0.25">
      <c r="A795" s="438"/>
      <c r="B795" s="438"/>
      <c r="C795" s="438"/>
      <c r="D795" s="438"/>
      <c r="E795" s="438"/>
      <c r="F795" s="438"/>
      <c r="G795" s="438"/>
      <c r="H795" s="438"/>
      <c r="I795" s="438"/>
      <c r="J795" s="438"/>
      <c r="K795" s="438"/>
      <c r="L795" s="438"/>
      <c r="M795" s="438"/>
      <c r="N795" s="447"/>
      <c r="O795" s="443"/>
      <c r="P795" s="438"/>
      <c r="Q795" s="438"/>
      <c r="R795" s="438"/>
      <c r="S795" s="438"/>
      <c r="T795" s="438"/>
      <c r="U795" s="438"/>
      <c r="V795" s="438"/>
      <c r="W795" s="438"/>
      <c r="X795" s="438"/>
      <c r="Y795" s="438"/>
      <c r="Z795" s="438"/>
      <c r="AA795" s="438"/>
    </row>
    <row r="796" spans="1:27" ht="12" customHeight="1" x14ac:dyDescent="0.25">
      <c r="A796" s="438"/>
      <c r="B796" s="438"/>
      <c r="C796" s="438"/>
      <c r="D796" s="438"/>
      <c r="E796" s="438"/>
      <c r="F796" s="438"/>
      <c r="G796" s="438"/>
      <c r="H796" s="438"/>
      <c r="I796" s="438"/>
      <c r="J796" s="438"/>
      <c r="K796" s="438"/>
      <c r="L796" s="438"/>
      <c r="M796" s="438"/>
      <c r="N796" s="447"/>
      <c r="O796" s="443"/>
      <c r="P796" s="438"/>
      <c r="Q796" s="438"/>
      <c r="R796" s="438"/>
      <c r="S796" s="438"/>
      <c r="T796" s="438"/>
      <c r="U796" s="438"/>
      <c r="V796" s="438"/>
      <c r="W796" s="438"/>
      <c r="X796" s="438"/>
      <c r="Y796" s="438"/>
      <c r="Z796" s="438"/>
      <c r="AA796" s="438"/>
    </row>
    <row r="797" spans="1:27" ht="12" customHeight="1" x14ac:dyDescent="0.25">
      <c r="A797" s="438"/>
      <c r="B797" s="438"/>
      <c r="C797" s="438"/>
      <c r="D797" s="438"/>
      <c r="E797" s="438"/>
      <c r="F797" s="438"/>
      <c r="G797" s="438"/>
      <c r="H797" s="438"/>
      <c r="I797" s="438"/>
      <c r="J797" s="438"/>
      <c r="K797" s="438"/>
      <c r="L797" s="438"/>
      <c r="M797" s="438"/>
      <c r="N797" s="447"/>
      <c r="O797" s="443"/>
      <c r="P797" s="438"/>
      <c r="Q797" s="438"/>
      <c r="R797" s="438"/>
      <c r="S797" s="438"/>
      <c r="T797" s="438"/>
      <c r="U797" s="438"/>
      <c r="V797" s="438"/>
      <c r="W797" s="438"/>
      <c r="X797" s="438"/>
      <c r="Y797" s="438"/>
      <c r="Z797" s="438"/>
      <c r="AA797" s="438"/>
    </row>
    <row r="798" spans="1:27" ht="12" customHeight="1" x14ac:dyDescent="0.25">
      <c r="A798" s="438"/>
      <c r="B798" s="438"/>
      <c r="C798" s="438"/>
      <c r="D798" s="438"/>
      <c r="E798" s="438"/>
      <c r="F798" s="438"/>
      <c r="G798" s="438"/>
      <c r="H798" s="438"/>
      <c r="I798" s="438"/>
      <c r="J798" s="438"/>
      <c r="K798" s="438"/>
      <c r="L798" s="438"/>
      <c r="M798" s="438"/>
      <c r="N798" s="447"/>
      <c r="O798" s="443"/>
      <c r="P798" s="438"/>
      <c r="Q798" s="438"/>
      <c r="R798" s="438"/>
      <c r="S798" s="438"/>
      <c r="T798" s="438"/>
      <c r="U798" s="438"/>
      <c r="V798" s="438"/>
      <c r="W798" s="438"/>
      <c r="X798" s="438"/>
      <c r="Y798" s="438"/>
      <c r="Z798" s="438"/>
      <c r="AA798" s="438"/>
    </row>
    <row r="799" spans="1:27" ht="12" customHeight="1" x14ac:dyDescent="0.25">
      <c r="A799" s="438"/>
      <c r="B799" s="438"/>
      <c r="C799" s="438"/>
      <c r="D799" s="438"/>
      <c r="E799" s="438"/>
      <c r="F799" s="438"/>
      <c r="G799" s="438"/>
      <c r="H799" s="438"/>
      <c r="I799" s="438"/>
      <c r="J799" s="438"/>
      <c r="K799" s="438"/>
      <c r="L799" s="438"/>
      <c r="M799" s="438"/>
      <c r="N799" s="447"/>
      <c r="O799" s="443"/>
      <c r="P799" s="438"/>
      <c r="Q799" s="438"/>
      <c r="R799" s="438"/>
      <c r="S799" s="438"/>
      <c r="T799" s="438"/>
      <c r="U799" s="438"/>
      <c r="V799" s="438"/>
      <c r="W799" s="438"/>
      <c r="X799" s="438"/>
      <c r="Y799" s="438"/>
      <c r="Z799" s="438"/>
      <c r="AA799" s="438"/>
    </row>
    <row r="800" spans="1:27" ht="12" customHeight="1" x14ac:dyDescent="0.25">
      <c r="A800" s="438"/>
      <c r="B800" s="438"/>
      <c r="C800" s="438"/>
      <c r="D800" s="438"/>
      <c r="E800" s="438"/>
      <c r="F800" s="438"/>
      <c r="G800" s="438"/>
      <c r="H800" s="438"/>
      <c r="I800" s="438"/>
      <c r="J800" s="438"/>
      <c r="K800" s="438"/>
      <c r="L800" s="438"/>
      <c r="M800" s="438"/>
      <c r="N800" s="447"/>
      <c r="O800" s="443"/>
      <c r="P800" s="438"/>
      <c r="Q800" s="438"/>
      <c r="R800" s="438"/>
      <c r="S800" s="438"/>
      <c r="T800" s="438"/>
      <c r="U800" s="438"/>
      <c r="V800" s="438"/>
      <c r="W800" s="438"/>
      <c r="X800" s="438"/>
      <c r="Y800" s="438"/>
      <c r="Z800" s="438"/>
      <c r="AA800" s="438"/>
    </row>
    <row r="801" spans="1:27" ht="12" customHeight="1" x14ac:dyDescent="0.25">
      <c r="A801" s="438"/>
      <c r="B801" s="438"/>
      <c r="C801" s="438"/>
      <c r="D801" s="438"/>
      <c r="E801" s="438"/>
      <c r="F801" s="438"/>
      <c r="G801" s="438"/>
      <c r="H801" s="438"/>
      <c r="I801" s="438"/>
      <c r="J801" s="438"/>
      <c r="K801" s="438"/>
      <c r="L801" s="438"/>
      <c r="M801" s="438"/>
      <c r="N801" s="447"/>
      <c r="O801" s="443"/>
      <c r="P801" s="438"/>
      <c r="Q801" s="438"/>
      <c r="R801" s="438"/>
      <c r="S801" s="438"/>
      <c r="T801" s="438"/>
      <c r="U801" s="438"/>
      <c r="V801" s="438"/>
      <c r="W801" s="438"/>
      <c r="X801" s="438"/>
      <c r="Y801" s="438"/>
      <c r="Z801" s="438"/>
      <c r="AA801" s="438"/>
    </row>
    <row r="802" spans="1:27" ht="12" customHeight="1" x14ac:dyDescent="0.25">
      <c r="A802" s="438"/>
      <c r="B802" s="438"/>
      <c r="C802" s="438"/>
      <c r="D802" s="438"/>
      <c r="E802" s="438"/>
      <c r="F802" s="438"/>
      <c r="G802" s="438"/>
      <c r="H802" s="438"/>
      <c r="I802" s="438"/>
      <c r="J802" s="438"/>
      <c r="K802" s="438"/>
      <c r="L802" s="438"/>
      <c r="M802" s="438"/>
      <c r="N802" s="447"/>
      <c r="O802" s="443"/>
      <c r="P802" s="438"/>
      <c r="Q802" s="438"/>
      <c r="R802" s="438"/>
      <c r="S802" s="438"/>
      <c r="T802" s="438"/>
      <c r="U802" s="438"/>
      <c r="V802" s="438"/>
      <c r="W802" s="438"/>
      <c r="X802" s="438"/>
      <c r="Y802" s="438"/>
      <c r="Z802" s="438"/>
      <c r="AA802" s="438"/>
    </row>
    <row r="803" spans="1:27" ht="12" customHeight="1" x14ac:dyDescent="0.25">
      <c r="A803" s="438"/>
      <c r="B803" s="438"/>
      <c r="C803" s="438"/>
      <c r="D803" s="438"/>
      <c r="E803" s="438"/>
      <c r="F803" s="438"/>
      <c r="G803" s="438"/>
      <c r="H803" s="438"/>
      <c r="I803" s="438"/>
      <c r="J803" s="438"/>
      <c r="K803" s="438"/>
      <c r="L803" s="438"/>
      <c r="M803" s="438"/>
      <c r="N803" s="447"/>
      <c r="O803" s="443"/>
      <c r="P803" s="438"/>
      <c r="Q803" s="438"/>
      <c r="R803" s="438"/>
      <c r="S803" s="438"/>
      <c r="T803" s="438"/>
      <c r="U803" s="438"/>
      <c r="V803" s="438"/>
      <c r="W803" s="438"/>
      <c r="X803" s="438"/>
      <c r="Y803" s="438"/>
      <c r="Z803" s="438"/>
      <c r="AA803" s="438"/>
    </row>
    <row r="804" spans="1:27" ht="12" customHeight="1" x14ac:dyDescent="0.25">
      <c r="A804" s="438"/>
      <c r="B804" s="438"/>
      <c r="C804" s="438"/>
      <c r="D804" s="438"/>
      <c r="E804" s="438"/>
      <c r="F804" s="438"/>
      <c r="G804" s="438"/>
      <c r="H804" s="438"/>
      <c r="I804" s="438"/>
      <c r="J804" s="438"/>
      <c r="K804" s="438"/>
      <c r="L804" s="438"/>
      <c r="M804" s="438"/>
      <c r="N804" s="447"/>
      <c r="O804" s="443"/>
      <c r="P804" s="438"/>
      <c r="Q804" s="438"/>
      <c r="R804" s="438"/>
      <c r="S804" s="438"/>
      <c r="T804" s="438"/>
      <c r="U804" s="438"/>
      <c r="V804" s="438"/>
      <c r="W804" s="438"/>
      <c r="X804" s="438"/>
      <c r="Y804" s="438"/>
      <c r="Z804" s="438"/>
      <c r="AA804" s="438"/>
    </row>
    <row r="805" spans="1:27" ht="12" customHeight="1" x14ac:dyDescent="0.25">
      <c r="A805" s="438"/>
      <c r="B805" s="438"/>
      <c r="C805" s="438"/>
      <c r="D805" s="438"/>
      <c r="E805" s="438"/>
      <c r="F805" s="438"/>
      <c r="G805" s="438"/>
      <c r="H805" s="438"/>
      <c r="I805" s="438"/>
      <c r="J805" s="438"/>
      <c r="K805" s="438"/>
      <c r="L805" s="438"/>
      <c r="M805" s="438"/>
      <c r="N805" s="447"/>
      <c r="O805" s="443"/>
      <c r="P805" s="438"/>
      <c r="Q805" s="438"/>
      <c r="R805" s="438"/>
      <c r="S805" s="438"/>
      <c r="T805" s="438"/>
      <c r="U805" s="438"/>
      <c r="V805" s="438"/>
      <c r="W805" s="438"/>
      <c r="X805" s="438"/>
      <c r="Y805" s="438"/>
      <c r="Z805" s="438"/>
      <c r="AA805" s="438"/>
    </row>
    <row r="806" spans="1:27" ht="12" customHeight="1" x14ac:dyDescent="0.25">
      <c r="A806" s="438"/>
      <c r="B806" s="438"/>
      <c r="C806" s="438"/>
      <c r="D806" s="438"/>
      <c r="E806" s="438"/>
      <c r="F806" s="438"/>
      <c r="G806" s="438"/>
      <c r="H806" s="438"/>
      <c r="I806" s="438"/>
      <c r="J806" s="438"/>
      <c r="K806" s="438"/>
      <c r="L806" s="438"/>
      <c r="M806" s="438"/>
      <c r="N806" s="447"/>
      <c r="O806" s="443"/>
      <c r="P806" s="438"/>
      <c r="Q806" s="438"/>
      <c r="R806" s="438"/>
      <c r="S806" s="438"/>
      <c r="T806" s="438"/>
      <c r="U806" s="438"/>
      <c r="V806" s="438"/>
      <c r="W806" s="438"/>
      <c r="X806" s="438"/>
      <c r="Y806" s="438"/>
      <c r="Z806" s="438"/>
      <c r="AA806" s="438"/>
    </row>
    <row r="807" spans="1:27" ht="12" customHeight="1" x14ac:dyDescent="0.25">
      <c r="A807" s="438"/>
      <c r="B807" s="438"/>
      <c r="C807" s="438"/>
      <c r="D807" s="438"/>
      <c r="E807" s="438"/>
      <c r="F807" s="438"/>
      <c r="G807" s="438"/>
      <c r="H807" s="438"/>
      <c r="I807" s="438"/>
      <c r="J807" s="438"/>
      <c r="K807" s="438"/>
      <c r="L807" s="438"/>
      <c r="M807" s="438"/>
      <c r="N807" s="447"/>
      <c r="O807" s="443"/>
      <c r="P807" s="438"/>
      <c r="Q807" s="438"/>
      <c r="R807" s="438"/>
      <c r="S807" s="438"/>
      <c r="T807" s="438"/>
      <c r="U807" s="438"/>
      <c r="V807" s="438"/>
      <c r="W807" s="438"/>
      <c r="X807" s="438"/>
      <c r="Y807" s="438"/>
      <c r="Z807" s="438"/>
      <c r="AA807" s="438"/>
    </row>
    <row r="808" spans="1:27" ht="12" customHeight="1" x14ac:dyDescent="0.25">
      <c r="A808" s="438"/>
      <c r="B808" s="438"/>
      <c r="C808" s="438"/>
      <c r="D808" s="438"/>
      <c r="E808" s="438"/>
      <c r="F808" s="438"/>
      <c r="G808" s="438"/>
      <c r="H808" s="438"/>
      <c r="I808" s="438"/>
      <c r="J808" s="438"/>
      <c r="K808" s="438"/>
      <c r="L808" s="438"/>
      <c r="M808" s="438"/>
      <c r="N808" s="447"/>
      <c r="O808" s="443"/>
      <c r="P808" s="438"/>
      <c r="Q808" s="438"/>
      <c r="R808" s="438"/>
      <c r="S808" s="438"/>
      <c r="T808" s="438"/>
      <c r="U808" s="438"/>
      <c r="V808" s="438"/>
      <c r="W808" s="438"/>
      <c r="X808" s="438"/>
      <c r="Y808" s="438"/>
      <c r="Z808" s="438"/>
      <c r="AA808" s="438"/>
    </row>
    <row r="809" spans="1:27" ht="12" customHeight="1" x14ac:dyDescent="0.25">
      <c r="A809" s="438"/>
      <c r="B809" s="438"/>
      <c r="C809" s="438"/>
      <c r="D809" s="438"/>
      <c r="E809" s="438"/>
      <c r="F809" s="438"/>
      <c r="G809" s="438"/>
      <c r="H809" s="438"/>
      <c r="I809" s="438"/>
      <c r="J809" s="438"/>
      <c r="K809" s="438"/>
      <c r="L809" s="438"/>
      <c r="M809" s="438"/>
      <c r="N809" s="447"/>
      <c r="O809" s="443"/>
      <c r="P809" s="438"/>
      <c r="Q809" s="438"/>
      <c r="R809" s="438"/>
      <c r="S809" s="438"/>
      <c r="T809" s="438"/>
      <c r="U809" s="438"/>
      <c r="V809" s="438"/>
      <c r="W809" s="438"/>
      <c r="X809" s="438"/>
      <c r="Y809" s="438"/>
      <c r="Z809" s="438"/>
      <c r="AA809" s="438"/>
    </row>
    <row r="810" spans="1:27" ht="12" customHeight="1" x14ac:dyDescent="0.25">
      <c r="A810" s="438"/>
      <c r="B810" s="438"/>
      <c r="C810" s="438"/>
      <c r="D810" s="438"/>
      <c r="E810" s="438"/>
      <c r="F810" s="438"/>
      <c r="G810" s="438"/>
      <c r="H810" s="438"/>
      <c r="I810" s="438"/>
      <c r="J810" s="438"/>
      <c r="K810" s="438"/>
      <c r="L810" s="438"/>
      <c r="M810" s="438"/>
      <c r="N810" s="447"/>
      <c r="O810" s="443"/>
      <c r="P810" s="438"/>
      <c r="Q810" s="438"/>
      <c r="R810" s="438"/>
      <c r="S810" s="438"/>
      <c r="T810" s="438"/>
      <c r="U810" s="438"/>
      <c r="V810" s="438"/>
      <c r="W810" s="438"/>
      <c r="X810" s="438"/>
      <c r="Y810" s="438"/>
      <c r="Z810" s="438"/>
      <c r="AA810" s="438"/>
    </row>
    <row r="811" spans="1:27" ht="12" customHeight="1" x14ac:dyDescent="0.25">
      <c r="A811" s="438"/>
      <c r="B811" s="438"/>
      <c r="C811" s="438"/>
      <c r="D811" s="438"/>
      <c r="E811" s="438"/>
      <c r="F811" s="438"/>
      <c r="G811" s="438"/>
      <c r="H811" s="438"/>
      <c r="I811" s="438"/>
      <c r="J811" s="438"/>
      <c r="K811" s="438"/>
      <c r="L811" s="438"/>
      <c r="M811" s="438"/>
      <c r="N811" s="447"/>
      <c r="O811" s="443"/>
      <c r="P811" s="438"/>
      <c r="Q811" s="438"/>
      <c r="R811" s="438"/>
      <c r="S811" s="438"/>
      <c r="T811" s="438"/>
      <c r="U811" s="438"/>
      <c r="V811" s="438"/>
      <c r="W811" s="438"/>
      <c r="X811" s="438"/>
      <c r="Y811" s="438"/>
      <c r="Z811" s="438"/>
      <c r="AA811" s="438"/>
    </row>
    <row r="812" spans="1:27" ht="12" customHeight="1" x14ac:dyDescent="0.25">
      <c r="A812" s="438"/>
      <c r="B812" s="438"/>
      <c r="C812" s="438"/>
      <c r="D812" s="438"/>
      <c r="E812" s="438"/>
      <c r="F812" s="438"/>
      <c r="G812" s="438"/>
      <c r="H812" s="438"/>
      <c r="I812" s="438"/>
      <c r="J812" s="438"/>
      <c r="K812" s="438"/>
      <c r="L812" s="438"/>
      <c r="M812" s="438"/>
      <c r="N812" s="447"/>
      <c r="O812" s="443"/>
      <c r="P812" s="438"/>
      <c r="Q812" s="438"/>
      <c r="R812" s="438"/>
      <c r="S812" s="438"/>
      <c r="T812" s="438"/>
      <c r="U812" s="438"/>
      <c r="V812" s="438"/>
      <c r="W812" s="438"/>
      <c r="X812" s="438"/>
      <c r="Y812" s="438"/>
      <c r="Z812" s="438"/>
      <c r="AA812" s="438"/>
    </row>
    <row r="813" spans="1:27" ht="12" customHeight="1" x14ac:dyDescent="0.25">
      <c r="A813" s="438"/>
      <c r="B813" s="438"/>
      <c r="C813" s="438"/>
      <c r="D813" s="438"/>
      <c r="E813" s="438"/>
      <c r="F813" s="438"/>
      <c r="G813" s="438"/>
      <c r="H813" s="438"/>
      <c r="I813" s="438"/>
      <c r="J813" s="438"/>
      <c r="K813" s="438"/>
      <c r="L813" s="438"/>
      <c r="M813" s="438"/>
      <c r="N813" s="447"/>
      <c r="O813" s="443"/>
      <c r="P813" s="438"/>
      <c r="Q813" s="438"/>
      <c r="R813" s="438"/>
      <c r="S813" s="438"/>
      <c r="T813" s="438"/>
      <c r="U813" s="438"/>
      <c r="V813" s="438"/>
      <c r="W813" s="438"/>
      <c r="X813" s="438"/>
      <c r="Y813" s="438"/>
      <c r="Z813" s="438"/>
      <c r="AA813" s="438"/>
    </row>
    <row r="814" spans="1:27" ht="12" customHeight="1" x14ac:dyDescent="0.25">
      <c r="A814" s="438"/>
      <c r="B814" s="438"/>
      <c r="C814" s="438"/>
      <c r="D814" s="438"/>
      <c r="E814" s="438"/>
      <c r="F814" s="438"/>
      <c r="G814" s="438"/>
      <c r="H814" s="438"/>
      <c r="I814" s="438"/>
      <c r="J814" s="438"/>
      <c r="K814" s="438"/>
      <c r="L814" s="438"/>
      <c r="M814" s="438"/>
      <c r="N814" s="447"/>
      <c r="O814" s="443"/>
      <c r="P814" s="438"/>
      <c r="Q814" s="438"/>
      <c r="R814" s="438"/>
      <c r="S814" s="438"/>
      <c r="T814" s="438"/>
      <c r="U814" s="438"/>
      <c r="V814" s="438"/>
      <c r="W814" s="438"/>
      <c r="X814" s="438"/>
      <c r="Y814" s="438"/>
      <c r="Z814" s="438"/>
      <c r="AA814" s="438"/>
    </row>
    <row r="815" spans="1:27" ht="12" customHeight="1" x14ac:dyDescent="0.25">
      <c r="A815" s="438"/>
      <c r="B815" s="438"/>
      <c r="C815" s="438"/>
      <c r="D815" s="438"/>
      <c r="E815" s="438"/>
      <c r="F815" s="438"/>
      <c r="G815" s="438"/>
      <c r="H815" s="438"/>
      <c r="I815" s="438"/>
      <c r="J815" s="438"/>
      <c r="K815" s="438"/>
      <c r="L815" s="438"/>
      <c r="M815" s="438"/>
      <c r="N815" s="447"/>
      <c r="O815" s="443"/>
      <c r="P815" s="438"/>
      <c r="Q815" s="438"/>
      <c r="R815" s="438"/>
      <c r="S815" s="438"/>
      <c r="T815" s="438"/>
      <c r="U815" s="438"/>
      <c r="V815" s="438"/>
      <c r="W815" s="438"/>
      <c r="X815" s="438"/>
      <c r="Y815" s="438"/>
      <c r="Z815" s="438"/>
      <c r="AA815" s="438"/>
    </row>
    <row r="816" spans="1:27" ht="12" customHeight="1" x14ac:dyDescent="0.25">
      <c r="A816" s="438"/>
      <c r="B816" s="438"/>
      <c r="C816" s="438"/>
      <c r="D816" s="438"/>
      <c r="E816" s="438"/>
      <c r="F816" s="438"/>
      <c r="G816" s="438"/>
      <c r="H816" s="438"/>
      <c r="I816" s="438"/>
      <c r="J816" s="438"/>
      <c r="K816" s="438"/>
      <c r="L816" s="438"/>
      <c r="M816" s="438"/>
      <c r="N816" s="447"/>
      <c r="O816" s="443"/>
      <c r="P816" s="438"/>
      <c r="Q816" s="438"/>
      <c r="R816" s="438"/>
      <c r="S816" s="438"/>
      <c r="T816" s="438"/>
      <c r="U816" s="438"/>
      <c r="V816" s="438"/>
      <c r="W816" s="438"/>
      <c r="X816" s="438"/>
      <c r="Y816" s="438"/>
      <c r="Z816" s="438"/>
      <c r="AA816" s="438"/>
    </row>
    <row r="817" spans="1:27" ht="12" customHeight="1" x14ac:dyDescent="0.25">
      <c r="A817" s="438"/>
      <c r="B817" s="438"/>
      <c r="C817" s="438"/>
      <c r="D817" s="438"/>
      <c r="E817" s="438"/>
      <c r="F817" s="438"/>
      <c r="G817" s="438"/>
      <c r="H817" s="438"/>
      <c r="I817" s="438"/>
      <c r="J817" s="438"/>
      <c r="K817" s="438"/>
      <c r="L817" s="438"/>
      <c r="M817" s="438"/>
      <c r="N817" s="447"/>
      <c r="O817" s="443"/>
      <c r="P817" s="438"/>
      <c r="Q817" s="438"/>
      <c r="R817" s="438"/>
      <c r="S817" s="438"/>
      <c r="T817" s="438"/>
      <c r="U817" s="438"/>
      <c r="V817" s="438"/>
      <c r="W817" s="438"/>
      <c r="X817" s="438"/>
      <c r="Y817" s="438"/>
      <c r="Z817" s="438"/>
      <c r="AA817" s="438"/>
    </row>
    <row r="818" spans="1:27" ht="12" customHeight="1" x14ac:dyDescent="0.25">
      <c r="A818" s="438"/>
      <c r="B818" s="438"/>
      <c r="C818" s="438"/>
      <c r="D818" s="438"/>
      <c r="E818" s="438"/>
      <c r="F818" s="438"/>
      <c r="G818" s="438"/>
      <c r="H818" s="438"/>
      <c r="I818" s="438"/>
      <c r="J818" s="438"/>
      <c r="K818" s="438"/>
      <c r="L818" s="438"/>
      <c r="M818" s="438"/>
      <c r="N818" s="447"/>
      <c r="O818" s="443"/>
      <c r="P818" s="438"/>
      <c r="Q818" s="438"/>
      <c r="R818" s="438"/>
      <c r="S818" s="438"/>
      <c r="T818" s="438"/>
      <c r="U818" s="438"/>
      <c r="V818" s="438"/>
      <c r="W818" s="438"/>
      <c r="X818" s="438"/>
      <c r="Y818" s="438"/>
      <c r="Z818" s="438"/>
      <c r="AA818" s="438"/>
    </row>
    <row r="819" spans="1:27" ht="12" customHeight="1" x14ac:dyDescent="0.25">
      <c r="A819" s="438"/>
      <c r="B819" s="438"/>
      <c r="C819" s="438"/>
      <c r="D819" s="438"/>
      <c r="E819" s="438"/>
      <c r="F819" s="438"/>
      <c r="G819" s="438"/>
      <c r="H819" s="438"/>
      <c r="I819" s="438"/>
      <c r="J819" s="438"/>
      <c r="K819" s="438"/>
      <c r="L819" s="438"/>
      <c r="M819" s="438"/>
      <c r="N819" s="447"/>
      <c r="O819" s="443"/>
      <c r="P819" s="438"/>
      <c r="Q819" s="438"/>
      <c r="R819" s="438"/>
      <c r="S819" s="438"/>
      <c r="T819" s="438"/>
      <c r="U819" s="438"/>
      <c r="V819" s="438"/>
      <c r="W819" s="438"/>
      <c r="X819" s="438"/>
      <c r="Y819" s="438"/>
      <c r="Z819" s="438"/>
      <c r="AA819" s="438"/>
    </row>
    <row r="820" spans="1:27" ht="12" customHeight="1" x14ac:dyDescent="0.25">
      <c r="A820" s="438"/>
      <c r="B820" s="438"/>
      <c r="C820" s="438"/>
      <c r="D820" s="438"/>
      <c r="E820" s="438"/>
      <c r="F820" s="438"/>
      <c r="G820" s="438"/>
      <c r="H820" s="438"/>
      <c r="I820" s="438"/>
      <c r="J820" s="438"/>
      <c r="K820" s="438"/>
      <c r="L820" s="438"/>
      <c r="M820" s="438"/>
      <c r="N820" s="447"/>
      <c r="O820" s="443"/>
      <c r="P820" s="438"/>
      <c r="Q820" s="438"/>
      <c r="R820" s="438"/>
      <c r="S820" s="438"/>
      <c r="T820" s="438"/>
      <c r="U820" s="438"/>
      <c r="V820" s="438"/>
      <c r="W820" s="438"/>
      <c r="X820" s="438"/>
      <c r="Y820" s="438"/>
      <c r="Z820" s="438"/>
      <c r="AA820" s="438"/>
    </row>
    <row r="821" spans="1:27" ht="12" customHeight="1" x14ac:dyDescent="0.25">
      <c r="A821" s="438"/>
      <c r="B821" s="438"/>
      <c r="C821" s="438"/>
      <c r="D821" s="438"/>
      <c r="E821" s="438"/>
      <c r="F821" s="438"/>
      <c r="G821" s="438"/>
      <c r="H821" s="438"/>
      <c r="I821" s="438"/>
      <c r="J821" s="438"/>
      <c r="K821" s="438"/>
      <c r="L821" s="438"/>
      <c r="M821" s="438"/>
      <c r="N821" s="447"/>
      <c r="O821" s="443"/>
      <c r="P821" s="438"/>
      <c r="Q821" s="438"/>
      <c r="R821" s="438"/>
      <c r="S821" s="438"/>
      <c r="T821" s="438"/>
      <c r="U821" s="438"/>
      <c r="V821" s="438"/>
      <c r="W821" s="438"/>
      <c r="X821" s="438"/>
      <c r="Y821" s="438"/>
      <c r="Z821" s="438"/>
      <c r="AA821" s="438"/>
    </row>
    <row r="822" spans="1:27" ht="12" customHeight="1" x14ac:dyDescent="0.25">
      <c r="A822" s="438"/>
      <c r="B822" s="438"/>
      <c r="C822" s="438"/>
      <c r="D822" s="438"/>
      <c r="E822" s="438"/>
      <c r="F822" s="438"/>
      <c r="G822" s="438"/>
      <c r="H822" s="438"/>
      <c r="I822" s="438"/>
      <c r="J822" s="438"/>
      <c r="K822" s="438"/>
      <c r="L822" s="438"/>
      <c r="M822" s="438"/>
      <c r="N822" s="447"/>
      <c r="O822" s="443"/>
      <c r="P822" s="438"/>
      <c r="Q822" s="438"/>
      <c r="R822" s="438"/>
      <c r="S822" s="438"/>
      <c r="T822" s="438"/>
      <c r="U822" s="438"/>
      <c r="V822" s="438"/>
      <c r="W822" s="438"/>
      <c r="X822" s="438"/>
      <c r="Y822" s="438"/>
      <c r="Z822" s="438"/>
      <c r="AA822" s="438"/>
    </row>
    <row r="823" spans="1:27" ht="12" customHeight="1" x14ac:dyDescent="0.25">
      <c r="A823" s="438"/>
      <c r="B823" s="438"/>
      <c r="C823" s="438"/>
      <c r="D823" s="438"/>
      <c r="E823" s="438"/>
      <c r="F823" s="438"/>
      <c r="G823" s="438"/>
      <c r="H823" s="438"/>
      <c r="I823" s="438"/>
      <c r="J823" s="438"/>
      <c r="K823" s="438"/>
      <c r="L823" s="438"/>
      <c r="M823" s="438"/>
      <c r="N823" s="447"/>
      <c r="O823" s="443"/>
      <c r="P823" s="438"/>
      <c r="Q823" s="438"/>
      <c r="R823" s="438"/>
      <c r="S823" s="438"/>
      <c r="T823" s="438"/>
      <c r="U823" s="438"/>
      <c r="V823" s="438"/>
      <c r="W823" s="438"/>
      <c r="X823" s="438"/>
      <c r="Y823" s="438"/>
      <c r="Z823" s="438"/>
      <c r="AA823" s="438"/>
    </row>
    <row r="824" spans="1:27" ht="12" customHeight="1" x14ac:dyDescent="0.25">
      <c r="A824" s="438"/>
      <c r="B824" s="438"/>
      <c r="C824" s="438"/>
      <c r="D824" s="438"/>
      <c r="E824" s="438"/>
      <c r="F824" s="438"/>
      <c r="G824" s="438"/>
      <c r="H824" s="438"/>
      <c r="I824" s="438"/>
      <c r="J824" s="438"/>
      <c r="K824" s="438"/>
      <c r="L824" s="438"/>
      <c r="M824" s="438"/>
      <c r="N824" s="447"/>
      <c r="O824" s="443"/>
      <c r="P824" s="438"/>
      <c r="Q824" s="438"/>
      <c r="R824" s="438"/>
      <c r="S824" s="438"/>
      <c r="T824" s="438"/>
      <c r="U824" s="438"/>
      <c r="V824" s="438"/>
      <c r="W824" s="438"/>
      <c r="X824" s="438"/>
      <c r="Y824" s="438"/>
      <c r="Z824" s="438"/>
      <c r="AA824" s="438"/>
    </row>
    <row r="825" spans="1:27" ht="12" customHeight="1" x14ac:dyDescent="0.25">
      <c r="A825" s="438"/>
      <c r="B825" s="438"/>
      <c r="C825" s="438"/>
      <c r="D825" s="438"/>
      <c r="E825" s="438"/>
      <c r="F825" s="438"/>
      <c r="G825" s="438"/>
      <c r="H825" s="438"/>
      <c r="I825" s="438"/>
      <c r="J825" s="438"/>
      <c r="K825" s="438"/>
      <c r="L825" s="438"/>
      <c r="M825" s="438"/>
      <c r="N825" s="447"/>
      <c r="O825" s="443"/>
      <c r="P825" s="438"/>
      <c r="Q825" s="438"/>
      <c r="R825" s="438"/>
      <c r="S825" s="438"/>
      <c r="T825" s="438"/>
      <c r="U825" s="438"/>
      <c r="V825" s="438"/>
      <c r="W825" s="438"/>
      <c r="X825" s="438"/>
      <c r="Y825" s="438"/>
      <c r="Z825" s="438"/>
      <c r="AA825" s="438"/>
    </row>
    <row r="826" spans="1:27" ht="12" customHeight="1" x14ac:dyDescent="0.25">
      <c r="A826" s="438"/>
      <c r="B826" s="438"/>
      <c r="C826" s="438"/>
      <c r="D826" s="438"/>
      <c r="E826" s="438"/>
      <c r="F826" s="438"/>
      <c r="G826" s="438"/>
      <c r="H826" s="438"/>
      <c r="I826" s="438"/>
      <c r="J826" s="438"/>
      <c r="K826" s="438"/>
      <c r="L826" s="438"/>
      <c r="M826" s="438"/>
      <c r="N826" s="447"/>
      <c r="O826" s="443"/>
      <c r="P826" s="438"/>
      <c r="Q826" s="438"/>
      <c r="R826" s="438"/>
      <c r="S826" s="438"/>
      <c r="T826" s="438"/>
      <c r="U826" s="438"/>
      <c r="V826" s="438"/>
      <c r="W826" s="438"/>
      <c r="X826" s="438"/>
      <c r="Y826" s="438"/>
      <c r="Z826" s="438"/>
      <c r="AA826" s="438"/>
    </row>
    <row r="827" spans="1:27" ht="12" customHeight="1" x14ac:dyDescent="0.25">
      <c r="A827" s="438"/>
      <c r="B827" s="438"/>
      <c r="C827" s="438"/>
      <c r="D827" s="438"/>
      <c r="E827" s="438"/>
      <c r="F827" s="438"/>
      <c r="G827" s="438"/>
      <c r="H827" s="438"/>
      <c r="I827" s="438"/>
      <c r="J827" s="438"/>
      <c r="K827" s="438"/>
      <c r="L827" s="438"/>
      <c r="M827" s="438"/>
      <c r="N827" s="447"/>
      <c r="O827" s="443"/>
      <c r="P827" s="438"/>
      <c r="Q827" s="438"/>
      <c r="R827" s="438"/>
      <c r="S827" s="438"/>
      <c r="T827" s="438"/>
      <c r="U827" s="438"/>
      <c r="V827" s="438"/>
      <c r="W827" s="438"/>
      <c r="X827" s="438"/>
      <c r="Y827" s="438"/>
      <c r="Z827" s="438"/>
      <c r="AA827" s="438"/>
    </row>
    <row r="828" spans="1:27" ht="12" customHeight="1" x14ac:dyDescent="0.25">
      <c r="A828" s="438"/>
      <c r="B828" s="438"/>
      <c r="C828" s="438"/>
      <c r="D828" s="438"/>
      <c r="E828" s="438"/>
      <c r="F828" s="438"/>
      <c r="G828" s="438"/>
      <c r="H828" s="438"/>
      <c r="I828" s="438"/>
      <c r="J828" s="438"/>
      <c r="K828" s="438"/>
      <c r="L828" s="438"/>
      <c r="M828" s="438"/>
      <c r="N828" s="447"/>
      <c r="O828" s="443"/>
      <c r="P828" s="438"/>
      <c r="Q828" s="438"/>
      <c r="R828" s="438"/>
      <c r="S828" s="438"/>
      <c r="T828" s="438"/>
      <c r="U828" s="438"/>
      <c r="V828" s="438"/>
      <c r="W828" s="438"/>
      <c r="X828" s="438"/>
      <c r="Y828" s="438"/>
      <c r="Z828" s="438"/>
      <c r="AA828" s="438"/>
    </row>
    <row r="829" spans="1:27" ht="12" customHeight="1" x14ac:dyDescent="0.25">
      <c r="A829" s="438"/>
      <c r="B829" s="438"/>
      <c r="C829" s="438"/>
      <c r="D829" s="438"/>
      <c r="E829" s="438"/>
      <c r="F829" s="438"/>
      <c r="G829" s="438"/>
      <c r="H829" s="438"/>
      <c r="I829" s="438"/>
      <c r="J829" s="438"/>
      <c r="K829" s="438"/>
      <c r="L829" s="438"/>
      <c r="M829" s="438"/>
      <c r="N829" s="447"/>
      <c r="O829" s="443"/>
      <c r="P829" s="438"/>
      <c r="Q829" s="438"/>
      <c r="R829" s="438"/>
      <c r="S829" s="438"/>
      <c r="T829" s="438"/>
      <c r="U829" s="438"/>
      <c r="V829" s="438"/>
      <c r="W829" s="438"/>
      <c r="X829" s="438"/>
      <c r="Y829" s="438"/>
      <c r="Z829" s="438"/>
      <c r="AA829" s="438"/>
    </row>
    <row r="830" spans="1:27" ht="12" customHeight="1" x14ac:dyDescent="0.25">
      <c r="A830" s="438"/>
      <c r="B830" s="438"/>
      <c r="C830" s="438"/>
      <c r="D830" s="438"/>
      <c r="E830" s="438"/>
      <c r="F830" s="438"/>
      <c r="G830" s="438"/>
      <c r="H830" s="438"/>
      <c r="I830" s="438"/>
      <c r="J830" s="438"/>
      <c r="K830" s="438"/>
      <c r="L830" s="438"/>
      <c r="M830" s="438"/>
      <c r="N830" s="447"/>
      <c r="O830" s="443"/>
      <c r="P830" s="438"/>
      <c r="Q830" s="438"/>
      <c r="R830" s="438"/>
      <c r="S830" s="438"/>
      <c r="T830" s="438"/>
      <c r="U830" s="438"/>
      <c r="V830" s="438"/>
      <c r="W830" s="438"/>
      <c r="X830" s="438"/>
      <c r="Y830" s="438"/>
      <c r="Z830" s="438"/>
      <c r="AA830" s="438"/>
    </row>
    <row r="831" spans="1:27" ht="12" customHeight="1" x14ac:dyDescent="0.25">
      <c r="A831" s="438"/>
      <c r="B831" s="438"/>
      <c r="C831" s="438"/>
      <c r="D831" s="438"/>
      <c r="E831" s="438"/>
      <c r="F831" s="438"/>
      <c r="G831" s="438"/>
      <c r="H831" s="438"/>
      <c r="I831" s="438"/>
      <c r="J831" s="438"/>
      <c r="K831" s="438"/>
      <c r="L831" s="438"/>
      <c r="M831" s="438"/>
      <c r="N831" s="447"/>
      <c r="O831" s="443"/>
      <c r="P831" s="438"/>
      <c r="Q831" s="438"/>
      <c r="R831" s="438"/>
      <c r="S831" s="438"/>
      <c r="T831" s="438"/>
      <c r="U831" s="438"/>
      <c r="V831" s="438"/>
      <c r="W831" s="438"/>
      <c r="X831" s="438"/>
      <c r="Y831" s="438"/>
      <c r="Z831" s="438"/>
      <c r="AA831" s="438"/>
    </row>
    <row r="832" spans="1:27" ht="12" customHeight="1" x14ac:dyDescent="0.25">
      <c r="A832" s="438"/>
      <c r="B832" s="438"/>
      <c r="C832" s="438"/>
      <c r="D832" s="438"/>
      <c r="E832" s="438"/>
      <c r="F832" s="438"/>
      <c r="G832" s="438"/>
      <c r="H832" s="438"/>
      <c r="I832" s="438"/>
      <c r="J832" s="438"/>
      <c r="K832" s="438"/>
      <c r="L832" s="438"/>
      <c r="M832" s="438"/>
      <c r="N832" s="447"/>
      <c r="O832" s="443"/>
      <c r="P832" s="438"/>
      <c r="Q832" s="438"/>
      <c r="R832" s="438"/>
      <c r="S832" s="438"/>
      <c r="T832" s="438"/>
      <c r="U832" s="438"/>
      <c r="V832" s="438"/>
      <c r="W832" s="438"/>
      <c r="X832" s="438"/>
      <c r="Y832" s="438"/>
      <c r="Z832" s="438"/>
      <c r="AA832" s="438"/>
    </row>
    <row r="833" spans="1:27" ht="12" customHeight="1" x14ac:dyDescent="0.25">
      <c r="A833" s="438"/>
      <c r="B833" s="438"/>
      <c r="C833" s="438"/>
      <c r="D833" s="438"/>
      <c r="E833" s="438"/>
      <c r="F833" s="438"/>
      <c r="G833" s="438"/>
      <c r="H833" s="438"/>
      <c r="I833" s="438"/>
      <c r="J833" s="438"/>
      <c r="K833" s="438"/>
      <c r="L833" s="438"/>
      <c r="M833" s="438"/>
      <c r="N833" s="447"/>
      <c r="O833" s="443"/>
      <c r="P833" s="438"/>
      <c r="Q833" s="438"/>
      <c r="R833" s="438"/>
      <c r="S833" s="438"/>
      <c r="T833" s="438"/>
      <c r="U833" s="438"/>
      <c r="V833" s="438"/>
      <c r="W833" s="438"/>
      <c r="X833" s="438"/>
      <c r="Y833" s="438"/>
      <c r="Z833" s="438"/>
      <c r="AA833" s="438"/>
    </row>
    <row r="834" spans="1:27" ht="12" customHeight="1" x14ac:dyDescent="0.25">
      <c r="A834" s="438"/>
      <c r="B834" s="438"/>
      <c r="C834" s="438"/>
      <c r="D834" s="438"/>
      <c r="E834" s="438"/>
      <c r="F834" s="438"/>
      <c r="G834" s="438"/>
      <c r="H834" s="438"/>
      <c r="I834" s="438"/>
      <c r="J834" s="438"/>
      <c r="K834" s="438"/>
      <c r="L834" s="438"/>
      <c r="M834" s="438"/>
      <c r="N834" s="447"/>
      <c r="O834" s="443"/>
      <c r="P834" s="438"/>
      <c r="Q834" s="438"/>
      <c r="R834" s="438"/>
      <c r="S834" s="438"/>
      <c r="T834" s="438"/>
      <c r="U834" s="438"/>
      <c r="V834" s="438"/>
      <c r="W834" s="438"/>
      <c r="X834" s="438"/>
      <c r="Y834" s="438"/>
      <c r="Z834" s="438"/>
      <c r="AA834" s="438"/>
    </row>
    <row r="835" spans="1:27" ht="12" customHeight="1" x14ac:dyDescent="0.25">
      <c r="A835" s="438"/>
      <c r="B835" s="438"/>
      <c r="C835" s="438"/>
      <c r="D835" s="438"/>
      <c r="E835" s="438"/>
      <c r="F835" s="438"/>
      <c r="G835" s="438"/>
      <c r="H835" s="438"/>
      <c r="I835" s="438"/>
      <c r="J835" s="438"/>
      <c r="K835" s="438"/>
      <c r="L835" s="438"/>
      <c r="M835" s="438"/>
      <c r="N835" s="447"/>
      <c r="O835" s="443"/>
      <c r="P835" s="438"/>
      <c r="Q835" s="438"/>
      <c r="R835" s="438"/>
      <c r="S835" s="438"/>
      <c r="T835" s="438"/>
      <c r="U835" s="438"/>
      <c r="V835" s="438"/>
      <c r="W835" s="438"/>
      <c r="X835" s="438"/>
      <c r="Y835" s="438"/>
      <c r="Z835" s="438"/>
      <c r="AA835" s="438"/>
    </row>
    <row r="836" spans="1:27" ht="12" customHeight="1" x14ac:dyDescent="0.25">
      <c r="A836" s="438"/>
      <c r="B836" s="438"/>
      <c r="C836" s="438"/>
      <c r="D836" s="438"/>
      <c r="E836" s="438"/>
      <c r="F836" s="438"/>
      <c r="G836" s="438"/>
      <c r="H836" s="438"/>
      <c r="I836" s="438"/>
      <c r="J836" s="438"/>
      <c r="K836" s="438"/>
      <c r="L836" s="438"/>
      <c r="M836" s="438"/>
      <c r="N836" s="447"/>
      <c r="O836" s="443"/>
      <c r="P836" s="438"/>
      <c r="Q836" s="438"/>
      <c r="R836" s="438"/>
      <c r="S836" s="438"/>
      <c r="T836" s="438"/>
      <c r="U836" s="438"/>
      <c r="V836" s="438"/>
      <c r="W836" s="438"/>
      <c r="X836" s="438"/>
      <c r="Y836" s="438"/>
      <c r="Z836" s="438"/>
      <c r="AA836" s="438"/>
    </row>
    <row r="837" spans="1:27" ht="12" customHeight="1" x14ac:dyDescent="0.25">
      <c r="A837" s="438"/>
      <c r="B837" s="438"/>
      <c r="C837" s="438"/>
      <c r="D837" s="438"/>
      <c r="E837" s="438"/>
      <c r="F837" s="438"/>
      <c r="G837" s="438"/>
      <c r="H837" s="438"/>
      <c r="I837" s="438"/>
      <c r="J837" s="438"/>
      <c r="K837" s="438"/>
      <c r="L837" s="438"/>
      <c r="M837" s="438"/>
      <c r="N837" s="447"/>
      <c r="O837" s="443"/>
      <c r="P837" s="438"/>
      <c r="Q837" s="438"/>
      <c r="R837" s="438"/>
      <c r="S837" s="438"/>
      <c r="T837" s="438"/>
      <c r="U837" s="438"/>
      <c r="V837" s="438"/>
      <c r="W837" s="438"/>
      <c r="X837" s="438"/>
      <c r="Y837" s="438"/>
      <c r="Z837" s="438"/>
      <c r="AA837" s="438"/>
    </row>
    <row r="838" spans="1:27" ht="12" customHeight="1" x14ac:dyDescent="0.25">
      <c r="A838" s="438"/>
      <c r="B838" s="438"/>
      <c r="C838" s="438"/>
      <c r="D838" s="438"/>
      <c r="E838" s="438"/>
      <c r="F838" s="438"/>
      <c r="G838" s="438"/>
      <c r="H838" s="438"/>
      <c r="I838" s="438"/>
      <c r="J838" s="438"/>
      <c r="K838" s="438"/>
      <c r="L838" s="438"/>
      <c r="M838" s="438"/>
      <c r="N838" s="447"/>
      <c r="O838" s="443"/>
      <c r="P838" s="438"/>
      <c r="Q838" s="438"/>
      <c r="R838" s="438"/>
      <c r="S838" s="438"/>
      <c r="T838" s="438"/>
      <c r="U838" s="438"/>
      <c r="V838" s="438"/>
      <c r="W838" s="438"/>
      <c r="X838" s="438"/>
      <c r="Y838" s="438"/>
      <c r="Z838" s="438"/>
      <c r="AA838" s="438"/>
    </row>
    <row r="839" spans="1:27" ht="12" customHeight="1" x14ac:dyDescent="0.25">
      <c r="A839" s="438"/>
      <c r="B839" s="438"/>
      <c r="C839" s="438"/>
      <c r="D839" s="438"/>
      <c r="E839" s="438"/>
      <c r="F839" s="438"/>
      <c r="G839" s="438"/>
      <c r="H839" s="438"/>
      <c r="I839" s="438"/>
      <c r="J839" s="438"/>
      <c r="K839" s="438"/>
      <c r="L839" s="438"/>
      <c r="M839" s="438"/>
      <c r="N839" s="447"/>
      <c r="O839" s="443"/>
      <c r="P839" s="438"/>
      <c r="Q839" s="438"/>
      <c r="R839" s="438"/>
      <c r="S839" s="438"/>
      <c r="T839" s="438"/>
      <c r="U839" s="438"/>
      <c r="V839" s="438"/>
      <c r="W839" s="438"/>
      <c r="X839" s="438"/>
      <c r="Y839" s="438"/>
      <c r="Z839" s="438"/>
      <c r="AA839" s="438"/>
    </row>
    <row r="840" spans="1:27" ht="12" customHeight="1" x14ac:dyDescent="0.25">
      <c r="A840" s="438"/>
      <c r="B840" s="438"/>
      <c r="C840" s="438"/>
      <c r="D840" s="438"/>
      <c r="E840" s="438"/>
      <c r="F840" s="438"/>
      <c r="G840" s="438"/>
      <c r="H840" s="438"/>
      <c r="I840" s="438"/>
      <c r="J840" s="438"/>
      <c r="K840" s="438"/>
      <c r="L840" s="438"/>
      <c r="M840" s="438"/>
      <c r="N840" s="447"/>
      <c r="O840" s="443"/>
      <c r="P840" s="438"/>
      <c r="Q840" s="438"/>
      <c r="R840" s="438"/>
      <c r="S840" s="438"/>
      <c r="T840" s="438"/>
      <c r="U840" s="438"/>
      <c r="V840" s="438"/>
      <c r="W840" s="438"/>
      <c r="X840" s="438"/>
      <c r="Y840" s="438"/>
      <c r="Z840" s="438"/>
      <c r="AA840" s="438"/>
    </row>
    <row r="841" spans="1:27" ht="12" customHeight="1" x14ac:dyDescent="0.25">
      <c r="A841" s="438"/>
      <c r="B841" s="438"/>
      <c r="C841" s="438"/>
      <c r="D841" s="438"/>
      <c r="E841" s="438"/>
      <c r="F841" s="438"/>
      <c r="G841" s="438"/>
      <c r="H841" s="438"/>
      <c r="I841" s="438"/>
      <c r="J841" s="438"/>
      <c r="K841" s="438"/>
      <c r="L841" s="438"/>
      <c r="M841" s="438"/>
      <c r="N841" s="447"/>
      <c r="O841" s="443"/>
      <c r="P841" s="438"/>
      <c r="Q841" s="438"/>
      <c r="R841" s="438"/>
      <c r="S841" s="438"/>
      <c r="T841" s="438"/>
      <c r="U841" s="438"/>
      <c r="V841" s="438"/>
      <c r="W841" s="438"/>
      <c r="X841" s="438"/>
      <c r="Y841" s="438"/>
      <c r="Z841" s="438"/>
      <c r="AA841" s="438"/>
    </row>
    <row r="842" spans="1:27" ht="12" customHeight="1" x14ac:dyDescent="0.25">
      <c r="A842" s="438"/>
      <c r="B842" s="438"/>
      <c r="C842" s="438"/>
      <c r="D842" s="438"/>
      <c r="E842" s="438"/>
      <c r="F842" s="438"/>
      <c r="G842" s="438"/>
      <c r="H842" s="438"/>
      <c r="I842" s="438"/>
      <c r="J842" s="438"/>
      <c r="K842" s="438"/>
      <c r="L842" s="438"/>
      <c r="M842" s="438"/>
      <c r="N842" s="447"/>
      <c r="O842" s="443"/>
      <c r="P842" s="438"/>
      <c r="Q842" s="438"/>
      <c r="R842" s="438"/>
      <c r="S842" s="438"/>
      <c r="T842" s="438"/>
      <c r="U842" s="438"/>
      <c r="V842" s="438"/>
      <c r="W842" s="438"/>
      <c r="X842" s="438"/>
      <c r="Y842" s="438"/>
      <c r="Z842" s="438"/>
      <c r="AA842" s="438"/>
    </row>
    <row r="843" spans="1:27" ht="12" customHeight="1" x14ac:dyDescent="0.25">
      <c r="A843" s="438"/>
      <c r="B843" s="438"/>
      <c r="C843" s="438"/>
      <c r="D843" s="438"/>
      <c r="E843" s="438"/>
      <c r="F843" s="438"/>
      <c r="G843" s="438"/>
      <c r="H843" s="438"/>
      <c r="I843" s="438"/>
      <c r="J843" s="438"/>
      <c r="K843" s="438"/>
      <c r="L843" s="438"/>
      <c r="M843" s="438"/>
      <c r="N843" s="447"/>
      <c r="O843" s="443"/>
      <c r="P843" s="438"/>
      <c r="Q843" s="438"/>
      <c r="R843" s="438"/>
      <c r="S843" s="438"/>
      <c r="T843" s="438"/>
      <c r="U843" s="438"/>
      <c r="V843" s="438"/>
      <c r="W843" s="438"/>
      <c r="X843" s="438"/>
      <c r="Y843" s="438"/>
      <c r="Z843" s="438"/>
      <c r="AA843" s="438"/>
    </row>
    <row r="844" spans="1:27" ht="12" customHeight="1" x14ac:dyDescent="0.25">
      <c r="A844" s="438"/>
      <c r="B844" s="438"/>
      <c r="C844" s="438"/>
      <c r="D844" s="438"/>
      <c r="E844" s="438"/>
      <c r="F844" s="438"/>
      <c r="G844" s="438"/>
      <c r="H844" s="438"/>
      <c r="I844" s="438"/>
      <c r="J844" s="438"/>
      <c r="K844" s="438"/>
      <c r="L844" s="438"/>
      <c r="M844" s="438"/>
      <c r="N844" s="447"/>
      <c r="O844" s="443"/>
      <c r="P844" s="438"/>
      <c r="Q844" s="438"/>
      <c r="R844" s="438"/>
      <c r="S844" s="438"/>
      <c r="T844" s="438"/>
      <c r="U844" s="438"/>
      <c r="V844" s="438"/>
      <c r="W844" s="438"/>
      <c r="X844" s="438"/>
      <c r="Y844" s="438"/>
      <c r="Z844" s="438"/>
      <c r="AA844" s="438"/>
    </row>
    <row r="845" spans="1:27" ht="12" customHeight="1" x14ac:dyDescent="0.25">
      <c r="A845" s="438"/>
      <c r="B845" s="438"/>
      <c r="C845" s="438"/>
      <c r="D845" s="438"/>
      <c r="E845" s="438"/>
      <c r="F845" s="438"/>
      <c r="G845" s="438"/>
      <c r="H845" s="438"/>
      <c r="I845" s="438"/>
      <c r="J845" s="438"/>
      <c r="K845" s="438"/>
      <c r="L845" s="438"/>
      <c r="M845" s="438"/>
      <c r="N845" s="447"/>
      <c r="O845" s="443"/>
      <c r="P845" s="438"/>
      <c r="Q845" s="438"/>
      <c r="R845" s="438"/>
      <c r="S845" s="438"/>
      <c r="T845" s="438"/>
      <c r="U845" s="438"/>
      <c r="V845" s="438"/>
      <c r="W845" s="438"/>
      <c r="X845" s="438"/>
      <c r="Y845" s="438"/>
      <c r="Z845" s="438"/>
      <c r="AA845" s="438"/>
    </row>
    <row r="846" spans="1:27" ht="12" customHeight="1" x14ac:dyDescent="0.25">
      <c r="A846" s="438"/>
      <c r="B846" s="438"/>
      <c r="C846" s="438"/>
      <c r="D846" s="438"/>
      <c r="E846" s="438"/>
      <c r="F846" s="438"/>
      <c r="G846" s="438"/>
      <c r="H846" s="438"/>
      <c r="I846" s="438"/>
      <c r="J846" s="438"/>
      <c r="K846" s="438"/>
      <c r="L846" s="438"/>
      <c r="M846" s="438"/>
      <c r="N846" s="447"/>
      <c r="O846" s="443"/>
      <c r="P846" s="438"/>
      <c r="Q846" s="438"/>
      <c r="R846" s="438"/>
      <c r="S846" s="438"/>
      <c r="T846" s="438"/>
      <c r="U846" s="438"/>
      <c r="V846" s="438"/>
      <c r="W846" s="438"/>
      <c r="X846" s="438"/>
      <c r="Y846" s="438"/>
      <c r="Z846" s="438"/>
      <c r="AA846" s="438"/>
    </row>
    <row r="847" spans="1:27" ht="12" customHeight="1" x14ac:dyDescent="0.25">
      <c r="A847" s="438"/>
      <c r="B847" s="438"/>
      <c r="C847" s="438"/>
      <c r="D847" s="438"/>
      <c r="E847" s="438"/>
      <c r="F847" s="438"/>
      <c r="G847" s="438"/>
      <c r="H847" s="438"/>
      <c r="I847" s="438"/>
      <c r="J847" s="438"/>
      <c r="K847" s="438"/>
      <c r="L847" s="438"/>
      <c r="M847" s="438"/>
      <c r="N847" s="447"/>
      <c r="O847" s="443"/>
      <c r="P847" s="438"/>
      <c r="Q847" s="438"/>
      <c r="R847" s="438"/>
      <c r="S847" s="438"/>
      <c r="T847" s="438"/>
      <c r="U847" s="438"/>
      <c r="V847" s="438"/>
      <c r="W847" s="438"/>
      <c r="X847" s="438"/>
      <c r="Y847" s="438"/>
      <c r="Z847" s="438"/>
      <c r="AA847" s="438"/>
    </row>
    <row r="848" spans="1:27" ht="12" customHeight="1" x14ac:dyDescent="0.25">
      <c r="A848" s="438"/>
      <c r="B848" s="438"/>
      <c r="C848" s="438"/>
      <c r="D848" s="438"/>
      <c r="E848" s="438"/>
      <c r="F848" s="438"/>
      <c r="G848" s="438"/>
      <c r="H848" s="438"/>
      <c r="I848" s="438"/>
      <c r="J848" s="438"/>
      <c r="K848" s="438"/>
      <c r="L848" s="438"/>
      <c r="M848" s="438"/>
      <c r="N848" s="447"/>
      <c r="O848" s="443"/>
      <c r="P848" s="438"/>
      <c r="Q848" s="438"/>
      <c r="R848" s="438"/>
      <c r="S848" s="438"/>
      <c r="T848" s="438"/>
      <c r="U848" s="438"/>
      <c r="V848" s="438"/>
      <c r="W848" s="438"/>
      <c r="X848" s="438"/>
      <c r="Y848" s="438"/>
      <c r="Z848" s="438"/>
      <c r="AA848" s="438"/>
    </row>
    <row r="849" spans="1:27" ht="12" customHeight="1" x14ac:dyDescent="0.25">
      <c r="A849" s="438"/>
      <c r="B849" s="438"/>
      <c r="C849" s="438"/>
      <c r="D849" s="438"/>
      <c r="E849" s="438"/>
      <c r="F849" s="438"/>
      <c r="G849" s="438"/>
      <c r="H849" s="438"/>
      <c r="I849" s="438"/>
      <c r="J849" s="438"/>
      <c r="K849" s="438"/>
      <c r="L849" s="438"/>
      <c r="M849" s="438"/>
      <c r="N849" s="447"/>
      <c r="O849" s="443"/>
      <c r="P849" s="438"/>
      <c r="Q849" s="438"/>
      <c r="R849" s="438"/>
      <c r="S849" s="438"/>
      <c r="T849" s="438"/>
      <c r="U849" s="438"/>
      <c r="V849" s="438"/>
      <c r="W849" s="438"/>
      <c r="X849" s="438"/>
      <c r="Y849" s="438"/>
      <c r="Z849" s="438"/>
      <c r="AA849" s="438"/>
    </row>
    <row r="850" spans="1:27" ht="12" customHeight="1" x14ac:dyDescent="0.25">
      <c r="A850" s="438"/>
      <c r="B850" s="438"/>
      <c r="C850" s="438"/>
      <c r="D850" s="438"/>
      <c r="E850" s="438"/>
      <c r="F850" s="438"/>
      <c r="G850" s="438"/>
      <c r="H850" s="438"/>
      <c r="I850" s="438"/>
      <c r="J850" s="438"/>
      <c r="K850" s="438"/>
      <c r="L850" s="438"/>
      <c r="M850" s="438"/>
      <c r="N850" s="447"/>
      <c r="O850" s="443"/>
      <c r="P850" s="438"/>
      <c r="Q850" s="438"/>
      <c r="R850" s="438"/>
      <c r="S850" s="438"/>
      <c r="T850" s="438"/>
      <c r="U850" s="438"/>
      <c r="V850" s="438"/>
      <c r="W850" s="438"/>
      <c r="X850" s="438"/>
      <c r="Y850" s="438"/>
      <c r="Z850" s="438"/>
      <c r="AA850" s="438"/>
    </row>
    <row r="851" spans="1:27" ht="12" customHeight="1" x14ac:dyDescent="0.25">
      <c r="A851" s="438"/>
      <c r="B851" s="438"/>
      <c r="C851" s="438"/>
      <c r="D851" s="438"/>
      <c r="E851" s="438"/>
      <c r="F851" s="438"/>
      <c r="G851" s="438"/>
      <c r="H851" s="438"/>
      <c r="I851" s="438"/>
      <c r="J851" s="438"/>
      <c r="K851" s="438"/>
      <c r="L851" s="438"/>
      <c r="M851" s="438"/>
      <c r="N851" s="447"/>
      <c r="O851" s="443"/>
      <c r="P851" s="438"/>
      <c r="Q851" s="438"/>
      <c r="R851" s="438"/>
      <c r="S851" s="438"/>
      <c r="T851" s="438"/>
      <c r="U851" s="438"/>
      <c r="V851" s="438"/>
      <c r="W851" s="438"/>
      <c r="X851" s="438"/>
      <c r="Y851" s="438"/>
      <c r="Z851" s="438"/>
      <c r="AA851" s="438"/>
    </row>
    <row r="852" spans="1:27" ht="12" customHeight="1" x14ac:dyDescent="0.25">
      <c r="A852" s="438"/>
      <c r="B852" s="438"/>
      <c r="C852" s="438"/>
      <c r="D852" s="438"/>
      <c r="E852" s="438"/>
      <c r="F852" s="438"/>
      <c r="G852" s="438"/>
      <c r="H852" s="438"/>
      <c r="I852" s="438"/>
      <c r="J852" s="438"/>
      <c r="K852" s="438"/>
      <c r="L852" s="438"/>
      <c r="M852" s="438"/>
      <c r="N852" s="447"/>
      <c r="O852" s="443"/>
      <c r="P852" s="438"/>
      <c r="Q852" s="438"/>
      <c r="R852" s="438"/>
      <c r="S852" s="438"/>
      <c r="T852" s="438"/>
      <c r="U852" s="438"/>
      <c r="V852" s="438"/>
      <c r="W852" s="438"/>
      <c r="X852" s="438"/>
      <c r="Y852" s="438"/>
      <c r="Z852" s="438"/>
      <c r="AA852" s="438"/>
    </row>
    <row r="853" spans="1:27" ht="12" customHeight="1" x14ac:dyDescent="0.25">
      <c r="A853" s="438"/>
      <c r="B853" s="438"/>
      <c r="C853" s="438"/>
      <c r="D853" s="438"/>
      <c r="E853" s="438"/>
      <c r="F853" s="438"/>
      <c r="G853" s="438"/>
      <c r="H853" s="438"/>
      <c r="I853" s="438"/>
      <c r="J853" s="438"/>
      <c r="K853" s="438"/>
      <c r="L853" s="438"/>
      <c r="M853" s="438"/>
      <c r="N853" s="447"/>
      <c r="O853" s="443"/>
      <c r="P853" s="438"/>
      <c r="Q853" s="438"/>
      <c r="R853" s="438"/>
      <c r="S853" s="438"/>
      <c r="T853" s="438"/>
      <c r="U853" s="438"/>
      <c r="V853" s="438"/>
      <c r="W853" s="438"/>
      <c r="X853" s="438"/>
      <c r="Y853" s="438"/>
      <c r="Z853" s="438"/>
      <c r="AA853" s="438"/>
    </row>
    <row r="854" spans="1:27" ht="12" customHeight="1" x14ac:dyDescent="0.25">
      <c r="A854" s="438"/>
      <c r="B854" s="438"/>
      <c r="C854" s="438"/>
      <c r="D854" s="438"/>
      <c r="E854" s="438"/>
      <c r="F854" s="438"/>
      <c r="G854" s="438"/>
      <c r="H854" s="438"/>
      <c r="I854" s="438"/>
      <c r="J854" s="438"/>
      <c r="K854" s="438"/>
      <c r="L854" s="438"/>
      <c r="M854" s="438"/>
      <c r="N854" s="447"/>
      <c r="O854" s="443"/>
      <c r="P854" s="438"/>
      <c r="Q854" s="438"/>
      <c r="R854" s="438"/>
      <c r="S854" s="438"/>
      <c r="T854" s="438"/>
      <c r="U854" s="438"/>
      <c r="V854" s="438"/>
      <c r="W854" s="438"/>
      <c r="X854" s="438"/>
      <c r="Y854" s="438"/>
      <c r="Z854" s="438"/>
      <c r="AA854" s="438"/>
    </row>
    <row r="855" spans="1:27" ht="12" customHeight="1" x14ac:dyDescent="0.25">
      <c r="A855" s="438"/>
      <c r="B855" s="438"/>
      <c r="C855" s="438"/>
      <c r="D855" s="438"/>
      <c r="E855" s="438"/>
      <c r="F855" s="438"/>
      <c r="G855" s="438"/>
      <c r="H855" s="438"/>
      <c r="I855" s="438"/>
      <c r="J855" s="438"/>
      <c r="K855" s="438"/>
      <c r="L855" s="438"/>
      <c r="M855" s="438"/>
      <c r="N855" s="447"/>
      <c r="O855" s="443"/>
      <c r="P855" s="438"/>
      <c r="Q855" s="438"/>
      <c r="R855" s="438"/>
      <c r="S855" s="438"/>
      <c r="T855" s="438"/>
      <c r="U855" s="438"/>
      <c r="V855" s="438"/>
      <c r="W855" s="438"/>
      <c r="X855" s="438"/>
      <c r="Y855" s="438"/>
      <c r="Z855" s="438"/>
      <c r="AA855" s="438"/>
    </row>
    <row r="856" spans="1:27" ht="12" customHeight="1" x14ac:dyDescent="0.25">
      <c r="A856" s="438"/>
      <c r="B856" s="438"/>
      <c r="C856" s="438"/>
      <c r="D856" s="438"/>
      <c r="E856" s="438"/>
      <c r="F856" s="438"/>
      <c r="G856" s="438"/>
      <c r="H856" s="438"/>
      <c r="I856" s="438"/>
      <c r="J856" s="438"/>
      <c r="K856" s="438"/>
      <c r="L856" s="438"/>
      <c r="M856" s="438"/>
      <c r="N856" s="447"/>
      <c r="O856" s="443"/>
      <c r="P856" s="438"/>
      <c r="Q856" s="438"/>
      <c r="R856" s="438"/>
      <c r="S856" s="438"/>
      <c r="T856" s="438"/>
      <c r="U856" s="438"/>
      <c r="V856" s="438"/>
      <c r="W856" s="438"/>
      <c r="X856" s="438"/>
      <c r="Y856" s="438"/>
      <c r="Z856" s="438"/>
      <c r="AA856" s="438"/>
    </row>
    <row r="857" spans="1:27" ht="12" customHeight="1" x14ac:dyDescent="0.25">
      <c r="A857" s="438"/>
      <c r="B857" s="438"/>
      <c r="C857" s="438"/>
      <c r="D857" s="438"/>
      <c r="E857" s="438"/>
      <c r="F857" s="438"/>
      <c r="G857" s="438"/>
      <c r="H857" s="438"/>
      <c r="I857" s="438"/>
      <c r="J857" s="438"/>
      <c r="K857" s="438"/>
      <c r="L857" s="438"/>
      <c r="M857" s="438"/>
      <c r="N857" s="447"/>
      <c r="O857" s="443"/>
      <c r="P857" s="438"/>
      <c r="Q857" s="438"/>
      <c r="R857" s="438"/>
      <c r="S857" s="438"/>
      <c r="T857" s="438"/>
      <c r="U857" s="438"/>
      <c r="V857" s="438"/>
      <c r="W857" s="438"/>
      <c r="X857" s="438"/>
      <c r="Y857" s="438"/>
      <c r="Z857" s="438"/>
      <c r="AA857" s="438"/>
    </row>
    <row r="858" spans="1:27" ht="12" customHeight="1" x14ac:dyDescent="0.25">
      <c r="A858" s="438"/>
      <c r="B858" s="438"/>
      <c r="C858" s="438"/>
      <c r="D858" s="438"/>
      <c r="E858" s="438"/>
      <c r="F858" s="438"/>
      <c r="G858" s="438"/>
      <c r="H858" s="438"/>
      <c r="I858" s="438"/>
      <c r="J858" s="438"/>
      <c r="K858" s="438"/>
      <c r="L858" s="438"/>
      <c r="M858" s="438"/>
      <c r="N858" s="447"/>
      <c r="O858" s="443"/>
      <c r="P858" s="438"/>
      <c r="Q858" s="438"/>
      <c r="R858" s="438"/>
      <c r="S858" s="438"/>
      <c r="T858" s="438"/>
      <c r="U858" s="438"/>
      <c r="V858" s="438"/>
      <c r="W858" s="438"/>
      <c r="X858" s="438"/>
      <c r="Y858" s="438"/>
      <c r="Z858" s="438"/>
      <c r="AA858" s="438"/>
    </row>
    <row r="859" spans="1:27" ht="12" customHeight="1" x14ac:dyDescent="0.25">
      <c r="A859" s="438"/>
      <c r="B859" s="438"/>
      <c r="C859" s="438"/>
      <c r="D859" s="438"/>
      <c r="E859" s="438"/>
      <c r="F859" s="438"/>
      <c r="G859" s="438"/>
      <c r="H859" s="438"/>
      <c r="I859" s="438"/>
      <c r="J859" s="438"/>
      <c r="K859" s="438"/>
      <c r="L859" s="438"/>
      <c r="M859" s="438"/>
      <c r="N859" s="447"/>
      <c r="O859" s="443"/>
      <c r="P859" s="438"/>
      <c r="Q859" s="438"/>
      <c r="R859" s="438"/>
      <c r="S859" s="438"/>
      <c r="T859" s="438"/>
      <c r="U859" s="438"/>
      <c r="V859" s="438"/>
      <c r="W859" s="438"/>
      <c r="X859" s="438"/>
      <c r="Y859" s="438"/>
      <c r="Z859" s="438"/>
      <c r="AA859" s="438"/>
    </row>
    <row r="860" spans="1:27" ht="12" customHeight="1" x14ac:dyDescent="0.25">
      <c r="A860" s="438"/>
      <c r="B860" s="438"/>
      <c r="C860" s="438"/>
      <c r="D860" s="438"/>
      <c r="E860" s="438"/>
      <c r="F860" s="438"/>
      <c r="G860" s="438"/>
      <c r="H860" s="438"/>
      <c r="I860" s="438"/>
      <c r="J860" s="438"/>
      <c r="K860" s="438"/>
      <c r="L860" s="438"/>
      <c r="M860" s="438"/>
      <c r="N860" s="447"/>
      <c r="O860" s="443"/>
      <c r="P860" s="438"/>
      <c r="Q860" s="438"/>
      <c r="R860" s="438"/>
      <c r="S860" s="438"/>
      <c r="T860" s="438"/>
      <c r="U860" s="438"/>
      <c r="V860" s="438"/>
      <c r="W860" s="438"/>
      <c r="X860" s="438"/>
      <c r="Y860" s="438"/>
      <c r="Z860" s="438"/>
      <c r="AA860" s="438"/>
    </row>
    <row r="861" spans="1:27" ht="12" customHeight="1" x14ac:dyDescent="0.25">
      <c r="A861" s="438"/>
      <c r="B861" s="438"/>
      <c r="C861" s="438"/>
      <c r="D861" s="438"/>
      <c r="E861" s="438"/>
      <c r="F861" s="438"/>
      <c r="G861" s="438"/>
      <c r="H861" s="438"/>
      <c r="I861" s="438"/>
      <c r="J861" s="438"/>
      <c r="K861" s="438"/>
      <c r="L861" s="438"/>
      <c r="M861" s="438"/>
      <c r="N861" s="447"/>
      <c r="O861" s="443"/>
      <c r="P861" s="438"/>
      <c r="Q861" s="438"/>
      <c r="R861" s="438"/>
      <c r="S861" s="438"/>
      <c r="T861" s="438"/>
      <c r="U861" s="438"/>
      <c r="V861" s="438"/>
      <c r="W861" s="438"/>
      <c r="X861" s="438"/>
      <c r="Y861" s="438"/>
      <c r="Z861" s="438"/>
      <c r="AA861" s="438"/>
    </row>
    <row r="862" spans="1:27" ht="12" customHeight="1" x14ac:dyDescent="0.25">
      <c r="A862" s="438"/>
      <c r="B862" s="438"/>
      <c r="C862" s="438"/>
      <c r="D862" s="438"/>
      <c r="E862" s="438"/>
      <c r="F862" s="438"/>
      <c r="G862" s="438"/>
      <c r="H862" s="438"/>
      <c r="I862" s="438"/>
      <c r="J862" s="438"/>
      <c r="K862" s="438"/>
      <c r="L862" s="438"/>
      <c r="M862" s="438"/>
      <c r="N862" s="447"/>
      <c r="O862" s="443"/>
      <c r="P862" s="438"/>
      <c r="Q862" s="438"/>
      <c r="R862" s="438"/>
      <c r="S862" s="438"/>
      <c r="T862" s="438"/>
      <c r="U862" s="438"/>
      <c r="V862" s="438"/>
      <c r="W862" s="438"/>
      <c r="X862" s="438"/>
      <c r="Y862" s="438"/>
      <c r="Z862" s="438"/>
      <c r="AA862" s="438"/>
    </row>
    <row r="863" spans="1:27" ht="12" customHeight="1" x14ac:dyDescent="0.25">
      <c r="A863" s="438"/>
      <c r="B863" s="438"/>
      <c r="C863" s="438"/>
      <c r="D863" s="438"/>
      <c r="E863" s="438"/>
      <c r="F863" s="438"/>
      <c r="G863" s="438"/>
      <c r="H863" s="438"/>
      <c r="I863" s="438"/>
      <c r="J863" s="438"/>
      <c r="K863" s="438"/>
      <c r="L863" s="438"/>
      <c r="M863" s="438"/>
      <c r="N863" s="447"/>
      <c r="O863" s="443"/>
      <c r="P863" s="438"/>
      <c r="Q863" s="438"/>
      <c r="R863" s="438"/>
      <c r="S863" s="438"/>
      <c r="T863" s="438"/>
      <c r="U863" s="438"/>
      <c r="V863" s="438"/>
      <c r="W863" s="438"/>
      <c r="X863" s="438"/>
      <c r="Y863" s="438"/>
      <c r="Z863" s="438"/>
      <c r="AA863" s="438"/>
    </row>
    <row r="864" spans="1:27" ht="12" customHeight="1" x14ac:dyDescent="0.25">
      <c r="A864" s="438"/>
      <c r="B864" s="438"/>
      <c r="C864" s="438"/>
      <c r="D864" s="438"/>
      <c r="E864" s="438"/>
      <c r="F864" s="438"/>
      <c r="G864" s="438"/>
      <c r="H864" s="438"/>
      <c r="I864" s="438"/>
      <c r="J864" s="438"/>
      <c r="K864" s="438"/>
      <c r="L864" s="438"/>
      <c r="M864" s="438"/>
      <c r="N864" s="447"/>
      <c r="O864" s="443"/>
      <c r="P864" s="438"/>
      <c r="Q864" s="438"/>
      <c r="R864" s="438"/>
      <c r="S864" s="438"/>
      <c r="T864" s="438"/>
      <c r="U864" s="438"/>
      <c r="V864" s="438"/>
      <c r="W864" s="438"/>
      <c r="X864" s="438"/>
      <c r="Y864" s="438"/>
      <c r="Z864" s="438"/>
      <c r="AA864" s="438"/>
    </row>
    <row r="865" spans="1:27" ht="12" customHeight="1" x14ac:dyDescent="0.25">
      <c r="A865" s="438"/>
      <c r="B865" s="438"/>
      <c r="C865" s="438"/>
      <c r="D865" s="438"/>
      <c r="E865" s="438"/>
      <c r="F865" s="438"/>
      <c r="G865" s="438"/>
      <c r="H865" s="438"/>
      <c r="I865" s="438"/>
      <c r="J865" s="438"/>
      <c r="K865" s="438"/>
      <c r="L865" s="438"/>
      <c r="M865" s="438"/>
      <c r="N865" s="447"/>
      <c r="O865" s="443"/>
      <c r="P865" s="438"/>
      <c r="Q865" s="438"/>
      <c r="R865" s="438"/>
      <c r="S865" s="438"/>
      <c r="T865" s="438"/>
      <c r="U865" s="438"/>
      <c r="V865" s="438"/>
      <c r="W865" s="438"/>
      <c r="X865" s="438"/>
      <c r="Y865" s="438"/>
      <c r="Z865" s="438"/>
      <c r="AA865" s="438"/>
    </row>
    <row r="866" spans="1:27" ht="12" customHeight="1" x14ac:dyDescent="0.25">
      <c r="A866" s="438"/>
      <c r="B866" s="438"/>
      <c r="C866" s="438"/>
      <c r="D866" s="438"/>
      <c r="E866" s="438"/>
      <c r="F866" s="438"/>
      <c r="G866" s="438"/>
      <c r="H866" s="438"/>
      <c r="I866" s="438"/>
      <c r="J866" s="438"/>
      <c r="K866" s="438"/>
      <c r="L866" s="438"/>
      <c r="M866" s="438"/>
      <c r="N866" s="447"/>
      <c r="O866" s="443"/>
      <c r="P866" s="438"/>
      <c r="Q866" s="438"/>
      <c r="R866" s="438"/>
      <c r="S866" s="438"/>
      <c r="T866" s="438"/>
      <c r="U866" s="438"/>
      <c r="V866" s="438"/>
      <c r="W866" s="438"/>
      <c r="X866" s="438"/>
      <c r="Y866" s="438"/>
      <c r="Z866" s="438"/>
      <c r="AA866" s="438"/>
    </row>
    <row r="867" spans="1:27" ht="12" customHeight="1" x14ac:dyDescent="0.25">
      <c r="A867" s="438"/>
      <c r="B867" s="438"/>
      <c r="C867" s="438"/>
      <c r="D867" s="438"/>
      <c r="E867" s="438"/>
      <c r="F867" s="438"/>
      <c r="G867" s="438"/>
      <c r="H867" s="438"/>
      <c r="I867" s="438"/>
      <c r="J867" s="438"/>
      <c r="K867" s="438"/>
      <c r="L867" s="438"/>
      <c r="M867" s="438"/>
      <c r="N867" s="447"/>
      <c r="O867" s="443"/>
      <c r="P867" s="438"/>
      <c r="Q867" s="438"/>
      <c r="R867" s="438"/>
      <c r="S867" s="438"/>
      <c r="T867" s="438"/>
      <c r="U867" s="438"/>
      <c r="V867" s="438"/>
      <c r="W867" s="438"/>
      <c r="X867" s="438"/>
      <c r="Y867" s="438"/>
      <c r="Z867" s="438"/>
      <c r="AA867" s="438"/>
    </row>
    <row r="868" spans="1:27" ht="12" customHeight="1" x14ac:dyDescent="0.25">
      <c r="A868" s="438"/>
      <c r="B868" s="438"/>
      <c r="C868" s="438"/>
      <c r="D868" s="438"/>
      <c r="E868" s="438"/>
      <c r="F868" s="438"/>
      <c r="G868" s="438"/>
      <c r="H868" s="438"/>
      <c r="I868" s="438"/>
      <c r="J868" s="438"/>
      <c r="K868" s="438"/>
      <c r="L868" s="438"/>
      <c r="M868" s="438"/>
      <c r="N868" s="447"/>
      <c r="O868" s="443"/>
      <c r="P868" s="438"/>
      <c r="Q868" s="438"/>
      <c r="R868" s="438"/>
      <c r="S868" s="438"/>
      <c r="T868" s="438"/>
      <c r="U868" s="438"/>
      <c r="V868" s="438"/>
      <c r="W868" s="438"/>
      <c r="X868" s="438"/>
      <c r="Y868" s="438"/>
      <c r="Z868" s="438"/>
      <c r="AA868" s="438"/>
    </row>
    <row r="869" spans="1:27" ht="12" customHeight="1" x14ac:dyDescent="0.25">
      <c r="A869" s="438"/>
      <c r="B869" s="438"/>
      <c r="C869" s="438"/>
      <c r="D869" s="438"/>
      <c r="E869" s="438"/>
      <c r="F869" s="438"/>
      <c r="G869" s="438"/>
      <c r="H869" s="438"/>
      <c r="I869" s="438"/>
      <c r="J869" s="438"/>
      <c r="K869" s="438"/>
      <c r="L869" s="438"/>
      <c r="M869" s="438"/>
      <c r="N869" s="447"/>
      <c r="O869" s="443"/>
      <c r="P869" s="438"/>
      <c r="Q869" s="438"/>
      <c r="R869" s="438"/>
      <c r="S869" s="438"/>
      <c r="T869" s="438"/>
      <c r="U869" s="438"/>
      <c r="V869" s="438"/>
      <c r="W869" s="438"/>
      <c r="X869" s="438"/>
      <c r="Y869" s="438"/>
      <c r="Z869" s="438"/>
      <c r="AA869" s="438"/>
    </row>
    <row r="870" spans="1:27" ht="12" customHeight="1" x14ac:dyDescent="0.25">
      <c r="A870" s="438"/>
      <c r="B870" s="438"/>
      <c r="C870" s="438"/>
      <c r="D870" s="438"/>
      <c r="E870" s="438"/>
      <c r="F870" s="438"/>
      <c r="G870" s="438"/>
      <c r="H870" s="438"/>
      <c r="I870" s="438"/>
      <c r="J870" s="438"/>
      <c r="K870" s="438"/>
      <c r="L870" s="438"/>
      <c r="M870" s="438"/>
      <c r="N870" s="447"/>
      <c r="O870" s="443"/>
      <c r="P870" s="438"/>
      <c r="Q870" s="438"/>
      <c r="R870" s="438"/>
      <c r="S870" s="438"/>
      <c r="T870" s="438"/>
      <c r="U870" s="438"/>
      <c r="V870" s="438"/>
      <c r="W870" s="438"/>
      <c r="X870" s="438"/>
      <c r="Y870" s="438"/>
      <c r="Z870" s="438"/>
      <c r="AA870" s="438"/>
    </row>
    <row r="871" spans="1:27" ht="12" customHeight="1" x14ac:dyDescent="0.25">
      <c r="A871" s="438"/>
      <c r="B871" s="438"/>
      <c r="C871" s="438"/>
      <c r="D871" s="438"/>
      <c r="E871" s="438"/>
      <c r="F871" s="438"/>
      <c r="G871" s="438"/>
      <c r="H871" s="438"/>
      <c r="I871" s="438"/>
      <c r="J871" s="438"/>
      <c r="K871" s="438"/>
      <c r="L871" s="438"/>
      <c r="M871" s="438"/>
      <c r="N871" s="447"/>
      <c r="O871" s="443"/>
      <c r="P871" s="438"/>
      <c r="Q871" s="438"/>
      <c r="R871" s="438"/>
      <c r="S871" s="438"/>
      <c r="T871" s="438"/>
      <c r="U871" s="438"/>
      <c r="V871" s="438"/>
      <c r="W871" s="438"/>
      <c r="X871" s="438"/>
      <c r="Y871" s="438"/>
      <c r="Z871" s="438"/>
      <c r="AA871" s="438"/>
    </row>
    <row r="872" spans="1:27" ht="12" customHeight="1" x14ac:dyDescent="0.25">
      <c r="A872" s="438"/>
      <c r="B872" s="438"/>
      <c r="C872" s="438"/>
      <c r="D872" s="438"/>
      <c r="E872" s="438"/>
      <c r="F872" s="438"/>
      <c r="G872" s="438"/>
      <c r="H872" s="438"/>
      <c r="I872" s="438"/>
      <c r="J872" s="438"/>
      <c r="K872" s="438"/>
      <c r="L872" s="438"/>
      <c r="M872" s="438"/>
      <c r="N872" s="447"/>
      <c r="O872" s="443"/>
      <c r="P872" s="438"/>
      <c r="Q872" s="438"/>
      <c r="R872" s="438"/>
      <c r="S872" s="438"/>
      <c r="T872" s="438"/>
      <c r="U872" s="438"/>
      <c r="V872" s="438"/>
      <c r="W872" s="438"/>
      <c r="X872" s="438"/>
      <c r="Y872" s="438"/>
      <c r="Z872" s="438"/>
      <c r="AA872" s="438"/>
    </row>
    <row r="873" spans="1:27" ht="12" customHeight="1" x14ac:dyDescent="0.25">
      <c r="A873" s="438"/>
      <c r="B873" s="438"/>
      <c r="C873" s="438"/>
      <c r="D873" s="438"/>
      <c r="E873" s="438"/>
      <c r="F873" s="438"/>
      <c r="G873" s="438"/>
      <c r="H873" s="438"/>
      <c r="I873" s="438"/>
      <c r="J873" s="438"/>
      <c r="K873" s="438"/>
      <c r="L873" s="438"/>
      <c r="M873" s="438"/>
      <c r="N873" s="447"/>
      <c r="O873" s="443"/>
      <c r="P873" s="438"/>
      <c r="Q873" s="438"/>
      <c r="R873" s="438"/>
      <c r="S873" s="438"/>
      <c r="T873" s="438"/>
      <c r="U873" s="438"/>
      <c r="V873" s="438"/>
      <c r="W873" s="438"/>
      <c r="X873" s="438"/>
      <c r="Y873" s="438"/>
      <c r="Z873" s="438"/>
      <c r="AA873" s="438"/>
    </row>
    <row r="874" spans="1:27" ht="12" customHeight="1" x14ac:dyDescent="0.25">
      <c r="A874" s="438"/>
      <c r="B874" s="438"/>
      <c r="C874" s="438"/>
      <c r="D874" s="438"/>
      <c r="E874" s="438"/>
      <c r="F874" s="438"/>
      <c r="G874" s="438"/>
      <c r="H874" s="438"/>
      <c r="I874" s="438"/>
      <c r="J874" s="438"/>
      <c r="K874" s="438"/>
      <c r="L874" s="438"/>
      <c r="M874" s="438"/>
      <c r="N874" s="447"/>
      <c r="O874" s="443"/>
      <c r="P874" s="438"/>
      <c r="Q874" s="438"/>
      <c r="R874" s="438"/>
      <c r="S874" s="438"/>
      <c r="T874" s="438"/>
      <c r="U874" s="438"/>
      <c r="V874" s="438"/>
      <c r="W874" s="438"/>
      <c r="X874" s="438"/>
      <c r="Y874" s="438"/>
      <c r="Z874" s="438"/>
      <c r="AA874" s="438"/>
    </row>
    <row r="875" spans="1:27" ht="12" customHeight="1" x14ac:dyDescent="0.25">
      <c r="A875" s="438"/>
      <c r="B875" s="438"/>
      <c r="C875" s="438"/>
      <c r="D875" s="438"/>
      <c r="E875" s="438"/>
      <c r="F875" s="438"/>
      <c r="G875" s="438"/>
      <c r="H875" s="438"/>
      <c r="I875" s="438"/>
      <c r="J875" s="438"/>
      <c r="K875" s="438"/>
      <c r="L875" s="438"/>
      <c r="M875" s="438"/>
      <c r="N875" s="447"/>
      <c r="O875" s="443"/>
      <c r="P875" s="438"/>
      <c r="Q875" s="438"/>
      <c r="R875" s="438"/>
      <c r="S875" s="438"/>
      <c r="T875" s="438"/>
      <c r="U875" s="438"/>
      <c r="V875" s="438"/>
      <c r="W875" s="438"/>
      <c r="X875" s="438"/>
      <c r="Y875" s="438"/>
      <c r="Z875" s="438"/>
      <c r="AA875" s="438"/>
    </row>
    <row r="876" spans="1:27" ht="12" customHeight="1" x14ac:dyDescent="0.25">
      <c r="A876" s="438"/>
      <c r="B876" s="438"/>
      <c r="C876" s="438"/>
      <c r="D876" s="438"/>
      <c r="E876" s="438"/>
      <c r="F876" s="438"/>
      <c r="G876" s="438"/>
      <c r="H876" s="438"/>
      <c r="I876" s="438"/>
      <c r="J876" s="438"/>
      <c r="K876" s="438"/>
      <c r="L876" s="438"/>
      <c r="M876" s="438"/>
      <c r="N876" s="447"/>
      <c r="O876" s="443"/>
      <c r="P876" s="438"/>
      <c r="Q876" s="438"/>
      <c r="R876" s="438"/>
      <c r="S876" s="438"/>
      <c r="T876" s="438"/>
      <c r="U876" s="438"/>
      <c r="V876" s="438"/>
      <c r="W876" s="438"/>
      <c r="X876" s="438"/>
      <c r="Y876" s="438"/>
      <c r="Z876" s="438"/>
      <c r="AA876" s="438"/>
    </row>
    <row r="877" spans="1:27" ht="12" customHeight="1" x14ac:dyDescent="0.25">
      <c r="A877" s="438"/>
      <c r="B877" s="438"/>
      <c r="C877" s="438"/>
      <c r="D877" s="438"/>
      <c r="E877" s="438"/>
      <c r="F877" s="438"/>
      <c r="G877" s="438"/>
      <c r="H877" s="438"/>
      <c r="I877" s="438"/>
      <c r="J877" s="438"/>
      <c r="K877" s="438"/>
      <c r="L877" s="438"/>
      <c r="M877" s="438"/>
      <c r="N877" s="447"/>
      <c r="O877" s="443"/>
      <c r="P877" s="438"/>
      <c r="Q877" s="438"/>
      <c r="R877" s="438"/>
      <c r="S877" s="438"/>
      <c r="T877" s="438"/>
      <c r="U877" s="438"/>
      <c r="V877" s="438"/>
      <c r="W877" s="438"/>
      <c r="X877" s="438"/>
      <c r="Y877" s="438"/>
      <c r="Z877" s="438"/>
      <c r="AA877" s="438"/>
    </row>
    <row r="878" spans="1:27" ht="12" customHeight="1" x14ac:dyDescent="0.25">
      <c r="A878" s="438"/>
      <c r="B878" s="438"/>
      <c r="C878" s="438"/>
      <c r="D878" s="438"/>
      <c r="E878" s="438"/>
      <c r="F878" s="438"/>
      <c r="G878" s="438"/>
      <c r="H878" s="438"/>
      <c r="I878" s="438"/>
      <c r="J878" s="438"/>
      <c r="K878" s="438"/>
      <c r="L878" s="438"/>
      <c r="M878" s="438"/>
      <c r="N878" s="447"/>
      <c r="O878" s="443"/>
      <c r="P878" s="438"/>
      <c r="Q878" s="438"/>
      <c r="R878" s="438"/>
      <c r="S878" s="438"/>
      <c r="T878" s="438"/>
      <c r="U878" s="438"/>
      <c r="V878" s="438"/>
      <c r="W878" s="438"/>
      <c r="X878" s="438"/>
      <c r="Y878" s="438"/>
      <c r="Z878" s="438"/>
      <c r="AA878" s="438"/>
    </row>
    <row r="879" spans="1:27" ht="12" customHeight="1" x14ac:dyDescent="0.25">
      <c r="A879" s="438"/>
      <c r="B879" s="438"/>
      <c r="C879" s="438"/>
      <c r="D879" s="438"/>
      <c r="E879" s="438"/>
      <c r="F879" s="438"/>
      <c r="G879" s="438"/>
      <c r="H879" s="438"/>
      <c r="I879" s="438"/>
      <c r="J879" s="438"/>
      <c r="K879" s="438"/>
      <c r="L879" s="438"/>
      <c r="M879" s="438"/>
      <c r="N879" s="447"/>
      <c r="O879" s="443"/>
      <c r="P879" s="438"/>
      <c r="Q879" s="438"/>
      <c r="R879" s="438"/>
      <c r="S879" s="438"/>
      <c r="T879" s="438"/>
      <c r="U879" s="438"/>
      <c r="V879" s="438"/>
      <c r="W879" s="438"/>
      <c r="X879" s="438"/>
      <c r="Y879" s="438"/>
      <c r="Z879" s="438"/>
      <c r="AA879" s="438"/>
    </row>
    <row r="880" spans="1:27" ht="12" customHeight="1" x14ac:dyDescent="0.25">
      <c r="A880" s="438"/>
      <c r="B880" s="438"/>
      <c r="C880" s="438"/>
      <c r="D880" s="438"/>
      <c r="E880" s="438"/>
      <c r="F880" s="438"/>
      <c r="G880" s="438"/>
      <c r="H880" s="438"/>
      <c r="I880" s="438"/>
      <c r="J880" s="438"/>
      <c r="K880" s="438"/>
      <c r="L880" s="438"/>
      <c r="M880" s="438"/>
      <c r="N880" s="447"/>
      <c r="O880" s="443"/>
      <c r="P880" s="438"/>
      <c r="Q880" s="438"/>
      <c r="R880" s="438"/>
      <c r="S880" s="438"/>
      <c r="T880" s="438"/>
      <c r="U880" s="438"/>
      <c r="V880" s="438"/>
      <c r="W880" s="438"/>
      <c r="X880" s="438"/>
      <c r="Y880" s="438"/>
      <c r="Z880" s="438"/>
      <c r="AA880" s="438"/>
    </row>
    <row r="881" spans="1:27" ht="12" customHeight="1" x14ac:dyDescent="0.25">
      <c r="A881" s="438"/>
      <c r="B881" s="438"/>
      <c r="C881" s="438"/>
      <c r="D881" s="438"/>
      <c r="E881" s="438"/>
      <c r="F881" s="438"/>
      <c r="G881" s="438"/>
      <c r="H881" s="438"/>
      <c r="I881" s="438"/>
      <c r="J881" s="438"/>
      <c r="K881" s="438"/>
      <c r="L881" s="438"/>
      <c r="M881" s="438"/>
      <c r="N881" s="447"/>
      <c r="O881" s="443"/>
      <c r="P881" s="438"/>
      <c r="Q881" s="438"/>
      <c r="R881" s="438"/>
      <c r="S881" s="438"/>
      <c r="T881" s="438"/>
      <c r="U881" s="438"/>
      <c r="V881" s="438"/>
      <c r="W881" s="438"/>
      <c r="X881" s="438"/>
      <c r="Y881" s="438"/>
      <c r="Z881" s="438"/>
      <c r="AA881" s="438"/>
    </row>
    <row r="882" spans="1:27" ht="12" customHeight="1" x14ac:dyDescent="0.25">
      <c r="A882" s="438"/>
      <c r="B882" s="438"/>
      <c r="C882" s="438"/>
      <c r="D882" s="438"/>
      <c r="E882" s="438"/>
      <c r="F882" s="438"/>
      <c r="G882" s="438"/>
      <c r="H882" s="438"/>
      <c r="I882" s="438"/>
      <c r="J882" s="438"/>
      <c r="K882" s="438"/>
      <c r="L882" s="438"/>
      <c r="M882" s="438"/>
      <c r="N882" s="447"/>
      <c r="O882" s="443"/>
      <c r="P882" s="438"/>
      <c r="Q882" s="438"/>
      <c r="R882" s="438"/>
      <c r="S882" s="438"/>
      <c r="T882" s="438"/>
      <c r="U882" s="438"/>
      <c r="V882" s="438"/>
      <c r="W882" s="438"/>
      <c r="X882" s="438"/>
      <c r="Y882" s="438"/>
      <c r="Z882" s="438"/>
      <c r="AA882" s="438"/>
    </row>
    <row r="883" spans="1:27" ht="12" customHeight="1" x14ac:dyDescent="0.25">
      <c r="A883" s="438"/>
      <c r="B883" s="438"/>
      <c r="C883" s="438"/>
      <c r="D883" s="438"/>
      <c r="E883" s="438"/>
      <c r="F883" s="438"/>
      <c r="G883" s="438"/>
      <c r="H883" s="438"/>
      <c r="I883" s="438"/>
      <c r="J883" s="438"/>
      <c r="K883" s="438"/>
      <c r="L883" s="438"/>
      <c r="M883" s="438"/>
      <c r="N883" s="447"/>
      <c r="O883" s="443"/>
      <c r="P883" s="438"/>
      <c r="Q883" s="438"/>
      <c r="R883" s="438"/>
      <c r="S883" s="438"/>
      <c r="T883" s="438"/>
      <c r="U883" s="438"/>
      <c r="V883" s="438"/>
      <c r="W883" s="438"/>
      <c r="X883" s="438"/>
      <c r="Y883" s="438"/>
      <c r="Z883" s="438"/>
      <c r="AA883" s="438"/>
    </row>
    <row r="884" spans="1:27" ht="12" customHeight="1" x14ac:dyDescent="0.25">
      <c r="A884" s="438"/>
      <c r="B884" s="438"/>
      <c r="C884" s="438"/>
      <c r="D884" s="438"/>
      <c r="E884" s="438"/>
      <c r="F884" s="438"/>
      <c r="G884" s="438"/>
      <c r="H884" s="438"/>
      <c r="I884" s="438"/>
      <c r="J884" s="438"/>
      <c r="K884" s="438"/>
      <c r="L884" s="438"/>
      <c r="M884" s="438"/>
      <c r="N884" s="447"/>
      <c r="O884" s="443"/>
      <c r="P884" s="438"/>
      <c r="Q884" s="438"/>
      <c r="R884" s="438"/>
      <c r="S884" s="438"/>
      <c r="T884" s="438"/>
      <c r="U884" s="438"/>
      <c r="V884" s="438"/>
      <c r="W884" s="438"/>
      <c r="X884" s="438"/>
      <c r="Y884" s="438"/>
      <c r="Z884" s="438"/>
      <c r="AA884" s="438"/>
    </row>
    <row r="885" spans="1:27" ht="12" customHeight="1" x14ac:dyDescent="0.25">
      <c r="A885" s="438"/>
      <c r="B885" s="438"/>
      <c r="C885" s="438"/>
      <c r="D885" s="438"/>
      <c r="E885" s="438"/>
      <c r="F885" s="438"/>
      <c r="G885" s="438"/>
      <c r="H885" s="438"/>
      <c r="I885" s="438"/>
      <c r="J885" s="438"/>
      <c r="K885" s="438"/>
      <c r="L885" s="438"/>
      <c r="M885" s="438"/>
      <c r="N885" s="447"/>
      <c r="O885" s="443"/>
      <c r="P885" s="438"/>
      <c r="Q885" s="438"/>
      <c r="R885" s="438"/>
      <c r="S885" s="438"/>
      <c r="T885" s="438"/>
      <c r="U885" s="438"/>
      <c r="V885" s="438"/>
      <c r="W885" s="438"/>
      <c r="X885" s="438"/>
      <c r="Y885" s="438"/>
      <c r="Z885" s="438"/>
      <c r="AA885" s="438"/>
    </row>
    <row r="886" spans="1:27" ht="12" customHeight="1" x14ac:dyDescent="0.25">
      <c r="A886" s="438"/>
      <c r="B886" s="438"/>
      <c r="C886" s="438"/>
      <c r="D886" s="438"/>
      <c r="E886" s="438"/>
      <c r="F886" s="438"/>
      <c r="G886" s="438"/>
      <c r="H886" s="438"/>
      <c r="I886" s="438"/>
      <c r="J886" s="438"/>
      <c r="K886" s="438"/>
      <c r="L886" s="438"/>
      <c r="M886" s="438"/>
      <c r="N886" s="447"/>
      <c r="O886" s="443"/>
      <c r="P886" s="438"/>
      <c r="Q886" s="438"/>
      <c r="R886" s="438"/>
      <c r="S886" s="438"/>
      <c r="T886" s="438"/>
      <c r="U886" s="438"/>
      <c r="V886" s="438"/>
      <c r="W886" s="438"/>
      <c r="X886" s="438"/>
      <c r="Y886" s="438"/>
      <c r="Z886" s="438"/>
      <c r="AA886" s="438"/>
    </row>
    <row r="887" spans="1:27" ht="12" customHeight="1" x14ac:dyDescent="0.25">
      <c r="A887" s="438"/>
      <c r="B887" s="438"/>
      <c r="C887" s="438"/>
      <c r="D887" s="438"/>
      <c r="E887" s="438"/>
      <c r="F887" s="438"/>
      <c r="G887" s="438"/>
      <c r="H887" s="438"/>
      <c r="I887" s="438"/>
      <c r="J887" s="438"/>
      <c r="K887" s="438"/>
      <c r="L887" s="438"/>
      <c r="M887" s="438"/>
      <c r="N887" s="447"/>
      <c r="O887" s="443"/>
      <c r="P887" s="438"/>
      <c r="Q887" s="438"/>
      <c r="R887" s="438"/>
      <c r="S887" s="438"/>
      <c r="T887" s="438"/>
      <c r="U887" s="438"/>
      <c r="V887" s="438"/>
      <c r="W887" s="438"/>
      <c r="X887" s="438"/>
      <c r="Y887" s="438"/>
      <c r="Z887" s="438"/>
      <c r="AA887" s="438"/>
    </row>
    <row r="888" spans="1:27" ht="12" customHeight="1" x14ac:dyDescent="0.25">
      <c r="A888" s="438"/>
      <c r="B888" s="438"/>
      <c r="C888" s="438"/>
      <c r="D888" s="438"/>
      <c r="E888" s="438"/>
      <c r="F888" s="438"/>
      <c r="G888" s="438"/>
      <c r="H888" s="438"/>
      <c r="I888" s="438"/>
      <c r="J888" s="438"/>
      <c r="K888" s="438"/>
      <c r="L888" s="438"/>
      <c r="M888" s="438"/>
      <c r="N888" s="447"/>
      <c r="O888" s="443"/>
      <c r="P888" s="438"/>
      <c r="Q888" s="438"/>
      <c r="R888" s="438"/>
      <c r="S888" s="438"/>
      <c r="T888" s="438"/>
      <c r="U888" s="438"/>
      <c r="V888" s="438"/>
      <c r="W888" s="438"/>
      <c r="X888" s="438"/>
      <c r="Y888" s="438"/>
      <c r="Z888" s="438"/>
      <c r="AA888" s="438"/>
    </row>
    <row r="889" spans="1:27" ht="12" customHeight="1" x14ac:dyDescent="0.25">
      <c r="A889" s="438"/>
      <c r="B889" s="438"/>
      <c r="C889" s="438"/>
      <c r="D889" s="438"/>
      <c r="E889" s="438"/>
      <c r="F889" s="438"/>
      <c r="G889" s="438"/>
      <c r="H889" s="438"/>
      <c r="I889" s="438"/>
      <c r="J889" s="438"/>
      <c r="K889" s="438"/>
      <c r="L889" s="438"/>
      <c r="M889" s="438"/>
      <c r="N889" s="447"/>
      <c r="O889" s="443"/>
      <c r="P889" s="438"/>
      <c r="Q889" s="438"/>
      <c r="R889" s="438"/>
      <c r="S889" s="438"/>
      <c r="T889" s="438"/>
      <c r="U889" s="438"/>
      <c r="V889" s="438"/>
      <c r="W889" s="438"/>
      <c r="X889" s="438"/>
      <c r="Y889" s="438"/>
      <c r="Z889" s="438"/>
      <c r="AA889" s="438"/>
    </row>
    <row r="890" spans="1:27" ht="12" customHeight="1" x14ac:dyDescent="0.25">
      <c r="A890" s="438"/>
      <c r="B890" s="438"/>
      <c r="C890" s="438"/>
      <c r="D890" s="438"/>
      <c r="E890" s="438"/>
      <c r="F890" s="438"/>
      <c r="G890" s="438"/>
      <c r="H890" s="438"/>
      <c r="I890" s="438"/>
      <c r="J890" s="438"/>
      <c r="K890" s="438"/>
      <c r="L890" s="438"/>
      <c r="M890" s="438"/>
      <c r="N890" s="447"/>
      <c r="O890" s="443"/>
      <c r="P890" s="438"/>
      <c r="Q890" s="438"/>
      <c r="R890" s="438"/>
      <c r="S890" s="438"/>
      <c r="T890" s="438"/>
      <c r="U890" s="438"/>
      <c r="V890" s="438"/>
      <c r="W890" s="438"/>
      <c r="X890" s="438"/>
      <c r="Y890" s="438"/>
      <c r="Z890" s="438"/>
      <c r="AA890" s="438"/>
    </row>
    <row r="891" spans="1:27" ht="12" customHeight="1" x14ac:dyDescent="0.25">
      <c r="A891" s="438"/>
      <c r="B891" s="438"/>
      <c r="C891" s="438"/>
      <c r="D891" s="438"/>
      <c r="E891" s="438"/>
      <c r="F891" s="438"/>
      <c r="G891" s="438"/>
      <c r="H891" s="438"/>
      <c r="I891" s="438"/>
      <c r="J891" s="438"/>
      <c r="K891" s="438"/>
      <c r="L891" s="438"/>
      <c r="M891" s="438"/>
      <c r="N891" s="447"/>
      <c r="O891" s="443"/>
      <c r="P891" s="438"/>
      <c r="Q891" s="438"/>
      <c r="R891" s="438"/>
      <c r="S891" s="438"/>
      <c r="T891" s="438"/>
      <c r="U891" s="438"/>
      <c r="V891" s="438"/>
      <c r="W891" s="438"/>
      <c r="X891" s="438"/>
      <c r="Y891" s="438"/>
      <c r="Z891" s="438"/>
      <c r="AA891" s="438"/>
    </row>
    <row r="892" spans="1:27" ht="12" customHeight="1" x14ac:dyDescent="0.25">
      <c r="A892" s="438"/>
      <c r="B892" s="438"/>
      <c r="C892" s="438"/>
      <c r="D892" s="438"/>
      <c r="E892" s="438"/>
      <c r="F892" s="438"/>
      <c r="G892" s="438"/>
      <c r="H892" s="438"/>
      <c r="I892" s="438"/>
      <c r="J892" s="438"/>
      <c r="K892" s="438"/>
      <c r="L892" s="438"/>
      <c r="M892" s="438"/>
      <c r="N892" s="447"/>
      <c r="O892" s="443"/>
      <c r="P892" s="438"/>
      <c r="Q892" s="438"/>
      <c r="R892" s="438"/>
      <c r="S892" s="438"/>
      <c r="T892" s="438"/>
      <c r="U892" s="438"/>
      <c r="V892" s="438"/>
      <c r="W892" s="438"/>
      <c r="X892" s="438"/>
      <c r="Y892" s="438"/>
      <c r="Z892" s="438"/>
      <c r="AA892" s="438"/>
    </row>
    <row r="893" spans="1:27" ht="12" customHeight="1" x14ac:dyDescent="0.25">
      <c r="A893" s="438"/>
      <c r="B893" s="438"/>
      <c r="C893" s="438"/>
      <c r="D893" s="438"/>
      <c r="E893" s="438"/>
      <c r="F893" s="438"/>
      <c r="G893" s="438"/>
      <c r="H893" s="438"/>
      <c r="I893" s="438"/>
      <c r="J893" s="438"/>
      <c r="K893" s="438"/>
      <c r="L893" s="438"/>
      <c r="M893" s="438"/>
      <c r="N893" s="447"/>
      <c r="O893" s="443"/>
      <c r="P893" s="438"/>
      <c r="Q893" s="438"/>
      <c r="R893" s="438"/>
      <c r="S893" s="438"/>
      <c r="T893" s="438"/>
      <c r="U893" s="438"/>
      <c r="V893" s="438"/>
      <c r="W893" s="438"/>
      <c r="X893" s="438"/>
      <c r="Y893" s="438"/>
      <c r="Z893" s="438"/>
      <c r="AA893" s="438"/>
    </row>
    <row r="894" spans="1:27" ht="12" customHeight="1" x14ac:dyDescent="0.25">
      <c r="A894" s="438"/>
      <c r="B894" s="438"/>
      <c r="C894" s="438"/>
      <c r="D894" s="438"/>
      <c r="E894" s="438"/>
      <c r="F894" s="438"/>
      <c r="G894" s="438"/>
      <c r="H894" s="438"/>
      <c r="I894" s="438"/>
      <c r="J894" s="438"/>
      <c r="K894" s="438"/>
      <c r="L894" s="438"/>
      <c r="M894" s="438"/>
      <c r="N894" s="447"/>
      <c r="O894" s="443"/>
      <c r="P894" s="438"/>
      <c r="Q894" s="438"/>
      <c r="R894" s="438"/>
      <c r="S894" s="438"/>
      <c r="T894" s="438"/>
      <c r="U894" s="438"/>
      <c r="V894" s="438"/>
      <c r="W894" s="438"/>
      <c r="X894" s="438"/>
      <c r="Y894" s="438"/>
      <c r="Z894" s="438"/>
      <c r="AA894" s="438"/>
    </row>
    <row r="895" spans="1:27" ht="12" customHeight="1" x14ac:dyDescent="0.25">
      <c r="A895" s="438"/>
      <c r="B895" s="438"/>
      <c r="C895" s="438"/>
      <c r="D895" s="438"/>
      <c r="E895" s="438"/>
      <c r="F895" s="438"/>
      <c r="G895" s="438"/>
      <c r="H895" s="438"/>
      <c r="I895" s="438"/>
      <c r="J895" s="438"/>
      <c r="K895" s="438"/>
      <c r="L895" s="438"/>
      <c r="M895" s="438"/>
      <c r="N895" s="447"/>
      <c r="O895" s="443"/>
      <c r="P895" s="438"/>
      <c r="Q895" s="438"/>
      <c r="R895" s="438"/>
      <c r="S895" s="438"/>
      <c r="T895" s="438"/>
      <c r="U895" s="438"/>
      <c r="V895" s="438"/>
      <c r="W895" s="438"/>
      <c r="X895" s="438"/>
      <c r="Y895" s="438"/>
      <c r="Z895" s="438"/>
      <c r="AA895" s="438"/>
    </row>
    <row r="896" spans="1:27" ht="12" customHeight="1" x14ac:dyDescent="0.25">
      <c r="A896" s="438"/>
      <c r="B896" s="438"/>
      <c r="C896" s="438"/>
      <c r="D896" s="438"/>
      <c r="E896" s="438"/>
      <c r="F896" s="438"/>
      <c r="G896" s="438"/>
      <c r="H896" s="438"/>
      <c r="I896" s="438"/>
      <c r="J896" s="438"/>
      <c r="K896" s="438"/>
      <c r="L896" s="438"/>
      <c r="M896" s="438"/>
      <c r="N896" s="447"/>
      <c r="O896" s="443"/>
      <c r="P896" s="438"/>
      <c r="Q896" s="438"/>
      <c r="R896" s="438"/>
      <c r="S896" s="438"/>
      <c r="T896" s="438"/>
      <c r="U896" s="438"/>
      <c r="V896" s="438"/>
      <c r="W896" s="438"/>
      <c r="X896" s="438"/>
      <c r="Y896" s="438"/>
      <c r="Z896" s="438"/>
      <c r="AA896" s="438"/>
    </row>
    <row r="897" spans="1:27" ht="12" customHeight="1" x14ac:dyDescent="0.25">
      <c r="A897" s="438"/>
      <c r="B897" s="438"/>
      <c r="C897" s="438"/>
      <c r="D897" s="438"/>
      <c r="E897" s="438"/>
      <c r="F897" s="438"/>
      <c r="G897" s="438"/>
      <c r="H897" s="438"/>
      <c r="I897" s="438"/>
      <c r="J897" s="438"/>
      <c r="K897" s="438"/>
      <c r="L897" s="438"/>
      <c r="M897" s="438"/>
      <c r="N897" s="447"/>
      <c r="O897" s="443"/>
      <c r="P897" s="438"/>
      <c r="Q897" s="438"/>
      <c r="R897" s="438"/>
      <c r="S897" s="438"/>
      <c r="T897" s="438"/>
      <c r="U897" s="438"/>
      <c r="V897" s="438"/>
      <c r="W897" s="438"/>
      <c r="X897" s="438"/>
      <c r="Y897" s="438"/>
      <c r="Z897" s="438"/>
      <c r="AA897" s="438"/>
    </row>
    <row r="898" spans="1:27" ht="12" customHeight="1" x14ac:dyDescent="0.25">
      <c r="A898" s="438"/>
      <c r="B898" s="438"/>
      <c r="C898" s="438"/>
      <c r="D898" s="438"/>
      <c r="E898" s="438"/>
      <c r="F898" s="438"/>
      <c r="G898" s="438"/>
      <c r="H898" s="438"/>
      <c r="I898" s="438"/>
      <c r="J898" s="438"/>
      <c r="K898" s="438"/>
      <c r="L898" s="438"/>
      <c r="M898" s="438"/>
      <c r="N898" s="447"/>
      <c r="O898" s="443"/>
      <c r="P898" s="438"/>
      <c r="Q898" s="438"/>
      <c r="R898" s="438"/>
      <c r="S898" s="438"/>
      <c r="T898" s="438"/>
      <c r="U898" s="438"/>
      <c r="V898" s="438"/>
      <c r="W898" s="438"/>
      <c r="X898" s="438"/>
      <c r="Y898" s="438"/>
      <c r="Z898" s="438"/>
      <c r="AA898" s="438"/>
    </row>
    <row r="899" spans="1:27" ht="12" customHeight="1" x14ac:dyDescent="0.25">
      <c r="A899" s="438"/>
      <c r="B899" s="438"/>
      <c r="C899" s="438"/>
      <c r="D899" s="438"/>
      <c r="E899" s="438"/>
      <c r="F899" s="438"/>
      <c r="G899" s="438"/>
      <c r="H899" s="438"/>
      <c r="I899" s="438"/>
      <c r="J899" s="438"/>
      <c r="K899" s="438"/>
      <c r="L899" s="438"/>
      <c r="M899" s="438"/>
      <c r="N899" s="447"/>
      <c r="O899" s="443"/>
      <c r="P899" s="438"/>
      <c r="Q899" s="438"/>
      <c r="R899" s="438"/>
      <c r="S899" s="438"/>
      <c r="T899" s="438"/>
      <c r="U899" s="438"/>
      <c r="V899" s="438"/>
      <c r="W899" s="438"/>
      <c r="X899" s="438"/>
      <c r="Y899" s="438"/>
      <c r="Z899" s="438"/>
      <c r="AA899" s="438"/>
    </row>
    <row r="900" spans="1:27" ht="12" customHeight="1" x14ac:dyDescent="0.25">
      <c r="A900" s="438"/>
      <c r="B900" s="438"/>
      <c r="C900" s="438"/>
      <c r="D900" s="438"/>
      <c r="E900" s="438"/>
      <c r="F900" s="438"/>
      <c r="G900" s="438"/>
      <c r="H900" s="438"/>
      <c r="I900" s="438"/>
      <c r="J900" s="438"/>
      <c r="K900" s="438"/>
      <c r="L900" s="438"/>
      <c r="M900" s="438"/>
      <c r="N900" s="447"/>
      <c r="O900" s="443"/>
      <c r="P900" s="438"/>
      <c r="Q900" s="438"/>
      <c r="R900" s="438"/>
      <c r="S900" s="438"/>
      <c r="T900" s="438"/>
      <c r="U900" s="438"/>
      <c r="V900" s="438"/>
      <c r="W900" s="438"/>
      <c r="X900" s="438"/>
      <c r="Y900" s="438"/>
      <c r="Z900" s="438"/>
      <c r="AA900" s="438"/>
    </row>
    <row r="901" spans="1:27" ht="12" customHeight="1" x14ac:dyDescent="0.25">
      <c r="A901" s="438"/>
      <c r="B901" s="438"/>
      <c r="C901" s="438"/>
      <c r="D901" s="438"/>
      <c r="E901" s="438"/>
      <c r="F901" s="438"/>
      <c r="G901" s="438"/>
      <c r="H901" s="438"/>
      <c r="I901" s="438"/>
      <c r="J901" s="438"/>
      <c r="K901" s="438"/>
      <c r="L901" s="438"/>
      <c r="M901" s="438"/>
      <c r="N901" s="447"/>
      <c r="O901" s="443"/>
      <c r="P901" s="438"/>
      <c r="Q901" s="438"/>
      <c r="R901" s="438"/>
      <c r="S901" s="438"/>
      <c r="T901" s="438"/>
      <c r="U901" s="438"/>
      <c r="V901" s="438"/>
      <c r="W901" s="438"/>
      <c r="X901" s="438"/>
      <c r="Y901" s="438"/>
      <c r="Z901" s="438"/>
      <c r="AA901" s="438"/>
    </row>
    <row r="902" spans="1:27" ht="12" customHeight="1" x14ac:dyDescent="0.25">
      <c r="A902" s="438"/>
      <c r="B902" s="438"/>
      <c r="C902" s="438"/>
      <c r="D902" s="438"/>
      <c r="E902" s="438"/>
      <c r="F902" s="438"/>
      <c r="G902" s="438"/>
      <c r="H902" s="438"/>
      <c r="I902" s="438"/>
      <c r="J902" s="438"/>
      <c r="K902" s="438"/>
      <c r="L902" s="438"/>
      <c r="M902" s="438"/>
      <c r="N902" s="447"/>
      <c r="O902" s="443"/>
      <c r="P902" s="438"/>
      <c r="Q902" s="438"/>
      <c r="R902" s="438"/>
      <c r="S902" s="438"/>
      <c r="T902" s="438"/>
      <c r="U902" s="438"/>
      <c r="V902" s="438"/>
      <c r="W902" s="438"/>
      <c r="X902" s="438"/>
      <c r="Y902" s="438"/>
      <c r="Z902" s="438"/>
      <c r="AA902" s="438"/>
    </row>
    <row r="903" spans="1:27" ht="12" customHeight="1" x14ac:dyDescent="0.25">
      <c r="A903" s="438"/>
      <c r="B903" s="438"/>
      <c r="C903" s="438"/>
      <c r="D903" s="438"/>
      <c r="E903" s="438"/>
      <c r="F903" s="438"/>
      <c r="G903" s="438"/>
      <c r="H903" s="438"/>
      <c r="I903" s="438"/>
      <c r="J903" s="438"/>
      <c r="K903" s="438"/>
      <c r="L903" s="438"/>
      <c r="M903" s="438"/>
      <c r="N903" s="447"/>
      <c r="O903" s="443"/>
      <c r="P903" s="438"/>
      <c r="Q903" s="438"/>
      <c r="R903" s="438"/>
      <c r="S903" s="438"/>
      <c r="T903" s="438"/>
      <c r="U903" s="438"/>
      <c r="V903" s="438"/>
      <c r="W903" s="438"/>
      <c r="X903" s="438"/>
      <c r="Y903" s="438"/>
      <c r="Z903" s="438"/>
      <c r="AA903" s="438"/>
    </row>
    <row r="904" spans="1:27" ht="12" customHeight="1" x14ac:dyDescent="0.25">
      <c r="A904" s="438"/>
      <c r="B904" s="438"/>
      <c r="C904" s="438"/>
      <c r="D904" s="438"/>
      <c r="E904" s="438"/>
      <c r="F904" s="438"/>
      <c r="G904" s="438"/>
      <c r="H904" s="438"/>
      <c r="I904" s="438"/>
      <c r="J904" s="438"/>
      <c r="K904" s="438"/>
      <c r="L904" s="438"/>
      <c r="M904" s="438"/>
      <c r="N904" s="447"/>
      <c r="O904" s="443"/>
      <c r="P904" s="438"/>
      <c r="Q904" s="438"/>
      <c r="R904" s="438"/>
      <c r="S904" s="438"/>
      <c r="T904" s="438"/>
      <c r="U904" s="438"/>
      <c r="V904" s="438"/>
      <c r="W904" s="438"/>
      <c r="X904" s="438"/>
      <c r="Y904" s="438"/>
      <c r="Z904" s="438"/>
      <c r="AA904" s="438"/>
    </row>
    <row r="905" spans="1:27" ht="12" customHeight="1" x14ac:dyDescent="0.25">
      <c r="A905" s="438"/>
      <c r="B905" s="438"/>
      <c r="C905" s="438"/>
      <c r="D905" s="438"/>
      <c r="E905" s="438"/>
      <c r="F905" s="438"/>
      <c r="G905" s="438"/>
      <c r="H905" s="438"/>
      <c r="I905" s="438"/>
      <c r="J905" s="438"/>
      <c r="K905" s="438"/>
      <c r="L905" s="438"/>
      <c r="M905" s="438"/>
      <c r="N905" s="447"/>
      <c r="O905" s="443"/>
      <c r="P905" s="438"/>
      <c r="Q905" s="438"/>
      <c r="R905" s="438"/>
      <c r="S905" s="438"/>
      <c r="T905" s="438"/>
      <c r="U905" s="438"/>
      <c r="V905" s="438"/>
      <c r="W905" s="438"/>
      <c r="X905" s="438"/>
      <c r="Y905" s="438"/>
      <c r="Z905" s="438"/>
      <c r="AA905" s="438"/>
    </row>
    <row r="906" spans="1:27" ht="12" customHeight="1" x14ac:dyDescent="0.25">
      <c r="A906" s="438"/>
      <c r="B906" s="438"/>
      <c r="C906" s="438"/>
      <c r="D906" s="438"/>
      <c r="E906" s="438"/>
      <c r="F906" s="438"/>
      <c r="G906" s="438"/>
      <c r="H906" s="438"/>
      <c r="I906" s="438"/>
      <c r="J906" s="438"/>
      <c r="K906" s="438"/>
      <c r="L906" s="438"/>
      <c r="M906" s="438"/>
      <c r="N906" s="447"/>
      <c r="O906" s="443"/>
      <c r="P906" s="438"/>
      <c r="Q906" s="438"/>
      <c r="R906" s="438"/>
      <c r="S906" s="438"/>
      <c r="T906" s="438"/>
      <c r="U906" s="438"/>
      <c r="V906" s="438"/>
      <c r="W906" s="438"/>
      <c r="X906" s="438"/>
      <c r="Y906" s="438"/>
      <c r="Z906" s="438"/>
      <c r="AA906" s="438"/>
    </row>
    <row r="907" spans="1:27" ht="12" customHeight="1" x14ac:dyDescent="0.25">
      <c r="A907" s="438"/>
      <c r="B907" s="438"/>
      <c r="C907" s="438"/>
      <c r="D907" s="438"/>
      <c r="E907" s="438"/>
      <c r="F907" s="438"/>
      <c r="G907" s="438"/>
      <c r="H907" s="438"/>
      <c r="I907" s="438"/>
      <c r="J907" s="438"/>
      <c r="K907" s="438"/>
      <c r="L907" s="438"/>
      <c r="M907" s="438"/>
      <c r="N907" s="447"/>
      <c r="O907" s="443"/>
      <c r="P907" s="438"/>
      <c r="Q907" s="438"/>
      <c r="R907" s="438"/>
      <c r="S907" s="438"/>
      <c r="T907" s="438"/>
      <c r="U907" s="438"/>
      <c r="V907" s="438"/>
      <c r="W907" s="438"/>
      <c r="X907" s="438"/>
      <c r="Y907" s="438"/>
      <c r="Z907" s="438"/>
      <c r="AA907" s="438"/>
    </row>
    <row r="908" spans="1:27" ht="12" customHeight="1" x14ac:dyDescent="0.25">
      <c r="A908" s="438"/>
      <c r="B908" s="438"/>
      <c r="C908" s="438"/>
      <c r="D908" s="438"/>
      <c r="E908" s="438"/>
      <c r="F908" s="438"/>
      <c r="G908" s="438"/>
      <c r="H908" s="438"/>
      <c r="I908" s="438"/>
      <c r="J908" s="438"/>
      <c r="K908" s="438"/>
      <c r="L908" s="438"/>
      <c r="M908" s="438"/>
      <c r="N908" s="447"/>
      <c r="O908" s="443"/>
      <c r="P908" s="438"/>
      <c r="Q908" s="438"/>
      <c r="R908" s="438"/>
      <c r="S908" s="438"/>
      <c r="T908" s="438"/>
      <c r="U908" s="438"/>
      <c r="V908" s="438"/>
      <c r="W908" s="438"/>
      <c r="X908" s="438"/>
      <c r="Y908" s="438"/>
      <c r="Z908" s="438"/>
      <c r="AA908" s="438"/>
    </row>
    <row r="909" spans="1:27" ht="12" customHeight="1" x14ac:dyDescent="0.25">
      <c r="A909" s="438"/>
      <c r="B909" s="438"/>
      <c r="C909" s="438"/>
      <c r="D909" s="438"/>
      <c r="E909" s="438"/>
      <c r="F909" s="438"/>
      <c r="G909" s="438"/>
      <c r="H909" s="438"/>
      <c r="I909" s="438"/>
      <c r="J909" s="438"/>
      <c r="K909" s="438"/>
      <c r="L909" s="438"/>
      <c r="M909" s="438"/>
      <c r="N909" s="447"/>
      <c r="O909" s="443"/>
      <c r="P909" s="438"/>
      <c r="Q909" s="438"/>
      <c r="R909" s="438"/>
      <c r="S909" s="438"/>
      <c r="T909" s="438"/>
      <c r="U909" s="438"/>
      <c r="V909" s="438"/>
      <c r="W909" s="438"/>
      <c r="X909" s="438"/>
      <c r="Y909" s="438"/>
      <c r="Z909" s="438"/>
      <c r="AA909" s="438"/>
    </row>
    <row r="910" spans="1:27" ht="12" customHeight="1" x14ac:dyDescent="0.25">
      <c r="A910" s="438"/>
      <c r="B910" s="438"/>
      <c r="C910" s="438"/>
      <c r="D910" s="438"/>
      <c r="E910" s="438"/>
      <c r="F910" s="438"/>
      <c r="G910" s="438"/>
      <c r="H910" s="438"/>
      <c r="I910" s="438"/>
      <c r="J910" s="438"/>
      <c r="K910" s="438"/>
      <c r="L910" s="438"/>
      <c r="M910" s="438"/>
      <c r="N910" s="447"/>
      <c r="O910" s="443"/>
      <c r="P910" s="438"/>
      <c r="Q910" s="438"/>
      <c r="R910" s="438"/>
      <c r="S910" s="438"/>
      <c r="T910" s="438"/>
      <c r="U910" s="438"/>
      <c r="V910" s="438"/>
      <c r="W910" s="438"/>
      <c r="X910" s="438"/>
      <c r="Y910" s="438"/>
      <c r="Z910" s="438"/>
      <c r="AA910" s="438"/>
    </row>
    <row r="911" spans="1:27" ht="12" customHeight="1" x14ac:dyDescent="0.25">
      <c r="A911" s="438"/>
      <c r="B911" s="438"/>
      <c r="C911" s="438"/>
      <c r="D911" s="438"/>
      <c r="E911" s="438"/>
      <c r="F911" s="438"/>
      <c r="G911" s="438"/>
      <c r="H911" s="438"/>
      <c r="I911" s="438"/>
      <c r="J911" s="438"/>
      <c r="K911" s="438"/>
      <c r="L911" s="438"/>
      <c r="M911" s="438"/>
      <c r="N911" s="447"/>
      <c r="O911" s="443"/>
      <c r="P911" s="438"/>
      <c r="Q911" s="438"/>
      <c r="R911" s="438"/>
      <c r="S911" s="438"/>
      <c r="T911" s="438"/>
      <c r="U911" s="438"/>
      <c r="V911" s="438"/>
      <c r="W911" s="438"/>
      <c r="X911" s="438"/>
      <c r="Y911" s="438"/>
      <c r="Z911" s="438"/>
      <c r="AA911" s="438"/>
    </row>
    <row r="912" spans="1:27" ht="12" customHeight="1" x14ac:dyDescent="0.25">
      <c r="A912" s="438"/>
      <c r="B912" s="438"/>
      <c r="C912" s="438"/>
      <c r="D912" s="438"/>
      <c r="E912" s="438"/>
      <c r="F912" s="438"/>
      <c r="G912" s="438"/>
      <c r="H912" s="438"/>
      <c r="I912" s="438"/>
      <c r="J912" s="438"/>
      <c r="K912" s="438"/>
      <c r="L912" s="438"/>
      <c r="M912" s="438"/>
      <c r="N912" s="447"/>
      <c r="O912" s="443"/>
      <c r="P912" s="438"/>
      <c r="Q912" s="438"/>
      <c r="R912" s="438"/>
      <c r="S912" s="438"/>
      <c r="T912" s="438"/>
      <c r="U912" s="438"/>
      <c r="V912" s="438"/>
      <c r="W912" s="438"/>
      <c r="X912" s="438"/>
      <c r="Y912" s="438"/>
      <c r="Z912" s="438"/>
      <c r="AA912" s="438"/>
    </row>
    <row r="913" spans="1:27" ht="12" customHeight="1" x14ac:dyDescent="0.25">
      <c r="A913" s="438"/>
      <c r="B913" s="438"/>
      <c r="C913" s="438"/>
      <c r="D913" s="438"/>
      <c r="E913" s="438"/>
      <c r="F913" s="438"/>
      <c r="G913" s="438"/>
      <c r="H913" s="438"/>
      <c r="I913" s="438"/>
      <c r="J913" s="438"/>
      <c r="K913" s="438"/>
      <c r="L913" s="438"/>
      <c r="M913" s="438"/>
      <c r="N913" s="447"/>
      <c r="O913" s="443"/>
      <c r="P913" s="438"/>
      <c r="Q913" s="438"/>
      <c r="R913" s="438"/>
      <c r="S913" s="438"/>
      <c r="T913" s="438"/>
      <c r="U913" s="438"/>
      <c r="V913" s="438"/>
      <c r="W913" s="438"/>
      <c r="X913" s="438"/>
      <c r="Y913" s="438"/>
      <c r="Z913" s="438"/>
      <c r="AA913" s="438"/>
    </row>
    <row r="914" spans="1:27" ht="12" customHeight="1" x14ac:dyDescent="0.25">
      <c r="A914" s="438"/>
      <c r="B914" s="438"/>
      <c r="C914" s="438"/>
      <c r="D914" s="438"/>
      <c r="E914" s="438"/>
      <c r="F914" s="438"/>
      <c r="G914" s="438"/>
      <c r="H914" s="438"/>
      <c r="I914" s="438"/>
      <c r="J914" s="438"/>
      <c r="K914" s="438"/>
      <c r="L914" s="438"/>
      <c r="M914" s="438"/>
      <c r="N914" s="447"/>
      <c r="O914" s="443"/>
      <c r="P914" s="438"/>
      <c r="Q914" s="438"/>
      <c r="R914" s="438"/>
      <c r="S914" s="438"/>
      <c r="T914" s="438"/>
      <c r="U914" s="438"/>
      <c r="V914" s="438"/>
      <c r="W914" s="438"/>
      <c r="X914" s="438"/>
      <c r="Y914" s="438"/>
      <c r="Z914" s="438"/>
      <c r="AA914" s="438"/>
    </row>
    <row r="915" spans="1:27" ht="12" customHeight="1" x14ac:dyDescent="0.25">
      <c r="A915" s="438"/>
      <c r="B915" s="438"/>
      <c r="C915" s="438"/>
      <c r="D915" s="438"/>
      <c r="E915" s="438"/>
      <c r="F915" s="438"/>
      <c r="G915" s="438"/>
      <c r="H915" s="438"/>
      <c r="I915" s="438"/>
      <c r="J915" s="438"/>
      <c r="K915" s="438"/>
      <c r="L915" s="438"/>
      <c r="M915" s="438"/>
      <c r="N915" s="447"/>
      <c r="O915" s="443"/>
      <c r="P915" s="438"/>
      <c r="Q915" s="438"/>
      <c r="R915" s="438"/>
      <c r="S915" s="438"/>
      <c r="T915" s="438"/>
      <c r="U915" s="438"/>
      <c r="V915" s="438"/>
      <c r="W915" s="438"/>
      <c r="X915" s="438"/>
      <c r="Y915" s="438"/>
      <c r="Z915" s="438"/>
      <c r="AA915" s="438"/>
    </row>
    <row r="916" spans="1:27" ht="12" customHeight="1" x14ac:dyDescent="0.25">
      <c r="A916" s="438"/>
      <c r="B916" s="438"/>
      <c r="C916" s="438"/>
      <c r="D916" s="438"/>
      <c r="E916" s="438"/>
      <c r="F916" s="438"/>
      <c r="G916" s="438"/>
      <c r="H916" s="438"/>
      <c r="I916" s="438"/>
      <c r="J916" s="438"/>
      <c r="K916" s="438"/>
      <c r="L916" s="438"/>
      <c r="M916" s="438"/>
      <c r="N916" s="447"/>
      <c r="O916" s="443"/>
      <c r="P916" s="438"/>
      <c r="Q916" s="438"/>
      <c r="R916" s="438"/>
      <c r="S916" s="438"/>
      <c r="T916" s="438"/>
      <c r="U916" s="438"/>
      <c r="V916" s="438"/>
      <c r="W916" s="438"/>
      <c r="X916" s="438"/>
      <c r="Y916" s="438"/>
      <c r="Z916" s="438"/>
      <c r="AA916" s="438"/>
    </row>
    <row r="917" spans="1:27" ht="12" customHeight="1" x14ac:dyDescent="0.25">
      <c r="A917" s="438"/>
      <c r="B917" s="438"/>
      <c r="C917" s="438"/>
      <c r="D917" s="438"/>
      <c r="E917" s="438"/>
      <c r="F917" s="438"/>
      <c r="G917" s="438"/>
      <c r="H917" s="438"/>
      <c r="I917" s="438"/>
      <c r="J917" s="438"/>
      <c r="K917" s="438"/>
      <c r="L917" s="438"/>
      <c r="M917" s="438"/>
      <c r="N917" s="447"/>
      <c r="O917" s="443"/>
      <c r="P917" s="438"/>
      <c r="Q917" s="438"/>
      <c r="R917" s="438"/>
      <c r="S917" s="438"/>
      <c r="T917" s="438"/>
      <c r="U917" s="438"/>
      <c r="V917" s="438"/>
      <c r="W917" s="438"/>
      <c r="X917" s="438"/>
      <c r="Y917" s="438"/>
      <c r="Z917" s="438"/>
      <c r="AA917" s="438"/>
    </row>
    <row r="918" spans="1:27" ht="12" customHeight="1" x14ac:dyDescent="0.25">
      <c r="A918" s="438"/>
      <c r="B918" s="438"/>
      <c r="C918" s="438"/>
      <c r="D918" s="438"/>
      <c r="E918" s="438"/>
      <c r="F918" s="438"/>
      <c r="G918" s="438"/>
      <c r="H918" s="438"/>
      <c r="I918" s="438"/>
      <c r="J918" s="438"/>
      <c r="K918" s="438"/>
      <c r="L918" s="438"/>
      <c r="M918" s="438"/>
      <c r="N918" s="447"/>
      <c r="O918" s="443"/>
      <c r="P918" s="438"/>
      <c r="Q918" s="438"/>
      <c r="R918" s="438"/>
      <c r="S918" s="438"/>
      <c r="T918" s="438"/>
      <c r="U918" s="438"/>
      <c r="V918" s="438"/>
      <c r="W918" s="438"/>
      <c r="X918" s="438"/>
      <c r="Y918" s="438"/>
      <c r="Z918" s="438"/>
      <c r="AA918" s="438"/>
    </row>
    <row r="919" spans="1:27" ht="12" customHeight="1" x14ac:dyDescent="0.25">
      <c r="A919" s="438"/>
      <c r="B919" s="438"/>
      <c r="C919" s="438"/>
      <c r="D919" s="438"/>
      <c r="E919" s="438"/>
      <c r="F919" s="438"/>
      <c r="G919" s="438"/>
      <c r="H919" s="438"/>
      <c r="I919" s="438"/>
      <c r="J919" s="438"/>
      <c r="K919" s="438"/>
      <c r="L919" s="438"/>
      <c r="M919" s="438"/>
      <c r="N919" s="447"/>
      <c r="O919" s="443"/>
      <c r="P919" s="438"/>
      <c r="Q919" s="438"/>
      <c r="R919" s="438"/>
      <c r="S919" s="438"/>
      <c r="T919" s="438"/>
      <c r="U919" s="438"/>
      <c r="V919" s="438"/>
      <c r="W919" s="438"/>
      <c r="X919" s="438"/>
      <c r="Y919" s="438"/>
      <c r="Z919" s="438"/>
      <c r="AA919" s="438"/>
    </row>
    <row r="920" spans="1:27" ht="12" customHeight="1" x14ac:dyDescent="0.25">
      <c r="A920" s="438"/>
      <c r="B920" s="438"/>
      <c r="C920" s="438"/>
      <c r="D920" s="438"/>
      <c r="E920" s="438"/>
      <c r="F920" s="438"/>
      <c r="G920" s="438"/>
      <c r="H920" s="438"/>
      <c r="I920" s="438"/>
      <c r="J920" s="438"/>
      <c r="K920" s="438"/>
      <c r="L920" s="438"/>
      <c r="M920" s="438"/>
      <c r="N920" s="447"/>
      <c r="O920" s="443"/>
      <c r="P920" s="438"/>
      <c r="Q920" s="438"/>
      <c r="R920" s="438"/>
      <c r="S920" s="438"/>
      <c r="T920" s="438"/>
      <c r="U920" s="438"/>
      <c r="V920" s="438"/>
      <c r="W920" s="438"/>
      <c r="X920" s="438"/>
      <c r="Y920" s="438"/>
      <c r="Z920" s="438"/>
      <c r="AA920" s="438"/>
    </row>
    <row r="921" spans="1:27" ht="12" customHeight="1" x14ac:dyDescent="0.25">
      <c r="A921" s="438"/>
      <c r="B921" s="438"/>
      <c r="C921" s="438"/>
      <c r="D921" s="438"/>
      <c r="E921" s="438"/>
      <c r="F921" s="438"/>
      <c r="G921" s="438"/>
      <c r="H921" s="438"/>
      <c r="I921" s="438"/>
      <c r="J921" s="438"/>
      <c r="K921" s="438"/>
      <c r="L921" s="438"/>
      <c r="M921" s="438"/>
      <c r="N921" s="447"/>
      <c r="O921" s="443"/>
      <c r="P921" s="438"/>
      <c r="Q921" s="438"/>
      <c r="R921" s="438"/>
      <c r="S921" s="438"/>
      <c r="T921" s="438"/>
      <c r="U921" s="438"/>
      <c r="V921" s="438"/>
      <c r="W921" s="438"/>
      <c r="X921" s="438"/>
      <c r="Y921" s="438"/>
      <c r="Z921" s="438"/>
      <c r="AA921" s="438"/>
    </row>
    <row r="922" spans="1:27" ht="12" customHeight="1" x14ac:dyDescent="0.25">
      <c r="A922" s="438"/>
      <c r="B922" s="438"/>
      <c r="C922" s="438"/>
      <c r="D922" s="438"/>
      <c r="E922" s="438"/>
      <c r="F922" s="438"/>
      <c r="G922" s="438"/>
      <c r="H922" s="438"/>
      <c r="I922" s="438"/>
      <c r="J922" s="438"/>
      <c r="K922" s="438"/>
      <c r="L922" s="438"/>
      <c r="M922" s="438"/>
      <c r="N922" s="447"/>
      <c r="O922" s="443"/>
      <c r="P922" s="438"/>
      <c r="Q922" s="438"/>
      <c r="R922" s="438"/>
      <c r="S922" s="438"/>
      <c r="T922" s="438"/>
      <c r="U922" s="438"/>
      <c r="V922" s="438"/>
      <c r="W922" s="438"/>
      <c r="X922" s="438"/>
      <c r="Y922" s="438"/>
      <c r="Z922" s="438"/>
      <c r="AA922" s="438"/>
    </row>
    <row r="923" spans="1:27" ht="12" customHeight="1" x14ac:dyDescent="0.25">
      <c r="A923" s="438"/>
      <c r="B923" s="438"/>
      <c r="C923" s="438"/>
      <c r="D923" s="438"/>
      <c r="E923" s="438"/>
      <c r="F923" s="438"/>
      <c r="G923" s="438"/>
      <c r="H923" s="438"/>
      <c r="I923" s="438"/>
      <c r="J923" s="438"/>
      <c r="K923" s="438"/>
      <c r="L923" s="438"/>
      <c r="M923" s="438"/>
      <c r="N923" s="447"/>
      <c r="O923" s="443"/>
      <c r="P923" s="438"/>
      <c r="Q923" s="438"/>
      <c r="R923" s="438"/>
      <c r="S923" s="438"/>
      <c r="T923" s="438"/>
      <c r="U923" s="438"/>
      <c r="V923" s="438"/>
      <c r="W923" s="438"/>
      <c r="X923" s="438"/>
      <c r="Y923" s="438"/>
      <c r="Z923" s="438"/>
      <c r="AA923" s="438"/>
    </row>
    <row r="924" spans="1:27" ht="12" customHeight="1" x14ac:dyDescent="0.25">
      <c r="A924" s="438"/>
      <c r="B924" s="438"/>
      <c r="C924" s="438"/>
      <c r="D924" s="438"/>
      <c r="E924" s="438"/>
      <c r="F924" s="438"/>
      <c r="G924" s="438"/>
      <c r="H924" s="438"/>
      <c r="I924" s="438"/>
      <c r="J924" s="438"/>
      <c r="K924" s="438"/>
      <c r="L924" s="438"/>
      <c r="M924" s="438"/>
      <c r="N924" s="447"/>
      <c r="O924" s="443"/>
      <c r="P924" s="438"/>
      <c r="Q924" s="438"/>
      <c r="R924" s="438"/>
      <c r="S924" s="438"/>
      <c r="T924" s="438"/>
      <c r="U924" s="438"/>
      <c r="V924" s="438"/>
      <c r="W924" s="438"/>
      <c r="X924" s="438"/>
      <c r="Y924" s="438"/>
      <c r="Z924" s="438"/>
      <c r="AA924" s="438"/>
    </row>
    <row r="925" spans="1:27" ht="12" customHeight="1" x14ac:dyDescent="0.25">
      <c r="A925" s="438"/>
      <c r="B925" s="438"/>
      <c r="C925" s="438"/>
      <c r="D925" s="438"/>
      <c r="E925" s="438"/>
      <c r="F925" s="438"/>
      <c r="G925" s="438"/>
      <c r="H925" s="438"/>
      <c r="I925" s="438"/>
      <c r="J925" s="438"/>
      <c r="K925" s="438"/>
      <c r="L925" s="438"/>
      <c r="M925" s="438"/>
      <c r="N925" s="447"/>
      <c r="O925" s="443"/>
      <c r="P925" s="438"/>
      <c r="Q925" s="438"/>
      <c r="R925" s="438"/>
      <c r="S925" s="438"/>
      <c r="T925" s="438"/>
      <c r="U925" s="438"/>
      <c r="V925" s="438"/>
      <c r="W925" s="438"/>
      <c r="X925" s="438"/>
      <c r="Y925" s="438"/>
      <c r="Z925" s="438"/>
      <c r="AA925" s="438"/>
    </row>
    <row r="926" spans="1:27" ht="12" customHeight="1" x14ac:dyDescent="0.25">
      <c r="A926" s="438"/>
      <c r="B926" s="438"/>
      <c r="C926" s="438"/>
      <c r="D926" s="438"/>
      <c r="E926" s="438"/>
      <c r="F926" s="438"/>
      <c r="G926" s="438"/>
      <c r="H926" s="438"/>
      <c r="I926" s="438"/>
      <c r="J926" s="438"/>
      <c r="K926" s="438"/>
      <c r="L926" s="438"/>
      <c r="M926" s="438"/>
      <c r="N926" s="447"/>
      <c r="O926" s="443"/>
      <c r="P926" s="438"/>
      <c r="Q926" s="438"/>
      <c r="R926" s="438"/>
      <c r="S926" s="438"/>
      <c r="T926" s="438"/>
      <c r="U926" s="438"/>
      <c r="V926" s="438"/>
      <c r="W926" s="438"/>
      <c r="X926" s="438"/>
      <c r="Y926" s="438"/>
      <c r="Z926" s="438"/>
      <c r="AA926" s="438"/>
    </row>
    <row r="927" spans="1:27" ht="12" customHeight="1" x14ac:dyDescent="0.25">
      <c r="A927" s="438"/>
      <c r="B927" s="438"/>
      <c r="C927" s="438"/>
      <c r="D927" s="438"/>
      <c r="E927" s="438"/>
      <c r="F927" s="438"/>
      <c r="G927" s="438"/>
      <c r="H927" s="438"/>
      <c r="I927" s="438"/>
      <c r="J927" s="438"/>
      <c r="K927" s="438"/>
      <c r="L927" s="438"/>
      <c r="M927" s="438"/>
      <c r="N927" s="447"/>
      <c r="O927" s="443"/>
      <c r="P927" s="438"/>
      <c r="Q927" s="438"/>
      <c r="R927" s="438"/>
      <c r="S927" s="438"/>
      <c r="T927" s="438"/>
      <c r="U927" s="438"/>
      <c r="V927" s="438"/>
      <c r="W927" s="438"/>
      <c r="X927" s="438"/>
      <c r="Y927" s="438"/>
      <c r="Z927" s="438"/>
      <c r="AA927" s="438"/>
    </row>
    <row r="928" spans="1:27" ht="12" customHeight="1" x14ac:dyDescent="0.25">
      <c r="A928" s="438"/>
      <c r="B928" s="438"/>
      <c r="C928" s="438"/>
      <c r="D928" s="438"/>
      <c r="E928" s="438"/>
      <c r="F928" s="438"/>
      <c r="G928" s="438"/>
      <c r="H928" s="438"/>
      <c r="I928" s="438"/>
      <c r="J928" s="438"/>
      <c r="K928" s="438"/>
      <c r="L928" s="438"/>
      <c r="M928" s="438"/>
      <c r="N928" s="447"/>
      <c r="O928" s="443"/>
      <c r="P928" s="438"/>
      <c r="Q928" s="438"/>
      <c r="R928" s="438"/>
      <c r="S928" s="438"/>
      <c r="T928" s="438"/>
      <c r="U928" s="438"/>
      <c r="V928" s="438"/>
      <c r="W928" s="438"/>
      <c r="X928" s="438"/>
      <c r="Y928" s="438"/>
      <c r="Z928" s="438"/>
      <c r="AA928" s="438"/>
    </row>
    <row r="929" spans="1:27" ht="12" customHeight="1" x14ac:dyDescent="0.25">
      <c r="A929" s="438"/>
      <c r="B929" s="438"/>
      <c r="C929" s="438"/>
      <c r="D929" s="438"/>
      <c r="E929" s="438"/>
      <c r="F929" s="438"/>
      <c r="G929" s="438"/>
      <c r="H929" s="438"/>
      <c r="I929" s="438"/>
      <c r="J929" s="438"/>
      <c r="K929" s="438"/>
      <c r="L929" s="438"/>
      <c r="M929" s="438"/>
      <c r="N929" s="447"/>
      <c r="O929" s="443"/>
      <c r="P929" s="438"/>
      <c r="Q929" s="438"/>
      <c r="R929" s="438"/>
      <c r="S929" s="438"/>
      <c r="T929" s="438"/>
      <c r="U929" s="438"/>
      <c r="V929" s="438"/>
      <c r="W929" s="438"/>
      <c r="X929" s="438"/>
      <c r="Y929" s="438"/>
      <c r="Z929" s="438"/>
      <c r="AA929" s="438"/>
    </row>
    <row r="930" spans="1:27" ht="12" customHeight="1" x14ac:dyDescent="0.25">
      <c r="A930" s="438"/>
      <c r="B930" s="438"/>
      <c r="C930" s="438"/>
      <c r="D930" s="438"/>
      <c r="E930" s="438"/>
      <c r="F930" s="438"/>
      <c r="G930" s="438"/>
      <c r="H930" s="438"/>
      <c r="I930" s="438"/>
      <c r="J930" s="438"/>
      <c r="K930" s="438"/>
      <c r="L930" s="438"/>
      <c r="M930" s="438"/>
      <c r="N930" s="447"/>
      <c r="O930" s="443"/>
      <c r="P930" s="438"/>
      <c r="Q930" s="438"/>
      <c r="R930" s="438"/>
      <c r="S930" s="438"/>
      <c r="T930" s="438"/>
      <c r="U930" s="438"/>
      <c r="V930" s="438"/>
      <c r="W930" s="438"/>
      <c r="X930" s="438"/>
      <c r="Y930" s="438"/>
      <c r="Z930" s="438"/>
      <c r="AA930" s="438"/>
    </row>
    <row r="931" spans="1:27" ht="12" customHeight="1" x14ac:dyDescent="0.25">
      <c r="A931" s="438"/>
      <c r="B931" s="438"/>
      <c r="C931" s="438"/>
      <c r="D931" s="438"/>
      <c r="E931" s="438"/>
      <c r="F931" s="438"/>
      <c r="G931" s="438"/>
      <c r="H931" s="438"/>
      <c r="I931" s="438"/>
      <c r="J931" s="438"/>
      <c r="K931" s="438"/>
      <c r="L931" s="438"/>
      <c r="M931" s="438"/>
      <c r="N931" s="447"/>
      <c r="O931" s="443"/>
      <c r="P931" s="438"/>
      <c r="Q931" s="438"/>
      <c r="R931" s="438"/>
      <c r="S931" s="438"/>
      <c r="T931" s="438"/>
      <c r="U931" s="438"/>
      <c r="V931" s="438"/>
      <c r="W931" s="438"/>
      <c r="X931" s="438"/>
      <c r="Y931" s="438"/>
      <c r="Z931" s="438"/>
      <c r="AA931" s="438"/>
    </row>
    <row r="932" spans="1:27" ht="12" customHeight="1" x14ac:dyDescent="0.25">
      <c r="A932" s="438"/>
      <c r="B932" s="438"/>
      <c r="C932" s="438"/>
      <c r="D932" s="438"/>
      <c r="E932" s="438"/>
      <c r="F932" s="438"/>
      <c r="G932" s="438"/>
      <c r="H932" s="438"/>
      <c r="I932" s="438"/>
      <c r="J932" s="438"/>
      <c r="K932" s="438"/>
      <c r="L932" s="438"/>
      <c r="M932" s="438"/>
      <c r="N932" s="447"/>
      <c r="O932" s="443"/>
      <c r="P932" s="438"/>
      <c r="Q932" s="438"/>
      <c r="R932" s="438"/>
      <c r="S932" s="438"/>
      <c r="T932" s="438"/>
      <c r="U932" s="438"/>
      <c r="V932" s="438"/>
      <c r="W932" s="438"/>
      <c r="X932" s="438"/>
      <c r="Y932" s="438"/>
      <c r="Z932" s="438"/>
      <c r="AA932" s="438"/>
    </row>
    <row r="933" spans="1:27" ht="12" customHeight="1" x14ac:dyDescent="0.25">
      <c r="A933" s="438"/>
      <c r="B933" s="438"/>
      <c r="C933" s="438"/>
      <c r="D933" s="438"/>
      <c r="E933" s="438"/>
      <c r="F933" s="438"/>
      <c r="G933" s="438"/>
      <c r="H933" s="438"/>
      <c r="I933" s="438"/>
      <c r="J933" s="438"/>
      <c r="K933" s="438"/>
      <c r="L933" s="438"/>
      <c r="M933" s="438"/>
      <c r="N933" s="447"/>
      <c r="O933" s="443"/>
      <c r="P933" s="438"/>
      <c r="Q933" s="438"/>
      <c r="R933" s="438"/>
      <c r="S933" s="438"/>
      <c r="T933" s="438"/>
      <c r="U933" s="438"/>
      <c r="V933" s="438"/>
      <c r="W933" s="438"/>
      <c r="X933" s="438"/>
      <c r="Y933" s="438"/>
      <c r="Z933" s="438"/>
      <c r="AA933" s="438"/>
    </row>
    <row r="934" spans="1:27" ht="12" customHeight="1" x14ac:dyDescent="0.25">
      <c r="A934" s="438"/>
      <c r="B934" s="438"/>
      <c r="C934" s="438"/>
      <c r="D934" s="438"/>
      <c r="E934" s="438"/>
      <c r="F934" s="438"/>
      <c r="G934" s="438"/>
      <c r="H934" s="438"/>
      <c r="I934" s="438"/>
      <c r="J934" s="438"/>
      <c r="K934" s="438"/>
      <c r="L934" s="438"/>
      <c r="M934" s="438"/>
      <c r="N934" s="447"/>
      <c r="O934" s="443"/>
      <c r="P934" s="438"/>
      <c r="Q934" s="438"/>
      <c r="R934" s="438"/>
      <c r="S934" s="438"/>
      <c r="T934" s="438"/>
      <c r="U934" s="438"/>
      <c r="V934" s="438"/>
      <c r="W934" s="438"/>
      <c r="X934" s="438"/>
      <c r="Y934" s="438"/>
      <c r="Z934" s="438"/>
      <c r="AA934" s="438"/>
    </row>
    <row r="935" spans="1:27" ht="12" customHeight="1" x14ac:dyDescent="0.25">
      <c r="A935" s="438"/>
      <c r="B935" s="438"/>
      <c r="C935" s="438"/>
      <c r="D935" s="438"/>
      <c r="E935" s="438"/>
      <c r="F935" s="438"/>
      <c r="G935" s="438"/>
      <c r="H935" s="438"/>
      <c r="I935" s="438"/>
      <c r="J935" s="438"/>
      <c r="K935" s="438"/>
      <c r="L935" s="438"/>
      <c r="M935" s="438"/>
      <c r="N935" s="447"/>
      <c r="O935" s="443"/>
      <c r="P935" s="438"/>
      <c r="Q935" s="438"/>
      <c r="R935" s="438"/>
      <c r="S935" s="438"/>
      <c r="T935" s="438"/>
      <c r="U935" s="438"/>
      <c r="V935" s="438"/>
      <c r="W935" s="438"/>
      <c r="X935" s="438"/>
      <c r="Y935" s="438"/>
      <c r="Z935" s="438"/>
      <c r="AA935" s="438"/>
    </row>
    <row r="936" spans="1:27" ht="12" customHeight="1" x14ac:dyDescent="0.25">
      <c r="A936" s="438"/>
      <c r="B936" s="438"/>
      <c r="C936" s="438"/>
      <c r="D936" s="438"/>
      <c r="E936" s="438"/>
      <c r="F936" s="438"/>
      <c r="G936" s="438"/>
      <c r="H936" s="438"/>
      <c r="I936" s="438"/>
      <c r="J936" s="438"/>
      <c r="K936" s="438"/>
      <c r="L936" s="438"/>
      <c r="M936" s="438"/>
      <c r="N936" s="447"/>
      <c r="O936" s="443"/>
      <c r="P936" s="438"/>
      <c r="Q936" s="438"/>
      <c r="R936" s="438"/>
      <c r="S936" s="438"/>
      <c r="T936" s="438"/>
      <c r="U936" s="438"/>
      <c r="V936" s="438"/>
      <c r="W936" s="438"/>
      <c r="X936" s="438"/>
      <c r="Y936" s="438"/>
      <c r="Z936" s="438"/>
      <c r="AA936" s="438"/>
    </row>
    <row r="937" spans="1:27" ht="12" customHeight="1" x14ac:dyDescent="0.25">
      <c r="A937" s="438"/>
      <c r="B937" s="438"/>
      <c r="C937" s="438"/>
      <c r="D937" s="438"/>
      <c r="E937" s="438"/>
      <c r="F937" s="438"/>
      <c r="G937" s="438"/>
      <c r="H937" s="438"/>
      <c r="I937" s="438"/>
      <c r="J937" s="438"/>
      <c r="K937" s="438"/>
      <c r="L937" s="438"/>
      <c r="M937" s="438"/>
      <c r="N937" s="447"/>
      <c r="O937" s="443"/>
      <c r="P937" s="438"/>
      <c r="Q937" s="438"/>
      <c r="R937" s="438"/>
      <c r="S937" s="438"/>
      <c r="T937" s="438"/>
      <c r="U937" s="438"/>
      <c r="V937" s="438"/>
      <c r="W937" s="438"/>
      <c r="X937" s="438"/>
      <c r="Y937" s="438"/>
      <c r="Z937" s="438"/>
      <c r="AA937" s="438"/>
    </row>
    <row r="938" spans="1:27" ht="12" customHeight="1" x14ac:dyDescent="0.25">
      <c r="A938" s="438"/>
      <c r="B938" s="438"/>
      <c r="C938" s="438"/>
      <c r="D938" s="438"/>
      <c r="E938" s="438"/>
      <c r="F938" s="438"/>
      <c r="G938" s="438"/>
      <c r="H938" s="438"/>
      <c r="I938" s="438"/>
      <c r="J938" s="438"/>
      <c r="K938" s="438"/>
      <c r="L938" s="438"/>
      <c r="M938" s="438"/>
      <c r="N938" s="447"/>
      <c r="O938" s="443"/>
      <c r="P938" s="438"/>
      <c r="Q938" s="438"/>
      <c r="R938" s="438"/>
      <c r="S938" s="438"/>
      <c r="T938" s="438"/>
      <c r="U938" s="438"/>
      <c r="V938" s="438"/>
      <c r="W938" s="438"/>
      <c r="X938" s="438"/>
      <c r="Y938" s="438"/>
      <c r="Z938" s="438"/>
      <c r="AA938" s="438"/>
    </row>
    <row r="939" spans="1:27" ht="12" customHeight="1" x14ac:dyDescent="0.25">
      <c r="A939" s="438"/>
      <c r="B939" s="438"/>
      <c r="C939" s="438"/>
      <c r="D939" s="438"/>
      <c r="E939" s="438"/>
      <c r="F939" s="438"/>
      <c r="G939" s="438"/>
      <c r="H939" s="438"/>
      <c r="I939" s="438"/>
      <c r="J939" s="438"/>
      <c r="K939" s="438"/>
      <c r="L939" s="438"/>
      <c r="M939" s="438"/>
      <c r="N939" s="447"/>
      <c r="O939" s="443"/>
      <c r="P939" s="438"/>
      <c r="Q939" s="438"/>
      <c r="R939" s="438"/>
      <c r="S939" s="438"/>
      <c r="T939" s="438"/>
      <c r="U939" s="438"/>
      <c r="V939" s="438"/>
      <c r="W939" s="438"/>
      <c r="X939" s="438"/>
      <c r="Y939" s="438"/>
      <c r="Z939" s="438"/>
      <c r="AA939" s="438"/>
    </row>
    <row r="940" spans="1:27" ht="12" customHeight="1" x14ac:dyDescent="0.25">
      <c r="A940" s="438"/>
      <c r="B940" s="438"/>
      <c r="C940" s="438"/>
      <c r="D940" s="438"/>
      <c r="E940" s="438"/>
      <c r="F940" s="438"/>
      <c r="G940" s="438"/>
      <c r="H940" s="438"/>
      <c r="I940" s="438"/>
      <c r="J940" s="438"/>
      <c r="K940" s="438"/>
      <c r="L940" s="438"/>
      <c r="M940" s="438"/>
      <c r="N940" s="447"/>
      <c r="O940" s="443"/>
      <c r="P940" s="438"/>
      <c r="Q940" s="438"/>
      <c r="R940" s="438"/>
      <c r="S940" s="438"/>
      <c r="T940" s="438"/>
      <c r="U940" s="438"/>
      <c r="V940" s="438"/>
      <c r="W940" s="438"/>
      <c r="X940" s="438"/>
      <c r="Y940" s="438"/>
      <c r="Z940" s="438"/>
      <c r="AA940" s="438"/>
    </row>
    <row r="941" spans="1:27" ht="12" customHeight="1" x14ac:dyDescent="0.25">
      <c r="A941" s="438"/>
      <c r="B941" s="438"/>
      <c r="C941" s="438"/>
      <c r="D941" s="438"/>
      <c r="E941" s="438"/>
      <c r="F941" s="438"/>
      <c r="G941" s="438"/>
      <c r="H941" s="438"/>
      <c r="I941" s="438"/>
      <c r="J941" s="438"/>
      <c r="K941" s="438"/>
      <c r="L941" s="438"/>
      <c r="M941" s="438"/>
      <c r="N941" s="447"/>
      <c r="O941" s="443"/>
      <c r="P941" s="438"/>
      <c r="Q941" s="438"/>
      <c r="R941" s="438"/>
      <c r="S941" s="438"/>
      <c r="T941" s="438"/>
      <c r="U941" s="438"/>
      <c r="V941" s="438"/>
      <c r="W941" s="438"/>
      <c r="X941" s="438"/>
      <c r="Y941" s="438"/>
      <c r="Z941" s="438"/>
      <c r="AA941" s="438"/>
    </row>
    <row r="942" spans="1:27" ht="12" customHeight="1" x14ac:dyDescent="0.25">
      <c r="A942" s="438"/>
      <c r="B942" s="438"/>
      <c r="C942" s="438"/>
      <c r="D942" s="438"/>
      <c r="E942" s="438"/>
      <c r="F942" s="438"/>
      <c r="G942" s="438"/>
      <c r="H942" s="438"/>
      <c r="I942" s="438"/>
      <c r="J942" s="438"/>
      <c r="K942" s="438"/>
      <c r="L942" s="438"/>
      <c r="M942" s="438"/>
      <c r="N942" s="447"/>
      <c r="O942" s="443"/>
      <c r="P942" s="438"/>
      <c r="Q942" s="438"/>
      <c r="R942" s="438"/>
      <c r="S942" s="438"/>
      <c r="T942" s="438"/>
      <c r="U942" s="438"/>
      <c r="V942" s="438"/>
      <c r="W942" s="438"/>
      <c r="X942" s="438"/>
      <c r="Y942" s="438"/>
      <c r="Z942" s="438"/>
      <c r="AA942" s="438"/>
    </row>
    <row r="943" spans="1:27" ht="12" customHeight="1" x14ac:dyDescent="0.25">
      <c r="A943" s="438"/>
      <c r="B943" s="438"/>
      <c r="C943" s="438"/>
      <c r="D943" s="438"/>
      <c r="E943" s="438"/>
      <c r="F943" s="438"/>
      <c r="G943" s="438"/>
      <c r="H943" s="438"/>
      <c r="I943" s="438"/>
      <c r="J943" s="438"/>
      <c r="K943" s="438"/>
      <c r="L943" s="438"/>
      <c r="M943" s="438"/>
      <c r="N943" s="447"/>
      <c r="O943" s="443"/>
      <c r="P943" s="438"/>
      <c r="Q943" s="438"/>
      <c r="R943" s="438"/>
      <c r="S943" s="438"/>
      <c r="T943" s="438"/>
      <c r="U943" s="438"/>
      <c r="V943" s="438"/>
      <c r="W943" s="438"/>
      <c r="X943" s="438"/>
      <c r="Y943" s="438"/>
      <c r="Z943" s="438"/>
      <c r="AA943" s="438"/>
    </row>
    <row r="944" spans="1:27" ht="12" customHeight="1" x14ac:dyDescent="0.25">
      <c r="A944" s="438"/>
      <c r="B944" s="438"/>
      <c r="C944" s="438"/>
      <c r="D944" s="438"/>
      <c r="E944" s="438"/>
      <c r="F944" s="438"/>
      <c r="G944" s="438"/>
      <c r="H944" s="438"/>
      <c r="I944" s="438"/>
      <c r="J944" s="438"/>
      <c r="K944" s="438"/>
      <c r="L944" s="438"/>
      <c r="M944" s="438"/>
      <c r="N944" s="447"/>
      <c r="O944" s="443"/>
      <c r="P944" s="438"/>
      <c r="Q944" s="438"/>
      <c r="R944" s="438"/>
      <c r="S944" s="438"/>
      <c r="T944" s="438"/>
      <c r="U944" s="438"/>
      <c r="V944" s="438"/>
      <c r="W944" s="438"/>
      <c r="X944" s="438"/>
      <c r="Y944" s="438"/>
      <c r="Z944" s="438"/>
      <c r="AA944" s="438"/>
    </row>
    <row r="945" spans="1:27" ht="12" customHeight="1" x14ac:dyDescent="0.25">
      <c r="A945" s="438"/>
      <c r="B945" s="438"/>
      <c r="C945" s="438"/>
      <c r="D945" s="438"/>
      <c r="E945" s="438"/>
      <c r="F945" s="438"/>
      <c r="G945" s="438"/>
      <c r="H945" s="438"/>
      <c r="I945" s="438"/>
      <c r="J945" s="438"/>
      <c r="K945" s="438"/>
      <c r="L945" s="438"/>
      <c r="M945" s="438"/>
      <c r="N945" s="447"/>
      <c r="O945" s="443"/>
      <c r="P945" s="438"/>
      <c r="Q945" s="438"/>
      <c r="R945" s="438"/>
      <c r="S945" s="438"/>
      <c r="T945" s="438"/>
      <c r="U945" s="438"/>
      <c r="V945" s="438"/>
      <c r="W945" s="438"/>
      <c r="X945" s="438"/>
      <c r="Y945" s="438"/>
      <c r="Z945" s="438"/>
      <c r="AA945" s="438"/>
    </row>
    <row r="946" spans="1:27" ht="12" customHeight="1" x14ac:dyDescent="0.25">
      <c r="A946" s="438"/>
      <c r="B946" s="438"/>
      <c r="C946" s="438"/>
      <c r="D946" s="438"/>
      <c r="E946" s="438"/>
      <c r="F946" s="438"/>
      <c r="G946" s="438"/>
      <c r="H946" s="438"/>
      <c r="I946" s="438"/>
      <c r="J946" s="438"/>
      <c r="K946" s="438"/>
      <c r="L946" s="438"/>
      <c r="M946" s="438"/>
      <c r="N946" s="447"/>
      <c r="O946" s="443"/>
      <c r="P946" s="438"/>
      <c r="Q946" s="438"/>
      <c r="R946" s="438"/>
      <c r="S946" s="438"/>
      <c r="T946" s="438"/>
      <c r="U946" s="438"/>
      <c r="V946" s="438"/>
      <c r="W946" s="438"/>
      <c r="X946" s="438"/>
      <c r="Y946" s="438"/>
      <c r="Z946" s="438"/>
      <c r="AA946" s="438"/>
    </row>
    <row r="947" spans="1:27" ht="12" customHeight="1" x14ac:dyDescent="0.25">
      <c r="A947" s="438"/>
      <c r="B947" s="438"/>
      <c r="C947" s="438"/>
      <c r="D947" s="438"/>
      <c r="E947" s="438"/>
      <c r="F947" s="438"/>
      <c r="G947" s="438"/>
      <c r="H947" s="438"/>
      <c r="I947" s="438"/>
      <c r="J947" s="438"/>
      <c r="K947" s="438"/>
      <c r="L947" s="438"/>
      <c r="M947" s="438"/>
      <c r="N947" s="447"/>
      <c r="O947" s="443"/>
      <c r="P947" s="438"/>
      <c r="Q947" s="438"/>
      <c r="R947" s="438"/>
      <c r="S947" s="438"/>
      <c r="T947" s="438"/>
      <c r="U947" s="438"/>
      <c r="V947" s="438"/>
      <c r="W947" s="438"/>
      <c r="X947" s="438"/>
      <c r="Y947" s="438"/>
      <c r="Z947" s="438"/>
      <c r="AA947" s="438"/>
    </row>
    <row r="948" spans="1:27" ht="12" customHeight="1" x14ac:dyDescent="0.25">
      <c r="A948" s="438"/>
      <c r="B948" s="438"/>
      <c r="C948" s="438"/>
      <c r="D948" s="438"/>
      <c r="E948" s="438"/>
      <c r="F948" s="438"/>
      <c r="G948" s="438"/>
      <c r="H948" s="438"/>
      <c r="I948" s="438"/>
      <c r="J948" s="438"/>
      <c r="K948" s="438"/>
      <c r="L948" s="438"/>
      <c r="M948" s="438"/>
      <c r="N948" s="447"/>
      <c r="O948" s="443"/>
      <c r="P948" s="438"/>
      <c r="Q948" s="438"/>
      <c r="R948" s="438"/>
      <c r="S948" s="438"/>
      <c r="T948" s="438"/>
      <c r="U948" s="438"/>
      <c r="V948" s="438"/>
      <c r="W948" s="438"/>
      <c r="X948" s="438"/>
      <c r="Y948" s="438"/>
      <c r="Z948" s="438"/>
      <c r="AA948" s="438"/>
    </row>
    <row r="949" spans="1:27" ht="12" customHeight="1" x14ac:dyDescent="0.25">
      <c r="A949" s="438"/>
      <c r="B949" s="438"/>
      <c r="C949" s="438"/>
      <c r="D949" s="438"/>
      <c r="E949" s="438"/>
      <c r="F949" s="438"/>
      <c r="G949" s="438"/>
      <c r="H949" s="438"/>
      <c r="I949" s="438"/>
      <c r="J949" s="438"/>
      <c r="K949" s="438"/>
      <c r="L949" s="438"/>
      <c r="M949" s="438"/>
      <c r="N949" s="447"/>
      <c r="O949" s="443"/>
      <c r="P949" s="438"/>
      <c r="Q949" s="438"/>
      <c r="R949" s="438"/>
      <c r="S949" s="438"/>
      <c r="T949" s="438"/>
      <c r="U949" s="438"/>
      <c r="V949" s="438"/>
      <c r="W949" s="438"/>
      <c r="X949" s="438"/>
      <c r="Y949" s="438"/>
      <c r="Z949" s="438"/>
      <c r="AA949" s="438"/>
    </row>
    <row r="950" spans="1:27" ht="12" customHeight="1" x14ac:dyDescent="0.25">
      <c r="A950" s="438"/>
      <c r="B950" s="438"/>
      <c r="C950" s="438"/>
      <c r="D950" s="438"/>
      <c r="E950" s="438"/>
      <c r="F950" s="438"/>
      <c r="G950" s="438"/>
      <c r="H950" s="438"/>
      <c r="I950" s="438"/>
      <c r="J950" s="438"/>
      <c r="K950" s="438"/>
      <c r="L950" s="438"/>
      <c r="M950" s="438"/>
      <c r="N950" s="447"/>
      <c r="O950" s="443"/>
      <c r="P950" s="438"/>
      <c r="Q950" s="438"/>
      <c r="R950" s="438"/>
      <c r="S950" s="438"/>
      <c r="T950" s="438"/>
      <c r="U950" s="438"/>
      <c r="V950" s="438"/>
      <c r="W950" s="438"/>
      <c r="X950" s="438"/>
      <c r="Y950" s="438"/>
      <c r="Z950" s="438"/>
      <c r="AA950" s="438"/>
    </row>
    <row r="951" spans="1:27" ht="12" customHeight="1" x14ac:dyDescent="0.25">
      <c r="A951" s="438"/>
      <c r="B951" s="438"/>
      <c r="C951" s="438"/>
      <c r="D951" s="438"/>
      <c r="E951" s="438"/>
      <c r="F951" s="438"/>
      <c r="G951" s="438"/>
      <c r="H951" s="438"/>
      <c r="I951" s="438"/>
      <c r="J951" s="438"/>
      <c r="K951" s="438"/>
      <c r="L951" s="438"/>
      <c r="M951" s="438"/>
      <c r="N951" s="447"/>
      <c r="O951" s="443"/>
      <c r="P951" s="438"/>
      <c r="Q951" s="438"/>
      <c r="R951" s="438"/>
      <c r="S951" s="438"/>
      <c r="T951" s="438"/>
      <c r="U951" s="438"/>
      <c r="V951" s="438"/>
      <c r="W951" s="438"/>
      <c r="X951" s="438"/>
      <c r="Y951" s="438"/>
      <c r="Z951" s="438"/>
      <c r="AA951" s="438"/>
    </row>
    <row r="952" spans="1:27" ht="12" customHeight="1" x14ac:dyDescent="0.25">
      <c r="A952" s="438"/>
      <c r="B952" s="438"/>
      <c r="C952" s="438"/>
      <c r="D952" s="438"/>
      <c r="E952" s="438"/>
      <c r="F952" s="438"/>
      <c r="G952" s="438"/>
      <c r="H952" s="438"/>
      <c r="I952" s="438"/>
      <c r="J952" s="438"/>
      <c r="K952" s="438"/>
      <c r="L952" s="438"/>
      <c r="M952" s="438"/>
      <c r="N952" s="447"/>
      <c r="O952" s="443"/>
      <c r="P952" s="438"/>
      <c r="Q952" s="438"/>
      <c r="R952" s="438"/>
      <c r="S952" s="438"/>
      <c r="T952" s="438"/>
      <c r="U952" s="438"/>
      <c r="V952" s="438"/>
      <c r="W952" s="438"/>
      <c r="X952" s="438"/>
      <c r="Y952" s="438"/>
      <c r="Z952" s="438"/>
      <c r="AA952" s="438"/>
    </row>
    <row r="953" spans="1:27" ht="12" customHeight="1" x14ac:dyDescent="0.25">
      <c r="A953" s="438"/>
      <c r="B953" s="438"/>
      <c r="C953" s="438"/>
      <c r="D953" s="438"/>
      <c r="E953" s="438"/>
      <c r="F953" s="438"/>
      <c r="G953" s="438"/>
      <c r="H953" s="438"/>
      <c r="I953" s="438"/>
      <c r="J953" s="438"/>
      <c r="K953" s="438"/>
      <c r="L953" s="438"/>
      <c r="M953" s="438"/>
      <c r="N953" s="447"/>
      <c r="O953" s="443"/>
      <c r="P953" s="438"/>
      <c r="Q953" s="438"/>
      <c r="R953" s="438"/>
      <c r="S953" s="438"/>
      <c r="T953" s="438"/>
      <c r="U953" s="438"/>
      <c r="V953" s="438"/>
      <c r="W953" s="438"/>
      <c r="X953" s="438"/>
      <c r="Y953" s="438"/>
      <c r="Z953" s="438"/>
      <c r="AA953" s="438"/>
    </row>
    <row r="954" spans="1:27" ht="12" customHeight="1" x14ac:dyDescent="0.25">
      <c r="A954" s="438"/>
      <c r="B954" s="438"/>
      <c r="C954" s="438"/>
      <c r="D954" s="438"/>
      <c r="E954" s="438"/>
      <c r="F954" s="438"/>
      <c r="G954" s="438"/>
      <c r="H954" s="438"/>
      <c r="I954" s="438"/>
      <c r="J954" s="438"/>
      <c r="K954" s="438"/>
      <c r="L954" s="438"/>
      <c r="M954" s="438"/>
      <c r="N954" s="447"/>
      <c r="O954" s="443"/>
      <c r="P954" s="438"/>
      <c r="Q954" s="438"/>
      <c r="R954" s="438"/>
      <c r="S954" s="438"/>
      <c r="T954" s="438"/>
      <c r="U954" s="438"/>
      <c r="V954" s="438"/>
      <c r="W954" s="438"/>
      <c r="X954" s="438"/>
      <c r="Y954" s="438"/>
      <c r="Z954" s="438"/>
      <c r="AA954" s="438"/>
    </row>
    <row r="955" spans="1:27" ht="12" customHeight="1" x14ac:dyDescent="0.25">
      <c r="A955" s="438"/>
      <c r="B955" s="438"/>
      <c r="C955" s="438"/>
      <c r="D955" s="438"/>
      <c r="E955" s="438"/>
      <c r="F955" s="438"/>
      <c r="G955" s="438"/>
      <c r="H955" s="438"/>
      <c r="I955" s="438"/>
      <c r="J955" s="438"/>
      <c r="K955" s="438"/>
      <c r="L955" s="438"/>
      <c r="M955" s="438"/>
      <c r="N955" s="447"/>
      <c r="O955" s="443"/>
      <c r="P955" s="438"/>
      <c r="Q955" s="438"/>
      <c r="R955" s="438"/>
      <c r="S955" s="438"/>
      <c r="T955" s="438"/>
      <c r="U955" s="438"/>
      <c r="V955" s="438"/>
      <c r="W955" s="438"/>
      <c r="X955" s="438"/>
      <c r="Y955" s="438"/>
      <c r="Z955" s="438"/>
      <c r="AA955" s="438"/>
    </row>
    <row r="956" spans="1:27" ht="12" customHeight="1" x14ac:dyDescent="0.25">
      <c r="A956" s="438"/>
      <c r="B956" s="438"/>
      <c r="C956" s="438"/>
      <c r="D956" s="438"/>
      <c r="E956" s="438"/>
      <c r="F956" s="438"/>
      <c r="G956" s="438"/>
      <c r="H956" s="438"/>
      <c r="I956" s="438"/>
      <c r="J956" s="438"/>
      <c r="K956" s="438"/>
      <c r="L956" s="438"/>
      <c r="M956" s="438"/>
      <c r="N956" s="447"/>
      <c r="O956" s="443"/>
      <c r="P956" s="438"/>
      <c r="Q956" s="438"/>
      <c r="R956" s="438"/>
      <c r="S956" s="438"/>
      <c r="T956" s="438"/>
      <c r="U956" s="438"/>
      <c r="V956" s="438"/>
      <c r="W956" s="438"/>
      <c r="X956" s="438"/>
      <c r="Y956" s="438"/>
      <c r="Z956" s="438"/>
      <c r="AA956" s="438"/>
    </row>
    <row r="957" spans="1:27" ht="12" customHeight="1" x14ac:dyDescent="0.25">
      <c r="A957" s="438"/>
      <c r="B957" s="438"/>
      <c r="C957" s="438"/>
      <c r="D957" s="438"/>
      <c r="E957" s="438"/>
      <c r="F957" s="438"/>
      <c r="G957" s="438"/>
      <c r="H957" s="438"/>
      <c r="I957" s="438"/>
      <c r="J957" s="438"/>
      <c r="K957" s="438"/>
      <c r="L957" s="438"/>
      <c r="M957" s="438"/>
      <c r="N957" s="447"/>
      <c r="O957" s="443"/>
      <c r="P957" s="438"/>
      <c r="Q957" s="438"/>
      <c r="R957" s="438"/>
      <c r="S957" s="438"/>
      <c r="T957" s="438"/>
      <c r="U957" s="438"/>
      <c r="V957" s="438"/>
      <c r="W957" s="438"/>
      <c r="X957" s="438"/>
      <c r="Y957" s="438"/>
      <c r="Z957" s="438"/>
      <c r="AA957" s="438"/>
    </row>
    <row r="958" spans="1:27" ht="12" customHeight="1" x14ac:dyDescent="0.25">
      <c r="A958" s="438"/>
      <c r="B958" s="438"/>
      <c r="C958" s="438"/>
      <c r="D958" s="438"/>
      <c r="E958" s="438"/>
      <c r="F958" s="438"/>
      <c r="G958" s="438"/>
      <c r="H958" s="438"/>
      <c r="I958" s="438"/>
      <c r="J958" s="438"/>
      <c r="K958" s="438"/>
      <c r="L958" s="438"/>
      <c r="M958" s="438"/>
      <c r="N958" s="447"/>
      <c r="O958" s="443"/>
      <c r="P958" s="438"/>
      <c r="Q958" s="438"/>
      <c r="R958" s="438"/>
      <c r="S958" s="438"/>
      <c r="T958" s="438"/>
      <c r="U958" s="438"/>
      <c r="V958" s="438"/>
      <c r="W958" s="438"/>
      <c r="X958" s="438"/>
      <c r="Y958" s="438"/>
      <c r="Z958" s="438"/>
      <c r="AA958" s="438"/>
    </row>
    <row r="959" spans="1:27" ht="12" customHeight="1" x14ac:dyDescent="0.25">
      <c r="A959" s="438"/>
      <c r="B959" s="438"/>
      <c r="C959" s="438"/>
      <c r="D959" s="438"/>
      <c r="E959" s="438"/>
      <c r="F959" s="438"/>
      <c r="G959" s="438"/>
      <c r="H959" s="438"/>
      <c r="I959" s="438"/>
      <c r="J959" s="438"/>
      <c r="K959" s="438"/>
      <c r="L959" s="438"/>
      <c r="M959" s="438"/>
      <c r="N959" s="447"/>
      <c r="O959" s="443"/>
      <c r="P959" s="438"/>
      <c r="Q959" s="438"/>
      <c r="R959" s="438"/>
      <c r="S959" s="438"/>
      <c r="T959" s="438"/>
      <c r="U959" s="438"/>
      <c r="V959" s="438"/>
      <c r="W959" s="438"/>
      <c r="X959" s="438"/>
      <c r="Y959" s="438"/>
      <c r="Z959" s="438"/>
      <c r="AA959" s="438"/>
    </row>
    <row r="960" spans="1:27" ht="12" customHeight="1" x14ac:dyDescent="0.25">
      <c r="A960" s="438"/>
      <c r="B960" s="438"/>
      <c r="C960" s="438"/>
      <c r="D960" s="438"/>
      <c r="E960" s="438"/>
      <c r="F960" s="438"/>
      <c r="G960" s="438"/>
      <c r="H960" s="438"/>
      <c r="I960" s="438"/>
      <c r="J960" s="438"/>
      <c r="K960" s="438"/>
      <c r="L960" s="438"/>
      <c r="M960" s="438"/>
      <c r="N960" s="447"/>
      <c r="O960" s="443"/>
      <c r="P960" s="438"/>
      <c r="Q960" s="438"/>
      <c r="R960" s="438"/>
      <c r="S960" s="438"/>
      <c r="T960" s="438"/>
      <c r="U960" s="438"/>
      <c r="V960" s="438"/>
      <c r="W960" s="438"/>
      <c r="X960" s="438"/>
      <c r="Y960" s="438"/>
      <c r="Z960" s="438"/>
      <c r="AA960" s="438"/>
    </row>
    <row r="961" spans="1:27" ht="12" customHeight="1" x14ac:dyDescent="0.25">
      <c r="A961" s="438"/>
      <c r="B961" s="438"/>
      <c r="C961" s="438"/>
      <c r="D961" s="438"/>
      <c r="E961" s="438"/>
      <c r="F961" s="438"/>
      <c r="G961" s="438"/>
      <c r="H961" s="438"/>
      <c r="I961" s="438"/>
      <c r="J961" s="438"/>
      <c r="K961" s="438"/>
      <c r="L961" s="438"/>
      <c r="M961" s="438"/>
      <c r="N961" s="447"/>
      <c r="O961" s="443"/>
      <c r="P961" s="438"/>
      <c r="Q961" s="438"/>
      <c r="R961" s="438"/>
      <c r="S961" s="438"/>
      <c r="T961" s="438"/>
      <c r="U961" s="438"/>
      <c r="V961" s="438"/>
      <c r="W961" s="438"/>
      <c r="X961" s="438"/>
      <c r="Y961" s="438"/>
      <c r="Z961" s="438"/>
      <c r="AA961" s="438"/>
    </row>
    <row r="962" spans="1:27" ht="12" customHeight="1" x14ac:dyDescent="0.25">
      <c r="A962" s="438"/>
      <c r="B962" s="438"/>
      <c r="C962" s="438"/>
      <c r="D962" s="438"/>
      <c r="E962" s="438"/>
      <c r="F962" s="438"/>
      <c r="G962" s="438"/>
      <c r="H962" s="438"/>
      <c r="I962" s="438"/>
      <c r="J962" s="438"/>
      <c r="K962" s="438"/>
      <c r="L962" s="438"/>
      <c r="M962" s="438"/>
      <c r="N962" s="447"/>
      <c r="O962" s="443"/>
      <c r="P962" s="438"/>
      <c r="Q962" s="438"/>
      <c r="R962" s="438"/>
      <c r="S962" s="438"/>
      <c r="T962" s="438"/>
      <c r="U962" s="438"/>
      <c r="V962" s="438"/>
      <c r="W962" s="438"/>
      <c r="X962" s="438"/>
      <c r="Y962" s="438"/>
      <c r="Z962" s="438"/>
      <c r="AA962" s="438"/>
    </row>
    <row r="963" spans="1:27" ht="12" customHeight="1" x14ac:dyDescent="0.25">
      <c r="A963" s="438"/>
      <c r="B963" s="438"/>
      <c r="C963" s="438"/>
      <c r="D963" s="438"/>
      <c r="E963" s="438"/>
      <c r="F963" s="438"/>
      <c r="G963" s="438"/>
      <c r="H963" s="438"/>
      <c r="I963" s="438"/>
      <c r="J963" s="438"/>
      <c r="K963" s="438"/>
      <c r="L963" s="438"/>
      <c r="M963" s="438"/>
      <c r="N963" s="447"/>
      <c r="O963" s="443"/>
      <c r="P963" s="438"/>
      <c r="Q963" s="438"/>
      <c r="R963" s="438"/>
      <c r="S963" s="438"/>
      <c r="T963" s="438"/>
      <c r="U963" s="438"/>
      <c r="V963" s="438"/>
      <c r="W963" s="438"/>
      <c r="X963" s="438"/>
      <c r="Y963" s="438"/>
      <c r="Z963" s="438"/>
      <c r="AA963" s="438"/>
    </row>
    <row r="964" spans="1:27" ht="12" customHeight="1" x14ac:dyDescent="0.25">
      <c r="A964" s="438"/>
      <c r="B964" s="438"/>
      <c r="C964" s="438"/>
      <c r="D964" s="438"/>
      <c r="E964" s="438"/>
      <c r="F964" s="438"/>
      <c r="G964" s="438"/>
      <c r="H964" s="438"/>
      <c r="I964" s="438"/>
      <c r="J964" s="438"/>
      <c r="K964" s="438"/>
      <c r="L964" s="438"/>
      <c r="M964" s="438"/>
      <c r="N964" s="447"/>
      <c r="O964" s="443"/>
      <c r="P964" s="438"/>
      <c r="Q964" s="438"/>
      <c r="R964" s="438"/>
      <c r="S964" s="438"/>
      <c r="T964" s="438"/>
      <c r="U964" s="438"/>
      <c r="V964" s="438"/>
      <c r="W964" s="438"/>
      <c r="X964" s="438"/>
      <c r="Y964" s="438"/>
      <c r="Z964" s="438"/>
      <c r="AA964" s="438"/>
    </row>
    <row r="965" spans="1:27" ht="12" customHeight="1" x14ac:dyDescent="0.25">
      <c r="A965" s="438"/>
      <c r="B965" s="438"/>
      <c r="C965" s="438"/>
      <c r="D965" s="438"/>
      <c r="E965" s="438"/>
      <c r="F965" s="438"/>
      <c r="G965" s="438"/>
      <c r="H965" s="438"/>
      <c r="I965" s="438"/>
      <c r="J965" s="438"/>
      <c r="K965" s="438"/>
      <c r="L965" s="438"/>
      <c r="M965" s="438"/>
      <c r="N965" s="447"/>
      <c r="O965" s="443"/>
      <c r="P965" s="438"/>
      <c r="Q965" s="438"/>
      <c r="R965" s="438"/>
      <c r="S965" s="438"/>
      <c r="T965" s="438"/>
      <c r="U965" s="438"/>
      <c r="V965" s="438"/>
      <c r="W965" s="438"/>
      <c r="X965" s="438"/>
      <c r="Y965" s="438"/>
      <c r="Z965" s="438"/>
      <c r="AA965" s="438"/>
    </row>
    <row r="966" spans="1:27" ht="12" customHeight="1" x14ac:dyDescent="0.25">
      <c r="A966" s="438"/>
      <c r="B966" s="438"/>
      <c r="C966" s="438"/>
      <c r="D966" s="438"/>
      <c r="E966" s="438"/>
      <c r="F966" s="438"/>
      <c r="G966" s="438"/>
      <c r="H966" s="438"/>
      <c r="I966" s="438"/>
      <c r="J966" s="438"/>
      <c r="K966" s="438"/>
      <c r="L966" s="438"/>
      <c r="M966" s="438"/>
      <c r="N966" s="447"/>
      <c r="O966" s="443"/>
      <c r="P966" s="438"/>
      <c r="Q966" s="438"/>
      <c r="R966" s="438"/>
      <c r="S966" s="438"/>
      <c r="T966" s="438"/>
      <c r="U966" s="438"/>
      <c r="V966" s="438"/>
      <c r="W966" s="438"/>
      <c r="X966" s="438"/>
      <c r="Y966" s="438"/>
      <c r="Z966" s="438"/>
      <c r="AA966" s="438"/>
    </row>
    <row r="967" spans="1:27" ht="12" customHeight="1" x14ac:dyDescent="0.25">
      <c r="A967" s="438"/>
      <c r="B967" s="438"/>
      <c r="C967" s="438"/>
      <c r="D967" s="438"/>
      <c r="E967" s="438"/>
      <c r="F967" s="438"/>
      <c r="G967" s="438"/>
      <c r="H967" s="438"/>
      <c r="I967" s="438"/>
      <c r="J967" s="438"/>
      <c r="K967" s="438"/>
      <c r="L967" s="438"/>
      <c r="M967" s="438"/>
      <c r="N967" s="447"/>
      <c r="O967" s="443"/>
      <c r="P967" s="438"/>
      <c r="Q967" s="438"/>
      <c r="R967" s="438"/>
      <c r="S967" s="438"/>
      <c r="T967" s="438"/>
      <c r="U967" s="438"/>
      <c r="V967" s="438"/>
      <c r="W967" s="438"/>
      <c r="X967" s="438"/>
      <c r="Y967" s="438"/>
      <c r="Z967" s="438"/>
      <c r="AA967" s="438"/>
    </row>
    <row r="968" spans="1:27" ht="12" customHeight="1" x14ac:dyDescent="0.25">
      <c r="A968" s="438"/>
      <c r="B968" s="438"/>
      <c r="C968" s="438"/>
      <c r="D968" s="438"/>
      <c r="E968" s="438"/>
      <c r="F968" s="438"/>
      <c r="G968" s="438"/>
      <c r="H968" s="438"/>
      <c r="I968" s="438"/>
      <c r="J968" s="438"/>
      <c r="K968" s="438"/>
      <c r="L968" s="438"/>
      <c r="M968" s="438"/>
      <c r="N968" s="447"/>
      <c r="O968" s="443"/>
      <c r="P968" s="438"/>
      <c r="Q968" s="438"/>
      <c r="R968" s="438"/>
      <c r="S968" s="438"/>
      <c r="T968" s="438"/>
      <c r="U968" s="438"/>
      <c r="V968" s="438"/>
      <c r="W968" s="438"/>
      <c r="X968" s="438"/>
      <c r="Y968" s="438"/>
      <c r="Z968" s="438"/>
      <c r="AA968" s="438"/>
    </row>
    <row r="969" spans="1:27" ht="12" customHeight="1" x14ac:dyDescent="0.25">
      <c r="A969" s="438"/>
      <c r="B969" s="438"/>
      <c r="C969" s="438"/>
      <c r="D969" s="438"/>
      <c r="E969" s="438"/>
      <c r="F969" s="438"/>
      <c r="G969" s="438"/>
      <c r="H969" s="438"/>
      <c r="I969" s="438"/>
      <c r="J969" s="438"/>
      <c r="K969" s="438"/>
      <c r="L969" s="438"/>
      <c r="M969" s="438"/>
      <c r="N969" s="447"/>
      <c r="O969" s="443"/>
      <c r="P969" s="438"/>
      <c r="Q969" s="438"/>
      <c r="R969" s="438"/>
      <c r="S969" s="438"/>
      <c r="T969" s="438"/>
      <c r="U969" s="438"/>
      <c r="V969" s="438"/>
      <c r="W969" s="438"/>
      <c r="X969" s="438"/>
      <c r="Y969" s="438"/>
      <c r="Z969" s="438"/>
      <c r="AA969" s="438"/>
    </row>
    <row r="970" spans="1:27" ht="12" customHeight="1" x14ac:dyDescent="0.25">
      <c r="A970" s="438"/>
      <c r="B970" s="438"/>
      <c r="C970" s="438"/>
      <c r="D970" s="438"/>
      <c r="E970" s="438"/>
      <c r="F970" s="438"/>
      <c r="G970" s="438"/>
      <c r="H970" s="438"/>
      <c r="I970" s="438"/>
      <c r="J970" s="438"/>
      <c r="K970" s="438"/>
      <c r="L970" s="438"/>
      <c r="M970" s="438"/>
      <c r="N970" s="447"/>
      <c r="O970" s="443"/>
      <c r="P970" s="438"/>
      <c r="Q970" s="438"/>
      <c r="R970" s="438"/>
      <c r="S970" s="438"/>
      <c r="T970" s="438"/>
      <c r="U970" s="438"/>
      <c r="V970" s="438"/>
      <c r="W970" s="438"/>
      <c r="X970" s="438"/>
      <c r="Y970" s="438"/>
      <c r="Z970" s="438"/>
      <c r="AA970" s="438"/>
    </row>
    <row r="971" spans="1:27" ht="12" customHeight="1" x14ac:dyDescent="0.25">
      <c r="A971" s="438"/>
      <c r="B971" s="438"/>
      <c r="C971" s="438"/>
      <c r="D971" s="438"/>
      <c r="E971" s="438"/>
      <c r="F971" s="438"/>
      <c r="G971" s="438"/>
      <c r="H971" s="438"/>
      <c r="I971" s="438"/>
      <c r="J971" s="438"/>
      <c r="K971" s="438"/>
      <c r="L971" s="438"/>
      <c r="M971" s="438"/>
      <c r="N971" s="447"/>
      <c r="O971" s="443"/>
      <c r="P971" s="438"/>
      <c r="Q971" s="438"/>
      <c r="R971" s="438"/>
      <c r="S971" s="438"/>
      <c r="T971" s="438"/>
      <c r="U971" s="438"/>
      <c r="V971" s="438"/>
      <c r="W971" s="438"/>
      <c r="X971" s="438"/>
      <c r="Y971" s="438"/>
      <c r="Z971" s="438"/>
      <c r="AA971" s="438"/>
    </row>
    <row r="972" spans="1:27" ht="12" customHeight="1" x14ac:dyDescent="0.25">
      <c r="A972" s="438"/>
      <c r="B972" s="438"/>
      <c r="C972" s="438"/>
      <c r="D972" s="438"/>
      <c r="E972" s="438"/>
      <c r="F972" s="438"/>
      <c r="G972" s="438"/>
      <c r="H972" s="438"/>
      <c r="I972" s="438"/>
      <c r="J972" s="438"/>
      <c r="K972" s="438"/>
      <c r="L972" s="438"/>
      <c r="M972" s="438"/>
      <c r="N972" s="447"/>
      <c r="O972" s="443"/>
      <c r="P972" s="438"/>
      <c r="Q972" s="438"/>
      <c r="R972" s="438"/>
      <c r="S972" s="438"/>
      <c r="T972" s="438"/>
      <c r="U972" s="438"/>
      <c r="V972" s="438"/>
      <c r="W972" s="438"/>
      <c r="X972" s="438"/>
      <c r="Y972" s="438"/>
      <c r="Z972" s="438"/>
      <c r="AA972" s="438"/>
    </row>
    <row r="973" spans="1:27" ht="12" customHeight="1" x14ac:dyDescent="0.25">
      <c r="A973" s="438"/>
      <c r="B973" s="438"/>
      <c r="C973" s="438"/>
      <c r="D973" s="438"/>
      <c r="E973" s="438"/>
      <c r="F973" s="438"/>
      <c r="G973" s="438"/>
      <c r="H973" s="438"/>
      <c r="I973" s="438"/>
      <c r="J973" s="438"/>
      <c r="K973" s="438"/>
      <c r="L973" s="438"/>
      <c r="M973" s="438"/>
      <c r="N973" s="447"/>
      <c r="O973" s="443"/>
      <c r="P973" s="438"/>
      <c r="Q973" s="438"/>
      <c r="R973" s="438"/>
      <c r="S973" s="438"/>
      <c r="T973" s="438"/>
      <c r="U973" s="438"/>
      <c r="V973" s="438"/>
      <c r="W973" s="438"/>
      <c r="X973" s="438"/>
      <c r="Y973" s="438"/>
      <c r="Z973" s="438"/>
      <c r="AA973" s="438"/>
    </row>
    <row r="974" spans="1:27" ht="12" customHeight="1" x14ac:dyDescent="0.25">
      <c r="A974" s="438"/>
      <c r="B974" s="438"/>
      <c r="C974" s="438"/>
      <c r="D974" s="438"/>
      <c r="E974" s="438"/>
      <c r="F974" s="438"/>
      <c r="G974" s="438"/>
      <c r="H974" s="438"/>
      <c r="I974" s="438"/>
      <c r="J974" s="438"/>
      <c r="K974" s="438"/>
      <c r="L974" s="438"/>
      <c r="M974" s="438"/>
      <c r="N974" s="447"/>
      <c r="O974" s="443"/>
      <c r="P974" s="438"/>
      <c r="Q974" s="438"/>
      <c r="R974" s="438"/>
      <c r="S974" s="438"/>
      <c r="T974" s="438"/>
      <c r="U974" s="438"/>
      <c r="V974" s="438"/>
      <c r="W974" s="438"/>
      <c r="X974" s="438"/>
      <c r="Y974" s="438"/>
      <c r="Z974" s="438"/>
      <c r="AA974" s="438"/>
    </row>
    <row r="975" spans="1:27" ht="12" customHeight="1" x14ac:dyDescent="0.25">
      <c r="A975" s="438"/>
      <c r="B975" s="438"/>
      <c r="C975" s="438"/>
      <c r="D975" s="438"/>
      <c r="E975" s="438"/>
      <c r="F975" s="438"/>
      <c r="G975" s="438"/>
      <c r="H975" s="438"/>
      <c r="I975" s="438"/>
      <c r="J975" s="438"/>
      <c r="K975" s="438"/>
      <c r="L975" s="438"/>
      <c r="M975" s="438"/>
      <c r="N975" s="447"/>
      <c r="O975" s="443"/>
      <c r="P975" s="438"/>
      <c r="Q975" s="438"/>
      <c r="R975" s="438"/>
      <c r="S975" s="438"/>
      <c r="T975" s="438"/>
      <c r="U975" s="438"/>
      <c r="V975" s="438"/>
      <c r="W975" s="438"/>
      <c r="X975" s="438"/>
      <c r="Y975" s="438"/>
      <c r="Z975" s="438"/>
      <c r="AA975" s="438"/>
    </row>
    <row r="976" spans="1:27" ht="12" customHeight="1" x14ac:dyDescent="0.25">
      <c r="A976" s="438"/>
      <c r="B976" s="438"/>
      <c r="C976" s="438"/>
      <c r="D976" s="438"/>
      <c r="E976" s="438"/>
      <c r="F976" s="438"/>
      <c r="G976" s="438"/>
      <c r="H976" s="438"/>
      <c r="I976" s="438"/>
      <c r="J976" s="438"/>
      <c r="K976" s="438"/>
      <c r="L976" s="438"/>
      <c r="M976" s="438"/>
      <c r="N976" s="447"/>
      <c r="O976" s="443"/>
      <c r="P976" s="438"/>
      <c r="Q976" s="438"/>
      <c r="R976" s="438"/>
      <c r="S976" s="438"/>
      <c r="T976" s="438"/>
      <c r="U976" s="438"/>
      <c r="V976" s="438"/>
      <c r="W976" s="438"/>
      <c r="X976" s="438"/>
      <c r="Y976" s="438"/>
      <c r="Z976" s="438"/>
      <c r="AA976" s="438"/>
    </row>
    <row r="977" spans="1:27" ht="12" customHeight="1" x14ac:dyDescent="0.25">
      <c r="A977" s="438"/>
      <c r="B977" s="438"/>
      <c r="C977" s="438"/>
      <c r="D977" s="438"/>
      <c r="E977" s="438"/>
      <c r="F977" s="438"/>
      <c r="G977" s="438"/>
      <c r="H977" s="438"/>
      <c r="I977" s="438"/>
      <c r="J977" s="438"/>
      <c r="K977" s="438"/>
      <c r="L977" s="438"/>
      <c r="M977" s="438"/>
      <c r="N977" s="447"/>
      <c r="O977" s="443"/>
      <c r="P977" s="438"/>
      <c r="Q977" s="438"/>
      <c r="R977" s="438"/>
      <c r="S977" s="438"/>
      <c r="T977" s="438"/>
      <c r="U977" s="438"/>
      <c r="V977" s="438"/>
      <c r="W977" s="438"/>
      <c r="X977" s="438"/>
      <c r="Y977" s="438"/>
      <c r="Z977" s="438"/>
      <c r="AA977" s="438"/>
    </row>
    <row r="978" spans="1:27" ht="12" customHeight="1" x14ac:dyDescent="0.25">
      <c r="A978" s="438"/>
      <c r="B978" s="438"/>
      <c r="C978" s="438"/>
      <c r="D978" s="438"/>
      <c r="E978" s="438"/>
      <c r="F978" s="438"/>
      <c r="G978" s="438"/>
      <c r="H978" s="438"/>
      <c r="I978" s="438"/>
      <c r="J978" s="438"/>
      <c r="K978" s="438"/>
      <c r="L978" s="438"/>
      <c r="M978" s="438"/>
      <c r="N978" s="447"/>
      <c r="O978" s="443"/>
      <c r="P978" s="438"/>
      <c r="Q978" s="438"/>
      <c r="R978" s="438"/>
      <c r="S978" s="438"/>
      <c r="T978" s="438"/>
      <c r="U978" s="438"/>
      <c r="V978" s="438"/>
      <c r="W978" s="438"/>
      <c r="X978" s="438"/>
      <c r="Y978" s="438"/>
      <c r="Z978" s="438"/>
      <c r="AA978" s="438"/>
    </row>
    <row r="979" spans="1:27" ht="12" customHeight="1" x14ac:dyDescent="0.25">
      <c r="A979" s="438"/>
      <c r="B979" s="438"/>
      <c r="C979" s="438"/>
      <c r="D979" s="438"/>
      <c r="E979" s="438"/>
      <c r="F979" s="438"/>
      <c r="G979" s="438"/>
      <c r="H979" s="438"/>
      <c r="I979" s="438"/>
      <c r="J979" s="438"/>
      <c r="K979" s="438"/>
      <c r="L979" s="438"/>
      <c r="M979" s="438"/>
      <c r="N979" s="447"/>
      <c r="O979" s="443"/>
      <c r="P979" s="438"/>
      <c r="Q979" s="438"/>
      <c r="R979" s="438"/>
      <c r="S979" s="438"/>
      <c r="T979" s="438"/>
      <c r="U979" s="438"/>
      <c r="V979" s="438"/>
      <c r="W979" s="438"/>
      <c r="X979" s="438"/>
      <c r="Y979" s="438"/>
      <c r="Z979" s="438"/>
      <c r="AA979" s="438"/>
    </row>
    <row r="980" spans="1:27" ht="12" customHeight="1" x14ac:dyDescent="0.25">
      <c r="A980" s="438"/>
      <c r="B980" s="438"/>
      <c r="C980" s="438"/>
      <c r="D980" s="438"/>
      <c r="E980" s="438"/>
      <c r="F980" s="438"/>
      <c r="G980" s="438"/>
      <c r="H980" s="438"/>
      <c r="I980" s="438"/>
      <c r="J980" s="438"/>
      <c r="K980" s="438"/>
      <c r="L980" s="438"/>
      <c r="M980" s="438"/>
      <c r="N980" s="447"/>
      <c r="O980" s="443"/>
      <c r="P980" s="438"/>
      <c r="Q980" s="438"/>
      <c r="R980" s="438"/>
      <c r="S980" s="438"/>
      <c r="T980" s="438"/>
      <c r="U980" s="438"/>
      <c r="V980" s="438"/>
      <c r="W980" s="438"/>
      <c r="X980" s="438"/>
      <c r="Y980" s="438"/>
      <c r="Z980" s="438"/>
      <c r="AA980" s="438"/>
    </row>
    <row r="981" spans="1:27" ht="12" customHeight="1" x14ac:dyDescent="0.25">
      <c r="A981" s="438"/>
      <c r="B981" s="438"/>
      <c r="C981" s="438"/>
      <c r="D981" s="438"/>
      <c r="E981" s="438"/>
      <c r="F981" s="438"/>
      <c r="G981" s="438"/>
      <c r="H981" s="438"/>
      <c r="I981" s="438"/>
      <c r="J981" s="438"/>
      <c r="K981" s="438"/>
      <c r="L981" s="438"/>
      <c r="M981" s="438"/>
      <c r="N981" s="447"/>
      <c r="O981" s="443"/>
      <c r="P981" s="438"/>
      <c r="Q981" s="438"/>
      <c r="R981" s="438"/>
      <c r="S981" s="438"/>
      <c r="T981" s="438"/>
      <c r="U981" s="438"/>
      <c r="V981" s="438"/>
      <c r="W981" s="438"/>
      <c r="X981" s="438"/>
      <c r="Y981" s="438"/>
      <c r="Z981" s="438"/>
      <c r="AA981" s="438"/>
    </row>
    <row r="982" spans="1:27" ht="12" customHeight="1" x14ac:dyDescent="0.25">
      <c r="A982" s="438"/>
      <c r="B982" s="438"/>
      <c r="C982" s="438"/>
      <c r="D982" s="438"/>
      <c r="E982" s="438"/>
      <c r="F982" s="438"/>
      <c r="G982" s="438"/>
      <c r="H982" s="438"/>
      <c r="I982" s="438"/>
      <c r="J982" s="438"/>
      <c r="K982" s="438"/>
      <c r="L982" s="438"/>
      <c r="M982" s="438"/>
      <c r="N982" s="447"/>
      <c r="O982" s="443"/>
      <c r="P982" s="438"/>
      <c r="Q982" s="438"/>
      <c r="R982" s="438"/>
      <c r="S982" s="438"/>
      <c r="T982" s="438"/>
      <c r="U982" s="438"/>
      <c r="V982" s="438"/>
      <c r="W982" s="438"/>
      <c r="X982" s="438"/>
      <c r="Y982" s="438"/>
      <c r="Z982" s="438"/>
      <c r="AA982" s="438"/>
    </row>
    <row r="983" spans="1:27" ht="12" customHeight="1" x14ac:dyDescent="0.25">
      <c r="A983" s="438"/>
      <c r="B983" s="438"/>
      <c r="C983" s="438"/>
      <c r="D983" s="438"/>
      <c r="E983" s="438"/>
      <c r="F983" s="438"/>
      <c r="G983" s="438"/>
      <c r="H983" s="438"/>
      <c r="I983" s="438"/>
      <c r="J983" s="438"/>
      <c r="K983" s="438"/>
      <c r="L983" s="438"/>
      <c r="M983" s="438"/>
      <c r="N983" s="447"/>
      <c r="O983" s="443"/>
      <c r="P983" s="438"/>
      <c r="Q983" s="438"/>
      <c r="R983" s="438"/>
      <c r="S983" s="438"/>
      <c r="T983" s="438"/>
      <c r="U983" s="438"/>
      <c r="V983" s="438"/>
      <c r="W983" s="438"/>
      <c r="X983" s="438"/>
      <c r="Y983" s="438"/>
      <c r="Z983" s="438"/>
      <c r="AA983" s="438"/>
    </row>
    <row r="984" spans="1:27" ht="12" customHeight="1" x14ac:dyDescent="0.25">
      <c r="A984" s="438"/>
      <c r="B984" s="438"/>
      <c r="C984" s="438"/>
      <c r="D984" s="438"/>
      <c r="E984" s="438"/>
      <c r="F984" s="438"/>
      <c r="G984" s="438"/>
      <c r="H984" s="438"/>
      <c r="I984" s="438"/>
      <c r="J984" s="438"/>
      <c r="K984" s="438"/>
      <c r="L984" s="438"/>
      <c r="M984" s="438"/>
      <c r="N984" s="447"/>
      <c r="O984" s="443"/>
      <c r="P984" s="438"/>
      <c r="Q984" s="438"/>
      <c r="R984" s="438"/>
      <c r="S984" s="438"/>
      <c r="T984" s="438"/>
      <c r="U984" s="438"/>
      <c r="V984" s="438"/>
      <c r="W984" s="438"/>
      <c r="X984" s="438"/>
      <c r="Y984" s="438"/>
      <c r="Z984" s="438"/>
      <c r="AA984" s="438"/>
    </row>
    <row r="985" spans="1:27" ht="12" customHeight="1" x14ac:dyDescent="0.25">
      <c r="A985" s="438"/>
      <c r="B985" s="438"/>
      <c r="C985" s="438"/>
      <c r="D985" s="438"/>
      <c r="E985" s="438"/>
      <c r="F985" s="438"/>
      <c r="G985" s="438"/>
      <c r="H985" s="438"/>
      <c r="I985" s="438"/>
      <c r="J985" s="438"/>
      <c r="K985" s="438"/>
      <c r="L985" s="438"/>
      <c r="M985" s="438"/>
      <c r="N985" s="447"/>
      <c r="O985" s="443"/>
      <c r="P985" s="438"/>
      <c r="Q985" s="438"/>
      <c r="R985" s="438"/>
      <c r="S985" s="438"/>
      <c r="T985" s="438"/>
      <c r="U985" s="438"/>
      <c r="V985" s="438"/>
      <c r="W985" s="438"/>
      <c r="X985" s="438"/>
      <c r="Y985" s="438"/>
      <c r="Z985" s="438"/>
      <c r="AA985" s="438"/>
    </row>
    <row r="986" spans="1:27" ht="12" customHeight="1" x14ac:dyDescent="0.25">
      <c r="A986" s="438"/>
      <c r="B986" s="438"/>
      <c r="C986" s="438"/>
      <c r="D986" s="438"/>
      <c r="E986" s="438"/>
      <c r="F986" s="438"/>
      <c r="G986" s="438"/>
      <c r="H986" s="438"/>
      <c r="I986" s="438"/>
      <c r="J986" s="438"/>
      <c r="K986" s="438"/>
      <c r="L986" s="438"/>
      <c r="M986" s="438"/>
      <c r="N986" s="447"/>
      <c r="O986" s="443"/>
      <c r="P986" s="438"/>
      <c r="Q986" s="438"/>
      <c r="R986" s="438"/>
      <c r="S986" s="438"/>
      <c r="T986" s="438"/>
      <c r="U986" s="438"/>
      <c r="V986" s="438"/>
      <c r="W986" s="438"/>
      <c r="X986" s="438"/>
      <c r="Y986" s="438"/>
      <c r="Z986" s="438"/>
      <c r="AA986" s="438"/>
    </row>
    <row r="987" spans="1:27" ht="12" customHeight="1" x14ac:dyDescent="0.25">
      <c r="A987" s="438"/>
      <c r="B987" s="438"/>
      <c r="C987" s="438"/>
      <c r="D987" s="438"/>
      <c r="E987" s="438"/>
      <c r="F987" s="438"/>
      <c r="G987" s="438"/>
      <c r="H987" s="438"/>
      <c r="I987" s="438"/>
      <c r="J987" s="438"/>
      <c r="K987" s="438"/>
      <c r="L987" s="438"/>
      <c r="M987" s="438"/>
      <c r="N987" s="447"/>
      <c r="O987" s="443"/>
      <c r="P987" s="438"/>
      <c r="Q987" s="438"/>
      <c r="R987" s="438"/>
      <c r="S987" s="438"/>
      <c r="T987" s="438"/>
      <c r="U987" s="438"/>
      <c r="V987" s="438"/>
      <c r="W987" s="438"/>
      <c r="X987" s="438"/>
      <c r="Y987" s="438"/>
      <c r="Z987" s="438"/>
      <c r="AA987" s="438"/>
    </row>
    <row r="988" spans="1:27" ht="12" customHeight="1" x14ac:dyDescent="0.25">
      <c r="A988" s="438"/>
      <c r="B988" s="438"/>
      <c r="C988" s="438"/>
      <c r="D988" s="438"/>
      <c r="E988" s="438"/>
      <c r="F988" s="438"/>
      <c r="G988" s="438"/>
      <c r="H988" s="438"/>
      <c r="I988" s="438"/>
      <c r="J988" s="438"/>
      <c r="K988" s="438"/>
      <c r="L988" s="438"/>
      <c r="M988" s="438"/>
      <c r="N988" s="447"/>
      <c r="O988" s="443"/>
      <c r="P988" s="438"/>
      <c r="Q988" s="438"/>
      <c r="R988" s="438"/>
      <c r="S988" s="438"/>
      <c r="T988" s="438"/>
      <c r="U988" s="438"/>
      <c r="V988" s="438"/>
      <c r="W988" s="438"/>
      <c r="X988" s="438"/>
      <c r="Y988" s="438"/>
      <c r="Z988" s="438"/>
      <c r="AA988" s="438"/>
    </row>
    <row r="989" spans="1:27" ht="12" customHeight="1" x14ac:dyDescent="0.25">
      <c r="A989" s="438"/>
      <c r="B989" s="438"/>
      <c r="C989" s="438"/>
      <c r="D989" s="438"/>
      <c r="E989" s="438"/>
      <c r="F989" s="438"/>
      <c r="G989" s="438"/>
      <c r="H989" s="438"/>
      <c r="I989" s="438"/>
      <c r="J989" s="438"/>
      <c r="K989" s="438"/>
      <c r="L989" s="438"/>
      <c r="M989" s="438"/>
      <c r="N989" s="447"/>
      <c r="O989" s="443"/>
      <c r="P989" s="438"/>
      <c r="Q989" s="438"/>
      <c r="R989" s="438"/>
      <c r="S989" s="438"/>
      <c r="T989" s="438"/>
      <c r="U989" s="438"/>
      <c r="V989" s="438"/>
      <c r="W989" s="438"/>
      <c r="X989" s="438"/>
      <c r="Y989" s="438"/>
      <c r="Z989" s="438"/>
      <c r="AA989" s="438"/>
    </row>
    <row r="990" spans="1:27" ht="12" customHeight="1" x14ac:dyDescent="0.25">
      <c r="A990" s="438"/>
      <c r="B990" s="438"/>
      <c r="C990" s="438"/>
      <c r="D990" s="438"/>
      <c r="E990" s="438"/>
      <c r="F990" s="438"/>
      <c r="G990" s="438"/>
      <c r="H990" s="438"/>
      <c r="I990" s="438"/>
      <c r="J990" s="438"/>
      <c r="K990" s="438"/>
      <c r="L990" s="438"/>
      <c r="M990" s="438"/>
      <c r="N990" s="447"/>
      <c r="O990" s="443"/>
      <c r="P990" s="438"/>
      <c r="Q990" s="438"/>
      <c r="R990" s="438"/>
      <c r="S990" s="438"/>
      <c r="T990" s="438"/>
      <c r="U990" s="438"/>
      <c r="V990" s="438"/>
      <c r="W990" s="438"/>
      <c r="X990" s="438"/>
      <c r="Y990" s="438"/>
      <c r="Z990" s="438"/>
      <c r="AA990" s="438"/>
    </row>
    <row r="991" spans="1:27" ht="12" customHeight="1" x14ac:dyDescent="0.25">
      <c r="A991" s="438"/>
      <c r="B991" s="438"/>
      <c r="C991" s="438"/>
      <c r="D991" s="438"/>
      <c r="E991" s="438"/>
      <c r="F991" s="438"/>
      <c r="G991" s="438"/>
      <c r="H991" s="438"/>
      <c r="I991" s="438"/>
      <c r="J991" s="438"/>
      <c r="K991" s="438"/>
      <c r="L991" s="438"/>
      <c r="M991" s="438"/>
      <c r="N991" s="447"/>
      <c r="O991" s="443"/>
      <c r="P991" s="438"/>
      <c r="Q991" s="438"/>
      <c r="R991" s="438"/>
      <c r="S991" s="438"/>
      <c r="T991" s="438"/>
      <c r="U991" s="438"/>
      <c r="V991" s="438"/>
      <c r="W991" s="438"/>
      <c r="X991" s="438"/>
      <c r="Y991" s="438"/>
      <c r="Z991" s="438"/>
      <c r="AA991" s="438"/>
    </row>
    <row r="992" spans="1:27" ht="12" customHeight="1" x14ac:dyDescent="0.25">
      <c r="A992" s="438"/>
      <c r="B992" s="438"/>
      <c r="C992" s="438"/>
      <c r="D992" s="438"/>
      <c r="E992" s="438"/>
      <c r="F992" s="438"/>
      <c r="G992" s="438"/>
      <c r="H992" s="438"/>
      <c r="I992" s="438"/>
      <c r="J992" s="438"/>
      <c r="K992" s="438"/>
      <c r="L992" s="438"/>
      <c r="M992" s="438"/>
      <c r="N992" s="447"/>
      <c r="O992" s="443"/>
      <c r="P992" s="438"/>
      <c r="Q992" s="438"/>
      <c r="R992" s="438"/>
      <c r="S992" s="438"/>
      <c r="T992" s="438"/>
      <c r="U992" s="438"/>
      <c r="V992" s="438"/>
      <c r="W992" s="438"/>
      <c r="X992" s="438"/>
      <c r="Y992" s="438"/>
      <c r="Z992" s="438"/>
      <c r="AA992" s="438"/>
    </row>
    <row r="993" spans="1:27" ht="12" customHeight="1" x14ac:dyDescent="0.25">
      <c r="A993" s="438"/>
      <c r="B993" s="438"/>
      <c r="C993" s="438"/>
      <c r="D993" s="438"/>
      <c r="E993" s="438"/>
      <c r="F993" s="438"/>
      <c r="G993" s="438"/>
      <c r="H993" s="438"/>
      <c r="I993" s="438"/>
      <c r="J993" s="438"/>
      <c r="K993" s="438"/>
      <c r="L993" s="438"/>
      <c r="M993" s="438"/>
      <c r="N993" s="447"/>
      <c r="O993" s="443"/>
      <c r="P993" s="438"/>
      <c r="Q993" s="438"/>
      <c r="R993" s="438"/>
      <c r="S993" s="438"/>
      <c r="T993" s="438"/>
      <c r="U993" s="438"/>
      <c r="V993" s="438"/>
      <c r="W993" s="438"/>
      <c r="X993" s="438"/>
      <c r="Y993" s="438"/>
      <c r="Z993" s="438"/>
      <c r="AA993" s="438"/>
    </row>
    <row r="994" spans="1:27" ht="12" customHeight="1" x14ac:dyDescent="0.25">
      <c r="A994" s="438"/>
      <c r="B994" s="438"/>
      <c r="C994" s="438"/>
      <c r="D994" s="438"/>
      <c r="E994" s="438"/>
      <c r="F994" s="438"/>
      <c r="G994" s="438"/>
      <c r="H994" s="438"/>
      <c r="I994" s="438"/>
      <c r="J994" s="438"/>
      <c r="K994" s="438"/>
      <c r="L994" s="438"/>
      <c r="M994" s="438"/>
      <c r="N994" s="447"/>
      <c r="O994" s="443"/>
      <c r="P994" s="438"/>
      <c r="Q994" s="438"/>
      <c r="R994" s="438"/>
      <c r="S994" s="438"/>
      <c r="T994" s="438"/>
      <c r="U994" s="438"/>
      <c r="V994" s="438"/>
      <c r="W994" s="438"/>
      <c r="X994" s="438"/>
      <c r="Y994" s="438"/>
      <c r="Z994" s="438"/>
      <c r="AA994" s="438"/>
    </row>
    <row r="995" spans="1:27" ht="12" customHeight="1" x14ac:dyDescent="0.25">
      <c r="A995" s="438"/>
      <c r="B995" s="438"/>
      <c r="C995" s="438"/>
      <c r="D995" s="438"/>
      <c r="E995" s="438"/>
      <c r="F995" s="438"/>
      <c r="G995" s="438"/>
      <c r="H995" s="438"/>
      <c r="I995" s="438"/>
      <c r="J995" s="438"/>
      <c r="K995" s="438"/>
      <c r="L995" s="438"/>
      <c r="M995" s="438"/>
      <c r="N995" s="447"/>
      <c r="O995" s="443"/>
      <c r="P995" s="438"/>
      <c r="Q995" s="438"/>
      <c r="R995" s="438"/>
      <c r="S995" s="438"/>
      <c r="T995" s="438"/>
      <c r="U995" s="438"/>
      <c r="V995" s="438"/>
      <c r="W995" s="438"/>
      <c r="X995" s="438"/>
      <c r="Y995" s="438"/>
      <c r="Z995" s="438"/>
      <c r="AA995" s="438"/>
    </row>
    <row r="996" spans="1:27" ht="12" customHeight="1" x14ac:dyDescent="0.25">
      <c r="A996" s="438"/>
      <c r="B996" s="438"/>
      <c r="C996" s="438"/>
      <c r="D996" s="438"/>
      <c r="E996" s="438"/>
      <c r="F996" s="438"/>
      <c r="G996" s="438"/>
      <c r="H996" s="438"/>
      <c r="I996" s="438"/>
      <c r="J996" s="438"/>
      <c r="K996" s="438"/>
      <c r="L996" s="438"/>
      <c r="M996" s="438"/>
      <c r="N996" s="447"/>
      <c r="O996" s="443"/>
      <c r="P996" s="438"/>
      <c r="Q996" s="438"/>
      <c r="R996" s="438"/>
      <c r="S996" s="438"/>
      <c r="T996" s="438"/>
      <c r="U996" s="438"/>
      <c r="V996" s="438"/>
      <c r="W996" s="438"/>
      <c r="X996" s="438"/>
      <c r="Y996" s="438"/>
      <c r="Z996" s="438"/>
      <c r="AA996" s="438"/>
    </row>
    <row r="997" spans="1:27" ht="12" customHeight="1" x14ac:dyDescent="0.25">
      <c r="A997" s="438"/>
      <c r="B997" s="438"/>
      <c r="C997" s="438"/>
      <c r="D997" s="438"/>
      <c r="E997" s="438"/>
      <c r="F997" s="438"/>
      <c r="G997" s="438"/>
      <c r="H997" s="438"/>
      <c r="I997" s="438"/>
      <c r="J997" s="438"/>
      <c r="K997" s="438"/>
      <c r="L997" s="438"/>
      <c r="M997" s="438"/>
      <c r="N997" s="447"/>
      <c r="O997" s="443"/>
      <c r="P997" s="438"/>
      <c r="Q997" s="438"/>
      <c r="R997" s="438"/>
      <c r="S997" s="438"/>
      <c r="T997" s="438"/>
      <c r="U997" s="438"/>
      <c r="V997" s="438"/>
      <c r="W997" s="438"/>
      <c r="X997" s="438"/>
      <c r="Y997" s="438"/>
      <c r="Z997" s="438"/>
      <c r="AA997" s="438"/>
    </row>
    <row r="998" spans="1:27" ht="12" customHeight="1" x14ac:dyDescent="0.25">
      <c r="A998" s="438"/>
      <c r="B998" s="438"/>
      <c r="C998" s="438"/>
      <c r="D998" s="438"/>
      <c r="E998" s="438"/>
      <c r="F998" s="438"/>
      <c r="G998" s="438"/>
      <c r="H998" s="438"/>
      <c r="I998" s="438"/>
      <c r="J998" s="438"/>
      <c r="K998" s="438"/>
      <c r="L998" s="438"/>
      <c r="M998" s="438"/>
      <c r="N998" s="447"/>
      <c r="O998" s="443"/>
      <c r="P998" s="438"/>
      <c r="Q998" s="438"/>
      <c r="R998" s="438"/>
      <c r="S998" s="438"/>
      <c r="T998" s="438"/>
      <c r="U998" s="438"/>
      <c r="V998" s="438"/>
      <c r="W998" s="438"/>
      <c r="X998" s="438"/>
      <c r="Y998" s="438"/>
      <c r="Z998" s="438"/>
      <c r="AA998" s="438"/>
    </row>
    <row r="999" spans="1:27" ht="12" customHeight="1" x14ac:dyDescent="0.25">
      <c r="A999" s="438"/>
      <c r="B999" s="438"/>
      <c r="C999" s="438"/>
      <c r="D999" s="438"/>
      <c r="E999" s="438"/>
      <c r="F999" s="438"/>
      <c r="G999" s="438"/>
      <c r="H999" s="438"/>
      <c r="I999" s="438"/>
      <c r="J999" s="438"/>
      <c r="K999" s="438"/>
      <c r="L999" s="438"/>
      <c r="M999" s="438"/>
      <c r="N999" s="447"/>
      <c r="O999" s="443"/>
      <c r="P999" s="438"/>
      <c r="Q999" s="438"/>
      <c r="R999" s="438"/>
      <c r="S999" s="438"/>
      <c r="T999" s="438"/>
      <c r="U999" s="438"/>
      <c r="V999" s="438"/>
      <c r="W999" s="438"/>
      <c r="X999" s="438"/>
      <c r="Y999" s="438"/>
      <c r="Z999" s="438"/>
      <c r="AA999" s="438"/>
    </row>
    <row r="1000" spans="1:27" ht="12" customHeight="1" x14ac:dyDescent="0.25">
      <c r="A1000" s="438"/>
      <c r="B1000" s="438"/>
      <c r="C1000" s="438"/>
      <c r="D1000" s="438"/>
      <c r="E1000" s="438"/>
      <c r="F1000" s="438"/>
      <c r="G1000" s="438"/>
      <c r="H1000" s="438"/>
      <c r="I1000" s="438"/>
      <c r="J1000" s="438"/>
      <c r="K1000" s="438"/>
      <c r="L1000" s="438"/>
      <c r="M1000" s="438"/>
      <c r="N1000" s="447"/>
      <c r="O1000" s="443"/>
      <c r="P1000" s="438"/>
      <c r="Q1000" s="438"/>
      <c r="R1000" s="438"/>
      <c r="S1000" s="438"/>
      <c r="T1000" s="438"/>
      <c r="U1000" s="438"/>
      <c r="V1000" s="438"/>
      <c r="W1000" s="438"/>
      <c r="X1000" s="438"/>
      <c r="Y1000" s="438"/>
      <c r="Z1000" s="438"/>
      <c r="AA1000" s="438"/>
    </row>
    <row r="1001" spans="1:27" ht="12" customHeight="1" x14ac:dyDescent="0.25">
      <c r="A1001" s="438"/>
      <c r="B1001" s="438"/>
      <c r="C1001" s="438"/>
      <c r="D1001" s="438"/>
      <c r="E1001" s="438"/>
      <c r="F1001" s="438"/>
      <c r="G1001" s="438"/>
      <c r="H1001" s="438"/>
      <c r="I1001" s="438"/>
      <c r="J1001" s="438"/>
      <c r="K1001" s="438"/>
      <c r="L1001" s="438"/>
      <c r="M1001" s="438"/>
      <c r="N1001" s="447"/>
      <c r="O1001" s="443"/>
      <c r="P1001" s="438"/>
      <c r="Q1001" s="438"/>
      <c r="R1001" s="438"/>
      <c r="S1001" s="438"/>
      <c r="T1001" s="438"/>
      <c r="U1001" s="438"/>
      <c r="V1001" s="438"/>
      <c r="W1001" s="438"/>
      <c r="X1001" s="438"/>
      <c r="Y1001" s="438"/>
      <c r="Z1001" s="438"/>
      <c r="AA1001" s="438"/>
    </row>
    <row r="1002" spans="1:27" ht="12" customHeight="1" x14ac:dyDescent="0.25">
      <c r="A1002" s="438"/>
      <c r="B1002" s="438"/>
      <c r="C1002" s="438"/>
      <c r="D1002" s="438"/>
      <c r="E1002" s="438"/>
      <c r="F1002" s="438"/>
      <c r="G1002" s="438"/>
      <c r="H1002" s="438"/>
      <c r="I1002" s="438"/>
      <c r="J1002" s="438"/>
      <c r="K1002" s="438"/>
      <c r="L1002" s="438"/>
      <c r="M1002" s="438"/>
      <c r="N1002" s="447"/>
      <c r="O1002" s="443"/>
      <c r="P1002" s="438"/>
      <c r="Q1002" s="438"/>
      <c r="R1002" s="438"/>
      <c r="S1002" s="438"/>
      <c r="T1002" s="438"/>
      <c r="U1002" s="438"/>
      <c r="V1002" s="438"/>
      <c r="W1002" s="438"/>
      <c r="X1002" s="438"/>
      <c r="Y1002" s="438"/>
      <c r="Z1002" s="438"/>
      <c r="AA1002" s="438"/>
    </row>
    <row r="1003" spans="1:27" ht="12" customHeight="1" x14ac:dyDescent="0.25">
      <c r="A1003" s="438"/>
      <c r="B1003" s="438"/>
      <c r="C1003" s="438"/>
      <c r="D1003" s="438"/>
      <c r="E1003" s="438"/>
      <c r="F1003" s="438"/>
      <c r="G1003" s="438"/>
      <c r="H1003" s="438"/>
      <c r="I1003" s="438"/>
      <c r="J1003" s="438"/>
      <c r="K1003" s="438"/>
      <c r="L1003" s="438"/>
      <c r="M1003" s="438"/>
      <c r="N1003" s="447"/>
      <c r="O1003" s="443"/>
      <c r="P1003" s="438"/>
      <c r="Q1003" s="438"/>
      <c r="R1003" s="438"/>
      <c r="S1003" s="438"/>
      <c r="T1003" s="438"/>
      <c r="U1003" s="438"/>
      <c r="V1003" s="438"/>
      <c r="W1003" s="438"/>
      <c r="X1003" s="438"/>
      <c r="Y1003" s="438"/>
      <c r="Z1003" s="438"/>
      <c r="AA1003" s="438"/>
    </row>
    <row r="1004" spans="1:27" ht="12" customHeight="1" x14ac:dyDescent="0.25">
      <c r="A1004" s="438"/>
      <c r="B1004" s="438"/>
      <c r="C1004" s="438"/>
      <c r="D1004" s="438"/>
      <c r="E1004" s="438"/>
      <c r="F1004" s="438"/>
      <c r="G1004" s="438"/>
      <c r="H1004" s="438"/>
      <c r="I1004" s="438"/>
      <c r="J1004" s="438"/>
      <c r="K1004" s="438"/>
      <c r="L1004" s="438"/>
      <c r="M1004" s="438"/>
      <c r="N1004" s="447"/>
      <c r="O1004" s="443"/>
      <c r="P1004" s="438"/>
      <c r="Q1004" s="438"/>
      <c r="R1004" s="438"/>
      <c r="S1004" s="438"/>
      <c r="T1004" s="438"/>
      <c r="U1004" s="438"/>
      <c r="V1004" s="438"/>
      <c r="W1004" s="438"/>
      <c r="X1004" s="438"/>
      <c r="Y1004" s="438"/>
      <c r="Z1004" s="438"/>
      <c r="AA1004" s="438"/>
    </row>
    <row r="1005" spans="1:27" ht="12" customHeight="1" x14ac:dyDescent="0.25">
      <c r="A1005" s="438"/>
      <c r="B1005" s="438"/>
      <c r="C1005" s="438"/>
      <c r="D1005" s="438"/>
      <c r="E1005" s="438"/>
      <c r="F1005" s="438"/>
      <c r="G1005" s="438"/>
      <c r="H1005" s="438"/>
      <c r="I1005" s="438"/>
      <c r="J1005" s="438"/>
      <c r="K1005" s="438"/>
      <c r="L1005" s="438"/>
      <c r="M1005" s="438"/>
      <c r="N1005" s="447"/>
      <c r="O1005" s="443"/>
      <c r="P1005" s="438"/>
      <c r="Q1005" s="438"/>
      <c r="R1005" s="438"/>
      <c r="S1005" s="438"/>
      <c r="T1005" s="438"/>
      <c r="U1005" s="438"/>
      <c r="V1005" s="438"/>
      <c r="W1005" s="438"/>
      <c r="X1005" s="438"/>
      <c r="Y1005" s="438"/>
      <c r="Z1005" s="438"/>
      <c r="AA1005" s="438"/>
    </row>
    <row r="1006" spans="1:27" ht="12" customHeight="1" x14ac:dyDescent="0.25">
      <c r="A1006" s="438"/>
      <c r="B1006" s="438"/>
      <c r="C1006" s="438"/>
      <c r="D1006" s="438"/>
      <c r="E1006" s="438"/>
      <c r="F1006" s="438"/>
      <c r="G1006" s="438"/>
      <c r="H1006" s="438"/>
      <c r="I1006" s="438"/>
      <c r="J1006" s="438"/>
      <c r="K1006" s="438"/>
      <c r="L1006" s="438"/>
      <c r="M1006" s="438"/>
      <c r="N1006" s="447"/>
      <c r="O1006" s="443"/>
      <c r="P1006" s="438"/>
      <c r="Q1006" s="438"/>
      <c r="R1006" s="438"/>
      <c r="S1006" s="438"/>
      <c r="T1006" s="438"/>
      <c r="U1006" s="438"/>
      <c r="V1006" s="438"/>
      <c r="W1006" s="438"/>
      <c r="X1006" s="438"/>
      <c r="Y1006" s="438"/>
      <c r="Z1006" s="438"/>
      <c r="AA1006" s="438"/>
    </row>
    <row r="1007" spans="1:27" ht="12" customHeight="1" x14ac:dyDescent="0.25">
      <c r="A1007" s="438"/>
      <c r="B1007" s="438"/>
      <c r="C1007" s="438"/>
      <c r="D1007" s="438"/>
      <c r="E1007" s="438"/>
      <c r="F1007" s="438"/>
      <c r="G1007" s="438"/>
      <c r="H1007" s="438"/>
      <c r="I1007" s="438"/>
      <c r="J1007" s="438"/>
      <c r="K1007" s="438"/>
      <c r="L1007" s="438"/>
      <c r="M1007" s="438"/>
      <c r="N1007" s="447"/>
      <c r="O1007" s="443"/>
      <c r="P1007" s="438"/>
      <c r="Q1007" s="438"/>
      <c r="R1007" s="438"/>
      <c r="S1007" s="438"/>
      <c r="T1007" s="438"/>
      <c r="U1007" s="438"/>
      <c r="V1007" s="438"/>
      <c r="W1007" s="438"/>
      <c r="X1007" s="438"/>
      <c r="Y1007" s="438"/>
      <c r="Z1007" s="438"/>
      <c r="AA1007" s="438"/>
    </row>
    <row r="1008" spans="1:27" ht="12" customHeight="1" x14ac:dyDescent="0.25">
      <c r="A1008" s="438"/>
      <c r="B1008" s="438"/>
      <c r="C1008" s="438"/>
      <c r="D1008" s="438"/>
      <c r="E1008" s="438"/>
      <c r="F1008" s="438"/>
      <c r="G1008" s="438"/>
      <c r="H1008" s="438"/>
      <c r="I1008" s="438"/>
      <c r="J1008" s="438"/>
      <c r="K1008" s="438"/>
      <c r="L1008" s="438"/>
      <c r="M1008" s="438"/>
      <c r="N1008" s="447"/>
      <c r="O1008" s="443"/>
      <c r="P1008" s="438"/>
      <c r="Q1008" s="438"/>
      <c r="R1008" s="438"/>
      <c r="S1008" s="438"/>
      <c r="T1008" s="438"/>
      <c r="U1008" s="438"/>
      <c r="V1008" s="438"/>
      <c r="W1008" s="438"/>
      <c r="X1008" s="438"/>
      <c r="Y1008" s="438"/>
      <c r="Z1008" s="438"/>
      <c r="AA1008" s="438"/>
    </row>
    <row r="1009" spans="1:27" ht="12" customHeight="1" x14ac:dyDescent="0.25">
      <c r="A1009" s="438"/>
      <c r="B1009" s="438"/>
      <c r="C1009" s="438"/>
      <c r="D1009" s="438"/>
      <c r="E1009" s="438"/>
      <c r="F1009" s="438"/>
      <c r="G1009" s="438"/>
      <c r="H1009" s="438"/>
      <c r="I1009" s="438"/>
      <c r="J1009" s="438"/>
      <c r="K1009" s="438"/>
      <c r="L1009" s="438"/>
      <c r="M1009" s="438"/>
      <c r="N1009" s="447"/>
      <c r="O1009" s="443"/>
      <c r="P1009" s="438"/>
      <c r="Q1009" s="438"/>
      <c r="R1009" s="438"/>
      <c r="S1009" s="438"/>
      <c r="T1009" s="438"/>
      <c r="U1009" s="438"/>
      <c r="V1009" s="438"/>
      <c r="W1009" s="438"/>
      <c r="X1009" s="438"/>
      <c r="Y1009" s="438"/>
      <c r="Z1009" s="438"/>
      <c r="AA1009" s="438"/>
    </row>
    <row r="1010" spans="1:27" ht="12" customHeight="1" x14ac:dyDescent="0.25">
      <c r="A1010" s="438"/>
      <c r="B1010" s="438"/>
      <c r="C1010" s="438"/>
      <c r="D1010" s="438"/>
      <c r="E1010" s="438"/>
      <c r="F1010" s="438"/>
      <c r="G1010" s="438"/>
      <c r="H1010" s="438"/>
      <c r="I1010" s="438"/>
      <c r="J1010" s="438"/>
      <c r="K1010" s="438"/>
      <c r="L1010" s="438"/>
      <c r="M1010" s="438"/>
      <c r="N1010" s="447"/>
      <c r="O1010" s="443"/>
      <c r="P1010" s="438"/>
      <c r="Q1010" s="438"/>
      <c r="R1010" s="438"/>
      <c r="S1010" s="438"/>
      <c r="T1010" s="438"/>
      <c r="U1010" s="438"/>
      <c r="V1010" s="438"/>
      <c r="W1010" s="438"/>
      <c r="X1010" s="438"/>
      <c r="Y1010" s="438"/>
      <c r="Z1010" s="438"/>
      <c r="AA1010" s="438"/>
    </row>
    <row r="1011" spans="1:27" ht="15" customHeight="1" x14ac:dyDescent="0.25">
      <c r="G1011" s="438"/>
      <c r="H1011" s="438"/>
      <c r="K1011" s="438"/>
      <c r="L1011" s="438"/>
    </row>
  </sheetData>
  <sortState xmlns:xlrd2="http://schemas.microsoft.com/office/spreadsheetml/2017/richdata2" ref="R3:S69">
    <sortCondition descending="1" ref="S3:S69"/>
  </sortState>
  <mergeCells count="1">
    <mergeCell ref="A1:Q1"/>
  </mergeCells>
  <pageMargins left="0.7" right="0.7" top="0.75" bottom="0.75" header="0" footer="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1042"/>
  <sheetViews>
    <sheetView workbookViewId="0">
      <selection sqref="A1:G1"/>
    </sheetView>
  </sheetViews>
  <sheetFormatPr baseColWidth="10" defaultColWidth="14.42578125" defaultRowHeight="15" customHeight="1" x14ac:dyDescent="0.25"/>
  <cols>
    <col min="1" max="1" width="22.28515625" style="304" customWidth="1"/>
    <col min="2" max="2" width="7.42578125" style="304" bestFit="1" customWidth="1"/>
    <col min="3" max="3" width="10.42578125" style="304" customWidth="1"/>
    <col min="4" max="4" width="7.42578125" style="304" bestFit="1" customWidth="1"/>
    <col min="5" max="5" width="9.7109375" style="304" customWidth="1"/>
    <col min="6" max="6" width="6.5703125" style="304" bestFit="1" customWidth="1"/>
    <col min="7" max="7" width="9.28515625" style="304" customWidth="1"/>
    <col min="8" max="8" width="9.7109375" style="304" customWidth="1"/>
    <col min="9" max="9" width="17.5703125" style="304" customWidth="1"/>
    <col min="10" max="10" width="10.7109375" style="304" customWidth="1"/>
    <col min="11" max="11" width="23.7109375" style="304" customWidth="1"/>
    <col min="12" max="12" width="11.28515625" style="304" customWidth="1"/>
    <col min="13" max="14" width="7.5703125" style="304" customWidth="1"/>
    <col min="15" max="15" width="9" style="304" customWidth="1"/>
    <col min="16" max="17" width="9.28515625" style="304" customWidth="1"/>
    <col min="18" max="18" width="8.42578125" style="304" hidden="1" customWidth="1"/>
    <col min="19" max="23" width="9.28515625" style="304" hidden="1" customWidth="1"/>
    <col min="24" max="24" width="12.5703125" style="304" customWidth="1"/>
    <col min="25" max="31" width="10.7109375" style="304" customWidth="1"/>
    <col min="32" max="16384" width="14.42578125" style="304"/>
  </cols>
  <sheetData>
    <row r="1" spans="1:25" x14ac:dyDescent="0.25">
      <c r="A1" s="1038" t="s">
        <v>2323</v>
      </c>
      <c r="B1" s="1036"/>
      <c r="C1" s="1036"/>
      <c r="D1" s="1036"/>
      <c r="E1" s="1036"/>
      <c r="F1" s="1036"/>
      <c r="G1" s="1036"/>
      <c r="K1" s="1063" t="s">
        <v>2321</v>
      </c>
      <c r="L1" s="1015"/>
      <c r="M1" s="1015"/>
      <c r="N1" s="1015"/>
      <c r="O1" s="1015"/>
      <c r="P1" s="1015"/>
      <c r="Q1" s="1015"/>
      <c r="R1" s="1015"/>
      <c r="S1" s="1015"/>
      <c r="T1" s="1015"/>
      <c r="U1" s="1015"/>
      <c r="V1" s="1015"/>
      <c r="W1" s="1015"/>
      <c r="X1" s="1015"/>
    </row>
    <row r="2" spans="1:25" ht="15" customHeight="1" x14ac:dyDescent="0.25">
      <c r="A2" s="1020" t="s">
        <v>216</v>
      </c>
      <c r="B2" s="1020" t="s">
        <v>721</v>
      </c>
      <c r="C2" s="1020" t="s">
        <v>217</v>
      </c>
      <c r="D2" s="1020" t="s">
        <v>705</v>
      </c>
      <c r="E2" s="1020" t="s">
        <v>722</v>
      </c>
      <c r="F2" s="1020" t="s">
        <v>36</v>
      </c>
      <c r="G2" s="1020" t="s">
        <v>723</v>
      </c>
      <c r="I2" s="329"/>
      <c r="K2" s="465">
        <v>2026</v>
      </c>
      <c r="L2" s="466" t="s">
        <v>89</v>
      </c>
      <c r="M2" s="466" t="s">
        <v>90</v>
      </c>
      <c r="N2" s="466" t="s">
        <v>91</v>
      </c>
      <c r="O2" s="466" t="s">
        <v>92</v>
      </c>
      <c r="P2" s="466" t="s">
        <v>93</v>
      </c>
      <c r="Q2" s="466" t="s">
        <v>94</v>
      </c>
      <c r="R2" s="466" t="s">
        <v>95</v>
      </c>
      <c r="S2" s="466" t="s">
        <v>96</v>
      </c>
      <c r="T2" s="466" t="s">
        <v>97</v>
      </c>
      <c r="U2" s="466" t="s">
        <v>98</v>
      </c>
      <c r="V2" s="466" t="s">
        <v>99</v>
      </c>
      <c r="W2" s="466" t="s">
        <v>100</v>
      </c>
      <c r="X2" s="353" t="s">
        <v>36</v>
      </c>
    </row>
    <row r="3" spans="1:25" x14ac:dyDescent="0.25">
      <c r="A3" s="1015"/>
      <c r="B3" s="1015"/>
      <c r="C3" s="1015"/>
      <c r="D3" s="1015"/>
      <c r="E3" s="1015"/>
      <c r="F3" s="1015"/>
      <c r="G3" s="1015"/>
      <c r="I3" s="329"/>
      <c r="K3" s="466" t="s">
        <v>724</v>
      </c>
      <c r="L3" s="467">
        <v>3205</v>
      </c>
      <c r="M3" s="467">
        <v>3319</v>
      </c>
      <c r="N3" s="467">
        <v>4038</v>
      </c>
      <c r="O3" s="467">
        <v>4624</v>
      </c>
      <c r="P3" s="467">
        <v>4341</v>
      </c>
      <c r="Q3" s="467">
        <v>4520</v>
      </c>
      <c r="R3" s="467"/>
      <c r="S3" s="467"/>
      <c r="T3" s="467"/>
      <c r="U3" s="467"/>
      <c r="V3" s="467"/>
      <c r="W3" s="467"/>
      <c r="X3" s="468">
        <f>SUM(L3:W3)</f>
        <v>24047</v>
      </c>
    </row>
    <row r="4" spans="1:25" x14ac:dyDescent="0.25">
      <c r="A4" s="466" t="s">
        <v>2182</v>
      </c>
      <c r="B4" s="467">
        <v>19</v>
      </c>
      <c r="C4" s="469">
        <f t="shared" ref="C4:C67" si="0">+B4/F4</f>
        <v>1</v>
      </c>
      <c r="D4" s="467">
        <v>0</v>
      </c>
      <c r="E4" s="469">
        <f t="shared" ref="E4:E64" si="1">+D4/F4</f>
        <v>0</v>
      </c>
      <c r="F4" s="468">
        <f t="shared" ref="F4:F67" si="2">+B4+D4</f>
        <v>19</v>
      </c>
      <c r="G4" s="470">
        <f>+F4/$F$114</f>
        <v>3.4178809138334234E-4</v>
      </c>
      <c r="K4" s="466" t="s">
        <v>705</v>
      </c>
      <c r="L4" s="467">
        <v>4662</v>
      </c>
      <c r="M4" s="467">
        <v>4869</v>
      </c>
      <c r="N4" s="467">
        <v>6330</v>
      </c>
      <c r="O4" s="467">
        <v>5062</v>
      </c>
      <c r="P4" s="467">
        <v>5056</v>
      </c>
      <c r="Q4" s="467">
        <v>5564</v>
      </c>
      <c r="R4" s="467"/>
      <c r="S4" s="467"/>
      <c r="T4" s="467"/>
      <c r="U4" s="467"/>
      <c r="V4" s="467"/>
      <c r="W4" s="467"/>
      <c r="X4" s="468">
        <f>SUM(L4:W4)</f>
        <v>31543</v>
      </c>
    </row>
    <row r="5" spans="1:25" x14ac:dyDescent="0.25">
      <c r="A5" s="466" t="s">
        <v>1386</v>
      </c>
      <c r="B5" s="467">
        <v>0</v>
      </c>
      <c r="C5" s="469">
        <f t="shared" si="0"/>
        <v>0</v>
      </c>
      <c r="D5" s="467">
        <v>3</v>
      </c>
      <c r="E5" s="469">
        <f t="shared" si="1"/>
        <v>1</v>
      </c>
      <c r="F5" s="468">
        <f t="shared" si="2"/>
        <v>3</v>
      </c>
      <c r="G5" s="470">
        <f t="shared" ref="G5:G68" si="3">+F5/$F$114</f>
        <v>5.3966540744738264E-5</v>
      </c>
      <c r="H5" s="471"/>
      <c r="K5" s="472" t="s">
        <v>36</v>
      </c>
      <c r="L5" s="473">
        <f t="shared" ref="L5:X5" si="4">SUM(L3:L4)</f>
        <v>7867</v>
      </c>
      <c r="M5" s="473">
        <f t="shared" si="4"/>
        <v>8188</v>
      </c>
      <c r="N5" s="473">
        <f t="shared" si="4"/>
        <v>10368</v>
      </c>
      <c r="O5" s="473">
        <f t="shared" si="4"/>
        <v>9686</v>
      </c>
      <c r="P5" s="473">
        <f t="shared" si="4"/>
        <v>9397</v>
      </c>
      <c r="Q5" s="473">
        <f t="shared" si="4"/>
        <v>10084</v>
      </c>
      <c r="R5" s="473">
        <f t="shared" si="4"/>
        <v>0</v>
      </c>
      <c r="S5" s="473">
        <f t="shared" si="4"/>
        <v>0</v>
      </c>
      <c r="T5" s="473">
        <f t="shared" si="4"/>
        <v>0</v>
      </c>
      <c r="U5" s="473">
        <f t="shared" si="4"/>
        <v>0</v>
      </c>
      <c r="V5" s="473">
        <f t="shared" si="4"/>
        <v>0</v>
      </c>
      <c r="W5" s="473">
        <f t="shared" si="4"/>
        <v>0</v>
      </c>
      <c r="X5" s="473">
        <f t="shared" si="4"/>
        <v>55590</v>
      </c>
    </row>
    <row r="6" spans="1:25" x14ac:dyDescent="0.25">
      <c r="A6" s="466" t="s">
        <v>2489</v>
      </c>
      <c r="B6" s="467">
        <v>2</v>
      </c>
      <c r="C6" s="469">
        <f t="shared" si="0"/>
        <v>1</v>
      </c>
      <c r="D6" s="467">
        <v>0</v>
      </c>
      <c r="E6" s="469">
        <f t="shared" si="1"/>
        <v>0</v>
      </c>
      <c r="F6" s="468">
        <f t="shared" si="2"/>
        <v>2</v>
      </c>
      <c r="G6" s="470">
        <f t="shared" si="3"/>
        <v>3.5977693829825507E-5</v>
      </c>
      <c r="H6" s="471"/>
    </row>
    <row r="7" spans="1:25" x14ac:dyDescent="0.25">
      <c r="A7" s="466" t="s">
        <v>119</v>
      </c>
      <c r="B7" s="467">
        <v>98</v>
      </c>
      <c r="C7" s="469">
        <f t="shared" si="0"/>
        <v>0.71532846715328469</v>
      </c>
      <c r="D7" s="467">
        <v>39</v>
      </c>
      <c r="E7" s="469">
        <f t="shared" si="1"/>
        <v>0.28467153284671531</v>
      </c>
      <c r="F7" s="468">
        <f t="shared" si="2"/>
        <v>137</v>
      </c>
      <c r="G7" s="470">
        <f t="shared" si="3"/>
        <v>2.4644720273430472E-3</v>
      </c>
      <c r="H7" s="471"/>
      <c r="K7" s="1062" t="s">
        <v>2118</v>
      </c>
      <c r="L7" s="1015"/>
      <c r="M7" s="1015"/>
      <c r="N7" s="1015"/>
      <c r="O7" s="1015"/>
      <c r="P7" s="1015"/>
      <c r="Q7" s="1015"/>
      <c r="R7" s="1015"/>
      <c r="S7" s="1015"/>
      <c r="T7" s="1015"/>
      <c r="U7" s="1015"/>
      <c r="V7" s="1015"/>
      <c r="W7" s="1015"/>
      <c r="X7" s="1015"/>
    </row>
    <row r="8" spans="1:25" x14ac:dyDescent="0.25">
      <c r="A8" s="466" t="s">
        <v>2408</v>
      </c>
      <c r="B8" s="467">
        <v>21</v>
      </c>
      <c r="C8" s="469">
        <f t="shared" si="0"/>
        <v>1</v>
      </c>
      <c r="D8" s="467">
        <v>0</v>
      </c>
      <c r="E8" s="469">
        <f t="shared" si="1"/>
        <v>0</v>
      </c>
      <c r="F8" s="468">
        <f t="shared" si="2"/>
        <v>21</v>
      </c>
      <c r="G8" s="470">
        <f t="shared" si="3"/>
        <v>3.7776578521316783E-4</v>
      </c>
      <c r="H8" s="471"/>
      <c r="K8" s="465">
        <v>2026</v>
      </c>
      <c r="L8" s="474" t="s">
        <v>89</v>
      </c>
      <c r="M8" s="474" t="s">
        <v>90</v>
      </c>
      <c r="N8" s="474" t="s">
        <v>91</v>
      </c>
      <c r="O8" s="474" t="s">
        <v>92</v>
      </c>
      <c r="P8" s="474" t="s">
        <v>93</v>
      </c>
      <c r="Q8" s="474" t="s">
        <v>94</v>
      </c>
      <c r="R8" s="474" t="s">
        <v>95</v>
      </c>
      <c r="S8" s="474" t="s">
        <v>96</v>
      </c>
      <c r="T8" s="474" t="s">
        <v>97</v>
      </c>
      <c r="U8" s="474" t="s">
        <v>98</v>
      </c>
      <c r="V8" s="474" t="s">
        <v>99</v>
      </c>
      <c r="W8" s="474" t="s">
        <v>100</v>
      </c>
      <c r="X8" s="353" t="s">
        <v>36</v>
      </c>
    </row>
    <row r="9" spans="1:25" x14ac:dyDescent="0.25">
      <c r="A9" s="466" t="s">
        <v>121</v>
      </c>
      <c r="B9" s="467">
        <v>74</v>
      </c>
      <c r="C9" s="469">
        <f t="shared" si="0"/>
        <v>1</v>
      </c>
      <c r="D9" s="467">
        <v>0</v>
      </c>
      <c r="E9" s="469">
        <f t="shared" si="1"/>
        <v>0</v>
      </c>
      <c r="F9" s="468">
        <f t="shared" si="2"/>
        <v>74</v>
      </c>
      <c r="G9" s="470">
        <f t="shared" si="3"/>
        <v>1.3311746717035438E-3</v>
      </c>
      <c r="H9" s="471"/>
      <c r="K9" s="466" t="s">
        <v>724</v>
      </c>
      <c r="L9" s="469">
        <f t="shared" ref="L9:X9" si="5">+L3/L5</f>
        <v>0.40739799161052498</v>
      </c>
      <c r="M9" s="469">
        <f t="shared" si="5"/>
        <v>0.40534929164631167</v>
      </c>
      <c r="N9" s="469">
        <f t="shared" si="5"/>
        <v>0.38946759259259262</v>
      </c>
      <c r="O9" s="469">
        <f t="shared" si="5"/>
        <v>0.47739004749122443</v>
      </c>
      <c r="P9" s="469">
        <f t="shared" si="5"/>
        <v>0.46195594338618706</v>
      </c>
      <c r="Q9" s="469">
        <f t="shared" si="5"/>
        <v>0.44823482744942483</v>
      </c>
      <c r="R9" s="469" t="e">
        <f t="shared" si="5"/>
        <v>#DIV/0!</v>
      </c>
      <c r="S9" s="469" t="e">
        <f t="shared" si="5"/>
        <v>#DIV/0!</v>
      </c>
      <c r="T9" s="469" t="e">
        <f t="shared" si="5"/>
        <v>#DIV/0!</v>
      </c>
      <c r="U9" s="469" t="e">
        <f t="shared" si="5"/>
        <v>#DIV/0!</v>
      </c>
      <c r="V9" s="469" t="e">
        <f t="shared" si="5"/>
        <v>#DIV/0!</v>
      </c>
      <c r="W9" s="469" t="e">
        <f t="shared" si="5"/>
        <v>#DIV/0!</v>
      </c>
      <c r="X9" s="475">
        <f t="shared" si="5"/>
        <v>0.432577801762907</v>
      </c>
    </row>
    <row r="10" spans="1:25" x14ac:dyDescent="0.25">
      <c r="A10" s="466" t="s">
        <v>1805</v>
      </c>
      <c r="B10" s="467">
        <v>3</v>
      </c>
      <c r="C10" s="469">
        <f t="shared" si="0"/>
        <v>1</v>
      </c>
      <c r="D10" s="467">
        <v>0</v>
      </c>
      <c r="E10" s="469">
        <f t="shared" si="1"/>
        <v>0</v>
      </c>
      <c r="F10" s="468">
        <f t="shared" si="2"/>
        <v>3</v>
      </c>
      <c r="G10" s="470">
        <f t="shared" si="3"/>
        <v>5.3966540744738264E-5</v>
      </c>
      <c r="H10" s="471"/>
      <c r="K10" s="466" t="s">
        <v>705</v>
      </c>
      <c r="L10" s="469">
        <f t="shared" ref="L10:X10" si="6">+L4/L5</f>
        <v>0.59260200838947508</v>
      </c>
      <c r="M10" s="469">
        <f t="shared" si="6"/>
        <v>0.59465070835368827</v>
      </c>
      <c r="N10" s="469">
        <f t="shared" si="6"/>
        <v>0.61053240740740744</v>
      </c>
      <c r="O10" s="469">
        <f t="shared" si="6"/>
        <v>0.52260995250877551</v>
      </c>
      <c r="P10" s="469">
        <f t="shared" si="6"/>
        <v>0.53804405661381294</v>
      </c>
      <c r="Q10" s="469">
        <f t="shared" si="6"/>
        <v>0.55176517255057522</v>
      </c>
      <c r="R10" s="469" t="e">
        <f t="shared" si="6"/>
        <v>#DIV/0!</v>
      </c>
      <c r="S10" s="469" t="e">
        <f t="shared" si="6"/>
        <v>#DIV/0!</v>
      </c>
      <c r="T10" s="469" t="e">
        <f t="shared" si="6"/>
        <v>#DIV/0!</v>
      </c>
      <c r="U10" s="469" t="e">
        <f t="shared" si="6"/>
        <v>#DIV/0!</v>
      </c>
      <c r="V10" s="469" t="e">
        <f t="shared" si="6"/>
        <v>#DIV/0!</v>
      </c>
      <c r="W10" s="469" t="e">
        <f t="shared" si="6"/>
        <v>#DIV/0!</v>
      </c>
      <c r="X10" s="475">
        <f t="shared" si="6"/>
        <v>0.56742219823709306</v>
      </c>
    </row>
    <row r="11" spans="1:25" x14ac:dyDescent="0.25">
      <c r="A11" s="466" t="s">
        <v>123</v>
      </c>
      <c r="B11" s="467">
        <v>193</v>
      </c>
      <c r="C11" s="469">
        <f t="shared" si="0"/>
        <v>0.48860759493670886</v>
      </c>
      <c r="D11" s="467">
        <v>202</v>
      </c>
      <c r="E11" s="469">
        <f t="shared" si="1"/>
        <v>0.51139240506329109</v>
      </c>
      <c r="F11" s="468">
        <f t="shared" si="2"/>
        <v>395</v>
      </c>
      <c r="G11" s="470">
        <f t="shared" si="3"/>
        <v>7.1055945313905381E-3</v>
      </c>
      <c r="H11" s="471"/>
      <c r="K11" s="472" t="s">
        <v>36</v>
      </c>
      <c r="L11" s="476">
        <f t="shared" ref="L11:X11" si="7">SUM(L9:L10)</f>
        <v>1</v>
      </c>
      <c r="M11" s="476">
        <f t="shared" si="7"/>
        <v>1</v>
      </c>
      <c r="N11" s="476">
        <f t="shared" si="7"/>
        <v>1</v>
      </c>
      <c r="O11" s="476">
        <f t="shared" si="7"/>
        <v>1</v>
      </c>
      <c r="P11" s="476">
        <f t="shared" si="7"/>
        <v>1</v>
      </c>
      <c r="Q11" s="476">
        <f t="shared" si="7"/>
        <v>1</v>
      </c>
      <c r="R11" s="476" t="e">
        <f t="shared" si="7"/>
        <v>#DIV/0!</v>
      </c>
      <c r="S11" s="476" t="e">
        <f t="shared" si="7"/>
        <v>#DIV/0!</v>
      </c>
      <c r="T11" s="476" t="e">
        <f t="shared" si="7"/>
        <v>#DIV/0!</v>
      </c>
      <c r="U11" s="476" t="e">
        <f t="shared" si="7"/>
        <v>#DIV/0!</v>
      </c>
      <c r="V11" s="476" t="e">
        <f t="shared" si="7"/>
        <v>#DIV/0!</v>
      </c>
      <c r="W11" s="476" t="e">
        <f t="shared" si="7"/>
        <v>#DIV/0!</v>
      </c>
      <c r="X11" s="476">
        <f t="shared" si="7"/>
        <v>1</v>
      </c>
    </row>
    <row r="12" spans="1:25" x14ac:dyDescent="0.25">
      <c r="A12" s="466" t="s">
        <v>2149</v>
      </c>
      <c r="B12" s="467">
        <v>0</v>
      </c>
      <c r="C12" s="469">
        <f t="shared" si="0"/>
        <v>0</v>
      </c>
      <c r="D12" s="467">
        <v>1</v>
      </c>
      <c r="E12" s="469">
        <f t="shared" si="1"/>
        <v>1</v>
      </c>
      <c r="F12" s="468">
        <f t="shared" si="2"/>
        <v>1</v>
      </c>
      <c r="G12" s="470">
        <f t="shared" si="3"/>
        <v>1.7988846914912754E-5</v>
      </c>
      <c r="H12" s="471"/>
    </row>
    <row r="13" spans="1:25" x14ac:dyDescent="0.25">
      <c r="A13" s="466" t="s">
        <v>125</v>
      </c>
      <c r="B13" s="467">
        <v>281</v>
      </c>
      <c r="C13" s="469">
        <f t="shared" si="0"/>
        <v>1</v>
      </c>
      <c r="D13" s="467">
        <v>0</v>
      </c>
      <c r="E13" s="469">
        <f t="shared" si="1"/>
        <v>0</v>
      </c>
      <c r="F13" s="468">
        <f t="shared" si="2"/>
        <v>281</v>
      </c>
      <c r="G13" s="470">
        <f t="shared" si="3"/>
        <v>5.0548659830904836E-3</v>
      </c>
      <c r="H13" s="471"/>
    </row>
    <row r="14" spans="1:25" x14ac:dyDescent="0.25">
      <c r="A14" s="466" t="s">
        <v>2519</v>
      </c>
      <c r="B14" s="467">
        <v>0</v>
      </c>
      <c r="C14" s="469">
        <f t="shared" si="0"/>
        <v>0</v>
      </c>
      <c r="D14" s="467">
        <v>1</v>
      </c>
      <c r="E14" s="469">
        <f t="shared" si="1"/>
        <v>1</v>
      </c>
      <c r="F14" s="468">
        <f t="shared" si="2"/>
        <v>1</v>
      </c>
      <c r="G14" s="470">
        <f t="shared" si="3"/>
        <v>1.7988846914912754E-5</v>
      </c>
      <c r="H14" s="471"/>
      <c r="I14" s="317" t="s">
        <v>2322</v>
      </c>
      <c r="J14" s="317"/>
      <c r="K14" s="317"/>
      <c r="L14" s="317"/>
      <c r="M14" s="317"/>
      <c r="N14" s="317"/>
      <c r="O14" s="317"/>
      <c r="P14" s="477"/>
      <c r="Q14" s="477"/>
      <c r="R14" s="477"/>
      <c r="S14" s="477"/>
      <c r="T14" s="477"/>
      <c r="U14" s="477"/>
      <c r="V14" s="477"/>
      <c r="W14" s="477"/>
      <c r="X14" s="477"/>
      <c r="Y14" s="477"/>
    </row>
    <row r="15" spans="1:25" x14ac:dyDescent="0.25">
      <c r="A15" s="466" t="s">
        <v>709</v>
      </c>
      <c r="B15" s="467">
        <v>1</v>
      </c>
      <c r="C15" s="469">
        <f t="shared" si="0"/>
        <v>7.1428571428571425E-2</v>
      </c>
      <c r="D15" s="467">
        <v>13</v>
      </c>
      <c r="E15" s="469">
        <f t="shared" si="1"/>
        <v>0.9285714285714286</v>
      </c>
      <c r="F15" s="468">
        <f t="shared" si="2"/>
        <v>14</v>
      </c>
      <c r="G15" s="470">
        <f t="shared" si="3"/>
        <v>2.5184385680877857E-4</v>
      </c>
      <c r="H15" s="471"/>
      <c r="I15" s="474" t="s">
        <v>219</v>
      </c>
      <c r="J15" s="474" t="s">
        <v>78</v>
      </c>
      <c r="Y15" s="471"/>
    </row>
    <row r="16" spans="1:25" x14ac:dyDescent="0.25">
      <c r="A16" s="466" t="s">
        <v>127</v>
      </c>
      <c r="B16" s="467">
        <v>227</v>
      </c>
      <c r="C16" s="469">
        <f t="shared" si="0"/>
        <v>1</v>
      </c>
      <c r="D16" s="467">
        <v>0</v>
      </c>
      <c r="E16" s="469">
        <f t="shared" si="1"/>
        <v>0</v>
      </c>
      <c r="F16" s="468">
        <f t="shared" si="2"/>
        <v>227</v>
      </c>
      <c r="G16" s="470">
        <f t="shared" si="3"/>
        <v>4.0834682496851951E-3</v>
      </c>
      <c r="H16" s="471"/>
      <c r="I16" s="466" t="s">
        <v>122</v>
      </c>
      <c r="J16" s="470">
        <v>0.49546681057744196</v>
      </c>
    </row>
    <row r="17" spans="1:10" x14ac:dyDescent="0.25">
      <c r="A17" s="466" t="s">
        <v>129</v>
      </c>
      <c r="B17" s="467">
        <v>882</v>
      </c>
      <c r="C17" s="469">
        <f t="shared" si="0"/>
        <v>1</v>
      </c>
      <c r="D17" s="467">
        <v>0</v>
      </c>
      <c r="E17" s="469">
        <f t="shared" si="1"/>
        <v>0</v>
      </c>
      <c r="F17" s="468">
        <f t="shared" si="2"/>
        <v>882</v>
      </c>
      <c r="G17" s="470">
        <f t="shared" si="3"/>
        <v>1.586616297895305E-2</v>
      </c>
      <c r="H17" s="471"/>
      <c r="I17" s="466" t="s">
        <v>126</v>
      </c>
      <c r="J17" s="470">
        <v>0.11036157582298975</v>
      </c>
    </row>
    <row r="18" spans="1:10" x14ac:dyDescent="0.25">
      <c r="A18" s="466" t="s">
        <v>120</v>
      </c>
      <c r="B18" s="467">
        <v>2144</v>
      </c>
      <c r="C18" s="469">
        <f t="shared" si="0"/>
        <v>0.97233560090702953</v>
      </c>
      <c r="D18" s="467">
        <v>61</v>
      </c>
      <c r="E18" s="469">
        <f t="shared" si="1"/>
        <v>2.7664399092970523E-2</v>
      </c>
      <c r="F18" s="468">
        <f t="shared" si="2"/>
        <v>2205</v>
      </c>
      <c r="G18" s="470">
        <f t="shared" si="3"/>
        <v>3.9665407447382624E-2</v>
      </c>
      <c r="H18" s="471"/>
      <c r="I18" s="466" t="s">
        <v>128</v>
      </c>
      <c r="J18" s="470">
        <v>6.3680518078791146E-2</v>
      </c>
    </row>
    <row r="19" spans="1:10" x14ac:dyDescent="0.25">
      <c r="A19" s="466" t="s">
        <v>710</v>
      </c>
      <c r="B19" s="467">
        <v>0</v>
      </c>
      <c r="C19" s="469">
        <f t="shared" si="0"/>
        <v>0</v>
      </c>
      <c r="D19" s="467">
        <v>3</v>
      </c>
      <c r="E19" s="469">
        <f t="shared" si="1"/>
        <v>1</v>
      </c>
      <c r="F19" s="468">
        <f t="shared" si="2"/>
        <v>3</v>
      </c>
      <c r="G19" s="470">
        <f t="shared" si="3"/>
        <v>5.3966540744738264E-5</v>
      </c>
      <c r="H19" s="471"/>
      <c r="I19" s="466" t="s">
        <v>137</v>
      </c>
      <c r="J19" s="470">
        <v>3.9935240151106312E-2</v>
      </c>
    </row>
    <row r="20" spans="1:10" x14ac:dyDescent="0.25">
      <c r="A20" s="466" t="s">
        <v>132</v>
      </c>
      <c r="B20" s="467">
        <v>91</v>
      </c>
      <c r="C20" s="469">
        <f t="shared" si="0"/>
        <v>0.978494623655914</v>
      </c>
      <c r="D20" s="467">
        <v>2</v>
      </c>
      <c r="E20" s="469">
        <f t="shared" si="1"/>
        <v>2.1505376344086023E-2</v>
      </c>
      <c r="F20" s="468">
        <f t="shared" si="2"/>
        <v>93</v>
      </c>
      <c r="G20" s="470">
        <f t="shared" si="3"/>
        <v>1.6729627630868861E-3</v>
      </c>
      <c r="H20" s="471"/>
      <c r="I20" s="466" t="s">
        <v>120</v>
      </c>
      <c r="J20" s="470">
        <v>3.9665407447382624E-2</v>
      </c>
    </row>
    <row r="21" spans="1:10" ht="15.75" customHeight="1" x14ac:dyDescent="0.25">
      <c r="A21" s="466" t="s">
        <v>2263</v>
      </c>
      <c r="B21" s="467">
        <v>0</v>
      </c>
      <c r="C21" s="469">
        <f t="shared" si="0"/>
        <v>0</v>
      </c>
      <c r="D21" s="467">
        <v>1</v>
      </c>
      <c r="E21" s="469">
        <f t="shared" si="1"/>
        <v>1</v>
      </c>
      <c r="F21" s="468">
        <f t="shared" si="2"/>
        <v>1</v>
      </c>
      <c r="G21" s="470">
        <f t="shared" si="3"/>
        <v>1.7988846914912754E-5</v>
      </c>
      <c r="H21" s="471"/>
      <c r="I21" s="466" t="s">
        <v>124</v>
      </c>
      <c r="J21" s="470">
        <v>2.7325058463752473E-2</v>
      </c>
    </row>
    <row r="22" spans="1:10" ht="15.75" customHeight="1" x14ac:dyDescent="0.25">
      <c r="A22" s="466" t="s">
        <v>711</v>
      </c>
      <c r="B22" s="467">
        <v>0</v>
      </c>
      <c r="C22" s="469">
        <f t="shared" si="0"/>
        <v>0</v>
      </c>
      <c r="D22" s="467">
        <v>177</v>
      </c>
      <c r="E22" s="469">
        <f t="shared" si="1"/>
        <v>1</v>
      </c>
      <c r="F22" s="468">
        <f t="shared" si="2"/>
        <v>177</v>
      </c>
      <c r="G22" s="470">
        <f t="shared" si="3"/>
        <v>3.1840259039395574E-3</v>
      </c>
      <c r="H22" s="471"/>
      <c r="I22" s="466" t="s">
        <v>148</v>
      </c>
      <c r="J22" s="470">
        <v>2.2486058643640942E-2</v>
      </c>
    </row>
    <row r="23" spans="1:10" ht="15.75" customHeight="1" x14ac:dyDescent="0.25">
      <c r="A23" s="466" t="s">
        <v>2248</v>
      </c>
      <c r="B23" s="467">
        <v>58</v>
      </c>
      <c r="C23" s="469">
        <f t="shared" si="0"/>
        <v>1</v>
      </c>
      <c r="D23" s="467">
        <v>0</v>
      </c>
      <c r="E23" s="469">
        <f t="shared" si="1"/>
        <v>0</v>
      </c>
      <c r="F23" s="468">
        <f t="shared" si="2"/>
        <v>58</v>
      </c>
      <c r="G23" s="470">
        <f t="shared" si="3"/>
        <v>1.0433531210649397E-3</v>
      </c>
      <c r="H23" s="471"/>
      <c r="I23" s="466" t="s">
        <v>133</v>
      </c>
      <c r="J23" s="470">
        <v>2.1586616297895305E-2</v>
      </c>
    </row>
    <row r="24" spans="1:10" ht="15.75" customHeight="1" x14ac:dyDescent="0.25">
      <c r="A24" s="466" t="s">
        <v>2490</v>
      </c>
      <c r="B24" s="467">
        <v>3</v>
      </c>
      <c r="C24" s="469">
        <f t="shared" si="0"/>
        <v>1</v>
      </c>
      <c r="D24" s="467">
        <v>0</v>
      </c>
      <c r="E24" s="469">
        <f t="shared" si="1"/>
        <v>0</v>
      </c>
      <c r="F24" s="468">
        <f t="shared" si="2"/>
        <v>3</v>
      </c>
      <c r="G24" s="470">
        <f t="shared" si="3"/>
        <v>5.3966540744738264E-5</v>
      </c>
      <c r="H24" s="471"/>
      <c r="I24" s="466" t="s">
        <v>129</v>
      </c>
      <c r="J24" s="470">
        <v>1.586616297895305E-2</v>
      </c>
    </row>
    <row r="25" spans="1:10" ht="15.75" customHeight="1" x14ac:dyDescent="0.25">
      <c r="A25" s="466" t="s">
        <v>134</v>
      </c>
      <c r="B25" s="467">
        <v>21</v>
      </c>
      <c r="C25" s="469">
        <f t="shared" si="0"/>
        <v>1</v>
      </c>
      <c r="D25" s="467">
        <v>0</v>
      </c>
      <c r="E25" s="469">
        <f t="shared" si="1"/>
        <v>0</v>
      </c>
      <c r="F25" s="468">
        <f t="shared" si="2"/>
        <v>21</v>
      </c>
      <c r="G25" s="470">
        <f t="shared" si="3"/>
        <v>3.7776578521316783E-4</v>
      </c>
      <c r="H25" s="471"/>
      <c r="I25" s="466" t="s">
        <v>131</v>
      </c>
      <c r="J25" s="470">
        <v>1.4966720633207411E-2</v>
      </c>
    </row>
    <row r="26" spans="1:10" ht="15.75" customHeight="1" x14ac:dyDescent="0.25">
      <c r="A26" s="466" t="s">
        <v>2449</v>
      </c>
      <c r="B26" s="467">
        <v>0</v>
      </c>
      <c r="C26" s="469">
        <f t="shared" si="0"/>
        <v>0</v>
      </c>
      <c r="D26" s="467">
        <v>1</v>
      </c>
      <c r="E26" s="469">
        <f t="shared" si="1"/>
        <v>1</v>
      </c>
      <c r="F26" s="468">
        <f t="shared" si="2"/>
        <v>1</v>
      </c>
      <c r="G26" s="470">
        <f t="shared" si="3"/>
        <v>1.7988846914912754E-5</v>
      </c>
      <c r="H26" s="471"/>
      <c r="I26" s="466" t="s">
        <v>151</v>
      </c>
      <c r="J26" s="470">
        <v>1.0505486598309048E-2</v>
      </c>
    </row>
    <row r="27" spans="1:10" ht="15.75" customHeight="1" x14ac:dyDescent="0.25">
      <c r="A27" s="466" t="s">
        <v>136</v>
      </c>
      <c r="B27" s="467">
        <v>0</v>
      </c>
      <c r="C27" s="469">
        <f t="shared" si="0"/>
        <v>0</v>
      </c>
      <c r="D27" s="467">
        <v>75</v>
      </c>
      <c r="E27" s="469">
        <f t="shared" si="1"/>
        <v>1</v>
      </c>
      <c r="F27" s="468">
        <f t="shared" si="2"/>
        <v>75</v>
      </c>
      <c r="G27" s="470">
        <f t="shared" si="3"/>
        <v>1.3491635186184566E-3</v>
      </c>
      <c r="H27" s="471"/>
      <c r="I27" s="466" t="s">
        <v>145</v>
      </c>
      <c r="J27" s="470">
        <v>1.0163698506925707E-2</v>
      </c>
    </row>
    <row r="28" spans="1:10" ht="15.75" customHeight="1" x14ac:dyDescent="0.25">
      <c r="A28" s="466" t="s">
        <v>771</v>
      </c>
      <c r="B28" s="467">
        <v>32</v>
      </c>
      <c r="C28" s="469">
        <f t="shared" si="0"/>
        <v>1</v>
      </c>
      <c r="D28" s="467">
        <v>0</v>
      </c>
      <c r="E28" s="469">
        <f t="shared" si="1"/>
        <v>0</v>
      </c>
      <c r="F28" s="468">
        <f t="shared" si="2"/>
        <v>32</v>
      </c>
      <c r="G28" s="470">
        <f t="shared" si="3"/>
        <v>5.7564310127720811E-4</v>
      </c>
      <c r="H28" s="471"/>
      <c r="I28" s="466" t="s">
        <v>135</v>
      </c>
      <c r="J28" s="470">
        <v>1.0091743119266056E-2</v>
      </c>
    </row>
    <row r="29" spans="1:10" ht="15.75" customHeight="1" x14ac:dyDescent="0.25">
      <c r="A29" s="466" t="s">
        <v>2446</v>
      </c>
      <c r="B29" s="467">
        <v>1</v>
      </c>
      <c r="C29" s="469">
        <f t="shared" si="0"/>
        <v>1</v>
      </c>
      <c r="D29" s="467">
        <v>0</v>
      </c>
      <c r="E29" s="469">
        <f t="shared" si="1"/>
        <v>0</v>
      </c>
      <c r="F29" s="468">
        <f t="shared" si="2"/>
        <v>1</v>
      </c>
      <c r="G29" s="470">
        <f t="shared" si="3"/>
        <v>1.7988846914912754E-5</v>
      </c>
      <c r="H29" s="471"/>
      <c r="I29" s="466" t="s">
        <v>161</v>
      </c>
      <c r="J29" s="470">
        <v>1.0037776578521318E-2</v>
      </c>
    </row>
    <row r="30" spans="1:10" ht="15.75" customHeight="1" x14ac:dyDescent="0.25">
      <c r="A30" s="466" t="s">
        <v>2409</v>
      </c>
      <c r="B30" s="467">
        <v>8</v>
      </c>
      <c r="C30" s="469">
        <f t="shared" si="0"/>
        <v>1</v>
      </c>
      <c r="D30" s="467">
        <v>0</v>
      </c>
      <c r="E30" s="469">
        <f t="shared" si="1"/>
        <v>0</v>
      </c>
      <c r="F30" s="468">
        <f t="shared" si="2"/>
        <v>8</v>
      </c>
      <c r="G30" s="470">
        <f t="shared" si="3"/>
        <v>1.4391077531930203E-4</v>
      </c>
      <c r="H30" s="471"/>
      <c r="I30" s="466" t="s">
        <v>138</v>
      </c>
      <c r="J30" s="470">
        <v>9.6779996402230617E-3</v>
      </c>
    </row>
    <row r="31" spans="1:10" ht="15.75" customHeight="1" x14ac:dyDescent="0.25">
      <c r="A31" s="466" t="s">
        <v>712</v>
      </c>
      <c r="B31" s="467">
        <v>1</v>
      </c>
      <c r="C31" s="469">
        <f t="shared" si="0"/>
        <v>0.5</v>
      </c>
      <c r="D31" s="467">
        <v>1</v>
      </c>
      <c r="E31" s="469">
        <f t="shared" si="1"/>
        <v>0.5</v>
      </c>
      <c r="F31" s="468">
        <f t="shared" si="2"/>
        <v>2</v>
      </c>
      <c r="G31" s="470">
        <f t="shared" si="3"/>
        <v>3.5977693829825507E-5</v>
      </c>
      <c r="H31" s="471"/>
      <c r="I31" s="466" t="s">
        <v>123</v>
      </c>
      <c r="J31" s="470">
        <v>7.1055945313905381E-3</v>
      </c>
    </row>
    <row r="32" spans="1:10" ht="15.75" customHeight="1" x14ac:dyDescent="0.25">
      <c r="A32" s="466" t="s">
        <v>2505</v>
      </c>
      <c r="B32" s="467">
        <v>0</v>
      </c>
      <c r="C32" s="469">
        <f t="shared" si="0"/>
        <v>0</v>
      </c>
      <c r="D32" s="467">
        <v>4</v>
      </c>
      <c r="E32" s="469">
        <f t="shared" si="1"/>
        <v>1</v>
      </c>
      <c r="F32" s="468">
        <f t="shared" si="2"/>
        <v>4</v>
      </c>
      <c r="G32" s="470">
        <f t="shared" si="3"/>
        <v>7.1955387659651014E-5</v>
      </c>
      <c r="H32" s="471"/>
      <c r="I32" s="466" t="s">
        <v>166</v>
      </c>
      <c r="J32" s="470">
        <v>6.4400071955387659E-3</v>
      </c>
    </row>
    <row r="33" spans="1:10" ht="15.75" customHeight="1" x14ac:dyDescent="0.25">
      <c r="A33" s="466" t="s">
        <v>137</v>
      </c>
      <c r="B33" s="467">
        <v>2213</v>
      </c>
      <c r="C33" s="469">
        <f t="shared" si="0"/>
        <v>0.99684684684684688</v>
      </c>
      <c r="D33" s="467">
        <v>7</v>
      </c>
      <c r="E33" s="469">
        <f t="shared" si="1"/>
        <v>3.153153153153153E-3</v>
      </c>
      <c r="F33" s="468">
        <f t="shared" si="2"/>
        <v>2220</v>
      </c>
      <c r="G33" s="470">
        <f t="shared" si="3"/>
        <v>3.9935240151106312E-2</v>
      </c>
      <c r="H33" s="471"/>
      <c r="I33" s="466" t="s">
        <v>139</v>
      </c>
      <c r="J33" s="470">
        <v>6.2781075733045512E-3</v>
      </c>
    </row>
    <row r="34" spans="1:10" ht="15.75" customHeight="1" x14ac:dyDescent="0.25">
      <c r="A34" s="466" t="s">
        <v>138</v>
      </c>
      <c r="B34" s="467">
        <v>410</v>
      </c>
      <c r="C34" s="469">
        <f t="shared" si="0"/>
        <v>0.76208178438661711</v>
      </c>
      <c r="D34" s="467">
        <v>128</v>
      </c>
      <c r="E34" s="469">
        <f t="shared" si="1"/>
        <v>0.23791821561338289</v>
      </c>
      <c r="F34" s="468">
        <f t="shared" si="2"/>
        <v>538</v>
      </c>
      <c r="G34" s="470">
        <f t="shared" si="3"/>
        <v>9.6779996402230617E-3</v>
      </c>
      <c r="H34" s="471"/>
      <c r="I34" s="466" t="s">
        <v>143</v>
      </c>
      <c r="J34" s="470">
        <v>6.0622414103255985E-3</v>
      </c>
    </row>
    <row r="35" spans="1:10" ht="15.75" customHeight="1" x14ac:dyDescent="0.25">
      <c r="A35" s="466" t="s">
        <v>140</v>
      </c>
      <c r="B35" s="467">
        <v>3</v>
      </c>
      <c r="C35" s="469">
        <f t="shared" si="0"/>
        <v>1</v>
      </c>
      <c r="D35" s="467">
        <v>0</v>
      </c>
      <c r="E35" s="469">
        <f t="shared" si="1"/>
        <v>0</v>
      </c>
      <c r="F35" s="468">
        <f t="shared" si="2"/>
        <v>3</v>
      </c>
      <c r="G35" s="470">
        <f t="shared" si="3"/>
        <v>5.3966540744738264E-5</v>
      </c>
      <c r="H35" s="471"/>
      <c r="I35" s="466" t="s">
        <v>2099</v>
      </c>
      <c r="J35" s="470">
        <v>5.8103975535168193E-3</v>
      </c>
    </row>
    <row r="36" spans="1:10" ht="15.75" customHeight="1" x14ac:dyDescent="0.25">
      <c r="A36" s="466" t="s">
        <v>142</v>
      </c>
      <c r="B36" s="467">
        <v>198</v>
      </c>
      <c r="C36" s="469">
        <f t="shared" si="0"/>
        <v>0.99497487437185927</v>
      </c>
      <c r="D36" s="467">
        <v>1</v>
      </c>
      <c r="E36" s="469">
        <f t="shared" si="1"/>
        <v>5.0251256281407036E-3</v>
      </c>
      <c r="F36" s="468">
        <f t="shared" si="2"/>
        <v>199</v>
      </c>
      <c r="G36" s="470">
        <f t="shared" si="3"/>
        <v>3.5797805360676381E-3</v>
      </c>
      <c r="H36" s="471"/>
      <c r="I36" s="466" t="s">
        <v>125</v>
      </c>
      <c r="J36" s="470">
        <v>5.0548659830904836E-3</v>
      </c>
    </row>
    <row r="37" spans="1:10" ht="15.75" customHeight="1" x14ac:dyDescent="0.25">
      <c r="A37" s="466" t="s">
        <v>131</v>
      </c>
      <c r="B37" s="467">
        <v>832</v>
      </c>
      <c r="C37" s="469">
        <f t="shared" si="0"/>
        <v>1</v>
      </c>
      <c r="D37" s="467">
        <v>0</v>
      </c>
      <c r="E37" s="469">
        <f t="shared" si="1"/>
        <v>0</v>
      </c>
      <c r="F37" s="468">
        <f t="shared" si="2"/>
        <v>832</v>
      </c>
      <c r="G37" s="470">
        <f t="shared" si="3"/>
        <v>1.4966720633207411E-2</v>
      </c>
      <c r="H37" s="471"/>
      <c r="I37" s="466" t="s">
        <v>127</v>
      </c>
      <c r="J37" s="470">
        <v>4.0834682496851951E-3</v>
      </c>
    </row>
    <row r="38" spans="1:10" ht="15.75" customHeight="1" x14ac:dyDescent="0.25">
      <c r="A38" s="466" t="s">
        <v>2385</v>
      </c>
      <c r="B38" s="467">
        <v>6</v>
      </c>
      <c r="C38" s="469">
        <f t="shared" si="0"/>
        <v>1</v>
      </c>
      <c r="D38" s="467">
        <v>0</v>
      </c>
      <c r="E38" s="469">
        <f t="shared" si="1"/>
        <v>0</v>
      </c>
      <c r="F38" s="468">
        <f t="shared" si="2"/>
        <v>6</v>
      </c>
      <c r="G38" s="470">
        <f t="shared" si="3"/>
        <v>1.0793308148947653E-4</v>
      </c>
      <c r="H38" s="471"/>
      <c r="I38" s="466" t="s">
        <v>150</v>
      </c>
      <c r="J38" s="470">
        <v>4.0115128620255439E-3</v>
      </c>
    </row>
    <row r="39" spans="1:10" ht="15.75" customHeight="1" x14ac:dyDescent="0.25">
      <c r="A39" s="466" t="s">
        <v>713</v>
      </c>
      <c r="B39" s="467">
        <v>0</v>
      </c>
      <c r="C39" s="469">
        <f t="shared" si="0"/>
        <v>0</v>
      </c>
      <c r="D39" s="467">
        <v>3</v>
      </c>
      <c r="E39" s="469">
        <f t="shared" si="1"/>
        <v>1</v>
      </c>
      <c r="F39" s="468">
        <f t="shared" si="2"/>
        <v>3</v>
      </c>
      <c r="G39" s="470">
        <f t="shared" si="3"/>
        <v>5.3966540744738264E-5</v>
      </c>
      <c r="H39" s="471"/>
      <c r="I39" s="466" t="s">
        <v>147</v>
      </c>
      <c r="J39" s="470">
        <v>3.6337470768123764E-3</v>
      </c>
    </row>
    <row r="40" spans="1:10" ht="15.75" customHeight="1" x14ac:dyDescent="0.25">
      <c r="A40" s="466" t="s">
        <v>2491</v>
      </c>
      <c r="B40" s="467">
        <v>20</v>
      </c>
      <c r="C40" s="469">
        <f t="shared" si="0"/>
        <v>1</v>
      </c>
      <c r="D40" s="467">
        <v>0</v>
      </c>
      <c r="E40" s="469">
        <f t="shared" si="1"/>
        <v>0</v>
      </c>
      <c r="F40" s="468">
        <f t="shared" si="2"/>
        <v>20</v>
      </c>
      <c r="G40" s="470">
        <f t="shared" si="3"/>
        <v>3.5977693829825508E-4</v>
      </c>
      <c r="H40" s="471"/>
      <c r="I40" s="466" t="s">
        <v>142</v>
      </c>
      <c r="J40" s="470">
        <v>3.5797805360676381E-3</v>
      </c>
    </row>
    <row r="41" spans="1:10" ht="15.75" customHeight="1" x14ac:dyDescent="0.25">
      <c r="A41" s="466" t="s">
        <v>2413</v>
      </c>
      <c r="B41" s="467">
        <v>0</v>
      </c>
      <c r="C41" s="469">
        <f t="shared" si="0"/>
        <v>0</v>
      </c>
      <c r="D41" s="467">
        <v>1</v>
      </c>
      <c r="E41" s="469">
        <f t="shared" si="1"/>
        <v>1</v>
      </c>
      <c r="F41" s="468">
        <f t="shared" si="2"/>
        <v>1</v>
      </c>
      <c r="G41" s="470">
        <f t="shared" si="3"/>
        <v>1.7988846914912754E-5</v>
      </c>
      <c r="H41" s="471"/>
      <c r="I41" s="466" t="s">
        <v>711</v>
      </c>
      <c r="J41" s="470">
        <v>3.1840259039395574E-3</v>
      </c>
    </row>
    <row r="42" spans="1:10" ht="15.75" customHeight="1" x14ac:dyDescent="0.25">
      <c r="A42" s="466" t="s">
        <v>2099</v>
      </c>
      <c r="B42" s="467">
        <v>323</v>
      </c>
      <c r="C42" s="469">
        <f t="shared" si="0"/>
        <v>1</v>
      </c>
      <c r="D42" s="467">
        <v>0</v>
      </c>
      <c r="E42" s="469">
        <f t="shared" si="1"/>
        <v>0</v>
      </c>
      <c r="F42" s="468">
        <f t="shared" si="2"/>
        <v>323</v>
      </c>
      <c r="G42" s="470">
        <f t="shared" si="3"/>
        <v>5.8103975535168193E-3</v>
      </c>
      <c r="H42" s="471"/>
      <c r="I42" s="466" t="s">
        <v>156</v>
      </c>
      <c r="J42" s="470">
        <v>2.986148587875517E-3</v>
      </c>
    </row>
    <row r="43" spans="1:10" ht="15.75" customHeight="1" x14ac:dyDescent="0.25">
      <c r="A43" s="466" t="s">
        <v>732</v>
      </c>
      <c r="B43" s="467">
        <v>0</v>
      </c>
      <c r="C43" s="469">
        <f t="shared" si="0"/>
        <v>0</v>
      </c>
      <c r="D43" s="467">
        <v>3</v>
      </c>
      <c r="E43" s="469">
        <f t="shared" si="1"/>
        <v>1</v>
      </c>
      <c r="F43" s="468">
        <f t="shared" si="2"/>
        <v>3</v>
      </c>
      <c r="G43" s="470">
        <f t="shared" si="3"/>
        <v>5.3966540744738264E-5</v>
      </c>
      <c r="H43" s="471"/>
      <c r="I43" s="466" t="s">
        <v>1853</v>
      </c>
      <c r="J43" s="470">
        <v>2.5364274150026984E-3</v>
      </c>
    </row>
    <row r="44" spans="1:10" ht="15.75" customHeight="1" x14ac:dyDescent="0.25">
      <c r="A44" s="466" t="s">
        <v>147</v>
      </c>
      <c r="B44" s="467">
        <v>175</v>
      </c>
      <c r="C44" s="469">
        <f t="shared" si="0"/>
        <v>0.86633663366336633</v>
      </c>
      <c r="D44" s="467">
        <v>27</v>
      </c>
      <c r="E44" s="469">
        <f t="shared" si="1"/>
        <v>0.13366336633663367</v>
      </c>
      <c r="F44" s="468">
        <f t="shared" si="2"/>
        <v>202</v>
      </c>
      <c r="G44" s="470">
        <f t="shared" si="3"/>
        <v>3.6337470768123764E-3</v>
      </c>
      <c r="H44" s="471"/>
      <c r="I44" s="466" t="s">
        <v>119</v>
      </c>
      <c r="J44" s="470">
        <v>2.4644720273430472E-3</v>
      </c>
    </row>
    <row r="45" spans="1:10" ht="15.75" customHeight="1" x14ac:dyDescent="0.25">
      <c r="A45" s="466" t="s">
        <v>714</v>
      </c>
      <c r="B45" s="467">
        <v>0</v>
      </c>
      <c r="C45" s="469">
        <f t="shared" si="0"/>
        <v>0</v>
      </c>
      <c r="D45" s="467">
        <v>6</v>
      </c>
      <c r="E45" s="469">
        <f t="shared" si="1"/>
        <v>1</v>
      </c>
      <c r="F45" s="468">
        <f t="shared" si="2"/>
        <v>6</v>
      </c>
      <c r="G45" s="470">
        <f t="shared" si="3"/>
        <v>1.0793308148947653E-4</v>
      </c>
      <c r="H45" s="471"/>
      <c r="I45" s="466" t="s">
        <v>2156</v>
      </c>
      <c r="J45" s="470">
        <v>2.4105054865983092E-3</v>
      </c>
    </row>
    <row r="46" spans="1:10" ht="15.75" customHeight="1" x14ac:dyDescent="0.25">
      <c r="A46" s="466" t="s">
        <v>128</v>
      </c>
      <c r="B46" s="467">
        <v>2248</v>
      </c>
      <c r="C46" s="469">
        <f t="shared" si="0"/>
        <v>0.63502824858757068</v>
      </c>
      <c r="D46" s="467">
        <v>1292</v>
      </c>
      <c r="E46" s="469">
        <f t="shared" si="1"/>
        <v>0.36497175141242938</v>
      </c>
      <c r="F46" s="468">
        <f t="shared" si="2"/>
        <v>3540</v>
      </c>
      <c r="G46" s="470">
        <f t="shared" si="3"/>
        <v>6.3680518078791146E-2</v>
      </c>
      <c r="H46" s="471"/>
      <c r="I46" s="466" t="s">
        <v>141</v>
      </c>
      <c r="J46" s="470">
        <v>2.3925166396833964E-3</v>
      </c>
    </row>
    <row r="47" spans="1:10" ht="15.75" customHeight="1" x14ac:dyDescent="0.25">
      <c r="A47" s="466" t="s">
        <v>2447</v>
      </c>
      <c r="B47" s="467">
        <v>61</v>
      </c>
      <c r="C47" s="469">
        <f t="shared" si="0"/>
        <v>1</v>
      </c>
      <c r="D47" s="467">
        <v>0</v>
      </c>
      <c r="E47" s="469">
        <f t="shared" si="1"/>
        <v>0</v>
      </c>
      <c r="F47" s="468">
        <f t="shared" si="2"/>
        <v>61</v>
      </c>
      <c r="G47" s="470">
        <f t="shared" si="3"/>
        <v>1.0973196618096781E-3</v>
      </c>
      <c r="H47" s="471"/>
      <c r="I47" s="466" t="s">
        <v>153</v>
      </c>
      <c r="J47" s="470">
        <v>2.3925166396833964E-3</v>
      </c>
    </row>
    <row r="48" spans="1:10" ht="15.75" customHeight="1" x14ac:dyDescent="0.25">
      <c r="A48" s="466" t="s">
        <v>2414</v>
      </c>
      <c r="B48" s="467">
        <v>0</v>
      </c>
      <c r="C48" s="469">
        <f t="shared" si="0"/>
        <v>0</v>
      </c>
      <c r="D48" s="467">
        <v>3</v>
      </c>
      <c r="E48" s="469">
        <f t="shared" si="1"/>
        <v>1</v>
      </c>
      <c r="F48" s="468">
        <f t="shared" si="2"/>
        <v>3</v>
      </c>
      <c r="G48" s="470">
        <f t="shared" si="3"/>
        <v>5.3966540744738264E-5</v>
      </c>
      <c r="H48" s="471"/>
      <c r="I48" s="466" t="s">
        <v>2214</v>
      </c>
      <c r="J48" s="470">
        <v>2.3565389458535708E-3</v>
      </c>
    </row>
    <row r="49" spans="1:10" ht="15.75" customHeight="1" x14ac:dyDescent="0.25">
      <c r="A49" s="466" t="s">
        <v>143</v>
      </c>
      <c r="B49" s="467">
        <v>334</v>
      </c>
      <c r="C49" s="469">
        <f t="shared" si="0"/>
        <v>0.99109792284866471</v>
      </c>
      <c r="D49" s="467">
        <v>3</v>
      </c>
      <c r="E49" s="469">
        <f t="shared" si="1"/>
        <v>8.9020771513353119E-3</v>
      </c>
      <c r="F49" s="468">
        <f t="shared" si="2"/>
        <v>337</v>
      </c>
      <c r="G49" s="470">
        <f t="shared" si="3"/>
        <v>6.0622414103255985E-3</v>
      </c>
      <c r="H49" s="471"/>
      <c r="I49" s="466" t="s">
        <v>130</v>
      </c>
      <c r="J49" s="470">
        <v>2.3385500989386581E-3</v>
      </c>
    </row>
    <row r="50" spans="1:10" ht="15.75" customHeight="1" x14ac:dyDescent="0.25">
      <c r="A50" s="466" t="s">
        <v>149</v>
      </c>
      <c r="B50" s="467">
        <v>5</v>
      </c>
      <c r="C50" s="469">
        <f t="shared" si="0"/>
        <v>0.3125</v>
      </c>
      <c r="D50" s="467">
        <v>11</v>
      </c>
      <c r="E50" s="469">
        <f t="shared" si="1"/>
        <v>0.6875</v>
      </c>
      <c r="F50" s="468">
        <f t="shared" si="2"/>
        <v>16</v>
      </c>
      <c r="G50" s="470">
        <f t="shared" si="3"/>
        <v>2.8782155063860406E-4</v>
      </c>
      <c r="H50" s="471"/>
      <c r="I50" s="466" t="s">
        <v>160</v>
      </c>
      <c r="J50" s="470">
        <v>2.0147508544702286E-3</v>
      </c>
    </row>
    <row r="51" spans="1:10" ht="15.75" customHeight="1" x14ac:dyDescent="0.25">
      <c r="A51" s="466" t="s">
        <v>2411</v>
      </c>
      <c r="B51" s="467">
        <v>1</v>
      </c>
      <c r="C51" s="469">
        <f t="shared" si="0"/>
        <v>1</v>
      </c>
      <c r="D51" s="467">
        <v>0</v>
      </c>
      <c r="E51" s="469">
        <f t="shared" si="1"/>
        <v>0</v>
      </c>
      <c r="F51" s="468">
        <f t="shared" si="2"/>
        <v>1</v>
      </c>
      <c r="G51" s="470">
        <f t="shared" si="3"/>
        <v>1.7988846914912754E-5</v>
      </c>
      <c r="H51" s="471"/>
      <c r="I51" s="466" t="s">
        <v>132</v>
      </c>
      <c r="J51" s="470">
        <v>1.6729627630868861E-3</v>
      </c>
    </row>
    <row r="52" spans="1:10" ht="15.75" customHeight="1" x14ac:dyDescent="0.25">
      <c r="A52" s="466" t="s">
        <v>250</v>
      </c>
      <c r="B52" s="467">
        <v>45</v>
      </c>
      <c r="C52" s="469">
        <f t="shared" si="0"/>
        <v>1</v>
      </c>
      <c r="D52" s="467">
        <v>0</v>
      </c>
      <c r="E52" s="469">
        <f t="shared" si="1"/>
        <v>0</v>
      </c>
      <c r="F52" s="468">
        <f t="shared" si="2"/>
        <v>45</v>
      </c>
      <c r="G52" s="470">
        <f t="shared" si="3"/>
        <v>8.0949811117107394E-4</v>
      </c>
      <c r="H52" s="471"/>
      <c r="I52" s="466" t="s">
        <v>159</v>
      </c>
      <c r="J52" s="470">
        <v>1.6549739161719735E-3</v>
      </c>
    </row>
    <row r="53" spans="1:10" ht="15.75" customHeight="1" x14ac:dyDescent="0.25">
      <c r="A53" s="466" t="s">
        <v>715</v>
      </c>
      <c r="B53" s="467">
        <v>0</v>
      </c>
      <c r="C53" s="469">
        <f t="shared" si="0"/>
        <v>0</v>
      </c>
      <c r="D53" s="467">
        <v>6</v>
      </c>
      <c r="E53" s="469">
        <f t="shared" si="1"/>
        <v>1</v>
      </c>
      <c r="F53" s="468">
        <f t="shared" si="2"/>
        <v>6</v>
      </c>
      <c r="G53" s="470">
        <f t="shared" si="3"/>
        <v>1.0793308148947653E-4</v>
      </c>
      <c r="H53" s="471"/>
      <c r="I53" s="466" t="s">
        <v>164</v>
      </c>
      <c r="J53" s="470">
        <v>1.4391077531930203E-3</v>
      </c>
    </row>
    <row r="54" spans="1:10" ht="15.75" customHeight="1" x14ac:dyDescent="0.25">
      <c r="A54" s="466" t="s">
        <v>139</v>
      </c>
      <c r="B54" s="467">
        <v>300</v>
      </c>
      <c r="C54" s="469">
        <f t="shared" si="0"/>
        <v>0.85959885386819479</v>
      </c>
      <c r="D54" s="467">
        <v>49</v>
      </c>
      <c r="E54" s="469">
        <f t="shared" si="1"/>
        <v>0.14040114613180515</v>
      </c>
      <c r="F54" s="468">
        <f t="shared" si="2"/>
        <v>349</v>
      </c>
      <c r="G54" s="470">
        <f t="shared" si="3"/>
        <v>6.2781075733045512E-3</v>
      </c>
      <c r="H54" s="471"/>
      <c r="I54" s="466" t="s">
        <v>136</v>
      </c>
      <c r="J54" s="470">
        <v>1.3491635186184566E-3</v>
      </c>
    </row>
    <row r="55" spans="1:10" ht="15.75" customHeight="1" x14ac:dyDescent="0.25">
      <c r="A55" s="466" t="s">
        <v>151</v>
      </c>
      <c r="B55" s="467">
        <v>583</v>
      </c>
      <c r="C55" s="469">
        <f t="shared" si="0"/>
        <v>0.99828767123287676</v>
      </c>
      <c r="D55" s="467">
        <v>1</v>
      </c>
      <c r="E55" s="469">
        <f t="shared" si="1"/>
        <v>1.7123287671232876E-3</v>
      </c>
      <c r="F55" s="468">
        <f t="shared" si="2"/>
        <v>584</v>
      </c>
      <c r="G55" s="470">
        <f t="shared" si="3"/>
        <v>1.0505486598309048E-2</v>
      </c>
      <c r="H55" s="471"/>
      <c r="I55" s="466" t="s">
        <v>121</v>
      </c>
      <c r="J55" s="470">
        <v>1.3311746717035438E-3</v>
      </c>
    </row>
    <row r="56" spans="1:10" ht="15.75" customHeight="1" x14ac:dyDescent="0.25">
      <c r="A56" s="466" t="s">
        <v>152</v>
      </c>
      <c r="B56" s="467">
        <v>54</v>
      </c>
      <c r="C56" s="469">
        <f t="shared" si="0"/>
        <v>1</v>
      </c>
      <c r="D56" s="467">
        <v>0</v>
      </c>
      <c r="E56" s="469">
        <f t="shared" si="1"/>
        <v>0</v>
      </c>
      <c r="F56" s="468">
        <f t="shared" si="2"/>
        <v>54</v>
      </c>
      <c r="G56" s="470">
        <f t="shared" si="3"/>
        <v>9.7139773340528869E-4</v>
      </c>
      <c r="H56" s="471"/>
      <c r="I56" s="466" t="s">
        <v>157</v>
      </c>
      <c r="J56" s="470">
        <v>1.169275049469329E-3</v>
      </c>
    </row>
    <row r="57" spans="1:10" ht="15.75" customHeight="1" x14ac:dyDescent="0.25">
      <c r="A57" s="466" t="s">
        <v>2213</v>
      </c>
      <c r="B57" s="467">
        <v>16</v>
      </c>
      <c r="C57" s="469">
        <f t="shared" si="0"/>
        <v>1</v>
      </c>
      <c r="D57" s="467">
        <v>0</v>
      </c>
      <c r="E57" s="469">
        <f t="shared" si="1"/>
        <v>0</v>
      </c>
      <c r="F57" s="468">
        <f t="shared" si="2"/>
        <v>16</v>
      </c>
      <c r="G57" s="470">
        <f t="shared" si="3"/>
        <v>2.8782155063860406E-4</v>
      </c>
      <c r="H57" s="471"/>
      <c r="I57" s="466" t="s">
        <v>2447</v>
      </c>
      <c r="J57" s="470">
        <v>1.0973196618096781E-3</v>
      </c>
    </row>
    <row r="58" spans="1:10" ht="15.75" customHeight="1" x14ac:dyDescent="0.25">
      <c r="A58" s="466" t="s">
        <v>1937</v>
      </c>
      <c r="B58" s="467">
        <v>6</v>
      </c>
      <c r="C58" s="469">
        <f t="shared" si="0"/>
        <v>1</v>
      </c>
      <c r="D58" s="467">
        <v>0</v>
      </c>
      <c r="E58" s="469">
        <f t="shared" si="1"/>
        <v>0</v>
      </c>
      <c r="F58" s="468">
        <f t="shared" si="2"/>
        <v>6</v>
      </c>
      <c r="G58" s="470">
        <f t="shared" si="3"/>
        <v>1.0793308148947653E-4</v>
      </c>
      <c r="H58" s="471"/>
      <c r="I58" s="466" t="s">
        <v>2248</v>
      </c>
      <c r="J58" s="470">
        <v>1.0433531210649397E-3</v>
      </c>
    </row>
    <row r="59" spans="1:10" ht="15.75" customHeight="1" x14ac:dyDescent="0.25">
      <c r="A59" s="466" t="s">
        <v>1853</v>
      </c>
      <c r="B59" s="467">
        <v>141</v>
      </c>
      <c r="C59" s="469">
        <f t="shared" si="0"/>
        <v>1</v>
      </c>
      <c r="D59" s="467">
        <v>0</v>
      </c>
      <c r="E59" s="469">
        <f t="shared" si="1"/>
        <v>0</v>
      </c>
      <c r="F59" s="468">
        <f t="shared" si="2"/>
        <v>141</v>
      </c>
      <c r="G59" s="470">
        <f t="shared" si="3"/>
        <v>2.5364274150026984E-3</v>
      </c>
      <c r="H59" s="471"/>
      <c r="I59" s="466" t="s">
        <v>163</v>
      </c>
      <c r="J59" s="470">
        <v>1.0253642741500271E-3</v>
      </c>
    </row>
    <row r="60" spans="1:10" ht="15.75" customHeight="1" x14ac:dyDescent="0.25">
      <c r="A60" s="466" t="s">
        <v>126</v>
      </c>
      <c r="B60" s="467">
        <v>2394</v>
      </c>
      <c r="C60" s="469">
        <f t="shared" si="0"/>
        <v>0.39022004889975548</v>
      </c>
      <c r="D60" s="467">
        <v>3741</v>
      </c>
      <c r="E60" s="469">
        <f t="shared" si="1"/>
        <v>0.60977995110024452</v>
      </c>
      <c r="F60" s="468">
        <f t="shared" si="2"/>
        <v>6135</v>
      </c>
      <c r="G60" s="470">
        <f t="shared" si="3"/>
        <v>0.11036157582298975</v>
      </c>
      <c r="H60" s="471"/>
      <c r="I60" s="466" t="s">
        <v>152</v>
      </c>
      <c r="J60" s="470">
        <v>9.7139773340528869E-4</v>
      </c>
    </row>
    <row r="61" spans="1:10" ht="15.75" customHeight="1" x14ac:dyDescent="0.25">
      <c r="A61" s="466" t="s">
        <v>1422</v>
      </c>
      <c r="B61" s="467">
        <v>0</v>
      </c>
      <c r="C61" s="469">
        <f t="shared" si="0"/>
        <v>0</v>
      </c>
      <c r="D61" s="467">
        <v>2</v>
      </c>
      <c r="E61" s="469">
        <f t="shared" si="1"/>
        <v>1</v>
      </c>
      <c r="F61" s="468">
        <f t="shared" si="2"/>
        <v>2</v>
      </c>
      <c r="G61" s="470">
        <f t="shared" si="3"/>
        <v>3.5977693829825507E-5</v>
      </c>
      <c r="H61" s="471"/>
      <c r="I61" s="466" t="s">
        <v>165</v>
      </c>
      <c r="J61" s="470">
        <v>9.1743119266055051E-4</v>
      </c>
    </row>
    <row r="62" spans="1:10" ht="15.75" customHeight="1" x14ac:dyDescent="0.25">
      <c r="A62" s="466" t="s">
        <v>2450</v>
      </c>
      <c r="B62" s="467">
        <v>0</v>
      </c>
      <c r="C62" s="469">
        <f t="shared" si="0"/>
        <v>0</v>
      </c>
      <c r="D62" s="467">
        <v>2</v>
      </c>
      <c r="E62" s="469">
        <f t="shared" si="1"/>
        <v>1</v>
      </c>
      <c r="F62" s="468">
        <f t="shared" si="2"/>
        <v>2</v>
      </c>
      <c r="G62" s="470">
        <f t="shared" si="3"/>
        <v>3.5977693829825507E-5</v>
      </c>
      <c r="H62" s="471"/>
      <c r="I62" s="466" t="s">
        <v>250</v>
      </c>
      <c r="J62" s="470">
        <v>8.0949811117107394E-4</v>
      </c>
    </row>
    <row r="63" spans="1:10" ht="15.75" customHeight="1" x14ac:dyDescent="0.25">
      <c r="A63" s="466" t="s">
        <v>157</v>
      </c>
      <c r="B63" s="467">
        <v>52</v>
      </c>
      <c r="C63" s="469">
        <f t="shared" si="0"/>
        <v>0.8</v>
      </c>
      <c r="D63" s="467">
        <v>13</v>
      </c>
      <c r="E63" s="469">
        <f t="shared" si="1"/>
        <v>0.2</v>
      </c>
      <c r="F63" s="468">
        <f t="shared" si="2"/>
        <v>65</v>
      </c>
      <c r="G63" s="470">
        <f t="shared" si="3"/>
        <v>1.169275049469329E-3</v>
      </c>
      <c r="H63" s="471"/>
      <c r="I63" s="466" t="s">
        <v>771</v>
      </c>
      <c r="J63" s="470">
        <v>5.7564310127720811E-4</v>
      </c>
    </row>
    <row r="64" spans="1:10" ht="15.75" customHeight="1" x14ac:dyDescent="0.25">
      <c r="A64" s="466" t="s">
        <v>2019</v>
      </c>
      <c r="B64" s="467">
        <v>2</v>
      </c>
      <c r="C64" s="469">
        <f t="shared" si="0"/>
        <v>1</v>
      </c>
      <c r="D64" s="467">
        <v>0</v>
      </c>
      <c r="E64" s="469">
        <f t="shared" si="1"/>
        <v>0</v>
      </c>
      <c r="F64" s="468">
        <f t="shared" si="2"/>
        <v>2</v>
      </c>
      <c r="G64" s="470">
        <f t="shared" si="3"/>
        <v>3.5977693829825507E-5</v>
      </c>
      <c r="H64" s="471"/>
      <c r="I64" s="466" t="s">
        <v>1952</v>
      </c>
      <c r="J64" s="470">
        <v>3.9575463212808057E-4</v>
      </c>
    </row>
    <row r="65" spans="1:10" ht="15.75" customHeight="1" x14ac:dyDescent="0.25">
      <c r="A65" s="466" t="s">
        <v>1791</v>
      </c>
      <c r="B65" s="467">
        <v>18</v>
      </c>
      <c r="C65" s="469">
        <f t="shared" si="0"/>
        <v>1</v>
      </c>
      <c r="D65" s="467">
        <v>0</v>
      </c>
      <c r="E65" s="469">
        <f t="shared" ref="E65:E113" si="8">+D65/F65</f>
        <v>0</v>
      </c>
      <c r="F65" s="468">
        <f t="shared" si="2"/>
        <v>18</v>
      </c>
      <c r="G65" s="470">
        <f t="shared" si="3"/>
        <v>3.237992444684296E-4</v>
      </c>
      <c r="H65" s="471"/>
      <c r="I65" s="466" t="s">
        <v>2408</v>
      </c>
      <c r="J65" s="470">
        <v>3.7776578521316783E-4</v>
      </c>
    </row>
    <row r="66" spans="1:10" ht="15.75" customHeight="1" x14ac:dyDescent="0.25">
      <c r="A66" s="466" t="s">
        <v>159</v>
      </c>
      <c r="B66" s="467">
        <v>87</v>
      </c>
      <c r="C66" s="469">
        <f t="shared" si="0"/>
        <v>0.94565217391304346</v>
      </c>
      <c r="D66" s="467">
        <v>5</v>
      </c>
      <c r="E66" s="469">
        <f t="shared" si="8"/>
        <v>5.434782608695652E-2</v>
      </c>
      <c r="F66" s="468">
        <f t="shared" si="2"/>
        <v>92</v>
      </c>
      <c r="G66" s="470">
        <f t="shared" si="3"/>
        <v>1.6549739161719735E-3</v>
      </c>
      <c r="H66" s="471"/>
      <c r="I66" s="466" t="s">
        <v>134</v>
      </c>
      <c r="J66" s="470">
        <v>3.7776578521316783E-4</v>
      </c>
    </row>
    <row r="67" spans="1:10" ht="15.75" customHeight="1" x14ac:dyDescent="0.25">
      <c r="A67" s="466" t="s">
        <v>2506</v>
      </c>
      <c r="B67" s="467">
        <v>0</v>
      </c>
      <c r="C67" s="469">
        <f t="shared" si="0"/>
        <v>0</v>
      </c>
      <c r="D67" s="467">
        <v>1</v>
      </c>
      <c r="E67" s="469">
        <f t="shared" si="8"/>
        <v>1</v>
      </c>
      <c r="F67" s="468">
        <f t="shared" si="2"/>
        <v>1</v>
      </c>
      <c r="G67" s="470">
        <f t="shared" si="3"/>
        <v>1.7988846914912754E-5</v>
      </c>
      <c r="H67" s="471"/>
      <c r="I67" s="466" t="s">
        <v>2491</v>
      </c>
      <c r="J67" s="470">
        <v>3.5977693829825508E-4</v>
      </c>
    </row>
    <row r="68" spans="1:10" ht="15.75" customHeight="1" x14ac:dyDescent="0.25">
      <c r="A68" s="466" t="s">
        <v>716</v>
      </c>
      <c r="B68" s="467">
        <v>0</v>
      </c>
      <c r="C68" s="469">
        <f t="shared" ref="C68:C113" si="9">+B68/F68</f>
        <v>0</v>
      </c>
      <c r="D68" s="467">
        <v>3</v>
      </c>
      <c r="E68" s="469">
        <f t="shared" si="8"/>
        <v>1</v>
      </c>
      <c r="F68" s="468">
        <f t="shared" ref="F68:F113" si="10">+B68+D68</f>
        <v>3</v>
      </c>
      <c r="G68" s="470">
        <f t="shared" si="3"/>
        <v>5.3966540744738264E-5</v>
      </c>
      <c r="H68" s="471"/>
      <c r="I68" s="466" t="s">
        <v>2492</v>
      </c>
      <c r="J68" s="470">
        <v>3.5977693829825508E-4</v>
      </c>
    </row>
    <row r="69" spans="1:10" ht="15.75" customHeight="1" x14ac:dyDescent="0.25">
      <c r="A69" s="466" t="s">
        <v>2492</v>
      </c>
      <c r="B69" s="467">
        <v>20</v>
      </c>
      <c r="C69" s="469">
        <f t="shared" si="9"/>
        <v>1</v>
      </c>
      <c r="D69" s="467">
        <v>0</v>
      </c>
      <c r="E69" s="469">
        <f t="shared" si="8"/>
        <v>0</v>
      </c>
      <c r="F69" s="468">
        <f t="shared" si="10"/>
        <v>20</v>
      </c>
      <c r="G69" s="470">
        <f t="shared" ref="G69:G113" si="11">+F69/$F$114</f>
        <v>3.5977693829825508E-4</v>
      </c>
      <c r="H69" s="471"/>
      <c r="I69" s="466" t="s">
        <v>2182</v>
      </c>
      <c r="J69" s="470">
        <v>3.4178809138334234E-4</v>
      </c>
    </row>
    <row r="70" spans="1:10" ht="15.75" customHeight="1" x14ac:dyDescent="0.25">
      <c r="A70" s="466" t="s">
        <v>2452</v>
      </c>
      <c r="B70" s="467">
        <v>0</v>
      </c>
      <c r="C70" s="469">
        <f t="shared" si="9"/>
        <v>0</v>
      </c>
      <c r="D70" s="467">
        <v>1</v>
      </c>
      <c r="E70" s="469">
        <f t="shared" si="8"/>
        <v>1</v>
      </c>
      <c r="F70" s="468">
        <f t="shared" si="10"/>
        <v>1</v>
      </c>
      <c r="G70" s="470">
        <f t="shared" si="11"/>
        <v>1.7988846914912754E-5</v>
      </c>
      <c r="H70" s="471"/>
      <c r="I70" s="466" t="s">
        <v>1791</v>
      </c>
      <c r="J70" s="470">
        <v>3.237992444684296E-4</v>
      </c>
    </row>
    <row r="71" spans="1:10" ht="15.75" customHeight="1" x14ac:dyDescent="0.25">
      <c r="A71" s="466" t="s">
        <v>2156</v>
      </c>
      <c r="B71" s="467">
        <v>134</v>
      </c>
      <c r="C71" s="469">
        <f t="shared" si="9"/>
        <v>1</v>
      </c>
      <c r="D71" s="467">
        <v>0</v>
      </c>
      <c r="E71" s="469">
        <f t="shared" si="8"/>
        <v>0</v>
      </c>
      <c r="F71" s="468">
        <f t="shared" si="10"/>
        <v>134</v>
      </c>
      <c r="G71" s="470">
        <f t="shared" si="11"/>
        <v>2.4105054865983092E-3</v>
      </c>
      <c r="H71" s="471"/>
      <c r="I71" s="466" t="s">
        <v>149</v>
      </c>
      <c r="J71" s="470">
        <v>2.8782155063860406E-4</v>
      </c>
    </row>
    <row r="72" spans="1:10" ht="15.75" customHeight="1" x14ac:dyDescent="0.25">
      <c r="A72" s="466" t="s">
        <v>160</v>
      </c>
      <c r="B72" s="467">
        <v>112</v>
      </c>
      <c r="C72" s="469">
        <f t="shared" si="9"/>
        <v>1</v>
      </c>
      <c r="D72" s="467">
        <v>0</v>
      </c>
      <c r="E72" s="469">
        <f t="shared" si="8"/>
        <v>0</v>
      </c>
      <c r="F72" s="468">
        <f t="shared" si="10"/>
        <v>112</v>
      </c>
      <c r="G72" s="470">
        <f t="shared" si="11"/>
        <v>2.0147508544702286E-3</v>
      </c>
      <c r="H72" s="471"/>
      <c r="I72" s="466" t="s">
        <v>2213</v>
      </c>
      <c r="J72" s="470">
        <v>2.8782155063860406E-4</v>
      </c>
    </row>
    <row r="73" spans="1:10" ht="15.75" customHeight="1" x14ac:dyDescent="0.25">
      <c r="A73" s="466" t="s">
        <v>162</v>
      </c>
      <c r="B73" s="467">
        <v>1</v>
      </c>
      <c r="C73" s="469">
        <f t="shared" si="9"/>
        <v>0.25</v>
      </c>
      <c r="D73" s="467">
        <v>3</v>
      </c>
      <c r="E73" s="469">
        <f t="shared" si="8"/>
        <v>0.75</v>
      </c>
      <c r="F73" s="468">
        <f t="shared" si="10"/>
        <v>4</v>
      </c>
      <c r="G73" s="470">
        <f t="shared" si="11"/>
        <v>7.1955387659651014E-5</v>
      </c>
      <c r="H73" s="471"/>
      <c r="I73" s="466" t="s">
        <v>709</v>
      </c>
      <c r="J73" s="470">
        <v>2.5184385680877857E-4</v>
      </c>
    </row>
    <row r="74" spans="1:10" ht="15.75" customHeight="1" x14ac:dyDescent="0.25">
      <c r="A74" s="466" t="s">
        <v>164</v>
      </c>
      <c r="B74" s="467">
        <v>80</v>
      </c>
      <c r="C74" s="469">
        <f t="shared" si="9"/>
        <v>1</v>
      </c>
      <c r="D74" s="467">
        <v>0</v>
      </c>
      <c r="E74" s="469">
        <f t="shared" si="8"/>
        <v>0</v>
      </c>
      <c r="F74" s="468">
        <f t="shared" si="10"/>
        <v>80</v>
      </c>
      <c r="G74" s="470">
        <f t="shared" si="11"/>
        <v>1.4391077531930203E-3</v>
      </c>
      <c r="H74" s="471"/>
      <c r="I74" s="466" t="s">
        <v>1439</v>
      </c>
      <c r="J74" s="470">
        <v>1.9787731606404029E-4</v>
      </c>
    </row>
    <row r="75" spans="1:10" ht="15.75" customHeight="1" x14ac:dyDescent="0.25">
      <c r="A75" s="466" t="s">
        <v>135</v>
      </c>
      <c r="B75" s="467">
        <v>440</v>
      </c>
      <c r="C75" s="469">
        <f t="shared" si="9"/>
        <v>0.78431372549019607</v>
      </c>
      <c r="D75" s="467">
        <v>121</v>
      </c>
      <c r="E75" s="469">
        <f t="shared" si="8"/>
        <v>0.21568627450980393</v>
      </c>
      <c r="F75" s="468">
        <f t="shared" si="10"/>
        <v>561</v>
      </c>
      <c r="G75" s="470">
        <f t="shared" si="11"/>
        <v>1.0091743119266056E-2</v>
      </c>
      <c r="H75" s="471"/>
      <c r="I75" s="466" t="s">
        <v>158</v>
      </c>
      <c r="J75" s="470">
        <v>1.7988846914912754E-4</v>
      </c>
    </row>
    <row r="76" spans="1:10" ht="15.75" customHeight="1" x14ac:dyDescent="0.25">
      <c r="A76" s="466" t="s">
        <v>2520</v>
      </c>
      <c r="B76" s="467">
        <v>0</v>
      </c>
      <c r="C76" s="469">
        <f t="shared" si="9"/>
        <v>0</v>
      </c>
      <c r="D76" s="467">
        <v>1</v>
      </c>
      <c r="E76" s="469">
        <f t="shared" si="8"/>
        <v>1</v>
      </c>
      <c r="F76" s="468">
        <f t="shared" si="10"/>
        <v>1</v>
      </c>
      <c r="G76" s="470">
        <f t="shared" si="11"/>
        <v>1.7988846914912754E-5</v>
      </c>
      <c r="H76" s="471"/>
      <c r="I76" s="466" t="s">
        <v>2409</v>
      </c>
      <c r="J76" s="470">
        <v>1.4391077531930203E-4</v>
      </c>
    </row>
    <row r="77" spans="1:10" ht="15.75" customHeight="1" x14ac:dyDescent="0.25">
      <c r="A77" s="466" t="s">
        <v>145</v>
      </c>
      <c r="B77" s="467">
        <v>210</v>
      </c>
      <c r="C77" s="469">
        <f t="shared" si="9"/>
        <v>0.37168141592920356</v>
      </c>
      <c r="D77" s="467">
        <v>355</v>
      </c>
      <c r="E77" s="469">
        <f t="shared" si="8"/>
        <v>0.62831858407079644</v>
      </c>
      <c r="F77" s="468">
        <f t="shared" si="10"/>
        <v>565</v>
      </c>
      <c r="G77" s="470">
        <f t="shared" si="11"/>
        <v>1.0163698506925707E-2</v>
      </c>
      <c r="H77" s="471"/>
      <c r="I77" s="466" t="s">
        <v>2385</v>
      </c>
      <c r="J77" s="470">
        <v>1.0793308148947653E-4</v>
      </c>
    </row>
    <row r="78" spans="1:10" ht="15.75" customHeight="1" x14ac:dyDescent="0.25">
      <c r="A78" s="466" t="s">
        <v>161</v>
      </c>
      <c r="B78" s="467">
        <v>558</v>
      </c>
      <c r="C78" s="469">
        <f t="shared" si="9"/>
        <v>1</v>
      </c>
      <c r="D78" s="467">
        <v>0</v>
      </c>
      <c r="E78" s="469">
        <f t="shared" si="8"/>
        <v>0</v>
      </c>
      <c r="F78" s="468">
        <f t="shared" si="10"/>
        <v>558</v>
      </c>
      <c r="G78" s="470">
        <f t="shared" si="11"/>
        <v>1.0037776578521318E-2</v>
      </c>
      <c r="H78" s="471"/>
      <c r="I78" s="466" t="s">
        <v>714</v>
      </c>
      <c r="J78" s="470">
        <v>1.0793308148947653E-4</v>
      </c>
    </row>
    <row r="79" spans="1:10" ht="15.75" customHeight="1" x14ac:dyDescent="0.25">
      <c r="A79" s="466" t="s">
        <v>163</v>
      </c>
      <c r="B79" s="467">
        <v>29</v>
      </c>
      <c r="C79" s="469">
        <f t="shared" si="9"/>
        <v>0.50877192982456143</v>
      </c>
      <c r="D79" s="467">
        <v>28</v>
      </c>
      <c r="E79" s="469">
        <f t="shared" si="8"/>
        <v>0.49122807017543857</v>
      </c>
      <c r="F79" s="468">
        <f t="shared" si="10"/>
        <v>57</v>
      </c>
      <c r="G79" s="470">
        <f t="shared" si="11"/>
        <v>1.0253642741500271E-3</v>
      </c>
      <c r="H79" s="471"/>
      <c r="I79" s="466" t="s">
        <v>715</v>
      </c>
      <c r="J79" s="470">
        <v>1.0793308148947653E-4</v>
      </c>
    </row>
    <row r="80" spans="1:10" ht="15.75" customHeight="1" x14ac:dyDescent="0.25">
      <c r="A80" s="466" t="s">
        <v>150</v>
      </c>
      <c r="B80" s="467">
        <v>172</v>
      </c>
      <c r="C80" s="469">
        <f t="shared" si="9"/>
        <v>0.77130044843049328</v>
      </c>
      <c r="D80" s="467">
        <v>51</v>
      </c>
      <c r="E80" s="469">
        <f t="shared" si="8"/>
        <v>0.22869955156950672</v>
      </c>
      <c r="F80" s="468">
        <f t="shared" si="10"/>
        <v>223</v>
      </c>
      <c r="G80" s="470">
        <f t="shared" si="11"/>
        <v>4.0115128620255439E-3</v>
      </c>
      <c r="H80" s="471"/>
      <c r="I80" s="466" t="s">
        <v>1937</v>
      </c>
      <c r="J80" s="470">
        <v>1.0793308148947653E-4</v>
      </c>
    </row>
    <row r="81" spans="1:10" ht="15.75" customHeight="1" x14ac:dyDescent="0.25">
      <c r="A81" s="466" t="s">
        <v>2415</v>
      </c>
      <c r="B81" s="467">
        <v>0</v>
      </c>
      <c r="C81" s="469">
        <f t="shared" si="9"/>
        <v>0</v>
      </c>
      <c r="D81" s="467">
        <v>1</v>
      </c>
      <c r="E81" s="469">
        <f t="shared" si="8"/>
        <v>1</v>
      </c>
      <c r="F81" s="468">
        <f t="shared" si="10"/>
        <v>1</v>
      </c>
      <c r="G81" s="470">
        <f t="shared" si="11"/>
        <v>1.7988846914912754E-5</v>
      </c>
      <c r="H81" s="471"/>
      <c r="I81" s="466" t="s">
        <v>2505</v>
      </c>
      <c r="J81" s="470">
        <v>7.1955387659651014E-5</v>
      </c>
    </row>
    <row r="82" spans="1:10" ht="15.75" customHeight="1" x14ac:dyDescent="0.25">
      <c r="A82" s="466" t="s">
        <v>133</v>
      </c>
      <c r="B82" s="467">
        <v>965</v>
      </c>
      <c r="C82" s="469">
        <f t="shared" si="9"/>
        <v>0.8041666666666667</v>
      </c>
      <c r="D82" s="467">
        <v>235</v>
      </c>
      <c r="E82" s="469">
        <f t="shared" si="8"/>
        <v>0.19583333333333333</v>
      </c>
      <c r="F82" s="468">
        <f t="shared" si="10"/>
        <v>1200</v>
      </c>
      <c r="G82" s="470">
        <f t="shared" si="11"/>
        <v>2.1586616297895305E-2</v>
      </c>
      <c r="H82" s="471"/>
      <c r="I82" s="466" t="s">
        <v>162</v>
      </c>
      <c r="J82" s="470">
        <v>7.1955387659651014E-5</v>
      </c>
    </row>
    <row r="83" spans="1:10" ht="15.75" customHeight="1" x14ac:dyDescent="0.25">
      <c r="A83" s="466" t="s">
        <v>1777</v>
      </c>
      <c r="B83" s="467">
        <v>0</v>
      </c>
      <c r="C83" s="469">
        <f t="shared" si="9"/>
        <v>0</v>
      </c>
      <c r="D83" s="467">
        <v>4</v>
      </c>
      <c r="E83" s="469">
        <f t="shared" si="8"/>
        <v>1</v>
      </c>
      <c r="F83" s="468">
        <f t="shared" si="10"/>
        <v>4</v>
      </c>
      <c r="G83" s="470">
        <f t="shared" si="11"/>
        <v>7.1955387659651014E-5</v>
      </c>
      <c r="H83" s="471"/>
      <c r="I83" s="466" t="s">
        <v>1777</v>
      </c>
      <c r="J83" s="470">
        <v>7.1955387659651014E-5</v>
      </c>
    </row>
    <row r="84" spans="1:10" ht="15.75" customHeight="1" x14ac:dyDescent="0.25">
      <c r="A84" s="466" t="s">
        <v>130</v>
      </c>
      <c r="B84" s="467">
        <v>127</v>
      </c>
      <c r="C84" s="469">
        <f t="shared" si="9"/>
        <v>0.97692307692307689</v>
      </c>
      <c r="D84" s="467">
        <v>3</v>
      </c>
      <c r="E84" s="469">
        <f t="shared" si="8"/>
        <v>2.3076923076923078E-2</v>
      </c>
      <c r="F84" s="468">
        <f t="shared" si="10"/>
        <v>130</v>
      </c>
      <c r="G84" s="470">
        <f t="shared" si="11"/>
        <v>2.3385500989386581E-3</v>
      </c>
      <c r="H84" s="471"/>
      <c r="I84" s="466" t="s">
        <v>2410</v>
      </c>
      <c r="J84" s="470">
        <v>7.1955387659651014E-5</v>
      </c>
    </row>
    <row r="85" spans="1:10" ht="15.75" customHeight="1" x14ac:dyDescent="0.25">
      <c r="A85" s="466" t="s">
        <v>2395</v>
      </c>
      <c r="B85" s="467">
        <v>0</v>
      </c>
      <c r="C85" s="469">
        <f t="shared" si="9"/>
        <v>0</v>
      </c>
      <c r="D85" s="467">
        <v>1</v>
      </c>
      <c r="E85" s="469">
        <f t="shared" si="8"/>
        <v>1</v>
      </c>
      <c r="F85" s="468">
        <f t="shared" si="10"/>
        <v>1</v>
      </c>
      <c r="G85" s="470">
        <f t="shared" si="11"/>
        <v>1.7988846914912754E-5</v>
      </c>
      <c r="H85" s="471"/>
      <c r="I85" s="466" t="s">
        <v>2211</v>
      </c>
      <c r="J85" s="470">
        <v>7.1955387659651014E-5</v>
      </c>
    </row>
    <row r="86" spans="1:10" ht="15.75" customHeight="1" x14ac:dyDescent="0.25">
      <c r="A86" s="466" t="s">
        <v>165</v>
      </c>
      <c r="B86" s="467">
        <v>26</v>
      </c>
      <c r="C86" s="469">
        <f t="shared" si="9"/>
        <v>0.50980392156862742</v>
      </c>
      <c r="D86" s="467">
        <v>25</v>
      </c>
      <c r="E86" s="469">
        <f t="shared" si="8"/>
        <v>0.49019607843137253</v>
      </c>
      <c r="F86" s="468">
        <f t="shared" si="10"/>
        <v>51</v>
      </c>
      <c r="G86" s="470">
        <f t="shared" si="11"/>
        <v>9.1743119266055051E-4</v>
      </c>
      <c r="H86" s="471"/>
      <c r="I86" s="466" t="s">
        <v>733</v>
      </c>
      <c r="J86" s="470">
        <v>7.1955387659651014E-5</v>
      </c>
    </row>
    <row r="87" spans="1:10" ht="15.75" customHeight="1" x14ac:dyDescent="0.25">
      <c r="A87" s="466" t="s">
        <v>156</v>
      </c>
      <c r="B87" s="467">
        <v>161</v>
      </c>
      <c r="C87" s="469">
        <f t="shared" si="9"/>
        <v>0.96987951807228912</v>
      </c>
      <c r="D87" s="467">
        <v>5</v>
      </c>
      <c r="E87" s="469">
        <f t="shared" si="8"/>
        <v>3.0120481927710843E-2</v>
      </c>
      <c r="F87" s="468">
        <f t="shared" si="10"/>
        <v>166</v>
      </c>
      <c r="G87" s="470">
        <f t="shared" si="11"/>
        <v>2.986148587875517E-3</v>
      </c>
      <c r="H87" s="471"/>
      <c r="I87" s="466" t="s">
        <v>2157</v>
      </c>
      <c r="J87" s="470">
        <v>7.1955387659651014E-5</v>
      </c>
    </row>
    <row r="88" spans="1:10" ht="15.75" customHeight="1" x14ac:dyDescent="0.25">
      <c r="A88" s="466" t="s">
        <v>141</v>
      </c>
      <c r="B88" s="467">
        <v>123</v>
      </c>
      <c r="C88" s="469">
        <f t="shared" si="9"/>
        <v>0.92481203007518797</v>
      </c>
      <c r="D88" s="467">
        <v>10</v>
      </c>
      <c r="E88" s="469">
        <f t="shared" si="8"/>
        <v>7.5187969924812026E-2</v>
      </c>
      <c r="F88" s="468">
        <f t="shared" si="10"/>
        <v>133</v>
      </c>
      <c r="G88" s="470">
        <f t="shared" si="11"/>
        <v>2.3925166396833964E-3</v>
      </c>
      <c r="H88" s="471"/>
      <c r="I88" s="466" t="s">
        <v>1386</v>
      </c>
      <c r="J88" s="470">
        <v>5.3966540744738264E-5</v>
      </c>
    </row>
    <row r="89" spans="1:10" ht="15.75" customHeight="1" x14ac:dyDescent="0.25">
      <c r="A89" s="466" t="s">
        <v>2507</v>
      </c>
      <c r="B89" s="467">
        <v>0</v>
      </c>
      <c r="C89" s="469">
        <f t="shared" si="9"/>
        <v>0</v>
      </c>
      <c r="D89" s="467">
        <v>1</v>
      </c>
      <c r="E89" s="469">
        <f t="shared" si="8"/>
        <v>1</v>
      </c>
      <c r="F89" s="468">
        <f t="shared" si="10"/>
        <v>1</v>
      </c>
      <c r="G89" s="470">
        <f t="shared" si="11"/>
        <v>1.7988846914912754E-5</v>
      </c>
      <c r="H89" s="471"/>
      <c r="I89" s="466" t="s">
        <v>1805</v>
      </c>
      <c r="J89" s="470">
        <v>5.3966540744738264E-5</v>
      </c>
    </row>
    <row r="90" spans="1:10" ht="15.75" customHeight="1" x14ac:dyDescent="0.25">
      <c r="A90" s="466" t="s">
        <v>2410</v>
      </c>
      <c r="B90" s="467">
        <v>4</v>
      </c>
      <c r="C90" s="469">
        <f t="shared" si="9"/>
        <v>1</v>
      </c>
      <c r="D90" s="467">
        <v>0</v>
      </c>
      <c r="E90" s="469">
        <f t="shared" si="8"/>
        <v>0</v>
      </c>
      <c r="F90" s="468">
        <f t="shared" si="10"/>
        <v>4</v>
      </c>
      <c r="G90" s="470">
        <f t="shared" si="11"/>
        <v>7.1955387659651014E-5</v>
      </c>
      <c r="H90" s="471"/>
      <c r="I90" s="466" t="s">
        <v>710</v>
      </c>
      <c r="J90" s="470">
        <v>5.3966540744738264E-5</v>
      </c>
    </row>
    <row r="91" spans="1:10" ht="15.75" customHeight="1" x14ac:dyDescent="0.25">
      <c r="A91" s="466" t="s">
        <v>2508</v>
      </c>
      <c r="B91" s="467">
        <v>0</v>
      </c>
      <c r="C91" s="469">
        <f t="shared" si="9"/>
        <v>0</v>
      </c>
      <c r="D91" s="467">
        <v>1</v>
      </c>
      <c r="E91" s="469">
        <f t="shared" si="8"/>
        <v>1</v>
      </c>
      <c r="F91" s="468">
        <f t="shared" si="10"/>
        <v>1</v>
      </c>
      <c r="G91" s="470">
        <f t="shared" si="11"/>
        <v>1.7988846914912754E-5</v>
      </c>
      <c r="H91" s="471"/>
      <c r="I91" s="466" t="s">
        <v>2490</v>
      </c>
      <c r="J91" s="470">
        <v>5.3966540744738264E-5</v>
      </c>
    </row>
    <row r="92" spans="1:10" ht="15.75" customHeight="1" x14ac:dyDescent="0.25">
      <c r="A92" s="466" t="s">
        <v>2416</v>
      </c>
      <c r="B92" s="467">
        <v>0</v>
      </c>
      <c r="C92" s="469">
        <f t="shared" si="9"/>
        <v>0</v>
      </c>
      <c r="D92" s="467">
        <v>1</v>
      </c>
      <c r="E92" s="469">
        <f t="shared" si="8"/>
        <v>1</v>
      </c>
      <c r="F92" s="468">
        <f t="shared" si="10"/>
        <v>1</v>
      </c>
      <c r="G92" s="470">
        <f t="shared" si="11"/>
        <v>1.7988846914912754E-5</v>
      </c>
      <c r="H92" s="471"/>
      <c r="I92" s="466" t="s">
        <v>140</v>
      </c>
      <c r="J92" s="470">
        <v>5.3966540744738264E-5</v>
      </c>
    </row>
    <row r="93" spans="1:10" ht="15.75" customHeight="1" x14ac:dyDescent="0.25">
      <c r="A93" s="466" t="s">
        <v>2451</v>
      </c>
      <c r="B93" s="467">
        <v>0</v>
      </c>
      <c r="C93" s="469">
        <f t="shared" si="9"/>
        <v>0</v>
      </c>
      <c r="D93" s="467">
        <v>1</v>
      </c>
      <c r="E93" s="469">
        <f t="shared" si="8"/>
        <v>1</v>
      </c>
      <c r="F93" s="468">
        <f t="shared" si="10"/>
        <v>1</v>
      </c>
      <c r="G93" s="470">
        <f t="shared" si="11"/>
        <v>1.7988846914912754E-5</v>
      </c>
      <c r="H93" s="471"/>
      <c r="I93" s="466" t="s">
        <v>713</v>
      </c>
      <c r="J93" s="470">
        <v>5.3966540744738264E-5</v>
      </c>
    </row>
    <row r="94" spans="1:10" ht="15.75" customHeight="1" x14ac:dyDescent="0.25">
      <c r="A94" s="466" t="s">
        <v>736</v>
      </c>
      <c r="B94" s="467">
        <v>0</v>
      </c>
      <c r="C94" s="469">
        <f t="shared" si="9"/>
        <v>0</v>
      </c>
      <c r="D94" s="467">
        <v>1</v>
      </c>
      <c r="E94" s="469">
        <f t="shared" si="8"/>
        <v>1</v>
      </c>
      <c r="F94" s="468">
        <f t="shared" si="10"/>
        <v>1</v>
      </c>
      <c r="G94" s="470">
        <f t="shared" si="11"/>
        <v>1.7988846914912754E-5</v>
      </c>
      <c r="H94" s="471"/>
      <c r="I94" s="466" t="s">
        <v>732</v>
      </c>
      <c r="J94" s="470">
        <v>5.3966540744738264E-5</v>
      </c>
    </row>
    <row r="95" spans="1:10" ht="15.75" customHeight="1" x14ac:dyDescent="0.25">
      <c r="A95" s="466" t="s">
        <v>2211</v>
      </c>
      <c r="B95" s="467">
        <v>0</v>
      </c>
      <c r="C95" s="469">
        <f t="shared" si="9"/>
        <v>0</v>
      </c>
      <c r="D95" s="467">
        <v>4</v>
      </c>
      <c r="E95" s="469">
        <f t="shared" si="8"/>
        <v>1</v>
      </c>
      <c r="F95" s="468">
        <f t="shared" si="10"/>
        <v>4</v>
      </c>
      <c r="G95" s="470">
        <f t="shared" si="11"/>
        <v>7.1955387659651014E-5</v>
      </c>
      <c r="H95" s="471"/>
      <c r="I95" s="466" t="s">
        <v>2414</v>
      </c>
      <c r="J95" s="470">
        <v>5.3966540744738264E-5</v>
      </c>
    </row>
    <row r="96" spans="1:10" ht="15.75" customHeight="1" x14ac:dyDescent="0.25">
      <c r="A96" s="466" t="s">
        <v>2396</v>
      </c>
      <c r="B96" s="467">
        <v>0</v>
      </c>
      <c r="C96" s="469">
        <f t="shared" si="9"/>
        <v>0</v>
      </c>
      <c r="D96" s="467">
        <v>2</v>
      </c>
      <c r="E96" s="469">
        <f t="shared" si="8"/>
        <v>1</v>
      </c>
      <c r="F96" s="468">
        <f t="shared" si="10"/>
        <v>2</v>
      </c>
      <c r="G96" s="470">
        <f t="shared" si="11"/>
        <v>3.5977693829825507E-5</v>
      </c>
      <c r="H96" s="471"/>
      <c r="I96" s="466" t="s">
        <v>716</v>
      </c>
      <c r="J96" s="470">
        <v>5.3966540744738264E-5</v>
      </c>
    </row>
    <row r="97" spans="1:10" ht="15.75" customHeight="1" x14ac:dyDescent="0.25">
      <c r="A97" s="466" t="s">
        <v>733</v>
      </c>
      <c r="B97" s="467">
        <v>4</v>
      </c>
      <c r="C97" s="469">
        <f t="shared" si="9"/>
        <v>1</v>
      </c>
      <c r="D97" s="467">
        <v>0</v>
      </c>
      <c r="E97" s="469">
        <f t="shared" si="8"/>
        <v>0</v>
      </c>
      <c r="F97" s="468">
        <f t="shared" si="10"/>
        <v>4</v>
      </c>
      <c r="G97" s="470">
        <f t="shared" si="11"/>
        <v>7.1955387659651014E-5</v>
      </c>
      <c r="H97" s="471"/>
      <c r="I97" s="466" t="s">
        <v>167</v>
      </c>
      <c r="J97" s="470">
        <v>5.3966540744738264E-5</v>
      </c>
    </row>
    <row r="98" spans="1:10" ht="15.75" customHeight="1" x14ac:dyDescent="0.25">
      <c r="A98" s="466" t="s">
        <v>1830</v>
      </c>
      <c r="B98" s="467">
        <v>0</v>
      </c>
      <c r="C98" s="469">
        <f t="shared" si="9"/>
        <v>0</v>
      </c>
      <c r="D98" s="467">
        <v>1</v>
      </c>
      <c r="E98" s="469">
        <f t="shared" si="8"/>
        <v>1</v>
      </c>
      <c r="F98" s="468">
        <f t="shared" si="10"/>
        <v>1</v>
      </c>
      <c r="G98" s="470">
        <f t="shared" si="11"/>
        <v>1.7988846914912754E-5</v>
      </c>
      <c r="H98" s="471"/>
      <c r="I98" s="466" t="s">
        <v>2489</v>
      </c>
      <c r="J98" s="470">
        <v>3.5977693829825507E-5</v>
      </c>
    </row>
    <row r="99" spans="1:10" ht="15.75" customHeight="1" x14ac:dyDescent="0.25">
      <c r="A99" s="466" t="s">
        <v>2214</v>
      </c>
      <c r="B99" s="467">
        <v>131</v>
      </c>
      <c r="C99" s="469">
        <f t="shared" si="9"/>
        <v>1</v>
      </c>
      <c r="D99" s="467">
        <v>0</v>
      </c>
      <c r="E99" s="469">
        <f t="shared" si="8"/>
        <v>0</v>
      </c>
      <c r="F99" s="468">
        <f t="shared" si="10"/>
        <v>131</v>
      </c>
      <c r="G99" s="470">
        <f t="shared" si="11"/>
        <v>2.3565389458535708E-3</v>
      </c>
      <c r="H99" s="471"/>
      <c r="I99" s="466" t="s">
        <v>712</v>
      </c>
      <c r="J99" s="470">
        <v>3.5977693829825507E-5</v>
      </c>
    </row>
    <row r="100" spans="1:10" ht="15.75" customHeight="1" x14ac:dyDescent="0.25">
      <c r="A100" s="466" t="s">
        <v>2509</v>
      </c>
      <c r="B100" s="467">
        <v>0</v>
      </c>
      <c r="C100" s="469">
        <f t="shared" si="9"/>
        <v>0</v>
      </c>
      <c r="D100" s="467">
        <v>1</v>
      </c>
      <c r="E100" s="469">
        <f t="shared" si="8"/>
        <v>1</v>
      </c>
      <c r="F100" s="468">
        <f t="shared" si="10"/>
        <v>1</v>
      </c>
      <c r="G100" s="470">
        <f t="shared" si="11"/>
        <v>1.7988846914912754E-5</v>
      </c>
      <c r="H100" s="471"/>
      <c r="I100" s="466" t="s">
        <v>1422</v>
      </c>
      <c r="J100" s="470">
        <v>3.5977693829825507E-5</v>
      </c>
    </row>
    <row r="101" spans="1:10" ht="15.75" customHeight="1" x14ac:dyDescent="0.25">
      <c r="A101" s="466" t="s">
        <v>158</v>
      </c>
      <c r="B101" s="467">
        <v>0</v>
      </c>
      <c r="C101" s="469">
        <f t="shared" si="9"/>
        <v>0</v>
      </c>
      <c r="D101" s="467">
        <v>10</v>
      </c>
      <c r="E101" s="469">
        <f t="shared" si="8"/>
        <v>1</v>
      </c>
      <c r="F101" s="468">
        <f t="shared" si="10"/>
        <v>10</v>
      </c>
      <c r="G101" s="470">
        <f t="shared" si="11"/>
        <v>1.7988846914912754E-4</v>
      </c>
      <c r="H101" s="471"/>
      <c r="I101" s="466" t="s">
        <v>2450</v>
      </c>
      <c r="J101" s="470">
        <v>3.5977693829825507E-5</v>
      </c>
    </row>
    <row r="102" spans="1:10" ht="15.75" customHeight="1" x14ac:dyDescent="0.25">
      <c r="A102" s="466" t="s">
        <v>166</v>
      </c>
      <c r="B102" s="467">
        <v>26</v>
      </c>
      <c r="C102" s="469">
        <f t="shared" si="9"/>
        <v>7.2625698324022353E-2</v>
      </c>
      <c r="D102" s="467">
        <v>332</v>
      </c>
      <c r="E102" s="469">
        <f t="shared" si="8"/>
        <v>0.92737430167597767</v>
      </c>
      <c r="F102" s="468">
        <f t="shared" si="10"/>
        <v>358</v>
      </c>
      <c r="G102" s="470">
        <f t="shared" si="11"/>
        <v>6.4400071955387659E-3</v>
      </c>
      <c r="H102" s="471"/>
      <c r="I102" s="466" t="s">
        <v>2019</v>
      </c>
      <c r="J102" s="470">
        <v>3.5977693829825507E-5</v>
      </c>
    </row>
    <row r="103" spans="1:10" ht="15.75" customHeight="1" x14ac:dyDescent="0.25">
      <c r="A103" s="466" t="s">
        <v>148</v>
      </c>
      <c r="B103" s="467">
        <v>1164</v>
      </c>
      <c r="C103" s="469">
        <f t="shared" si="9"/>
        <v>0.93120000000000003</v>
      </c>
      <c r="D103" s="467">
        <v>86</v>
      </c>
      <c r="E103" s="469">
        <f t="shared" si="8"/>
        <v>6.88E-2</v>
      </c>
      <c r="F103" s="468">
        <f t="shared" si="10"/>
        <v>1250</v>
      </c>
      <c r="G103" s="470">
        <f t="shared" si="11"/>
        <v>2.2486058643640942E-2</v>
      </c>
      <c r="H103" s="471"/>
      <c r="I103" s="466" t="s">
        <v>2396</v>
      </c>
      <c r="J103" s="470">
        <v>3.5977693829825507E-5</v>
      </c>
    </row>
    <row r="104" spans="1:10" ht="15.75" customHeight="1" x14ac:dyDescent="0.25">
      <c r="A104" s="466" t="s">
        <v>167</v>
      </c>
      <c r="B104" s="467">
        <v>3</v>
      </c>
      <c r="C104" s="469">
        <f t="shared" si="9"/>
        <v>1</v>
      </c>
      <c r="D104" s="467">
        <v>0</v>
      </c>
      <c r="E104" s="469">
        <f t="shared" si="8"/>
        <v>0</v>
      </c>
      <c r="F104" s="468">
        <f t="shared" si="10"/>
        <v>3</v>
      </c>
      <c r="G104" s="470">
        <f t="shared" si="11"/>
        <v>5.3966540744738264E-5</v>
      </c>
      <c r="H104" s="471"/>
      <c r="I104" s="466" t="s">
        <v>2518</v>
      </c>
      <c r="J104" s="470">
        <v>3.5977693829825507E-5</v>
      </c>
    </row>
    <row r="105" spans="1:10" ht="15.75" customHeight="1" x14ac:dyDescent="0.25">
      <c r="A105" s="466" t="s">
        <v>168</v>
      </c>
      <c r="B105" s="467">
        <v>1</v>
      </c>
      <c r="C105" s="469">
        <f t="shared" si="9"/>
        <v>1</v>
      </c>
      <c r="D105" s="467">
        <v>0</v>
      </c>
      <c r="E105" s="469">
        <f t="shared" si="8"/>
        <v>0</v>
      </c>
      <c r="F105" s="468">
        <f t="shared" si="10"/>
        <v>1</v>
      </c>
      <c r="G105" s="470">
        <f t="shared" si="11"/>
        <v>1.7988846914912754E-5</v>
      </c>
      <c r="H105" s="471"/>
      <c r="I105" s="466" t="s">
        <v>2149</v>
      </c>
      <c r="J105" s="470">
        <v>1.7988846914912754E-5</v>
      </c>
    </row>
    <row r="106" spans="1:10" ht="18" customHeight="1" x14ac:dyDescent="0.25">
      <c r="A106" s="466" t="s">
        <v>122</v>
      </c>
      <c r="B106" s="467">
        <v>3237</v>
      </c>
      <c r="C106" s="469">
        <f t="shared" si="9"/>
        <v>0.11752532403877573</v>
      </c>
      <c r="D106" s="467">
        <v>24306</v>
      </c>
      <c r="E106" s="469">
        <f t="shared" si="8"/>
        <v>0.88247467596122431</v>
      </c>
      <c r="F106" s="468">
        <f t="shared" si="10"/>
        <v>27543</v>
      </c>
      <c r="G106" s="470">
        <f t="shared" si="11"/>
        <v>0.49546681057744196</v>
      </c>
      <c r="H106" s="471"/>
      <c r="I106" s="466" t="s">
        <v>2519</v>
      </c>
      <c r="J106" s="470">
        <v>1.7988846914912754E-5</v>
      </c>
    </row>
    <row r="107" spans="1:10" ht="18" customHeight="1" x14ac:dyDescent="0.25">
      <c r="A107" s="466" t="s">
        <v>124</v>
      </c>
      <c r="B107" s="467">
        <v>1461</v>
      </c>
      <c r="C107" s="469">
        <f t="shared" si="9"/>
        <v>0.96181698485845957</v>
      </c>
      <c r="D107" s="467">
        <v>58</v>
      </c>
      <c r="E107" s="469">
        <f t="shared" si="8"/>
        <v>3.8183015141540488E-2</v>
      </c>
      <c r="F107" s="468">
        <f t="shared" si="10"/>
        <v>1519</v>
      </c>
      <c r="G107" s="470">
        <f t="shared" si="11"/>
        <v>2.7325058463752473E-2</v>
      </c>
      <c r="H107" s="471"/>
      <c r="I107" s="466" t="s">
        <v>2263</v>
      </c>
      <c r="J107" s="470">
        <v>1.7988846914912754E-5</v>
      </c>
    </row>
    <row r="108" spans="1:10" ht="18" customHeight="1" x14ac:dyDescent="0.25">
      <c r="A108" s="466" t="s">
        <v>153</v>
      </c>
      <c r="B108" s="467">
        <v>131</v>
      </c>
      <c r="C108" s="469">
        <f t="shared" si="9"/>
        <v>0.98496240601503759</v>
      </c>
      <c r="D108" s="467">
        <v>2</v>
      </c>
      <c r="E108" s="469">
        <f t="shared" si="8"/>
        <v>1.5037593984962405E-2</v>
      </c>
      <c r="F108" s="468">
        <f t="shared" si="10"/>
        <v>133</v>
      </c>
      <c r="G108" s="470">
        <f t="shared" si="11"/>
        <v>2.3925166396833964E-3</v>
      </c>
      <c r="H108" s="471"/>
      <c r="I108" s="466" t="s">
        <v>2449</v>
      </c>
      <c r="J108" s="470">
        <v>1.7988846914912754E-5</v>
      </c>
    </row>
    <row r="109" spans="1:10" ht="18" customHeight="1" x14ac:dyDescent="0.25">
      <c r="A109" s="466" t="s">
        <v>2448</v>
      </c>
      <c r="B109" s="467">
        <v>1</v>
      </c>
      <c r="C109" s="469">
        <f t="shared" si="9"/>
        <v>1</v>
      </c>
      <c r="D109" s="467">
        <v>0</v>
      </c>
      <c r="E109" s="469">
        <f t="shared" si="8"/>
        <v>0</v>
      </c>
      <c r="F109" s="468">
        <f t="shared" si="10"/>
        <v>1</v>
      </c>
      <c r="G109" s="470">
        <f t="shared" si="11"/>
        <v>1.7988846914912754E-5</v>
      </c>
      <c r="H109" s="471"/>
      <c r="I109" s="466" t="s">
        <v>2446</v>
      </c>
      <c r="J109" s="470">
        <v>1.7988846914912754E-5</v>
      </c>
    </row>
    <row r="110" spans="1:10" ht="18" customHeight="1" x14ac:dyDescent="0.25">
      <c r="A110" s="466" t="s">
        <v>1439</v>
      </c>
      <c r="B110" s="467">
        <v>11</v>
      </c>
      <c r="C110" s="469">
        <f t="shared" si="9"/>
        <v>1</v>
      </c>
      <c r="D110" s="467">
        <v>0</v>
      </c>
      <c r="E110" s="469">
        <f t="shared" si="8"/>
        <v>0</v>
      </c>
      <c r="F110" s="468">
        <f t="shared" si="10"/>
        <v>11</v>
      </c>
      <c r="G110" s="470">
        <f t="shared" si="11"/>
        <v>1.9787731606404029E-4</v>
      </c>
      <c r="H110" s="471"/>
      <c r="I110" s="466" t="s">
        <v>2413</v>
      </c>
      <c r="J110" s="470">
        <v>1.7988846914912754E-5</v>
      </c>
    </row>
    <row r="111" spans="1:10" ht="18" customHeight="1" x14ac:dyDescent="0.25">
      <c r="A111" s="466" t="s">
        <v>1952</v>
      </c>
      <c r="B111" s="467">
        <v>22</v>
      </c>
      <c r="C111" s="469">
        <f t="shared" si="9"/>
        <v>1</v>
      </c>
      <c r="D111" s="467">
        <v>0</v>
      </c>
      <c r="E111" s="469">
        <f t="shared" si="8"/>
        <v>0</v>
      </c>
      <c r="F111" s="468">
        <f t="shared" si="10"/>
        <v>22</v>
      </c>
      <c r="G111" s="470">
        <f t="shared" si="11"/>
        <v>3.9575463212808057E-4</v>
      </c>
      <c r="H111" s="471"/>
      <c r="I111" s="466" t="s">
        <v>2411</v>
      </c>
      <c r="J111" s="470">
        <v>1.7988846914912754E-5</v>
      </c>
    </row>
    <row r="112" spans="1:10" ht="15.75" customHeight="1" x14ac:dyDescent="0.25">
      <c r="A112" s="466" t="s">
        <v>2157</v>
      </c>
      <c r="B112" s="467">
        <v>4</v>
      </c>
      <c r="C112" s="469">
        <f t="shared" si="9"/>
        <v>1</v>
      </c>
      <c r="D112" s="467">
        <v>0</v>
      </c>
      <c r="E112" s="469">
        <f t="shared" si="8"/>
        <v>0</v>
      </c>
      <c r="F112" s="468">
        <f t="shared" si="10"/>
        <v>4</v>
      </c>
      <c r="G112" s="470">
        <f t="shared" si="11"/>
        <v>7.1955387659651014E-5</v>
      </c>
      <c r="I112" s="466" t="s">
        <v>2506</v>
      </c>
      <c r="J112" s="470">
        <v>1.7988846914912754E-5</v>
      </c>
    </row>
    <row r="113" spans="1:10" ht="15.75" customHeight="1" x14ac:dyDescent="0.25">
      <c r="A113" s="466" t="s">
        <v>2518</v>
      </c>
      <c r="B113" s="467">
        <v>2</v>
      </c>
      <c r="C113" s="469">
        <f t="shared" si="9"/>
        <v>1</v>
      </c>
      <c r="D113" s="467">
        <v>0</v>
      </c>
      <c r="E113" s="469">
        <f t="shared" si="8"/>
        <v>0</v>
      </c>
      <c r="F113" s="468">
        <f t="shared" si="10"/>
        <v>2</v>
      </c>
      <c r="G113" s="470">
        <f t="shared" si="11"/>
        <v>3.5977693829825507E-5</v>
      </c>
      <c r="I113" s="466" t="s">
        <v>2452</v>
      </c>
      <c r="J113" s="470">
        <v>1.7988846914912754E-5</v>
      </c>
    </row>
    <row r="114" spans="1:10" ht="15.75" customHeight="1" x14ac:dyDescent="0.25">
      <c r="A114" s="478" t="s">
        <v>36</v>
      </c>
      <c r="B114" s="479">
        <f>SUM(B4:B113)</f>
        <v>24047</v>
      </c>
      <c r="C114" s="478"/>
      <c r="D114" s="479">
        <f>SUM(D4:D113)</f>
        <v>31543</v>
      </c>
      <c r="E114" s="478"/>
      <c r="F114" s="429">
        <f>SUM(F4:F113)</f>
        <v>55590</v>
      </c>
      <c r="G114" s="480">
        <f>SUM(G4:G113)</f>
        <v>0.99999999999999989</v>
      </c>
      <c r="I114" s="466" t="s">
        <v>2520</v>
      </c>
      <c r="J114" s="470">
        <v>1.7988846914912754E-5</v>
      </c>
    </row>
    <row r="115" spans="1:10" ht="15.75" customHeight="1" x14ac:dyDescent="0.25">
      <c r="A115" s="413"/>
      <c r="I115" s="466" t="s">
        <v>2415</v>
      </c>
      <c r="J115" s="470">
        <v>1.7988846914912754E-5</v>
      </c>
    </row>
    <row r="116" spans="1:10" ht="15.75" customHeight="1" x14ac:dyDescent="0.25">
      <c r="A116" s="413"/>
      <c r="I116" s="466" t="s">
        <v>2395</v>
      </c>
      <c r="J116" s="470">
        <v>1.7988846914912754E-5</v>
      </c>
    </row>
    <row r="117" spans="1:10" ht="15.75" customHeight="1" x14ac:dyDescent="0.25">
      <c r="A117" s="413"/>
      <c r="I117" s="466" t="s">
        <v>2507</v>
      </c>
      <c r="J117" s="470">
        <v>1.7988846914912754E-5</v>
      </c>
    </row>
    <row r="118" spans="1:10" ht="15.75" customHeight="1" x14ac:dyDescent="0.25">
      <c r="A118" s="413"/>
      <c r="I118" s="466" t="s">
        <v>2508</v>
      </c>
      <c r="J118" s="470">
        <v>1.7988846914912754E-5</v>
      </c>
    </row>
    <row r="119" spans="1:10" ht="15.75" customHeight="1" x14ac:dyDescent="0.25">
      <c r="A119" s="413"/>
      <c r="I119" s="466" t="s">
        <v>2416</v>
      </c>
      <c r="J119" s="470">
        <v>1.7988846914912754E-5</v>
      </c>
    </row>
    <row r="120" spans="1:10" ht="15.75" customHeight="1" x14ac:dyDescent="0.25">
      <c r="A120" s="413"/>
      <c r="I120" s="466" t="s">
        <v>2451</v>
      </c>
      <c r="J120" s="470">
        <v>1.7988846914912754E-5</v>
      </c>
    </row>
    <row r="121" spans="1:10" ht="15.75" customHeight="1" x14ac:dyDescent="0.25">
      <c r="A121" s="413"/>
      <c r="I121" s="466" t="s">
        <v>736</v>
      </c>
      <c r="J121" s="470">
        <v>1.7988846914912754E-5</v>
      </c>
    </row>
    <row r="122" spans="1:10" ht="15.75" customHeight="1" x14ac:dyDescent="0.25">
      <c r="A122" s="413"/>
      <c r="I122" s="466" t="s">
        <v>1830</v>
      </c>
      <c r="J122" s="470">
        <v>1.7988846914912754E-5</v>
      </c>
    </row>
    <row r="123" spans="1:10" ht="15.75" customHeight="1" x14ac:dyDescent="0.25">
      <c r="A123" s="413"/>
      <c r="I123" s="466" t="s">
        <v>2509</v>
      </c>
      <c r="J123" s="470">
        <v>1.7988846914912754E-5</v>
      </c>
    </row>
    <row r="124" spans="1:10" ht="15.75" customHeight="1" x14ac:dyDescent="0.25">
      <c r="A124" s="413"/>
      <c r="I124" s="466" t="s">
        <v>168</v>
      </c>
      <c r="J124" s="470">
        <v>1.7988846914912754E-5</v>
      </c>
    </row>
    <row r="125" spans="1:10" ht="15.75" customHeight="1" x14ac:dyDescent="0.25">
      <c r="A125" s="413"/>
      <c r="I125" s="466" t="s">
        <v>2448</v>
      </c>
      <c r="J125" s="470">
        <v>1.7988846914912754E-5</v>
      </c>
    </row>
    <row r="126" spans="1:10" ht="15.75" customHeight="1" x14ac:dyDescent="0.25">
      <c r="A126" s="413"/>
      <c r="I126" s="968" t="s">
        <v>696</v>
      </c>
      <c r="J126" s="969">
        <f>SUM(J16:J125)</f>
        <v>1.0000000000000007</v>
      </c>
    </row>
    <row r="127" spans="1:10" ht="15.75" customHeight="1" x14ac:dyDescent="0.25">
      <c r="A127" s="413"/>
    </row>
    <row r="128" spans="1:10" ht="15.75" customHeight="1" x14ac:dyDescent="0.25">
      <c r="A128" s="413"/>
    </row>
    <row r="129" spans="1:1" ht="15.75" customHeight="1" x14ac:dyDescent="0.25">
      <c r="A129" s="413"/>
    </row>
    <row r="130" spans="1:1" ht="15.75" customHeight="1" x14ac:dyDescent="0.25">
      <c r="A130" s="413"/>
    </row>
    <row r="131" spans="1:1" ht="15.75" customHeight="1" x14ac:dyDescent="0.25">
      <c r="A131" s="413"/>
    </row>
    <row r="132" spans="1:1" ht="15.75" customHeight="1" x14ac:dyDescent="0.25">
      <c r="A132" s="413"/>
    </row>
    <row r="133" spans="1:1" ht="15.75" customHeight="1" x14ac:dyDescent="0.25">
      <c r="A133" s="413"/>
    </row>
    <row r="134" spans="1:1" ht="15.75" customHeight="1" x14ac:dyDescent="0.25">
      <c r="A134" s="413"/>
    </row>
    <row r="135" spans="1:1" ht="15.75" customHeight="1" x14ac:dyDescent="0.25">
      <c r="A135" s="413"/>
    </row>
    <row r="136" spans="1:1" ht="15.75" customHeight="1" x14ac:dyDescent="0.25">
      <c r="A136" s="413"/>
    </row>
    <row r="137" spans="1:1" ht="15.75" customHeight="1" x14ac:dyDescent="0.25">
      <c r="A137" s="413"/>
    </row>
    <row r="138" spans="1:1" ht="15.75" customHeight="1" x14ac:dyDescent="0.25">
      <c r="A138" s="413"/>
    </row>
    <row r="139" spans="1:1" ht="15.75" customHeight="1" x14ac:dyDescent="0.25">
      <c r="A139" s="413"/>
    </row>
    <row r="140" spans="1:1" ht="15.75" customHeight="1" x14ac:dyDescent="0.25">
      <c r="A140" s="413"/>
    </row>
    <row r="141" spans="1:1" ht="15.75" customHeight="1" x14ac:dyDescent="0.25">
      <c r="A141" s="413"/>
    </row>
    <row r="142" spans="1:1" ht="15.75" customHeight="1" x14ac:dyDescent="0.25">
      <c r="A142" s="413"/>
    </row>
    <row r="143" spans="1:1" ht="15.75" customHeight="1" x14ac:dyDescent="0.25">
      <c r="A143" s="413"/>
    </row>
    <row r="144" spans="1:1" ht="15.75" customHeight="1" x14ac:dyDescent="0.25">
      <c r="A144" s="413"/>
    </row>
    <row r="145" spans="1:1" ht="15.75" customHeight="1" x14ac:dyDescent="0.25">
      <c r="A145" s="413"/>
    </row>
    <row r="146" spans="1:1" ht="15.75" customHeight="1" x14ac:dyDescent="0.25">
      <c r="A146" s="413"/>
    </row>
    <row r="147" spans="1:1" ht="15.75" customHeight="1" x14ac:dyDescent="0.25">
      <c r="A147" s="413"/>
    </row>
    <row r="148" spans="1:1" ht="15.75" customHeight="1" x14ac:dyDescent="0.25">
      <c r="A148" s="413"/>
    </row>
    <row r="149" spans="1:1" ht="15.75" customHeight="1" x14ac:dyDescent="0.25">
      <c r="A149" s="413"/>
    </row>
    <row r="150" spans="1:1" ht="15.75" customHeight="1" x14ac:dyDescent="0.25">
      <c r="A150" s="413"/>
    </row>
    <row r="151" spans="1:1" ht="15.75" customHeight="1" x14ac:dyDescent="0.25">
      <c r="A151" s="413"/>
    </row>
    <row r="152" spans="1:1" ht="15.75" customHeight="1" x14ac:dyDescent="0.25">
      <c r="A152" s="413"/>
    </row>
    <row r="153" spans="1:1" ht="15.75" customHeight="1" x14ac:dyDescent="0.25">
      <c r="A153" s="413"/>
    </row>
    <row r="154" spans="1:1" ht="15.75" customHeight="1" x14ac:dyDescent="0.25">
      <c r="A154" s="413"/>
    </row>
    <row r="155" spans="1:1" ht="15.75" customHeight="1" x14ac:dyDescent="0.25">
      <c r="A155" s="413"/>
    </row>
    <row r="156" spans="1:1" ht="15.75" customHeight="1" x14ac:dyDescent="0.25">
      <c r="A156" s="413"/>
    </row>
    <row r="157" spans="1:1" ht="15.75" customHeight="1" x14ac:dyDescent="0.25">
      <c r="A157" s="413"/>
    </row>
    <row r="158" spans="1:1" ht="15.75" customHeight="1" x14ac:dyDescent="0.25">
      <c r="A158" s="413"/>
    </row>
    <row r="159" spans="1:1" ht="15.75" customHeight="1" x14ac:dyDescent="0.25">
      <c r="A159" s="413"/>
    </row>
    <row r="160" spans="1:1" ht="15.75" customHeight="1" x14ac:dyDescent="0.25">
      <c r="A160" s="413"/>
    </row>
    <row r="161" spans="1:1" ht="15.75" customHeight="1" x14ac:dyDescent="0.25">
      <c r="A161" s="413"/>
    </row>
    <row r="162" spans="1:1" ht="15.75" customHeight="1" x14ac:dyDescent="0.25">
      <c r="A162" s="413"/>
    </row>
    <row r="163" spans="1:1" ht="15.75" customHeight="1" x14ac:dyDescent="0.25">
      <c r="A163" s="413"/>
    </row>
    <row r="164" spans="1:1" ht="15.75" customHeight="1" x14ac:dyDescent="0.25">
      <c r="A164" s="413"/>
    </row>
    <row r="165" spans="1:1" ht="15.75" customHeight="1" x14ac:dyDescent="0.25">
      <c r="A165" s="413"/>
    </row>
    <row r="166" spans="1:1" ht="15.75" customHeight="1" x14ac:dyDescent="0.25">
      <c r="A166" s="413"/>
    </row>
    <row r="167" spans="1:1" ht="15.75" customHeight="1" x14ac:dyDescent="0.25">
      <c r="A167" s="413"/>
    </row>
    <row r="168" spans="1:1" ht="15.75" customHeight="1" x14ac:dyDescent="0.25">
      <c r="A168" s="413"/>
    </row>
    <row r="169" spans="1:1" ht="15.75" customHeight="1" x14ac:dyDescent="0.25">
      <c r="A169" s="413"/>
    </row>
    <row r="170" spans="1:1" ht="15.75" customHeight="1" x14ac:dyDescent="0.25">
      <c r="A170" s="413"/>
    </row>
    <row r="171" spans="1:1" ht="15.75" customHeight="1" x14ac:dyDescent="0.25">
      <c r="A171" s="413"/>
    </row>
    <row r="172" spans="1:1" ht="15.75" customHeight="1" x14ac:dyDescent="0.25">
      <c r="A172" s="413"/>
    </row>
    <row r="173" spans="1:1" ht="15.75" customHeight="1" x14ac:dyDescent="0.25">
      <c r="A173" s="413"/>
    </row>
    <row r="174" spans="1:1" ht="15.75" customHeight="1" x14ac:dyDescent="0.25">
      <c r="A174" s="413"/>
    </row>
    <row r="175" spans="1:1" ht="15.75" customHeight="1" x14ac:dyDescent="0.25">
      <c r="A175" s="413"/>
    </row>
    <row r="176" spans="1:1" ht="15.75" customHeight="1" x14ac:dyDescent="0.25">
      <c r="A176" s="413"/>
    </row>
    <row r="177" spans="1:1" ht="15.75" customHeight="1" x14ac:dyDescent="0.25">
      <c r="A177" s="413"/>
    </row>
    <row r="178" spans="1:1" ht="15.75" customHeight="1" x14ac:dyDescent="0.25">
      <c r="A178" s="413"/>
    </row>
    <row r="179" spans="1:1" ht="15.75" customHeight="1" x14ac:dyDescent="0.25">
      <c r="A179" s="413"/>
    </row>
    <row r="180" spans="1:1" ht="15.75" customHeight="1" x14ac:dyDescent="0.25">
      <c r="A180" s="413"/>
    </row>
    <row r="181" spans="1:1" ht="15.75" customHeight="1" x14ac:dyDescent="0.25">
      <c r="A181" s="413"/>
    </row>
    <row r="182" spans="1:1" ht="15.75" customHeight="1" x14ac:dyDescent="0.25">
      <c r="A182" s="413"/>
    </row>
    <row r="183" spans="1:1" ht="15.75" customHeight="1" x14ac:dyDescent="0.25">
      <c r="A183" s="413"/>
    </row>
    <row r="184" spans="1:1" ht="15.75" customHeight="1" x14ac:dyDescent="0.25">
      <c r="A184" s="413"/>
    </row>
    <row r="185" spans="1:1" ht="15.75" customHeight="1" x14ac:dyDescent="0.25">
      <c r="A185" s="413"/>
    </row>
    <row r="186" spans="1:1" ht="15.75" customHeight="1" x14ac:dyDescent="0.25">
      <c r="A186" s="413"/>
    </row>
    <row r="187" spans="1:1" ht="15.75" customHeight="1" x14ac:dyDescent="0.25">
      <c r="A187" s="413"/>
    </row>
    <row r="188" spans="1:1" ht="15.75" customHeight="1" x14ac:dyDescent="0.25">
      <c r="A188" s="413"/>
    </row>
    <row r="189" spans="1:1" ht="15.75" customHeight="1" x14ac:dyDescent="0.25">
      <c r="A189" s="413"/>
    </row>
    <row r="190" spans="1:1" ht="15.75" customHeight="1" x14ac:dyDescent="0.25">
      <c r="A190" s="413"/>
    </row>
    <row r="191" spans="1:1" ht="15.75" customHeight="1" x14ac:dyDescent="0.25">
      <c r="A191" s="413"/>
    </row>
    <row r="192" spans="1:1" ht="15.75" customHeight="1" x14ac:dyDescent="0.25">
      <c r="A192" s="413"/>
    </row>
    <row r="193" spans="1:1" ht="15.75" customHeight="1" x14ac:dyDescent="0.25">
      <c r="A193" s="413"/>
    </row>
    <row r="194" spans="1:1" ht="15.75" customHeight="1" x14ac:dyDescent="0.25">
      <c r="A194" s="413"/>
    </row>
    <row r="195" spans="1:1" ht="15.75" customHeight="1" x14ac:dyDescent="0.25">
      <c r="A195" s="413"/>
    </row>
    <row r="196" spans="1:1" ht="15.75" customHeight="1" x14ac:dyDescent="0.25">
      <c r="A196" s="413"/>
    </row>
    <row r="197" spans="1:1" ht="15.75" customHeight="1" x14ac:dyDescent="0.25">
      <c r="A197" s="413"/>
    </row>
    <row r="198" spans="1:1" ht="15.75" customHeight="1" x14ac:dyDescent="0.25">
      <c r="A198" s="413"/>
    </row>
    <row r="199" spans="1:1" ht="15.75" customHeight="1" x14ac:dyDescent="0.25">
      <c r="A199" s="413"/>
    </row>
    <row r="200" spans="1:1" ht="15.75" customHeight="1" x14ac:dyDescent="0.25">
      <c r="A200" s="413"/>
    </row>
    <row r="201" spans="1:1" ht="15.75" customHeight="1" x14ac:dyDescent="0.25">
      <c r="A201" s="413"/>
    </row>
    <row r="202" spans="1:1" ht="15.75" customHeight="1" x14ac:dyDescent="0.25">
      <c r="A202" s="413"/>
    </row>
    <row r="203" spans="1:1" ht="15.75" customHeight="1" x14ac:dyDescent="0.25">
      <c r="A203" s="413"/>
    </row>
    <row r="204" spans="1:1" ht="15.75" customHeight="1" x14ac:dyDescent="0.25">
      <c r="A204" s="413"/>
    </row>
    <row r="205" spans="1:1" ht="15.75" customHeight="1" x14ac:dyDescent="0.25">
      <c r="A205" s="413"/>
    </row>
    <row r="206" spans="1:1" ht="15.75" customHeight="1" x14ac:dyDescent="0.25">
      <c r="A206" s="413"/>
    </row>
    <row r="207" spans="1:1" ht="15.75" customHeight="1" x14ac:dyDescent="0.25">
      <c r="A207" s="413"/>
    </row>
    <row r="208" spans="1:1" ht="15.75" customHeight="1" x14ac:dyDescent="0.25">
      <c r="A208" s="413"/>
    </row>
    <row r="209" spans="1:1" ht="15.75" customHeight="1" x14ac:dyDescent="0.25">
      <c r="A209" s="413"/>
    </row>
    <row r="210" spans="1:1" ht="15.75" customHeight="1" x14ac:dyDescent="0.25">
      <c r="A210" s="413"/>
    </row>
    <row r="211" spans="1:1" ht="15.75" customHeight="1" x14ac:dyDescent="0.25">
      <c r="A211" s="413"/>
    </row>
    <row r="212" spans="1:1" ht="15.75" customHeight="1" x14ac:dyDescent="0.25">
      <c r="A212" s="413"/>
    </row>
    <row r="213" spans="1:1" ht="15.75" customHeight="1" x14ac:dyDescent="0.25">
      <c r="A213" s="413"/>
    </row>
    <row r="214" spans="1:1" ht="15.75" customHeight="1" x14ac:dyDescent="0.25">
      <c r="A214" s="413"/>
    </row>
    <row r="215" spans="1:1" ht="15.75" customHeight="1" x14ac:dyDescent="0.25">
      <c r="A215" s="413"/>
    </row>
    <row r="216" spans="1:1" ht="15.75" customHeight="1" x14ac:dyDescent="0.25">
      <c r="A216" s="413"/>
    </row>
    <row r="217" spans="1:1" ht="15.75" customHeight="1" x14ac:dyDescent="0.25">
      <c r="A217" s="413"/>
    </row>
    <row r="218" spans="1:1" ht="15.75" customHeight="1" x14ac:dyDescent="0.25">
      <c r="A218" s="413"/>
    </row>
    <row r="219" spans="1:1" ht="15.75" customHeight="1" x14ac:dyDescent="0.25">
      <c r="A219" s="413"/>
    </row>
    <row r="220" spans="1:1" ht="15.75" customHeight="1" x14ac:dyDescent="0.25">
      <c r="A220" s="413"/>
    </row>
    <row r="221" spans="1:1" ht="15.75" customHeight="1" x14ac:dyDescent="0.25">
      <c r="A221" s="413"/>
    </row>
    <row r="222" spans="1:1" ht="15.75" customHeight="1" x14ac:dyDescent="0.25">
      <c r="A222" s="413"/>
    </row>
    <row r="223" spans="1:1" ht="15.75" customHeight="1" x14ac:dyDescent="0.25">
      <c r="A223" s="413"/>
    </row>
    <row r="224" spans="1:1" ht="15.75" customHeight="1" x14ac:dyDescent="0.25">
      <c r="A224" s="413"/>
    </row>
    <row r="225" spans="1:1" ht="15.75" customHeight="1" x14ac:dyDescent="0.25">
      <c r="A225" s="413"/>
    </row>
    <row r="226" spans="1:1" ht="15.75" customHeight="1" x14ac:dyDescent="0.25">
      <c r="A226" s="413"/>
    </row>
    <row r="227" spans="1:1" ht="15.75" customHeight="1" x14ac:dyDescent="0.25">
      <c r="A227" s="413"/>
    </row>
    <row r="228" spans="1:1" ht="15.75" customHeight="1" x14ac:dyDescent="0.25">
      <c r="A228" s="413"/>
    </row>
    <row r="229" spans="1:1" ht="15.75" customHeight="1" x14ac:dyDescent="0.25">
      <c r="A229" s="413"/>
    </row>
    <row r="230" spans="1:1" ht="15.75" customHeight="1" x14ac:dyDescent="0.25">
      <c r="A230" s="413"/>
    </row>
    <row r="231" spans="1:1" ht="15.75" customHeight="1" x14ac:dyDescent="0.25">
      <c r="A231" s="413"/>
    </row>
    <row r="232" spans="1:1" ht="15.75" customHeight="1" x14ac:dyDescent="0.25">
      <c r="A232" s="413"/>
    </row>
    <row r="233" spans="1:1" ht="15.75" customHeight="1" x14ac:dyDescent="0.25">
      <c r="A233" s="413"/>
    </row>
    <row r="234" spans="1:1" ht="15.75" customHeight="1" x14ac:dyDescent="0.25">
      <c r="A234" s="413"/>
    </row>
    <row r="235" spans="1:1" ht="15.75" customHeight="1" x14ac:dyDescent="0.25">
      <c r="A235" s="413"/>
    </row>
    <row r="236" spans="1:1" ht="15.75" customHeight="1" x14ac:dyDescent="0.25">
      <c r="A236" s="413"/>
    </row>
    <row r="237" spans="1:1" ht="15.75" customHeight="1" x14ac:dyDescent="0.25">
      <c r="A237" s="413"/>
    </row>
    <row r="238" spans="1:1" ht="15.75" customHeight="1" x14ac:dyDescent="0.25">
      <c r="A238" s="413"/>
    </row>
    <row r="239" spans="1:1" ht="15.75" customHeight="1" x14ac:dyDescent="0.25">
      <c r="A239" s="413"/>
    </row>
    <row r="240" spans="1:1" ht="15.75" customHeight="1" x14ac:dyDescent="0.25">
      <c r="A240" s="413"/>
    </row>
    <row r="241" spans="1:1" ht="15.75" customHeight="1" x14ac:dyDescent="0.25">
      <c r="A241" s="413"/>
    </row>
    <row r="242" spans="1:1" ht="15.75" customHeight="1" x14ac:dyDescent="0.25">
      <c r="A242" s="413"/>
    </row>
    <row r="243" spans="1:1" ht="15.75" customHeight="1" x14ac:dyDescent="0.25">
      <c r="A243" s="413"/>
    </row>
    <row r="244" spans="1:1" ht="15.75" customHeight="1" x14ac:dyDescent="0.25">
      <c r="A244" s="413"/>
    </row>
    <row r="245" spans="1:1" ht="15.75" customHeight="1" x14ac:dyDescent="0.25">
      <c r="A245" s="413"/>
    </row>
    <row r="246" spans="1:1" ht="15.75" customHeight="1" x14ac:dyDescent="0.25">
      <c r="A246" s="413"/>
    </row>
    <row r="247" spans="1:1" ht="15.75" customHeight="1" x14ac:dyDescent="0.25">
      <c r="A247" s="413"/>
    </row>
    <row r="248" spans="1:1" ht="15.75" customHeight="1" x14ac:dyDescent="0.25">
      <c r="A248" s="413"/>
    </row>
    <row r="249" spans="1:1" ht="15.75" customHeight="1" x14ac:dyDescent="0.25">
      <c r="A249" s="413"/>
    </row>
    <row r="250" spans="1:1" ht="15.75" customHeight="1" x14ac:dyDescent="0.25">
      <c r="A250" s="413"/>
    </row>
    <row r="251" spans="1:1" ht="15.75" customHeight="1" x14ac:dyDescent="0.25">
      <c r="A251" s="413"/>
    </row>
    <row r="252" spans="1:1" ht="15.75" customHeight="1" x14ac:dyDescent="0.25">
      <c r="A252" s="413"/>
    </row>
    <row r="253" spans="1:1" ht="15.75" customHeight="1" x14ac:dyDescent="0.25">
      <c r="A253" s="413"/>
    </row>
    <row r="254" spans="1:1" ht="15.75" customHeight="1" x14ac:dyDescent="0.25">
      <c r="A254" s="413"/>
    </row>
    <row r="255" spans="1:1" ht="15.75" customHeight="1" x14ac:dyDescent="0.25">
      <c r="A255" s="413"/>
    </row>
    <row r="256" spans="1:1" ht="15.75" customHeight="1" x14ac:dyDescent="0.25">
      <c r="A256" s="413"/>
    </row>
    <row r="257" spans="1:1" ht="15.75" customHeight="1" x14ac:dyDescent="0.25">
      <c r="A257" s="413"/>
    </row>
    <row r="258" spans="1:1" ht="15.75" customHeight="1" x14ac:dyDescent="0.25">
      <c r="A258" s="413"/>
    </row>
    <row r="259" spans="1:1" ht="15.75" customHeight="1" x14ac:dyDescent="0.25">
      <c r="A259" s="413"/>
    </row>
    <row r="260" spans="1:1" ht="15.75" customHeight="1" x14ac:dyDescent="0.25">
      <c r="A260" s="413"/>
    </row>
    <row r="261" spans="1:1" ht="15.75" customHeight="1" x14ac:dyDescent="0.25">
      <c r="A261" s="413"/>
    </row>
    <row r="262" spans="1:1" ht="15.75" customHeight="1" x14ac:dyDescent="0.25">
      <c r="A262" s="413"/>
    </row>
    <row r="263" spans="1:1" ht="15.75" customHeight="1" x14ac:dyDescent="0.25">
      <c r="A263" s="413"/>
    </row>
    <row r="264" spans="1:1" ht="15.75" customHeight="1" x14ac:dyDescent="0.25">
      <c r="A264" s="413"/>
    </row>
    <row r="265" spans="1:1" ht="15.75" customHeight="1" x14ac:dyDescent="0.25">
      <c r="A265" s="413"/>
    </row>
    <row r="266" spans="1:1" ht="15.75" customHeight="1" x14ac:dyDescent="0.25">
      <c r="A266" s="413"/>
    </row>
    <row r="267" spans="1:1" ht="15.75" customHeight="1" x14ac:dyDescent="0.25">
      <c r="A267" s="413"/>
    </row>
    <row r="268" spans="1:1" ht="15.75" customHeight="1" x14ac:dyDescent="0.25">
      <c r="A268" s="413"/>
    </row>
    <row r="269" spans="1:1" ht="15.75" customHeight="1" x14ac:dyDescent="0.25">
      <c r="A269" s="413"/>
    </row>
    <row r="270" spans="1:1" ht="15.75" customHeight="1" x14ac:dyDescent="0.25">
      <c r="A270" s="413"/>
    </row>
    <row r="271" spans="1:1" ht="15.75" customHeight="1" x14ac:dyDescent="0.25">
      <c r="A271" s="413"/>
    </row>
    <row r="272" spans="1:1" ht="15.75" customHeight="1" x14ac:dyDescent="0.25">
      <c r="A272" s="413"/>
    </row>
    <row r="273" spans="1:1" ht="15.75" customHeight="1" x14ac:dyDescent="0.25">
      <c r="A273" s="413"/>
    </row>
    <row r="274" spans="1:1" ht="15.75" customHeight="1" x14ac:dyDescent="0.25">
      <c r="A274" s="413"/>
    </row>
    <row r="275" spans="1:1" ht="15.75" customHeight="1" x14ac:dyDescent="0.25">
      <c r="A275" s="413"/>
    </row>
    <row r="276" spans="1:1" ht="15.75" customHeight="1" x14ac:dyDescent="0.25">
      <c r="A276" s="413"/>
    </row>
    <row r="277" spans="1:1" ht="15.75" customHeight="1" x14ac:dyDescent="0.25">
      <c r="A277" s="413"/>
    </row>
    <row r="278" spans="1:1" ht="15.75" customHeight="1" x14ac:dyDescent="0.25">
      <c r="A278" s="413"/>
    </row>
    <row r="279" spans="1:1" ht="15.75" customHeight="1" x14ac:dyDescent="0.25">
      <c r="A279" s="413"/>
    </row>
    <row r="280" spans="1:1" ht="15.75" customHeight="1" x14ac:dyDescent="0.25">
      <c r="A280" s="413"/>
    </row>
    <row r="281" spans="1:1" ht="15.75" customHeight="1" x14ac:dyDescent="0.25">
      <c r="A281" s="413"/>
    </row>
    <row r="282" spans="1:1" ht="15.75" customHeight="1" x14ac:dyDescent="0.25">
      <c r="A282" s="413"/>
    </row>
    <row r="283" spans="1:1" ht="15.75" customHeight="1" x14ac:dyDescent="0.25">
      <c r="A283" s="413"/>
    </row>
    <row r="284" spans="1:1" ht="15.75" customHeight="1" x14ac:dyDescent="0.25">
      <c r="A284" s="413"/>
    </row>
    <row r="285" spans="1:1" ht="15.75" customHeight="1" x14ac:dyDescent="0.25">
      <c r="A285" s="413"/>
    </row>
    <row r="286" spans="1:1" ht="15.75" customHeight="1" x14ac:dyDescent="0.25">
      <c r="A286" s="413"/>
    </row>
    <row r="287" spans="1:1" ht="15.75" customHeight="1" x14ac:dyDescent="0.25">
      <c r="A287" s="413"/>
    </row>
    <row r="288" spans="1:1" ht="15.75" customHeight="1" x14ac:dyDescent="0.25">
      <c r="A288" s="413"/>
    </row>
    <row r="289" spans="1:1" ht="15.75" customHeight="1" x14ac:dyDescent="0.25">
      <c r="A289" s="413"/>
    </row>
    <row r="290" spans="1:1" ht="15.75" customHeight="1" x14ac:dyDescent="0.25">
      <c r="A290" s="413"/>
    </row>
    <row r="291" spans="1:1" ht="15.75" customHeight="1" x14ac:dyDescent="0.25">
      <c r="A291" s="413"/>
    </row>
    <row r="292" spans="1:1" ht="15.75" customHeight="1" x14ac:dyDescent="0.25">
      <c r="A292" s="413"/>
    </row>
    <row r="293" spans="1:1" ht="15.75" customHeight="1" x14ac:dyDescent="0.25">
      <c r="A293" s="413"/>
    </row>
    <row r="294" spans="1:1" ht="15.75" customHeight="1" x14ac:dyDescent="0.25">
      <c r="A294" s="413"/>
    </row>
    <row r="295" spans="1:1" ht="15.75" customHeight="1" x14ac:dyDescent="0.25">
      <c r="A295" s="413"/>
    </row>
    <row r="296" spans="1:1" ht="15.75" customHeight="1" x14ac:dyDescent="0.25">
      <c r="A296" s="413"/>
    </row>
    <row r="297" spans="1:1" ht="15.75" customHeight="1" x14ac:dyDescent="0.25">
      <c r="A297" s="413"/>
    </row>
    <row r="298" spans="1:1" ht="15.75" customHeight="1" x14ac:dyDescent="0.25">
      <c r="A298" s="413"/>
    </row>
    <row r="299" spans="1:1" ht="15.75" customHeight="1" x14ac:dyDescent="0.25">
      <c r="A299" s="413"/>
    </row>
    <row r="300" spans="1:1" ht="15.75" customHeight="1" x14ac:dyDescent="0.25">
      <c r="A300" s="413"/>
    </row>
    <row r="301" spans="1:1" ht="15.75" customHeight="1" x14ac:dyDescent="0.25">
      <c r="A301" s="413"/>
    </row>
    <row r="302" spans="1:1" ht="15.75" customHeight="1" x14ac:dyDescent="0.25">
      <c r="A302" s="413"/>
    </row>
    <row r="303" spans="1:1" ht="15.75" customHeight="1" x14ac:dyDescent="0.25">
      <c r="A303" s="413"/>
    </row>
    <row r="304" spans="1:1" ht="15.75" customHeight="1" x14ac:dyDescent="0.25">
      <c r="A304" s="413"/>
    </row>
    <row r="305" spans="1:1" ht="15.75" customHeight="1" x14ac:dyDescent="0.25">
      <c r="A305" s="413"/>
    </row>
    <row r="306" spans="1:1" ht="15.75" customHeight="1" x14ac:dyDescent="0.25">
      <c r="A306" s="413"/>
    </row>
    <row r="307" spans="1:1" ht="15.75" customHeight="1" x14ac:dyDescent="0.25">
      <c r="A307" s="413"/>
    </row>
    <row r="308" spans="1:1" ht="15.75" customHeight="1" x14ac:dyDescent="0.25">
      <c r="A308" s="413"/>
    </row>
    <row r="309" spans="1:1" ht="15.75" customHeight="1" x14ac:dyDescent="0.25">
      <c r="A309" s="413"/>
    </row>
    <row r="310" spans="1:1" ht="15.75" customHeight="1" x14ac:dyDescent="0.25">
      <c r="A310" s="413"/>
    </row>
    <row r="311" spans="1:1" ht="15.75" customHeight="1" x14ac:dyDescent="0.25">
      <c r="A311" s="413"/>
    </row>
    <row r="312" spans="1:1" ht="15.75" customHeight="1" x14ac:dyDescent="0.25">
      <c r="A312" s="413"/>
    </row>
    <row r="313" spans="1:1" ht="15.75" customHeight="1" x14ac:dyDescent="0.25">
      <c r="A313" s="413"/>
    </row>
    <row r="314" spans="1:1" ht="15.75" customHeight="1" x14ac:dyDescent="0.25">
      <c r="A314" s="413"/>
    </row>
    <row r="315" spans="1:1" ht="15.75" customHeight="1" x14ac:dyDescent="0.25">
      <c r="A315" s="413"/>
    </row>
    <row r="316" spans="1:1" ht="15.75" customHeight="1" x14ac:dyDescent="0.25">
      <c r="A316" s="413"/>
    </row>
    <row r="317" spans="1:1" ht="15.75" customHeight="1" x14ac:dyDescent="0.25">
      <c r="A317" s="413"/>
    </row>
    <row r="318" spans="1:1" ht="15.75" customHeight="1" x14ac:dyDescent="0.25">
      <c r="A318" s="413"/>
    </row>
    <row r="319" spans="1:1" ht="15.75" customHeight="1" x14ac:dyDescent="0.25">
      <c r="A319" s="413"/>
    </row>
    <row r="320" spans="1:1" ht="15.75" customHeight="1" x14ac:dyDescent="0.25">
      <c r="A320" s="413"/>
    </row>
    <row r="321" spans="1:1" ht="15.75" customHeight="1" x14ac:dyDescent="0.25">
      <c r="A321" s="413"/>
    </row>
    <row r="322" spans="1:1" ht="15.75" customHeight="1" x14ac:dyDescent="0.25">
      <c r="A322" s="413"/>
    </row>
    <row r="323" spans="1:1" ht="15.75" customHeight="1" x14ac:dyDescent="0.25">
      <c r="A323" s="413"/>
    </row>
    <row r="324" spans="1:1" ht="15.75" customHeight="1" x14ac:dyDescent="0.25">
      <c r="A324" s="413"/>
    </row>
    <row r="325" spans="1:1" ht="15.75" customHeight="1" x14ac:dyDescent="0.25">
      <c r="A325" s="413"/>
    </row>
    <row r="326" spans="1:1" ht="15.75" customHeight="1" x14ac:dyDescent="0.25">
      <c r="A326" s="413"/>
    </row>
    <row r="327" spans="1:1" ht="15.75" customHeight="1" x14ac:dyDescent="0.25">
      <c r="A327" s="413"/>
    </row>
    <row r="328" spans="1:1" ht="15.75" customHeight="1" x14ac:dyDescent="0.25">
      <c r="A328" s="413"/>
    </row>
    <row r="329" spans="1:1" ht="15.75" customHeight="1" x14ac:dyDescent="0.25">
      <c r="A329" s="413"/>
    </row>
    <row r="330" spans="1:1" ht="15.75" customHeight="1" x14ac:dyDescent="0.25">
      <c r="A330" s="413"/>
    </row>
    <row r="331" spans="1:1" ht="15.75" customHeight="1" x14ac:dyDescent="0.25">
      <c r="A331" s="413"/>
    </row>
    <row r="332" spans="1:1" ht="15.75" customHeight="1" x14ac:dyDescent="0.25">
      <c r="A332" s="413"/>
    </row>
    <row r="333" spans="1:1" ht="15.75" customHeight="1" x14ac:dyDescent="0.25">
      <c r="A333" s="413"/>
    </row>
    <row r="334" spans="1:1" ht="15.75" customHeight="1" x14ac:dyDescent="0.25">
      <c r="A334" s="413"/>
    </row>
    <row r="335" spans="1:1" ht="15.75" customHeight="1" x14ac:dyDescent="0.25">
      <c r="A335" s="413"/>
    </row>
    <row r="336" spans="1:1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</sheetData>
  <sortState xmlns:xlrd2="http://schemas.microsoft.com/office/spreadsheetml/2017/richdata2" ref="I16:J125">
    <sortCondition descending="1" ref="J16:J125"/>
  </sortState>
  <mergeCells count="10">
    <mergeCell ref="K7:X7"/>
    <mergeCell ref="F2:F3"/>
    <mergeCell ref="G2:G3"/>
    <mergeCell ref="A1:G1"/>
    <mergeCell ref="K1:X1"/>
    <mergeCell ref="A2:A3"/>
    <mergeCell ref="B2:B3"/>
    <mergeCell ref="C2:C3"/>
    <mergeCell ref="D2:D3"/>
    <mergeCell ref="E2:E3"/>
  </mergeCells>
  <pageMargins left="0.7" right="0.7" top="0.75" bottom="0.75" header="0" footer="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000"/>
  <sheetViews>
    <sheetView workbookViewId="0">
      <selection sqref="A1:Q1"/>
    </sheetView>
  </sheetViews>
  <sheetFormatPr baseColWidth="10" defaultColWidth="14.42578125" defaultRowHeight="15" customHeight="1" x14ac:dyDescent="0.25"/>
  <cols>
    <col min="1" max="1" width="12.5703125" style="304" customWidth="1"/>
    <col min="2" max="2" width="6.85546875" style="304" customWidth="1"/>
    <col min="3" max="4" width="6.7109375" style="304" customWidth="1"/>
    <col min="5" max="5" width="6.42578125" style="304" customWidth="1"/>
    <col min="6" max="6" width="6.5703125" style="304" customWidth="1"/>
    <col min="7" max="7" width="6.7109375" style="304" customWidth="1"/>
    <col min="8" max="8" width="6.5703125" style="304" hidden="1" customWidth="1"/>
    <col min="9" max="9" width="7" style="304" hidden="1" customWidth="1"/>
    <col min="10" max="10" width="7.42578125" style="304" hidden="1" customWidth="1"/>
    <col min="11" max="13" width="8.28515625" style="304" hidden="1" customWidth="1"/>
    <col min="14" max="14" width="8.28515625" style="304" bestFit="1" customWidth="1"/>
    <col min="15" max="15" width="10" style="304" customWidth="1"/>
    <col min="16" max="16" width="8.28515625" style="304" customWidth="1"/>
    <col min="17" max="17" width="8.5703125" style="304" customWidth="1"/>
    <col min="18" max="27" width="10.7109375" style="304" customWidth="1"/>
    <col min="28" max="16384" width="14.42578125" style="304"/>
  </cols>
  <sheetData>
    <row r="1" spans="1:17" x14ac:dyDescent="0.25">
      <c r="A1" s="1034" t="s">
        <v>2324</v>
      </c>
      <c r="B1" s="1036"/>
      <c r="C1" s="1036"/>
      <c r="D1" s="1036"/>
      <c r="E1" s="1036"/>
      <c r="F1" s="1036"/>
      <c r="G1" s="1036"/>
      <c r="H1" s="1036"/>
      <c r="I1" s="1036"/>
      <c r="J1" s="1036"/>
      <c r="K1" s="1036"/>
      <c r="L1" s="1036"/>
      <c r="M1" s="1036"/>
      <c r="N1" s="1036"/>
      <c r="O1" s="1036"/>
      <c r="P1" s="1036"/>
      <c r="Q1" s="1036"/>
    </row>
    <row r="2" spans="1:17" x14ac:dyDescent="0.25">
      <c r="A2" s="293" t="s">
        <v>625</v>
      </c>
      <c r="B2" s="294" t="s">
        <v>89</v>
      </c>
      <c r="C2" s="294" t="s">
        <v>90</v>
      </c>
      <c r="D2" s="294" t="s">
        <v>91</v>
      </c>
      <c r="E2" s="294" t="s">
        <v>92</v>
      </c>
      <c r="F2" s="294" t="s">
        <v>93</v>
      </c>
      <c r="G2" s="294" t="s">
        <v>94</v>
      </c>
      <c r="H2" s="294" t="s">
        <v>95</v>
      </c>
      <c r="I2" s="294" t="s">
        <v>96</v>
      </c>
      <c r="J2" s="294" t="s">
        <v>97</v>
      </c>
      <c r="K2" s="294" t="s">
        <v>98</v>
      </c>
      <c r="L2" s="294" t="s">
        <v>99</v>
      </c>
      <c r="M2" s="294" t="s">
        <v>100</v>
      </c>
      <c r="N2" s="294" t="s">
        <v>36</v>
      </c>
      <c r="O2" s="294" t="s">
        <v>78</v>
      </c>
      <c r="P2" s="294"/>
    </row>
    <row r="3" spans="1:17" x14ac:dyDescent="0.25">
      <c r="A3" s="293" t="s">
        <v>85</v>
      </c>
      <c r="B3" s="525">
        <v>180</v>
      </c>
      <c r="C3" s="359">
        <v>189</v>
      </c>
      <c r="D3" s="359">
        <v>212</v>
      </c>
      <c r="E3" s="359">
        <v>278</v>
      </c>
      <c r="F3" s="359">
        <v>169</v>
      </c>
      <c r="G3" s="359">
        <v>198</v>
      </c>
      <c r="H3" s="359"/>
      <c r="I3" s="359"/>
      <c r="J3" s="359"/>
      <c r="K3" s="359"/>
      <c r="L3" s="359"/>
      <c r="M3" s="359"/>
      <c r="N3" s="526">
        <f>SUM(B3:M3)</f>
        <v>1226</v>
      </c>
      <c r="O3" s="527">
        <f>+N3/$N$7</f>
        <v>0.94453004622496151</v>
      </c>
      <c r="P3" s="527"/>
    </row>
    <row r="4" spans="1:17" x14ac:dyDescent="0.25">
      <c r="A4" s="293" t="s">
        <v>86</v>
      </c>
      <c r="B4" s="528">
        <v>2</v>
      </c>
      <c r="C4" s="342">
        <v>9</v>
      </c>
      <c r="D4" s="342">
        <v>2</v>
      </c>
      <c r="E4" s="342">
        <v>12</v>
      </c>
      <c r="F4" s="342">
        <v>37</v>
      </c>
      <c r="G4" s="342">
        <v>10</v>
      </c>
      <c r="H4" s="342"/>
      <c r="I4" s="342"/>
      <c r="J4" s="342"/>
      <c r="K4" s="342"/>
      <c r="L4" s="342"/>
      <c r="M4" s="342"/>
      <c r="N4" s="529">
        <f>SUM(B4:M4)</f>
        <v>72</v>
      </c>
      <c r="O4" s="530">
        <f>+N4/$N$7</f>
        <v>5.5469953775038522E-2</v>
      </c>
      <c r="P4" s="530"/>
    </row>
    <row r="5" spans="1:17" hidden="1" x14ac:dyDescent="0.25">
      <c r="A5" s="293" t="s">
        <v>725</v>
      </c>
      <c r="B5" s="531" t="s">
        <v>112</v>
      </c>
      <c r="C5" s="363" t="s">
        <v>112</v>
      </c>
      <c r="D5" s="363" t="s">
        <v>112</v>
      </c>
      <c r="E5" s="363" t="s">
        <v>112</v>
      </c>
      <c r="F5" s="363" t="s">
        <v>112</v>
      </c>
      <c r="G5" s="363" t="s">
        <v>112</v>
      </c>
      <c r="H5" s="363" t="s">
        <v>112</v>
      </c>
      <c r="I5" s="363" t="s">
        <v>112</v>
      </c>
      <c r="J5" s="363" t="s">
        <v>112</v>
      </c>
      <c r="K5" s="363" t="s">
        <v>112</v>
      </c>
      <c r="L5" s="363" t="s">
        <v>112</v>
      </c>
      <c r="M5" s="363" t="s">
        <v>112</v>
      </c>
      <c r="N5" s="532">
        <f>SUM(B5:M5)</f>
        <v>0</v>
      </c>
      <c r="O5" s="533">
        <f>+N5/$N$7</f>
        <v>0</v>
      </c>
      <c r="P5" s="533"/>
    </row>
    <row r="6" spans="1:17" hidden="1" x14ac:dyDescent="0.25">
      <c r="A6" s="293" t="s">
        <v>726</v>
      </c>
      <c r="B6" s="534" t="s">
        <v>112</v>
      </c>
      <c r="C6" s="372" t="s">
        <v>112</v>
      </c>
      <c r="D6" s="372" t="s">
        <v>112</v>
      </c>
      <c r="E6" s="372" t="s">
        <v>112</v>
      </c>
      <c r="F6" s="372" t="s">
        <v>112</v>
      </c>
      <c r="G6" s="372" t="s">
        <v>112</v>
      </c>
      <c r="H6" s="372" t="s">
        <v>112</v>
      </c>
      <c r="I6" s="372" t="s">
        <v>112</v>
      </c>
      <c r="J6" s="372" t="s">
        <v>112</v>
      </c>
      <c r="K6" s="372" t="s">
        <v>112</v>
      </c>
      <c r="L6" s="372" t="s">
        <v>112</v>
      </c>
      <c r="M6" s="372" t="s">
        <v>112</v>
      </c>
      <c r="N6" s="535">
        <v>0</v>
      </c>
      <c r="O6" s="371">
        <f>+N6/$N$7</f>
        <v>0</v>
      </c>
      <c r="P6" s="371"/>
    </row>
    <row r="7" spans="1:17" x14ac:dyDescent="0.25">
      <c r="A7" s="536" t="s">
        <v>36</v>
      </c>
      <c r="B7" s="537">
        <f t="shared" ref="B7:N7" si="0">SUM(B3:B6)</f>
        <v>182</v>
      </c>
      <c r="C7" s="537">
        <f t="shared" si="0"/>
        <v>198</v>
      </c>
      <c r="D7" s="537">
        <f t="shared" si="0"/>
        <v>214</v>
      </c>
      <c r="E7" s="537">
        <f t="shared" si="0"/>
        <v>290</v>
      </c>
      <c r="F7" s="537">
        <f t="shared" si="0"/>
        <v>206</v>
      </c>
      <c r="G7" s="537">
        <f t="shared" si="0"/>
        <v>208</v>
      </c>
      <c r="H7" s="537">
        <f t="shared" si="0"/>
        <v>0</v>
      </c>
      <c r="I7" s="537">
        <f t="shared" si="0"/>
        <v>0</v>
      </c>
      <c r="J7" s="537">
        <f t="shared" si="0"/>
        <v>0</v>
      </c>
      <c r="K7" s="537">
        <f t="shared" si="0"/>
        <v>0</v>
      </c>
      <c r="L7" s="537">
        <f t="shared" si="0"/>
        <v>0</v>
      </c>
      <c r="M7" s="537">
        <f t="shared" si="0"/>
        <v>0</v>
      </c>
      <c r="N7" s="537">
        <f t="shared" si="0"/>
        <v>1298</v>
      </c>
      <c r="O7" s="538">
        <f>+N7/$N$7</f>
        <v>1</v>
      </c>
      <c r="P7" s="538"/>
    </row>
    <row r="8" spans="1:17" x14ac:dyDescent="0.25">
      <c r="A8" s="355" t="s">
        <v>64</v>
      </c>
    </row>
    <row r="9" spans="1:17" x14ac:dyDescent="0.25">
      <c r="H9" s="539"/>
    </row>
    <row r="13" spans="1:17" x14ac:dyDescent="0.25">
      <c r="Q13" s="304" t="s">
        <v>727</v>
      </c>
    </row>
    <row r="14" spans="1:17" x14ac:dyDescent="0.25">
      <c r="A14" s="1038" t="s">
        <v>728</v>
      </c>
      <c r="B14" s="1036"/>
      <c r="C14" s="1036"/>
      <c r="D14" s="1036"/>
      <c r="E14" s="1036"/>
      <c r="F14" s="1036"/>
      <c r="G14" s="1036"/>
      <c r="H14" s="1036"/>
      <c r="I14" s="1036"/>
      <c r="J14" s="1036"/>
      <c r="K14" s="1036"/>
      <c r="L14" s="399"/>
      <c r="M14" s="397"/>
      <c r="N14" s="397"/>
      <c r="O14" s="397"/>
      <c r="P14" s="397"/>
      <c r="Q14" s="397"/>
    </row>
    <row r="15" spans="1:17" ht="15" customHeight="1" x14ac:dyDescent="0.25">
      <c r="A15" s="1002" t="s">
        <v>625</v>
      </c>
      <c r="B15" s="1002">
        <v>2011</v>
      </c>
      <c r="C15" s="1002">
        <v>2012</v>
      </c>
      <c r="D15" s="1002">
        <v>2013</v>
      </c>
      <c r="E15" s="1002">
        <v>2014</v>
      </c>
      <c r="F15" s="1002">
        <v>2015</v>
      </c>
      <c r="G15" s="1002">
        <v>2016</v>
      </c>
      <c r="H15" s="1002">
        <v>2017</v>
      </c>
      <c r="I15" s="1002">
        <v>2018</v>
      </c>
      <c r="J15" s="1002">
        <v>2019</v>
      </c>
      <c r="K15" s="1002">
        <v>2020</v>
      </c>
      <c r="L15" s="1002">
        <v>2021</v>
      </c>
      <c r="M15" s="1002">
        <v>2022</v>
      </c>
      <c r="N15" s="1002">
        <v>2023</v>
      </c>
      <c r="O15" s="1002">
        <v>2024</v>
      </c>
      <c r="P15" s="1002">
        <v>2025</v>
      </c>
      <c r="Q15" s="1002">
        <v>2026</v>
      </c>
    </row>
    <row r="16" spans="1:17" x14ac:dyDescent="0.25">
      <c r="A16" s="1015"/>
      <c r="B16" s="1015"/>
      <c r="C16" s="1015"/>
      <c r="D16" s="1015"/>
      <c r="E16" s="1015"/>
      <c r="F16" s="1015"/>
      <c r="G16" s="1015"/>
      <c r="H16" s="1015"/>
      <c r="I16" s="1015"/>
      <c r="J16" s="1015"/>
      <c r="K16" s="1015"/>
      <c r="L16" s="1015"/>
      <c r="M16" s="1015"/>
      <c r="N16" s="1015"/>
      <c r="O16" s="1015"/>
      <c r="P16" s="1015"/>
      <c r="Q16" s="1015"/>
    </row>
    <row r="17" spans="1:17" x14ac:dyDescent="0.25">
      <c r="A17" s="293" t="s">
        <v>85</v>
      </c>
      <c r="B17" s="526">
        <v>1559</v>
      </c>
      <c r="C17" s="526">
        <v>2183</v>
      </c>
      <c r="D17" s="526">
        <v>2713</v>
      </c>
      <c r="E17" s="526">
        <v>3422</v>
      </c>
      <c r="F17" s="526">
        <v>3435</v>
      </c>
      <c r="G17" s="526">
        <v>1755</v>
      </c>
      <c r="H17" s="526">
        <v>2263</v>
      </c>
      <c r="I17" s="526">
        <v>2281</v>
      </c>
      <c r="J17" s="526">
        <v>2208</v>
      </c>
      <c r="K17" s="526">
        <v>1442</v>
      </c>
      <c r="L17" s="526">
        <v>1797</v>
      </c>
      <c r="M17" s="526">
        <v>1553</v>
      </c>
      <c r="N17" s="526">
        <v>1606</v>
      </c>
      <c r="O17" s="526">
        <v>1948</v>
      </c>
      <c r="P17" s="526">
        <v>2218</v>
      </c>
      <c r="Q17" s="526">
        <f>+N3</f>
        <v>1226</v>
      </c>
    </row>
    <row r="18" spans="1:17" x14ac:dyDescent="0.25">
      <c r="A18" s="293" t="s">
        <v>725</v>
      </c>
      <c r="B18" s="529">
        <v>729</v>
      </c>
      <c r="C18" s="529">
        <v>362</v>
      </c>
      <c r="D18" s="529">
        <v>104</v>
      </c>
      <c r="E18" s="529">
        <v>0</v>
      </c>
      <c r="F18" s="529">
        <v>0</v>
      </c>
      <c r="G18" s="529">
        <v>0</v>
      </c>
      <c r="H18" s="529">
        <v>0</v>
      </c>
      <c r="I18" s="529">
        <v>0</v>
      </c>
      <c r="J18" s="529">
        <v>0</v>
      </c>
      <c r="K18" s="529">
        <v>0</v>
      </c>
      <c r="L18" s="529">
        <v>0</v>
      </c>
      <c r="M18" s="529">
        <v>0</v>
      </c>
      <c r="N18" s="529">
        <v>0</v>
      </c>
      <c r="O18" s="529">
        <v>0</v>
      </c>
      <c r="P18" s="529"/>
      <c r="Q18" s="529">
        <v>0</v>
      </c>
    </row>
    <row r="19" spans="1:17" x14ac:dyDescent="0.25">
      <c r="A19" s="293" t="s">
        <v>86</v>
      </c>
      <c r="B19" s="526">
        <v>107</v>
      </c>
      <c r="C19" s="526">
        <v>154</v>
      </c>
      <c r="D19" s="526">
        <v>113</v>
      </c>
      <c r="E19" s="526">
        <v>48</v>
      </c>
      <c r="F19" s="526">
        <v>351</v>
      </c>
      <c r="G19" s="526">
        <v>262</v>
      </c>
      <c r="H19" s="526">
        <v>247</v>
      </c>
      <c r="I19" s="526">
        <v>228</v>
      </c>
      <c r="J19" s="526">
        <v>90</v>
      </c>
      <c r="K19" s="526">
        <v>37</v>
      </c>
      <c r="L19" s="526">
        <v>24</v>
      </c>
      <c r="M19" s="526">
        <v>10</v>
      </c>
      <c r="N19" s="526">
        <v>71</v>
      </c>
      <c r="O19" s="526">
        <v>65</v>
      </c>
      <c r="P19" s="526">
        <v>123</v>
      </c>
      <c r="Q19" s="526">
        <f>+N4</f>
        <v>72</v>
      </c>
    </row>
    <row r="20" spans="1:17" x14ac:dyDescent="0.25">
      <c r="A20" s="293" t="s">
        <v>726</v>
      </c>
      <c r="B20" s="342">
        <v>20</v>
      </c>
      <c r="C20" s="342">
        <v>16</v>
      </c>
      <c r="D20" s="342" t="s">
        <v>112</v>
      </c>
      <c r="E20" s="529">
        <v>0</v>
      </c>
      <c r="F20" s="529">
        <v>0</v>
      </c>
      <c r="G20" s="529">
        <v>0</v>
      </c>
      <c r="H20" s="529" t="str">
        <f>+M6</f>
        <v>-</v>
      </c>
      <c r="I20" s="529">
        <v>0</v>
      </c>
      <c r="J20" s="529">
        <v>0</v>
      </c>
      <c r="K20" s="529">
        <v>0</v>
      </c>
      <c r="L20" s="529">
        <v>0</v>
      </c>
      <c r="M20" s="529">
        <v>0</v>
      </c>
      <c r="N20" s="529">
        <v>0</v>
      </c>
      <c r="O20" s="529">
        <v>0</v>
      </c>
      <c r="P20" s="529"/>
      <c r="Q20" s="529">
        <v>0</v>
      </c>
    </row>
    <row r="21" spans="1:17" ht="15.75" customHeight="1" x14ac:dyDescent="0.25">
      <c r="A21" s="536" t="s">
        <v>36</v>
      </c>
      <c r="B21" s="540">
        <v>2415</v>
      </c>
      <c r="C21" s="540">
        <v>2715</v>
      </c>
      <c r="D21" s="540">
        <v>2930</v>
      </c>
      <c r="E21" s="540">
        <f t="shared" ref="E21:Q21" si="1">SUM(E17:E20)</f>
        <v>3470</v>
      </c>
      <c r="F21" s="540">
        <f t="shared" si="1"/>
        <v>3786</v>
      </c>
      <c r="G21" s="540">
        <f t="shared" si="1"/>
        <v>2017</v>
      </c>
      <c r="H21" s="540">
        <f t="shared" si="1"/>
        <v>2510</v>
      </c>
      <c r="I21" s="540">
        <f t="shared" si="1"/>
        <v>2509</v>
      </c>
      <c r="J21" s="540">
        <f t="shared" si="1"/>
        <v>2298</v>
      </c>
      <c r="K21" s="540">
        <f t="shared" si="1"/>
        <v>1479</v>
      </c>
      <c r="L21" s="540">
        <f t="shared" si="1"/>
        <v>1821</v>
      </c>
      <c r="M21" s="540">
        <f>SUM(M17:M20)</f>
        <v>1563</v>
      </c>
      <c r="N21" s="540">
        <f>SUM(N17:N20)</f>
        <v>1677</v>
      </c>
      <c r="O21" s="540">
        <f>SUM(O17:O20)</f>
        <v>2013</v>
      </c>
      <c r="P21" s="540"/>
      <c r="Q21" s="540">
        <f t="shared" si="1"/>
        <v>1298</v>
      </c>
    </row>
    <row r="22" spans="1:17" ht="15.75" customHeight="1" x14ac:dyDescent="0.25">
      <c r="A22" s="355" t="s">
        <v>64</v>
      </c>
    </row>
    <row r="23" spans="1:17" ht="15.75" customHeight="1" x14ac:dyDescent="0.25"/>
    <row r="24" spans="1:17" ht="15.75" customHeight="1" x14ac:dyDescent="0.25"/>
    <row r="25" spans="1:17" ht="15.75" customHeight="1" x14ac:dyDescent="0.25"/>
    <row r="26" spans="1:17" ht="15.75" customHeight="1" x14ac:dyDescent="0.25"/>
    <row r="27" spans="1:17" ht="15.75" customHeight="1" x14ac:dyDescent="0.25"/>
    <row r="28" spans="1:17" ht="15.75" customHeight="1" x14ac:dyDescent="0.25">
      <c r="A28" s="541"/>
      <c r="B28" s="541"/>
      <c r="C28" s="541"/>
      <c r="D28" s="541"/>
    </row>
    <row r="29" spans="1:17" ht="15.75" customHeight="1" x14ac:dyDescent="0.25">
      <c r="A29" s="541"/>
      <c r="B29" s="541"/>
      <c r="C29" s="541"/>
      <c r="D29" s="541"/>
    </row>
    <row r="30" spans="1:17" ht="15.75" customHeight="1" x14ac:dyDescent="0.25">
      <c r="A30" s="541"/>
      <c r="B30" s="541"/>
      <c r="C30" s="541"/>
      <c r="D30" s="541"/>
    </row>
    <row r="31" spans="1:17" ht="15.75" customHeight="1" x14ac:dyDescent="0.25"/>
    <row r="32" spans="1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L15:L16"/>
    <mergeCell ref="P15:P16"/>
    <mergeCell ref="Q15:Q16"/>
    <mergeCell ref="A1:Q1"/>
    <mergeCell ref="A14:K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M15:M16"/>
    <mergeCell ref="O15:O16"/>
    <mergeCell ref="N15:N16"/>
    <mergeCell ref="K15:K16"/>
  </mergeCells>
  <pageMargins left="0.7" right="0.7" top="0.75" bottom="0.75" header="0" footer="0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zoomScaleNormal="100" workbookViewId="0">
      <selection activeCell="D16" sqref="D16"/>
    </sheetView>
  </sheetViews>
  <sheetFormatPr baseColWidth="10" defaultColWidth="14.42578125" defaultRowHeight="15" customHeight="1" x14ac:dyDescent="0.25"/>
  <cols>
    <col min="1" max="1" width="11.85546875" style="216" customWidth="1"/>
    <col min="2" max="2" width="10.140625" style="216" customWidth="1"/>
    <col min="3" max="3" width="8.85546875" style="216" customWidth="1"/>
    <col min="4" max="4" width="10.140625" style="216" bestFit="1" customWidth="1"/>
    <col min="5" max="5" width="9.28515625" style="216" customWidth="1"/>
    <col min="6" max="6" width="13.28515625" style="216" customWidth="1"/>
    <col min="7" max="26" width="11.5703125" style="216" customWidth="1"/>
    <col min="27" max="16384" width="14.42578125" style="216"/>
  </cols>
  <sheetData>
    <row r="1" spans="1:26" ht="15.75" customHeight="1" x14ac:dyDescent="0.25">
      <c r="A1" s="1064" t="s">
        <v>2325</v>
      </c>
      <c r="B1" s="1065"/>
      <c r="C1" s="1065"/>
      <c r="D1" s="1065"/>
      <c r="E1" s="1065"/>
      <c r="F1" s="1065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</row>
    <row r="2" spans="1:26" ht="15.75" customHeight="1" x14ac:dyDescent="0.25">
      <c r="A2" s="1020" t="s">
        <v>108</v>
      </c>
      <c r="B2" s="1020">
        <v>2025</v>
      </c>
      <c r="C2" s="1020" t="s">
        <v>2269</v>
      </c>
      <c r="D2" s="1020">
        <v>2026</v>
      </c>
      <c r="E2" s="1020" t="s">
        <v>2270</v>
      </c>
      <c r="F2" s="1020" t="s">
        <v>2273</v>
      </c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</row>
    <row r="3" spans="1:26" ht="15.75" customHeight="1" x14ac:dyDescent="0.25">
      <c r="A3" s="1015"/>
      <c r="B3" s="1015"/>
      <c r="C3" s="1015"/>
      <c r="D3" s="1015"/>
      <c r="E3" s="1015"/>
      <c r="F3" s="1015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</row>
    <row r="4" spans="1:26" ht="15.75" customHeight="1" x14ac:dyDescent="0.3">
      <c r="A4" s="485" t="s">
        <v>89</v>
      </c>
      <c r="B4" s="492">
        <v>167</v>
      </c>
      <c r="C4" s="493" t="s">
        <v>112</v>
      </c>
      <c r="D4" s="492">
        <v>182</v>
      </c>
      <c r="E4" s="493" t="s">
        <v>112</v>
      </c>
      <c r="F4" s="494">
        <f t="shared" ref="F4:F16" si="0">+D4/B4-1</f>
        <v>8.9820359281437057E-2</v>
      </c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</row>
    <row r="5" spans="1:26" ht="15.75" customHeight="1" x14ac:dyDescent="0.3">
      <c r="A5" s="485" t="s">
        <v>90</v>
      </c>
      <c r="B5" s="495">
        <v>104</v>
      </c>
      <c r="C5" s="496">
        <f t="shared" ref="C5:C15" si="1">+B5/B4-1</f>
        <v>-0.3772455089820359</v>
      </c>
      <c r="D5" s="495">
        <v>198</v>
      </c>
      <c r="E5" s="496">
        <f t="shared" ref="E5:E15" si="2">+D5/D4-1</f>
        <v>8.7912087912087822E-2</v>
      </c>
      <c r="F5" s="497">
        <f t="shared" si="0"/>
        <v>0.90384615384615374</v>
      </c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</row>
    <row r="6" spans="1:26" ht="15.75" customHeight="1" x14ac:dyDescent="0.3">
      <c r="A6" s="485" t="s">
        <v>91</v>
      </c>
      <c r="B6" s="492">
        <v>202</v>
      </c>
      <c r="C6" s="493">
        <f t="shared" si="1"/>
        <v>0.94230769230769229</v>
      </c>
      <c r="D6" s="492">
        <v>214</v>
      </c>
      <c r="E6" s="493">
        <f t="shared" si="2"/>
        <v>8.0808080808080884E-2</v>
      </c>
      <c r="F6" s="494">
        <f t="shared" si="0"/>
        <v>5.9405940594059459E-2</v>
      </c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1"/>
    </row>
    <row r="7" spans="1:26" ht="15.75" customHeight="1" x14ac:dyDescent="0.3">
      <c r="A7" s="485" t="s">
        <v>92</v>
      </c>
      <c r="B7" s="495">
        <v>149</v>
      </c>
      <c r="C7" s="496">
        <f t="shared" si="1"/>
        <v>-0.26237623762376239</v>
      </c>
      <c r="D7" s="495">
        <v>290</v>
      </c>
      <c r="E7" s="496">
        <f t="shared" si="2"/>
        <v>0.35514018691588789</v>
      </c>
      <c r="F7" s="497">
        <f t="shared" si="0"/>
        <v>0.94630872483221484</v>
      </c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spans="1:26" ht="15.75" customHeight="1" x14ac:dyDescent="0.3">
      <c r="A8" s="485" t="s">
        <v>93</v>
      </c>
      <c r="B8" s="492">
        <v>174</v>
      </c>
      <c r="C8" s="493">
        <f t="shared" si="1"/>
        <v>0.16778523489932895</v>
      </c>
      <c r="D8" s="492">
        <v>206</v>
      </c>
      <c r="E8" s="493">
        <f t="shared" si="2"/>
        <v>-0.28965517241379313</v>
      </c>
      <c r="F8" s="494">
        <f t="shared" si="0"/>
        <v>0.18390804597701149</v>
      </c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</row>
    <row r="9" spans="1:26" ht="15.75" customHeight="1" x14ac:dyDescent="0.3">
      <c r="A9" s="485" t="s">
        <v>94</v>
      </c>
      <c r="B9" s="495">
        <v>143</v>
      </c>
      <c r="C9" s="496">
        <f t="shared" si="1"/>
        <v>-0.17816091954022983</v>
      </c>
      <c r="D9" s="495">
        <v>208</v>
      </c>
      <c r="E9" s="496">
        <f t="shared" si="2"/>
        <v>9.7087378640776656E-3</v>
      </c>
      <c r="F9" s="497">
        <f t="shared" si="0"/>
        <v>0.45454545454545459</v>
      </c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51"/>
      <c r="Z9" s="251"/>
    </row>
    <row r="10" spans="1:26" ht="15.75" hidden="1" customHeight="1" x14ac:dyDescent="0.3">
      <c r="A10" s="485" t="s">
        <v>95</v>
      </c>
      <c r="B10" s="492">
        <v>264</v>
      </c>
      <c r="C10" s="493">
        <f t="shared" si="1"/>
        <v>0.84615384615384626</v>
      </c>
      <c r="D10" s="492"/>
      <c r="E10" s="493">
        <f t="shared" si="2"/>
        <v>-1</v>
      </c>
      <c r="F10" s="494">
        <f t="shared" si="0"/>
        <v>-1</v>
      </c>
      <c r="G10" s="251"/>
      <c r="H10" s="251"/>
      <c r="I10" s="251"/>
      <c r="J10" s="251"/>
      <c r="K10" s="251"/>
      <c r="L10" s="251"/>
      <c r="M10" s="251"/>
      <c r="N10" s="251"/>
      <c r="O10" s="251"/>
      <c r="P10" s="251"/>
      <c r="Q10" s="251"/>
      <c r="R10" s="251"/>
      <c r="S10" s="251"/>
      <c r="T10" s="251"/>
      <c r="U10" s="251"/>
      <c r="V10" s="251"/>
      <c r="W10" s="251"/>
      <c r="X10" s="251"/>
      <c r="Y10" s="251"/>
      <c r="Z10" s="251"/>
    </row>
    <row r="11" spans="1:26" ht="15.75" hidden="1" customHeight="1" x14ac:dyDescent="0.3">
      <c r="A11" s="485" t="s">
        <v>96</v>
      </c>
      <c r="B11" s="495">
        <v>209</v>
      </c>
      <c r="C11" s="496">
        <f t="shared" si="1"/>
        <v>-0.20833333333333337</v>
      </c>
      <c r="D11" s="495"/>
      <c r="E11" s="496" t="e">
        <f t="shared" si="2"/>
        <v>#DIV/0!</v>
      </c>
      <c r="F11" s="497">
        <f t="shared" si="0"/>
        <v>-1</v>
      </c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484">
        <v>0.76</v>
      </c>
      <c r="T11" s="251"/>
      <c r="U11" s="251"/>
      <c r="V11" s="251"/>
      <c r="W11" s="251"/>
      <c r="X11" s="251"/>
      <c r="Y11" s="251"/>
      <c r="Z11" s="251"/>
    </row>
    <row r="12" spans="1:26" ht="15.75" hidden="1" customHeight="1" x14ac:dyDescent="0.3">
      <c r="A12" s="485" t="s">
        <v>97</v>
      </c>
      <c r="B12" s="492">
        <v>182</v>
      </c>
      <c r="C12" s="493">
        <f t="shared" si="1"/>
        <v>-0.12918660287081341</v>
      </c>
      <c r="D12" s="492"/>
      <c r="E12" s="493" t="e">
        <f t="shared" si="2"/>
        <v>#DIV/0!</v>
      </c>
      <c r="F12" s="494">
        <f t="shared" si="0"/>
        <v>-1</v>
      </c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</row>
    <row r="13" spans="1:26" ht="15.75" hidden="1" customHeight="1" x14ac:dyDescent="0.3">
      <c r="A13" s="485" t="s">
        <v>98</v>
      </c>
      <c r="B13" s="495">
        <v>238</v>
      </c>
      <c r="C13" s="496">
        <f t="shared" si="1"/>
        <v>0.30769230769230771</v>
      </c>
      <c r="D13" s="495"/>
      <c r="E13" s="496" t="e">
        <f t="shared" si="2"/>
        <v>#DIV/0!</v>
      </c>
      <c r="F13" s="497">
        <f t="shared" si="0"/>
        <v>-1</v>
      </c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</row>
    <row r="14" spans="1:26" ht="15.75" hidden="1" customHeight="1" x14ac:dyDescent="0.3">
      <c r="A14" s="485" t="s">
        <v>99</v>
      </c>
      <c r="B14" s="492">
        <v>235</v>
      </c>
      <c r="C14" s="493">
        <f t="shared" si="1"/>
        <v>-1.2605042016806678E-2</v>
      </c>
      <c r="D14" s="492"/>
      <c r="E14" s="493" t="e">
        <f t="shared" si="2"/>
        <v>#DIV/0!</v>
      </c>
      <c r="F14" s="494">
        <f t="shared" si="0"/>
        <v>-1</v>
      </c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</row>
    <row r="15" spans="1:26" ht="15.75" hidden="1" customHeight="1" x14ac:dyDescent="0.3">
      <c r="A15" s="485" t="s">
        <v>100</v>
      </c>
      <c r="B15" s="495">
        <v>274</v>
      </c>
      <c r="C15" s="496">
        <f t="shared" si="1"/>
        <v>0.16595744680851054</v>
      </c>
      <c r="D15" s="495"/>
      <c r="E15" s="496" t="e">
        <f t="shared" si="2"/>
        <v>#DIV/0!</v>
      </c>
      <c r="F15" s="497">
        <f t="shared" si="0"/>
        <v>-1</v>
      </c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  <c r="Z15" s="251"/>
    </row>
    <row r="16" spans="1:26" ht="15.75" customHeight="1" x14ac:dyDescent="0.3">
      <c r="A16" s="498" t="s">
        <v>36</v>
      </c>
      <c r="B16" s="499">
        <f>SUM(B4:B9)</f>
        <v>939</v>
      </c>
      <c r="C16" s="500"/>
      <c r="D16" s="499">
        <f>SUM(D4:D9)</f>
        <v>1298</v>
      </c>
      <c r="E16" s="500"/>
      <c r="F16" s="501">
        <f t="shared" si="0"/>
        <v>0.38232161874334403</v>
      </c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</row>
    <row r="17" spans="1:26" ht="12" customHeight="1" x14ac:dyDescent="0.25">
      <c r="A17" s="437" t="s">
        <v>64</v>
      </c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</row>
    <row r="18" spans="1:26" ht="12" customHeight="1" x14ac:dyDescent="0.25">
      <c r="A18" s="251"/>
      <c r="B18" s="251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</row>
    <row r="19" spans="1:26" ht="12" customHeight="1" x14ac:dyDescent="0.25">
      <c r="A19" s="251"/>
      <c r="B19" s="251"/>
      <c r="C19" s="251"/>
      <c r="D19" s="250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</row>
    <row r="20" spans="1:26" ht="12" customHeight="1" x14ac:dyDescent="0.25">
      <c r="A20" s="251"/>
      <c r="B20" s="251"/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</row>
    <row r="21" spans="1:26" ht="12" customHeight="1" x14ac:dyDescent="0.25">
      <c r="A21" s="251"/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</row>
    <row r="22" spans="1:26" ht="12" customHeight="1" x14ac:dyDescent="0.25">
      <c r="A22" s="251"/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</row>
    <row r="23" spans="1:26" ht="12" customHeight="1" x14ac:dyDescent="0.25">
      <c r="A23" s="251"/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</row>
    <row r="24" spans="1:26" ht="12" customHeight="1" x14ac:dyDescent="0.25">
      <c r="A24" s="251"/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</row>
    <row r="25" spans="1:26" ht="12" customHeight="1" x14ac:dyDescent="0.25">
      <c r="A25" s="251"/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</row>
    <row r="26" spans="1:26" ht="12" customHeight="1" x14ac:dyDescent="0.25">
      <c r="A26" s="251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</row>
    <row r="27" spans="1:26" ht="12" customHeight="1" x14ac:dyDescent="0.25">
      <c r="A27" s="251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Z27" s="251"/>
    </row>
    <row r="28" spans="1:26" ht="12" customHeight="1" x14ac:dyDescent="0.25">
      <c r="A28" s="251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</row>
    <row r="29" spans="1:26" ht="12" customHeight="1" x14ac:dyDescent="0.25">
      <c r="A29" s="251"/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</row>
    <row r="30" spans="1:26" ht="12" customHeight="1" x14ac:dyDescent="0.25">
      <c r="A30" s="251"/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</row>
    <row r="31" spans="1:26" ht="12" customHeight="1" x14ac:dyDescent="0.25">
      <c r="A31" s="251"/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</row>
    <row r="32" spans="1:26" ht="12" customHeight="1" x14ac:dyDescent="0.25">
      <c r="A32" s="251"/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</row>
    <row r="33" spans="1:26" ht="12" customHeight="1" x14ac:dyDescent="0.25">
      <c r="A33" s="251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</row>
    <row r="34" spans="1:26" ht="12" customHeight="1" x14ac:dyDescent="0.25">
      <c r="A34" s="251"/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</row>
    <row r="35" spans="1:26" ht="12" customHeight="1" x14ac:dyDescent="0.25">
      <c r="A35" s="251"/>
      <c r="B35" s="251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251"/>
    </row>
    <row r="36" spans="1:26" ht="12" customHeight="1" x14ac:dyDescent="0.25">
      <c r="A36" s="251"/>
      <c r="B36" s="251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</row>
    <row r="37" spans="1:26" ht="12" customHeight="1" x14ac:dyDescent="0.25">
      <c r="A37" s="251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</row>
    <row r="38" spans="1:26" ht="12" customHeight="1" x14ac:dyDescent="0.25">
      <c r="A38" s="251"/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</row>
    <row r="39" spans="1:26" ht="12" customHeight="1" x14ac:dyDescent="0.25">
      <c r="A39" s="251"/>
      <c r="B39" s="25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</row>
    <row r="40" spans="1:26" ht="12" customHeight="1" x14ac:dyDescent="0.25">
      <c r="A40" s="251"/>
      <c r="B40" s="251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</row>
    <row r="41" spans="1:26" ht="12" hidden="1" customHeight="1" x14ac:dyDescent="0.25">
      <c r="A41" s="1066" t="s">
        <v>729</v>
      </c>
      <c r="B41" s="1058"/>
      <c r="C41" s="1058"/>
      <c r="D41" s="1058"/>
      <c r="E41" s="1058"/>
      <c r="F41" s="1058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Z41" s="251"/>
    </row>
    <row r="42" spans="1:26" ht="12" hidden="1" customHeight="1" x14ac:dyDescent="0.25">
      <c r="A42" s="1067" t="s">
        <v>108</v>
      </c>
      <c r="B42" s="1067">
        <v>2021</v>
      </c>
      <c r="C42" s="1067" t="s">
        <v>106</v>
      </c>
      <c r="D42" s="1067">
        <v>2022</v>
      </c>
      <c r="E42" s="1067" t="s">
        <v>107</v>
      </c>
      <c r="F42" s="1067" t="s">
        <v>730</v>
      </c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</row>
    <row r="43" spans="1:26" ht="12" hidden="1" customHeight="1" x14ac:dyDescent="0.25">
      <c r="A43" s="1058"/>
      <c r="B43" s="1058"/>
      <c r="C43" s="1058"/>
      <c r="D43" s="1058"/>
      <c r="E43" s="1058"/>
      <c r="F43" s="1058"/>
      <c r="G43" s="486" t="s">
        <v>113</v>
      </c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Z43" s="251"/>
    </row>
    <row r="44" spans="1:26" ht="12" hidden="1" customHeight="1" x14ac:dyDescent="0.25">
      <c r="A44" s="481" t="s">
        <v>89</v>
      </c>
      <c r="B44" s="487">
        <v>104</v>
      </c>
      <c r="C44" s="488" t="s">
        <v>112</v>
      </c>
      <c r="D44" s="487">
        <v>148</v>
      </c>
      <c r="E44" s="488" t="s">
        <v>112</v>
      </c>
      <c r="F44" s="214">
        <f t="shared" ref="F44:F56" si="3">+D44/B44-1</f>
        <v>0.42307692307692313</v>
      </c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</row>
    <row r="45" spans="1:26" ht="12" hidden="1" customHeight="1" x14ac:dyDescent="0.25">
      <c r="A45" s="481" t="s">
        <v>90</v>
      </c>
      <c r="B45" s="489">
        <v>146</v>
      </c>
      <c r="C45" s="490">
        <f t="shared" ref="C45:C55" si="4">+B45/B44-1</f>
        <v>0.40384615384615374</v>
      </c>
      <c r="D45" s="489"/>
      <c r="E45" s="490">
        <f t="shared" ref="E45:E55" si="5">+D45/D44-1</f>
        <v>-1</v>
      </c>
      <c r="F45" s="286">
        <f t="shared" si="3"/>
        <v>-1</v>
      </c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</row>
    <row r="46" spans="1:26" ht="12" hidden="1" customHeight="1" x14ac:dyDescent="0.25">
      <c r="A46" s="481" t="s">
        <v>91</v>
      </c>
      <c r="B46" s="487">
        <v>127</v>
      </c>
      <c r="C46" s="488">
        <f t="shared" si="4"/>
        <v>-0.13013698630136983</v>
      </c>
      <c r="D46" s="487"/>
      <c r="E46" s="488" t="e">
        <f t="shared" si="5"/>
        <v>#DIV/0!</v>
      </c>
      <c r="F46" s="214">
        <f t="shared" si="3"/>
        <v>-1</v>
      </c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</row>
    <row r="47" spans="1:26" ht="12" hidden="1" customHeight="1" x14ac:dyDescent="0.25">
      <c r="A47" s="481" t="s">
        <v>92</v>
      </c>
      <c r="B47" s="489">
        <v>230</v>
      </c>
      <c r="C47" s="490">
        <f t="shared" si="4"/>
        <v>0.81102362204724399</v>
      </c>
      <c r="D47" s="489"/>
      <c r="E47" s="490" t="e">
        <f t="shared" si="5"/>
        <v>#DIV/0!</v>
      </c>
      <c r="F47" s="286">
        <f t="shared" si="3"/>
        <v>-1</v>
      </c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</row>
    <row r="48" spans="1:26" ht="12" hidden="1" customHeight="1" x14ac:dyDescent="0.25">
      <c r="A48" s="481" t="s">
        <v>93</v>
      </c>
      <c r="B48" s="487">
        <v>72</v>
      </c>
      <c r="C48" s="488">
        <f t="shared" si="4"/>
        <v>-0.68695652173913047</v>
      </c>
      <c r="D48" s="487"/>
      <c r="E48" s="488" t="e">
        <f t="shared" si="5"/>
        <v>#DIV/0!</v>
      </c>
      <c r="F48" s="214">
        <f t="shared" si="3"/>
        <v>-1</v>
      </c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251"/>
    </row>
    <row r="49" spans="1:26" ht="12" hidden="1" customHeight="1" x14ac:dyDescent="0.25">
      <c r="A49" s="481" t="s">
        <v>94</v>
      </c>
      <c r="B49" s="489">
        <v>128</v>
      </c>
      <c r="C49" s="490">
        <f t="shared" si="4"/>
        <v>0.77777777777777768</v>
      </c>
      <c r="D49" s="489"/>
      <c r="E49" s="490" t="e">
        <f t="shared" si="5"/>
        <v>#DIV/0!</v>
      </c>
      <c r="F49" s="286">
        <f t="shared" si="3"/>
        <v>-1</v>
      </c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</row>
    <row r="50" spans="1:26" ht="12" hidden="1" customHeight="1" x14ac:dyDescent="0.25">
      <c r="A50" s="481" t="s">
        <v>95</v>
      </c>
      <c r="B50" s="487">
        <v>223</v>
      </c>
      <c r="C50" s="488">
        <f t="shared" si="4"/>
        <v>0.7421875</v>
      </c>
      <c r="D50" s="487"/>
      <c r="E50" s="488" t="e">
        <f t="shared" si="5"/>
        <v>#DIV/0!</v>
      </c>
      <c r="F50" s="214">
        <f t="shared" si="3"/>
        <v>-1</v>
      </c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</row>
    <row r="51" spans="1:26" ht="12" hidden="1" customHeight="1" x14ac:dyDescent="0.25">
      <c r="A51" s="481" t="s">
        <v>96</v>
      </c>
      <c r="B51" s="489">
        <v>129</v>
      </c>
      <c r="C51" s="490">
        <f t="shared" si="4"/>
        <v>-0.42152466367713004</v>
      </c>
      <c r="D51" s="489"/>
      <c r="E51" s="490" t="e">
        <f t="shared" si="5"/>
        <v>#DIV/0!</v>
      </c>
      <c r="F51" s="286">
        <f t="shared" si="3"/>
        <v>-1</v>
      </c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</row>
    <row r="52" spans="1:26" ht="12" hidden="1" customHeight="1" x14ac:dyDescent="0.25">
      <c r="A52" s="481" t="s">
        <v>97</v>
      </c>
      <c r="B52" s="487">
        <v>149</v>
      </c>
      <c r="C52" s="488">
        <f t="shared" si="4"/>
        <v>0.15503875968992253</v>
      </c>
      <c r="D52" s="487"/>
      <c r="E52" s="488" t="e">
        <f t="shared" si="5"/>
        <v>#DIV/0!</v>
      </c>
      <c r="F52" s="214">
        <f t="shared" si="3"/>
        <v>-1</v>
      </c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</row>
    <row r="53" spans="1:26" ht="12" hidden="1" customHeight="1" x14ac:dyDescent="0.25">
      <c r="A53" s="481" t="s">
        <v>98</v>
      </c>
      <c r="B53" s="489">
        <v>132</v>
      </c>
      <c r="C53" s="490">
        <f t="shared" si="4"/>
        <v>-0.11409395973154357</v>
      </c>
      <c r="D53" s="489"/>
      <c r="E53" s="490" t="e">
        <f t="shared" si="5"/>
        <v>#DIV/0!</v>
      </c>
      <c r="F53" s="286">
        <f t="shared" si="3"/>
        <v>-1</v>
      </c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</row>
    <row r="54" spans="1:26" ht="12" hidden="1" customHeight="1" x14ac:dyDescent="0.25">
      <c r="A54" s="481" t="s">
        <v>99</v>
      </c>
      <c r="B54" s="487">
        <v>267</v>
      </c>
      <c r="C54" s="488">
        <f t="shared" si="4"/>
        <v>1.0227272727272729</v>
      </c>
      <c r="D54" s="487"/>
      <c r="E54" s="488" t="e">
        <f t="shared" si="5"/>
        <v>#DIV/0!</v>
      </c>
      <c r="F54" s="214">
        <f t="shared" si="3"/>
        <v>-1</v>
      </c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</row>
    <row r="55" spans="1:26" ht="12" hidden="1" customHeight="1" x14ac:dyDescent="0.25">
      <c r="A55" s="481" t="s">
        <v>100</v>
      </c>
      <c r="B55" s="489">
        <v>114</v>
      </c>
      <c r="C55" s="490">
        <f t="shared" si="4"/>
        <v>-0.57303370786516861</v>
      </c>
      <c r="D55" s="489"/>
      <c r="E55" s="490" t="e">
        <f t="shared" si="5"/>
        <v>#DIV/0!</v>
      </c>
      <c r="F55" s="286">
        <f t="shared" si="3"/>
        <v>-1</v>
      </c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</row>
    <row r="56" spans="1:26" ht="12" hidden="1" customHeight="1" x14ac:dyDescent="0.25">
      <c r="A56" s="482" t="s">
        <v>36</v>
      </c>
      <c r="B56" s="483">
        <f>SUM(B44:B55)</f>
        <v>1821</v>
      </c>
      <c r="C56" s="491"/>
      <c r="D56" s="483">
        <f>SUM(D44:D55)</f>
        <v>148</v>
      </c>
      <c r="E56" s="260">
        <f>+D56/B56-1</f>
        <v>-0.91872597473915429</v>
      </c>
      <c r="F56" s="260">
        <f t="shared" si="3"/>
        <v>-0.91872597473915429</v>
      </c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</row>
    <row r="57" spans="1:26" ht="12" hidden="1" customHeight="1" x14ac:dyDescent="0.25">
      <c r="A57" s="437" t="s">
        <v>64</v>
      </c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</row>
    <row r="58" spans="1:26" ht="12" customHeight="1" x14ac:dyDescent="0.25">
      <c r="A58" s="251"/>
      <c r="B58" s="251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</row>
    <row r="59" spans="1:26" ht="12" customHeight="1" x14ac:dyDescent="0.25">
      <c r="A59" s="251"/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</row>
    <row r="60" spans="1:26" ht="12" customHeight="1" x14ac:dyDescent="0.25">
      <c r="A60" s="251"/>
      <c r="B60" s="251"/>
      <c r="C60" s="251"/>
      <c r="D60" s="251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</row>
    <row r="61" spans="1:26" ht="12" customHeight="1" x14ac:dyDescent="0.25">
      <c r="A61" s="251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</row>
    <row r="62" spans="1:26" ht="12" customHeight="1" x14ac:dyDescent="0.25">
      <c r="A62" s="251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</row>
    <row r="63" spans="1:26" ht="12" customHeight="1" x14ac:dyDescent="0.25">
      <c r="A63" s="251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  <c r="Z63" s="251"/>
    </row>
    <row r="64" spans="1:26" ht="12" customHeight="1" x14ac:dyDescent="0.25">
      <c r="A64" s="251"/>
      <c r="B64" s="251"/>
      <c r="C64" s="251"/>
      <c r="D64" s="251"/>
      <c r="E64" s="251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</row>
    <row r="65" spans="1:26" ht="12" customHeight="1" x14ac:dyDescent="0.25">
      <c r="A65" s="251"/>
      <c r="B65" s="251"/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</row>
    <row r="66" spans="1:26" ht="12" customHeight="1" x14ac:dyDescent="0.25">
      <c r="A66" s="251"/>
      <c r="B66" s="251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</row>
    <row r="67" spans="1:26" ht="12" customHeight="1" x14ac:dyDescent="0.25">
      <c r="A67" s="251"/>
      <c r="B67" s="25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</row>
    <row r="68" spans="1:26" ht="12" customHeight="1" x14ac:dyDescent="0.25">
      <c r="A68" s="251"/>
      <c r="B68" s="251"/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</row>
    <row r="69" spans="1:26" ht="12" customHeight="1" x14ac:dyDescent="0.25">
      <c r="A69" s="251"/>
      <c r="B69" s="251"/>
      <c r="C69" s="251"/>
      <c r="D69" s="251"/>
      <c r="E69" s="251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251"/>
      <c r="X69" s="251"/>
      <c r="Y69" s="251"/>
      <c r="Z69" s="251"/>
    </row>
    <row r="70" spans="1:26" ht="12" customHeight="1" x14ac:dyDescent="0.25">
      <c r="A70" s="251"/>
      <c r="B70" s="251"/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</row>
    <row r="71" spans="1:26" ht="12" customHeight="1" x14ac:dyDescent="0.25">
      <c r="A71" s="251"/>
      <c r="B71" s="251"/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51"/>
      <c r="Z71" s="251"/>
    </row>
    <row r="72" spans="1:26" ht="12" customHeight="1" x14ac:dyDescent="0.25">
      <c r="A72" s="251"/>
      <c r="B72" s="251"/>
      <c r="C72" s="251"/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</row>
    <row r="73" spans="1:26" ht="12" customHeight="1" x14ac:dyDescent="0.25">
      <c r="A73" s="251"/>
      <c r="B73" s="251"/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</row>
    <row r="74" spans="1:26" ht="12" customHeight="1" x14ac:dyDescent="0.25">
      <c r="A74" s="251"/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</row>
    <row r="75" spans="1:26" ht="12" customHeight="1" x14ac:dyDescent="0.25">
      <c r="A75" s="251"/>
      <c r="B75" s="251"/>
      <c r="C75" s="251"/>
      <c r="D75" s="251"/>
      <c r="E75" s="251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51"/>
      <c r="Z75" s="251"/>
    </row>
    <row r="76" spans="1:26" ht="12" customHeight="1" x14ac:dyDescent="0.25">
      <c r="A76" s="251"/>
      <c r="B76" s="25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</row>
    <row r="77" spans="1:26" ht="12" customHeight="1" x14ac:dyDescent="0.25">
      <c r="A77" s="251"/>
      <c r="B77" s="251"/>
      <c r="C77" s="251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</row>
    <row r="78" spans="1:26" ht="12" customHeight="1" x14ac:dyDescent="0.25">
      <c r="A78" s="251"/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  <c r="Z78" s="251"/>
    </row>
    <row r="79" spans="1:26" ht="12" customHeight="1" x14ac:dyDescent="0.25">
      <c r="A79" s="251"/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</row>
    <row r="80" spans="1:26" ht="12" customHeight="1" x14ac:dyDescent="0.25">
      <c r="A80" s="251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251"/>
    </row>
    <row r="81" spans="1:26" ht="12" customHeight="1" x14ac:dyDescent="0.25">
      <c r="A81" s="251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251"/>
      <c r="X81" s="251"/>
      <c r="Y81" s="251"/>
      <c r="Z81" s="251"/>
    </row>
    <row r="82" spans="1:26" ht="12" customHeight="1" x14ac:dyDescent="0.25">
      <c r="A82" s="251"/>
      <c r="B82" s="251"/>
      <c r="C82" s="251"/>
      <c r="D82" s="251"/>
      <c r="E82" s="251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  <c r="Z82" s="251"/>
    </row>
    <row r="83" spans="1:26" ht="12" customHeight="1" x14ac:dyDescent="0.25">
      <c r="A83" s="251"/>
      <c r="B83" s="251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  <c r="W83" s="251"/>
      <c r="X83" s="251"/>
      <c r="Y83" s="251"/>
      <c r="Z83" s="251"/>
    </row>
    <row r="84" spans="1:26" ht="12" customHeight="1" x14ac:dyDescent="0.25">
      <c r="A84" s="251"/>
      <c r="B84" s="251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</row>
    <row r="85" spans="1:26" ht="12" customHeight="1" x14ac:dyDescent="0.25">
      <c r="A85" s="251"/>
      <c r="B85" s="25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</row>
    <row r="86" spans="1:26" ht="12" customHeight="1" x14ac:dyDescent="0.25">
      <c r="A86" s="251"/>
      <c r="B86" s="251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</row>
    <row r="87" spans="1:26" ht="12" customHeight="1" x14ac:dyDescent="0.25">
      <c r="A87" s="251"/>
      <c r="B87" s="251"/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  <c r="W87" s="251"/>
      <c r="X87" s="251"/>
      <c r="Y87" s="251"/>
      <c r="Z87" s="251"/>
    </row>
    <row r="88" spans="1:26" ht="12" customHeight="1" x14ac:dyDescent="0.25">
      <c r="A88" s="251"/>
      <c r="B88" s="251"/>
      <c r="C88" s="251"/>
      <c r="D88" s="251"/>
      <c r="E88" s="251"/>
      <c r="F88" s="251"/>
      <c r="G88" s="251"/>
      <c r="H88" s="251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51"/>
      <c r="T88" s="251"/>
      <c r="U88" s="251"/>
      <c r="V88" s="251"/>
      <c r="W88" s="251"/>
      <c r="X88" s="251"/>
      <c r="Y88" s="251"/>
      <c r="Z88" s="251"/>
    </row>
    <row r="89" spans="1:26" ht="12" customHeight="1" x14ac:dyDescent="0.25">
      <c r="A89" s="251"/>
      <c r="B89" s="251"/>
      <c r="C89" s="251"/>
      <c r="D89" s="251"/>
      <c r="E89" s="251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  <c r="W89" s="251"/>
      <c r="X89" s="251"/>
      <c r="Y89" s="251"/>
      <c r="Z89" s="251"/>
    </row>
    <row r="90" spans="1:26" ht="12" customHeight="1" x14ac:dyDescent="0.25">
      <c r="A90" s="251"/>
      <c r="B90" s="251"/>
      <c r="C90" s="251"/>
      <c r="D90" s="251"/>
      <c r="E90" s="251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  <c r="W90" s="251"/>
      <c r="X90" s="251"/>
      <c r="Y90" s="251"/>
      <c r="Z90" s="251"/>
    </row>
    <row r="91" spans="1:26" ht="12" customHeight="1" x14ac:dyDescent="0.25">
      <c r="A91" s="251"/>
      <c r="B91" s="251"/>
      <c r="C91" s="251"/>
      <c r="D91" s="251"/>
      <c r="E91" s="251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  <c r="W91" s="251"/>
      <c r="X91" s="251"/>
      <c r="Y91" s="251"/>
      <c r="Z91" s="251"/>
    </row>
    <row r="92" spans="1:26" ht="12" customHeight="1" x14ac:dyDescent="0.25">
      <c r="A92" s="251"/>
      <c r="B92" s="251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</row>
    <row r="93" spans="1:26" ht="12" customHeight="1" x14ac:dyDescent="0.25">
      <c r="A93" s="251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</row>
    <row r="94" spans="1:26" ht="12" customHeight="1" x14ac:dyDescent="0.25">
      <c r="A94" s="251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51"/>
      <c r="V94" s="251"/>
      <c r="W94" s="251"/>
      <c r="X94" s="251"/>
      <c r="Y94" s="251"/>
      <c r="Z94" s="251"/>
    </row>
    <row r="95" spans="1:26" ht="12" customHeight="1" x14ac:dyDescent="0.25">
      <c r="A95" s="251"/>
      <c r="B95" s="251"/>
      <c r="C95" s="251"/>
      <c r="D95" s="251"/>
      <c r="E95" s="251"/>
      <c r="F95" s="251"/>
      <c r="G95" s="251"/>
      <c r="H95" s="251"/>
      <c r="I95" s="251"/>
      <c r="J95" s="251"/>
      <c r="K95" s="251"/>
      <c r="L95" s="251"/>
      <c r="M95" s="251"/>
      <c r="N95" s="251"/>
      <c r="O95" s="251"/>
      <c r="P95" s="251"/>
      <c r="Q95" s="251"/>
      <c r="R95" s="251"/>
      <c r="S95" s="251"/>
      <c r="T95" s="251"/>
      <c r="U95" s="251"/>
      <c r="V95" s="251"/>
      <c r="W95" s="251"/>
      <c r="X95" s="251"/>
      <c r="Y95" s="251"/>
      <c r="Z95" s="251"/>
    </row>
    <row r="96" spans="1:26" ht="12" customHeight="1" x14ac:dyDescent="0.25">
      <c r="A96" s="251"/>
      <c r="B96" s="251"/>
      <c r="C96" s="251"/>
      <c r="D96" s="251"/>
      <c r="E96" s="251"/>
      <c r="F96" s="251"/>
      <c r="G96" s="251"/>
      <c r="H96" s="251"/>
      <c r="I96" s="251"/>
      <c r="J96" s="251"/>
      <c r="K96" s="251"/>
      <c r="L96" s="251"/>
      <c r="M96" s="251"/>
      <c r="N96" s="251"/>
      <c r="O96" s="251"/>
      <c r="P96" s="251"/>
      <c r="Q96" s="251"/>
      <c r="R96" s="251"/>
      <c r="S96" s="251"/>
      <c r="T96" s="251"/>
      <c r="U96" s="251"/>
      <c r="V96" s="251"/>
      <c r="W96" s="251"/>
      <c r="X96" s="251"/>
      <c r="Y96" s="251"/>
      <c r="Z96" s="251"/>
    </row>
    <row r="97" spans="1:26" ht="12" customHeight="1" x14ac:dyDescent="0.25">
      <c r="A97" s="251"/>
      <c r="B97" s="251"/>
      <c r="C97" s="251"/>
      <c r="D97" s="251"/>
      <c r="E97" s="251"/>
      <c r="F97" s="251"/>
      <c r="G97" s="251"/>
      <c r="H97" s="251"/>
      <c r="I97" s="251"/>
      <c r="J97" s="251"/>
      <c r="K97" s="251"/>
      <c r="L97" s="251"/>
      <c r="M97" s="251"/>
      <c r="N97" s="251"/>
      <c r="O97" s="251"/>
      <c r="P97" s="251"/>
      <c r="Q97" s="251"/>
      <c r="R97" s="251"/>
      <c r="S97" s="251"/>
      <c r="T97" s="251"/>
      <c r="U97" s="251"/>
      <c r="V97" s="251"/>
      <c r="W97" s="251"/>
      <c r="X97" s="251"/>
      <c r="Y97" s="251"/>
      <c r="Z97" s="251"/>
    </row>
    <row r="98" spans="1:26" ht="12" customHeight="1" x14ac:dyDescent="0.25">
      <c r="A98" s="251"/>
      <c r="B98" s="251"/>
      <c r="C98" s="251"/>
      <c r="D98" s="251"/>
      <c r="E98" s="251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</row>
    <row r="99" spans="1:26" ht="12" customHeight="1" x14ac:dyDescent="0.25">
      <c r="A99" s="251"/>
      <c r="B99" s="251"/>
      <c r="C99" s="251"/>
      <c r="D99" s="251"/>
      <c r="E99" s="251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51"/>
      <c r="U99" s="251"/>
      <c r="V99" s="251"/>
      <c r="W99" s="251"/>
      <c r="X99" s="251"/>
      <c r="Y99" s="251"/>
      <c r="Z99" s="251"/>
    </row>
    <row r="100" spans="1:26" ht="12" customHeight="1" x14ac:dyDescent="0.25">
      <c r="A100" s="251"/>
      <c r="B100" s="251"/>
      <c r="C100" s="251"/>
      <c r="D100" s="251"/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  <c r="W100" s="251"/>
      <c r="X100" s="251"/>
      <c r="Y100" s="251"/>
      <c r="Z100" s="251"/>
    </row>
    <row r="101" spans="1:26" ht="12" customHeight="1" x14ac:dyDescent="0.25">
      <c r="A101" s="251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</row>
    <row r="102" spans="1:26" ht="12" customHeight="1" x14ac:dyDescent="0.25">
      <c r="A102" s="251"/>
      <c r="B102" s="25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</row>
    <row r="103" spans="1:26" ht="12" customHeight="1" x14ac:dyDescent="0.25">
      <c r="A103" s="251"/>
      <c r="B103" s="251"/>
      <c r="C103" s="251"/>
      <c r="D103" s="251"/>
      <c r="E103" s="251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  <c r="W103" s="251"/>
      <c r="X103" s="251"/>
      <c r="Y103" s="251"/>
      <c r="Z103" s="251"/>
    </row>
    <row r="104" spans="1:26" ht="12" customHeight="1" x14ac:dyDescent="0.25">
      <c r="A104" s="251"/>
      <c r="B104" s="251"/>
      <c r="C104" s="251"/>
      <c r="D104" s="251"/>
      <c r="E104" s="251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  <c r="W104" s="251"/>
      <c r="X104" s="251"/>
      <c r="Y104" s="251"/>
      <c r="Z104" s="251"/>
    </row>
    <row r="105" spans="1:26" ht="12" customHeight="1" x14ac:dyDescent="0.25">
      <c r="A105" s="251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</row>
    <row r="106" spans="1:26" ht="12" customHeight="1" x14ac:dyDescent="0.25">
      <c r="A106" s="251"/>
      <c r="B106" s="251"/>
      <c r="C106" s="251"/>
      <c r="D106" s="251"/>
      <c r="E106" s="251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</row>
    <row r="107" spans="1:26" ht="12" customHeight="1" x14ac:dyDescent="0.25">
      <c r="A107" s="251"/>
      <c r="B107" s="251"/>
      <c r="C107" s="251"/>
      <c r="D107" s="251"/>
      <c r="E107" s="251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  <c r="W107" s="251"/>
      <c r="X107" s="251"/>
      <c r="Y107" s="251"/>
      <c r="Z107" s="251"/>
    </row>
    <row r="108" spans="1:26" ht="12" customHeight="1" x14ac:dyDescent="0.25">
      <c r="A108" s="251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</row>
    <row r="109" spans="1:26" ht="12" customHeight="1" x14ac:dyDescent="0.25">
      <c r="A109" s="251"/>
      <c r="B109" s="251"/>
      <c r="C109" s="251"/>
      <c r="D109" s="251"/>
      <c r="E109" s="251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  <c r="W109" s="251"/>
      <c r="X109" s="251"/>
      <c r="Y109" s="251"/>
      <c r="Z109" s="251"/>
    </row>
    <row r="110" spans="1:26" ht="12" customHeight="1" x14ac:dyDescent="0.25">
      <c r="A110" s="251"/>
      <c r="B110" s="25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51"/>
      <c r="Z110" s="251"/>
    </row>
    <row r="111" spans="1:26" ht="12" customHeight="1" x14ac:dyDescent="0.25">
      <c r="A111" s="251"/>
      <c r="B111" s="251"/>
      <c r="C111" s="251"/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  <c r="W111" s="251"/>
      <c r="X111" s="251"/>
      <c r="Y111" s="251"/>
      <c r="Z111" s="251"/>
    </row>
    <row r="112" spans="1:26" ht="12" customHeight="1" x14ac:dyDescent="0.25">
      <c r="A112" s="251"/>
      <c r="B112" s="251"/>
      <c r="C112" s="251"/>
      <c r="D112" s="251"/>
      <c r="E112" s="251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  <c r="W112" s="251"/>
      <c r="X112" s="251"/>
      <c r="Y112" s="251"/>
      <c r="Z112" s="251"/>
    </row>
    <row r="113" spans="1:26" ht="12" customHeight="1" x14ac:dyDescent="0.25">
      <c r="A113" s="251"/>
      <c r="B113" s="251"/>
      <c r="C113" s="251"/>
      <c r="D113" s="251"/>
      <c r="E113" s="251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  <c r="W113" s="251"/>
      <c r="X113" s="251"/>
      <c r="Y113" s="251"/>
      <c r="Z113" s="251"/>
    </row>
    <row r="114" spans="1:26" ht="12" customHeight="1" x14ac:dyDescent="0.25">
      <c r="A114" s="251"/>
      <c r="B114" s="251"/>
      <c r="C114" s="251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</row>
    <row r="115" spans="1:26" ht="12" customHeight="1" x14ac:dyDescent="0.25">
      <c r="A115" s="251"/>
      <c r="B115" s="251"/>
      <c r="C115" s="251"/>
      <c r="D115" s="251"/>
      <c r="E115" s="251"/>
      <c r="F115" s="251"/>
      <c r="G115" s="251"/>
      <c r="H115" s="251"/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  <c r="W115" s="251"/>
      <c r="X115" s="251"/>
      <c r="Y115" s="251"/>
      <c r="Z115" s="251"/>
    </row>
    <row r="116" spans="1:26" ht="12" customHeight="1" x14ac:dyDescent="0.25">
      <c r="A116" s="251"/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  <c r="S116" s="251"/>
      <c r="T116" s="251"/>
      <c r="U116" s="251"/>
      <c r="V116" s="251"/>
      <c r="W116" s="251"/>
      <c r="X116" s="251"/>
      <c r="Y116" s="251"/>
      <c r="Z116" s="251"/>
    </row>
    <row r="117" spans="1:26" ht="12" customHeight="1" x14ac:dyDescent="0.25">
      <c r="A117" s="251"/>
      <c r="B117" s="251"/>
      <c r="C117" s="251"/>
      <c r="D117" s="251"/>
      <c r="E117" s="251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  <c r="S117" s="251"/>
      <c r="T117" s="251"/>
      <c r="U117" s="251"/>
      <c r="V117" s="251"/>
      <c r="W117" s="251"/>
      <c r="X117" s="251"/>
      <c r="Y117" s="251"/>
      <c r="Z117" s="251"/>
    </row>
    <row r="118" spans="1:26" ht="12" customHeight="1" x14ac:dyDescent="0.25">
      <c r="A118" s="251"/>
      <c r="B118" s="25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</row>
    <row r="119" spans="1:26" ht="12" customHeight="1" x14ac:dyDescent="0.25">
      <c r="A119" s="251"/>
      <c r="B119" s="251"/>
      <c r="C119" s="251"/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251"/>
      <c r="R119" s="251"/>
      <c r="S119" s="251"/>
      <c r="T119" s="251"/>
      <c r="U119" s="251"/>
      <c r="V119" s="251"/>
      <c r="W119" s="251"/>
      <c r="X119" s="251"/>
      <c r="Y119" s="251"/>
      <c r="Z119" s="251"/>
    </row>
    <row r="120" spans="1:26" ht="12" customHeight="1" x14ac:dyDescent="0.25">
      <c r="A120" s="251"/>
      <c r="B120" s="251"/>
      <c r="C120" s="251"/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  <c r="S120" s="251"/>
      <c r="T120" s="251"/>
      <c r="U120" s="251"/>
      <c r="V120" s="251"/>
      <c r="W120" s="251"/>
      <c r="X120" s="251"/>
      <c r="Y120" s="251"/>
      <c r="Z120" s="251"/>
    </row>
    <row r="121" spans="1:26" ht="12" customHeight="1" x14ac:dyDescent="0.25">
      <c r="A121" s="251"/>
      <c r="B121" s="251"/>
      <c r="C121" s="251"/>
      <c r="D121" s="251"/>
      <c r="E121" s="251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  <c r="S121" s="251"/>
      <c r="T121" s="251"/>
      <c r="U121" s="251"/>
      <c r="V121" s="251"/>
      <c r="W121" s="251"/>
      <c r="X121" s="251"/>
      <c r="Y121" s="251"/>
      <c r="Z121" s="251"/>
    </row>
    <row r="122" spans="1:26" ht="12" customHeight="1" x14ac:dyDescent="0.25">
      <c r="A122" s="251"/>
      <c r="B122" s="251"/>
      <c r="C122" s="251"/>
      <c r="D122" s="251"/>
      <c r="E122" s="251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  <c r="S122" s="251"/>
      <c r="T122" s="251"/>
      <c r="U122" s="251"/>
      <c r="V122" s="251"/>
      <c r="W122" s="251"/>
      <c r="X122" s="251"/>
      <c r="Y122" s="251"/>
      <c r="Z122" s="251"/>
    </row>
    <row r="123" spans="1:26" ht="12" customHeight="1" x14ac:dyDescent="0.25">
      <c r="A123" s="251"/>
      <c r="B123" s="251"/>
      <c r="C123" s="251"/>
      <c r="D123" s="251"/>
      <c r="E123" s="251"/>
      <c r="F123" s="251"/>
      <c r="G123" s="251"/>
      <c r="H123" s="251"/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  <c r="S123" s="251"/>
      <c r="T123" s="251"/>
      <c r="U123" s="251"/>
      <c r="V123" s="251"/>
      <c r="W123" s="251"/>
      <c r="X123" s="251"/>
      <c r="Y123" s="251"/>
      <c r="Z123" s="251"/>
    </row>
    <row r="124" spans="1:26" ht="12" customHeight="1" x14ac:dyDescent="0.25">
      <c r="A124" s="251"/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  <c r="S124" s="251"/>
      <c r="T124" s="251"/>
      <c r="U124" s="251"/>
      <c r="V124" s="251"/>
      <c r="W124" s="251"/>
      <c r="X124" s="251"/>
      <c r="Y124" s="251"/>
      <c r="Z124" s="251"/>
    </row>
    <row r="125" spans="1:26" ht="12" customHeight="1" x14ac:dyDescent="0.25">
      <c r="A125" s="251"/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1"/>
      <c r="M125" s="251"/>
      <c r="N125" s="251"/>
      <c r="O125" s="251"/>
      <c r="P125" s="251"/>
      <c r="Q125" s="251"/>
      <c r="R125" s="251"/>
      <c r="S125" s="251"/>
      <c r="T125" s="251"/>
      <c r="U125" s="251"/>
      <c r="V125" s="251"/>
      <c r="W125" s="251"/>
      <c r="X125" s="251"/>
      <c r="Y125" s="251"/>
      <c r="Z125" s="251"/>
    </row>
    <row r="126" spans="1:26" ht="12" customHeight="1" x14ac:dyDescent="0.25">
      <c r="A126" s="251"/>
      <c r="B126" s="251"/>
      <c r="C126" s="251"/>
      <c r="D126" s="251"/>
      <c r="E126" s="251"/>
      <c r="F126" s="251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</row>
    <row r="127" spans="1:26" ht="12" customHeight="1" x14ac:dyDescent="0.25">
      <c r="A127" s="251"/>
      <c r="B127" s="251"/>
      <c r="C127" s="251"/>
      <c r="D127" s="251"/>
      <c r="E127" s="251"/>
      <c r="F127" s="251"/>
      <c r="G127" s="251"/>
      <c r="H127" s="251"/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  <c r="S127" s="251"/>
      <c r="T127" s="251"/>
      <c r="U127" s="251"/>
      <c r="V127" s="251"/>
      <c r="W127" s="251"/>
      <c r="X127" s="251"/>
      <c r="Y127" s="251"/>
      <c r="Z127" s="251"/>
    </row>
    <row r="128" spans="1:26" ht="12" customHeight="1" x14ac:dyDescent="0.25">
      <c r="A128" s="251"/>
      <c r="B128" s="251"/>
      <c r="C128" s="251"/>
      <c r="D128" s="251"/>
      <c r="E128" s="251"/>
      <c r="F128" s="251"/>
      <c r="G128" s="251"/>
      <c r="H128" s="251"/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  <c r="S128" s="251"/>
      <c r="T128" s="251"/>
      <c r="U128" s="251"/>
      <c r="V128" s="251"/>
      <c r="W128" s="251"/>
      <c r="X128" s="251"/>
      <c r="Y128" s="251"/>
      <c r="Z128" s="251"/>
    </row>
    <row r="129" spans="1:26" ht="12" customHeight="1" x14ac:dyDescent="0.25">
      <c r="A129" s="251"/>
      <c r="B129" s="251"/>
      <c r="C129" s="251"/>
      <c r="D129" s="251"/>
      <c r="E129" s="251"/>
      <c r="F129" s="251"/>
      <c r="G129" s="251"/>
      <c r="H129" s="251"/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  <c r="S129" s="251"/>
      <c r="T129" s="251"/>
      <c r="U129" s="251"/>
      <c r="V129" s="251"/>
      <c r="W129" s="251"/>
      <c r="X129" s="251"/>
      <c r="Y129" s="251"/>
      <c r="Z129" s="251"/>
    </row>
    <row r="130" spans="1:26" ht="12" customHeight="1" x14ac:dyDescent="0.25">
      <c r="A130" s="251"/>
      <c r="B130" s="251"/>
      <c r="C130" s="251"/>
      <c r="D130" s="251"/>
      <c r="E130" s="251"/>
      <c r="F130" s="251"/>
      <c r="G130" s="251"/>
      <c r="H130" s="251"/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  <c r="S130" s="251"/>
      <c r="T130" s="251"/>
      <c r="U130" s="251"/>
      <c r="V130" s="251"/>
      <c r="W130" s="251"/>
      <c r="X130" s="251"/>
      <c r="Y130" s="251"/>
      <c r="Z130" s="251"/>
    </row>
    <row r="131" spans="1:26" ht="12" customHeight="1" x14ac:dyDescent="0.25">
      <c r="A131" s="251"/>
      <c r="B131" s="251"/>
      <c r="C131" s="251"/>
      <c r="D131" s="251"/>
      <c r="E131" s="251"/>
      <c r="F131" s="251"/>
      <c r="G131" s="251"/>
      <c r="H131" s="251"/>
      <c r="I131" s="251"/>
      <c r="J131" s="251"/>
      <c r="K131" s="251"/>
      <c r="L131" s="251"/>
      <c r="M131" s="251"/>
      <c r="N131" s="251"/>
      <c r="O131" s="251"/>
      <c r="P131" s="251"/>
      <c r="Q131" s="251"/>
      <c r="R131" s="251"/>
      <c r="S131" s="251"/>
      <c r="T131" s="251"/>
      <c r="U131" s="251"/>
      <c r="V131" s="251"/>
      <c r="W131" s="251"/>
      <c r="X131" s="251"/>
      <c r="Y131" s="251"/>
      <c r="Z131" s="251"/>
    </row>
    <row r="132" spans="1:26" ht="12" customHeight="1" x14ac:dyDescent="0.25">
      <c r="A132" s="251"/>
      <c r="B132" s="251"/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  <c r="S132" s="251"/>
      <c r="T132" s="251"/>
      <c r="U132" s="251"/>
      <c r="V132" s="251"/>
      <c r="W132" s="251"/>
      <c r="X132" s="251"/>
      <c r="Y132" s="251"/>
      <c r="Z132" s="251"/>
    </row>
    <row r="133" spans="1:26" ht="12" customHeight="1" x14ac:dyDescent="0.25">
      <c r="A133" s="251"/>
      <c r="B133" s="251"/>
      <c r="C133" s="251"/>
      <c r="D133" s="251"/>
      <c r="E133" s="251"/>
      <c r="F133" s="251"/>
      <c r="G133" s="251"/>
      <c r="H133" s="251"/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  <c r="S133" s="251"/>
      <c r="T133" s="251"/>
      <c r="U133" s="251"/>
      <c r="V133" s="251"/>
      <c r="W133" s="251"/>
      <c r="X133" s="251"/>
      <c r="Y133" s="251"/>
      <c r="Z133" s="251"/>
    </row>
    <row r="134" spans="1:26" ht="12" customHeight="1" x14ac:dyDescent="0.25">
      <c r="A134" s="251"/>
      <c r="B134" s="251"/>
      <c r="C134" s="251"/>
      <c r="D134" s="251"/>
      <c r="E134" s="251"/>
      <c r="F134" s="251"/>
      <c r="G134" s="251"/>
      <c r="H134" s="251"/>
      <c r="I134" s="251"/>
      <c r="J134" s="251"/>
      <c r="K134" s="251"/>
      <c r="L134" s="251"/>
      <c r="M134" s="251"/>
      <c r="N134" s="251"/>
      <c r="O134" s="251"/>
      <c r="P134" s="251"/>
      <c r="Q134" s="251"/>
      <c r="R134" s="251"/>
      <c r="S134" s="251"/>
      <c r="T134" s="251"/>
      <c r="U134" s="251"/>
      <c r="V134" s="251"/>
      <c r="W134" s="251"/>
      <c r="X134" s="251"/>
      <c r="Y134" s="251"/>
      <c r="Z134" s="251"/>
    </row>
    <row r="135" spans="1:26" ht="12" customHeight="1" x14ac:dyDescent="0.25">
      <c r="A135" s="251"/>
      <c r="B135" s="251"/>
      <c r="C135" s="251"/>
      <c r="D135" s="251"/>
      <c r="E135" s="251"/>
      <c r="F135" s="251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</row>
    <row r="136" spans="1:26" ht="12" customHeight="1" x14ac:dyDescent="0.25">
      <c r="A136" s="251"/>
      <c r="B136" s="251"/>
      <c r="C136" s="251"/>
      <c r="D136" s="251"/>
      <c r="E136" s="251"/>
      <c r="F136" s="251"/>
      <c r="G136" s="251"/>
      <c r="H136" s="251"/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  <c r="S136" s="251"/>
      <c r="T136" s="251"/>
      <c r="U136" s="251"/>
      <c r="V136" s="251"/>
      <c r="W136" s="251"/>
      <c r="X136" s="251"/>
      <c r="Y136" s="251"/>
      <c r="Z136" s="251"/>
    </row>
    <row r="137" spans="1:26" ht="12" customHeight="1" x14ac:dyDescent="0.25">
      <c r="A137" s="251"/>
      <c r="B137" s="251"/>
      <c r="C137" s="251"/>
      <c r="D137" s="251"/>
      <c r="E137" s="251"/>
      <c r="F137" s="251"/>
      <c r="G137" s="251"/>
      <c r="H137" s="251"/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  <c r="S137" s="251"/>
      <c r="T137" s="251"/>
      <c r="U137" s="251"/>
      <c r="V137" s="251"/>
      <c r="W137" s="251"/>
      <c r="X137" s="251"/>
      <c r="Y137" s="251"/>
      <c r="Z137" s="251"/>
    </row>
    <row r="138" spans="1:26" ht="12" customHeight="1" x14ac:dyDescent="0.25">
      <c r="A138" s="251"/>
      <c r="B138" s="251"/>
      <c r="C138" s="251"/>
      <c r="D138" s="251"/>
      <c r="E138" s="251"/>
      <c r="F138" s="251"/>
      <c r="G138" s="251"/>
      <c r="H138" s="251"/>
      <c r="I138" s="251"/>
      <c r="J138" s="251"/>
      <c r="K138" s="251"/>
      <c r="L138" s="251"/>
      <c r="M138" s="251"/>
      <c r="N138" s="251"/>
      <c r="O138" s="251"/>
      <c r="P138" s="251"/>
      <c r="Q138" s="251"/>
      <c r="R138" s="251"/>
      <c r="S138" s="251"/>
      <c r="T138" s="251"/>
      <c r="U138" s="251"/>
      <c r="V138" s="251"/>
      <c r="W138" s="251"/>
      <c r="X138" s="251"/>
      <c r="Y138" s="251"/>
      <c r="Z138" s="251"/>
    </row>
    <row r="139" spans="1:26" ht="12" customHeight="1" x14ac:dyDescent="0.25">
      <c r="A139" s="251"/>
      <c r="B139" s="251"/>
      <c r="C139" s="251"/>
      <c r="D139" s="251"/>
      <c r="E139" s="251"/>
      <c r="F139" s="251"/>
      <c r="G139" s="251"/>
      <c r="H139" s="251"/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  <c r="S139" s="251"/>
      <c r="T139" s="251"/>
      <c r="U139" s="251"/>
      <c r="V139" s="251"/>
      <c r="W139" s="251"/>
      <c r="X139" s="251"/>
      <c r="Y139" s="251"/>
      <c r="Z139" s="251"/>
    </row>
    <row r="140" spans="1:26" ht="12" customHeight="1" x14ac:dyDescent="0.25">
      <c r="A140" s="251"/>
      <c r="B140" s="251"/>
      <c r="C140" s="251"/>
      <c r="D140" s="251"/>
      <c r="E140" s="251"/>
      <c r="F140" s="251"/>
      <c r="G140" s="251"/>
      <c r="H140" s="251"/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  <c r="S140" s="251"/>
      <c r="T140" s="251"/>
      <c r="U140" s="251"/>
      <c r="V140" s="251"/>
      <c r="W140" s="251"/>
      <c r="X140" s="251"/>
      <c r="Y140" s="251"/>
      <c r="Z140" s="251"/>
    </row>
    <row r="141" spans="1:26" ht="12" customHeight="1" x14ac:dyDescent="0.25">
      <c r="A141" s="251"/>
      <c r="B141" s="251"/>
      <c r="C141" s="251"/>
      <c r="D141" s="251"/>
      <c r="E141" s="251"/>
      <c r="F141" s="251"/>
      <c r="G141" s="251"/>
      <c r="H141" s="251"/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  <c r="S141" s="251"/>
      <c r="T141" s="251"/>
      <c r="U141" s="251"/>
      <c r="V141" s="251"/>
      <c r="W141" s="251"/>
      <c r="X141" s="251"/>
      <c r="Y141" s="251"/>
      <c r="Z141" s="251"/>
    </row>
    <row r="142" spans="1:26" ht="12" customHeight="1" x14ac:dyDescent="0.25">
      <c r="A142" s="251"/>
      <c r="B142" s="251"/>
      <c r="C142" s="251"/>
      <c r="D142" s="251"/>
      <c r="E142" s="251"/>
      <c r="F142" s="251"/>
      <c r="G142" s="251"/>
      <c r="H142" s="251"/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  <c r="S142" s="251"/>
      <c r="T142" s="251"/>
      <c r="U142" s="251"/>
      <c r="V142" s="251"/>
      <c r="W142" s="251"/>
      <c r="X142" s="251"/>
      <c r="Y142" s="251"/>
      <c r="Z142" s="251"/>
    </row>
    <row r="143" spans="1:26" ht="12" customHeight="1" x14ac:dyDescent="0.25">
      <c r="A143" s="251"/>
      <c r="B143" s="251"/>
      <c r="C143" s="251"/>
      <c r="D143" s="251"/>
      <c r="E143" s="251"/>
      <c r="F143" s="251"/>
      <c r="G143" s="251"/>
      <c r="H143" s="251"/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  <c r="S143" s="251"/>
      <c r="T143" s="251"/>
      <c r="U143" s="251"/>
      <c r="V143" s="251"/>
      <c r="W143" s="251"/>
      <c r="X143" s="251"/>
      <c r="Y143" s="251"/>
      <c r="Z143" s="251"/>
    </row>
    <row r="144" spans="1:26" ht="12" customHeight="1" x14ac:dyDescent="0.25">
      <c r="A144" s="251"/>
      <c r="B144" s="251"/>
      <c r="C144" s="251"/>
      <c r="D144" s="251"/>
      <c r="E144" s="251"/>
      <c r="F144" s="251"/>
      <c r="G144" s="251"/>
      <c r="H144" s="251"/>
      <c r="I144" s="251"/>
      <c r="J144" s="251"/>
      <c r="K144" s="251"/>
      <c r="L144" s="251"/>
      <c r="M144" s="251"/>
      <c r="N144" s="251"/>
      <c r="O144" s="251"/>
      <c r="P144" s="251"/>
      <c r="Q144" s="251"/>
      <c r="R144" s="251"/>
      <c r="S144" s="251"/>
      <c r="T144" s="251"/>
      <c r="U144" s="251"/>
      <c r="V144" s="251"/>
      <c r="W144" s="251"/>
      <c r="X144" s="251"/>
      <c r="Y144" s="251"/>
      <c r="Z144" s="251"/>
    </row>
    <row r="145" spans="1:26" ht="12" customHeight="1" x14ac:dyDescent="0.25">
      <c r="A145" s="251"/>
      <c r="B145" s="251"/>
      <c r="C145" s="251"/>
      <c r="D145" s="251"/>
      <c r="E145" s="251"/>
      <c r="F145" s="251"/>
      <c r="G145" s="251"/>
      <c r="H145" s="251"/>
      <c r="I145" s="251"/>
      <c r="J145" s="251"/>
      <c r="K145" s="251"/>
      <c r="L145" s="251"/>
      <c r="M145" s="251"/>
      <c r="N145" s="251"/>
      <c r="O145" s="251"/>
      <c r="P145" s="251"/>
      <c r="Q145" s="251"/>
      <c r="R145" s="251"/>
      <c r="S145" s="251"/>
      <c r="T145" s="251"/>
      <c r="U145" s="251"/>
      <c r="V145" s="251"/>
      <c r="W145" s="251"/>
      <c r="X145" s="251"/>
      <c r="Y145" s="251"/>
      <c r="Z145" s="251"/>
    </row>
    <row r="146" spans="1:26" ht="12" customHeight="1" x14ac:dyDescent="0.25">
      <c r="A146" s="251"/>
      <c r="B146" s="251"/>
      <c r="C146" s="251"/>
      <c r="D146" s="251"/>
      <c r="E146" s="251"/>
      <c r="F146" s="251"/>
      <c r="G146" s="251"/>
      <c r="H146" s="251"/>
      <c r="I146" s="251"/>
      <c r="J146" s="251"/>
      <c r="K146" s="251"/>
      <c r="L146" s="251"/>
      <c r="M146" s="251"/>
      <c r="N146" s="251"/>
      <c r="O146" s="251"/>
      <c r="P146" s="251"/>
      <c r="Q146" s="251"/>
      <c r="R146" s="251"/>
      <c r="S146" s="251"/>
      <c r="T146" s="251"/>
      <c r="U146" s="251"/>
      <c r="V146" s="251"/>
      <c r="W146" s="251"/>
      <c r="X146" s="251"/>
      <c r="Y146" s="251"/>
      <c r="Z146" s="251"/>
    </row>
    <row r="147" spans="1:26" ht="12" customHeight="1" x14ac:dyDescent="0.25">
      <c r="A147" s="251"/>
      <c r="B147" s="251"/>
      <c r="C147" s="251"/>
      <c r="D147" s="251"/>
      <c r="E147" s="251"/>
      <c r="F147" s="251"/>
      <c r="G147" s="251"/>
      <c r="H147" s="251"/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  <c r="S147" s="251"/>
      <c r="T147" s="251"/>
      <c r="U147" s="251"/>
      <c r="V147" s="251"/>
      <c r="W147" s="251"/>
      <c r="X147" s="251"/>
      <c r="Y147" s="251"/>
      <c r="Z147" s="251"/>
    </row>
    <row r="148" spans="1:26" ht="12" customHeight="1" x14ac:dyDescent="0.25">
      <c r="A148" s="251"/>
      <c r="B148" s="251"/>
      <c r="C148" s="251"/>
      <c r="D148" s="251"/>
      <c r="E148" s="251"/>
      <c r="F148" s="251"/>
      <c r="G148" s="251"/>
      <c r="H148" s="251"/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  <c r="S148" s="251"/>
      <c r="T148" s="251"/>
      <c r="U148" s="251"/>
      <c r="V148" s="251"/>
      <c r="W148" s="251"/>
      <c r="X148" s="251"/>
      <c r="Y148" s="251"/>
      <c r="Z148" s="251"/>
    </row>
    <row r="149" spans="1:26" ht="12" customHeight="1" x14ac:dyDescent="0.25">
      <c r="A149" s="251"/>
      <c r="B149" s="251"/>
      <c r="C149" s="251"/>
      <c r="D149" s="251"/>
      <c r="E149" s="251"/>
      <c r="F149" s="251"/>
      <c r="G149" s="251"/>
      <c r="H149" s="251"/>
      <c r="I149" s="251"/>
      <c r="J149" s="251"/>
      <c r="K149" s="251"/>
      <c r="L149" s="251"/>
      <c r="M149" s="251"/>
      <c r="N149" s="251"/>
      <c r="O149" s="251"/>
      <c r="P149" s="251"/>
      <c r="Q149" s="251"/>
      <c r="R149" s="251"/>
      <c r="S149" s="251"/>
      <c r="T149" s="251"/>
      <c r="U149" s="251"/>
      <c r="V149" s="251"/>
      <c r="W149" s="251"/>
      <c r="X149" s="251"/>
      <c r="Y149" s="251"/>
      <c r="Z149" s="251"/>
    </row>
    <row r="150" spans="1:26" ht="12" customHeight="1" x14ac:dyDescent="0.25">
      <c r="A150" s="251"/>
      <c r="B150" s="251"/>
      <c r="C150" s="251"/>
      <c r="D150" s="251"/>
      <c r="E150" s="251"/>
      <c r="F150" s="251"/>
      <c r="G150" s="251"/>
      <c r="H150" s="251"/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  <c r="S150" s="251"/>
      <c r="T150" s="251"/>
      <c r="U150" s="251"/>
      <c r="V150" s="251"/>
      <c r="W150" s="251"/>
      <c r="X150" s="251"/>
      <c r="Y150" s="251"/>
      <c r="Z150" s="251"/>
    </row>
    <row r="151" spans="1:26" ht="12" customHeight="1" x14ac:dyDescent="0.25">
      <c r="A151" s="251"/>
      <c r="B151" s="251"/>
      <c r="C151" s="251"/>
      <c r="D151" s="251"/>
      <c r="E151" s="251"/>
      <c r="F151" s="251"/>
      <c r="G151" s="251"/>
      <c r="H151" s="251"/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  <c r="S151" s="251"/>
      <c r="T151" s="251"/>
      <c r="U151" s="251"/>
      <c r="V151" s="251"/>
      <c r="W151" s="251"/>
      <c r="X151" s="251"/>
      <c r="Y151" s="251"/>
      <c r="Z151" s="251"/>
    </row>
    <row r="152" spans="1:26" ht="12" customHeight="1" x14ac:dyDescent="0.25">
      <c r="A152" s="251"/>
      <c r="B152" s="251"/>
      <c r="C152" s="251"/>
      <c r="D152" s="251"/>
      <c r="E152" s="251"/>
      <c r="F152" s="251"/>
      <c r="G152" s="251"/>
      <c r="H152" s="251"/>
      <c r="I152" s="251"/>
      <c r="J152" s="251"/>
      <c r="K152" s="251"/>
      <c r="L152" s="251"/>
      <c r="M152" s="251"/>
      <c r="N152" s="251"/>
      <c r="O152" s="251"/>
      <c r="P152" s="251"/>
      <c r="Q152" s="251"/>
      <c r="R152" s="251"/>
      <c r="S152" s="251"/>
      <c r="T152" s="251"/>
      <c r="U152" s="251"/>
      <c r="V152" s="251"/>
      <c r="W152" s="251"/>
      <c r="X152" s="251"/>
      <c r="Y152" s="251"/>
      <c r="Z152" s="251"/>
    </row>
    <row r="153" spans="1:26" ht="12" customHeight="1" x14ac:dyDescent="0.25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</row>
    <row r="154" spans="1:26" ht="12" customHeight="1" x14ac:dyDescent="0.25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</row>
    <row r="155" spans="1:26" ht="12" customHeight="1" x14ac:dyDescent="0.2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251"/>
      <c r="O155" s="251"/>
      <c r="P155" s="251"/>
      <c r="Q155" s="251"/>
      <c r="R155" s="251"/>
      <c r="S155" s="251"/>
      <c r="T155" s="251"/>
      <c r="U155" s="251"/>
      <c r="V155" s="251"/>
      <c r="W155" s="251"/>
      <c r="X155" s="251"/>
      <c r="Y155" s="251"/>
      <c r="Z155" s="251"/>
    </row>
    <row r="156" spans="1:26" ht="12" customHeight="1" x14ac:dyDescent="0.25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  <c r="S156" s="251"/>
      <c r="T156" s="251"/>
      <c r="U156" s="251"/>
      <c r="V156" s="251"/>
      <c r="W156" s="251"/>
      <c r="X156" s="251"/>
      <c r="Y156" s="251"/>
      <c r="Z156" s="251"/>
    </row>
    <row r="157" spans="1:26" ht="12" customHeight="1" x14ac:dyDescent="0.25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  <c r="W157" s="251"/>
      <c r="X157" s="251"/>
      <c r="Y157" s="251"/>
      <c r="Z157" s="251"/>
    </row>
    <row r="158" spans="1:26" ht="12" customHeight="1" x14ac:dyDescent="0.25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  <c r="S158" s="251"/>
      <c r="T158" s="251"/>
      <c r="U158" s="251"/>
      <c r="V158" s="251"/>
      <c r="W158" s="251"/>
      <c r="X158" s="251"/>
      <c r="Y158" s="251"/>
      <c r="Z158" s="251"/>
    </row>
    <row r="159" spans="1:26" ht="12" customHeight="1" x14ac:dyDescent="0.25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251"/>
      <c r="O159" s="251"/>
      <c r="P159" s="251"/>
      <c r="Q159" s="251"/>
      <c r="R159" s="251"/>
      <c r="S159" s="251"/>
      <c r="T159" s="251"/>
      <c r="U159" s="251"/>
      <c r="V159" s="251"/>
      <c r="W159" s="251"/>
      <c r="X159" s="251"/>
      <c r="Y159" s="251"/>
      <c r="Z159" s="251"/>
    </row>
    <row r="160" spans="1:26" ht="12" customHeight="1" x14ac:dyDescent="0.25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1"/>
      <c r="O160" s="251"/>
      <c r="P160" s="251"/>
      <c r="Q160" s="251"/>
      <c r="R160" s="251"/>
      <c r="S160" s="251"/>
      <c r="T160" s="251"/>
      <c r="U160" s="251"/>
      <c r="V160" s="251"/>
      <c r="W160" s="251"/>
      <c r="X160" s="251"/>
      <c r="Y160" s="251"/>
      <c r="Z160" s="251"/>
    </row>
    <row r="161" spans="1:26" ht="12" customHeight="1" x14ac:dyDescent="0.25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  <c r="S161" s="251"/>
      <c r="T161" s="251"/>
      <c r="U161" s="251"/>
      <c r="V161" s="251"/>
      <c r="W161" s="251"/>
      <c r="X161" s="251"/>
      <c r="Y161" s="251"/>
      <c r="Z161" s="251"/>
    </row>
    <row r="162" spans="1:26" ht="12" customHeight="1" x14ac:dyDescent="0.25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  <c r="S162" s="251"/>
      <c r="T162" s="251"/>
      <c r="U162" s="251"/>
      <c r="V162" s="251"/>
      <c r="W162" s="251"/>
      <c r="X162" s="251"/>
      <c r="Y162" s="251"/>
      <c r="Z162" s="251"/>
    </row>
    <row r="163" spans="1:26" ht="12" customHeight="1" x14ac:dyDescent="0.25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  <c r="Q163" s="251"/>
      <c r="R163" s="251"/>
      <c r="S163" s="251"/>
      <c r="T163" s="251"/>
      <c r="U163" s="251"/>
      <c r="V163" s="251"/>
      <c r="W163" s="251"/>
      <c r="X163" s="251"/>
      <c r="Y163" s="251"/>
      <c r="Z163" s="251"/>
    </row>
    <row r="164" spans="1:26" ht="12" customHeight="1" x14ac:dyDescent="0.25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  <c r="S164" s="251"/>
      <c r="T164" s="251"/>
      <c r="U164" s="251"/>
      <c r="V164" s="251"/>
      <c r="W164" s="251"/>
      <c r="X164" s="251"/>
      <c r="Y164" s="251"/>
      <c r="Z164" s="251"/>
    </row>
    <row r="165" spans="1:26" ht="12" customHeight="1" x14ac:dyDescent="0.2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  <c r="S165" s="251"/>
      <c r="T165" s="251"/>
      <c r="U165" s="251"/>
      <c r="V165" s="251"/>
      <c r="W165" s="251"/>
      <c r="X165" s="251"/>
      <c r="Y165" s="251"/>
      <c r="Z165" s="251"/>
    </row>
    <row r="166" spans="1:26" ht="12" customHeight="1" x14ac:dyDescent="0.25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251"/>
      <c r="O166" s="251"/>
      <c r="P166" s="251"/>
      <c r="Q166" s="251"/>
      <c r="R166" s="251"/>
      <c r="S166" s="251"/>
      <c r="T166" s="251"/>
      <c r="U166" s="251"/>
      <c r="V166" s="251"/>
      <c r="W166" s="251"/>
      <c r="X166" s="251"/>
      <c r="Y166" s="251"/>
      <c r="Z166" s="251"/>
    </row>
    <row r="167" spans="1:26" ht="12" customHeight="1" x14ac:dyDescent="0.25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  <c r="S167" s="251"/>
      <c r="T167" s="251"/>
      <c r="U167" s="251"/>
      <c r="V167" s="251"/>
      <c r="W167" s="251"/>
      <c r="X167" s="251"/>
      <c r="Y167" s="251"/>
      <c r="Z167" s="251"/>
    </row>
    <row r="168" spans="1:26" ht="12" customHeight="1" x14ac:dyDescent="0.25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  <c r="W168" s="251"/>
      <c r="X168" s="251"/>
      <c r="Y168" s="251"/>
      <c r="Z168" s="251"/>
    </row>
    <row r="169" spans="1:26" ht="12" customHeight="1" x14ac:dyDescent="0.25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  <c r="S169" s="251"/>
      <c r="T169" s="251"/>
      <c r="U169" s="251"/>
      <c r="V169" s="251"/>
      <c r="W169" s="251"/>
      <c r="X169" s="251"/>
      <c r="Y169" s="251"/>
      <c r="Z169" s="251"/>
    </row>
    <row r="170" spans="1:26" ht="12" customHeight="1" x14ac:dyDescent="0.25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  <c r="W170" s="251"/>
      <c r="X170" s="251"/>
      <c r="Y170" s="251"/>
      <c r="Z170" s="251"/>
    </row>
    <row r="171" spans="1:26" ht="12" customHeight="1" x14ac:dyDescent="0.25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  <c r="S171" s="251"/>
      <c r="T171" s="251"/>
      <c r="U171" s="251"/>
      <c r="V171" s="251"/>
      <c r="W171" s="251"/>
      <c r="X171" s="251"/>
      <c r="Y171" s="251"/>
      <c r="Z171" s="251"/>
    </row>
    <row r="172" spans="1:26" ht="12" customHeight="1" x14ac:dyDescent="0.25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  <c r="W172" s="251"/>
      <c r="X172" s="251"/>
      <c r="Y172" s="251"/>
      <c r="Z172" s="251"/>
    </row>
    <row r="173" spans="1:26" ht="12" customHeight="1" x14ac:dyDescent="0.25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  <c r="S173" s="251"/>
      <c r="T173" s="251"/>
      <c r="U173" s="251"/>
      <c r="V173" s="251"/>
      <c r="W173" s="251"/>
      <c r="X173" s="251"/>
      <c r="Y173" s="251"/>
      <c r="Z173" s="251"/>
    </row>
    <row r="174" spans="1:26" ht="12" customHeight="1" x14ac:dyDescent="0.25">
      <c r="A174" s="251"/>
      <c r="B174" s="251"/>
      <c r="C174" s="251"/>
      <c r="D174" s="251"/>
      <c r="E174" s="251"/>
      <c r="F174" s="251"/>
      <c r="G174" s="251"/>
      <c r="H174" s="251"/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  <c r="W174" s="251"/>
      <c r="X174" s="251"/>
      <c r="Y174" s="251"/>
      <c r="Z174" s="251"/>
    </row>
    <row r="175" spans="1:26" ht="12" customHeight="1" x14ac:dyDescent="0.25">
      <c r="A175" s="251"/>
      <c r="B175" s="251"/>
      <c r="C175" s="251"/>
      <c r="D175" s="251"/>
      <c r="E175" s="251"/>
      <c r="F175" s="251"/>
      <c r="G175" s="251"/>
      <c r="H175" s="251"/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</row>
    <row r="176" spans="1:26" ht="12" customHeight="1" x14ac:dyDescent="0.25">
      <c r="A176" s="251"/>
      <c r="B176" s="251"/>
      <c r="C176" s="251"/>
      <c r="D176" s="251"/>
      <c r="E176" s="251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</row>
    <row r="177" spans="1:26" ht="12" customHeight="1" x14ac:dyDescent="0.25">
      <c r="A177" s="251"/>
      <c r="B177" s="251"/>
      <c r="C177" s="251"/>
      <c r="D177" s="251"/>
      <c r="E177" s="251"/>
      <c r="F177" s="251"/>
      <c r="G177" s="251"/>
      <c r="H177" s="251"/>
      <c r="I177" s="251"/>
      <c r="J177" s="251"/>
      <c r="K177" s="251"/>
      <c r="L177" s="251"/>
      <c r="M177" s="251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</row>
    <row r="178" spans="1:26" ht="12" customHeight="1" x14ac:dyDescent="0.25">
      <c r="A178" s="251"/>
      <c r="B178" s="251"/>
      <c r="C178" s="251"/>
      <c r="D178" s="251"/>
      <c r="E178" s="251"/>
      <c r="F178" s="251"/>
      <c r="G178" s="251"/>
      <c r="H178" s="251"/>
      <c r="I178" s="251"/>
      <c r="J178" s="251"/>
      <c r="K178" s="251"/>
      <c r="L178" s="251"/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</row>
    <row r="179" spans="1:26" ht="12" customHeight="1" x14ac:dyDescent="0.25">
      <c r="A179" s="251"/>
      <c r="B179" s="251"/>
      <c r="C179" s="251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</row>
    <row r="180" spans="1:26" ht="12" customHeight="1" x14ac:dyDescent="0.25">
      <c r="A180" s="251"/>
      <c r="B180" s="251"/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</row>
    <row r="181" spans="1:26" ht="12" customHeight="1" x14ac:dyDescent="0.25">
      <c r="A181" s="251"/>
      <c r="B181" s="251"/>
      <c r="C181" s="251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</row>
    <row r="182" spans="1:26" ht="12" customHeight="1" x14ac:dyDescent="0.25">
      <c r="A182" s="251"/>
      <c r="B182" s="251"/>
      <c r="C182" s="251"/>
      <c r="D182" s="251"/>
      <c r="E182" s="251"/>
      <c r="F182" s="251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</row>
    <row r="183" spans="1:26" ht="12" customHeight="1" x14ac:dyDescent="0.25">
      <c r="A183" s="251"/>
      <c r="B183" s="251"/>
      <c r="C183" s="251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</row>
    <row r="184" spans="1:26" ht="12" customHeight="1" x14ac:dyDescent="0.25">
      <c r="A184" s="251"/>
      <c r="B184" s="251"/>
      <c r="C184" s="251"/>
      <c r="D184" s="251"/>
      <c r="E184" s="251"/>
      <c r="F184" s="251"/>
      <c r="G184" s="251"/>
      <c r="H184" s="251"/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</row>
    <row r="185" spans="1:26" ht="12" customHeight="1" x14ac:dyDescent="0.25">
      <c r="A185" s="251"/>
      <c r="B185" s="251"/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</row>
    <row r="186" spans="1:26" ht="12" customHeight="1" x14ac:dyDescent="0.25">
      <c r="A186" s="251"/>
      <c r="B186" s="251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</row>
    <row r="187" spans="1:26" ht="12" customHeight="1" x14ac:dyDescent="0.25">
      <c r="A187" s="251"/>
      <c r="B187" s="251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</row>
    <row r="188" spans="1:26" ht="12" customHeight="1" x14ac:dyDescent="0.25">
      <c r="A188" s="251"/>
      <c r="B188" s="251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</row>
    <row r="189" spans="1:26" ht="12" customHeight="1" x14ac:dyDescent="0.25">
      <c r="A189" s="251"/>
      <c r="B189" s="251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</row>
    <row r="190" spans="1:26" ht="12" customHeight="1" x14ac:dyDescent="0.25">
      <c r="A190" s="251"/>
      <c r="B190" s="251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</row>
    <row r="191" spans="1:26" ht="12" customHeight="1" x14ac:dyDescent="0.25">
      <c r="A191" s="251"/>
      <c r="B191" s="251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</row>
    <row r="192" spans="1:26" ht="12" customHeight="1" x14ac:dyDescent="0.25">
      <c r="A192" s="251"/>
      <c r="B192" s="251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</row>
    <row r="193" spans="1:26" ht="12" customHeight="1" x14ac:dyDescent="0.25">
      <c r="A193" s="251"/>
      <c r="B193" s="251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</row>
    <row r="194" spans="1:26" ht="12" customHeight="1" x14ac:dyDescent="0.25">
      <c r="A194" s="251"/>
      <c r="B194" s="251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</row>
    <row r="195" spans="1:26" ht="12" customHeight="1" x14ac:dyDescent="0.25">
      <c r="A195" s="251"/>
      <c r="B195" s="251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</row>
    <row r="196" spans="1:26" ht="12" customHeight="1" x14ac:dyDescent="0.25">
      <c r="A196" s="251"/>
      <c r="B196" s="251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</row>
    <row r="197" spans="1:26" ht="12" customHeight="1" x14ac:dyDescent="0.25">
      <c r="A197" s="251"/>
      <c r="B197" s="251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</row>
    <row r="198" spans="1:26" ht="12" customHeight="1" x14ac:dyDescent="0.25">
      <c r="A198" s="251"/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</row>
    <row r="199" spans="1:26" ht="12" customHeight="1" x14ac:dyDescent="0.25">
      <c r="A199" s="251"/>
      <c r="B199" s="251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</row>
    <row r="200" spans="1:26" ht="12" customHeight="1" x14ac:dyDescent="0.25">
      <c r="A200" s="251"/>
      <c r="B200" s="251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</row>
    <row r="201" spans="1:26" ht="12" customHeight="1" x14ac:dyDescent="0.25">
      <c r="A201" s="251"/>
      <c r="B201" s="251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</row>
    <row r="202" spans="1:26" ht="12" customHeight="1" x14ac:dyDescent="0.25">
      <c r="A202" s="251"/>
      <c r="B202" s="251"/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</row>
    <row r="203" spans="1:26" ht="12" customHeight="1" x14ac:dyDescent="0.25">
      <c r="A203" s="251"/>
      <c r="B203" s="251"/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</row>
    <row r="204" spans="1:26" ht="12" customHeight="1" x14ac:dyDescent="0.25">
      <c r="A204" s="251"/>
      <c r="B204" s="251"/>
      <c r="C204" s="251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</row>
    <row r="205" spans="1:26" ht="12" customHeight="1" x14ac:dyDescent="0.25">
      <c r="A205" s="251"/>
      <c r="B205" s="251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</row>
    <row r="206" spans="1:26" ht="12" customHeight="1" x14ac:dyDescent="0.25">
      <c r="A206" s="251"/>
      <c r="B206" s="251"/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</row>
    <row r="207" spans="1:26" ht="12" customHeight="1" x14ac:dyDescent="0.25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</row>
    <row r="208" spans="1:26" ht="12" customHeight="1" x14ac:dyDescent="0.25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</row>
    <row r="209" spans="1:26" ht="12" customHeight="1" x14ac:dyDescent="0.25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</row>
    <row r="210" spans="1:26" ht="12" customHeight="1" x14ac:dyDescent="0.25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</row>
    <row r="211" spans="1:26" ht="12" customHeight="1" x14ac:dyDescent="0.25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</row>
    <row r="212" spans="1:26" ht="12" customHeight="1" x14ac:dyDescent="0.25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</row>
    <row r="213" spans="1:26" ht="12" customHeight="1" x14ac:dyDescent="0.25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</row>
    <row r="214" spans="1:26" ht="12" customHeight="1" x14ac:dyDescent="0.25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</row>
    <row r="215" spans="1:26" ht="12" customHeight="1" x14ac:dyDescent="0.25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</row>
    <row r="216" spans="1:26" ht="12" customHeight="1" x14ac:dyDescent="0.25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</row>
    <row r="217" spans="1:26" ht="12" customHeight="1" x14ac:dyDescent="0.25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</row>
    <row r="218" spans="1:26" ht="12" customHeight="1" x14ac:dyDescent="0.25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</row>
    <row r="219" spans="1:26" ht="12" customHeight="1" x14ac:dyDescent="0.25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</row>
    <row r="220" spans="1:26" ht="12" customHeight="1" x14ac:dyDescent="0.25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</row>
    <row r="221" spans="1:26" ht="12" customHeight="1" x14ac:dyDescent="0.25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</row>
    <row r="222" spans="1:26" ht="12" customHeight="1" x14ac:dyDescent="0.25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</row>
    <row r="223" spans="1:26" ht="12" customHeight="1" x14ac:dyDescent="0.25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</row>
    <row r="224" spans="1:26" ht="12" customHeight="1" x14ac:dyDescent="0.25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</row>
    <row r="225" spans="1:26" ht="12" customHeight="1" x14ac:dyDescent="0.25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</row>
    <row r="226" spans="1:26" ht="12" customHeight="1" x14ac:dyDescent="0.25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</row>
    <row r="227" spans="1:26" ht="12" customHeight="1" x14ac:dyDescent="0.25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</row>
    <row r="228" spans="1:26" ht="12" customHeight="1" x14ac:dyDescent="0.25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</row>
    <row r="229" spans="1:26" ht="12" customHeight="1" x14ac:dyDescent="0.25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</row>
    <row r="230" spans="1:26" ht="12" customHeight="1" x14ac:dyDescent="0.25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</row>
    <row r="231" spans="1:26" ht="12" customHeight="1" x14ac:dyDescent="0.25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</row>
    <row r="232" spans="1:26" ht="12" customHeight="1" x14ac:dyDescent="0.25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</row>
    <row r="233" spans="1:26" ht="12" customHeight="1" x14ac:dyDescent="0.25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</row>
    <row r="234" spans="1:26" ht="12" customHeight="1" x14ac:dyDescent="0.25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</row>
    <row r="235" spans="1:26" ht="12" customHeight="1" x14ac:dyDescent="0.25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</row>
    <row r="236" spans="1:26" ht="12" customHeight="1" x14ac:dyDescent="0.25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</row>
    <row r="237" spans="1:26" ht="12" customHeight="1" x14ac:dyDescent="0.25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</row>
    <row r="238" spans="1:26" ht="12" customHeight="1" x14ac:dyDescent="0.25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</row>
    <row r="239" spans="1:26" ht="12" customHeight="1" x14ac:dyDescent="0.25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</row>
    <row r="240" spans="1:26" ht="12" customHeight="1" x14ac:dyDescent="0.25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</row>
    <row r="241" spans="1:26" ht="12" customHeight="1" x14ac:dyDescent="0.25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</row>
    <row r="242" spans="1:26" ht="12" customHeight="1" x14ac:dyDescent="0.25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</row>
    <row r="243" spans="1:26" ht="12" customHeight="1" x14ac:dyDescent="0.25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</row>
    <row r="244" spans="1:26" ht="12" customHeight="1" x14ac:dyDescent="0.25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</row>
    <row r="245" spans="1:26" ht="12" customHeight="1" x14ac:dyDescent="0.25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</row>
    <row r="246" spans="1:26" ht="12" customHeight="1" x14ac:dyDescent="0.25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</row>
    <row r="247" spans="1:26" ht="12" customHeight="1" x14ac:dyDescent="0.25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</row>
    <row r="248" spans="1:26" ht="12" customHeight="1" x14ac:dyDescent="0.25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</row>
    <row r="249" spans="1:26" ht="12" customHeight="1" x14ac:dyDescent="0.25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</row>
    <row r="250" spans="1:26" ht="12" customHeight="1" x14ac:dyDescent="0.25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</row>
    <row r="251" spans="1:26" ht="12" customHeight="1" x14ac:dyDescent="0.25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</row>
    <row r="252" spans="1:26" ht="12" customHeight="1" x14ac:dyDescent="0.25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</row>
    <row r="253" spans="1:26" ht="12" customHeight="1" x14ac:dyDescent="0.25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</row>
    <row r="254" spans="1:26" ht="12" customHeight="1" x14ac:dyDescent="0.25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</row>
    <row r="255" spans="1:26" ht="12" customHeight="1" x14ac:dyDescent="0.25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</row>
    <row r="256" spans="1:26" ht="12" customHeight="1" x14ac:dyDescent="0.25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</row>
    <row r="257" spans="1:26" ht="12" customHeight="1" x14ac:dyDescent="0.25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</row>
    <row r="258" spans="1:26" ht="12" customHeight="1" x14ac:dyDescent="0.25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</row>
    <row r="259" spans="1:26" ht="12" customHeight="1" x14ac:dyDescent="0.25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</row>
    <row r="260" spans="1:26" ht="12" customHeight="1" x14ac:dyDescent="0.25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</row>
    <row r="261" spans="1:26" ht="12" customHeight="1" x14ac:dyDescent="0.25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</row>
    <row r="262" spans="1:26" ht="12" customHeight="1" x14ac:dyDescent="0.25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</row>
    <row r="263" spans="1:26" ht="12" customHeight="1" x14ac:dyDescent="0.25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</row>
    <row r="264" spans="1:26" ht="12" customHeight="1" x14ac:dyDescent="0.25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</row>
    <row r="265" spans="1:26" ht="12" customHeight="1" x14ac:dyDescent="0.25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</row>
    <row r="266" spans="1:26" ht="12" customHeight="1" x14ac:dyDescent="0.25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</row>
    <row r="267" spans="1:26" ht="12" customHeight="1" x14ac:dyDescent="0.25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</row>
    <row r="268" spans="1:26" ht="12" customHeight="1" x14ac:dyDescent="0.25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</row>
    <row r="269" spans="1:26" ht="12" customHeight="1" x14ac:dyDescent="0.25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</row>
    <row r="270" spans="1:26" ht="12" customHeight="1" x14ac:dyDescent="0.25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</row>
    <row r="271" spans="1:26" ht="12" customHeight="1" x14ac:dyDescent="0.25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</row>
    <row r="272" spans="1:26" ht="12" customHeight="1" x14ac:dyDescent="0.25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</row>
    <row r="273" spans="1:26" ht="12" customHeight="1" x14ac:dyDescent="0.25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</row>
    <row r="274" spans="1:26" ht="12" customHeight="1" x14ac:dyDescent="0.25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</row>
    <row r="275" spans="1:26" ht="12" customHeight="1" x14ac:dyDescent="0.25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</row>
    <row r="276" spans="1:26" ht="12" customHeight="1" x14ac:dyDescent="0.25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</row>
    <row r="277" spans="1:26" ht="12" customHeight="1" x14ac:dyDescent="0.25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</row>
    <row r="278" spans="1:26" ht="12" customHeight="1" x14ac:dyDescent="0.25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</row>
    <row r="279" spans="1:26" ht="12" customHeight="1" x14ac:dyDescent="0.25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</row>
    <row r="280" spans="1:26" ht="12" customHeight="1" x14ac:dyDescent="0.25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</row>
    <row r="281" spans="1:26" ht="12" customHeight="1" x14ac:dyDescent="0.25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</row>
    <row r="282" spans="1:26" ht="12" customHeight="1" x14ac:dyDescent="0.25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</row>
    <row r="283" spans="1:26" ht="12" customHeight="1" x14ac:dyDescent="0.25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</row>
    <row r="284" spans="1:26" ht="12" customHeight="1" x14ac:dyDescent="0.25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</row>
    <row r="285" spans="1:26" ht="12" customHeight="1" x14ac:dyDescent="0.25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</row>
    <row r="286" spans="1:26" ht="12" customHeight="1" x14ac:dyDescent="0.25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</row>
    <row r="287" spans="1:26" ht="12" customHeight="1" x14ac:dyDescent="0.25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</row>
    <row r="288" spans="1:26" ht="12" customHeight="1" x14ac:dyDescent="0.25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</row>
    <row r="289" spans="1:26" ht="12" customHeight="1" x14ac:dyDescent="0.25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</row>
    <row r="290" spans="1:26" ht="12" customHeight="1" x14ac:dyDescent="0.25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</row>
    <row r="291" spans="1:26" ht="12" customHeight="1" x14ac:dyDescent="0.25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</row>
    <row r="292" spans="1:26" ht="12" customHeight="1" x14ac:dyDescent="0.25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</row>
    <row r="293" spans="1:26" ht="12" customHeight="1" x14ac:dyDescent="0.25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</row>
    <row r="294" spans="1:26" ht="12" customHeight="1" x14ac:dyDescent="0.25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</row>
    <row r="295" spans="1:26" ht="12" customHeight="1" x14ac:dyDescent="0.25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</row>
    <row r="296" spans="1:26" ht="12" customHeight="1" x14ac:dyDescent="0.25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</row>
    <row r="297" spans="1:26" ht="12" customHeight="1" x14ac:dyDescent="0.25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</row>
    <row r="298" spans="1:26" ht="12" customHeight="1" x14ac:dyDescent="0.25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</row>
    <row r="299" spans="1:26" ht="12" customHeight="1" x14ac:dyDescent="0.25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</row>
    <row r="300" spans="1:26" ht="12" customHeight="1" x14ac:dyDescent="0.25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</row>
    <row r="301" spans="1:26" ht="12" customHeight="1" x14ac:dyDescent="0.25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</row>
    <row r="302" spans="1:26" ht="12" customHeight="1" x14ac:dyDescent="0.25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</row>
    <row r="303" spans="1:26" ht="12" customHeight="1" x14ac:dyDescent="0.25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</row>
    <row r="304" spans="1:26" ht="12" customHeight="1" x14ac:dyDescent="0.25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</row>
    <row r="305" spans="1:26" ht="12" customHeight="1" x14ac:dyDescent="0.25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</row>
    <row r="306" spans="1:26" ht="12" customHeight="1" x14ac:dyDescent="0.25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</row>
    <row r="307" spans="1:26" ht="12" customHeight="1" x14ac:dyDescent="0.25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</row>
    <row r="308" spans="1:26" ht="12" customHeight="1" x14ac:dyDescent="0.25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</row>
    <row r="309" spans="1:26" ht="12" customHeight="1" x14ac:dyDescent="0.25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</row>
    <row r="310" spans="1:26" ht="12" customHeight="1" x14ac:dyDescent="0.25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</row>
    <row r="311" spans="1:26" ht="12" customHeight="1" x14ac:dyDescent="0.25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</row>
    <row r="312" spans="1:26" ht="12" customHeight="1" x14ac:dyDescent="0.25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</row>
    <row r="313" spans="1:26" ht="12" customHeight="1" x14ac:dyDescent="0.25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</row>
    <row r="314" spans="1:26" ht="12" customHeight="1" x14ac:dyDescent="0.25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</row>
    <row r="315" spans="1:26" ht="12" customHeight="1" x14ac:dyDescent="0.25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</row>
    <row r="316" spans="1:26" ht="12" customHeight="1" x14ac:dyDescent="0.25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</row>
    <row r="317" spans="1:26" ht="12" customHeight="1" x14ac:dyDescent="0.25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</row>
    <row r="318" spans="1:26" ht="12" customHeight="1" x14ac:dyDescent="0.25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</row>
    <row r="319" spans="1:26" ht="12" customHeight="1" x14ac:dyDescent="0.25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</row>
    <row r="320" spans="1:26" ht="12" customHeight="1" x14ac:dyDescent="0.25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</row>
    <row r="321" spans="1:26" ht="12" customHeight="1" x14ac:dyDescent="0.25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</row>
    <row r="322" spans="1:26" ht="12" customHeight="1" x14ac:dyDescent="0.25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</row>
    <row r="323" spans="1:26" ht="12" customHeight="1" x14ac:dyDescent="0.25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</row>
    <row r="324" spans="1:26" ht="12" customHeight="1" x14ac:dyDescent="0.25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</row>
    <row r="325" spans="1:26" ht="12" customHeight="1" x14ac:dyDescent="0.25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</row>
    <row r="326" spans="1:26" ht="12" customHeight="1" x14ac:dyDescent="0.25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</row>
    <row r="327" spans="1:26" ht="12" customHeight="1" x14ac:dyDescent="0.25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</row>
    <row r="328" spans="1:26" ht="12" customHeight="1" x14ac:dyDescent="0.25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</row>
    <row r="329" spans="1:26" ht="12" customHeight="1" x14ac:dyDescent="0.25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</row>
    <row r="330" spans="1:26" ht="12" customHeight="1" x14ac:dyDescent="0.25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</row>
    <row r="331" spans="1:26" ht="12" customHeight="1" x14ac:dyDescent="0.25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</row>
    <row r="332" spans="1:26" ht="12" customHeight="1" x14ac:dyDescent="0.25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</row>
    <row r="333" spans="1:26" ht="12" customHeight="1" x14ac:dyDescent="0.25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</row>
    <row r="334" spans="1:26" ht="12" customHeight="1" x14ac:dyDescent="0.25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</row>
    <row r="335" spans="1:26" ht="12" customHeight="1" x14ac:dyDescent="0.25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</row>
    <row r="336" spans="1:26" ht="12" customHeight="1" x14ac:dyDescent="0.25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</row>
    <row r="337" spans="1:26" ht="12" customHeight="1" x14ac:dyDescent="0.25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</row>
    <row r="338" spans="1:26" ht="12" customHeight="1" x14ac:dyDescent="0.25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</row>
    <row r="339" spans="1:26" ht="12" customHeight="1" x14ac:dyDescent="0.25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</row>
    <row r="340" spans="1:26" ht="12" customHeight="1" x14ac:dyDescent="0.25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</row>
    <row r="341" spans="1:26" ht="12" customHeight="1" x14ac:dyDescent="0.25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</row>
    <row r="342" spans="1:26" ht="12" customHeight="1" x14ac:dyDescent="0.25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</row>
    <row r="343" spans="1:26" ht="12" customHeight="1" x14ac:dyDescent="0.25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</row>
    <row r="344" spans="1:26" ht="12" customHeight="1" x14ac:dyDescent="0.25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</row>
    <row r="345" spans="1:26" ht="12" customHeight="1" x14ac:dyDescent="0.25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</row>
    <row r="346" spans="1:26" ht="12" customHeight="1" x14ac:dyDescent="0.25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</row>
    <row r="347" spans="1:26" ht="12" customHeight="1" x14ac:dyDescent="0.25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</row>
    <row r="348" spans="1:26" ht="12" customHeight="1" x14ac:dyDescent="0.25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</row>
    <row r="349" spans="1:26" ht="12" customHeight="1" x14ac:dyDescent="0.25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</row>
    <row r="350" spans="1:26" ht="12" customHeight="1" x14ac:dyDescent="0.25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</row>
    <row r="351" spans="1:26" ht="12" customHeight="1" x14ac:dyDescent="0.25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</row>
    <row r="352" spans="1:26" ht="12" customHeight="1" x14ac:dyDescent="0.25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</row>
    <row r="353" spans="1:26" ht="12" customHeight="1" x14ac:dyDescent="0.25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</row>
    <row r="354" spans="1:26" ht="12" customHeight="1" x14ac:dyDescent="0.25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</row>
    <row r="355" spans="1:26" ht="12" customHeight="1" x14ac:dyDescent="0.25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</row>
    <row r="356" spans="1:26" ht="12" customHeight="1" x14ac:dyDescent="0.25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</row>
    <row r="357" spans="1:26" ht="12" customHeight="1" x14ac:dyDescent="0.25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</row>
    <row r="358" spans="1:26" ht="12" customHeight="1" x14ac:dyDescent="0.25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</row>
    <row r="359" spans="1:26" ht="12" customHeight="1" x14ac:dyDescent="0.25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</row>
    <row r="360" spans="1:26" ht="12" customHeight="1" x14ac:dyDescent="0.25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</row>
    <row r="361" spans="1:26" ht="12" customHeight="1" x14ac:dyDescent="0.25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</row>
    <row r="362" spans="1:26" ht="12" customHeight="1" x14ac:dyDescent="0.25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</row>
    <row r="363" spans="1:26" ht="12" customHeight="1" x14ac:dyDescent="0.25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</row>
    <row r="364" spans="1:26" ht="12" customHeight="1" x14ac:dyDescent="0.25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</row>
    <row r="365" spans="1:26" ht="12" customHeight="1" x14ac:dyDescent="0.25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</row>
    <row r="366" spans="1:26" ht="12" customHeight="1" x14ac:dyDescent="0.25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</row>
    <row r="367" spans="1:26" ht="12" customHeight="1" x14ac:dyDescent="0.25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</row>
    <row r="368" spans="1:26" ht="12" customHeight="1" x14ac:dyDescent="0.25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</row>
    <row r="369" spans="1:26" ht="12" customHeight="1" x14ac:dyDescent="0.25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</row>
    <row r="370" spans="1:26" ht="12" customHeight="1" x14ac:dyDescent="0.25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</row>
    <row r="371" spans="1:26" ht="12" customHeight="1" x14ac:dyDescent="0.25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</row>
    <row r="372" spans="1:26" ht="12" customHeight="1" x14ac:dyDescent="0.25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</row>
    <row r="373" spans="1:26" ht="12" customHeight="1" x14ac:dyDescent="0.25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</row>
    <row r="374" spans="1:26" ht="12" customHeight="1" x14ac:dyDescent="0.25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</row>
    <row r="375" spans="1:26" ht="12" customHeight="1" x14ac:dyDescent="0.25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</row>
    <row r="376" spans="1:26" ht="12" customHeight="1" x14ac:dyDescent="0.25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</row>
    <row r="377" spans="1:26" ht="12" customHeight="1" x14ac:dyDescent="0.25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</row>
    <row r="378" spans="1:26" ht="12" customHeight="1" x14ac:dyDescent="0.25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</row>
    <row r="379" spans="1:26" ht="12" customHeight="1" x14ac:dyDescent="0.25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</row>
    <row r="380" spans="1:26" ht="12" customHeight="1" x14ac:dyDescent="0.25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</row>
    <row r="381" spans="1:26" ht="12" customHeight="1" x14ac:dyDescent="0.25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</row>
    <row r="382" spans="1:26" ht="12" customHeight="1" x14ac:dyDescent="0.25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</row>
    <row r="383" spans="1:26" ht="12" customHeight="1" x14ac:dyDescent="0.25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</row>
    <row r="384" spans="1:26" ht="12" customHeight="1" x14ac:dyDescent="0.25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</row>
    <row r="385" spans="1:26" ht="12" customHeight="1" x14ac:dyDescent="0.25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</row>
    <row r="386" spans="1:26" ht="12" customHeight="1" x14ac:dyDescent="0.25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</row>
    <row r="387" spans="1:26" ht="12" customHeight="1" x14ac:dyDescent="0.25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</row>
    <row r="388" spans="1:26" ht="12" customHeight="1" x14ac:dyDescent="0.25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</row>
    <row r="389" spans="1:26" ht="12" customHeight="1" x14ac:dyDescent="0.25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</row>
    <row r="390" spans="1:26" ht="12" customHeight="1" x14ac:dyDescent="0.25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</row>
    <row r="391" spans="1:26" ht="12" customHeight="1" x14ac:dyDescent="0.25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</row>
    <row r="392" spans="1:26" ht="12" customHeight="1" x14ac:dyDescent="0.25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</row>
    <row r="393" spans="1:26" ht="12" customHeight="1" x14ac:dyDescent="0.25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</row>
    <row r="394" spans="1:26" ht="12" customHeight="1" x14ac:dyDescent="0.25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</row>
    <row r="395" spans="1:26" ht="12" customHeight="1" x14ac:dyDescent="0.25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</row>
    <row r="396" spans="1:26" ht="12" customHeight="1" x14ac:dyDescent="0.25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</row>
    <row r="397" spans="1:26" ht="12" customHeight="1" x14ac:dyDescent="0.25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</row>
    <row r="398" spans="1:26" ht="12" customHeight="1" x14ac:dyDescent="0.25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</row>
    <row r="399" spans="1:26" ht="12" customHeight="1" x14ac:dyDescent="0.25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</row>
    <row r="400" spans="1:26" ht="12" customHeight="1" x14ac:dyDescent="0.25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</row>
    <row r="401" spans="1:26" ht="12" customHeight="1" x14ac:dyDescent="0.25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</row>
    <row r="402" spans="1:26" ht="12" customHeight="1" x14ac:dyDescent="0.25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</row>
    <row r="403" spans="1:26" ht="12" customHeight="1" x14ac:dyDescent="0.25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</row>
    <row r="404" spans="1:26" ht="12" customHeight="1" x14ac:dyDescent="0.25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</row>
    <row r="405" spans="1:26" ht="12" customHeight="1" x14ac:dyDescent="0.25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</row>
    <row r="406" spans="1:26" ht="12" customHeight="1" x14ac:dyDescent="0.25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</row>
    <row r="407" spans="1:26" ht="12" customHeight="1" x14ac:dyDescent="0.25">
      <c r="A407" s="251"/>
      <c r="B407" s="251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251"/>
      <c r="P407" s="251"/>
      <c r="Q407" s="251"/>
      <c r="R407" s="251"/>
      <c r="S407" s="251"/>
      <c r="T407" s="251"/>
      <c r="U407" s="251"/>
      <c r="V407" s="251"/>
      <c r="W407" s="251"/>
      <c r="X407" s="251"/>
      <c r="Y407" s="251"/>
      <c r="Z407" s="251"/>
    </row>
    <row r="408" spans="1:26" ht="12" customHeight="1" x14ac:dyDescent="0.25">
      <c r="A408" s="251"/>
      <c r="B408" s="251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251"/>
      <c r="P408" s="251"/>
      <c r="Q408" s="251"/>
      <c r="R408" s="251"/>
      <c r="S408" s="251"/>
      <c r="T408" s="251"/>
      <c r="U408" s="251"/>
      <c r="V408" s="251"/>
      <c r="W408" s="251"/>
      <c r="X408" s="251"/>
      <c r="Y408" s="251"/>
      <c r="Z408" s="251"/>
    </row>
    <row r="409" spans="1:26" ht="12" customHeight="1" x14ac:dyDescent="0.25">
      <c r="A409" s="251"/>
      <c r="B409" s="251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  <c r="S409" s="251"/>
      <c r="T409" s="251"/>
      <c r="U409" s="251"/>
      <c r="V409" s="251"/>
      <c r="W409" s="251"/>
      <c r="X409" s="251"/>
      <c r="Y409" s="251"/>
      <c r="Z409" s="251"/>
    </row>
    <row r="410" spans="1:26" ht="12" customHeight="1" x14ac:dyDescent="0.25">
      <c r="A410" s="251"/>
      <c r="B410" s="251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  <c r="S410" s="251"/>
      <c r="T410" s="251"/>
      <c r="U410" s="251"/>
      <c r="V410" s="251"/>
      <c r="W410" s="251"/>
      <c r="X410" s="251"/>
      <c r="Y410" s="251"/>
      <c r="Z410" s="251"/>
    </row>
    <row r="411" spans="1:26" ht="12" customHeight="1" x14ac:dyDescent="0.25">
      <c r="A411" s="251"/>
      <c r="B411" s="251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  <c r="Z411" s="251"/>
    </row>
    <row r="412" spans="1:26" ht="12" customHeight="1" x14ac:dyDescent="0.25">
      <c r="A412" s="251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  <c r="Q412" s="251"/>
      <c r="R412" s="251"/>
      <c r="S412" s="251"/>
      <c r="T412" s="251"/>
      <c r="U412" s="251"/>
      <c r="V412" s="251"/>
      <c r="W412" s="251"/>
      <c r="X412" s="251"/>
      <c r="Y412" s="251"/>
      <c r="Z412" s="251"/>
    </row>
    <row r="413" spans="1:26" ht="12" customHeight="1" x14ac:dyDescent="0.25">
      <c r="A413" s="251"/>
      <c r="B413" s="251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  <c r="Z413" s="251"/>
    </row>
    <row r="414" spans="1:26" ht="12" customHeight="1" x14ac:dyDescent="0.25">
      <c r="A414" s="251"/>
      <c r="B414" s="251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251"/>
      <c r="P414" s="251"/>
      <c r="Q414" s="251"/>
      <c r="R414" s="251"/>
      <c r="S414" s="251"/>
      <c r="T414" s="251"/>
      <c r="U414" s="251"/>
      <c r="V414" s="251"/>
      <c r="W414" s="251"/>
      <c r="X414" s="251"/>
      <c r="Y414" s="251"/>
      <c r="Z414" s="251"/>
    </row>
    <row r="415" spans="1:26" ht="12" customHeight="1" x14ac:dyDescent="0.25">
      <c r="A415" s="251"/>
      <c r="B415" s="251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  <c r="S415" s="251"/>
      <c r="T415" s="251"/>
      <c r="U415" s="251"/>
      <c r="V415" s="251"/>
      <c r="W415" s="251"/>
      <c r="X415" s="251"/>
      <c r="Y415" s="251"/>
      <c r="Z415" s="251"/>
    </row>
    <row r="416" spans="1:26" ht="12" customHeight="1" x14ac:dyDescent="0.25">
      <c r="A416" s="251"/>
      <c r="B416" s="251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  <c r="Z416" s="251"/>
    </row>
    <row r="417" spans="1:26" ht="12" customHeight="1" x14ac:dyDescent="0.25">
      <c r="A417" s="251"/>
      <c r="B417" s="251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251"/>
      <c r="P417" s="251"/>
      <c r="Q417" s="251"/>
      <c r="R417" s="251"/>
      <c r="S417" s="251"/>
      <c r="T417" s="251"/>
      <c r="U417" s="251"/>
      <c r="V417" s="251"/>
      <c r="W417" s="251"/>
      <c r="X417" s="251"/>
      <c r="Y417" s="251"/>
      <c r="Z417" s="251"/>
    </row>
    <row r="418" spans="1:26" ht="12" customHeight="1" x14ac:dyDescent="0.25">
      <c r="A418" s="251"/>
      <c r="B418" s="251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251"/>
      <c r="P418" s="251"/>
      <c r="Q418" s="251"/>
      <c r="R418" s="251"/>
      <c r="S418" s="251"/>
      <c r="T418" s="251"/>
      <c r="U418" s="251"/>
      <c r="V418" s="251"/>
      <c r="W418" s="251"/>
      <c r="X418" s="251"/>
      <c r="Y418" s="251"/>
      <c r="Z418" s="251"/>
    </row>
    <row r="419" spans="1:26" ht="12" customHeight="1" x14ac:dyDescent="0.25">
      <c r="A419" s="251"/>
      <c r="B419" s="251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  <c r="Z419" s="251"/>
    </row>
    <row r="420" spans="1:26" ht="12" customHeight="1" x14ac:dyDescent="0.25">
      <c r="A420" s="251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251"/>
      <c r="Z420" s="251"/>
    </row>
    <row r="421" spans="1:26" ht="12" customHeight="1" x14ac:dyDescent="0.25">
      <c r="A421" s="251"/>
      <c r="B421" s="251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251"/>
      <c r="P421" s="251"/>
      <c r="Q421" s="251"/>
      <c r="R421" s="251"/>
      <c r="S421" s="251"/>
      <c r="T421" s="251"/>
      <c r="U421" s="251"/>
      <c r="V421" s="251"/>
      <c r="W421" s="251"/>
      <c r="X421" s="251"/>
      <c r="Y421" s="251"/>
      <c r="Z421" s="251"/>
    </row>
    <row r="422" spans="1:26" ht="12" customHeight="1" x14ac:dyDescent="0.25">
      <c r="A422" s="251"/>
      <c r="B422" s="251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  <c r="Z422" s="251"/>
    </row>
    <row r="423" spans="1:26" ht="12" customHeight="1" x14ac:dyDescent="0.25">
      <c r="A423" s="251"/>
      <c r="B423" s="251"/>
      <c r="C423" s="251"/>
      <c r="D423" s="251"/>
      <c r="E423" s="251"/>
      <c r="F423" s="251"/>
      <c r="G423" s="251"/>
      <c r="H423" s="251"/>
      <c r="I423" s="251"/>
      <c r="J423" s="251"/>
      <c r="K423" s="251"/>
      <c r="L423" s="251"/>
      <c r="M423" s="251"/>
      <c r="N423" s="251"/>
      <c r="O423" s="251"/>
      <c r="P423" s="251"/>
      <c r="Q423" s="251"/>
      <c r="R423" s="251"/>
      <c r="S423" s="251"/>
      <c r="T423" s="251"/>
      <c r="U423" s="251"/>
      <c r="V423" s="251"/>
      <c r="W423" s="251"/>
      <c r="X423" s="251"/>
      <c r="Y423" s="251"/>
      <c r="Z423" s="251"/>
    </row>
    <row r="424" spans="1:26" ht="12" customHeight="1" x14ac:dyDescent="0.25">
      <c r="A424" s="251"/>
      <c r="B424" s="251"/>
      <c r="C424" s="251"/>
      <c r="D424" s="251"/>
      <c r="E424" s="251"/>
      <c r="F424" s="251"/>
      <c r="G424" s="251"/>
      <c r="H424" s="251"/>
      <c r="I424" s="251"/>
      <c r="J424" s="251"/>
      <c r="K424" s="251"/>
      <c r="L424" s="251"/>
      <c r="M424" s="251"/>
      <c r="N424" s="251"/>
      <c r="O424" s="251"/>
      <c r="P424" s="251"/>
      <c r="Q424" s="251"/>
      <c r="R424" s="251"/>
      <c r="S424" s="251"/>
      <c r="T424" s="251"/>
      <c r="U424" s="251"/>
      <c r="V424" s="251"/>
      <c r="W424" s="251"/>
      <c r="X424" s="251"/>
      <c r="Y424" s="251"/>
      <c r="Z424" s="251"/>
    </row>
    <row r="425" spans="1:26" ht="12" customHeight="1" x14ac:dyDescent="0.25">
      <c r="A425" s="251"/>
      <c r="B425" s="251"/>
      <c r="C425" s="251"/>
      <c r="D425" s="251"/>
      <c r="E425" s="251"/>
      <c r="F425" s="251"/>
      <c r="G425" s="251"/>
      <c r="H425" s="251"/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  <c r="Z425" s="251"/>
    </row>
    <row r="426" spans="1:26" ht="12" customHeight="1" x14ac:dyDescent="0.25">
      <c r="A426" s="251"/>
      <c r="B426" s="251"/>
      <c r="C426" s="251"/>
      <c r="D426" s="251"/>
      <c r="E426" s="251"/>
      <c r="F426" s="251"/>
      <c r="G426" s="251"/>
      <c r="H426" s="251"/>
      <c r="I426" s="251"/>
      <c r="J426" s="251"/>
      <c r="K426" s="251"/>
      <c r="L426" s="251"/>
      <c r="M426" s="251"/>
      <c r="N426" s="251"/>
      <c r="O426" s="251"/>
      <c r="P426" s="251"/>
      <c r="Q426" s="251"/>
      <c r="R426" s="251"/>
      <c r="S426" s="251"/>
      <c r="T426" s="251"/>
      <c r="U426" s="251"/>
      <c r="V426" s="251"/>
      <c r="W426" s="251"/>
      <c r="X426" s="251"/>
      <c r="Y426" s="251"/>
      <c r="Z426" s="251"/>
    </row>
    <row r="427" spans="1:26" ht="12" customHeight="1" x14ac:dyDescent="0.25">
      <c r="A427" s="251"/>
      <c r="B427" s="251"/>
      <c r="C427" s="251"/>
      <c r="D427" s="251"/>
      <c r="E427" s="251"/>
      <c r="F427" s="251"/>
      <c r="G427" s="251"/>
      <c r="H427" s="251"/>
      <c r="I427" s="251"/>
      <c r="J427" s="251"/>
      <c r="K427" s="251"/>
      <c r="L427" s="251"/>
      <c r="M427" s="251"/>
      <c r="N427" s="251"/>
      <c r="O427" s="251"/>
      <c r="P427" s="251"/>
      <c r="Q427" s="251"/>
      <c r="R427" s="251"/>
      <c r="S427" s="251"/>
      <c r="T427" s="251"/>
      <c r="U427" s="251"/>
      <c r="V427" s="251"/>
      <c r="W427" s="251"/>
      <c r="X427" s="251"/>
      <c r="Y427" s="251"/>
      <c r="Z427" s="251"/>
    </row>
    <row r="428" spans="1:26" ht="12" customHeight="1" x14ac:dyDescent="0.25">
      <c r="A428" s="251"/>
      <c r="B428" s="251"/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  <c r="Z428" s="251"/>
    </row>
    <row r="429" spans="1:26" ht="12" customHeight="1" x14ac:dyDescent="0.25">
      <c r="A429" s="251"/>
      <c r="B429" s="251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  <c r="Z429" s="251"/>
    </row>
    <row r="430" spans="1:26" ht="12" customHeight="1" x14ac:dyDescent="0.25">
      <c r="A430" s="251"/>
      <c r="B430" s="251"/>
      <c r="C430" s="251"/>
      <c r="D430" s="251"/>
      <c r="E430" s="251"/>
      <c r="F430" s="251"/>
      <c r="G430" s="251"/>
      <c r="H430" s="251"/>
      <c r="I430" s="251"/>
      <c r="J430" s="251"/>
      <c r="K430" s="251"/>
      <c r="L430" s="251"/>
      <c r="M430" s="251"/>
      <c r="N430" s="251"/>
      <c r="O430" s="251"/>
      <c r="P430" s="251"/>
      <c r="Q430" s="251"/>
      <c r="R430" s="251"/>
      <c r="S430" s="251"/>
      <c r="T430" s="251"/>
      <c r="U430" s="251"/>
      <c r="V430" s="251"/>
      <c r="W430" s="251"/>
      <c r="X430" s="251"/>
      <c r="Y430" s="251"/>
      <c r="Z430" s="251"/>
    </row>
    <row r="431" spans="1:26" ht="12" customHeight="1" x14ac:dyDescent="0.25">
      <c r="A431" s="251"/>
      <c r="B431" s="251"/>
      <c r="C431" s="251"/>
      <c r="D431" s="251"/>
      <c r="E431" s="251"/>
      <c r="F431" s="251"/>
      <c r="G431" s="251"/>
      <c r="H431" s="251"/>
      <c r="I431" s="251"/>
      <c r="J431" s="251"/>
      <c r="K431" s="251"/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  <c r="Z431" s="251"/>
    </row>
    <row r="432" spans="1:26" ht="12" customHeight="1" x14ac:dyDescent="0.25">
      <c r="A432" s="251"/>
      <c r="B432" s="251"/>
      <c r="C432" s="251"/>
      <c r="D432" s="251"/>
      <c r="E432" s="251"/>
      <c r="F432" s="251"/>
      <c r="G432" s="251"/>
      <c r="H432" s="251"/>
      <c r="I432" s="251"/>
      <c r="J432" s="251"/>
      <c r="K432" s="251"/>
      <c r="L432" s="251"/>
      <c r="M432" s="251"/>
      <c r="N432" s="251"/>
      <c r="O432" s="251"/>
      <c r="P432" s="251"/>
      <c r="Q432" s="251"/>
      <c r="R432" s="251"/>
      <c r="S432" s="251"/>
      <c r="T432" s="251"/>
      <c r="U432" s="251"/>
      <c r="V432" s="251"/>
      <c r="W432" s="251"/>
      <c r="X432" s="251"/>
      <c r="Y432" s="251"/>
      <c r="Z432" s="251"/>
    </row>
    <row r="433" spans="1:26" ht="12" customHeight="1" x14ac:dyDescent="0.25">
      <c r="A433" s="251"/>
      <c r="B433" s="251"/>
      <c r="C433" s="251"/>
      <c r="D433" s="251"/>
      <c r="E433" s="251"/>
      <c r="F433" s="251"/>
      <c r="G433" s="251"/>
      <c r="H433" s="251"/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  <c r="Z433" s="251"/>
    </row>
    <row r="434" spans="1:26" ht="12" customHeight="1" x14ac:dyDescent="0.25">
      <c r="A434" s="251"/>
      <c r="B434" s="251"/>
      <c r="C434" s="251"/>
      <c r="D434" s="251"/>
      <c r="E434" s="251"/>
      <c r="F434" s="251"/>
      <c r="G434" s="251"/>
      <c r="H434" s="251"/>
      <c r="I434" s="251"/>
      <c r="J434" s="251"/>
      <c r="K434" s="251"/>
      <c r="L434" s="251"/>
      <c r="M434" s="251"/>
      <c r="N434" s="251"/>
      <c r="O434" s="251"/>
      <c r="P434" s="251"/>
      <c r="Q434" s="251"/>
      <c r="R434" s="251"/>
      <c r="S434" s="251"/>
      <c r="T434" s="251"/>
      <c r="U434" s="251"/>
      <c r="V434" s="251"/>
      <c r="W434" s="251"/>
      <c r="X434" s="251"/>
      <c r="Y434" s="251"/>
      <c r="Z434" s="251"/>
    </row>
    <row r="435" spans="1:26" ht="12" customHeight="1" x14ac:dyDescent="0.25">
      <c r="A435" s="251"/>
      <c r="B435" s="251"/>
      <c r="C435" s="251"/>
      <c r="D435" s="251"/>
      <c r="E435" s="251"/>
      <c r="F435" s="251"/>
      <c r="G435" s="251"/>
      <c r="H435" s="251"/>
      <c r="I435" s="251"/>
      <c r="J435" s="251"/>
      <c r="K435" s="251"/>
      <c r="L435" s="251"/>
      <c r="M435" s="251"/>
      <c r="N435" s="251"/>
      <c r="O435" s="251"/>
      <c r="P435" s="251"/>
      <c r="Q435" s="251"/>
      <c r="R435" s="251"/>
      <c r="S435" s="251"/>
      <c r="T435" s="251"/>
      <c r="U435" s="251"/>
      <c r="V435" s="251"/>
      <c r="W435" s="251"/>
      <c r="X435" s="251"/>
      <c r="Y435" s="251"/>
      <c r="Z435" s="251"/>
    </row>
    <row r="436" spans="1:26" ht="12" customHeight="1" x14ac:dyDescent="0.25">
      <c r="A436" s="251"/>
      <c r="B436" s="251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  <c r="Z436" s="251"/>
    </row>
    <row r="437" spans="1:26" ht="12" customHeight="1" x14ac:dyDescent="0.25">
      <c r="A437" s="251"/>
      <c r="B437" s="251"/>
      <c r="C437" s="251"/>
      <c r="D437" s="251"/>
      <c r="E437" s="251"/>
      <c r="F437" s="251"/>
      <c r="G437" s="251"/>
      <c r="H437" s="251"/>
      <c r="I437" s="251"/>
      <c r="J437" s="251"/>
      <c r="K437" s="251"/>
      <c r="L437" s="251"/>
      <c r="M437" s="251"/>
      <c r="N437" s="251"/>
      <c r="O437" s="251"/>
      <c r="P437" s="251"/>
      <c r="Q437" s="251"/>
      <c r="R437" s="251"/>
      <c r="S437" s="251"/>
      <c r="T437" s="251"/>
      <c r="U437" s="251"/>
      <c r="V437" s="251"/>
      <c r="W437" s="251"/>
      <c r="X437" s="251"/>
      <c r="Y437" s="251"/>
      <c r="Z437" s="251"/>
    </row>
    <row r="438" spans="1:26" ht="12" customHeight="1" x14ac:dyDescent="0.25">
      <c r="A438" s="251"/>
      <c r="B438" s="251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  <c r="S438" s="251"/>
      <c r="T438" s="251"/>
      <c r="U438" s="251"/>
      <c r="V438" s="251"/>
      <c r="W438" s="251"/>
      <c r="X438" s="251"/>
      <c r="Y438" s="251"/>
      <c r="Z438" s="251"/>
    </row>
    <row r="439" spans="1:26" ht="12" customHeight="1" x14ac:dyDescent="0.25">
      <c r="A439" s="251"/>
      <c r="B439" s="251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  <c r="Z439" s="251"/>
    </row>
    <row r="440" spans="1:26" ht="12" customHeight="1" x14ac:dyDescent="0.25">
      <c r="A440" s="251"/>
      <c r="B440" s="251"/>
      <c r="C440" s="251"/>
      <c r="D440" s="251"/>
      <c r="E440" s="251"/>
      <c r="F440" s="251"/>
      <c r="G440" s="251"/>
      <c r="H440" s="251"/>
      <c r="I440" s="251"/>
      <c r="J440" s="251"/>
      <c r="K440" s="251"/>
      <c r="L440" s="251"/>
      <c r="M440" s="251"/>
      <c r="N440" s="251"/>
      <c r="O440" s="251"/>
      <c r="P440" s="251"/>
      <c r="Q440" s="251"/>
      <c r="R440" s="251"/>
      <c r="S440" s="251"/>
      <c r="T440" s="251"/>
      <c r="U440" s="251"/>
      <c r="V440" s="251"/>
      <c r="W440" s="251"/>
      <c r="X440" s="251"/>
      <c r="Y440" s="251"/>
      <c r="Z440" s="251"/>
    </row>
    <row r="441" spans="1:26" ht="12" customHeight="1" x14ac:dyDescent="0.25">
      <c r="A441" s="251"/>
      <c r="B441" s="251"/>
      <c r="C441" s="251"/>
      <c r="D441" s="251"/>
      <c r="E441" s="251"/>
      <c r="F441" s="251"/>
      <c r="G441" s="251"/>
      <c r="H441" s="251"/>
      <c r="I441" s="251"/>
      <c r="J441" s="251"/>
      <c r="K441" s="251"/>
      <c r="L441" s="251"/>
      <c r="M441" s="251"/>
      <c r="N441" s="251"/>
      <c r="O441" s="251"/>
      <c r="P441" s="251"/>
      <c r="Q441" s="251"/>
      <c r="R441" s="251"/>
      <c r="S441" s="251"/>
      <c r="T441" s="251"/>
      <c r="U441" s="251"/>
      <c r="V441" s="251"/>
      <c r="W441" s="251"/>
      <c r="X441" s="251"/>
      <c r="Y441" s="251"/>
      <c r="Z441" s="251"/>
    </row>
    <row r="442" spans="1:26" ht="12" customHeight="1" x14ac:dyDescent="0.25">
      <c r="A442" s="251"/>
      <c r="B442" s="251"/>
      <c r="C442" s="251"/>
      <c r="D442" s="251"/>
      <c r="E442" s="251"/>
      <c r="F442" s="251"/>
      <c r="G442" s="251"/>
      <c r="H442" s="251"/>
      <c r="I442" s="251"/>
      <c r="J442" s="251"/>
      <c r="K442" s="251"/>
      <c r="L442" s="251"/>
      <c r="M442" s="251"/>
      <c r="N442" s="251"/>
      <c r="O442" s="251"/>
      <c r="P442" s="251"/>
      <c r="Q442" s="251"/>
      <c r="R442" s="251"/>
      <c r="S442" s="251"/>
      <c r="T442" s="251"/>
      <c r="U442" s="251"/>
      <c r="V442" s="251"/>
      <c r="W442" s="251"/>
      <c r="X442" s="251"/>
      <c r="Y442" s="251"/>
      <c r="Z442" s="251"/>
    </row>
    <row r="443" spans="1:26" ht="12" customHeight="1" x14ac:dyDescent="0.25">
      <c r="A443" s="251"/>
      <c r="B443" s="251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  <c r="Z443" s="251"/>
    </row>
    <row r="444" spans="1:26" ht="12" customHeight="1" x14ac:dyDescent="0.25">
      <c r="A444" s="251"/>
      <c r="B444" s="251"/>
      <c r="C444" s="251"/>
      <c r="D444" s="251"/>
      <c r="E444" s="251"/>
      <c r="F444" s="251"/>
      <c r="G444" s="251"/>
      <c r="H444" s="251"/>
      <c r="I444" s="251"/>
      <c r="J444" s="251"/>
      <c r="K444" s="251"/>
      <c r="L444" s="251"/>
      <c r="M444" s="251"/>
      <c r="N444" s="251"/>
      <c r="O444" s="251"/>
      <c r="P444" s="251"/>
      <c r="Q444" s="251"/>
      <c r="R444" s="251"/>
      <c r="S444" s="251"/>
      <c r="T444" s="251"/>
      <c r="U444" s="251"/>
      <c r="V444" s="251"/>
      <c r="W444" s="251"/>
      <c r="X444" s="251"/>
      <c r="Y444" s="251"/>
      <c r="Z444" s="251"/>
    </row>
    <row r="445" spans="1:26" ht="12" customHeight="1" x14ac:dyDescent="0.25">
      <c r="A445" s="251"/>
      <c r="B445" s="251"/>
      <c r="C445" s="251"/>
      <c r="D445" s="251"/>
      <c r="E445" s="251"/>
      <c r="F445" s="251"/>
      <c r="G445" s="251"/>
      <c r="H445" s="251"/>
      <c r="I445" s="251"/>
      <c r="J445" s="251"/>
      <c r="K445" s="251"/>
      <c r="L445" s="251"/>
      <c r="M445" s="251"/>
      <c r="N445" s="251"/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  <c r="Z445" s="251"/>
    </row>
    <row r="446" spans="1:26" ht="12" customHeight="1" x14ac:dyDescent="0.25">
      <c r="A446" s="251"/>
      <c r="B446" s="251"/>
      <c r="C446" s="251"/>
      <c r="D446" s="251"/>
      <c r="E446" s="251"/>
      <c r="F446" s="251"/>
      <c r="G446" s="251"/>
      <c r="H446" s="251"/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  <c r="Z446" s="251"/>
    </row>
    <row r="447" spans="1:26" ht="12" customHeight="1" x14ac:dyDescent="0.25">
      <c r="A447" s="251"/>
      <c r="B447" s="251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  <c r="Z447" s="251"/>
    </row>
    <row r="448" spans="1:26" ht="12" customHeight="1" x14ac:dyDescent="0.25">
      <c r="A448" s="251"/>
      <c r="B448" s="251"/>
      <c r="C448" s="251"/>
      <c r="D448" s="251"/>
      <c r="E448" s="251"/>
      <c r="F448" s="251"/>
      <c r="G448" s="251"/>
      <c r="H448" s="251"/>
      <c r="I448" s="251"/>
      <c r="J448" s="251"/>
      <c r="K448" s="251"/>
      <c r="L448" s="251"/>
      <c r="M448" s="251"/>
      <c r="N448" s="251"/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  <c r="Z448" s="251"/>
    </row>
    <row r="449" spans="1:26" ht="12" customHeight="1" x14ac:dyDescent="0.25">
      <c r="A449" s="251"/>
      <c r="B449" s="251"/>
      <c r="C449" s="251"/>
      <c r="D449" s="251"/>
      <c r="E449" s="251"/>
      <c r="F449" s="251"/>
      <c r="G449" s="251"/>
      <c r="H449" s="251"/>
      <c r="I449" s="251"/>
      <c r="J449" s="251"/>
      <c r="K449" s="251"/>
      <c r="L449" s="251"/>
      <c r="M449" s="251"/>
      <c r="N449" s="251"/>
      <c r="O449" s="251"/>
      <c r="P449" s="251"/>
      <c r="Q449" s="251"/>
      <c r="R449" s="251"/>
      <c r="S449" s="251"/>
      <c r="T449" s="251"/>
      <c r="U449" s="251"/>
      <c r="V449" s="251"/>
      <c r="W449" s="251"/>
      <c r="X449" s="251"/>
      <c r="Y449" s="251"/>
      <c r="Z449" s="251"/>
    </row>
    <row r="450" spans="1:26" ht="12" customHeight="1" x14ac:dyDescent="0.25">
      <c r="A450" s="251"/>
      <c r="B450" s="251"/>
      <c r="C450" s="251"/>
      <c r="D450" s="251"/>
      <c r="E450" s="251"/>
      <c r="F450" s="251"/>
      <c r="G450" s="251"/>
      <c r="H450" s="251"/>
      <c r="I450" s="251"/>
      <c r="J450" s="251"/>
      <c r="K450" s="251"/>
      <c r="L450" s="251"/>
      <c r="M450" s="251"/>
      <c r="N450" s="251"/>
      <c r="O450" s="251"/>
      <c r="P450" s="251"/>
      <c r="Q450" s="251"/>
      <c r="R450" s="251"/>
      <c r="S450" s="251"/>
      <c r="T450" s="251"/>
      <c r="U450" s="251"/>
      <c r="V450" s="251"/>
      <c r="W450" s="251"/>
      <c r="X450" s="251"/>
      <c r="Y450" s="251"/>
      <c r="Z450" s="251"/>
    </row>
    <row r="451" spans="1:26" ht="12" customHeight="1" x14ac:dyDescent="0.25">
      <c r="A451" s="251"/>
      <c r="B451" s="251"/>
      <c r="C451" s="251"/>
      <c r="D451" s="251"/>
      <c r="E451" s="251"/>
      <c r="F451" s="251"/>
      <c r="G451" s="251"/>
      <c r="H451" s="251"/>
      <c r="I451" s="251"/>
      <c r="J451" s="251"/>
      <c r="K451" s="251"/>
      <c r="L451" s="251"/>
      <c r="M451" s="251"/>
      <c r="N451" s="251"/>
      <c r="O451" s="251"/>
      <c r="P451" s="251"/>
      <c r="Q451" s="251"/>
      <c r="R451" s="251"/>
      <c r="S451" s="251"/>
      <c r="T451" s="251"/>
      <c r="U451" s="251"/>
      <c r="V451" s="251"/>
      <c r="W451" s="251"/>
      <c r="X451" s="251"/>
      <c r="Y451" s="251"/>
      <c r="Z451" s="251"/>
    </row>
    <row r="452" spans="1:26" ht="12" customHeight="1" x14ac:dyDescent="0.25">
      <c r="A452" s="251"/>
      <c r="B452" s="251"/>
      <c r="C452" s="251"/>
      <c r="D452" s="251"/>
      <c r="E452" s="251"/>
      <c r="F452" s="251"/>
      <c r="G452" s="251"/>
      <c r="H452" s="251"/>
      <c r="I452" s="251"/>
      <c r="J452" s="251"/>
      <c r="K452" s="251"/>
      <c r="L452" s="251"/>
      <c r="M452" s="251"/>
      <c r="N452" s="251"/>
      <c r="O452" s="251"/>
      <c r="P452" s="251"/>
      <c r="Q452" s="251"/>
      <c r="R452" s="251"/>
      <c r="S452" s="251"/>
      <c r="T452" s="251"/>
      <c r="U452" s="251"/>
      <c r="V452" s="251"/>
      <c r="W452" s="251"/>
      <c r="X452" s="251"/>
      <c r="Y452" s="251"/>
      <c r="Z452" s="251"/>
    </row>
    <row r="453" spans="1:26" ht="12" customHeight="1" x14ac:dyDescent="0.25">
      <c r="A453" s="251"/>
      <c r="B453" s="251"/>
      <c r="C453" s="251"/>
      <c r="D453" s="251"/>
      <c r="E453" s="251"/>
      <c r="F453" s="251"/>
      <c r="G453" s="251"/>
      <c r="H453" s="251"/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  <c r="S453" s="251"/>
      <c r="T453" s="251"/>
      <c r="U453" s="251"/>
      <c r="V453" s="251"/>
      <c r="W453" s="251"/>
      <c r="X453" s="251"/>
      <c r="Y453" s="251"/>
      <c r="Z453" s="251"/>
    </row>
    <row r="454" spans="1:26" ht="12" customHeight="1" x14ac:dyDescent="0.25">
      <c r="A454" s="251"/>
      <c r="B454" s="251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  <c r="Z454" s="251"/>
    </row>
    <row r="455" spans="1:26" ht="12" customHeight="1" x14ac:dyDescent="0.25">
      <c r="A455" s="251"/>
      <c r="B455" s="251"/>
      <c r="C455" s="251"/>
      <c r="D455" s="251"/>
      <c r="E455" s="251"/>
      <c r="F455" s="251"/>
      <c r="G455" s="251"/>
      <c r="H455" s="251"/>
      <c r="I455" s="251"/>
      <c r="J455" s="251"/>
      <c r="K455" s="251"/>
      <c r="L455" s="251"/>
      <c r="M455" s="251"/>
      <c r="N455" s="251"/>
      <c r="O455" s="251"/>
      <c r="P455" s="251"/>
      <c r="Q455" s="251"/>
      <c r="R455" s="251"/>
      <c r="S455" s="251"/>
      <c r="T455" s="251"/>
      <c r="U455" s="251"/>
      <c r="V455" s="251"/>
      <c r="W455" s="251"/>
      <c r="X455" s="251"/>
      <c r="Y455" s="251"/>
      <c r="Z455" s="251"/>
    </row>
    <row r="456" spans="1:26" ht="12" customHeight="1" x14ac:dyDescent="0.25">
      <c r="A456" s="251"/>
      <c r="B456" s="251"/>
      <c r="C456" s="251"/>
      <c r="D456" s="251"/>
      <c r="E456" s="251"/>
      <c r="F456" s="251"/>
      <c r="G456" s="251"/>
      <c r="H456" s="251"/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  <c r="S456" s="251"/>
      <c r="T456" s="251"/>
      <c r="U456" s="251"/>
      <c r="V456" s="251"/>
      <c r="W456" s="251"/>
      <c r="X456" s="251"/>
      <c r="Y456" s="251"/>
      <c r="Z456" s="251"/>
    </row>
    <row r="457" spans="1:26" ht="12" customHeight="1" x14ac:dyDescent="0.25">
      <c r="A457" s="251"/>
      <c r="B457" s="251"/>
      <c r="C457" s="251"/>
      <c r="D457" s="251"/>
      <c r="E457" s="251"/>
      <c r="F457" s="251"/>
      <c r="G457" s="251"/>
      <c r="H457" s="251"/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  <c r="S457" s="251"/>
      <c r="T457" s="251"/>
      <c r="U457" s="251"/>
      <c r="V457" s="251"/>
      <c r="W457" s="251"/>
      <c r="X457" s="251"/>
      <c r="Y457" s="251"/>
      <c r="Z457" s="251"/>
    </row>
    <row r="458" spans="1:26" ht="12" customHeight="1" x14ac:dyDescent="0.25">
      <c r="A458" s="251"/>
      <c r="B458" s="251"/>
      <c r="C458" s="251"/>
      <c r="D458" s="251"/>
      <c r="E458" s="251"/>
      <c r="F458" s="251"/>
      <c r="G458" s="251"/>
      <c r="H458" s="251"/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  <c r="S458" s="251"/>
      <c r="T458" s="251"/>
      <c r="U458" s="251"/>
      <c r="V458" s="251"/>
      <c r="W458" s="251"/>
      <c r="X458" s="251"/>
      <c r="Y458" s="251"/>
      <c r="Z458" s="251"/>
    </row>
    <row r="459" spans="1:26" ht="12" customHeight="1" x14ac:dyDescent="0.25">
      <c r="A459" s="251"/>
      <c r="B459" s="251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  <c r="Q459" s="251"/>
      <c r="R459" s="251"/>
      <c r="S459" s="251"/>
      <c r="T459" s="251"/>
      <c r="U459" s="251"/>
      <c r="V459" s="251"/>
      <c r="W459" s="251"/>
      <c r="X459" s="251"/>
      <c r="Y459" s="251"/>
      <c r="Z459" s="251"/>
    </row>
    <row r="460" spans="1:26" ht="12" customHeight="1" x14ac:dyDescent="0.25">
      <c r="A460" s="251"/>
      <c r="B460" s="251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  <c r="Z460" s="251"/>
    </row>
    <row r="461" spans="1:26" ht="12" customHeight="1" x14ac:dyDescent="0.25">
      <c r="A461" s="251"/>
      <c r="B461" s="251"/>
      <c r="C461" s="251"/>
      <c r="D461" s="251"/>
      <c r="E461" s="251"/>
      <c r="F461" s="251"/>
      <c r="G461" s="251"/>
      <c r="H461" s="251"/>
      <c r="I461" s="251"/>
      <c r="J461" s="251"/>
      <c r="K461" s="251"/>
      <c r="L461" s="251"/>
      <c r="M461" s="251"/>
      <c r="N461" s="251"/>
      <c r="O461" s="251"/>
      <c r="P461" s="251"/>
      <c r="Q461" s="251"/>
      <c r="R461" s="251"/>
      <c r="S461" s="251"/>
      <c r="T461" s="251"/>
      <c r="U461" s="251"/>
      <c r="V461" s="251"/>
      <c r="W461" s="251"/>
      <c r="X461" s="251"/>
      <c r="Y461" s="251"/>
      <c r="Z461" s="251"/>
    </row>
    <row r="462" spans="1:26" ht="12" customHeight="1" x14ac:dyDescent="0.25">
      <c r="A462" s="251"/>
      <c r="B462" s="251"/>
      <c r="C462" s="251"/>
      <c r="D462" s="251"/>
      <c r="E462" s="251"/>
      <c r="F462" s="251"/>
      <c r="G462" s="251"/>
      <c r="H462" s="251"/>
      <c r="I462" s="251"/>
      <c r="J462" s="251"/>
      <c r="K462" s="251"/>
      <c r="L462" s="251"/>
      <c r="M462" s="251"/>
      <c r="N462" s="251"/>
      <c r="O462" s="251"/>
      <c r="P462" s="251"/>
      <c r="Q462" s="251"/>
      <c r="R462" s="251"/>
      <c r="S462" s="251"/>
      <c r="T462" s="251"/>
      <c r="U462" s="251"/>
      <c r="V462" s="251"/>
      <c r="W462" s="251"/>
      <c r="X462" s="251"/>
      <c r="Y462" s="251"/>
      <c r="Z462" s="251"/>
    </row>
    <row r="463" spans="1:26" ht="12" customHeight="1" x14ac:dyDescent="0.25">
      <c r="A463" s="251"/>
      <c r="B463" s="251"/>
      <c r="C463" s="251"/>
      <c r="D463" s="251"/>
      <c r="E463" s="251"/>
      <c r="F463" s="251"/>
      <c r="G463" s="251"/>
      <c r="H463" s="251"/>
      <c r="I463" s="251"/>
      <c r="J463" s="251"/>
      <c r="K463" s="251"/>
      <c r="L463" s="251"/>
      <c r="M463" s="251"/>
      <c r="N463" s="251"/>
      <c r="O463" s="251"/>
      <c r="P463" s="251"/>
      <c r="Q463" s="251"/>
      <c r="R463" s="251"/>
      <c r="S463" s="251"/>
      <c r="T463" s="251"/>
      <c r="U463" s="251"/>
      <c r="V463" s="251"/>
      <c r="W463" s="251"/>
      <c r="X463" s="251"/>
      <c r="Y463" s="251"/>
      <c r="Z463" s="251"/>
    </row>
    <row r="464" spans="1:26" ht="12" customHeight="1" x14ac:dyDescent="0.25">
      <c r="A464" s="251"/>
      <c r="B464" s="251"/>
      <c r="C464" s="251"/>
      <c r="D464" s="251"/>
      <c r="E464" s="251"/>
      <c r="F464" s="251"/>
      <c r="G464" s="251"/>
      <c r="H464" s="251"/>
      <c r="I464" s="251"/>
      <c r="J464" s="251"/>
      <c r="K464" s="251"/>
      <c r="L464" s="251"/>
      <c r="M464" s="251"/>
      <c r="N464" s="251"/>
      <c r="O464" s="251"/>
      <c r="P464" s="251"/>
      <c r="Q464" s="251"/>
      <c r="R464" s="251"/>
      <c r="S464" s="251"/>
      <c r="T464" s="251"/>
      <c r="U464" s="251"/>
      <c r="V464" s="251"/>
      <c r="W464" s="251"/>
      <c r="X464" s="251"/>
      <c r="Y464" s="251"/>
      <c r="Z464" s="251"/>
    </row>
    <row r="465" spans="1:26" ht="12" customHeight="1" x14ac:dyDescent="0.25">
      <c r="A465" s="251"/>
      <c r="B465" s="251"/>
      <c r="C465" s="251"/>
      <c r="D465" s="251"/>
      <c r="E465" s="251"/>
      <c r="F465" s="251"/>
      <c r="G465" s="251"/>
      <c r="H465" s="251"/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  <c r="S465" s="251"/>
      <c r="T465" s="251"/>
      <c r="U465" s="251"/>
      <c r="V465" s="251"/>
      <c r="W465" s="251"/>
      <c r="X465" s="251"/>
      <c r="Y465" s="251"/>
      <c r="Z465" s="251"/>
    </row>
    <row r="466" spans="1:26" ht="12" customHeight="1" x14ac:dyDescent="0.25">
      <c r="A466" s="251"/>
      <c r="B466" s="251"/>
      <c r="C466" s="251"/>
      <c r="D466" s="251"/>
      <c r="E466" s="251"/>
      <c r="F466" s="251"/>
      <c r="G466" s="251"/>
      <c r="H466" s="251"/>
      <c r="I466" s="251"/>
      <c r="J466" s="251"/>
      <c r="K466" s="251"/>
      <c r="L466" s="251"/>
      <c r="M466" s="251"/>
      <c r="N466" s="251"/>
      <c r="O466" s="251"/>
      <c r="P466" s="251"/>
      <c r="Q466" s="251"/>
      <c r="R466" s="251"/>
      <c r="S466" s="251"/>
      <c r="T466" s="251"/>
      <c r="U466" s="251"/>
      <c r="V466" s="251"/>
      <c r="W466" s="251"/>
      <c r="X466" s="251"/>
      <c r="Y466" s="251"/>
      <c r="Z466" s="251"/>
    </row>
    <row r="467" spans="1:26" ht="12" customHeight="1" x14ac:dyDescent="0.25">
      <c r="A467" s="251"/>
      <c r="B467" s="251"/>
      <c r="C467" s="251"/>
      <c r="D467" s="251"/>
      <c r="E467" s="251"/>
      <c r="F467" s="251"/>
      <c r="G467" s="251"/>
      <c r="H467" s="251"/>
      <c r="I467" s="251"/>
      <c r="J467" s="251"/>
      <c r="K467" s="251"/>
      <c r="L467" s="251"/>
      <c r="M467" s="251"/>
      <c r="N467" s="251"/>
      <c r="O467" s="251"/>
      <c r="P467" s="251"/>
      <c r="Q467" s="251"/>
      <c r="R467" s="251"/>
      <c r="S467" s="251"/>
      <c r="T467" s="251"/>
      <c r="U467" s="251"/>
      <c r="V467" s="251"/>
      <c r="W467" s="251"/>
      <c r="X467" s="251"/>
      <c r="Y467" s="251"/>
      <c r="Z467" s="251"/>
    </row>
    <row r="468" spans="1:26" ht="12" customHeight="1" x14ac:dyDescent="0.25">
      <c r="A468" s="251"/>
      <c r="B468" s="251"/>
      <c r="C468" s="251"/>
      <c r="D468" s="251"/>
      <c r="E468" s="251"/>
      <c r="F468" s="251"/>
      <c r="G468" s="251"/>
      <c r="H468" s="251"/>
      <c r="I468" s="251"/>
      <c r="J468" s="251"/>
      <c r="K468" s="251"/>
      <c r="L468" s="251"/>
      <c r="M468" s="251"/>
      <c r="N468" s="251"/>
      <c r="O468" s="251"/>
      <c r="P468" s="251"/>
      <c r="Q468" s="251"/>
      <c r="R468" s="251"/>
      <c r="S468" s="251"/>
      <c r="T468" s="251"/>
      <c r="U468" s="251"/>
      <c r="V468" s="251"/>
      <c r="W468" s="251"/>
      <c r="X468" s="251"/>
      <c r="Y468" s="251"/>
      <c r="Z468" s="251"/>
    </row>
    <row r="469" spans="1:26" ht="12" customHeight="1" x14ac:dyDescent="0.25">
      <c r="A469" s="251"/>
      <c r="B469" s="251"/>
      <c r="C469" s="251"/>
      <c r="D469" s="251"/>
      <c r="E469" s="251"/>
      <c r="F469" s="251"/>
      <c r="G469" s="251"/>
      <c r="H469" s="251"/>
      <c r="I469" s="251"/>
      <c r="J469" s="251"/>
      <c r="K469" s="251"/>
      <c r="L469" s="251"/>
      <c r="M469" s="251"/>
      <c r="N469" s="251"/>
      <c r="O469" s="251"/>
      <c r="P469" s="251"/>
      <c r="Q469" s="251"/>
      <c r="R469" s="251"/>
      <c r="S469" s="251"/>
      <c r="T469" s="251"/>
      <c r="U469" s="251"/>
      <c r="V469" s="251"/>
      <c r="W469" s="251"/>
      <c r="X469" s="251"/>
      <c r="Y469" s="251"/>
      <c r="Z469" s="251"/>
    </row>
    <row r="470" spans="1:26" ht="12" customHeight="1" x14ac:dyDescent="0.25">
      <c r="A470" s="251"/>
      <c r="B470" s="251"/>
      <c r="C470" s="251"/>
      <c r="D470" s="251"/>
      <c r="E470" s="251"/>
      <c r="F470" s="251"/>
      <c r="G470" s="251"/>
      <c r="H470" s="251"/>
      <c r="I470" s="251"/>
      <c r="J470" s="251"/>
      <c r="K470" s="251"/>
      <c r="L470" s="251"/>
      <c r="M470" s="251"/>
      <c r="N470" s="251"/>
      <c r="O470" s="251"/>
      <c r="P470" s="251"/>
      <c r="Q470" s="251"/>
      <c r="R470" s="251"/>
      <c r="S470" s="251"/>
      <c r="T470" s="251"/>
      <c r="U470" s="251"/>
      <c r="V470" s="251"/>
      <c r="W470" s="251"/>
      <c r="X470" s="251"/>
      <c r="Y470" s="251"/>
      <c r="Z470" s="251"/>
    </row>
    <row r="471" spans="1:26" ht="12" customHeight="1" x14ac:dyDescent="0.25">
      <c r="A471" s="251"/>
      <c r="B471" s="251"/>
      <c r="C471" s="251"/>
      <c r="D471" s="251"/>
      <c r="E471" s="251"/>
      <c r="F471" s="251"/>
      <c r="G471" s="251"/>
      <c r="H471" s="251"/>
      <c r="I471" s="251"/>
      <c r="J471" s="251"/>
      <c r="K471" s="251"/>
      <c r="L471" s="251"/>
      <c r="M471" s="251"/>
      <c r="N471" s="251"/>
      <c r="O471" s="251"/>
      <c r="P471" s="251"/>
      <c r="Q471" s="251"/>
      <c r="R471" s="251"/>
      <c r="S471" s="251"/>
      <c r="T471" s="251"/>
      <c r="U471" s="251"/>
      <c r="V471" s="251"/>
      <c r="W471" s="251"/>
      <c r="X471" s="251"/>
      <c r="Y471" s="251"/>
      <c r="Z471" s="251"/>
    </row>
    <row r="472" spans="1:26" ht="12" customHeight="1" x14ac:dyDescent="0.25">
      <c r="A472" s="251"/>
      <c r="B472" s="251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1"/>
      <c r="O472" s="251"/>
      <c r="P472" s="251"/>
      <c r="Q472" s="251"/>
      <c r="R472" s="251"/>
      <c r="S472" s="251"/>
      <c r="T472" s="251"/>
      <c r="U472" s="251"/>
      <c r="V472" s="251"/>
      <c r="W472" s="251"/>
      <c r="X472" s="251"/>
      <c r="Y472" s="251"/>
      <c r="Z472" s="251"/>
    </row>
    <row r="473" spans="1:26" ht="12" customHeight="1" x14ac:dyDescent="0.25">
      <c r="A473" s="251"/>
      <c r="B473" s="251"/>
      <c r="C473" s="251"/>
      <c r="D473" s="251"/>
      <c r="E473" s="251"/>
      <c r="F473" s="251"/>
      <c r="G473" s="251"/>
      <c r="H473" s="251"/>
      <c r="I473" s="251"/>
      <c r="J473" s="251"/>
      <c r="K473" s="251"/>
      <c r="L473" s="251"/>
      <c r="M473" s="251"/>
      <c r="N473" s="251"/>
      <c r="O473" s="251"/>
      <c r="P473" s="251"/>
      <c r="Q473" s="251"/>
      <c r="R473" s="251"/>
      <c r="S473" s="251"/>
      <c r="T473" s="251"/>
      <c r="U473" s="251"/>
      <c r="V473" s="251"/>
      <c r="W473" s="251"/>
      <c r="X473" s="251"/>
      <c r="Y473" s="251"/>
      <c r="Z473" s="251"/>
    </row>
    <row r="474" spans="1:26" ht="12" customHeight="1" x14ac:dyDescent="0.25">
      <c r="A474" s="251"/>
      <c r="B474" s="251"/>
      <c r="C474" s="251"/>
      <c r="D474" s="251"/>
      <c r="E474" s="251"/>
      <c r="F474" s="251"/>
      <c r="G474" s="251"/>
      <c r="H474" s="251"/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  <c r="S474" s="251"/>
      <c r="T474" s="251"/>
      <c r="U474" s="251"/>
      <c r="V474" s="251"/>
      <c r="W474" s="251"/>
      <c r="X474" s="251"/>
      <c r="Y474" s="251"/>
      <c r="Z474" s="251"/>
    </row>
    <row r="475" spans="1:26" ht="12" customHeight="1" x14ac:dyDescent="0.25">
      <c r="A475" s="251"/>
      <c r="B475" s="251"/>
      <c r="C475" s="251"/>
      <c r="D475" s="251"/>
      <c r="E475" s="251"/>
      <c r="F475" s="251"/>
      <c r="G475" s="251"/>
      <c r="H475" s="251"/>
      <c r="I475" s="251"/>
      <c r="J475" s="251"/>
      <c r="K475" s="251"/>
      <c r="L475" s="251"/>
      <c r="M475" s="251"/>
      <c r="N475" s="251"/>
      <c r="O475" s="251"/>
      <c r="P475" s="251"/>
      <c r="Q475" s="251"/>
      <c r="R475" s="251"/>
      <c r="S475" s="251"/>
      <c r="T475" s="251"/>
      <c r="U475" s="251"/>
      <c r="V475" s="251"/>
      <c r="W475" s="251"/>
      <c r="X475" s="251"/>
      <c r="Y475" s="251"/>
      <c r="Z475" s="251"/>
    </row>
    <row r="476" spans="1:26" ht="12" customHeight="1" x14ac:dyDescent="0.25">
      <c r="A476" s="251"/>
      <c r="B476" s="251"/>
      <c r="C476" s="251"/>
      <c r="D476" s="251"/>
      <c r="E476" s="251"/>
      <c r="F476" s="251"/>
      <c r="G476" s="251"/>
      <c r="H476" s="251"/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  <c r="S476" s="251"/>
      <c r="T476" s="251"/>
      <c r="U476" s="251"/>
      <c r="V476" s="251"/>
      <c r="W476" s="251"/>
      <c r="X476" s="251"/>
      <c r="Y476" s="251"/>
      <c r="Z476" s="251"/>
    </row>
    <row r="477" spans="1:26" ht="12" customHeight="1" x14ac:dyDescent="0.25">
      <c r="A477" s="251"/>
      <c r="B477" s="251"/>
      <c r="C477" s="251"/>
      <c r="D477" s="251"/>
      <c r="E477" s="251"/>
      <c r="F477" s="251"/>
      <c r="G477" s="251"/>
      <c r="H477" s="251"/>
      <c r="I477" s="251"/>
      <c r="J477" s="251"/>
      <c r="K477" s="251"/>
      <c r="L477" s="251"/>
      <c r="M477" s="251"/>
      <c r="N477" s="251"/>
      <c r="O477" s="251"/>
      <c r="P477" s="251"/>
      <c r="Q477" s="251"/>
      <c r="R477" s="251"/>
      <c r="S477" s="251"/>
      <c r="T477" s="251"/>
      <c r="U477" s="251"/>
      <c r="V477" s="251"/>
      <c r="W477" s="251"/>
      <c r="X477" s="251"/>
      <c r="Y477" s="251"/>
      <c r="Z477" s="251"/>
    </row>
    <row r="478" spans="1:26" ht="12" customHeight="1" x14ac:dyDescent="0.25">
      <c r="A478" s="251"/>
      <c r="B478" s="251"/>
      <c r="C478" s="251"/>
      <c r="D478" s="251"/>
      <c r="E478" s="251"/>
      <c r="F478" s="251"/>
      <c r="G478" s="251"/>
      <c r="H478" s="251"/>
      <c r="I478" s="251"/>
      <c r="J478" s="251"/>
      <c r="K478" s="251"/>
      <c r="L478" s="251"/>
      <c r="M478" s="251"/>
      <c r="N478" s="251"/>
      <c r="O478" s="251"/>
      <c r="P478" s="251"/>
      <c r="Q478" s="251"/>
      <c r="R478" s="251"/>
      <c r="S478" s="251"/>
      <c r="T478" s="251"/>
      <c r="U478" s="251"/>
      <c r="V478" s="251"/>
      <c r="W478" s="251"/>
      <c r="X478" s="251"/>
      <c r="Y478" s="251"/>
      <c r="Z478" s="251"/>
    </row>
    <row r="479" spans="1:26" ht="12" customHeight="1" x14ac:dyDescent="0.25">
      <c r="A479" s="251"/>
      <c r="B479" s="251"/>
      <c r="C479" s="251"/>
      <c r="D479" s="251"/>
      <c r="E479" s="251"/>
      <c r="F479" s="251"/>
      <c r="G479" s="251"/>
      <c r="H479" s="251"/>
      <c r="I479" s="251"/>
      <c r="J479" s="251"/>
      <c r="K479" s="251"/>
      <c r="L479" s="251"/>
      <c r="M479" s="251"/>
      <c r="N479" s="251"/>
      <c r="O479" s="251"/>
      <c r="P479" s="251"/>
      <c r="Q479" s="251"/>
      <c r="R479" s="251"/>
      <c r="S479" s="251"/>
      <c r="T479" s="251"/>
      <c r="U479" s="251"/>
      <c r="V479" s="251"/>
      <c r="W479" s="251"/>
      <c r="X479" s="251"/>
      <c r="Y479" s="251"/>
      <c r="Z479" s="251"/>
    </row>
    <row r="480" spans="1:26" ht="12" customHeight="1" x14ac:dyDescent="0.25">
      <c r="A480" s="251"/>
      <c r="B480" s="251"/>
      <c r="C480" s="251"/>
      <c r="D480" s="251"/>
      <c r="E480" s="251"/>
      <c r="F480" s="251"/>
      <c r="G480" s="251"/>
      <c r="H480" s="251"/>
      <c r="I480" s="251"/>
      <c r="J480" s="251"/>
      <c r="K480" s="251"/>
      <c r="L480" s="251"/>
      <c r="M480" s="251"/>
      <c r="N480" s="251"/>
      <c r="O480" s="251"/>
      <c r="P480" s="251"/>
      <c r="Q480" s="251"/>
      <c r="R480" s="251"/>
      <c r="S480" s="251"/>
      <c r="T480" s="251"/>
      <c r="U480" s="251"/>
      <c r="V480" s="251"/>
      <c r="W480" s="251"/>
      <c r="X480" s="251"/>
      <c r="Y480" s="251"/>
      <c r="Z480" s="251"/>
    </row>
    <row r="481" spans="1:26" ht="12" customHeight="1" x14ac:dyDescent="0.25">
      <c r="A481" s="251"/>
      <c r="B481" s="251"/>
      <c r="C481" s="251"/>
      <c r="D481" s="251"/>
      <c r="E481" s="251"/>
      <c r="F481" s="251"/>
      <c r="G481" s="251"/>
      <c r="H481" s="251"/>
      <c r="I481" s="251"/>
      <c r="J481" s="251"/>
      <c r="K481" s="251"/>
      <c r="L481" s="251"/>
      <c r="M481" s="251"/>
      <c r="N481" s="251"/>
      <c r="O481" s="251"/>
      <c r="P481" s="251"/>
      <c r="Q481" s="251"/>
      <c r="R481" s="251"/>
      <c r="S481" s="251"/>
      <c r="T481" s="251"/>
      <c r="U481" s="251"/>
      <c r="V481" s="251"/>
      <c r="W481" s="251"/>
      <c r="X481" s="251"/>
      <c r="Y481" s="251"/>
      <c r="Z481" s="251"/>
    </row>
    <row r="482" spans="1:26" ht="12" customHeight="1" x14ac:dyDescent="0.25">
      <c r="A482" s="251"/>
      <c r="B482" s="251"/>
      <c r="C482" s="251"/>
      <c r="D482" s="251"/>
      <c r="E482" s="251"/>
      <c r="F482" s="251"/>
      <c r="G482" s="251"/>
      <c r="H482" s="251"/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  <c r="S482" s="251"/>
      <c r="T482" s="251"/>
      <c r="U482" s="251"/>
      <c r="V482" s="251"/>
      <c r="W482" s="251"/>
      <c r="X482" s="251"/>
      <c r="Y482" s="251"/>
      <c r="Z482" s="251"/>
    </row>
    <row r="483" spans="1:26" ht="12" customHeight="1" x14ac:dyDescent="0.25">
      <c r="A483" s="251"/>
      <c r="B483" s="251"/>
      <c r="C483" s="251"/>
      <c r="D483" s="251"/>
      <c r="E483" s="251"/>
      <c r="F483" s="251"/>
      <c r="G483" s="251"/>
      <c r="H483" s="251"/>
      <c r="I483" s="251"/>
      <c r="J483" s="251"/>
      <c r="K483" s="251"/>
      <c r="L483" s="251"/>
      <c r="M483" s="251"/>
      <c r="N483" s="251"/>
      <c r="O483" s="251"/>
      <c r="P483" s="251"/>
      <c r="Q483" s="251"/>
      <c r="R483" s="251"/>
      <c r="S483" s="251"/>
      <c r="T483" s="251"/>
      <c r="U483" s="251"/>
      <c r="V483" s="251"/>
      <c r="W483" s="251"/>
      <c r="X483" s="251"/>
      <c r="Y483" s="251"/>
      <c r="Z483" s="251"/>
    </row>
    <row r="484" spans="1:26" ht="12" customHeight="1" x14ac:dyDescent="0.25">
      <c r="A484" s="251"/>
      <c r="B484" s="251"/>
      <c r="C484" s="251"/>
      <c r="D484" s="251"/>
      <c r="E484" s="251"/>
      <c r="F484" s="251"/>
      <c r="G484" s="251"/>
      <c r="H484" s="251"/>
      <c r="I484" s="251"/>
      <c r="J484" s="251"/>
      <c r="K484" s="251"/>
      <c r="L484" s="251"/>
      <c r="M484" s="251"/>
      <c r="N484" s="251"/>
      <c r="O484" s="251"/>
      <c r="P484" s="251"/>
      <c r="Q484" s="251"/>
      <c r="R484" s="251"/>
      <c r="S484" s="251"/>
      <c r="T484" s="251"/>
      <c r="U484" s="251"/>
      <c r="V484" s="251"/>
      <c r="W484" s="251"/>
      <c r="X484" s="251"/>
      <c r="Y484" s="251"/>
      <c r="Z484" s="251"/>
    </row>
    <row r="485" spans="1:26" ht="12" customHeight="1" x14ac:dyDescent="0.25">
      <c r="A485" s="251"/>
      <c r="B485" s="251"/>
      <c r="C485" s="251"/>
      <c r="D485" s="251"/>
      <c r="E485" s="251"/>
      <c r="F485" s="251"/>
      <c r="G485" s="251"/>
      <c r="H485" s="251"/>
      <c r="I485" s="251"/>
      <c r="J485" s="251"/>
      <c r="K485" s="251"/>
      <c r="L485" s="251"/>
      <c r="M485" s="251"/>
      <c r="N485" s="251"/>
      <c r="O485" s="251"/>
      <c r="P485" s="251"/>
      <c r="Q485" s="251"/>
      <c r="R485" s="251"/>
      <c r="S485" s="251"/>
      <c r="T485" s="251"/>
      <c r="U485" s="251"/>
      <c r="V485" s="251"/>
      <c r="W485" s="251"/>
      <c r="X485" s="251"/>
      <c r="Y485" s="251"/>
      <c r="Z485" s="251"/>
    </row>
    <row r="486" spans="1:26" ht="12" customHeight="1" x14ac:dyDescent="0.25">
      <c r="A486" s="251"/>
      <c r="B486" s="251"/>
      <c r="C486" s="251"/>
      <c r="D486" s="251"/>
      <c r="E486" s="251"/>
      <c r="F486" s="251"/>
      <c r="G486" s="251"/>
      <c r="H486" s="251"/>
      <c r="I486" s="251"/>
      <c r="J486" s="251"/>
      <c r="K486" s="251"/>
      <c r="L486" s="251"/>
      <c r="M486" s="251"/>
      <c r="N486" s="251"/>
      <c r="O486" s="251"/>
      <c r="P486" s="251"/>
      <c r="Q486" s="251"/>
      <c r="R486" s="251"/>
      <c r="S486" s="251"/>
      <c r="T486" s="251"/>
      <c r="U486" s="251"/>
      <c r="V486" s="251"/>
      <c r="W486" s="251"/>
      <c r="X486" s="251"/>
      <c r="Y486" s="251"/>
      <c r="Z486" s="251"/>
    </row>
    <row r="487" spans="1:26" ht="12" customHeight="1" x14ac:dyDescent="0.25">
      <c r="A487" s="251"/>
      <c r="B487" s="251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251"/>
      <c r="Z487" s="251"/>
    </row>
    <row r="488" spans="1:26" ht="12" customHeight="1" x14ac:dyDescent="0.25">
      <c r="A488" s="251"/>
      <c r="B488" s="251"/>
      <c r="C488" s="251"/>
      <c r="D488" s="251"/>
      <c r="E488" s="251"/>
      <c r="F488" s="251"/>
      <c r="G488" s="251"/>
      <c r="H488" s="251"/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  <c r="S488" s="251"/>
      <c r="T488" s="251"/>
      <c r="U488" s="251"/>
      <c r="V488" s="251"/>
      <c r="W488" s="251"/>
      <c r="X488" s="251"/>
      <c r="Y488" s="251"/>
      <c r="Z488" s="251"/>
    </row>
    <row r="489" spans="1:26" ht="12" customHeight="1" x14ac:dyDescent="0.25">
      <c r="A489" s="251"/>
      <c r="B489" s="251"/>
      <c r="C489" s="251"/>
      <c r="D489" s="251"/>
      <c r="E489" s="251"/>
      <c r="F489" s="251"/>
      <c r="G489" s="251"/>
      <c r="H489" s="251"/>
      <c r="I489" s="251"/>
      <c r="J489" s="251"/>
      <c r="K489" s="251"/>
      <c r="L489" s="251"/>
      <c r="M489" s="251"/>
      <c r="N489" s="251"/>
      <c r="O489" s="251"/>
      <c r="P489" s="251"/>
      <c r="Q489" s="251"/>
      <c r="R489" s="251"/>
      <c r="S489" s="251"/>
      <c r="T489" s="251"/>
      <c r="U489" s="251"/>
      <c r="V489" s="251"/>
      <c r="W489" s="251"/>
      <c r="X489" s="251"/>
      <c r="Y489" s="251"/>
      <c r="Z489" s="251"/>
    </row>
    <row r="490" spans="1:26" ht="12" customHeight="1" x14ac:dyDescent="0.25">
      <c r="A490" s="251"/>
      <c r="B490" s="251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  <c r="Q490" s="251"/>
      <c r="R490" s="251"/>
      <c r="S490" s="251"/>
      <c r="T490" s="251"/>
      <c r="U490" s="251"/>
      <c r="V490" s="251"/>
      <c r="W490" s="251"/>
      <c r="X490" s="251"/>
      <c r="Y490" s="251"/>
      <c r="Z490" s="251"/>
    </row>
    <row r="491" spans="1:26" ht="12" customHeight="1" x14ac:dyDescent="0.25">
      <c r="A491" s="251"/>
      <c r="B491" s="251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251"/>
      <c r="Z491" s="251"/>
    </row>
    <row r="492" spans="1:26" ht="12" customHeight="1" x14ac:dyDescent="0.25">
      <c r="A492" s="251"/>
      <c r="B492" s="251"/>
      <c r="C492" s="251"/>
      <c r="D492" s="251"/>
      <c r="E492" s="251"/>
      <c r="F492" s="251"/>
      <c r="G492" s="251"/>
      <c r="H492" s="251"/>
      <c r="I492" s="251"/>
      <c r="J492" s="251"/>
      <c r="K492" s="251"/>
      <c r="L492" s="251"/>
      <c r="M492" s="251"/>
      <c r="N492" s="251"/>
      <c r="O492" s="251"/>
      <c r="P492" s="251"/>
      <c r="Q492" s="251"/>
      <c r="R492" s="251"/>
      <c r="S492" s="251"/>
      <c r="T492" s="251"/>
      <c r="U492" s="251"/>
      <c r="V492" s="251"/>
      <c r="W492" s="251"/>
      <c r="X492" s="251"/>
      <c r="Y492" s="251"/>
      <c r="Z492" s="251"/>
    </row>
    <row r="493" spans="1:26" ht="12" customHeight="1" x14ac:dyDescent="0.25">
      <c r="A493" s="251"/>
      <c r="B493" s="251"/>
      <c r="C493" s="251"/>
      <c r="D493" s="251"/>
      <c r="E493" s="251"/>
      <c r="F493" s="251"/>
      <c r="G493" s="251"/>
      <c r="H493" s="251"/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  <c r="S493" s="251"/>
      <c r="T493" s="251"/>
      <c r="U493" s="251"/>
      <c r="V493" s="251"/>
      <c r="W493" s="251"/>
      <c r="X493" s="251"/>
      <c r="Y493" s="251"/>
      <c r="Z493" s="251"/>
    </row>
    <row r="494" spans="1:26" ht="12" customHeight="1" x14ac:dyDescent="0.25">
      <c r="A494" s="251"/>
      <c r="B494" s="251"/>
      <c r="C494" s="251"/>
      <c r="D494" s="251"/>
      <c r="E494" s="251"/>
      <c r="F494" s="251"/>
      <c r="G494" s="251"/>
      <c r="H494" s="251"/>
      <c r="I494" s="251"/>
      <c r="J494" s="251"/>
      <c r="K494" s="251"/>
      <c r="L494" s="251"/>
      <c r="M494" s="251"/>
      <c r="N494" s="251"/>
      <c r="O494" s="251"/>
      <c r="P494" s="251"/>
      <c r="Q494" s="251"/>
      <c r="R494" s="251"/>
      <c r="S494" s="251"/>
      <c r="T494" s="251"/>
      <c r="U494" s="251"/>
      <c r="V494" s="251"/>
      <c r="W494" s="251"/>
      <c r="X494" s="251"/>
      <c r="Y494" s="251"/>
      <c r="Z494" s="251"/>
    </row>
    <row r="495" spans="1:26" ht="12" customHeight="1" x14ac:dyDescent="0.25">
      <c r="A495" s="251"/>
      <c r="B495" s="251"/>
      <c r="C495" s="251"/>
      <c r="D495" s="251"/>
      <c r="E495" s="251"/>
      <c r="F495" s="251"/>
      <c r="G495" s="251"/>
      <c r="H495" s="251"/>
      <c r="I495" s="251"/>
      <c r="J495" s="251"/>
      <c r="K495" s="251"/>
      <c r="L495" s="251"/>
      <c r="M495" s="251"/>
      <c r="N495" s="251"/>
      <c r="O495" s="251"/>
      <c r="P495" s="251"/>
      <c r="Q495" s="251"/>
      <c r="R495" s="251"/>
      <c r="S495" s="251"/>
      <c r="T495" s="251"/>
      <c r="U495" s="251"/>
      <c r="V495" s="251"/>
      <c r="W495" s="251"/>
      <c r="X495" s="251"/>
      <c r="Y495" s="251"/>
      <c r="Z495" s="251"/>
    </row>
    <row r="496" spans="1:26" ht="12" customHeight="1" x14ac:dyDescent="0.25">
      <c r="A496" s="251"/>
      <c r="B496" s="251"/>
      <c r="C496" s="251"/>
      <c r="D496" s="251"/>
      <c r="E496" s="251"/>
      <c r="F496" s="251"/>
      <c r="G496" s="251"/>
      <c r="H496" s="251"/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  <c r="S496" s="251"/>
      <c r="T496" s="251"/>
      <c r="U496" s="251"/>
      <c r="V496" s="251"/>
      <c r="W496" s="251"/>
      <c r="X496" s="251"/>
      <c r="Y496" s="251"/>
      <c r="Z496" s="251"/>
    </row>
    <row r="497" spans="1:26" ht="12" customHeight="1" x14ac:dyDescent="0.25">
      <c r="A497" s="251"/>
      <c r="B497" s="251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</row>
    <row r="498" spans="1:26" ht="12" customHeight="1" x14ac:dyDescent="0.25">
      <c r="A498" s="251"/>
      <c r="B498" s="251"/>
      <c r="C498" s="251"/>
      <c r="D498" s="251"/>
      <c r="E498" s="251"/>
      <c r="F498" s="251"/>
      <c r="G498" s="251"/>
      <c r="H498" s="251"/>
      <c r="I498" s="251"/>
      <c r="J498" s="251"/>
      <c r="K498" s="251"/>
      <c r="L498" s="251"/>
      <c r="M498" s="251"/>
      <c r="N498" s="251"/>
      <c r="O498" s="251"/>
      <c r="P498" s="251"/>
      <c r="Q498" s="251"/>
      <c r="R498" s="251"/>
      <c r="S498" s="251"/>
      <c r="T498" s="251"/>
      <c r="U498" s="251"/>
      <c r="V498" s="251"/>
      <c r="W498" s="251"/>
      <c r="X498" s="251"/>
      <c r="Y498" s="251"/>
      <c r="Z498" s="251"/>
    </row>
    <row r="499" spans="1:26" ht="12" customHeight="1" x14ac:dyDescent="0.25">
      <c r="A499" s="251"/>
      <c r="B499" s="251"/>
      <c r="C499" s="251"/>
      <c r="D499" s="251"/>
      <c r="E499" s="251"/>
      <c r="F499" s="251"/>
      <c r="G499" s="251"/>
      <c r="H499" s="251"/>
      <c r="I499" s="251"/>
      <c r="J499" s="251"/>
      <c r="K499" s="251"/>
      <c r="L499" s="251"/>
      <c r="M499" s="251"/>
      <c r="N499" s="251"/>
      <c r="O499" s="251"/>
      <c r="P499" s="251"/>
      <c r="Q499" s="251"/>
      <c r="R499" s="251"/>
      <c r="S499" s="251"/>
      <c r="T499" s="251"/>
      <c r="U499" s="251"/>
      <c r="V499" s="251"/>
      <c r="W499" s="251"/>
      <c r="X499" s="251"/>
      <c r="Y499" s="251"/>
      <c r="Z499" s="251"/>
    </row>
    <row r="500" spans="1:26" ht="12" customHeight="1" x14ac:dyDescent="0.25">
      <c r="A500" s="251"/>
      <c r="B500" s="251"/>
      <c r="C500" s="251"/>
      <c r="D500" s="251"/>
      <c r="E500" s="251"/>
      <c r="F500" s="251"/>
      <c r="G500" s="251"/>
      <c r="H500" s="251"/>
      <c r="I500" s="251"/>
      <c r="J500" s="251"/>
      <c r="K500" s="251"/>
      <c r="L500" s="251"/>
      <c r="M500" s="251"/>
      <c r="N500" s="251"/>
      <c r="O500" s="251"/>
      <c r="P500" s="251"/>
      <c r="Q500" s="251"/>
      <c r="R500" s="251"/>
      <c r="S500" s="251"/>
      <c r="T500" s="251"/>
      <c r="U500" s="251"/>
      <c r="V500" s="251"/>
      <c r="W500" s="251"/>
      <c r="X500" s="251"/>
      <c r="Y500" s="251"/>
      <c r="Z500" s="251"/>
    </row>
    <row r="501" spans="1:26" ht="12" customHeight="1" x14ac:dyDescent="0.25">
      <c r="A501" s="251"/>
      <c r="B501" s="251"/>
      <c r="C501" s="251"/>
      <c r="D501" s="251"/>
      <c r="E501" s="251"/>
      <c r="F501" s="251"/>
      <c r="G501" s="251"/>
      <c r="H501" s="251"/>
      <c r="I501" s="251"/>
      <c r="J501" s="251"/>
      <c r="K501" s="251"/>
      <c r="L501" s="251"/>
      <c r="M501" s="251"/>
      <c r="N501" s="251"/>
      <c r="O501" s="251"/>
      <c r="P501" s="251"/>
      <c r="Q501" s="251"/>
      <c r="R501" s="251"/>
      <c r="S501" s="251"/>
      <c r="T501" s="251"/>
      <c r="U501" s="251"/>
      <c r="V501" s="251"/>
      <c r="W501" s="251"/>
      <c r="X501" s="251"/>
      <c r="Y501" s="251"/>
      <c r="Z501" s="251"/>
    </row>
    <row r="502" spans="1:26" ht="12" customHeight="1" x14ac:dyDescent="0.25">
      <c r="A502" s="251"/>
      <c r="B502" s="251"/>
      <c r="C502" s="251"/>
      <c r="D502" s="251"/>
      <c r="E502" s="251"/>
      <c r="F502" s="251"/>
      <c r="G502" s="251"/>
      <c r="H502" s="251"/>
      <c r="I502" s="251"/>
      <c r="J502" s="251"/>
      <c r="K502" s="251"/>
      <c r="L502" s="251"/>
      <c r="M502" s="251"/>
      <c r="N502" s="251"/>
      <c r="O502" s="251"/>
      <c r="P502" s="251"/>
      <c r="Q502" s="251"/>
      <c r="R502" s="251"/>
      <c r="S502" s="251"/>
      <c r="T502" s="251"/>
      <c r="U502" s="251"/>
      <c r="V502" s="251"/>
      <c r="W502" s="251"/>
      <c r="X502" s="251"/>
      <c r="Y502" s="251"/>
      <c r="Z502" s="251"/>
    </row>
    <row r="503" spans="1:26" ht="12" customHeight="1" x14ac:dyDescent="0.25">
      <c r="A503" s="251"/>
      <c r="B503" s="251"/>
      <c r="C503" s="251"/>
      <c r="D503" s="251"/>
      <c r="E503" s="251"/>
      <c r="F503" s="251"/>
      <c r="G503" s="251"/>
      <c r="H503" s="251"/>
      <c r="I503" s="251"/>
      <c r="J503" s="251"/>
      <c r="K503" s="251"/>
      <c r="L503" s="251"/>
      <c r="M503" s="251"/>
      <c r="N503" s="251"/>
      <c r="O503" s="251"/>
      <c r="P503" s="251"/>
      <c r="Q503" s="251"/>
      <c r="R503" s="251"/>
      <c r="S503" s="251"/>
      <c r="T503" s="251"/>
      <c r="U503" s="251"/>
      <c r="V503" s="251"/>
      <c r="W503" s="251"/>
      <c r="X503" s="251"/>
      <c r="Y503" s="251"/>
      <c r="Z503" s="251"/>
    </row>
    <row r="504" spans="1:26" ht="12" customHeight="1" x14ac:dyDescent="0.25">
      <c r="A504" s="251"/>
      <c r="B504" s="251"/>
      <c r="C504" s="251"/>
      <c r="D504" s="251"/>
      <c r="E504" s="251"/>
      <c r="F504" s="251"/>
      <c r="G504" s="251"/>
      <c r="H504" s="251"/>
      <c r="I504" s="251"/>
      <c r="J504" s="251"/>
      <c r="K504" s="251"/>
      <c r="L504" s="251"/>
      <c r="M504" s="251"/>
      <c r="N504" s="251"/>
      <c r="O504" s="251"/>
      <c r="P504" s="251"/>
      <c r="Q504" s="251"/>
      <c r="R504" s="251"/>
      <c r="S504" s="251"/>
      <c r="T504" s="251"/>
      <c r="U504" s="251"/>
      <c r="V504" s="251"/>
      <c r="W504" s="251"/>
      <c r="X504" s="251"/>
      <c r="Y504" s="251"/>
      <c r="Z504" s="251"/>
    </row>
    <row r="505" spans="1:26" ht="12" customHeight="1" x14ac:dyDescent="0.25">
      <c r="A505" s="251"/>
      <c r="B505" s="251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251"/>
      <c r="Z505" s="251"/>
    </row>
    <row r="506" spans="1:26" ht="12" customHeight="1" x14ac:dyDescent="0.25">
      <c r="A506" s="251"/>
      <c r="B506" s="251"/>
      <c r="C506" s="251"/>
      <c r="D506" s="251"/>
      <c r="E506" s="251"/>
      <c r="F506" s="251"/>
      <c r="G506" s="251"/>
      <c r="H506" s="251"/>
      <c r="I506" s="251"/>
      <c r="J506" s="251"/>
      <c r="K506" s="251"/>
      <c r="L506" s="251"/>
      <c r="M506" s="251"/>
      <c r="N506" s="251"/>
      <c r="O506" s="251"/>
      <c r="P506" s="251"/>
      <c r="Q506" s="251"/>
      <c r="R506" s="251"/>
      <c r="S506" s="251"/>
      <c r="T506" s="251"/>
      <c r="U506" s="251"/>
      <c r="V506" s="251"/>
      <c r="W506" s="251"/>
      <c r="X506" s="251"/>
      <c r="Y506" s="251"/>
      <c r="Z506" s="251"/>
    </row>
    <row r="507" spans="1:26" ht="12" customHeight="1" x14ac:dyDescent="0.25">
      <c r="A507" s="251"/>
      <c r="B507" s="251"/>
      <c r="C507" s="251"/>
      <c r="D507" s="251"/>
      <c r="E507" s="251"/>
      <c r="F507" s="251"/>
      <c r="G507" s="251"/>
      <c r="H507" s="251"/>
      <c r="I507" s="251"/>
      <c r="J507" s="251"/>
      <c r="K507" s="251"/>
      <c r="L507" s="251"/>
      <c r="M507" s="251"/>
      <c r="N507" s="251"/>
      <c r="O507" s="251"/>
      <c r="P507" s="251"/>
      <c r="Q507" s="251"/>
      <c r="R507" s="251"/>
      <c r="S507" s="251"/>
      <c r="T507" s="251"/>
      <c r="U507" s="251"/>
      <c r="V507" s="251"/>
      <c r="W507" s="251"/>
      <c r="X507" s="251"/>
      <c r="Y507" s="251"/>
      <c r="Z507" s="251"/>
    </row>
    <row r="508" spans="1:26" ht="12" customHeight="1" x14ac:dyDescent="0.25">
      <c r="A508" s="251"/>
      <c r="B508" s="251"/>
      <c r="C508" s="251"/>
      <c r="D508" s="251"/>
      <c r="E508" s="251"/>
      <c r="F508" s="251"/>
      <c r="G508" s="251"/>
      <c r="H508" s="251"/>
      <c r="I508" s="251"/>
      <c r="J508" s="251"/>
      <c r="K508" s="251"/>
      <c r="L508" s="251"/>
      <c r="M508" s="251"/>
      <c r="N508" s="251"/>
      <c r="O508" s="251"/>
      <c r="P508" s="251"/>
      <c r="Q508" s="251"/>
      <c r="R508" s="251"/>
      <c r="S508" s="251"/>
      <c r="T508" s="251"/>
      <c r="U508" s="251"/>
      <c r="V508" s="251"/>
      <c r="W508" s="251"/>
      <c r="X508" s="251"/>
      <c r="Y508" s="251"/>
      <c r="Z508" s="251"/>
    </row>
    <row r="509" spans="1:26" ht="12" customHeight="1" x14ac:dyDescent="0.25">
      <c r="A509" s="251"/>
      <c r="B509" s="251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  <c r="Q509" s="251"/>
      <c r="R509" s="251"/>
      <c r="S509" s="251"/>
      <c r="T509" s="251"/>
      <c r="U509" s="251"/>
      <c r="V509" s="251"/>
      <c r="W509" s="251"/>
      <c r="X509" s="251"/>
      <c r="Y509" s="251"/>
      <c r="Z509" s="251"/>
    </row>
    <row r="510" spans="1:26" ht="12" customHeight="1" x14ac:dyDescent="0.25">
      <c r="A510" s="251"/>
      <c r="B510" s="251"/>
      <c r="C510" s="251"/>
      <c r="D510" s="251"/>
      <c r="E510" s="251"/>
      <c r="F510" s="251"/>
      <c r="G510" s="251"/>
      <c r="H510" s="251"/>
      <c r="I510" s="251"/>
      <c r="J510" s="251"/>
      <c r="K510" s="251"/>
      <c r="L510" s="251"/>
      <c r="M510" s="251"/>
      <c r="N510" s="251"/>
      <c r="O510" s="251"/>
      <c r="P510" s="251"/>
      <c r="Q510" s="251"/>
      <c r="R510" s="251"/>
      <c r="S510" s="251"/>
      <c r="T510" s="251"/>
      <c r="U510" s="251"/>
      <c r="V510" s="251"/>
      <c r="W510" s="251"/>
      <c r="X510" s="251"/>
      <c r="Y510" s="251"/>
      <c r="Z510" s="251"/>
    </row>
    <row r="511" spans="1:26" ht="12" customHeight="1" x14ac:dyDescent="0.25">
      <c r="A511" s="251"/>
      <c r="B511" s="251"/>
      <c r="C511" s="251"/>
      <c r="D511" s="251"/>
      <c r="E511" s="251"/>
      <c r="F511" s="251"/>
      <c r="G511" s="251"/>
      <c r="H511" s="251"/>
      <c r="I511" s="251"/>
      <c r="J511" s="251"/>
      <c r="K511" s="251"/>
      <c r="L511" s="251"/>
      <c r="M511" s="251"/>
      <c r="N511" s="251"/>
      <c r="O511" s="251"/>
      <c r="P511" s="251"/>
      <c r="Q511" s="251"/>
      <c r="R511" s="251"/>
      <c r="S511" s="251"/>
      <c r="T511" s="251"/>
      <c r="U511" s="251"/>
      <c r="V511" s="251"/>
      <c r="W511" s="251"/>
      <c r="X511" s="251"/>
      <c r="Y511" s="251"/>
      <c r="Z511" s="251"/>
    </row>
    <row r="512" spans="1:26" ht="12" customHeight="1" x14ac:dyDescent="0.25">
      <c r="A512" s="251"/>
      <c r="B512" s="251"/>
      <c r="C512" s="251"/>
      <c r="D512" s="251"/>
      <c r="E512" s="251"/>
      <c r="F512" s="251"/>
      <c r="G512" s="251"/>
      <c r="H512" s="251"/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  <c r="Z512" s="251"/>
    </row>
    <row r="513" spans="1:26" ht="12" customHeight="1" x14ac:dyDescent="0.25">
      <c r="A513" s="251"/>
      <c r="B513" s="251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  <c r="Q513" s="251"/>
      <c r="R513" s="251"/>
      <c r="S513" s="251"/>
      <c r="T513" s="251"/>
      <c r="U513" s="251"/>
      <c r="V513" s="251"/>
      <c r="W513" s="251"/>
      <c r="X513" s="251"/>
      <c r="Y513" s="251"/>
      <c r="Z513" s="251"/>
    </row>
    <row r="514" spans="1:26" ht="12" customHeight="1" x14ac:dyDescent="0.25">
      <c r="A514" s="251"/>
      <c r="B514" s="251"/>
      <c r="C514" s="251"/>
      <c r="D514" s="251"/>
      <c r="E514" s="251"/>
      <c r="F514" s="251"/>
      <c r="G514" s="251"/>
      <c r="H514" s="251"/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  <c r="S514" s="251"/>
      <c r="T514" s="251"/>
      <c r="U514" s="251"/>
      <c r="V514" s="251"/>
      <c r="W514" s="251"/>
      <c r="X514" s="251"/>
      <c r="Y514" s="251"/>
      <c r="Z514" s="251"/>
    </row>
    <row r="515" spans="1:26" ht="12" customHeight="1" x14ac:dyDescent="0.25">
      <c r="A515" s="251"/>
      <c r="B515" s="251"/>
      <c r="C515" s="251"/>
      <c r="D515" s="251"/>
      <c r="E515" s="251"/>
      <c r="F515" s="251"/>
      <c r="G515" s="251"/>
      <c r="H515" s="251"/>
      <c r="I515" s="251"/>
      <c r="J515" s="251"/>
      <c r="K515" s="251"/>
      <c r="L515" s="251"/>
      <c r="M515" s="251"/>
      <c r="N515" s="251"/>
      <c r="O515" s="251"/>
      <c r="P515" s="251"/>
      <c r="Q515" s="251"/>
      <c r="R515" s="251"/>
      <c r="S515" s="251"/>
      <c r="T515" s="251"/>
      <c r="U515" s="251"/>
      <c r="V515" s="251"/>
      <c r="W515" s="251"/>
      <c r="X515" s="251"/>
      <c r="Y515" s="251"/>
      <c r="Z515" s="251"/>
    </row>
    <row r="516" spans="1:26" ht="12" customHeight="1" x14ac:dyDescent="0.25">
      <c r="A516" s="251"/>
      <c r="B516" s="251"/>
      <c r="C516" s="251"/>
      <c r="D516" s="251"/>
      <c r="E516" s="251"/>
      <c r="F516" s="251"/>
      <c r="G516" s="251"/>
      <c r="H516" s="251"/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  <c r="S516" s="251"/>
      <c r="T516" s="251"/>
      <c r="U516" s="251"/>
      <c r="V516" s="251"/>
      <c r="W516" s="251"/>
      <c r="X516" s="251"/>
      <c r="Y516" s="251"/>
      <c r="Z516" s="251"/>
    </row>
    <row r="517" spans="1:26" ht="12" customHeight="1" x14ac:dyDescent="0.25">
      <c r="A517" s="251"/>
      <c r="B517" s="251"/>
      <c r="C517" s="251"/>
      <c r="D517" s="251"/>
      <c r="E517" s="251"/>
      <c r="F517" s="251"/>
      <c r="G517" s="251"/>
      <c r="H517" s="251"/>
      <c r="I517" s="251"/>
      <c r="J517" s="251"/>
      <c r="K517" s="251"/>
      <c r="L517" s="251"/>
      <c r="M517" s="251"/>
      <c r="N517" s="251"/>
      <c r="O517" s="251"/>
      <c r="P517" s="251"/>
      <c r="Q517" s="251"/>
      <c r="R517" s="251"/>
      <c r="S517" s="251"/>
      <c r="T517" s="251"/>
      <c r="U517" s="251"/>
      <c r="V517" s="251"/>
      <c r="W517" s="251"/>
      <c r="X517" s="251"/>
      <c r="Y517" s="251"/>
      <c r="Z517" s="251"/>
    </row>
    <row r="518" spans="1:26" ht="12" customHeight="1" x14ac:dyDescent="0.25">
      <c r="A518" s="251"/>
      <c r="B518" s="251"/>
      <c r="C518" s="251"/>
      <c r="D518" s="251"/>
      <c r="E518" s="251"/>
      <c r="F518" s="251"/>
      <c r="G518" s="251"/>
      <c r="H518" s="251"/>
      <c r="I518" s="251"/>
      <c r="J518" s="251"/>
      <c r="K518" s="251"/>
      <c r="L518" s="251"/>
      <c r="M518" s="251"/>
      <c r="N518" s="251"/>
      <c r="O518" s="251"/>
      <c r="P518" s="251"/>
      <c r="Q518" s="251"/>
      <c r="R518" s="251"/>
      <c r="S518" s="251"/>
      <c r="T518" s="251"/>
      <c r="U518" s="251"/>
      <c r="V518" s="251"/>
      <c r="W518" s="251"/>
      <c r="X518" s="251"/>
      <c r="Y518" s="251"/>
      <c r="Z518" s="251"/>
    </row>
    <row r="519" spans="1:26" ht="12" customHeight="1" x14ac:dyDescent="0.25">
      <c r="A519" s="251"/>
      <c r="B519" s="251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  <c r="Q519" s="251"/>
      <c r="R519" s="251"/>
      <c r="S519" s="251"/>
      <c r="T519" s="251"/>
      <c r="U519" s="251"/>
      <c r="V519" s="251"/>
      <c r="W519" s="251"/>
      <c r="X519" s="251"/>
      <c r="Y519" s="251"/>
      <c r="Z519" s="251"/>
    </row>
    <row r="520" spans="1:26" ht="12" customHeight="1" x14ac:dyDescent="0.25">
      <c r="A520" s="251"/>
      <c r="B520" s="251"/>
      <c r="C520" s="251"/>
      <c r="D520" s="251"/>
      <c r="E520" s="251"/>
      <c r="F520" s="251"/>
      <c r="G520" s="251"/>
      <c r="H520" s="251"/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  <c r="S520" s="251"/>
      <c r="T520" s="251"/>
      <c r="U520" s="251"/>
      <c r="V520" s="251"/>
      <c r="W520" s="251"/>
      <c r="X520" s="251"/>
      <c r="Y520" s="251"/>
      <c r="Z520" s="251"/>
    </row>
    <row r="521" spans="1:26" ht="12" customHeight="1" x14ac:dyDescent="0.25">
      <c r="A521" s="251"/>
      <c r="B521" s="251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  <c r="Z521" s="251"/>
    </row>
    <row r="522" spans="1:26" ht="12" customHeight="1" x14ac:dyDescent="0.25">
      <c r="A522" s="251"/>
      <c r="B522" s="251"/>
      <c r="C522" s="251"/>
      <c r="D522" s="251"/>
      <c r="E522" s="251"/>
      <c r="F522" s="251"/>
      <c r="G522" s="251"/>
      <c r="H522" s="251"/>
      <c r="I522" s="251"/>
      <c r="J522" s="251"/>
      <c r="K522" s="251"/>
      <c r="L522" s="251"/>
      <c r="M522" s="251"/>
      <c r="N522" s="251"/>
      <c r="O522" s="251"/>
      <c r="P522" s="251"/>
      <c r="Q522" s="251"/>
      <c r="R522" s="251"/>
      <c r="S522" s="251"/>
      <c r="T522" s="251"/>
      <c r="U522" s="251"/>
      <c r="V522" s="251"/>
      <c r="W522" s="251"/>
      <c r="X522" s="251"/>
      <c r="Y522" s="251"/>
      <c r="Z522" s="251"/>
    </row>
    <row r="523" spans="1:26" ht="12" customHeight="1" x14ac:dyDescent="0.25">
      <c r="A523" s="251"/>
      <c r="B523" s="251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  <c r="Z523" s="251"/>
    </row>
    <row r="524" spans="1:26" ht="12" customHeight="1" x14ac:dyDescent="0.25">
      <c r="A524" s="251"/>
      <c r="B524" s="251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1"/>
      <c r="O524" s="251"/>
      <c r="P524" s="251"/>
      <c r="Q524" s="251"/>
      <c r="R524" s="251"/>
      <c r="S524" s="251"/>
      <c r="T524" s="251"/>
      <c r="U524" s="251"/>
      <c r="V524" s="251"/>
      <c r="W524" s="251"/>
      <c r="X524" s="251"/>
      <c r="Y524" s="251"/>
      <c r="Z524" s="251"/>
    </row>
    <row r="525" spans="1:26" ht="12" customHeight="1" x14ac:dyDescent="0.25">
      <c r="A525" s="251"/>
      <c r="B525" s="251"/>
      <c r="C525" s="251"/>
      <c r="D525" s="251"/>
      <c r="E525" s="251"/>
      <c r="F525" s="251"/>
      <c r="G525" s="251"/>
      <c r="H525" s="251"/>
      <c r="I525" s="251"/>
      <c r="J525" s="251"/>
      <c r="K525" s="251"/>
      <c r="L525" s="251"/>
      <c r="M525" s="251"/>
      <c r="N525" s="251"/>
      <c r="O525" s="251"/>
      <c r="P525" s="251"/>
      <c r="Q525" s="251"/>
      <c r="R525" s="251"/>
      <c r="S525" s="251"/>
      <c r="T525" s="251"/>
      <c r="U525" s="251"/>
      <c r="V525" s="251"/>
      <c r="W525" s="251"/>
      <c r="X525" s="251"/>
      <c r="Y525" s="251"/>
      <c r="Z525" s="251"/>
    </row>
    <row r="526" spans="1:26" ht="12" customHeight="1" x14ac:dyDescent="0.25">
      <c r="A526" s="251"/>
      <c r="B526" s="251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  <c r="Q526" s="251"/>
      <c r="R526" s="251"/>
      <c r="S526" s="251"/>
      <c r="T526" s="251"/>
      <c r="U526" s="251"/>
      <c r="V526" s="251"/>
      <c r="W526" s="251"/>
      <c r="X526" s="251"/>
      <c r="Y526" s="251"/>
      <c r="Z526" s="251"/>
    </row>
    <row r="527" spans="1:26" ht="12" customHeight="1" x14ac:dyDescent="0.25">
      <c r="A527" s="251"/>
      <c r="B527" s="251"/>
      <c r="C527" s="251"/>
      <c r="D527" s="251"/>
      <c r="E527" s="251"/>
      <c r="F527" s="251"/>
      <c r="G527" s="251"/>
      <c r="H527" s="251"/>
      <c r="I527" s="251"/>
      <c r="J527" s="251"/>
      <c r="K527" s="251"/>
      <c r="L527" s="251"/>
      <c r="M527" s="251"/>
      <c r="N527" s="251"/>
      <c r="O527" s="251"/>
      <c r="P527" s="251"/>
      <c r="Q527" s="251"/>
      <c r="R527" s="251"/>
      <c r="S527" s="251"/>
      <c r="T527" s="251"/>
      <c r="U527" s="251"/>
      <c r="V527" s="251"/>
      <c r="W527" s="251"/>
      <c r="X527" s="251"/>
      <c r="Y527" s="251"/>
      <c r="Z527" s="251"/>
    </row>
    <row r="528" spans="1:26" ht="12" customHeight="1" x14ac:dyDescent="0.25">
      <c r="A528" s="251"/>
      <c r="B528" s="251"/>
      <c r="C528" s="251"/>
      <c r="D528" s="251"/>
      <c r="E528" s="251"/>
      <c r="F528" s="251"/>
      <c r="G528" s="251"/>
      <c r="H528" s="251"/>
      <c r="I528" s="251"/>
      <c r="J528" s="251"/>
      <c r="K528" s="251"/>
      <c r="L528" s="251"/>
      <c r="M528" s="251"/>
      <c r="N528" s="251"/>
      <c r="O528" s="251"/>
      <c r="P528" s="251"/>
      <c r="Q528" s="251"/>
      <c r="R528" s="251"/>
      <c r="S528" s="251"/>
      <c r="T528" s="251"/>
      <c r="U528" s="251"/>
      <c r="V528" s="251"/>
      <c r="W528" s="251"/>
      <c r="X528" s="251"/>
      <c r="Y528" s="251"/>
      <c r="Z528" s="251"/>
    </row>
    <row r="529" spans="1:26" ht="12" customHeight="1" x14ac:dyDescent="0.25">
      <c r="A529" s="251"/>
      <c r="B529" s="251"/>
      <c r="C529" s="251"/>
      <c r="D529" s="251"/>
      <c r="E529" s="251"/>
      <c r="F529" s="251"/>
      <c r="G529" s="251"/>
      <c r="H529" s="251"/>
      <c r="I529" s="251"/>
      <c r="J529" s="251"/>
      <c r="K529" s="251"/>
      <c r="L529" s="251"/>
      <c r="M529" s="251"/>
      <c r="N529" s="251"/>
      <c r="O529" s="251"/>
      <c r="P529" s="251"/>
      <c r="Q529" s="251"/>
      <c r="R529" s="251"/>
      <c r="S529" s="251"/>
      <c r="T529" s="251"/>
      <c r="U529" s="251"/>
      <c r="V529" s="251"/>
      <c r="W529" s="251"/>
      <c r="X529" s="251"/>
      <c r="Y529" s="251"/>
      <c r="Z529" s="251"/>
    </row>
    <row r="530" spans="1:26" ht="12" customHeight="1" x14ac:dyDescent="0.25">
      <c r="A530" s="251"/>
      <c r="B530" s="251"/>
      <c r="C530" s="251"/>
      <c r="D530" s="251"/>
      <c r="E530" s="251"/>
      <c r="F530" s="251"/>
      <c r="G530" s="251"/>
      <c r="H530" s="251"/>
      <c r="I530" s="251"/>
      <c r="J530" s="251"/>
      <c r="K530" s="251"/>
      <c r="L530" s="251"/>
      <c r="M530" s="251"/>
      <c r="N530" s="251"/>
      <c r="O530" s="251"/>
      <c r="P530" s="251"/>
      <c r="Q530" s="251"/>
      <c r="R530" s="251"/>
      <c r="S530" s="251"/>
      <c r="T530" s="251"/>
      <c r="U530" s="251"/>
      <c r="V530" s="251"/>
      <c r="W530" s="251"/>
      <c r="X530" s="251"/>
      <c r="Y530" s="251"/>
      <c r="Z530" s="251"/>
    </row>
    <row r="531" spans="1:26" ht="12" customHeight="1" x14ac:dyDescent="0.25">
      <c r="A531" s="251"/>
      <c r="B531" s="251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251"/>
      <c r="Z531" s="251"/>
    </row>
    <row r="532" spans="1:26" ht="12" customHeight="1" x14ac:dyDescent="0.25">
      <c r="A532" s="251"/>
      <c r="B532" s="251"/>
      <c r="C532" s="251"/>
      <c r="D532" s="251"/>
      <c r="E532" s="251"/>
      <c r="F532" s="251"/>
      <c r="G532" s="251"/>
      <c r="H532" s="251"/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  <c r="S532" s="251"/>
      <c r="T532" s="251"/>
      <c r="U532" s="251"/>
      <c r="V532" s="251"/>
      <c r="W532" s="251"/>
      <c r="X532" s="251"/>
      <c r="Y532" s="251"/>
      <c r="Z532" s="251"/>
    </row>
    <row r="533" spans="1:26" ht="12" customHeight="1" x14ac:dyDescent="0.25">
      <c r="A533" s="251"/>
      <c r="B533" s="251"/>
      <c r="C533" s="251"/>
      <c r="D533" s="251"/>
      <c r="E533" s="251"/>
      <c r="F533" s="251"/>
      <c r="G533" s="251"/>
      <c r="H533" s="251"/>
      <c r="I533" s="251"/>
      <c r="J533" s="251"/>
      <c r="K533" s="251"/>
      <c r="L533" s="251"/>
      <c r="M533" s="251"/>
      <c r="N533" s="251"/>
      <c r="O533" s="251"/>
      <c r="P533" s="251"/>
      <c r="Q533" s="251"/>
      <c r="R533" s="251"/>
      <c r="S533" s="251"/>
      <c r="T533" s="251"/>
      <c r="U533" s="251"/>
      <c r="V533" s="251"/>
      <c r="W533" s="251"/>
      <c r="X533" s="251"/>
      <c r="Y533" s="251"/>
      <c r="Z533" s="251"/>
    </row>
    <row r="534" spans="1:26" ht="12" customHeight="1" x14ac:dyDescent="0.25">
      <c r="A534" s="251"/>
      <c r="B534" s="251"/>
      <c r="C534" s="251"/>
      <c r="D534" s="251"/>
      <c r="E534" s="251"/>
      <c r="F534" s="251"/>
      <c r="G534" s="251"/>
      <c r="H534" s="251"/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  <c r="S534" s="251"/>
      <c r="T534" s="251"/>
      <c r="U534" s="251"/>
      <c r="V534" s="251"/>
      <c r="W534" s="251"/>
      <c r="X534" s="251"/>
      <c r="Y534" s="251"/>
      <c r="Z534" s="251"/>
    </row>
    <row r="535" spans="1:26" ht="12" customHeight="1" x14ac:dyDescent="0.25">
      <c r="A535" s="251"/>
      <c r="B535" s="251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251"/>
      <c r="Z535" s="251"/>
    </row>
    <row r="536" spans="1:26" ht="12" customHeight="1" x14ac:dyDescent="0.25">
      <c r="A536" s="251"/>
      <c r="B536" s="251"/>
      <c r="C536" s="251"/>
      <c r="D536" s="251"/>
      <c r="E536" s="251"/>
      <c r="F536" s="251"/>
      <c r="G536" s="251"/>
      <c r="H536" s="251"/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  <c r="S536" s="251"/>
      <c r="T536" s="251"/>
      <c r="U536" s="251"/>
      <c r="V536" s="251"/>
      <c r="W536" s="251"/>
      <c r="X536" s="251"/>
      <c r="Y536" s="251"/>
      <c r="Z536" s="251"/>
    </row>
    <row r="537" spans="1:26" ht="12" customHeight="1" x14ac:dyDescent="0.25">
      <c r="A537" s="251"/>
      <c r="B537" s="251"/>
      <c r="C537" s="251"/>
      <c r="D537" s="251"/>
      <c r="E537" s="251"/>
      <c r="F537" s="251"/>
      <c r="G537" s="251"/>
      <c r="H537" s="251"/>
      <c r="I537" s="251"/>
      <c r="J537" s="251"/>
      <c r="K537" s="251"/>
      <c r="L537" s="251"/>
      <c r="M537" s="251"/>
      <c r="N537" s="251"/>
      <c r="O537" s="251"/>
      <c r="P537" s="251"/>
      <c r="Q537" s="251"/>
      <c r="R537" s="251"/>
      <c r="S537" s="251"/>
      <c r="T537" s="251"/>
      <c r="U537" s="251"/>
      <c r="V537" s="251"/>
      <c r="W537" s="251"/>
      <c r="X537" s="251"/>
      <c r="Y537" s="251"/>
      <c r="Z537" s="251"/>
    </row>
    <row r="538" spans="1:26" ht="12" customHeight="1" x14ac:dyDescent="0.25">
      <c r="A538" s="251"/>
      <c r="B538" s="251"/>
      <c r="C538" s="251"/>
      <c r="D538" s="251"/>
      <c r="E538" s="251"/>
      <c r="F538" s="251"/>
      <c r="G538" s="251"/>
      <c r="H538" s="251"/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  <c r="S538" s="251"/>
      <c r="T538" s="251"/>
      <c r="U538" s="251"/>
      <c r="V538" s="251"/>
      <c r="W538" s="251"/>
      <c r="X538" s="251"/>
      <c r="Y538" s="251"/>
      <c r="Z538" s="251"/>
    </row>
    <row r="539" spans="1:26" ht="12" customHeight="1" x14ac:dyDescent="0.25">
      <c r="A539" s="251"/>
      <c r="B539" s="251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  <c r="Z539" s="251"/>
    </row>
    <row r="540" spans="1:26" ht="12" customHeight="1" x14ac:dyDescent="0.25">
      <c r="A540" s="251"/>
      <c r="B540" s="251"/>
      <c r="C540" s="251"/>
      <c r="D540" s="251"/>
      <c r="E540" s="251"/>
      <c r="F540" s="251"/>
      <c r="G540" s="251"/>
      <c r="H540" s="251"/>
      <c r="I540" s="251"/>
      <c r="J540" s="251"/>
      <c r="K540" s="251"/>
      <c r="L540" s="251"/>
      <c r="M540" s="251"/>
      <c r="N540" s="251"/>
      <c r="O540" s="251"/>
      <c r="P540" s="251"/>
      <c r="Q540" s="251"/>
      <c r="R540" s="251"/>
      <c r="S540" s="251"/>
      <c r="T540" s="251"/>
      <c r="U540" s="251"/>
      <c r="V540" s="251"/>
      <c r="W540" s="251"/>
      <c r="X540" s="251"/>
      <c r="Y540" s="251"/>
      <c r="Z540" s="251"/>
    </row>
    <row r="541" spans="1:26" ht="12" customHeight="1" x14ac:dyDescent="0.25">
      <c r="A541" s="251"/>
      <c r="B541" s="251"/>
      <c r="C541" s="251"/>
      <c r="D541" s="251"/>
      <c r="E541" s="251"/>
      <c r="F541" s="251"/>
      <c r="G541" s="251"/>
      <c r="H541" s="251"/>
      <c r="I541" s="251"/>
      <c r="J541" s="251"/>
      <c r="K541" s="251"/>
      <c r="L541" s="251"/>
      <c r="M541" s="251"/>
      <c r="N541" s="251"/>
      <c r="O541" s="251"/>
      <c r="P541" s="251"/>
      <c r="Q541" s="251"/>
      <c r="R541" s="251"/>
      <c r="S541" s="251"/>
      <c r="T541" s="251"/>
      <c r="U541" s="251"/>
      <c r="V541" s="251"/>
      <c r="W541" s="251"/>
      <c r="X541" s="251"/>
      <c r="Y541" s="251"/>
      <c r="Z541" s="251"/>
    </row>
    <row r="542" spans="1:26" ht="12" customHeight="1" x14ac:dyDescent="0.25">
      <c r="A542" s="251"/>
      <c r="B542" s="251"/>
      <c r="C542" s="251"/>
      <c r="D542" s="251"/>
      <c r="E542" s="251"/>
      <c r="F542" s="251"/>
      <c r="G542" s="251"/>
      <c r="H542" s="251"/>
      <c r="I542" s="251"/>
      <c r="J542" s="251"/>
      <c r="K542" s="251"/>
      <c r="L542" s="251"/>
      <c r="M542" s="251"/>
      <c r="N542" s="251"/>
      <c r="O542" s="251"/>
      <c r="P542" s="251"/>
      <c r="Q542" s="251"/>
      <c r="R542" s="251"/>
      <c r="S542" s="251"/>
      <c r="T542" s="251"/>
      <c r="U542" s="251"/>
      <c r="V542" s="251"/>
      <c r="W542" s="251"/>
      <c r="X542" s="251"/>
      <c r="Y542" s="251"/>
      <c r="Z542" s="251"/>
    </row>
    <row r="543" spans="1:26" ht="12" customHeight="1" x14ac:dyDescent="0.25">
      <c r="A543" s="251"/>
      <c r="B543" s="251"/>
      <c r="C543" s="251"/>
      <c r="D543" s="251"/>
      <c r="E543" s="251"/>
      <c r="F543" s="251"/>
      <c r="G543" s="251"/>
      <c r="H543" s="251"/>
      <c r="I543" s="251"/>
      <c r="J543" s="251"/>
      <c r="K543" s="251"/>
      <c r="L543" s="251"/>
      <c r="M543" s="251"/>
      <c r="N543" s="251"/>
      <c r="O543" s="251"/>
      <c r="P543" s="251"/>
      <c r="Q543" s="251"/>
      <c r="R543" s="251"/>
      <c r="S543" s="251"/>
      <c r="T543" s="251"/>
      <c r="U543" s="251"/>
      <c r="V543" s="251"/>
      <c r="W543" s="251"/>
      <c r="X543" s="251"/>
      <c r="Y543" s="251"/>
      <c r="Z543" s="251"/>
    </row>
    <row r="544" spans="1:26" ht="12" customHeight="1" x14ac:dyDescent="0.25">
      <c r="A544" s="251"/>
      <c r="B544" s="251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  <c r="Z544" s="251"/>
    </row>
    <row r="545" spans="1:26" ht="12" customHeight="1" x14ac:dyDescent="0.25">
      <c r="A545" s="251"/>
      <c r="B545" s="251"/>
      <c r="C545" s="251"/>
      <c r="D545" s="251"/>
      <c r="E545" s="251"/>
      <c r="F545" s="251"/>
      <c r="G545" s="251"/>
      <c r="H545" s="251"/>
      <c r="I545" s="251"/>
      <c r="J545" s="251"/>
      <c r="K545" s="251"/>
      <c r="L545" s="251"/>
      <c r="M545" s="251"/>
      <c r="N545" s="251"/>
      <c r="O545" s="251"/>
      <c r="P545" s="251"/>
      <c r="Q545" s="251"/>
      <c r="R545" s="251"/>
      <c r="S545" s="251"/>
      <c r="T545" s="251"/>
      <c r="U545" s="251"/>
      <c r="V545" s="251"/>
      <c r="W545" s="251"/>
      <c r="X545" s="251"/>
      <c r="Y545" s="251"/>
      <c r="Z545" s="251"/>
    </row>
    <row r="546" spans="1:26" ht="12" customHeight="1" x14ac:dyDescent="0.25">
      <c r="A546" s="251"/>
      <c r="B546" s="251"/>
      <c r="C546" s="251"/>
      <c r="D546" s="251"/>
      <c r="E546" s="251"/>
      <c r="F546" s="251"/>
      <c r="G546" s="251"/>
      <c r="H546" s="251"/>
      <c r="I546" s="251"/>
      <c r="J546" s="251"/>
      <c r="K546" s="251"/>
      <c r="L546" s="251"/>
      <c r="M546" s="251"/>
      <c r="N546" s="251"/>
      <c r="O546" s="251"/>
      <c r="P546" s="251"/>
      <c r="Q546" s="251"/>
      <c r="R546" s="251"/>
      <c r="S546" s="251"/>
      <c r="T546" s="251"/>
      <c r="U546" s="251"/>
      <c r="V546" s="251"/>
      <c r="W546" s="251"/>
      <c r="X546" s="251"/>
      <c r="Y546" s="251"/>
      <c r="Z546" s="251"/>
    </row>
    <row r="547" spans="1:26" ht="12" customHeight="1" x14ac:dyDescent="0.25">
      <c r="A547" s="251"/>
      <c r="B547" s="251"/>
      <c r="C547" s="251"/>
      <c r="D547" s="251"/>
      <c r="E547" s="251"/>
      <c r="F547" s="251"/>
      <c r="G547" s="251"/>
      <c r="H547" s="251"/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  <c r="S547" s="251"/>
      <c r="T547" s="251"/>
      <c r="U547" s="251"/>
      <c r="V547" s="251"/>
      <c r="W547" s="251"/>
      <c r="X547" s="251"/>
      <c r="Y547" s="251"/>
      <c r="Z547" s="251"/>
    </row>
    <row r="548" spans="1:26" ht="12" customHeight="1" x14ac:dyDescent="0.25">
      <c r="A548" s="251"/>
      <c r="B548" s="251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  <c r="Q548" s="251"/>
      <c r="R548" s="251"/>
      <c r="S548" s="251"/>
      <c r="T548" s="251"/>
      <c r="U548" s="251"/>
      <c r="V548" s="251"/>
      <c r="W548" s="251"/>
      <c r="X548" s="251"/>
      <c r="Y548" s="251"/>
      <c r="Z548" s="251"/>
    </row>
    <row r="549" spans="1:26" ht="12" customHeight="1" x14ac:dyDescent="0.25">
      <c r="A549" s="251"/>
      <c r="B549" s="251"/>
      <c r="C549" s="251"/>
      <c r="D549" s="251"/>
      <c r="E549" s="251"/>
      <c r="F549" s="251"/>
      <c r="G549" s="251"/>
      <c r="H549" s="251"/>
      <c r="I549" s="251"/>
      <c r="J549" s="251"/>
      <c r="K549" s="251"/>
      <c r="L549" s="251"/>
      <c r="M549" s="251"/>
      <c r="N549" s="251"/>
      <c r="O549" s="251"/>
      <c r="P549" s="251"/>
      <c r="Q549" s="251"/>
      <c r="R549" s="251"/>
      <c r="S549" s="251"/>
      <c r="T549" s="251"/>
      <c r="U549" s="251"/>
      <c r="V549" s="251"/>
      <c r="W549" s="251"/>
      <c r="X549" s="251"/>
      <c r="Y549" s="251"/>
      <c r="Z549" s="251"/>
    </row>
    <row r="550" spans="1:26" ht="12" customHeight="1" x14ac:dyDescent="0.25">
      <c r="A550" s="251"/>
      <c r="B550" s="251"/>
      <c r="C550" s="251"/>
      <c r="D550" s="251"/>
      <c r="E550" s="251"/>
      <c r="F550" s="251"/>
      <c r="G550" s="251"/>
      <c r="H550" s="251"/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51"/>
      <c r="Y550" s="251"/>
      <c r="Z550" s="251"/>
    </row>
    <row r="551" spans="1:26" ht="12" customHeight="1" x14ac:dyDescent="0.25">
      <c r="A551" s="251"/>
      <c r="B551" s="251"/>
      <c r="C551" s="251"/>
      <c r="D551" s="251"/>
      <c r="E551" s="251"/>
      <c r="F551" s="251"/>
      <c r="G551" s="251"/>
      <c r="H551" s="251"/>
      <c r="I551" s="251"/>
      <c r="J551" s="251"/>
      <c r="K551" s="251"/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51"/>
      <c r="Y551" s="251"/>
      <c r="Z551" s="251"/>
    </row>
    <row r="552" spans="1:26" ht="12" customHeight="1" x14ac:dyDescent="0.25">
      <c r="A552" s="251"/>
      <c r="B552" s="251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  <c r="S552" s="251"/>
      <c r="T552" s="251"/>
      <c r="U552" s="251"/>
      <c r="V552" s="251"/>
      <c r="W552" s="251"/>
      <c r="X552" s="251"/>
      <c r="Y552" s="251"/>
      <c r="Z552" s="251"/>
    </row>
    <row r="553" spans="1:26" ht="12" customHeight="1" x14ac:dyDescent="0.25">
      <c r="A553" s="251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  <c r="S553" s="251"/>
      <c r="T553" s="251"/>
      <c r="U553" s="251"/>
      <c r="V553" s="251"/>
      <c r="W553" s="251"/>
      <c r="X553" s="251"/>
      <c r="Y553" s="251"/>
      <c r="Z553" s="251"/>
    </row>
    <row r="554" spans="1:26" ht="12" customHeight="1" x14ac:dyDescent="0.25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  <c r="Z554" s="251"/>
    </row>
    <row r="555" spans="1:26" ht="12" customHeight="1" x14ac:dyDescent="0.25">
      <c r="A555" s="251"/>
      <c r="B555" s="251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  <c r="Q555" s="251"/>
      <c r="R555" s="251"/>
      <c r="S555" s="251"/>
      <c r="T555" s="251"/>
      <c r="U555" s="251"/>
      <c r="V555" s="251"/>
      <c r="W555" s="251"/>
      <c r="X555" s="251"/>
      <c r="Y555" s="251"/>
      <c r="Z555" s="251"/>
    </row>
    <row r="556" spans="1:26" ht="12" customHeight="1" x14ac:dyDescent="0.25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  <c r="Z556" s="251"/>
    </row>
    <row r="557" spans="1:26" ht="12" customHeight="1" x14ac:dyDescent="0.25">
      <c r="A557" s="251"/>
      <c r="B557" s="251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  <c r="S557" s="251"/>
      <c r="T557" s="251"/>
      <c r="U557" s="251"/>
      <c r="V557" s="251"/>
      <c r="W557" s="251"/>
      <c r="X557" s="251"/>
      <c r="Y557" s="251"/>
      <c r="Z557" s="251"/>
    </row>
    <row r="558" spans="1:26" ht="12" customHeight="1" x14ac:dyDescent="0.25">
      <c r="A558" s="251"/>
      <c r="B558" s="251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  <c r="Q558" s="251"/>
      <c r="R558" s="251"/>
      <c r="S558" s="251"/>
      <c r="T558" s="251"/>
      <c r="U558" s="251"/>
      <c r="V558" s="251"/>
      <c r="W558" s="251"/>
      <c r="X558" s="251"/>
      <c r="Y558" s="251"/>
      <c r="Z558" s="251"/>
    </row>
    <row r="559" spans="1:26" ht="12" customHeight="1" x14ac:dyDescent="0.25">
      <c r="A559" s="251"/>
      <c r="B559" s="251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  <c r="Q559" s="251"/>
      <c r="R559" s="251"/>
      <c r="S559" s="251"/>
      <c r="T559" s="251"/>
      <c r="U559" s="251"/>
      <c r="V559" s="251"/>
      <c r="W559" s="251"/>
      <c r="X559" s="251"/>
      <c r="Y559" s="251"/>
      <c r="Z559" s="251"/>
    </row>
    <row r="560" spans="1:26" ht="12" customHeight="1" x14ac:dyDescent="0.25">
      <c r="A560" s="251"/>
      <c r="B560" s="251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  <c r="Q560" s="251"/>
      <c r="R560" s="251"/>
      <c r="S560" s="251"/>
      <c r="T560" s="251"/>
      <c r="U560" s="251"/>
      <c r="V560" s="251"/>
      <c r="W560" s="251"/>
      <c r="X560" s="251"/>
      <c r="Y560" s="251"/>
      <c r="Z560" s="251"/>
    </row>
    <row r="561" spans="1:26" ht="12" customHeight="1" x14ac:dyDescent="0.25">
      <c r="A561" s="251"/>
      <c r="B561" s="251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  <c r="Q561" s="251"/>
      <c r="R561" s="251"/>
      <c r="S561" s="251"/>
      <c r="T561" s="251"/>
      <c r="U561" s="251"/>
      <c r="V561" s="251"/>
      <c r="W561" s="251"/>
      <c r="X561" s="251"/>
      <c r="Y561" s="251"/>
      <c r="Z561" s="251"/>
    </row>
    <row r="562" spans="1:26" ht="12" customHeight="1" x14ac:dyDescent="0.25">
      <c r="A562" s="251"/>
      <c r="B562" s="251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  <c r="Q562" s="251"/>
      <c r="R562" s="251"/>
      <c r="S562" s="251"/>
      <c r="T562" s="251"/>
      <c r="U562" s="251"/>
      <c r="V562" s="251"/>
      <c r="W562" s="251"/>
      <c r="X562" s="251"/>
      <c r="Y562" s="251"/>
      <c r="Z562" s="251"/>
    </row>
    <row r="563" spans="1:26" ht="12" customHeight="1" x14ac:dyDescent="0.25">
      <c r="A563" s="251"/>
      <c r="B563" s="251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  <c r="S563" s="251"/>
      <c r="T563" s="251"/>
      <c r="U563" s="251"/>
      <c r="V563" s="251"/>
      <c r="W563" s="251"/>
      <c r="X563" s="251"/>
      <c r="Y563" s="251"/>
      <c r="Z563" s="251"/>
    </row>
    <row r="564" spans="1:26" ht="12" customHeight="1" x14ac:dyDescent="0.25">
      <c r="A564" s="251"/>
      <c r="B564" s="251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  <c r="S564" s="251"/>
      <c r="T564" s="251"/>
      <c r="U564" s="251"/>
      <c r="V564" s="251"/>
      <c r="W564" s="251"/>
      <c r="X564" s="251"/>
      <c r="Y564" s="251"/>
      <c r="Z564" s="251"/>
    </row>
    <row r="565" spans="1:26" ht="12" customHeight="1" x14ac:dyDescent="0.25">
      <c r="A565" s="251"/>
      <c r="B565" s="251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  <c r="S565" s="251"/>
      <c r="T565" s="251"/>
      <c r="U565" s="251"/>
      <c r="V565" s="251"/>
      <c r="W565" s="251"/>
      <c r="X565" s="251"/>
      <c r="Y565" s="251"/>
      <c r="Z565" s="251"/>
    </row>
    <row r="566" spans="1:26" ht="12" customHeight="1" x14ac:dyDescent="0.25">
      <c r="A566" s="251"/>
      <c r="B566" s="251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  <c r="S566" s="251"/>
      <c r="T566" s="251"/>
      <c r="U566" s="251"/>
      <c r="V566" s="251"/>
      <c r="W566" s="251"/>
      <c r="X566" s="251"/>
      <c r="Y566" s="251"/>
      <c r="Z566" s="251"/>
    </row>
    <row r="567" spans="1:26" ht="12" customHeight="1" x14ac:dyDescent="0.25">
      <c r="A567" s="251"/>
      <c r="B567" s="251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  <c r="Q567" s="251"/>
      <c r="R567" s="251"/>
      <c r="S567" s="251"/>
      <c r="T567" s="251"/>
      <c r="U567" s="251"/>
      <c r="V567" s="251"/>
      <c r="W567" s="251"/>
      <c r="X567" s="251"/>
      <c r="Y567" s="251"/>
      <c r="Z567" s="251"/>
    </row>
    <row r="568" spans="1:26" ht="12" customHeight="1" x14ac:dyDescent="0.25">
      <c r="A568" s="251"/>
      <c r="B568" s="251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  <c r="S568" s="251"/>
      <c r="T568" s="251"/>
      <c r="U568" s="251"/>
      <c r="V568" s="251"/>
      <c r="W568" s="251"/>
      <c r="X568" s="251"/>
      <c r="Y568" s="251"/>
      <c r="Z568" s="251"/>
    </row>
    <row r="569" spans="1:26" ht="12" customHeight="1" x14ac:dyDescent="0.25">
      <c r="A569" s="251"/>
      <c r="B569" s="251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  <c r="Q569" s="251"/>
      <c r="R569" s="251"/>
      <c r="S569" s="251"/>
      <c r="T569" s="251"/>
      <c r="U569" s="251"/>
      <c r="V569" s="251"/>
      <c r="W569" s="251"/>
      <c r="X569" s="251"/>
      <c r="Y569" s="251"/>
      <c r="Z569" s="251"/>
    </row>
    <row r="570" spans="1:26" ht="12" customHeight="1" x14ac:dyDescent="0.25">
      <c r="A570" s="251"/>
      <c r="B570" s="251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  <c r="S570" s="251"/>
      <c r="T570" s="251"/>
      <c r="U570" s="251"/>
      <c r="V570" s="251"/>
      <c r="W570" s="251"/>
      <c r="X570" s="251"/>
      <c r="Y570" s="251"/>
      <c r="Z570" s="251"/>
    </row>
    <row r="571" spans="1:26" ht="12" customHeight="1" x14ac:dyDescent="0.25">
      <c r="A571" s="251"/>
      <c r="B571" s="251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  <c r="S571" s="251"/>
      <c r="T571" s="251"/>
      <c r="U571" s="251"/>
      <c r="V571" s="251"/>
      <c r="W571" s="251"/>
      <c r="X571" s="251"/>
      <c r="Y571" s="251"/>
      <c r="Z571" s="251"/>
    </row>
    <row r="572" spans="1:26" ht="12" customHeight="1" x14ac:dyDescent="0.25">
      <c r="A572" s="251"/>
      <c r="B572" s="251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  <c r="Q572" s="251"/>
      <c r="R572" s="251"/>
      <c r="S572" s="251"/>
      <c r="T572" s="251"/>
      <c r="U572" s="251"/>
      <c r="V572" s="251"/>
      <c r="W572" s="251"/>
      <c r="X572" s="251"/>
      <c r="Y572" s="251"/>
      <c r="Z572" s="251"/>
    </row>
    <row r="573" spans="1:26" ht="12" customHeight="1" x14ac:dyDescent="0.25">
      <c r="A573" s="251"/>
      <c r="B573" s="251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  <c r="Q573" s="251"/>
      <c r="R573" s="251"/>
      <c r="S573" s="251"/>
      <c r="T573" s="251"/>
      <c r="U573" s="251"/>
      <c r="V573" s="251"/>
      <c r="W573" s="251"/>
      <c r="X573" s="251"/>
      <c r="Y573" s="251"/>
      <c r="Z573" s="251"/>
    </row>
    <row r="574" spans="1:26" ht="12" customHeight="1" x14ac:dyDescent="0.25">
      <c r="A574" s="251"/>
      <c r="B574" s="251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  <c r="Q574" s="251"/>
      <c r="R574" s="251"/>
      <c r="S574" s="251"/>
      <c r="T574" s="251"/>
      <c r="U574" s="251"/>
      <c r="V574" s="251"/>
      <c r="W574" s="251"/>
      <c r="X574" s="251"/>
      <c r="Y574" s="251"/>
      <c r="Z574" s="251"/>
    </row>
    <row r="575" spans="1:26" ht="12" customHeight="1" x14ac:dyDescent="0.25">
      <c r="A575" s="251"/>
      <c r="B575" s="251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  <c r="Q575" s="251"/>
      <c r="R575" s="251"/>
      <c r="S575" s="251"/>
      <c r="T575" s="251"/>
      <c r="U575" s="251"/>
      <c r="V575" s="251"/>
      <c r="W575" s="251"/>
      <c r="X575" s="251"/>
      <c r="Y575" s="251"/>
      <c r="Z575" s="251"/>
    </row>
    <row r="576" spans="1:26" ht="12" customHeight="1" x14ac:dyDescent="0.25">
      <c r="A576" s="251"/>
      <c r="B576" s="251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  <c r="Q576" s="251"/>
      <c r="R576" s="251"/>
      <c r="S576" s="251"/>
      <c r="T576" s="251"/>
      <c r="U576" s="251"/>
      <c r="V576" s="251"/>
      <c r="W576" s="251"/>
      <c r="X576" s="251"/>
      <c r="Y576" s="251"/>
      <c r="Z576" s="251"/>
    </row>
    <row r="577" spans="1:26" ht="12" customHeight="1" x14ac:dyDescent="0.25">
      <c r="A577" s="251"/>
      <c r="B577" s="251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  <c r="S577" s="251"/>
      <c r="T577" s="251"/>
      <c r="U577" s="251"/>
      <c r="V577" s="251"/>
      <c r="W577" s="251"/>
      <c r="X577" s="251"/>
      <c r="Y577" s="251"/>
      <c r="Z577" s="251"/>
    </row>
    <row r="578" spans="1:26" ht="12" customHeight="1" x14ac:dyDescent="0.25">
      <c r="A578" s="251"/>
      <c r="B578" s="251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  <c r="Q578" s="251"/>
      <c r="R578" s="251"/>
      <c r="S578" s="251"/>
      <c r="T578" s="251"/>
      <c r="U578" s="251"/>
      <c r="V578" s="251"/>
      <c r="W578" s="251"/>
      <c r="X578" s="251"/>
      <c r="Y578" s="251"/>
      <c r="Z578" s="251"/>
    </row>
    <row r="579" spans="1:26" ht="12" customHeight="1" x14ac:dyDescent="0.25">
      <c r="A579" s="251"/>
      <c r="B579" s="251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  <c r="Q579" s="251"/>
      <c r="R579" s="251"/>
      <c r="S579" s="251"/>
      <c r="T579" s="251"/>
      <c r="U579" s="251"/>
      <c r="V579" s="251"/>
      <c r="W579" s="251"/>
      <c r="X579" s="251"/>
      <c r="Y579" s="251"/>
      <c r="Z579" s="251"/>
    </row>
    <row r="580" spans="1:26" ht="12" customHeight="1" x14ac:dyDescent="0.25">
      <c r="A580" s="251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  <c r="Z580" s="251"/>
    </row>
    <row r="581" spans="1:26" ht="12" customHeight="1" x14ac:dyDescent="0.25">
      <c r="A581" s="251"/>
      <c r="B581" s="251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  <c r="Q581" s="251"/>
      <c r="R581" s="251"/>
      <c r="S581" s="251"/>
      <c r="T581" s="251"/>
      <c r="U581" s="251"/>
      <c r="V581" s="251"/>
      <c r="W581" s="251"/>
      <c r="X581" s="251"/>
      <c r="Y581" s="251"/>
      <c r="Z581" s="251"/>
    </row>
    <row r="582" spans="1:26" ht="12" customHeight="1" x14ac:dyDescent="0.25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  <c r="Z582" s="251"/>
    </row>
    <row r="583" spans="1:26" ht="12" customHeight="1" x14ac:dyDescent="0.25">
      <c r="A583" s="251"/>
      <c r="B583" s="251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  <c r="Q583" s="251"/>
      <c r="R583" s="251"/>
      <c r="S583" s="251"/>
      <c r="T583" s="251"/>
      <c r="U583" s="251"/>
      <c r="V583" s="251"/>
      <c r="W583" s="251"/>
      <c r="X583" s="251"/>
      <c r="Y583" s="251"/>
      <c r="Z583" s="251"/>
    </row>
    <row r="584" spans="1:26" ht="12" customHeight="1" x14ac:dyDescent="0.25">
      <c r="A584" s="251"/>
      <c r="B584" s="251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  <c r="Q584" s="251"/>
      <c r="R584" s="251"/>
      <c r="S584" s="251"/>
      <c r="T584" s="251"/>
      <c r="U584" s="251"/>
      <c r="V584" s="251"/>
      <c r="W584" s="251"/>
      <c r="X584" s="251"/>
      <c r="Y584" s="251"/>
      <c r="Z584" s="251"/>
    </row>
    <row r="585" spans="1:26" ht="12" customHeight="1" x14ac:dyDescent="0.25">
      <c r="A585" s="251"/>
      <c r="B585" s="251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  <c r="S585" s="251"/>
      <c r="T585" s="251"/>
      <c r="U585" s="251"/>
      <c r="V585" s="251"/>
      <c r="W585" s="251"/>
      <c r="X585" s="251"/>
      <c r="Y585" s="251"/>
      <c r="Z585" s="251"/>
    </row>
    <row r="586" spans="1:26" ht="12" customHeight="1" x14ac:dyDescent="0.25">
      <c r="A586" s="251"/>
      <c r="B586" s="251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  <c r="Q586" s="251"/>
      <c r="R586" s="251"/>
      <c r="S586" s="251"/>
      <c r="T586" s="251"/>
      <c r="U586" s="251"/>
      <c r="V586" s="251"/>
      <c r="W586" s="251"/>
      <c r="X586" s="251"/>
      <c r="Y586" s="251"/>
      <c r="Z586" s="251"/>
    </row>
    <row r="587" spans="1:26" ht="12" customHeight="1" x14ac:dyDescent="0.25">
      <c r="A587" s="251"/>
      <c r="B587" s="251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  <c r="S587" s="251"/>
      <c r="T587" s="251"/>
      <c r="U587" s="251"/>
      <c r="V587" s="251"/>
      <c r="W587" s="251"/>
      <c r="X587" s="251"/>
      <c r="Y587" s="251"/>
      <c r="Z587" s="251"/>
    </row>
    <row r="588" spans="1:26" ht="12" customHeight="1" x14ac:dyDescent="0.25">
      <c r="A588" s="251"/>
      <c r="B588" s="251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  <c r="Q588" s="251"/>
      <c r="R588" s="251"/>
      <c r="S588" s="251"/>
      <c r="T588" s="251"/>
      <c r="U588" s="251"/>
      <c r="V588" s="251"/>
      <c r="W588" s="251"/>
      <c r="X588" s="251"/>
      <c r="Y588" s="251"/>
      <c r="Z588" s="251"/>
    </row>
    <row r="589" spans="1:26" ht="12" customHeight="1" x14ac:dyDescent="0.25">
      <c r="A589" s="251"/>
      <c r="B589" s="251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  <c r="Q589" s="251"/>
      <c r="R589" s="251"/>
      <c r="S589" s="251"/>
      <c r="T589" s="251"/>
      <c r="U589" s="251"/>
      <c r="V589" s="251"/>
      <c r="W589" s="251"/>
      <c r="X589" s="251"/>
      <c r="Y589" s="251"/>
      <c r="Z589" s="251"/>
    </row>
    <row r="590" spans="1:26" ht="12" customHeight="1" x14ac:dyDescent="0.25">
      <c r="A590" s="251"/>
      <c r="B590" s="251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  <c r="Q590" s="251"/>
      <c r="R590" s="251"/>
      <c r="S590" s="251"/>
      <c r="T590" s="251"/>
      <c r="U590" s="251"/>
      <c r="V590" s="251"/>
      <c r="W590" s="251"/>
      <c r="X590" s="251"/>
      <c r="Y590" s="251"/>
      <c r="Z590" s="251"/>
    </row>
    <row r="591" spans="1:26" ht="12" customHeight="1" x14ac:dyDescent="0.25">
      <c r="A591" s="251"/>
      <c r="B591" s="251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  <c r="Q591" s="251"/>
      <c r="R591" s="251"/>
      <c r="S591" s="251"/>
      <c r="T591" s="251"/>
      <c r="U591" s="251"/>
      <c r="V591" s="251"/>
      <c r="W591" s="251"/>
      <c r="X591" s="251"/>
      <c r="Y591" s="251"/>
      <c r="Z591" s="251"/>
    </row>
    <row r="592" spans="1:26" ht="12" customHeight="1" x14ac:dyDescent="0.25">
      <c r="A592" s="251"/>
      <c r="B592" s="251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  <c r="S592" s="251"/>
      <c r="T592" s="251"/>
      <c r="U592" s="251"/>
      <c r="V592" s="251"/>
      <c r="W592" s="251"/>
      <c r="X592" s="251"/>
      <c r="Y592" s="251"/>
      <c r="Z592" s="251"/>
    </row>
    <row r="593" spans="1:26" ht="12" customHeight="1" x14ac:dyDescent="0.25">
      <c r="A593" s="251"/>
      <c r="B593" s="251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  <c r="Q593" s="251"/>
      <c r="R593" s="251"/>
      <c r="S593" s="251"/>
      <c r="T593" s="251"/>
      <c r="U593" s="251"/>
      <c r="V593" s="251"/>
      <c r="W593" s="251"/>
      <c r="X593" s="251"/>
      <c r="Y593" s="251"/>
      <c r="Z593" s="251"/>
    </row>
    <row r="594" spans="1:26" ht="12" customHeight="1" x14ac:dyDescent="0.25">
      <c r="A594" s="251"/>
      <c r="B594" s="251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  <c r="S594" s="251"/>
      <c r="T594" s="251"/>
      <c r="U594" s="251"/>
      <c r="V594" s="251"/>
      <c r="W594" s="251"/>
      <c r="X594" s="251"/>
      <c r="Y594" s="251"/>
      <c r="Z594" s="251"/>
    </row>
    <row r="595" spans="1:26" ht="12" customHeight="1" x14ac:dyDescent="0.25">
      <c r="A595" s="251"/>
      <c r="B595" s="251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  <c r="Q595" s="251"/>
      <c r="R595" s="251"/>
      <c r="S595" s="251"/>
      <c r="T595" s="251"/>
      <c r="U595" s="251"/>
      <c r="V595" s="251"/>
      <c r="W595" s="251"/>
      <c r="X595" s="251"/>
      <c r="Y595" s="251"/>
      <c r="Z595" s="251"/>
    </row>
    <row r="596" spans="1:26" ht="12" customHeight="1" x14ac:dyDescent="0.25">
      <c r="A596" s="251"/>
      <c r="B596" s="251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  <c r="S596" s="251"/>
      <c r="T596" s="251"/>
      <c r="U596" s="251"/>
      <c r="V596" s="251"/>
      <c r="W596" s="251"/>
      <c r="X596" s="251"/>
      <c r="Y596" s="251"/>
      <c r="Z596" s="251"/>
    </row>
    <row r="597" spans="1:26" ht="12" customHeight="1" x14ac:dyDescent="0.25">
      <c r="A597" s="251"/>
      <c r="B597" s="251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  <c r="Q597" s="251"/>
      <c r="R597" s="251"/>
      <c r="S597" s="251"/>
      <c r="T597" s="251"/>
      <c r="U597" s="251"/>
      <c r="V597" s="251"/>
      <c r="W597" s="251"/>
      <c r="X597" s="251"/>
      <c r="Y597" s="251"/>
      <c r="Z597" s="251"/>
    </row>
    <row r="598" spans="1:26" ht="12" customHeight="1" x14ac:dyDescent="0.25">
      <c r="A598" s="251"/>
      <c r="B598" s="251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  <c r="Q598" s="251"/>
      <c r="R598" s="251"/>
      <c r="S598" s="251"/>
      <c r="T598" s="251"/>
      <c r="U598" s="251"/>
      <c r="V598" s="251"/>
      <c r="W598" s="251"/>
      <c r="X598" s="251"/>
      <c r="Y598" s="251"/>
      <c r="Z598" s="251"/>
    </row>
    <row r="599" spans="1:26" ht="12" customHeight="1" x14ac:dyDescent="0.25">
      <c r="A599" s="251"/>
      <c r="B599" s="251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  <c r="S599" s="251"/>
      <c r="T599" s="251"/>
      <c r="U599" s="251"/>
      <c r="V599" s="251"/>
      <c r="W599" s="251"/>
      <c r="X599" s="251"/>
      <c r="Y599" s="251"/>
      <c r="Z599" s="251"/>
    </row>
    <row r="600" spans="1:26" ht="12" customHeight="1" x14ac:dyDescent="0.25">
      <c r="A600" s="251"/>
      <c r="B600" s="251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  <c r="Q600" s="251"/>
      <c r="R600" s="251"/>
      <c r="S600" s="251"/>
      <c r="T600" s="251"/>
      <c r="U600" s="251"/>
      <c r="V600" s="251"/>
      <c r="W600" s="251"/>
      <c r="X600" s="251"/>
      <c r="Y600" s="251"/>
      <c r="Z600" s="251"/>
    </row>
    <row r="601" spans="1:26" ht="12" customHeight="1" x14ac:dyDescent="0.25">
      <c r="A601" s="251"/>
      <c r="B601" s="251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  <c r="Q601" s="251"/>
      <c r="R601" s="251"/>
      <c r="S601" s="251"/>
      <c r="T601" s="251"/>
      <c r="U601" s="251"/>
      <c r="V601" s="251"/>
      <c r="W601" s="251"/>
      <c r="X601" s="251"/>
      <c r="Y601" s="251"/>
      <c r="Z601" s="251"/>
    </row>
    <row r="602" spans="1:26" ht="12" customHeight="1" x14ac:dyDescent="0.25">
      <c r="A602" s="251"/>
      <c r="B602" s="251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  <c r="S602" s="251"/>
      <c r="T602" s="251"/>
      <c r="U602" s="251"/>
      <c r="V602" s="251"/>
      <c r="W602" s="251"/>
      <c r="X602" s="251"/>
      <c r="Y602" s="251"/>
      <c r="Z602" s="251"/>
    </row>
    <row r="603" spans="1:26" ht="12" customHeight="1" x14ac:dyDescent="0.25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  <c r="Z603" s="251"/>
    </row>
    <row r="604" spans="1:26" ht="12" customHeight="1" x14ac:dyDescent="0.25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  <c r="Z604" s="251"/>
    </row>
    <row r="605" spans="1:26" ht="12" customHeight="1" x14ac:dyDescent="0.25">
      <c r="A605" s="251"/>
      <c r="B605" s="251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  <c r="Q605" s="251"/>
      <c r="R605" s="251"/>
      <c r="S605" s="251"/>
      <c r="T605" s="251"/>
      <c r="U605" s="251"/>
      <c r="V605" s="251"/>
      <c r="W605" s="251"/>
      <c r="X605" s="251"/>
      <c r="Y605" s="251"/>
      <c r="Z605" s="251"/>
    </row>
    <row r="606" spans="1:26" ht="12" customHeight="1" x14ac:dyDescent="0.25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</row>
    <row r="607" spans="1:26" ht="12" customHeight="1" x14ac:dyDescent="0.25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  <c r="Z607" s="251"/>
    </row>
    <row r="608" spans="1:26" ht="12" customHeight="1" x14ac:dyDescent="0.25">
      <c r="A608" s="251"/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  <c r="Z608" s="251"/>
    </row>
    <row r="609" spans="1:26" ht="12" customHeight="1" x14ac:dyDescent="0.25">
      <c r="A609" s="251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  <c r="S609" s="251"/>
      <c r="T609" s="251"/>
      <c r="U609" s="251"/>
      <c r="V609" s="251"/>
      <c r="W609" s="251"/>
      <c r="X609" s="251"/>
      <c r="Y609" s="251"/>
      <c r="Z609" s="251"/>
    </row>
    <row r="610" spans="1:26" ht="12" customHeight="1" x14ac:dyDescent="0.25">
      <c r="A610" s="251"/>
      <c r="B610" s="251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  <c r="Q610" s="251"/>
      <c r="R610" s="251"/>
      <c r="S610" s="251"/>
      <c r="T610" s="251"/>
      <c r="U610" s="251"/>
      <c r="V610" s="251"/>
      <c r="W610" s="251"/>
      <c r="X610" s="251"/>
      <c r="Y610" s="251"/>
      <c r="Z610" s="251"/>
    </row>
    <row r="611" spans="1:26" ht="12" customHeight="1" x14ac:dyDescent="0.25">
      <c r="A611" s="251"/>
      <c r="B611" s="251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  <c r="S611" s="251"/>
      <c r="T611" s="251"/>
      <c r="U611" s="251"/>
      <c r="V611" s="251"/>
      <c r="W611" s="251"/>
      <c r="X611" s="251"/>
      <c r="Y611" s="251"/>
      <c r="Z611" s="251"/>
    </row>
    <row r="612" spans="1:26" ht="12" customHeight="1" x14ac:dyDescent="0.25">
      <c r="A612" s="251"/>
      <c r="B612" s="251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  <c r="S612" s="251"/>
      <c r="T612" s="251"/>
      <c r="U612" s="251"/>
      <c r="V612" s="251"/>
      <c r="W612" s="251"/>
      <c r="X612" s="251"/>
      <c r="Y612" s="251"/>
      <c r="Z612" s="251"/>
    </row>
    <row r="613" spans="1:26" ht="12" customHeight="1" x14ac:dyDescent="0.25">
      <c r="A613" s="251"/>
      <c r="B613" s="251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  <c r="Q613" s="251"/>
      <c r="R613" s="251"/>
      <c r="S613" s="251"/>
      <c r="T613" s="251"/>
      <c r="U613" s="251"/>
      <c r="V613" s="251"/>
      <c r="W613" s="251"/>
      <c r="X613" s="251"/>
      <c r="Y613" s="251"/>
      <c r="Z613" s="251"/>
    </row>
    <row r="614" spans="1:26" ht="12" customHeight="1" x14ac:dyDescent="0.25">
      <c r="A614" s="251"/>
      <c r="B614" s="251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  <c r="Q614" s="251"/>
      <c r="R614" s="251"/>
      <c r="S614" s="251"/>
      <c r="T614" s="251"/>
      <c r="U614" s="251"/>
      <c r="V614" s="251"/>
      <c r="W614" s="251"/>
      <c r="X614" s="251"/>
      <c r="Y614" s="251"/>
      <c r="Z614" s="251"/>
    </row>
    <row r="615" spans="1:26" ht="12" customHeight="1" x14ac:dyDescent="0.25">
      <c r="A615" s="251"/>
      <c r="B615" s="251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  <c r="Q615" s="251"/>
      <c r="R615" s="251"/>
      <c r="S615" s="251"/>
      <c r="T615" s="251"/>
      <c r="U615" s="251"/>
      <c r="V615" s="251"/>
      <c r="W615" s="251"/>
      <c r="X615" s="251"/>
      <c r="Y615" s="251"/>
      <c r="Z615" s="251"/>
    </row>
    <row r="616" spans="1:26" ht="12" customHeight="1" x14ac:dyDescent="0.25">
      <c r="A616" s="251"/>
      <c r="B616" s="251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  <c r="Q616" s="251"/>
      <c r="R616" s="251"/>
      <c r="S616" s="251"/>
      <c r="T616" s="251"/>
      <c r="U616" s="251"/>
      <c r="V616" s="251"/>
      <c r="W616" s="251"/>
      <c r="X616" s="251"/>
      <c r="Y616" s="251"/>
      <c r="Z616" s="251"/>
    </row>
    <row r="617" spans="1:26" ht="12" customHeight="1" x14ac:dyDescent="0.25">
      <c r="A617" s="251"/>
      <c r="B617" s="251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  <c r="S617" s="251"/>
      <c r="T617" s="251"/>
      <c r="U617" s="251"/>
      <c r="V617" s="251"/>
      <c r="W617" s="251"/>
      <c r="X617" s="251"/>
      <c r="Y617" s="251"/>
      <c r="Z617" s="251"/>
    </row>
    <row r="618" spans="1:26" ht="12" customHeight="1" x14ac:dyDescent="0.25">
      <c r="A618" s="251"/>
      <c r="B618" s="251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  <c r="Q618" s="251"/>
      <c r="R618" s="251"/>
      <c r="S618" s="251"/>
      <c r="T618" s="251"/>
      <c r="U618" s="251"/>
      <c r="V618" s="251"/>
      <c r="W618" s="251"/>
      <c r="X618" s="251"/>
      <c r="Y618" s="251"/>
      <c r="Z618" s="251"/>
    </row>
    <row r="619" spans="1:26" ht="12" customHeight="1" x14ac:dyDescent="0.25">
      <c r="A619" s="251"/>
      <c r="B619" s="251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  <c r="S619" s="251"/>
      <c r="T619" s="251"/>
      <c r="U619" s="251"/>
      <c r="V619" s="251"/>
      <c r="W619" s="251"/>
      <c r="X619" s="251"/>
      <c r="Y619" s="251"/>
      <c r="Z619" s="251"/>
    </row>
    <row r="620" spans="1:26" ht="12" customHeight="1" x14ac:dyDescent="0.25">
      <c r="A620" s="251"/>
      <c r="B620" s="251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  <c r="Q620" s="251"/>
      <c r="R620" s="251"/>
      <c r="S620" s="251"/>
      <c r="T620" s="251"/>
      <c r="U620" s="251"/>
      <c r="V620" s="251"/>
      <c r="W620" s="251"/>
      <c r="X620" s="251"/>
      <c r="Y620" s="251"/>
      <c r="Z620" s="251"/>
    </row>
    <row r="621" spans="1:26" ht="12" customHeight="1" x14ac:dyDescent="0.25">
      <c r="A621" s="251"/>
      <c r="B621" s="251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  <c r="Q621" s="251"/>
      <c r="R621" s="251"/>
      <c r="S621" s="251"/>
      <c r="T621" s="251"/>
      <c r="U621" s="251"/>
      <c r="V621" s="251"/>
      <c r="W621" s="251"/>
      <c r="X621" s="251"/>
      <c r="Y621" s="251"/>
      <c r="Z621" s="251"/>
    </row>
    <row r="622" spans="1:26" ht="12" customHeight="1" x14ac:dyDescent="0.25">
      <c r="A622" s="251"/>
      <c r="B622" s="251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  <c r="S622" s="251"/>
      <c r="T622" s="251"/>
      <c r="U622" s="251"/>
      <c r="V622" s="251"/>
      <c r="W622" s="251"/>
      <c r="X622" s="251"/>
      <c r="Y622" s="251"/>
      <c r="Z622" s="251"/>
    </row>
    <row r="623" spans="1:26" ht="12" customHeight="1" x14ac:dyDescent="0.25">
      <c r="A623" s="251"/>
      <c r="B623" s="251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  <c r="S623" s="251"/>
      <c r="T623" s="251"/>
      <c r="U623" s="251"/>
      <c r="V623" s="251"/>
      <c r="W623" s="251"/>
      <c r="X623" s="251"/>
      <c r="Y623" s="251"/>
      <c r="Z623" s="251"/>
    </row>
    <row r="624" spans="1:26" ht="12" customHeight="1" x14ac:dyDescent="0.25">
      <c r="A624" s="251"/>
      <c r="B624" s="251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  <c r="S624" s="251"/>
      <c r="T624" s="251"/>
      <c r="U624" s="251"/>
      <c r="V624" s="251"/>
      <c r="W624" s="251"/>
      <c r="X624" s="251"/>
      <c r="Y624" s="251"/>
      <c r="Z624" s="251"/>
    </row>
    <row r="625" spans="1:26" ht="12" customHeight="1" x14ac:dyDescent="0.25">
      <c r="A625" s="251"/>
      <c r="B625" s="251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  <c r="Z625" s="251"/>
    </row>
    <row r="626" spans="1:26" ht="12" customHeight="1" x14ac:dyDescent="0.25">
      <c r="A626" s="251"/>
      <c r="B626" s="251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  <c r="Q626" s="251"/>
      <c r="R626" s="251"/>
      <c r="S626" s="251"/>
      <c r="T626" s="251"/>
      <c r="U626" s="251"/>
      <c r="V626" s="251"/>
      <c r="W626" s="251"/>
      <c r="X626" s="251"/>
      <c r="Y626" s="251"/>
      <c r="Z626" s="251"/>
    </row>
    <row r="627" spans="1:26" ht="12" customHeight="1" x14ac:dyDescent="0.25">
      <c r="A627" s="251"/>
      <c r="B627" s="251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  <c r="Q627" s="251"/>
      <c r="R627" s="251"/>
      <c r="S627" s="251"/>
      <c r="T627" s="251"/>
      <c r="U627" s="251"/>
      <c r="V627" s="251"/>
      <c r="W627" s="251"/>
      <c r="X627" s="251"/>
      <c r="Y627" s="251"/>
      <c r="Z627" s="251"/>
    </row>
    <row r="628" spans="1:26" ht="12" customHeight="1" x14ac:dyDescent="0.25">
      <c r="A628" s="251"/>
      <c r="B628" s="251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  <c r="Q628" s="251"/>
      <c r="R628" s="251"/>
      <c r="S628" s="251"/>
      <c r="T628" s="251"/>
      <c r="U628" s="251"/>
      <c r="V628" s="251"/>
      <c r="W628" s="251"/>
      <c r="X628" s="251"/>
      <c r="Y628" s="251"/>
      <c r="Z628" s="251"/>
    </row>
    <row r="629" spans="1:26" ht="12" customHeight="1" x14ac:dyDescent="0.25">
      <c r="A629" s="251"/>
      <c r="B629" s="251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  <c r="S629" s="251"/>
      <c r="T629" s="251"/>
      <c r="U629" s="251"/>
      <c r="V629" s="251"/>
      <c r="W629" s="251"/>
      <c r="X629" s="251"/>
      <c r="Y629" s="251"/>
      <c r="Z629" s="251"/>
    </row>
    <row r="630" spans="1:26" ht="12" customHeight="1" x14ac:dyDescent="0.25">
      <c r="A630" s="251"/>
      <c r="B630" s="251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  <c r="Q630" s="251"/>
      <c r="R630" s="251"/>
      <c r="S630" s="251"/>
      <c r="T630" s="251"/>
      <c r="U630" s="251"/>
      <c r="V630" s="251"/>
      <c r="W630" s="251"/>
      <c r="X630" s="251"/>
      <c r="Y630" s="251"/>
      <c r="Z630" s="251"/>
    </row>
    <row r="631" spans="1:26" ht="12" customHeight="1" x14ac:dyDescent="0.25">
      <c r="A631" s="251"/>
      <c r="B631" s="251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  <c r="Q631" s="251"/>
      <c r="R631" s="251"/>
      <c r="S631" s="251"/>
      <c r="T631" s="251"/>
      <c r="U631" s="251"/>
      <c r="V631" s="251"/>
      <c r="W631" s="251"/>
      <c r="X631" s="251"/>
      <c r="Y631" s="251"/>
      <c r="Z631" s="251"/>
    </row>
    <row r="632" spans="1:26" ht="12" customHeight="1" x14ac:dyDescent="0.25">
      <c r="A632" s="251"/>
      <c r="B632" s="251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  <c r="S632" s="251"/>
      <c r="T632" s="251"/>
      <c r="U632" s="251"/>
      <c r="V632" s="251"/>
      <c r="W632" s="251"/>
      <c r="X632" s="251"/>
      <c r="Y632" s="251"/>
      <c r="Z632" s="251"/>
    </row>
    <row r="633" spans="1:26" ht="12" customHeight="1" x14ac:dyDescent="0.25">
      <c r="A633" s="251"/>
      <c r="B633" s="251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  <c r="S633" s="251"/>
      <c r="T633" s="251"/>
      <c r="U633" s="251"/>
      <c r="V633" s="251"/>
      <c r="W633" s="251"/>
      <c r="X633" s="251"/>
      <c r="Y633" s="251"/>
      <c r="Z633" s="251"/>
    </row>
    <row r="634" spans="1:26" ht="12" customHeight="1" x14ac:dyDescent="0.25">
      <c r="A634" s="251"/>
      <c r="B634" s="251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  <c r="Q634" s="251"/>
      <c r="R634" s="251"/>
      <c r="S634" s="251"/>
      <c r="T634" s="251"/>
      <c r="U634" s="251"/>
      <c r="V634" s="251"/>
      <c r="W634" s="251"/>
      <c r="X634" s="251"/>
      <c r="Y634" s="251"/>
      <c r="Z634" s="251"/>
    </row>
    <row r="635" spans="1:26" ht="12" customHeight="1" x14ac:dyDescent="0.25">
      <c r="A635" s="251"/>
      <c r="B635" s="251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  <c r="Q635" s="251"/>
      <c r="R635" s="251"/>
      <c r="S635" s="251"/>
      <c r="T635" s="251"/>
      <c r="U635" s="251"/>
      <c r="V635" s="251"/>
      <c r="W635" s="251"/>
      <c r="X635" s="251"/>
      <c r="Y635" s="251"/>
      <c r="Z635" s="251"/>
    </row>
    <row r="636" spans="1:26" ht="12" customHeight="1" x14ac:dyDescent="0.25">
      <c r="A636" s="251"/>
      <c r="B636" s="251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  <c r="Q636" s="251"/>
      <c r="R636" s="251"/>
      <c r="S636" s="251"/>
      <c r="T636" s="251"/>
      <c r="U636" s="251"/>
      <c r="V636" s="251"/>
      <c r="W636" s="251"/>
      <c r="X636" s="251"/>
      <c r="Y636" s="251"/>
      <c r="Z636" s="251"/>
    </row>
    <row r="637" spans="1:26" ht="12" customHeight="1" x14ac:dyDescent="0.25">
      <c r="A637" s="251"/>
      <c r="B637" s="251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  <c r="Q637" s="251"/>
      <c r="R637" s="251"/>
      <c r="S637" s="251"/>
      <c r="T637" s="251"/>
      <c r="U637" s="251"/>
      <c r="V637" s="251"/>
      <c r="W637" s="251"/>
      <c r="X637" s="251"/>
      <c r="Y637" s="251"/>
      <c r="Z637" s="251"/>
    </row>
    <row r="638" spans="1:26" ht="12" customHeight="1" x14ac:dyDescent="0.25">
      <c r="A638" s="251"/>
      <c r="B638" s="251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  <c r="S638" s="251"/>
      <c r="T638" s="251"/>
      <c r="U638" s="251"/>
      <c r="V638" s="251"/>
      <c r="W638" s="251"/>
      <c r="X638" s="251"/>
      <c r="Y638" s="251"/>
      <c r="Z638" s="251"/>
    </row>
    <row r="639" spans="1:26" ht="12" customHeight="1" x14ac:dyDescent="0.25">
      <c r="A639" s="251"/>
      <c r="B639" s="251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  <c r="Q639" s="251"/>
      <c r="R639" s="251"/>
      <c r="S639" s="251"/>
      <c r="T639" s="251"/>
      <c r="U639" s="251"/>
      <c r="V639" s="251"/>
      <c r="W639" s="251"/>
      <c r="X639" s="251"/>
      <c r="Y639" s="251"/>
      <c r="Z639" s="251"/>
    </row>
    <row r="640" spans="1:26" ht="12" customHeight="1" x14ac:dyDescent="0.25">
      <c r="A640" s="251"/>
      <c r="B640" s="251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  <c r="Q640" s="251"/>
      <c r="R640" s="251"/>
      <c r="S640" s="251"/>
      <c r="T640" s="251"/>
      <c r="U640" s="251"/>
      <c r="V640" s="251"/>
      <c r="W640" s="251"/>
      <c r="X640" s="251"/>
      <c r="Y640" s="251"/>
      <c r="Z640" s="251"/>
    </row>
    <row r="641" spans="1:26" ht="12" customHeight="1" x14ac:dyDescent="0.25">
      <c r="A641" s="251"/>
      <c r="B641" s="251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  <c r="S641" s="251"/>
      <c r="T641" s="251"/>
      <c r="U641" s="251"/>
      <c r="V641" s="251"/>
      <c r="W641" s="251"/>
      <c r="X641" s="251"/>
      <c r="Y641" s="251"/>
      <c r="Z641" s="251"/>
    </row>
    <row r="642" spans="1:26" ht="12" customHeight="1" x14ac:dyDescent="0.25">
      <c r="A642" s="251"/>
      <c r="B642" s="251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  <c r="Z642" s="251"/>
    </row>
    <row r="643" spans="1:26" ht="12" customHeight="1" x14ac:dyDescent="0.25">
      <c r="A643" s="251"/>
      <c r="B643" s="251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  <c r="Q643" s="251"/>
      <c r="R643" s="251"/>
      <c r="S643" s="251"/>
      <c r="T643" s="251"/>
      <c r="U643" s="251"/>
      <c r="V643" s="251"/>
      <c r="W643" s="251"/>
      <c r="X643" s="251"/>
      <c r="Y643" s="251"/>
      <c r="Z643" s="251"/>
    </row>
    <row r="644" spans="1:26" ht="12" customHeight="1" x14ac:dyDescent="0.25">
      <c r="A644" s="251"/>
      <c r="B644" s="251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  <c r="S644" s="251"/>
      <c r="T644" s="251"/>
      <c r="U644" s="251"/>
      <c r="V644" s="251"/>
      <c r="W644" s="251"/>
      <c r="X644" s="251"/>
      <c r="Y644" s="251"/>
      <c r="Z644" s="251"/>
    </row>
    <row r="645" spans="1:26" ht="12" customHeight="1" x14ac:dyDescent="0.25">
      <c r="A645" s="251"/>
      <c r="B645" s="251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  <c r="Q645" s="251"/>
      <c r="R645" s="251"/>
      <c r="S645" s="251"/>
      <c r="T645" s="251"/>
      <c r="U645" s="251"/>
      <c r="V645" s="251"/>
      <c r="W645" s="251"/>
      <c r="X645" s="251"/>
      <c r="Y645" s="251"/>
      <c r="Z645" s="251"/>
    </row>
    <row r="646" spans="1:26" ht="12" customHeight="1" x14ac:dyDescent="0.25">
      <c r="A646" s="251"/>
      <c r="B646" s="251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  <c r="Q646" s="251"/>
      <c r="R646" s="251"/>
      <c r="S646" s="251"/>
      <c r="T646" s="251"/>
      <c r="U646" s="251"/>
      <c r="V646" s="251"/>
      <c r="W646" s="251"/>
      <c r="X646" s="251"/>
      <c r="Y646" s="251"/>
      <c r="Z646" s="251"/>
    </row>
    <row r="647" spans="1:26" ht="12" customHeight="1" x14ac:dyDescent="0.25">
      <c r="A647" s="251"/>
      <c r="B647" s="251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  <c r="Q647" s="251"/>
      <c r="R647" s="251"/>
      <c r="S647" s="251"/>
      <c r="T647" s="251"/>
      <c r="U647" s="251"/>
      <c r="V647" s="251"/>
      <c r="W647" s="251"/>
      <c r="X647" s="251"/>
      <c r="Y647" s="251"/>
      <c r="Z647" s="251"/>
    </row>
    <row r="648" spans="1:26" ht="12" customHeight="1" x14ac:dyDescent="0.25">
      <c r="A648" s="251"/>
      <c r="B648" s="251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  <c r="Q648" s="251"/>
      <c r="R648" s="251"/>
      <c r="S648" s="251"/>
      <c r="T648" s="251"/>
      <c r="U648" s="251"/>
      <c r="V648" s="251"/>
      <c r="W648" s="251"/>
      <c r="X648" s="251"/>
      <c r="Y648" s="251"/>
      <c r="Z648" s="251"/>
    </row>
    <row r="649" spans="1:26" ht="12" customHeight="1" x14ac:dyDescent="0.25">
      <c r="A649" s="251"/>
      <c r="B649" s="251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  <c r="Q649" s="251"/>
      <c r="R649" s="251"/>
      <c r="S649" s="251"/>
      <c r="T649" s="251"/>
      <c r="U649" s="251"/>
      <c r="V649" s="251"/>
      <c r="W649" s="251"/>
      <c r="X649" s="251"/>
      <c r="Y649" s="251"/>
      <c r="Z649" s="251"/>
    </row>
    <row r="650" spans="1:26" ht="12" customHeight="1" x14ac:dyDescent="0.25">
      <c r="A650" s="251"/>
      <c r="B650" s="251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  <c r="Q650" s="251"/>
      <c r="R650" s="251"/>
      <c r="S650" s="251"/>
      <c r="T650" s="251"/>
      <c r="U650" s="251"/>
      <c r="V650" s="251"/>
      <c r="W650" s="251"/>
      <c r="X650" s="251"/>
      <c r="Y650" s="251"/>
      <c r="Z650" s="251"/>
    </row>
    <row r="651" spans="1:26" ht="12" customHeight="1" x14ac:dyDescent="0.25">
      <c r="A651" s="251"/>
      <c r="B651" s="251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  <c r="Q651" s="251"/>
      <c r="R651" s="251"/>
      <c r="S651" s="251"/>
      <c r="T651" s="251"/>
      <c r="U651" s="251"/>
      <c r="V651" s="251"/>
      <c r="W651" s="251"/>
      <c r="X651" s="251"/>
      <c r="Y651" s="251"/>
      <c r="Z651" s="251"/>
    </row>
    <row r="652" spans="1:26" ht="12" customHeight="1" x14ac:dyDescent="0.25">
      <c r="A652" s="251"/>
      <c r="B652" s="251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  <c r="S652" s="251"/>
      <c r="T652" s="251"/>
      <c r="U652" s="251"/>
      <c r="V652" s="251"/>
      <c r="W652" s="251"/>
      <c r="X652" s="251"/>
      <c r="Y652" s="251"/>
      <c r="Z652" s="251"/>
    </row>
    <row r="653" spans="1:26" ht="12" customHeight="1" x14ac:dyDescent="0.25">
      <c r="A653" s="251"/>
      <c r="B653" s="251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  <c r="S653" s="251"/>
      <c r="T653" s="251"/>
      <c r="U653" s="251"/>
      <c r="V653" s="251"/>
      <c r="W653" s="251"/>
      <c r="X653" s="251"/>
      <c r="Y653" s="251"/>
      <c r="Z653" s="251"/>
    </row>
    <row r="654" spans="1:26" ht="12" customHeight="1" x14ac:dyDescent="0.25">
      <c r="A654" s="251"/>
      <c r="B654" s="251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  <c r="Q654" s="251"/>
      <c r="R654" s="251"/>
      <c r="S654" s="251"/>
      <c r="T654" s="251"/>
      <c r="U654" s="251"/>
      <c r="V654" s="251"/>
      <c r="W654" s="251"/>
      <c r="X654" s="251"/>
      <c r="Y654" s="251"/>
      <c r="Z654" s="251"/>
    </row>
    <row r="655" spans="1:26" ht="12" customHeight="1" x14ac:dyDescent="0.25">
      <c r="A655" s="251"/>
      <c r="B655" s="251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  <c r="Q655" s="251"/>
      <c r="R655" s="251"/>
      <c r="S655" s="251"/>
      <c r="T655" s="251"/>
      <c r="U655" s="251"/>
      <c r="V655" s="251"/>
      <c r="W655" s="251"/>
      <c r="X655" s="251"/>
      <c r="Y655" s="251"/>
      <c r="Z655" s="251"/>
    </row>
    <row r="656" spans="1:26" ht="12" customHeight="1" x14ac:dyDescent="0.25">
      <c r="A656" s="251"/>
      <c r="B656" s="251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  <c r="S656" s="251"/>
      <c r="T656" s="251"/>
      <c r="U656" s="251"/>
      <c r="V656" s="251"/>
      <c r="W656" s="251"/>
      <c r="X656" s="251"/>
      <c r="Y656" s="251"/>
      <c r="Z656" s="251"/>
    </row>
    <row r="657" spans="1:26" ht="12" customHeight="1" x14ac:dyDescent="0.25">
      <c r="A657" s="251"/>
      <c r="B657" s="251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  <c r="Q657" s="251"/>
      <c r="R657" s="251"/>
      <c r="S657" s="251"/>
      <c r="T657" s="251"/>
      <c r="U657" s="251"/>
      <c r="V657" s="251"/>
      <c r="W657" s="251"/>
      <c r="X657" s="251"/>
      <c r="Y657" s="251"/>
      <c r="Z657" s="251"/>
    </row>
    <row r="658" spans="1:26" ht="12" customHeight="1" x14ac:dyDescent="0.25">
      <c r="A658" s="251"/>
      <c r="B658" s="251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  <c r="Q658" s="251"/>
      <c r="R658" s="251"/>
      <c r="S658" s="251"/>
      <c r="T658" s="251"/>
      <c r="U658" s="251"/>
      <c r="V658" s="251"/>
      <c r="W658" s="251"/>
      <c r="X658" s="251"/>
      <c r="Y658" s="251"/>
      <c r="Z658" s="251"/>
    </row>
    <row r="659" spans="1:26" ht="12" customHeight="1" x14ac:dyDescent="0.25">
      <c r="A659" s="251"/>
      <c r="B659" s="251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  <c r="Q659" s="251"/>
      <c r="R659" s="251"/>
      <c r="S659" s="251"/>
      <c r="T659" s="251"/>
      <c r="U659" s="251"/>
      <c r="V659" s="251"/>
      <c r="W659" s="251"/>
      <c r="X659" s="251"/>
      <c r="Y659" s="251"/>
      <c r="Z659" s="251"/>
    </row>
    <row r="660" spans="1:26" ht="12" customHeight="1" x14ac:dyDescent="0.25">
      <c r="A660" s="251"/>
      <c r="B660" s="251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  <c r="Z660" s="251"/>
    </row>
    <row r="661" spans="1:26" ht="12" customHeight="1" x14ac:dyDescent="0.25">
      <c r="A661" s="251"/>
      <c r="B661" s="251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  <c r="Q661" s="251"/>
      <c r="R661" s="251"/>
      <c r="S661" s="251"/>
      <c r="T661" s="251"/>
      <c r="U661" s="251"/>
      <c r="V661" s="251"/>
      <c r="W661" s="251"/>
      <c r="X661" s="251"/>
      <c r="Y661" s="251"/>
      <c r="Z661" s="251"/>
    </row>
    <row r="662" spans="1:26" ht="12" customHeight="1" x14ac:dyDescent="0.25">
      <c r="A662" s="251"/>
      <c r="B662" s="251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  <c r="Z662" s="251"/>
    </row>
    <row r="663" spans="1:26" ht="12" customHeight="1" x14ac:dyDescent="0.25">
      <c r="A663" s="251"/>
      <c r="B663" s="251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  <c r="S663" s="251"/>
      <c r="T663" s="251"/>
      <c r="U663" s="251"/>
      <c r="V663" s="251"/>
      <c r="W663" s="251"/>
      <c r="X663" s="251"/>
      <c r="Y663" s="251"/>
      <c r="Z663" s="251"/>
    </row>
    <row r="664" spans="1:26" ht="12" customHeight="1" x14ac:dyDescent="0.25">
      <c r="A664" s="251"/>
      <c r="B664" s="251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  <c r="S664" s="251"/>
      <c r="T664" s="251"/>
      <c r="U664" s="251"/>
      <c r="V664" s="251"/>
      <c r="W664" s="251"/>
      <c r="X664" s="251"/>
      <c r="Y664" s="251"/>
      <c r="Z664" s="251"/>
    </row>
    <row r="665" spans="1:26" ht="12" customHeight="1" x14ac:dyDescent="0.25">
      <c r="A665" s="251"/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</row>
    <row r="666" spans="1:26" ht="12" customHeight="1" x14ac:dyDescent="0.25">
      <c r="A666" s="251"/>
      <c r="B666" s="251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  <c r="Q666" s="251"/>
      <c r="R666" s="251"/>
      <c r="S666" s="251"/>
      <c r="T666" s="251"/>
      <c r="U666" s="251"/>
      <c r="V666" s="251"/>
      <c r="W666" s="251"/>
      <c r="X666" s="251"/>
      <c r="Y666" s="251"/>
      <c r="Z666" s="251"/>
    </row>
    <row r="667" spans="1:26" ht="12" customHeight="1" x14ac:dyDescent="0.25">
      <c r="A667" s="251"/>
      <c r="B667" s="251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  <c r="Q667" s="251"/>
      <c r="R667" s="251"/>
      <c r="S667" s="251"/>
      <c r="T667" s="251"/>
      <c r="U667" s="251"/>
      <c r="V667" s="251"/>
      <c r="W667" s="251"/>
      <c r="X667" s="251"/>
      <c r="Y667" s="251"/>
      <c r="Z667" s="251"/>
    </row>
    <row r="668" spans="1:26" ht="12" customHeight="1" x14ac:dyDescent="0.25">
      <c r="A668" s="251"/>
      <c r="B668" s="251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  <c r="S668" s="251"/>
      <c r="T668" s="251"/>
      <c r="U668" s="251"/>
      <c r="V668" s="251"/>
      <c r="W668" s="251"/>
      <c r="X668" s="251"/>
      <c r="Y668" s="251"/>
      <c r="Z668" s="251"/>
    </row>
    <row r="669" spans="1:26" ht="12" customHeight="1" x14ac:dyDescent="0.25">
      <c r="A669" s="251"/>
      <c r="B669" s="251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  <c r="Q669" s="251"/>
      <c r="R669" s="251"/>
      <c r="S669" s="251"/>
      <c r="T669" s="251"/>
      <c r="U669" s="251"/>
      <c r="V669" s="251"/>
      <c r="W669" s="251"/>
      <c r="X669" s="251"/>
      <c r="Y669" s="251"/>
      <c r="Z669" s="251"/>
    </row>
    <row r="670" spans="1:26" ht="12" customHeight="1" x14ac:dyDescent="0.25">
      <c r="A670" s="251"/>
      <c r="B670" s="251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  <c r="Q670" s="251"/>
      <c r="R670" s="251"/>
      <c r="S670" s="251"/>
      <c r="T670" s="251"/>
      <c r="U670" s="251"/>
      <c r="V670" s="251"/>
      <c r="W670" s="251"/>
      <c r="X670" s="251"/>
      <c r="Y670" s="251"/>
      <c r="Z670" s="251"/>
    </row>
    <row r="671" spans="1:26" ht="12" customHeight="1" x14ac:dyDescent="0.25">
      <c r="A671" s="251"/>
      <c r="B671" s="251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  <c r="Q671" s="251"/>
      <c r="R671" s="251"/>
      <c r="S671" s="251"/>
      <c r="T671" s="251"/>
      <c r="U671" s="251"/>
      <c r="V671" s="251"/>
      <c r="W671" s="251"/>
      <c r="X671" s="251"/>
      <c r="Y671" s="251"/>
      <c r="Z671" s="251"/>
    </row>
    <row r="672" spans="1:26" ht="12" customHeight="1" x14ac:dyDescent="0.25">
      <c r="A672" s="251"/>
      <c r="B672" s="251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  <c r="Q672" s="251"/>
      <c r="R672" s="251"/>
      <c r="S672" s="251"/>
      <c r="T672" s="251"/>
      <c r="U672" s="251"/>
      <c r="V672" s="251"/>
      <c r="W672" s="251"/>
      <c r="X672" s="251"/>
      <c r="Y672" s="251"/>
      <c r="Z672" s="251"/>
    </row>
    <row r="673" spans="1:26" ht="12" customHeight="1" x14ac:dyDescent="0.25">
      <c r="A673" s="251"/>
      <c r="B673" s="251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  <c r="Q673" s="251"/>
      <c r="R673" s="251"/>
      <c r="S673" s="251"/>
      <c r="T673" s="251"/>
      <c r="U673" s="251"/>
      <c r="V673" s="251"/>
      <c r="W673" s="251"/>
      <c r="X673" s="251"/>
      <c r="Y673" s="251"/>
      <c r="Z673" s="251"/>
    </row>
    <row r="674" spans="1:26" ht="12" customHeight="1" x14ac:dyDescent="0.25">
      <c r="A674" s="251"/>
      <c r="B674" s="251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  <c r="Q674" s="251"/>
      <c r="R674" s="251"/>
      <c r="S674" s="251"/>
      <c r="T674" s="251"/>
      <c r="U674" s="251"/>
      <c r="V674" s="251"/>
      <c r="W674" s="251"/>
      <c r="X674" s="251"/>
      <c r="Y674" s="251"/>
      <c r="Z674" s="251"/>
    </row>
    <row r="675" spans="1:26" ht="12" customHeight="1" x14ac:dyDescent="0.25">
      <c r="A675" s="251"/>
      <c r="B675" s="251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  <c r="Q675" s="251"/>
      <c r="R675" s="251"/>
      <c r="S675" s="251"/>
      <c r="T675" s="251"/>
      <c r="U675" s="251"/>
      <c r="V675" s="251"/>
      <c r="W675" s="251"/>
      <c r="X675" s="251"/>
      <c r="Y675" s="251"/>
      <c r="Z675" s="251"/>
    </row>
    <row r="676" spans="1:26" ht="12" customHeight="1" x14ac:dyDescent="0.25">
      <c r="A676" s="251"/>
      <c r="B676" s="251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  <c r="Q676" s="251"/>
      <c r="R676" s="251"/>
      <c r="S676" s="251"/>
      <c r="T676" s="251"/>
      <c r="U676" s="251"/>
      <c r="V676" s="251"/>
      <c r="W676" s="251"/>
      <c r="X676" s="251"/>
      <c r="Y676" s="251"/>
      <c r="Z676" s="251"/>
    </row>
    <row r="677" spans="1:26" ht="12" customHeight="1" x14ac:dyDescent="0.25">
      <c r="A677" s="251"/>
      <c r="B677" s="251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  <c r="Q677" s="251"/>
      <c r="R677" s="251"/>
      <c r="S677" s="251"/>
      <c r="T677" s="251"/>
      <c r="U677" s="251"/>
      <c r="V677" s="251"/>
      <c r="W677" s="251"/>
      <c r="X677" s="251"/>
      <c r="Y677" s="251"/>
      <c r="Z677" s="251"/>
    </row>
    <row r="678" spans="1:26" ht="12" customHeight="1" x14ac:dyDescent="0.25">
      <c r="A678" s="251"/>
      <c r="B678" s="251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  <c r="S678" s="251"/>
      <c r="T678" s="251"/>
      <c r="U678" s="251"/>
      <c r="V678" s="251"/>
      <c r="W678" s="251"/>
      <c r="X678" s="251"/>
      <c r="Y678" s="251"/>
      <c r="Z678" s="251"/>
    </row>
    <row r="679" spans="1:26" ht="12" customHeight="1" x14ac:dyDescent="0.25">
      <c r="A679" s="251"/>
      <c r="B679" s="251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  <c r="S679" s="251"/>
      <c r="T679" s="251"/>
      <c r="U679" s="251"/>
      <c r="V679" s="251"/>
      <c r="W679" s="251"/>
      <c r="X679" s="251"/>
      <c r="Y679" s="251"/>
      <c r="Z679" s="251"/>
    </row>
    <row r="680" spans="1:26" ht="12" customHeight="1" x14ac:dyDescent="0.25">
      <c r="A680" s="251"/>
      <c r="B680" s="251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  <c r="S680" s="251"/>
      <c r="T680" s="251"/>
      <c r="U680" s="251"/>
      <c r="V680" s="251"/>
      <c r="W680" s="251"/>
      <c r="X680" s="251"/>
      <c r="Y680" s="251"/>
      <c r="Z680" s="251"/>
    </row>
    <row r="681" spans="1:26" ht="12" customHeight="1" x14ac:dyDescent="0.25">
      <c r="A681" s="251"/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  <c r="Z681" s="251"/>
    </row>
    <row r="682" spans="1:26" ht="12" customHeight="1" x14ac:dyDescent="0.25">
      <c r="A682" s="251"/>
      <c r="B682" s="251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  <c r="Q682" s="251"/>
      <c r="R682" s="251"/>
      <c r="S682" s="251"/>
      <c r="T682" s="251"/>
      <c r="U682" s="251"/>
      <c r="V682" s="251"/>
      <c r="W682" s="251"/>
      <c r="X682" s="251"/>
      <c r="Y682" s="251"/>
      <c r="Z682" s="251"/>
    </row>
    <row r="683" spans="1:26" ht="12" customHeight="1" x14ac:dyDescent="0.25">
      <c r="A683" s="251"/>
      <c r="B683" s="251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  <c r="Q683" s="251"/>
      <c r="R683" s="251"/>
      <c r="S683" s="251"/>
      <c r="T683" s="251"/>
      <c r="U683" s="251"/>
      <c r="V683" s="251"/>
      <c r="W683" s="251"/>
      <c r="X683" s="251"/>
      <c r="Y683" s="251"/>
      <c r="Z683" s="251"/>
    </row>
    <row r="684" spans="1:26" ht="12" customHeight="1" x14ac:dyDescent="0.25">
      <c r="A684" s="251"/>
      <c r="B684" s="251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  <c r="S684" s="251"/>
      <c r="T684" s="251"/>
      <c r="U684" s="251"/>
      <c r="V684" s="251"/>
      <c r="W684" s="251"/>
      <c r="X684" s="251"/>
      <c r="Y684" s="251"/>
      <c r="Z684" s="251"/>
    </row>
    <row r="685" spans="1:26" ht="12" customHeight="1" x14ac:dyDescent="0.25">
      <c r="A685" s="251"/>
      <c r="B685" s="251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  <c r="Q685" s="251"/>
      <c r="R685" s="251"/>
      <c r="S685" s="251"/>
      <c r="T685" s="251"/>
      <c r="U685" s="251"/>
      <c r="V685" s="251"/>
      <c r="W685" s="251"/>
      <c r="X685" s="251"/>
      <c r="Y685" s="251"/>
      <c r="Z685" s="251"/>
    </row>
    <row r="686" spans="1:26" ht="12" customHeight="1" x14ac:dyDescent="0.25">
      <c r="A686" s="251"/>
      <c r="B686" s="251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  <c r="Q686" s="251"/>
      <c r="R686" s="251"/>
      <c r="S686" s="251"/>
      <c r="T686" s="251"/>
      <c r="U686" s="251"/>
      <c r="V686" s="251"/>
      <c r="W686" s="251"/>
      <c r="X686" s="251"/>
      <c r="Y686" s="251"/>
      <c r="Z686" s="251"/>
    </row>
    <row r="687" spans="1:26" ht="12" customHeight="1" x14ac:dyDescent="0.25">
      <c r="A687" s="251"/>
      <c r="B687" s="251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  <c r="Q687" s="251"/>
      <c r="R687" s="251"/>
      <c r="S687" s="251"/>
      <c r="T687" s="251"/>
      <c r="U687" s="251"/>
      <c r="V687" s="251"/>
      <c r="W687" s="251"/>
      <c r="X687" s="251"/>
      <c r="Y687" s="251"/>
      <c r="Z687" s="251"/>
    </row>
    <row r="688" spans="1:26" ht="12" customHeight="1" x14ac:dyDescent="0.25">
      <c r="A688" s="251"/>
      <c r="B688" s="251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  <c r="S688" s="251"/>
      <c r="T688" s="251"/>
      <c r="U688" s="251"/>
      <c r="V688" s="251"/>
      <c r="W688" s="251"/>
      <c r="X688" s="251"/>
      <c r="Y688" s="251"/>
      <c r="Z688" s="251"/>
    </row>
    <row r="689" spans="1:26" ht="12" customHeight="1" x14ac:dyDescent="0.25">
      <c r="A689" s="251"/>
      <c r="B689" s="251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  <c r="Q689" s="251"/>
      <c r="R689" s="251"/>
      <c r="S689" s="251"/>
      <c r="T689" s="251"/>
      <c r="U689" s="251"/>
      <c r="V689" s="251"/>
      <c r="W689" s="251"/>
      <c r="X689" s="251"/>
      <c r="Y689" s="251"/>
      <c r="Z689" s="251"/>
    </row>
    <row r="690" spans="1:26" ht="12" customHeight="1" x14ac:dyDescent="0.25">
      <c r="A690" s="251"/>
      <c r="B690" s="251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  <c r="Q690" s="251"/>
      <c r="R690" s="251"/>
      <c r="S690" s="251"/>
      <c r="T690" s="251"/>
      <c r="U690" s="251"/>
      <c r="V690" s="251"/>
      <c r="W690" s="251"/>
      <c r="X690" s="251"/>
      <c r="Y690" s="251"/>
      <c r="Z690" s="251"/>
    </row>
    <row r="691" spans="1:26" ht="12" customHeight="1" x14ac:dyDescent="0.25">
      <c r="A691" s="251"/>
      <c r="B691" s="251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  <c r="S691" s="251"/>
      <c r="T691" s="251"/>
      <c r="U691" s="251"/>
      <c r="V691" s="251"/>
      <c r="W691" s="251"/>
      <c r="X691" s="251"/>
      <c r="Y691" s="251"/>
      <c r="Z691" s="251"/>
    </row>
    <row r="692" spans="1:26" ht="12" customHeight="1" x14ac:dyDescent="0.25">
      <c r="A692" s="251"/>
      <c r="B692" s="251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  <c r="Q692" s="251"/>
      <c r="R692" s="251"/>
      <c r="S692" s="251"/>
      <c r="T692" s="251"/>
      <c r="U692" s="251"/>
      <c r="V692" s="251"/>
      <c r="W692" s="251"/>
      <c r="X692" s="251"/>
      <c r="Y692" s="251"/>
      <c r="Z692" s="251"/>
    </row>
    <row r="693" spans="1:26" ht="12" customHeight="1" x14ac:dyDescent="0.25">
      <c r="A693" s="251"/>
      <c r="B693" s="251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  <c r="Q693" s="251"/>
      <c r="R693" s="251"/>
      <c r="S693" s="251"/>
      <c r="T693" s="251"/>
      <c r="U693" s="251"/>
      <c r="V693" s="251"/>
      <c r="W693" s="251"/>
      <c r="X693" s="251"/>
      <c r="Y693" s="251"/>
      <c r="Z693" s="251"/>
    </row>
    <row r="694" spans="1:26" ht="12" customHeight="1" x14ac:dyDescent="0.25">
      <c r="A694" s="251"/>
      <c r="B694" s="251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  <c r="Q694" s="251"/>
      <c r="R694" s="251"/>
      <c r="S694" s="251"/>
      <c r="T694" s="251"/>
      <c r="U694" s="251"/>
      <c r="V694" s="251"/>
      <c r="W694" s="251"/>
      <c r="X694" s="251"/>
      <c r="Y694" s="251"/>
      <c r="Z694" s="251"/>
    </row>
    <row r="695" spans="1:26" ht="12" customHeight="1" x14ac:dyDescent="0.25">
      <c r="A695" s="251"/>
      <c r="B695" s="251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  <c r="Q695" s="251"/>
      <c r="R695" s="251"/>
      <c r="S695" s="251"/>
      <c r="T695" s="251"/>
      <c r="U695" s="251"/>
      <c r="V695" s="251"/>
      <c r="W695" s="251"/>
      <c r="X695" s="251"/>
      <c r="Y695" s="251"/>
      <c r="Z695" s="251"/>
    </row>
    <row r="696" spans="1:26" ht="12" customHeight="1" x14ac:dyDescent="0.25">
      <c r="A696" s="251"/>
      <c r="B696" s="251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  <c r="S696" s="251"/>
      <c r="T696" s="251"/>
      <c r="U696" s="251"/>
      <c r="V696" s="251"/>
      <c r="W696" s="251"/>
      <c r="X696" s="251"/>
      <c r="Y696" s="251"/>
      <c r="Z696" s="251"/>
    </row>
    <row r="697" spans="1:26" ht="12" customHeight="1" x14ac:dyDescent="0.25">
      <c r="A697" s="251"/>
      <c r="B697" s="251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  <c r="Q697" s="251"/>
      <c r="R697" s="251"/>
      <c r="S697" s="251"/>
      <c r="T697" s="251"/>
      <c r="U697" s="251"/>
      <c r="V697" s="251"/>
      <c r="W697" s="251"/>
      <c r="X697" s="251"/>
      <c r="Y697" s="251"/>
      <c r="Z697" s="251"/>
    </row>
    <row r="698" spans="1:26" ht="12" customHeight="1" x14ac:dyDescent="0.25">
      <c r="A698" s="251"/>
      <c r="B698" s="251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  <c r="Q698" s="251"/>
      <c r="R698" s="251"/>
      <c r="S698" s="251"/>
      <c r="T698" s="251"/>
      <c r="U698" s="251"/>
      <c r="V698" s="251"/>
      <c r="W698" s="251"/>
      <c r="X698" s="251"/>
      <c r="Y698" s="251"/>
      <c r="Z698" s="251"/>
    </row>
    <row r="699" spans="1:26" ht="12" customHeight="1" x14ac:dyDescent="0.25">
      <c r="A699" s="251"/>
      <c r="B699" s="251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  <c r="S699" s="251"/>
      <c r="T699" s="251"/>
      <c r="U699" s="251"/>
      <c r="V699" s="251"/>
      <c r="W699" s="251"/>
      <c r="X699" s="251"/>
      <c r="Y699" s="251"/>
      <c r="Z699" s="251"/>
    </row>
    <row r="700" spans="1:26" ht="12" customHeight="1" x14ac:dyDescent="0.25">
      <c r="A700" s="251"/>
      <c r="B700" s="251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  <c r="Q700" s="251"/>
      <c r="R700" s="251"/>
      <c r="S700" s="251"/>
      <c r="T700" s="251"/>
      <c r="U700" s="251"/>
      <c r="V700" s="251"/>
      <c r="W700" s="251"/>
      <c r="X700" s="251"/>
      <c r="Y700" s="251"/>
      <c r="Z700" s="251"/>
    </row>
    <row r="701" spans="1:26" ht="12" customHeight="1" x14ac:dyDescent="0.25">
      <c r="A701" s="251"/>
      <c r="B701" s="251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  <c r="Q701" s="251"/>
      <c r="R701" s="251"/>
      <c r="S701" s="251"/>
      <c r="T701" s="251"/>
      <c r="U701" s="251"/>
      <c r="V701" s="251"/>
      <c r="W701" s="251"/>
      <c r="X701" s="251"/>
      <c r="Y701" s="251"/>
      <c r="Z701" s="251"/>
    </row>
    <row r="702" spans="1:26" ht="12" customHeight="1" x14ac:dyDescent="0.25">
      <c r="A702" s="251"/>
      <c r="B702" s="251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  <c r="Q702" s="251"/>
      <c r="R702" s="251"/>
      <c r="S702" s="251"/>
      <c r="T702" s="251"/>
      <c r="U702" s="251"/>
      <c r="V702" s="251"/>
      <c r="W702" s="251"/>
      <c r="X702" s="251"/>
      <c r="Y702" s="251"/>
      <c r="Z702" s="251"/>
    </row>
    <row r="703" spans="1:26" ht="12" customHeight="1" x14ac:dyDescent="0.25">
      <c r="A703" s="251"/>
      <c r="B703" s="251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  <c r="Q703" s="251"/>
      <c r="R703" s="251"/>
      <c r="S703" s="251"/>
      <c r="T703" s="251"/>
      <c r="U703" s="251"/>
      <c r="V703" s="251"/>
      <c r="W703" s="251"/>
      <c r="X703" s="251"/>
      <c r="Y703" s="251"/>
      <c r="Z703" s="251"/>
    </row>
    <row r="704" spans="1:26" ht="12" customHeight="1" x14ac:dyDescent="0.25">
      <c r="A704" s="251"/>
      <c r="B704" s="251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  <c r="Q704" s="251"/>
      <c r="R704" s="251"/>
      <c r="S704" s="251"/>
      <c r="T704" s="251"/>
      <c r="U704" s="251"/>
      <c r="V704" s="251"/>
      <c r="W704" s="251"/>
      <c r="X704" s="251"/>
      <c r="Y704" s="251"/>
      <c r="Z704" s="251"/>
    </row>
    <row r="705" spans="1:26" ht="12" customHeight="1" x14ac:dyDescent="0.25">
      <c r="A705" s="251"/>
      <c r="B705" s="251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  <c r="Q705" s="251"/>
      <c r="R705" s="251"/>
      <c r="S705" s="251"/>
      <c r="T705" s="251"/>
      <c r="U705" s="251"/>
      <c r="V705" s="251"/>
      <c r="W705" s="251"/>
      <c r="X705" s="251"/>
      <c r="Y705" s="251"/>
      <c r="Z705" s="251"/>
    </row>
    <row r="706" spans="1:26" ht="12" customHeight="1" x14ac:dyDescent="0.25">
      <c r="A706" s="251"/>
      <c r="B706" s="251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  <c r="S706" s="251"/>
      <c r="T706" s="251"/>
      <c r="U706" s="251"/>
      <c r="V706" s="251"/>
      <c r="W706" s="251"/>
      <c r="X706" s="251"/>
      <c r="Y706" s="251"/>
      <c r="Z706" s="251"/>
    </row>
    <row r="707" spans="1:26" ht="12" customHeight="1" x14ac:dyDescent="0.25">
      <c r="A707" s="251"/>
      <c r="B707" s="251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  <c r="S707" s="251"/>
      <c r="T707" s="251"/>
      <c r="U707" s="251"/>
      <c r="V707" s="251"/>
      <c r="W707" s="251"/>
      <c r="X707" s="251"/>
      <c r="Y707" s="251"/>
      <c r="Z707" s="251"/>
    </row>
    <row r="708" spans="1:26" ht="12" customHeight="1" x14ac:dyDescent="0.25">
      <c r="A708" s="251"/>
      <c r="B708" s="251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  <c r="Q708" s="251"/>
      <c r="R708" s="251"/>
      <c r="S708" s="251"/>
      <c r="T708" s="251"/>
      <c r="U708" s="251"/>
      <c r="V708" s="251"/>
      <c r="W708" s="251"/>
      <c r="X708" s="251"/>
      <c r="Y708" s="251"/>
      <c r="Z708" s="251"/>
    </row>
    <row r="709" spans="1:26" ht="12" customHeight="1" x14ac:dyDescent="0.25">
      <c r="A709" s="251"/>
      <c r="B709" s="251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  <c r="Q709" s="251"/>
      <c r="R709" s="251"/>
      <c r="S709" s="251"/>
      <c r="T709" s="251"/>
      <c r="U709" s="251"/>
      <c r="V709" s="251"/>
      <c r="W709" s="251"/>
      <c r="X709" s="251"/>
      <c r="Y709" s="251"/>
      <c r="Z709" s="251"/>
    </row>
    <row r="710" spans="1:26" ht="12" customHeight="1" x14ac:dyDescent="0.25">
      <c r="A710" s="251"/>
      <c r="B710" s="251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  <c r="S710" s="251"/>
      <c r="T710" s="251"/>
      <c r="U710" s="251"/>
      <c r="V710" s="251"/>
      <c r="W710" s="251"/>
      <c r="X710" s="251"/>
      <c r="Y710" s="251"/>
      <c r="Z710" s="251"/>
    </row>
    <row r="711" spans="1:26" ht="12" customHeight="1" x14ac:dyDescent="0.25">
      <c r="A711" s="251"/>
      <c r="B711" s="251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  <c r="Q711" s="251"/>
      <c r="R711" s="251"/>
      <c r="S711" s="251"/>
      <c r="T711" s="251"/>
      <c r="U711" s="251"/>
      <c r="V711" s="251"/>
      <c r="W711" s="251"/>
      <c r="X711" s="251"/>
      <c r="Y711" s="251"/>
      <c r="Z711" s="251"/>
    </row>
    <row r="712" spans="1:26" ht="12" customHeight="1" x14ac:dyDescent="0.25">
      <c r="A712" s="251"/>
      <c r="B712" s="251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  <c r="S712" s="251"/>
      <c r="T712" s="251"/>
      <c r="U712" s="251"/>
      <c r="V712" s="251"/>
      <c r="W712" s="251"/>
      <c r="X712" s="251"/>
      <c r="Y712" s="251"/>
      <c r="Z712" s="251"/>
    </row>
    <row r="713" spans="1:26" ht="12" customHeight="1" x14ac:dyDescent="0.25">
      <c r="A713" s="251"/>
      <c r="B713" s="251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  <c r="Q713" s="251"/>
      <c r="R713" s="251"/>
      <c r="S713" s="251"/>
      <c r="T713" s="251"/>
      <c r="U713" s="251"/>
      <c r="V713" s="251"/>
      <c r="W713" s="251"/>
      <c r="X713" s="251"/>
      <c r="Y713" s="251"/>
      <c r="Z713" s="251"/>
    </row>
    <row r="714" spans="1:26" ht="12" customHeight="1" x14ac:dyDescent="0.25">
      <c r="A714" s="251"/>
      <c r="B714" s="251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  <c r="Q714" s="251"/>
      <c r="R714" s="251"/>
      <c r="S714" s="251"/>
      <c r="T714" s="251"/>
      <c r="U714" s="251"/>
      <c r="V714" s="251"/>
      <c r="W714" s="251"/>
      <c r="X714" s="251"/>
      <c r="Y714" s="251"/>
      <c r="Z714" s="251"/>
    </row>
    <row r="715" spans="1:26" ht="12" customHeight="1" x14ac:dyDescent="0.25">
      <c r="A715" s="251"/>
      <c r="B715" s="251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  <c r="Q715" s="251"/>
      <c r="R715" s="251"/>
      <c r="S715" s="251"/>
      <c r="T715" s="251"/>
      <c r="U715" s="251"/>
      <c r="V715" s="251"/>
      <c r="W715" s="251"/>
      <c r="X715" s="251"/>
      <c r="Y715" s="251"/>
      <c r="Z715" s="251"/>
    </row>
    <row r="716" spans="1:26" ht="12" customHeight="1" x14ac:dyDescent="0.25">
      <c r="A716" s="251"/>
      <c r="B716" s="251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  <c r="Q716" s="251"/>
      <c r="R716" s="251"/>
      <c r="S716" s="251"/>
      <c r="T716" s="251"/>
      <c r="U716" s="251"/>
      <c r="V716" s="251"/>
      <c r="W716" s="251"/>
      <c r="X716" s="251"/>
      <c r="Y716" s="251"/>
      <c r="Z716" s="251"/>
    </row>
    <row r="717" spans="1:26" ht="12" customHeight="1" x14ac:dyDescent="0.25">
      <c r="A717" s="251"/>
      <c r="B717" s="251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  <c r="Q717" s="251"/>
      <c r="R717" s="251"/>
      <c r="S717" s="251"/>
      <c r="T717" s="251"/>
      <c r="U717" s="251"/>
      <c r="V717" s="251"/>
      <c r="W717" s="251"/>
      <c r="X717" s="251"/>
      <c r="Y717" s="251"/>
      <c r="Z717" s="251"/>
    </row>
    <row r="718" spans="1:26" ht="12" customHeight="1" x14ac:dyDescent="0.25">
      <c r="A718" s="251"/>
      <c r="B718" s="251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  <c r="Q718" s="251"/>
      <c r="R718" s="251"/>
      <c r="S718" s="251"/>
      <c r="T718" s="251"/>
      <c r="U718" s="251"/>
      <c r="V718" s="251"/>
      <c r="W718" s="251"/>
      <c r="X718" s="251"/>
      <c r="Y718" s="251"/>
      <c r="Z718" s="251"/>
    </row>
    <row r="719" spans="1:26" ht="12" customHeight="1" x14ac:dyDescent="0.25">
      <c r="A719" s="251"/>
      <c r="B719" s="251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  <c r="Q719" s="251"/>
      <c r="R719" s="251"/>
      <c r="S719" s="251"/>
      <c r="T719" s="251"/>
      <c r="U719" s="251"/>
      <c r="V719" s="251"/>
      <c r="W719" s="251"/>
      <c r="X719" s="251"/>
      <c r="Y719" s="251"/>
      <c r="Z719" s="251"/>
    </row>
    <row r="720" spans="1:26" ht="12" customHeight="1" x14ac:dyDescent="0.25">
      <c r="A720" s="251"/>
      <c r="B720" s="251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  <c r="S720" s="251"/>
      <c r="T720" s="251"/>
      <c r="U720" s="251"/>
      <c r="V720" s="251"/>
      <c r="W720" s="251"/>
      <c r="X720" s="251"/>
      <c r="Y720" s="251"/>
      <c r="Z720" s="251"/>
    </row>
    <row r="721" spans="1:26" ht="12" customHeight="1" x14ac:dyDescent="0.25">
      <c r="A721" s="251"/>
      <c r="B721" s="251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  <c r="Q721" s="251"/>
      <c r="R721" s="251"/>
      <c r="S721" s="251"/>
      <c r="T721" s="251"/>
      <c r="U721" s="251"/>
      <c r="V721" s="251"/>
      <c r="W721" s="251"/>
      <c r="X721" s="251"/>
      <c r="Y721" s="251"/>
      <c r="Z721" s="251"/>
    </row>
    <row r="722" spans="1:26" ht="12" customHeight="1" x14ac:dyDescent="0.25">
      <c r="A722" s="251"/>
      <c r="B722" s="251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  <c r="S722" s="251"/>
      <c r="T722" s="251"/>
      <c r="U722" s="251"/>
      <c r="V722" s="251"/>
      <c r="W722" s="251"/>
      <c r="X722" s="251"/>
      <c r="Y722" s="251"/>
      <c r="Z722" s="251"/>
    </row>
    <row r="723" spans="1:26" ht="12" customHeight="1" x14ac:dyDescent="0.25">
      <c r="A723" s="251"/>
      <c r="B723" s="251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  <c r="Q723" s="251"/>
      <c r="R723" s="251"/>
      <c r="S723" s="251"/>
      <c r="T723" s="251"/>
      <c r="U723" s="251"/>
      <c r="V723" s="251"/>
      <c r="W723" s="251"/>
      <c r="X723" s="251"/>
      <c r="Y723" s="251"/>
      <c r="Z723" s="251"/>
    </row>
    <row r="724" spans="1:26" ht="12" customHeight="1" x14ac:dyDescent="0.25">
      <c r="A724" s="251"/>
      <c r="B724" s="251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  <c r="Q724" s="251"/>
      <c r="R724" s="251"/>
      <c r="S724" s="251"/>
      <c r="T724" s="251"/>
      <c r="U724" s="251"/>
      <c r="V724" s="251"/>
      <c r="W724" s="251"/>
      <c r="X724" s="251"/>
      <c r="Y724" s="251"/>
      <c r="Z724" s="251"/>
    </row>
    <row r="725" spans="1:26" ht="12" customHeight="1" x14ac:dyDescent="0.25">
      <c r="A725" s="251"/>
      <c r="B725" s="251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  <c r="Z725" s="251"/>
    </row>
    <row r="726" spans="1:26" ht="12" customHeight="1" x14ac:dyDescent="0.25">
      <c r="A726" s="251"/>
      <c r="B726" s="251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  <c r="Q726" s="251"/>
      <c r="R726" s="251"/>
      <c r="S726" s="251"/>
      <c r="T726" s="251"/>
      <c r="U726" s="251"/>
      <c r="V726" s="251"/>
      <c r="W726" s="251"/>
      <c r="X726" s="251"/>
      <c r="Y726" s="251"/>
      <c r="Z726" s="251"/>
    </row>
    <row r="727" spans="1:26" ht="12" customHeight="1" x14ac:dyDescent="0.25">
      <c r="A727" s="251"/>
      <c r="B727" s="251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  <c r="Z727" s="251"/>
    </row>
    <row r="728" spans="1:26" ht="12" customHeight="1" x14ac:dyDescent="0.25">
      <c r="A728" s="251"/>
      <c r="B728" s="251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  <c r="Q728" s="251"/>
      <c r="R728" s="251"/>
      <c r="S728" s="251"/>
      <c r="T728" s="251"/>
      <c r="U728" s="251"/>
      <c r="V728" s="251"/>
      <c r="W728" s="251"/>
      <c r="X728" s="251"/>
      <c r="Y728" s="251"/>
      <c r="Z728" s="251"/>
    </row>
    <row r="729" spans="1:26" ht="12" customHeight="1" x14ac:dyDescent="0.25">
      <c r="A729" s="251"/>
      <c r="B729" s="251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  <c r="Q729" s="251"/>
      <c r="R729" s="251"/>
      <c r="S729" s="251"/>
      <c r="T729" s="251"/>
      <c r="U729" s="251"/>
      <c r="V729" s="251"/>
      <c r="W729" s="251"/>
      <c r="X729" s="251"/>
      <c r="Y729" s="251"/>
      <c r="Z729" s="251"/>
    </row>
    <row r="730" spans="1:26" ht="12" customHeight="1" x14ac:dyDescent="0.25">
      <c r="A730" s="251"/>
      <c r="B730" s="251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  <c r="S730" s="251"/>
      <c r="T730" s="251"/>
      <c r="U730" s="251"/>
      <c r="V730" s="251"/>
      <c r="W730" s="251"/>
      <c r="X730" s="251"/>
      <c r="Y730" s="251"/>
      <c r="Z730" s="251"/>
    </row>
    <row r="731" spans="1:26" ht="12" customHeight="1" x14ac:dyDescent="0.25">
      <c r="A731" s="251"/>
      <c r="B731" s="251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  <c r="Q731" s="251"/>
      <c r="R731" s="251"/>
      <c r="S731" s="251"/>
      <c r="T731" s="251"/>
      <c r="U731" s="251"/>
      <c r="V731" s="251"/>
      <c r="W731" s="251"/>
      <c r="X731" s="251"/>
      <c r="Y731" s="251"/>
      <c r="Z731" s="251"/>
    </row>
    <row r="732" spans="1:26" ht="12" customHeight="1" x14ac:dyDescent="0.25">
      <c r="A732" s="251"/>
      <c r="B732" s="251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  <c r="Q732" s="251"/>
      <c r="R732" s="251"/>
      <c r="S732" s="251"/>
      <c r="T732" s="251"/>
      <c r="U732" s="251"/>
      <c r="V732" s="251"/>
      <c r="W732" s="251"/>
      <c r="X732" s="251"/>
      <c r="Y732" s="251"/>
      <c r="Z732" s="251"/>
    </row>
    <row r="733" spans="1:26" ht="12" customHeight="1" x14ac:dyDescent="0.25">
      <c r="A733" s="251"/>
      <c r="B733" s="251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  <c r="Q733" s="251"/>
      <c r="R733" s="251"/>
      <c r="S733" s="251"/>
      <c r="T733" s="251"/>
      <c r="U733" s="251"/>
      <c r="V733" s="251"/>
      <c r="W733" s="251"/>
      <c r="X733" s="251"/>
      <c r="Y733" s="251"/>
      <c r="Z733" s="251"/>
    </row>
    <row r="734" spans="1:26" ht="12" customHeight="1" x14ac:dyDescent="0.25">
      <c r="A734" s="251"/>
      <c r="B734" s="251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  <c r="Z734" s="251"/>
    </row>
    <row r="735" spans="1:26" ht="12" customHeight="1" x14ac:dyDescent="0.25">
      <c r="A735" s="251"/>
      <c r="B735" s="251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  <c r="Q735" s="251"/>
      <c r="R735" s="251"/>
      <c r="S735" s="251"/>
      <c r="T735" s="251"/>
      <c r="U735" s="251"/>
      <c r="V735" s="251"/>
      <c r="W735" s="251"/>
      <c r="X735" s="251"/>
      <c r="Y735" s="251"/>
      <c r="Z735" s="251"/>
    </row>
    <row r="736" spans="1:26" ht="12" customHeight="1" x14ac:dyDescent="0.25">
      <c r="A736" s="251"/>
      <c r="B736" s="251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  <c r="Z736" s="251"/>
    </row>
    <row r="737" spans="1:26" ht="12" customHeight="1" x14ac:dyDescent="0.25">
      <c r="A737" s="251"/>
      <c r="B737" s="251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  <c r="S737" s="251"/>
      <c r="T737" s="251"/>
      <c r="U737" s="251"/>
      <c r="V737" s="251"/>
      <c r="W737" s="251"/>
      <c r="X737" s="251"/>
      <c r="Y737" s="251"/>
      <c r="Z737" s="251"/>
    </row>
    <row r="738" spans="1:26" ht="12" customHeight="1" x14ac:dyDescent="0.25">
      <c r="A738" s="251"/>
      <c r="B738" s="251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  <c r="Q738" s="251"/>
      <c r="R738" s="251"/>
      <c r="S738" s="251"/>
      <c r="T738" s="251"/>
      <c r="U738" s="251"/>
      <c r="V738" s="251"/>
      <c r="W738" s="251"/>
      <c r="X738" s="251"/>
      <c r="Y738" s="251"/>
      <c r="Z738" s="251"/>
    </row>
    <row r="739" spans="1:26" ht="12" customHeight="1" x14ac:dyDescent="0.25">
      <c r="A739" s="251"/>
      <c r="B739" s="251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  <c r="S739" s="251"/>
      <c r="T739" s="251"/>
      <c r="U739" s="251"/>
      <c r="V739" s="251"/>
      <c r="W739" s="251"/>
      <c r="X739" s="251"/>
      <c r="Y739" s="251"/>
      <c r="Z739" s="251"/>
    </row>
    <row r="740" spans="1:26" ht="12" customHeight="1" x14ac:dyDescent="0.25">
      <c r="A740" s="251"/>
      <c r="B740" s="251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  <c r="Q740" s="251"/>
      <c r="R740" s="251"/>
      <c r="S740" s="251"/>
      <c r="T740" s="251"/>
      <c r="U740" s="251"/>
      <c r="V740" s="251"/>
      <c r="W740" s="251"/>
      <c r="X740" s="251"/>
      <c r="Y740" s="251"/>
      <c r="Z740" s="251"/>
    </row>
    <row r="741" spans="1:26" ht="12" customHeight="1" x14ac:dyDescent="0.25">
      <c r="A741" s="251"/>
      <c r="B741" s="251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  <c r="Q741" s="251"/>
      <c r="R741" s="251"/>
      <c r="S741" s="251"/>
      <c r="T741" s="251"/>
      <c r="U741" s="251"/>
      <c r="V741" s="251"/>
      <c r="W741" s="251"/>
      <c r="X741" s="251"/>
      <c r="Y741" s="251"/>
      <c r="Z741" s="251"/>
    </row>
    <row r="742" spans="1:26" ht="12" customHeight="1" x14ac:dyDescent="0.25">
      <c r="A742" s="251"/>
      <c r="B742" s="251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  <c r="Q742" s="251"/>
      <c r="R742" s="251"/>
      <c r="S742" s="251"/>
      <c r="T742" s="251"/>
      <c r="U742" s="251"/>
      <c r="V742" s="251"/>
      <c r="W742" s="251"/>
      <c r="X742" s="251"/>
      <c r="Y742" s="251"/>
      <c r="Z742" s="251"/>
    </row>
    <row r="743" spans="1:26" ht="12" customHeight="1" x14ac:dyDescent="0.25">
      <c r="A743" s="251"/>
      <c r="B743" s="251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  <c r="S743" s="251"/>
      <c r="T743" s="251"/>
      <c r="U743" s="251"/>
      <c r="V743" s="251"/>
      <c r="W743" s="251"/>
      <c r="X743" s="251"/>
      <c r="Y743" s="251"/>
      <c r="Z743" s="251"/>
    </row>
    <row r="744" spans="1:26" ht="12" customHeight="1" x14ac:dyDescent="0.25">
      <c r="A744" s="251"/>
      <c r="B744" s="251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  <c r="Q744" s="251"/>
      <c r="R744" s="251"/>
      <c r="S744" s="251"/>
      <c r="T744" s="251"/>
      <c r="U744" s="251"/>
      <c r="V744" s="251"/>
      <c r="W744" s="251"/>
      <c r="X744" s="251"/>
      <c r="Y744" s="251"/>
      <c r="Z744" s="251"/>
    </row>
    <row r="745" spans="1:26" ht="12" customHeight="1" x14ac:dyDescent="0.25">
      <c r="A745" s="251"/>
      <c r="B745" s="251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  <c r="S745" s="251"/>
      <c r="T745" s="251"/>
      <c r="U745" s="251"/>
      <c r="V745" s="251"/>
      <c r="W745" s="251"/>
      <c r="X745" s="251"/>
      <c r="Y745" s="251"/>
      <c r="Z745" s="251"/>
    </row>
    <row r="746" spans="1:26" ht="12" customHeight="1" x14ac:dyDescent="0.25">
      <c r="A746" s="251"/>
      <c r="B746" s="251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  <c r="Q746" s="251"/>
      <c r="R746" s="251"/>
      <c r="S746" s="251"/>
      <c r="T746" s="251"/>
      <c r="U746" s="251"/>
      <c r="V746" s="251"/>
      <c r="W746" s="251"/>
      <c r="X746" s="251"/>
      <c r="Y746" s="251"/>
      <c r="Z746" s="251"/>
    </row>
    <row r="747" spans="1:26" ht="12" customHeight="1" x14ac:dyDescent="0.25">
      <c r="A747" s="251"/>
      <c r="B747" s="251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  <c r="Z747" s="251"/>
    </row>
    <row r="748" spans="1:26" ht="12" customHeight="1" x14ac:dyDescent="0.25">
      <c r="A748" s="251"/>
      <c r="B748" s="251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  <c r="Q748" s="251"/>
      <c r="R748" s="251"/>
      <c r="S748" s="251"/>
      <c r="T748" s="251"/>
      <c r="U748" s="251"/>
      <c r="V748" s="251"/>
      <c r="W748" s="251"/>
      <c r="X748" s="251"/>
      <c r="Y748" s="251"/>
      <c r="Z748" s="251"/>
    </row>
    <row r="749" spans="1:26" ht="12" customHeight="1" x14ac:dyDescent="0.25">
      <c r="A749" s="251"/>
      <c r="B749" s="251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  <c r="Q749" s="251"/>
      <c r="R749" s="251"/>
      <c r="S749" s="251"/>
      <c r="T749" s="251"/>
      <c r="U749" s="251"/>
      <c r="V749" s="251"/>
      <c r="W749" s="251"/>
      <c r="X749" s="251"/>
      <c r="Y749" s="251"/>
      <c r="Z749" s="251"/>
    </row>
    <row r="750" spans="1:26" ht="12" customHeight="1" x14ac:dyDescent="0.25">
      <c r="A750" s="251"/>
      <c r="B750" s="251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  <c r="Q750" s="251"/>
      <c r="R750" s="251"/>
      <c r="S750" s="251"/>
      <c r="T750" s="251"/>
      <c r="U750" s="251"/>
      <c r="V750" s="251"/>
      <c r="W750" s="251"/>
      <c r="X750" s="251"/>
      <c r="Y750" s="251"/>
      <c r="Z750" s="251"/>
    </row>
    <row r="751" spans="1:26" ht="12" customHeight="1" x14ac:dyDescent="0.25">
      <c r="A751" s="251"/>
      <c r="B751" s="251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  <c r="Q751" s="251"/>
      <c r="R751" s="251"/>
      <c r="S751" s="251"/>
      <c r="T751" s="251"/>
      <c r="U751" s="251"/>
      <c r="V751" s="251"/>
      <c r="W751" s="251"/>
      <c r="X751" s="251"/>
      <c r="Y751" s="251"/>
      <c r="Z751" s="251"/>
    </row>
    <row r="752" spans="1:26" ht="12" customHeight="1" x14ac:dyDescent="0.25">
      <c r="A752" s="251"/>
      <c r="B752" s="251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  <c r="Q752" s="251"/>
      <c r="R752" s="251"/>
      <c r="S752" s="251"/>
      <c r="T752" s="251"/>
      <c r="U752" s="251"/>
      <c r="V752" s="251"/>
      <c r="W752" s="251"/>
      <c r="X752" s="251"/>
      <c r="Y752" s="251"/>
      <c r="Z752" s="251"/>
    </row>
    <row r="753" spans="1:26" ht="12" customHeight="1" x14ac:dyDescent="0.25">
      <c r="A753" s="251"/>
      <c r="B753" s="251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  <c r="S753" s="251"/>
      <c r="T753" s="251"/>
      <c r="U753" s="251"/>
      <c r="V753" s="251"/>
      <c r="W753" s="251"/>
      <c r="X753" s="251"/>
      <c r="Y753" s="251"/>
      <c r="Z753" s="251"/>
    </row>
    <row r="754" spans="1:26" ht="12" customHeight="1" x14ac:dyDescent="0.25">
      <c r="A754" s="251"/>
      <c r="B754" s="251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  <c r="Q754" s="251"/>
      <c r="R754" s="251"/>
      <c r="S754" s="251"/>
      <c r="T754" s="251"/>
      <c r="U754" s="251"/>
      <c r="V754" s="251"/>
      <c r="W754" s="251"/>
      <c r="X754" s="251"/>
      <c r="Y754" s="251"/>
      <c r="Z754" s="251"/>
    </row>
    <row r="755" spans="1:26" ht="12" customHeight="1" x14ac:dyDescent="0.25">
      <c r="A755" s="251"/>
      <c r="B755" s="251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  <c r="Q755" s="251"/>
      <c r="R755" s="251"/>
      <c r="S755" s="251"/>
      <c r="T755" s="251"/>
      <c r="U755" s="251"/>
      <c r="V755" s="251"/>
      <c r="W755" s="251"/>
      <c r="X755" s="251"/>
      <c r="Y755" s="251"/>
      <c r="Z755" s="251"/>
    </row>
    <row r="756" spans="1:26" ht="12" customHeight="1" x14ac:dyDescent="0.25">
      <c r="A756" s="251"/>
      <c r="B756" s="251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  <c r="Q756" s="251"/>
      <c r="R756" s="251"/>
      <c r="S756" s="251"/>
      <c r="T756" s="251"/>
      <c r="U756" s="251"/>
      <c r="V756" s="251"/>
      <c r="W756" s="251"/>
      <c r="X756" s="251"/>
      <c r="Y756" s="251"/>
      <c r="Z756" s="251"/>
    </row>
    <row r="757" spans="1:26" ht="12" customHeight="1" x14ac:dyDescent="0.25">
      <c r="A757" s="251"/>
      <c r="B757" s="251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  <c r="S757" s="251"/>
      <c r="T757" s="251"/>
      <c r="U757" s="251"/>
      <c r="V757" s="251"/>
      <c r="W757" s="251"/>
      <c r="X757" s="251"/>
      <c r="Y757" s="251"/>
      <c r="Z757" s="251"/>
    </row>
    <row r="758" spans="1:26" ht="12" customHeight="1" x14ac:dyDescent="0.25">
      <c r="A758" s="251"/>
      <c r="B758" s="251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  <c r="Q758" s="251"/>
      <c r="R758" s="251"/>
      <c r="S758" s="251"/>
      <c r="T758" s="251"/>
      <c r="U758" s="251"/>
      <c r="V758" s="251"/>
      <c r="W758" s="251"/>
      <c r="X758" s="251"/>
      <c r="Y758" s="251"/>
      <c r="Z758" s="251"/>
    </row>
    <row r="759" spans="1:26" ht="12" customHeight="1" x14ac:dyDescent="0.25">
      <c r="A759" s="251"/>
      <c r="B759" s="251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  <c r="Q759" s="251"/>
      <c r="R759" s="251"/>
      <c r="S759" s="251"/>
      <c r="T759" s="251"/>
      <c r="U759" s="251"/>
      <c r="V759" s="251"/>
      <c r="W759" s="251"/>
      <c r="X759" s="251"/>
      <c r="Y759" s="251"/>
      <c r="Z759" s="251"/>
    </row>
    <row r="760" spans="1:26" ht="12" customHeight="1" x14ac:dyDescent="0.25">
      <c r="A760" s="251"/>
      <c r="B760" s="251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  <c r="Q760" s="251"/>
      <c r="R760" s="251"/>
      <c r="S760" s="251"/>
      <c r="T760" s="251"/>
      <c r="U760" s="251"/>
      <c r="V760" s="251"/>
      <c r="W760" s="251"/>
      <c r="X760" s="251"/>
      <c r="Y760" s="251"/>
      <c r="Z760" s="251"/>
    </row>
    <row r="761" spans="1:26" ht="12" customHeight="1" x14ac:dyDescent="0.25">
      <c r="A761" s="251"/>
      <c r="B761" s="251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  <c r="Q761" s="251"/>
      <c r="R761" s="251"/>
      <c r="S761" s="251"/>
      <c r="T761" s="251"/>
      <c r="U761" s="251"/>
      <c r="V761" s="251"/>
      <c r="W761" s="251"/>
      <c r="X761" s="251"/>
      <c r="Y761" s="251"/>
      <c r="Z761" s="251"/>
    </row>
    <row r="762" spans="1:26" ht="12" customHeight="1" x14ac:dyDescent="0.25">
      <c r="A762" s="251"/>
      <c r="B762" s="251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  <c r="Q762" s="251"/>
      <c r="R762" s="251"/>
      <c r="S762" s="251"/>
      <c r="T762" s="251"/>
      <c r="U762" s="251"/>
      <c r="V762" s="251"/>
      <c r="W762" s="251"/>
      <c r="X762" s="251"/>
      <c r="Y762" s="251"/>
      <c r="Z762" s="251"/>
    </row>
    <row r="763" spans="1:26" ht="12" customHeight="1" x14ac:dyDescent="0.25">
      <c r="A763" s="251"/>
      <c r="B763" s="251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  <c r="S763" s="251"/>
      <c r="T763" s="251"/>
      <c r="U763" s="251"/>
      <c r="V763" s="251"/>
      <c r="W763" s="251"/>
      <c r="X763" s="251"/>
      <c r="Y763" s="251"/>
      <c r="Z763" s="251"/>
    </row>
    <row r="764" spans="1:26" ht="12" customHeight="1" x14ac:dyDescent="0.25">
      <c r="A764" s="251"/>
      <c r="B764" s="251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  <c r="Q764" s="251"/>
      <c r="R764" s="251"/>
      <c r="S764" s="251"/>
      <c r="T764" s="251"/>
      <c r="U764" s="251"/>
      <c r="V764" s="251"/>
      <c r="W764" s="251"/>
      <c r="X764" s="251"/>
      <c r="Y764" s="251"/>
      <c r="Z764" s="251"/>
    </row>
    <row r="765" spans="1:26" ht="12" customHeight="1" x14ac:dyDescent="0.25">
      <c r="A765" s="251"/>
      <c r="B765" s="251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  <c r="S765" s="251"/>
      <c r="T765" s="251"/>
      <c r="U765" s="251"/>
      <c r="V765" s="251"/>
      <c r="W765" s="251"/>
      <c r="X765" s="251"/>
      <c r="Y765" s="251"/>
      <c r="Z765" s="251"/>
    </row>
    <row r="766" spans="1:26" ht="12" customHeight="1" x14ac:dyDescent="0.25">
      <c r="A766" s="251"/>
      <c r="B766" s="251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  <c r="Q766" s="251"/>
      <c r="R766" s="251"/>
      <c r="S766" s="251"/>
      <c r="T766" s="251"/>
      <c r="U766" s="251"/>
      <c r="V766" s="251"/>
      <c r="W766" s="251"/>
      <c r="X766" s="251"/>
      <c r="Y766" s="251"/>
      <c r="Z766" s="251"/>
    </row>
    <row r="767" spans="1:26" ht="12" customHeight="1" x14ac:dyDescent="0.25">
      <c r="A767" s="251"/>
      <c r="B767" s="251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  <c r="Q767" s="251"/>
      <c r="R767" s="251"/>
      <c r="S767" s="251"/>
      <c r="T767" s="251"/>
      <c r="U767" s="251"/>
      <c r="V767" s="251"/>
      <c r="W767" s="251"/>
      <c r="X767" s="251"/>
      <c r="Y767" s="251"/>
      <c r="Z767" s="251"/>
    </row>
    <row r="768" spans="1:26" ht="12" customHeight="1" x14ac:dyDescent="0.25">
      <c r="A768" s="251"/>
      <c r="B768" s="251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  <c r="S768" s="251"/>
      <c r="T768" s="251"/>
      <c r="U768" s="251"/>
      <c r="V768" s="251"/>
      <c r="W768" s="251"/>
      <c r="X768" s="251"/>
      <c r="Y768" s="251"/>
      <c r="Z768" s="251"/>
    </row>
    <row r="769" spans="1:26" ht="12" customHeight="1" x14ac:dyDescent="0.25">
      <c r="A769" s="251"/>
      <c r="B769" s="251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  <c r="Q769" s="251"/>
      <c r="R769" s="251"/>
      <c r="S769" s="251"/>
      <c r="T769" s="251"/>
      <c r="U769" s="251"/>
      <c r="V769" s="251"/>
      <c r="W769" s="251"/>
      <c r="X769" s="251"/>
      <c r="Y769" s="251"/>
      <c r="Z769" s="251"/>
    </row>
    <row r="770" spans="1:26" ht="12" customHeight="1" x14ac:dyDescent="0.25">
      <c r="A770" s="251"/>
      <c r="B770" s="251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  <c r="Q770" s="251"/>
      <c r="R770" s="251"/>
      <c r="S770" s="251"/>
      <c r="T770" s="251"/>
      <c r="U770" s="251"/>
      <c r="V770" s="251"/>
      <c r="W770" s="251"/>
      <c r="X770" s="251"/>
      <c r="Y770" s="251"/>
      <c r="Z770" s="251"/>
    </row>
    <row r="771" spans="1:26" ht="12" customHeight="1" x14ac:dyDescent="0.25">
      <c r="A771" s="251"/>
      <c r="B771" s="251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  <c r="Q771" s="251"/>
      <c r="R771" s="251"/>
      <c r="S771" s="251"/>
      <c r="T771" s="251"/>
      <c r="U771" s="251"/>
      <c r="V771" s="251"/>
      <c r="W771" s="251"/>
      <c r="X771" s="251"/>
      <c r="Y771" s="251"/>
      <c r="Z771" s="251"/>
    </row>
    <row r="772" spans="1:26" ht="12" customHeight="1" x14ac:dyDescent="0.25">
      <c r="A772" s="251"/>
      <c r="B772" s="251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  <c r="Q772" s="251"/>
      <c r="R772" s="251"/>
      <c r="S772" s="251"/>
      <c r="T772" s="251"/>
      <c r="U772" s="251"/>
      <c r="V772" s="251"/>
      <c r="W772" s="251"/>
      <c r="X772" s="251"/>
      <c r="Y772" s="251"/>
      <c r="Z772" s="251"/>
    </row>
    <row r="773" spans="1:26" ht="12" customHeight="1" x14ac:dyDescent="0.25">
      <c r="A773" s="251"/>
      <c r="B773" s="251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  <c r="Q773" s="251"/>
      <c r="R773" s="251"/>
      <c r="S773" s="251"/>
      <c r="T773" s="251"/>
      <c r="U773" s="251"/>
      <c r="V773" s="251"/>
      <c r="W773" s="251"/>
      <c r="X773" s="251"/>
      <c r="Y773" s="251"/>
      <c r="Z773" s="251"/>
    </row>
    <row r="774" spans="1:26" ht="12" customHeight="1" x14ac:dyDescent="0.25">
      <c r="A774" s="251"/>
      <c r="B774" s="251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  <c r="Q774" s="251"/>
      <c r="R774" s="251"/>
      <c r="S774" s="251"/>
      <c r="T774" s="251"/>
      <c r="U774" s="251"/>
      <c r="V774" s="251"/>
      <c r="W774" s="251"/>
      <c r="X774" s="251"/>
      <c r="Y774" s="251"/>
      <c r="Z774" s="251"/>
    </row>
    <row r="775" spans="1:26" ht="12" customHeight="1" x14ac:dyDescent="0.25">
      <c r="A775" s="251"/>
      <c r="B775" s="251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  <c r="Q775" s="251"/>
      <c r="R775" s="251"/>
      <c r="S775" s="251"/>
      <c r="T775" s="251"/>
      <c r="U775" s="251"/>
      <c r="V775" s="251"/>
      <c r="W775" s="251"/>
      <c r="X775" s="251"/>
      <c r="Y775" s="251"/>
      <c r="Z775" s="251"/>
    </row>
    <row r="776" spans="1:26" ht="12" customHeight="1" x14ac:dyDescent="0.25">
      <c r="A776" s="251"/>
      <c r="B776" s="251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  <c r="S776" s="251"/>
      <c r="T776" s="251"/>
      <c r="U776" s="251"/>
      <c r="V776" s="251"/>
      <c r="W776" s="251"/>
      <c r="X776" s="251"/>
      <c r="Y776" s="251"/>
      <c r="Z776" s="251"/>
    </row>
    <row r="777" spans="1:26" ht="12" customHeight="1" x14ac:dyDescent="0.25">
      <c r="A777" s="251"/>
      <c r="B777" s="251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  <c r="Q777" s="251"/>
      <c r="R777" s="251"/>
      <c r="S777" s="251"/>
      <c r="T777" s="251"/>
      <c r="U777" s="251"/>
      <c r="V777" s="251"/>
      <c r="W777" s="251"/>
      <c r="X777" s="251"/>
      <c r="Y777" s="251"/>
      <c r="Z777" s="251"/>
    </row>
    <row r="778" spans="1:26" ht="12" customHeight="1" x14ac:dyDescent="0.25">
      <c r="A778" s="251"/>
      <c r="B778" s="251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  <c r="Q778" s="251"/>
      <c r="R778" s="251"/>
      <c r="S778" s="251"/>
      <c r="T778" s="251"/>
      <c r="U778" s="251"/>
      <c r="V778" s="251"/>
      <c r="W778" s="251"/>
      <c r="X778" s="251"/>
      <c r="Y778" s="251"/>
      <c r="Z778" s="251"/>
    </row>
    <row r="779" spans="1:26" ht="12" customHeight="1" x14ac:dyDescent="0.25">
      <c r="A779" s="251"/>
      <c r="B779" s="251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  <c r="Q779" s="251"/>
      <c r="R779" s="251"/>
      <c r="S779" s="251"/>
      <c r="T779" s="251"/>
      <c r="U779" s="251"/>
      <c r="V779" s="251"/>
      <c r="W779" s="251"/>
      <c r="X779" s="251"/>
      <c r="Y779" s="251"/>
      <c r="Z779" s="251"/>
    </row>
    <row r="780" spans="1:26" ht="12" customHeight="1" x14ac:dyDescent="0.25">
      <c r="A780" s="251"/>
      <c r="B780" s="251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  <c r="Q780" s="251"/>
      <c r="R780" s="251"/>
      <c r="S780" s="251"/>
      <c r="T780" s="251"/>
      <c r="U780" s="251"/>
      <c r="V780" s="251"/>
      <c r="W780" s="251"/>
      <c r="X780" s="251"/>
      <c r="Y780" s="251"/>
      <c r="Z780" s="251"/>
    </row>
    <row r="781" spans="1:26" ht="12" customHeight="1" x14ac:dyDescent="0.25">
      <c r="A781" s="251"/>
      <c r="B781" s="251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  <c r="Q781" s="251"/>
      <c r="R781" s="251"/>
      <c r="S781" s="251"/>
      <c r="T781" s="251"/>
      <c r="U781" s="251"/>
      <c r="V781" s="251"/>
      <c r="W781" s="251"/>
      <c r="X781" s="251"/>
      <c r="Y781" s="251"/>
      <c r="Z781" s="251"/>
    </row>
    <row r="782" spans="1:26" ht="12" customHeight="1" x14ac:dyDescent="0.25">
      <c r="A782" s="251"/>
      <c r="B782" s="251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  <c r="S782" s="251"/>
      <c r="T782" s="251"/>
      <c r="U782" s="251"/>
      <c r="V782" s="251"/>
      <c r="W782" s="251"/>
      <c r="X782" s="251"/>
      <c r="Y782" s="251"/>
      <c r="Z782" s="251"/>
    </row>
    <row r="783" spans="1:26" ht="12" customHeight="1" x14ac:dyDescent="0.25">
      <c r="A783" s="251"/>
      <c r="B783" s="251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  <c r="S783" s="251"/>
      <c r="T783" s="251"/>
      <c r="U783" s="251"/>
      <c r="V783" s="251"/>
      <c r="W783" s="251"/>
      <c r="X783" s="251"/>
      <c r="Y783" s="251"/>
      <c r="Z783" s="251"/>
    </row>
    <row r="784" spans="1:26" ht="12" customHeight="1" x14ac:dyDescent="0.25">
      <c r="A784" s="251"/>
      <c r="B784" s="251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  <c r="Q784" s="251"/>
      <c r="R784" s="251"/>
      <c r="S784" s="251"/>
      <c r="T784" s="251"/>
      <c r="U784" s="251"/>
      <c r="V784" s="251"/>
      <c r="W784" s="251"/>
      <c r="X784" s="251"/>
      <c r="Y784" s="251"/>
      <c r="Z784" s="251"/>
    </row>
    <row r="785" spans="1:26" ht="12" customHeight="1" x14ac:dyDescent="0.25">
      <c r="A785" s="251"/>
      <c r="B785" s="251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  <c r="Q785" s="251"/>
      <c r="R785" s="251"/>
      <c r="S785" s="251"/>
      <c r="T785" s="251"/>
      <c r="U785" s="251"/>
      <c r="V785" s="251"/>
      <c r="W785" s="251"/>
      <c r="X785" s="251"/>
      <c r="Y785" s="251"/>
      <c r="Z785" s="251"/>
    </row>
    <row r="786" spans="1:26" ht="12" customHeight="1" x14ac:dyDescent="0.25">
      <c r="A786" s="251"/>
      <c r="B786" s="251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  <c r="S786" s="251"/>
      <c r="T786" s="251"/>
      <c r="U786" s="251"/>
      <c r="V786" s="251"/>
      <c r="W786" s="251"/>
      <c r="X786" s="251"/>
      <c r="Y786" s="251"/>
      <c r="Z786" s="251"/>
    </row>
    <row r="787" spans="1:26" ht="12" customHeight="1" x14ac:dyDescent="0.25">
      <c r="A787" s="251"/>
      <c r="B787" s="251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  <c r="Q787" s="251"/>
      <c r="R787" s="251"/>
      <c r="S787" s="251"/>
      <c r="T787" s="251"/>
      <c r="U787" s="251"/>
      <c r="V787" s="251"/>
      <c r="W787" s="251"/>
      <c r="X787" s="251"/>
      <c r="Y787" s="251"/>
      <c r="Z787" s="251"/>
    </row>
    <row r="788" spans="1:26" ht="12" customHeight="1" x14ac:dyDescent="0.25">
      <c r="A788" s="251"/>
      <c r="B788" s="251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  <c r="Q788" s="251"/>
      <c r="R788" s="251"/>
      <c r="S788" s="251"/>
      <c r="T788" s="251"/>
      <c r="U788" s="251"/>
      <c r="V788" s="251"/>
      <c r="W788" s="251"/>
      <c r="X788" s="251"/>
      <c r="Y788" s="251"/>
      <c r="Z788" s="251"/>
    </row>
    <row r="789" spans="1:26" ht="12" customHeight="1" x14ac:dyDescent="0.25">
      <c r="A789" s="251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251"/>
      <c r="S789" s="251"/>
      <c r="T789" s="251"/>
      <c r="U789" s="251"/>
      <c r="V789" s="251"/>
      <c r="W789" s="251"/>
      <c r="X789" s="251"/>
      <c r="Y789" s="251"/>
      <c r="Z789" s="251"/>
    </row>
    <row r="790" spans="1:26" ht="12" customHeight="1" x14ac:dyDescent="0.25">
      <c r="A790" s="251"/>
      <c r="B790" s="251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  <c r="Q790" s="251"/>
      <c r="R790" s="251"/>
      <c r="S790" s="251"/>
      <c r="T790" s="251"/>
      <c r="U790" s="251"/>
      <c r="V790" s="251"/>
      <c r="W790" s="251"/>
      <c r="X790" s="251"/>
      <c r="Y790" s="251"/>
      <c r="Z790" s="251"/>
    </row>
    <row r="791" spans="1:26" ht="12" customHeight="1" x14ac:dyDescent="0.25">
      <c r="A791" s="251"/>
      <c r="B791" s="251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  <c r="Q791" s="251"/>
      <c r="R791" s="251"/>
      <c r="S791" s="251"/>
      <c r="T791" s="251"/>
      <c r="U791" s="251"/>
      <c r="V791" s="251"/>
      <c r="W791" s="251"/>
      <c r="X791" s="251"/>
      <c r="Y791" s="251"/>
      <c r="Z791" s="251"/>
    </row>
    <row r="792" spans="1:26" ht="12" customHeight="1" x14ac:dyDescent="0.25">
      <c r="A792" s="251"/>
      <c r="B792" s="251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  <c r="Q792" s="251"/>
      <c r="R792" s="251"/>
      <c r="S792" s="251"/>
      <c r="T792" s="251"/>
      <c r="U792" s="251"/>
      <c r="V792" s="251"/>
      <c r="W792" s="251"/>
      <c r="X792" s="251"/>
      <c r="Y792" s="251"/>
      <c r="Z792" s="251"/>
    </row>
    <row r="793" spans="1:26" ht="12" customHeight="1" x14ac:dyDescent="0.25">
      <c r="A793" s="251"/>
      <c r="B793" s="251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  <c r="Q793" s="251"/>
      <c r="R793" s="251"/>
      <c r="S793" s="251"/>
      <c r="T793" s="251"/>
      <c r="U793" s="251"/>
      <c r="V793" s="251"/>
      <c r="W793" s="251"/>
      <c r="X793" s="251"/>
      <c r="Y793" s="251"/>
      <c r="Z793" s="251"/>
    </row>
    <row r="794" spans="1:26" ht="12" customHeight="1" x14ac:dyDescent="0.25">
      <c r="A794" s="251"/>
      <c r="B794" s="251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  <c r="S794" s="251"/>
      <c r="T794" s="251"/>
      <c r="U794" s="251"/>
      <c r="V794" s="251"/>
      <c r="W794" s="251"/>
      <c r="X794" s="251"/>
      <c r="Y794" s="251"/>
      <c r="Z794" s="251"/>
    </row>
    <row r="795" spans="1:26" ht="12" customHeight="1" x14ac:dyDescent="0.25">
      <c r="A795" s="251"/>
      <c r="B795" s="251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  <c r="Q795" s="251"/>
      <c r="R795" s="251"/>
      <c r="S795" s="251"/>
      <c r="T795" s="251"/>
      <c r="U795" s="251"/>
      <c r="V795" s="251"/>
      <c r="W795" s="251"/>
      <c r="X795" s="251"/>
      <c r="Y795" s="251"/>
      <c r="Z795" s="251"/>
    </row>
    <row r="796" spans="1:26" ht="12" customHeight="1" x14ac:dyDescent="0.25">
      <c r="A796" s="251"/>
      <c r="B796" s="251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  <c r="Q796" s="251"/>
      <c r="R796" s="251"/>
      <c r="S796" s="251"/>
      <c r="T796" s="251"/>
      <c r="U796" s="251"/>
      <c r="V796" s="251"/>
      <c r="W796" s="251"/>
      <c r="X796" s="251"/>
      <c r="Y796" s="251"/>
      <c r="Z796" s="251"/>
    </row>
    <row r="797" spans="1:26" ht="12" customHeight="1" x14ac:dyDescent="0.25">
      <c r="A797" s="251"/>
      <c r="B797" s="251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  <c r="Q797" s="251"/>
      <c r="R797" s="251"/>
      <c r="S797" s="251"/>
      <c r="T797" s="251"/>
      <c r="U797" s="251"/>
      <c r="V797" s="251"/>
      <c r="W797" s="251"/>
      <c r="X797" s="251"/>
      <c r="Y797" s="251"/>
      <c r="Z797" s="251"/>
    </row>
    <row r="798" spans="1:26" ht="12" customHeight="1" x14ac:dyDescent="0.25">
      <c r="A798" s="251"/>
      <c r="B798" s="251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  <c r="Q798" s="251"/>
      <c r="R798" s="251"/>
      <c r="S798" s="251"/>
      <c r="T798" s="251"/>
      <c r="U798" s="251"/>
      <c r="V798" s="251"/>
      <c r="W798" s="251"/>
      <c r="X798" s="251"/>
      <c r="Y798" s="251"/>
      <c r="Z798" s="251"/>
    </row>
    <row r="799" spans="1:26" ht="12" customHeight="1" x14ac:dyDescent="0.25">
      <c r="A799" s="251"/>
      <c r="B799" s="251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  <c r="Q799" s="251"/>
      <c r="R799" s="251"/>
      <c r="S799" s="251"/>
      <c r="T799" s="251"/>
      <c r="U799" s="251"/>
      <c r="V799" s="251"/>
      <c r="W799" s="251"/>
      <c r="X799" s="251"/>
      <c r="Y799" s="251"/>
      <c r="Z799" s="251"/>
    </row>
    <row r="800" spans="1:26" ht="12" customHeight="1" x14ac:dyDescent="0.25">
      <c r="A800" s="251"/>
      <c r="B800" s="251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  <c r="S800" s="251"/>
      <c r="T800" s="251"/>
      <c r="U800" s="251"/>
      <c r="V800" s="251"/>
      <c r="W800" s="251"/>
      <c r="X800" s="251"/>
      <c r="Y800" s="251"/>
      <c r="Z800" s="251"/>
    </row>
    <row r="801" spans="1:26" ht="12" customHeight="1" x14ac:dyDescent="0.25">
      <c r="A801" s="251"/>
      <c r="B801" s="251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251"/>
      <c r="V801" s="251"/>
      <c r="W801" s="251"/>
      <c r="X801" s="251"/>
      <c r="Y801" s="251"/>
      <c r="Z801" s="251"/>
    </row>
    <row r="802" spans="1:26" ht="12" customHeight="1" x14ac:dyDescent="0.25">
      <c r="A802" s="251"/>
      <c r="B802" s="251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  <c r="Q802" s="251"/>
      <c r="R802" s="251"/>
      <c r="S802" s="251"/>
      <c r="T802" s="251"/>
      <c r="U802" s="251"/>
      <c r="V802" s="251"/>
      <c r="W802" s="251"/>
      <c r="X802" s="251"/>
      <c r="Y802" s="251"/>
      <c r="Z802" s="251"/>
    </row>
    <row r="803" spans="1:26" ht="12" customHeight="1" x14ac:dyDescent="0.25">
      <c r="A803" s="251"/>
      <c r="B803" s="251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  <c r="Q803" s="251"/>
      <c r="R803" s="251"/>
      <c r="S803" s="251"/>
      <c r="T803" s="251"/>
      <c r="U803" s="251"/>
      <c r="V803" s="251"/>
      <c r="W803" s="251"/>
      <c r="X803" s="251"/>
      <c r="Y803" s="251"/>
      <c r="Z803" s="251"/>
    </row>
    <row r="804" spans="1:26" ht="12" customHeight="1" x14ac:dyDescent="0.25">
      <c r="A804" s="251"/>
      <c r="B804" s="251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  <c r="Q804" s="251"/>
      <c r="R804" s="251"/>
      <c r="S804" s="251"/>
      <c r="T804" s="251"/>
      <c r="U804" s="251"/>
      <c r="V804" s="251"/>
      <c r="W804" s="251"/>
      <c r="X804" s="251"/>
      <c r="Y804" s="251"/>
      <c r="Z804" s="251"/>
    </row>
    <row r="805" spans="1:26" ht="12" customHeight="1" x14ac:dyDescent="0.25">
      <c r="A805" s="251"/>
      <c r="B805" s="251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  <c r="Q805" s="251"/>
      <c r="R805" s="251"/>
      <c r="S805" s="251"/>
      <c r="T805" s="251"/>
      <c r="U805" s="251"/>
      <c r="V805" s="251"/>
      <c r="W805" s="251"/>
      <c r="X805" s="251"/>
      <c r="Y805" s="251"/>
      <c r="Z805" s="251"/>
    </row>
    <row r="806" spans="1:26" ht="12" customHeight="1" x14ac:dyDescent="0.25">
      <c r="A806" s="251"/>
      <c r="B806" s="251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  <c r="Q806" s="251"/>
      <c r="R806" s="251"/>
      <c r="S806" s="251"/>
      <c r="T806" s="251"/>
      <c r="U806" s="251"/>
      <c r="V806" s="251"/>
      <c r="W806" s="251"/>
      <c r="X806" s="251"/>
      <c r="Y806" s="251"/>
      <c r="Z806" s="251"/>
    </row>
    <row r="807" spans="1:26" ht="12" customHeight="1" x14ac:dyDescent="0.25">
      <c r="A807" s="251"/>
      <c r="B807" s="251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" s="251"/>
      <c r="W807" s="251"/>
      <c r="X807" s="251"/>
      <c r="Y807" s="251"/>
      <c r="Z807" s="251"/>
    </row>
    <row r="808" spans="1:26" ht="12" customHeight="1" x14ac:dyDescent="0.25">
      <c r="A808" s="251"/>
      <c r="B808" s="251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  <c r="Q808" s="251"/>
      <c r="R808" s="251"/>
      <c r="S808" s="251"/>
      <c r="T808" s="251"/>
      <c r="U808" s="251"/>
      <c r="V808" s="251"/>
      <c r="W808" s="251"/>
      <c r="X808" s="251"/>
      <c r="Y808" s="251"/>
      <c r="Z808" s="251"/>
    </row>
    <row r="809" spans="1:26" ht="12" customHeight="1" x14ac:dyDescent="0.25">
      <c r="A809" s="251"/>
      <c r="B809" s="251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  <c r="Q809" s="251"/>
      <c r="R809" s="251"/>
      <c r="S809" s="251"/>
      <c r="T809" s="251"/>
      <c r="U809" s="251"/>
      <c r="V809" s="251"/>
      <c r="W809" s="251"/>
      <c r="X809" s="251"/>
      <c r="Y809" s="251"/>
      <c r="Z809" s="251"/>
    </row>
    <row r="810" spans="1:26" ht="12" customHeight="1" x14ac:dyDescent="0.25">
      <c r="A810" s="251"/>
      <c r="B810" s="251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  <c r="Q810" s="251"/>
      <c r="R810" s="251"/>
      <c r="S810" s="251"/>
      <c r="T810" s="251"/>
      <c r="U810" s="251"/>
      <c r="V810" s="251"/>
      <c r="W810" s="251"/>
      <c r="X810" s="251"/>
      <c r="Y810" s="251"/>
      <c r="Z810" s="251"/>
    </row>
    <row r="811" spans="1:26" ht="12" customHeight="1" x14ac:dyDescent="0.25">
      <c r="A811" s="251"/>
      <c r="B811" s="251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  <c r="Q811" s="251"/>
      <c r="R811" s="251"/>
      <c r="S811" s="251"/>
      <c r="T811" s="251"/>
      <c r="U811" s="251"/>
      <c r="V811" s="251"/>
      <c r="W811" s="251"/>
      <c r="X811" s="251"/>
      <c r="Y811" s="251"/>
      <c r="Z811" s="251"/>
    </row>
    <row r="812" spans="1:26" ht="12" customHeight="1" x14ac:dyDescent="0.25">
      <c r="A812" s="251"/>
      <c r="B812" s="251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  <c r="Q812" s="251"/>
      <c r="R812" s="251"/>
      <c r="S812" s="251"/>
      <c r="T812" s="251"/>
      <c r="U812" s="251"/>
      <c r="V812" s="251"/>
      <c r="W812" s="251"/>
      <c r="X812" s="251"/>
      <c r="Y812" s="251"/>
      <c r="Z812" s="251"/>
    </row>
    <row r="813" spans="1:26" ht="12" customHeight="1" x14ac:dyDescent="0.25">
      <c r="A813" s="251"/>
      <c r="B813" s="251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  <c r="S813" s="251"/>
      <c r="T813" s="251"/>
      <c r="U813" s="251"/>
      <c r="V813" s="251"/>
      <c r="W813" s="251"/>
      <c r="X813" s="251"/>
      <c r="Y813" s="251"/>
      <c r="Z813" s="251"/>
    </row>
    <row r="814" spans="1:26" ht="12" customHeight="1" x14ac:dyDescent="0.25">
      <c r="A814" s="251"/>
      <c r="B814" s="251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  <c r="Q814" s="251"/>
      <c r="R814" s="251"/>
      <c r="S814" s="251"/>
      <c r="T814" s="251"/>
      <c r="U814" s="251"/>
      <c r="V814" s="251"/>
      <c r="W814" s="251"/>
      <c r="X814" s="251"/>
      <c r="Y814" s="251"/>
      <c r="Z814" s="251"/>
    </row>
    <row r="815" spans="1:26" ht="12" customHeight="1" x14ac:dyDescent="0.25">
      <c r="A815" s="251"/>
      <c r="B815" s="251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  <c r="Q815" s="251"/>
      <c r="R815" s="251"/>
      <c r="S815" s="251"/>
      <c r="T815" s="251"/>
      <c r="U815" s="251"/>
      <c r="V815" s="251"/>
      <c r="W815" s="251"/>
      <c r="X815" s="251"/>
      <c r="Y815" s="251"/>
      <c r="Z815" s="251"/>
    </row>
    <row r="816" spans="1:26" ht="12" customHeight="1" x14ac:dyDescent="0.25">
      <c r="A816" s="251"/>
      <c r="B816" s="251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  <c r="Q816" s="251"/>
      <c r="R816" s="251"/>
      <c r="S816" s="251"/>
      <c r="T816" s="251"/>
      <c r="U816" s="251"/>
      <c r="V816" s="251"/>
      <c r="W816" s="251"/>
      <c r="X816" s="251"/>
      <c r="Y816" s="251"/>
      <c r="Z816" s="251"/>
    </row>
    <row r="817" spans="1:26" ht="12" customHeight="1" x14ac:dyDescent="0.25">
      <c r="A817" s="251"/>
      <c r="B817" s="251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  <c r="Q817" s="251"/>
      <c r="R817" s="251"/>
      <c r="S817" s="251"/>
      <c r="T817" s="251"/>
      <c r="U817" s="251"/>
      <c r="V817" s="251"/>
      <c r="W817" s="251"/>
      <c r="X817" s="251"/>
      <c r="Y817" s="251"/>
      <c r="Z817" s="251"/>
    </row>
    <row r="818" spans="1:26" ht="12" customHeight="1" x14ac:dyDescent="0.25">
      <c r="A818" s="251"/>
      <c r="B818" s="251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  <c r="Q818" s="251"/>
      <c r="R818" s="251"/>
      <c r="S818" s="251"/>
      <c r="T818" s="251"/>
      <c r="U818" s="251"/>
      <c r="V818" s="251"/>
      <c r="W818" s="251"/>
      <c r="X818" s="251"/>
      <c r="Y818" s="251"/>
      <c r="Z818" s="251"/>
    </row>
    <row r="819" spans="1:26" ht="12" customHeight="1" x14ac:dyDescent="0.25">
      <c r="A819" s="251"/>
      <c r="B819" s="251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  <c r="Q819" s="251"/>
      <c r="R819" s="251"/>
      <c r="S819" s="251"/>
      <c r="T819" s="251"/>
      <c r="U819" s="251"/>
      <c r="V819" s="251"/>
      <c r="W819" s="251"/>
      <c r="X819" s="251"/>
      <c r="Y819" s="251"/>
      <c r="Z819" s="251"/>
    </row>
    <row r="820" spans="1:26" ht="12" customHeight="1" x14ac:dyDescent="0.25">
      <c r="A820" s="251"/>
      <c r="B820" s="251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  <c r="Q820" s="251"/>
      <c r="R820" s="251"/>
      <c r="S820" s="251"/>
      <c r="T820" s="251"/>
      <c r="U820" s="251"/>
      <c r="V820" s="251"/>
      <c r="W820" s="251"/>
      <c r="X820" s="251"/>
      <c r="Y820" s="251"/>
      <c r="Z820" s="251"/>
    </row>
    <row r="821" spans="1:26" ht="12" customHeight="1" x14ac:dyDescent="0.25">
      <c r="A821" s="251"/>
      <c r="B821" s="251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  <c r="Q821" s="251"/>
      <c r="R821" s="251"/>
      <c r="S821" s="251"/>
      <c r="T821" s="251"/>
      <c r="U821" s="251"/>
      <c r="V821" s="251"/>
      <c r="W821" s="251"/>
      <c r="X821" s="251"/>
      <c r="Y821" s="251"/>
      <c r="Z821" s="251"/>
    </row>
    <row r="822" spans="1:26" ht="12" customHeight="1" x14ac:dyDescent="0.25">
      <c r="A822" s="251"/>
      <c r="B822" s="251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  <c r="S822" s="251"/>
      <c r="T822" s="251"/>
      <c r="U822" s="251"/>
      <c r="V822" s="251"/>
      <c r="W822" s="251"/>
      <c r="X822" s="251"/>
      <c r="Y822" s="251"/>
      <c r="Z822" s="251"/>
    </row>
    <row r="823" spans="1:26" ht="12" customHeight="1" x14ac:dyDescent="0.25">
      <c r="A823" s="251"/>
      <c r="B823" s="251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  <c r="Z823" s="251"/>
    </row>
    <row r="824" spans="1:26" ht="12" customHeight="1" x14ac:dyDescent="0.25">
      <c r="A824" s="251"/>
      <c r="B824" s="251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  <c r="Z824" s="251"/>
    </row>
    <row r="825" spans="1:26" ht="12" customHeight="1" x14ac:dyDescent="0.25">
      <c r="A825" s="251"/>
      <c r="B825" s="251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  <c r="Z825" s="251"/>
    </row>
    <row r="826" spans="1:26" ht="12" customHeight="1" x14ac:dyDescent="0.25">
      <c r="A826" s="251"/>
      <c r="B826" s="251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  <c r="Z826" s="251"/>
    </row>
    <row r="827" spans="1:26" ht="12" customHeight="1" x14ac:dyDescent="0.25">
      <c r="A827" s="251"/>
      <c r="B827" s="251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  <c r="Z827" s="251"/>
    </row>
    <row r="828" spans="1:26" ht="12" customHeight="1" x14ac:dyDescent="0.25">
      <c r="A828" s="251"/>
      <c r="B828" s="251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  <c r="S828" s="251"/>
      <c r="T828" s="251"/>
      <c r="U828" s="251"/>
      <c r="V828" s="251"/>
      <c r="W828" s="251"/>
      <c r="X828" s="251"/>
      <c r="Y828" s="251"/>
      <c r="Z828" s="251"/>
    </row>
    <row r="829" spans="1:26" ht="12" customHeight="1" x14ac:dyDescent="0.25">
      <c r="A829" s="251"/>
      <c r="B829" s="251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  <c r="Q829" s="251"/>
      <c r="R829" s="251"/>
      <c r="S829" s="251"/>
      <c r="T829" s="251"/>
      <c r="U829" s="251"/>
      <c r="V829" s="251"/>
      <c r="W829" s="251"/>
      <c r="X829" s="251"/>
      <c r="Y829" s="251"/>
      <c r="Z829" s="251"/>
    </row>
    <row r="830" spans="1:26" ht="12" customHeight="1" x14ac:dyDescent="0.25">
      <c r="A830" s="251"/>
      <c r="B830" s="251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  <c r="Q830" s="251"/>
      <c r="R830" s="251"/>
      <c r="S830" s="251"/>
      <c r="T830" s="251"/>
      <c r="U830" s="251"/>
      <c r="V830" s="251"/>
      <c r="W830" s="251"/>
      <c r="X830" s="251"/>
      <c r="Y830" s="251"/>
      <c r="Z830" s="251"/>
    </row>
    <row r="831" spans="1:26" ht="12" customHeight="1" x14ac:dyDescent="0.25">
      <c r="A831" s="251"/>
      <c r="B831" s="251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  <c r="S831" s="251"/>
      <c r="T831" s="251"/>
      <c r="U831" s="251"/>
      <c r="V831" s="251"/>
      <c r="W831" s="251"/>
      <c r="X831" s="251"/>
      <c r="Y831" s="251"/>
      <c r="Z831" s="251"/>
    </row>
    <row r="832" spans="1:26" ht="12" customHeight="1" x14ac:dyDescent="0.25">
      <c r="A832" s="251"/>
      <c r="B832" s="251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  <c r="Q832" s="251"/>
      <c r="R832" s="251"/>
      <c r="S832" s="251"/>
      <c r="T832" s="251"/>
      <c r="U832" s="251"/>
      <c r="V832" s="251"/>
      <c r="W832" s="251"/>
      <c r="X832" s="251"/>
      <c r="Y832" s="251"/>
      <c r="Z832" s="251"/>
    </row>
    <row r="833" spans="1:26" ht="12" customHeight="1" x14ac:dyDescent="0.25">
      <c r="A833" s="251"/>
      <c r="B833" s="251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  <c r="Q833" s="251"/>
      <c r="R833" s="251"/>
      <c r="S833" s="251"/>
      <c r="T833" s="251"/>
      <c r="U833" s="251"/>
      <c r="V833" s="251"/>
      <c r="W833" s="251"/>
      <c r="X833" s="251"/>
      <c r="Y833" s="251"/>
      <c r="Z833" s="251"/>
    </row>
    <row r="834" spans="1:26" ht="12" customHeight="1" x14ac:dyDescent="0.25">
      <c r="A834" s="251"/>
      <c r="B834" s="251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  <c r="Q834" s="251"/>
      <c r="R834" s="251"/>
      <c r="S834" s="251"/>
      <c r="T834" s="251"/>
      <c r="U834" s="251"/>
      <c r="V834" s="251"/>
      <c r="W834" s="251"/>
      <c r="X834" s="251"/>
      <c r="Y834" s="251"/>
      <c r="Z834" s="251"/>
    </row>
    <row r="835" spans="1:26" ht="12" customHeight="1" x14ac:dyDescent="0.25">
      <c r="A835" s="251"/>
      <c r="B835" s="251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</row>
    <row r="836" spans="1:26" ht="12" customHeight="1" x14ac:dyDescent="0.25">
      <c r="A836" s="251"/>
      <c r="B836" s="251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  <c r="Q836" s="251"/>
      <c r="R836" s="251"/>
      <c r="S836" s="251"/>
      <c r="T836" s="251"/>
      <c r="U836" s="251"/>
      <c r="V836" s="251"/>
      <c r="W836" s="251"/>
      <c r="X836" s="251"/>
      <c r="Y836" s="251"/>
      <c r="Z836" s="251"/>
    </row>
    <row r="837" spans="1:26" ht="12" customHeight="1" x14ac:dyDescent="0.25">
      <c r="A837" s="251"/>
      <c r="B837" s="251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  <c r="Z837" s="251"/>
    </row>
    <row r="838" spans="1:26" ht="12" customHeight="1" x14ac:dyDescent="0.25">
      <c r="A838" s="251"/>
      <c r="B838" s="251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  <c r="Q838" s="251"/>
      <c r="R838" s="251"/>
      <c r="S838" s="251"/>
      <c r="T838" s="251"/>
      <c r="U838" s="251"/>
      <c r="V838" s="251"/>
      <c r="W838" s="251"/>
      <c r="X838" s="251"/>
      <c r="Y838" s="251"/>
      <c r="Z838" s="251"/>
    </row>
    <row r="839" spans="1:26" ht="12" customHeight="1" x14ac:dyDescent="0.25">
      <c r="A839" s="251"/>
      <c r="B839" s="251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  <c r="S839" s="251"/>
      <c r="T839" s="251"/>
      <c r="U839" s="251"/>
      <c r="V839" s="251"/>
      <c r="W839" s="251"/>
      <c r="X839" s="251"/>
      <c r="Y839" s="251"/>
      <c r="Z839" s="251"/>
    </row>
    <row r="840" spans="1:26" ht="12" customHeight="1" x14ac:dyDescent="0.25">
      <c r="A840" s="251"/>
      <c r="B840" s="251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  <c r="Q840" s="251"/>
      <c r="R840" s="251"/>
      <c r="S840" s="251"/>
      <c r="T840" s="251"/>
      <c r="U840" s="251"/>
      <c r="V840" s="251"/>
      <c r="W840" s="251"/>
      <c r="X840" s="251"/>
      <c r="Y840" s="251"/>
      <c r="Z840" s="251"/>
    </row>
    <row r="841" spans="1:26" ht="12" customHeight="1" x14ac:dyDescent="0.25">
      <c r="A841" s="251"/>
      <c r="B841" s="251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  <c r="Z841" s="251"/>
    </row>
    <row r="842" spans="1:26" ht="12" customHeight="1" x14ac:dyDescent="0.25">
      <c r="A842" s="251"/>
      <c r="B842" s="251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  <c r="Q842" s="251"/>
      <c r="R842" s="251"/>
      <c r="S842" s="251"/>
      <c r="T842" s="251"/>
      <c r="U842" s="251"/>
      <c r="V842" s="251"/>
      <c r="W842" s="251"/>
      <c r="X842" s="251"/>
      <c r="Y842" s="251"/>
      <c r="Z842" s="251"/>
    </row>
    <row r="843" spans="1:26" ht="12" customHeight="1" x14ac:dyDescent="0.25">
      <c r="A843" s="251"/>
      <c r="B843" s="251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  <c r="Z843" s="251"/>
    </row>
    <row r="844" spans="1:26" ht="12" customHeight="1" x14ac:dyDescent="0.25">
      <c r="A844" s="251"/>
      <c r="B844" s="251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  <c r="Q844" s="251"/>
      <c r="R844" s="251"/>
      <c r="S844" s="251"/>
      <c r="T844" s="251"/>
      <c r="U844" s="251"/>
      <c r="V844" s="251"/>
      <c r="W844" s="251"/>
      <c r="X844" s="251"/>
      <c r="Y844" s="251"/>
      <c r="Z844" s="251"/>
    </row>
    <row r="845" spans="1:26" ht="12" customHeight="1" x14ac:dyDescent="0.25">
      <c r="A845" s="251"/>
      <c r="B845" s="251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  <c r="Q845" s="251"/>
      <c r="R845" s="251"/>
      <c r="S845" s="251"/>
      <c r="T845" s="251"/>
      <c r="U845" s="251"/>
      <c r="V845" s="251"/>
      <c r="W845" s="251"/>
      <c r="X845" s="251"/>
      <c r="Y845" s="251"/>
      <c r="Z845" s="251"/>
    </row>
    <row r="846" spans="1:26" ht="12" customHeight="1" x14ac:dyDescent="0.25">
      <c r="A846" s="251"/>
      <c r="B846" s="251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  <c r="Q846" s="251"/>
      <c r="R846" s="251"/>
      <c r="S846" s="251"/>
      <c r="T846" s="251"/>
      <c r="U846" s="251"/>
      <c r="V846" s="251"/>
      <c r="W846" s="251"/>
      <c r="X846" s="251"/>
      <c r="Y846" s="251"/>
      <c r="Z846" s="251"/>
    </row>
    <row r="847" spans="1:26" ht="12" customHeight="1" x14ac:dyDescent="0.25">
      <c r="A847" s="251"/>
      <c r="B847" s="251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  <c r="Q847" s="251"/>
      <c r="R847" s="251"/>
      <c r="S847" s="251"/>
      <c r="T847" s="251"/>
      <c r="U847" s="251"/>
      <c r="V847" s="251"/>
      <c r="W847" s="251"/>
      <c r="X847" s="251"/>
      <c r="Y847" s="251"/>
      <c r="Z847" s="251"/>
    </row>
    <row r="848" spans="1:26" ht="12" customHeight="1" x14ac:dyDescent="0.25">
      <c r="A848" s="251"/>
      <c r="B848" s="251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  <c r="Q848" s="251"/>
      <c r="R848" s="251"/>
      <c r="S848" s="251"/>
      <c r="T848" s="251"/>
      <c r="U848" s="251"/>
      <c r="V848" s="251"/>
      <c r="W848" s="251"/>
      <c r="X848" s="251"/>
      <c r="Y848" s="251"/>
      <c r="Z848" s="251"/>
    </row>
    <row r="849" spans="1:26" ht="12" customHeight="1" x14ac:dyDescent="0.25">
      <c r="A849" s="251"/>
      <c r="B849" s="251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  <c r="Q849" s="251"/>
      <c r="R849" s="251"/>
      <c r="S849" s="251"/>
      <c r="T849" s="251"/>
      <c r="U849" s="251"/>
      <c r="V849" s="251"/>
      <c r="W849" s="251"/>
      <c r="X849" s="251"/>
      <c r="Y849" s="251"/>
      <c r="Z849" s="251"/>
    </row>
    <row r="850" spans="1:26" ht="12" customHeight="1" x14ac:dyDescent="0.25">
      <c r="A850" s="251"/>
      <c r="B850" s="251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  <c r="Q850" s="251"/>
      <c r="R850" s="251"/>
      <c r="S850" s="251"/>
      <c r="T850" s="251"/>
      <c r="U850" s="251"/>
      <c r="V850" s="251"/>
      <c r="W850" s="251"/>
      <c r="X850" s="251"/>
      <c r="Y850" s="251"/>
      <c r="Z850" s="251"/>
    </row>
    <row r="851" spans="1:26" ht="12" customHeight="1" x14ac:dyDescent="0.25">
      <c r="A851" s="251"/>
      <c r="B851" s="251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  <c r="Q851" s="251"/>
      <c r="R851" s="251"/>
      <c r="S851" s="251"/>
      <c r="T851" s="251"/>
      <c r="U851" s="251"/>
      <c r="V851" s="251"/>
      <c r="W851" s="251"/>
      <c r="X851" s="251"/>
      <c r="Y851" s="251"/>
      <c r="Z851" s="251"/>
    </row>
    <row r="852" spans="1:26" ht="12" customHeight="1" x14ac:dyDescent="0.25">
      <c r="A852" s="251"/>
      <c r="B852" s="251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  <c r="Q852" s="251"/>
      <c r="R852" s="251"/>
      <c r="S852" s="251"/>
      <c r="T852" s="251"/>
      <c r="U852" s="251"/>
      <c r="V852" s="251"/>
      <c r="W852" s="251"/>
      <c r="X852" s="251"/>
      <c r="Y852" s="251"/>
      <c r="Z852" s="251"/>
    </row>
    <row r="853" spans="1:26" ht="12" customHeight="1" x14ac:dyDescent="0.25">
      <c r="A853" s="251"/>
      <c r="B853" s="251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  <c r="Q853" s="251"/>
      <c r="R853" s="251"/>
      <c r="S853" s="251"/>
      <c r="T853" s="251"/>
      <c r="U853" s="251"/>
      <c r="V853" s="251"/>
      <c r="W853" s="251"/>
      <c r="X853" s="251"/>
      <c r="Y853" s="251"/>
      <c r="Z853" s="251"/>
    </row>
    <row r="854" spans="1:26" ht="12" customHeight="1" x14ac:dyDescent="0.25">
      <c r="A854" s="251"/>
      <c r="B854" s="251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  <c r="Q854" s="251"/>
      <c r="R854" s="251"/>
      <c r="S854" s="251"/>
      <c r="T854" s="251"/>
      <c r="U854" s="251"/>
      <c r="V854" s="251"/>
      <c r="W854" s="251"/>
      <c r="X854" s="251"/>
      <c r="Y854" s="251"/>
      <c r="Z854" s="251"/>
    </row>
    <row r="855" spans="1:26" ht="12" customHeight="1" x14ac:dyDescent="0.25">
      <c r="A855" s="251"/>
      <c r="B855" s="251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  <c r="Q855" s="251"/>
      <c r="R855" s="251"/>
      <c r="S855" s="251"/>
      <c r="T855" s="251"/>
      <c r="U855" s="251"/>
      <c r="V855" s="251"/>
      <c r="W855" s="251"/>
      <c r="X855" s="251"/>
      <c r="Y855" s="251"/>
      <c r="Z855" s="251"/>
    </row>
    <row r="856" spans="1:26" ht="12" customHeight="1" x14ac:dyDescent="0.25">
      <c r="A856" s="251"/>
      <c r="B856" s="251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  <c r="Q856" s="251"/>
      <c r="R856" s="251"/>
      <c r="S856" s="251"/>
      <c r="T856" s="251"/>
      <c r="U856" s="251"/>
      <c r="V856" s="251"/>
      <c r="W856" s="251"/>
      <c r="X856" s="251"/>
      <c r="Y856" s="251"/>
      <c r="Z856" s="251"/>
    </row>
    <row r="857" spans="1:26" ht="12" customHeight="1" x14ac:dyDescent="0.25">
      <c r="A857" s="251"/>
      <c r="B857" s="251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  <c r="Q857" s="251"/>
      <c r="R857" s="251"/>
      <c r="S857" s="251"/>
      <c r="T857" s="251"/>
      <c r="U857" s="251"/>
      <c r="V857" s="251"/>
      <c r="W857" s="251"/>
      <c r="X857" s="251"/>
      <c r="Y857" s="251"/>
      <c r="Z857" s="251"/>
    </row>
    <row r="858" spans="1:26" ht="12" customHeight="1" x14ac:dyDescent="0.25">
      <c r="A858" s="251"/>
      <c r="B858" s="251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  <c r="Q858" s="251"/>
      <c r="R858" s="251"/>
      <c r="S858" s="251"/>
      <c r="T858" s="251"/>
      <c r="U858" s="251"/>
      <c r="V858" s="251"/>
      <c r="W858" s="251"/>
      <c r="X858" s="251"/>
      <c r="Y858" s="251"/>
      <c r="Z858" s="251"/>
    </row>
    <row r="859" spans="1:26" ht="12" customHeight="1" x14ac:dyDescent="0.25">
      <c r="A859" s="251"/>
      <c r="B859" s="251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  <c r="Q859" s="251"/>
      <c r="R859" s="251"/>
      <c r="S859" s="251"/>
      <c r="T859" s="251"/>
      <c r="U859" s="251"/>
      <c r="V859" s="251"/>
      <c r="W859" s="251"/>
      <c r="X859" s="251"/>
      <c r="Y859" s="251"/>
      <c r="Z859" s="251"/>
    </row>
    <row r="860" spans="1:26" ht="12" customHeight="1" x14ac:dyDescent="0.25">
      <c r="A860" s="251"/>
      <c r="B860" s="251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  <c r="Q860" s="251"/>
      <c r="R860" s="251"/>
      <c r="S860" s="251"/>
      <c r="T860" s="251"/>
      <c r="U860" s="251"/>
      <c r="V860" s="251"/>
      <c r="W860" s="251"/>
      <c r="X860" s="251"/>
      <c r="Y860" s="251"/>
      <c r="Z860" s="251"/>
    </row>
    <row r="861" spans="1:26" ht="12" customHeight="1" x14ac:dyDescent="0.25">
      <c r="A861" s="251"/>
      <c r="B861" s="251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  <c r="Q861" s="251"/>
      <c r="R861" s="251"/>
      <c r="S861" s="251"/>
      <c r="T861" s="251"/>
      <c r="U861" s="251"/>
      <c r="V861" s="251"/>
      <c r="W861" s="251"/>
      <c r="X861" s="251"/>
      <c r="Y861" s="251"/>
      <c r="Z861" s="251"/>
    </row>
    <row r="862" spans="1:26" ht="12" customHeight="1" x14ac:dyDescent="0.25">
      <c r="A862" s="251"/>
      <c r="B862" s="251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  <c r="Q862" s="251"/>
      <c r="R862" s="251"/>
      <c r="S862" s="251"/>
      <c r="T862" s="251"/>
      <c r="U862" s="251"/>
      <c r="V862" s="251"/>
      <c r="W862" s="251"/>
      <c r="X862" s="251"/>
      <c r="Y862" s="251"/>
      <c r="Z862" s="251"/>
    </row>
    <row r="863" spans="1:26" ht="12" customHeight="1" x14ac:dyDescent="0.25">
      <c r="A863" s="251"/>
      <c r="B863" s="251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  <c r="Q863" s="251"/>
      <c r="R863" s="251"/>
      <c r="S863" s="251"/>
      <c r="T863" s="251"/>
      <c r="U863" s="251"/>
      <c r="V863" s="251"/>
      <c r="W863" s="251"/>
      <c r="X863" s="251"/>
      <c r="Y863" s="251"/>
      <c r="Z863" s="251"/>
    </row>
    <row r="864" spans="1:26" ht="12" customHeight="1" x14ac:dyDescent="0.25">
      <c r="A864" s="251"/>
      <c r="B864" s="251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  <c r="Q864" s="251"/>
      <c r="R864" s="251"/>
      <c r="S864" s="251"/>
      <c r="T864" s="251"/>
      <c r="U864" s="251"/>
      <c r="V864" s="251"/>
      <c r="W864" s="251"/>
      <c r="X864" s="251"/>
      <c r="Y864" s="251"/>
      <c r="Z864" s="251"/>
    </row>
    <row r="865" spans="1:26" ht="12" customHeight="1" x14ac:dyDescent="0.25">
      <c r="A865" s="251"/>
      <c r="B865" s="251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  <c r="Q865" s="251"/>
      <c r="R865" s="251"/>
      <c r="S865" s="251"/>
      <c r="T865" s="251"/>
      <c r="U865" s="251"/>
      <c r="V865" s="251"/>
      <c r="W865" s="251"/>
      <c r="X865" s="251"/>
      <c r="Y865" s="251"/>
      <c r="Z865" s="251"/>
    </row>
    <row r="866" spans="1:26" ht="12" customHeight="1" x14ac:dyDescent="0.25">
      <c r="A866" s="251"/>
      <c r="B866" s="251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  <c r="Q866" s="251"/>
      <c r="R866" s="251"/>
      <c r="S866" s="251"/>
      <c r="T866" s="251"/>
      <c r="U866" s="251"/>
      <c r="V866" s="251"/>
      <c r="W866" s="251"/>
      <c r="X866" s="251"/>
      <c r="Y866" s="251"/>
      <c r="Z866" s="251"/>
    </row>
    <row r="867" spans="1:26" ht="12" customHeight="1" x14ac:dyDescent="0.25">
      <c r="A867" s="251"/>
      <c r="B867" s="251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  <c r="Q867" s="251"/>
      <c r="R867" s="251"/>
      <c r="S867" s="251"/>
      <c r="T867" s="251"/>
      <c r="U867" s="251"/>
      <c r="V867" s="251"/>
      <c r="W867" s="251"/>
      <c r="X867" s="251"/>
      <c r="Y867" s="251"/>
      <c r="Z867" s="251"/>
    </row>
    <row r="868" spans="1:26" ht="12" customHeight="1" x14ac:dyDescent="0.25">
      <c r="A868" s="251"/>
      <c r="B868" s="251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  <c r="Q868" s="251"/>
      <c r="R868" s="251"/>
      <c r="S868" s="251"/>
      <c r="T868" s="251"/>
      <c r="U868" s="251"/>
      <c r="V868" s="251"/>
      <c r="W868" s="251"/>
      <c r="X868" s="251"/>
      <c r="Y868" s="251"/>
      <c r="Z868" s="251"/>
    </row>
    <row r="869" spans="1:26" ht="12" customHeight="1" x14ac:dyDescent="0.25">
      <c r="A869" s="251"/>
      <c r="B869" s="251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  <c r="Q869" s="251"/>
      <c r="R869" s="251"/>
      <c r="S869" s="251"/>
      <c r="T869" s="251"/>
      <c r="U869" s="251"/>
      <c r="V869" s="251"/>
      <c r="W869" s="251"/>
      <c r="X869" s="251"/>
      <c r="Y869" s="251"/>
      <c r="Z869" s="251"/>
    </row>
    <row r="870" spans="1:26" ht="12" customHeight="1" x14ac:dyDescent="0.25">
      <c r="A870" s="251"/>
      <c r="B870" s="251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  <c r="Q870" s="251"/>
      <c r="R870" s="251"/>
      <c r="S870" s="251"/>
      <c r="T870" s="251"/>
      <c r="U870" s="251"/>
      <c r="V870" s="251"/>
      <c r="W870" s="251"/>
      <c r="X870" s="251"/>
      <c r="Y870" s="251"/>
      <c r="Z870" s="251"/>
    </row>
    <row r="871" spans="1:26" ht="12" customHeight="1" x14ac:dyDescent="0.25">
      <c r="A871" s="251"/>
      <c r="B871" s="251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  <c r="Q871" s="251"/>
      <c r="R871" s="251"/>
      <c r="S871" s="251"/>
      <c r="T871" s="251"/>
      <c r="U871" s="251"/>
      <c r="V871" s="251"/>
      <c r="W871" s="251"/>
      <c r="X871" s="251"/>
      <c r="Y871" s="251"/>
      <c r="Z871" s="251"/>
    </row>
    <row r="872" spans="1:26" ht="12" customHeight="1" x14ac:dyDescent="0.25">
      <c r="A872" s="251"/>
      <c r="B872" s="251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  <c r="Q872" s="251"/>
      <c r="R872" s="251"/>
      <c r="S872" s="251"/>
      <c r="T872" s="251"/>
      <c r="U872" s="251"/>
      <c r="V872" s="251"/>
      <c r="W872" s="251"/>
      <c r="X872" s="251"/>
      <c r="Y872" s="251"/>
      <c r="Z872" s="251"/>
    </row>
    <row r="873" spans="1:26" ht="12" customHeight="1" x14ac:dyDescent="0.25">
      <c r="A873" s="251"/>
      <c r="B873" s="251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  <c r="Q873" s="251"/>
      <c r="R873" s="251"/>
      <c r="S873" s="251"/>
      <c r="T873" s="251"/>
      <c r="U873" s="251"/>
      <c r="V873" s="251"/>
      <c r="W873" s="251"/>
      <c r="X873" s="251"/>
      <c r="Y873" s="251"/>
      <c r="Z873" s="251"/>
    </row>
    <row r="874" spans="1:26" ht="12" customHeight="1" x14ac:dyDescent="0.25">
      <c r="A874" s="251"/>
      <c r="B874" s="251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  <c r="Q874" s="251"/>
      <c r="R874" s="251"/>
      <c r="S874" s="251"/>
      <c r="T874" s="251"/>
      <c r="U874" s="251"/>
      <c r="V874" s="251"/>
      <c r="W874" s="251"/>
      <c r="X874" s="251"/>
      <c r="Y874" s="251"/>
      <c r="Z874" s="251"/>
    </row>
    <row r="875" spans="1:26" ht="12" customHeight="1" x14ac:dyDescent="0.25">
      <c r="A875" s="251"/>
      <c r="B875" s="251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  <c r="Q875" s="251"/>
      <c r="R875" s="251"/>
      <c r="S875" s="251"/>
      <c r="T875" s="251"/>
      <c r="U875" s="251"/>
      <c r="V875" s="251"/>
      <c r="W875" s="251"/>
      <c r="X875" s="251"/>
      <c r="Y875" s="251"/>
      <c r="Z875" s="251"/>
    </row>
    <row r="876" spans="1:26" ht="12" customHeight="1" x14ac:dyDescent="0.25">
      <c r="A876" s="251"/>
      <c r="B876" s="251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  <c r="Q876" s="251"/>
      <c r="R876" s="251"/>
      <c r="S876" s="251"/>
      <c r="T876" s="251"/>
      <c r="U876" s="251"/>
      <c r="V876" s="251"/>
      <c r="W876" s="251"/>
      <c r="X876" s="251"/>
      <c r="Y876" s="251"/>
      <c r="Z876" s="251"/>
    </row>
    <row r="877" spans="1:26" ht="12" customHeight="1" x14ac:dyDescent="0.25">
      <c r="A877" s="251"/>
      <c r="B877" s="251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  <c r="Q877" s="251"/>
      <c r="R877" s="251"/>
      <c r="S877" s="251"/>
      <c r="T877" s="251"/>
      <c r="U877" s="251"/>
      <c r="V877" s="251"/>
      <c r="W877" s="251"/>
      <c r="X877" s="251"/>
      <c r="Y877" s="251"/>
      <c r="Z877" s="251"/>
    </row>
    <row r="878" spans="1:26" ht="12" customHeight="1" x14ac:dyDescent="0.25">
      <c r="A878" s="251"/>
      <c r="B878" s="251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  <c r="Q878" s="251"/>
      <c r="R878" s="251"/>
      <c r="S878" s="251"/>
      <c r="T878" s="251"/>
      <c r="U878" s="251"/>
      <c r="V878" s="251"/>
      <c r="W878" s="251"/>
      <c r="X878" s="251"/>
      <c r="Y878" s="251"/>
      <c r="Z878" s="251"/>
    </row>
    <row r="879" spans="1:26" ht="12" customHeight="1" x14ac:dyDescent="0.25">
      <c r="A879" s="251"/>
      <c r="B879" s="251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  <c r="Q879" s="251"/>
      <c r="R879" s="251"/>
      <c r="S879" s="251"/>
      <c r="T879" s="251"/>
      <c r="U879" s="251"/>
      <c r="V879" s="251"/>
      <c r="W879" s="251"/>
      <c r="X879" s="251"/>
      <c r="Y879" s="251"/>
      <c r="Z879" s="251"/>
    </row>
    <row r="880" spans="1:26" ht="12" customHeight="1" x14ac:dyDescent="0.25">
      <c r="A880" s="251"/>
      <c r="B880" s="251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  <c r="Q880" s="251"/>
      <c r="R880" s="251"/>
      <c r="S880" s="251"/>
      <c r="T880" s="251"/>
      <c r="U880" s="251"/>
      <c r="V880" s="251"/>
      <c r="W880" s="251"/>
      <c r="X880" s="251"/>
      <c r="Y880" s="251"/>
      <c r="Z880" s="251"/>
    </row>
    <row r="881" spans="1:26" ht="12" customHeight="1" x14ac:dyDescent="0.25">
      <c r="A881" s="251"/>
      <c r="B881" s="251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  <c r="Q881" s="251"/>
      <c r="R881" s="251"/>
      <c r="S881" s="251"/>
      <c r="T881" s="251"/>
      <c r="U881" s="251"/>
      <c r="V881" s="251"/>
      <c r="W881" s="251"/>
      <c r="X881" s="251"/>
      <c r="Y881" s="251"/>
      <c r="Z881" s="251"/>
    </row>
    <row r="882" spans="1:26" ht="12" customHeight="1" x14ac:dyDescent="0.25">
      <c r="A882" s="251"/>
      <c r="B882" s="251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  <c r="Q882" s="251"/>
      <c r="R882" s="251"/>
      <c r="S882" s="251"/>
      <c r="T882" s="251"/>
      <c r="U882" s="251"/>
      <c r="V882" s="251"/>
      <c r="W882" s="251"/>
      <c r="X882" s="251"/>
      <c r="Y882" s="251"/>
      <c r="Z882" s="251"/>
    </row>
    <row r="883" spans="1:26" ht="12" customHeight="1" x14ac:dyDescent="0.25">
      <c r="A883" s="251"/>
      <c r="B883" s="251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  <c r="Q883" s="251"/>
      <c r="R883" s="251"/>
      <c r="S883" s="251"/>
      <c r="T883" s="251"/>
      <c r="U883" s="251"/>
      <c r="V883" s="251"/>
      <c r="W883" s="251"/>
      <c r="X883" s="251"/>
      <c r="Y883" s="251"/>
      <c r="Z883" s="251"/>
    </row>
    <row r="884" spans="1:26" ht="12" customHeight="1" x14ac:dyDescent="0.25">
      <c r="A884" s="251"/>
      <c r="B884" s="251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  <c r="Q884" s="251"/>
      <c r="R884" s="251"/>
      <c r="S884" s="251"/>
      <c r="T884" s="251"/>
      <c r="U884" s="251"/>
      <c r="V884" s="251"/>
      <c r="W884" s="251"/>
      <c r="X884" s="251"/>
      <c r="Y884" s="251"/>
      <c r="Z884" s="251"/>
    </row>
    <row r="885" spans="1:26" ht="12" customHeight="1" x14ac:dyDescent="0.25">
      <c r="A885" s="251"/>
      <c r="B885" s="251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  <c r="Q885" s="251"/>
      <c r="R885" s="251"/>
      <c r="S885" s="251"/>
      <c r="T885" s="251"/>
      <c r="U885" s="251"/>
      <c r="V885" s="251"/>
      <c r="W885" s="251"/>
      <c r="X885" s="251"/>
      <c r="Y885" s="251"/>
      <c r="Z885" s="251"/>
    </row>
    <row r="886" spans="1:26" ht="12" customHeight="1" x14ac:dyDescent="0.25">
      <c r="A886" s="251"/>
      <c r="B886" s="251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251"/>
      <c r="V886" s="251"/>
      <c r="W886" s="251"/>
      <c r="X886" s="251"/>
      <c r="Y886" s="251"/>
      <c r="Z886" s="251"/>
    </row>
    <row r="887" spans="1:26" ht="12" customHeight="1" x14ac:dyDescent="0.25">
      <c r="A887" s="251"/>
      <c r="B887" s="251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  <c r="Q887" s="251"/>
      <c r="R887" s="251"/>
      <c r="S887" s="251"/>
      <c r="T887" s="251"/>
      <c r="U887" s="251"/>
      <c r="V887" s="251"/>
      <c r="W887" s="251"/>
      <c r="X887" s="251"/>
      <c r="Y887" s="251"/>
      <c r="Z887" s="251"/>
    </row>
    <row r="888" spans="1:26" ht="12" customHeight="1" x14ac:dyDescent="0.25">
      <c r="A888" s="251"/>
      <c r="B888" s="251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  <c r="Q888" s="251"/>
      <c r="R888" s="251"/>
      <c r="S888" s="251"/>
      <c r="T888" s="251"/>
      <c r="U888" s="251"/>
      <c r="V888" s="251"/>
      <c r="W888" s="251"/>
      <c r="X888" s="251"/>
      <c r="Y888" s="251"/>
      <c r="Z888" s="251"/>
    </row>
    <row r="889" spans="1:26" ht="12" customHeight="1" x14ac:dyDescent="0.25">
      <c r="A889" s="251"/>
      <c r="B889" s="251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  <c r="Q889" s="251"/>
      <c r="R889" s="251"/>
      <c r="S889" s="251"/>
      <c r="T889" s="251"/>
      <c r="U889" s="251"/>
      <c r="V889" s="251"/>
      <c r="W889" s="251"/>
      <c r="X889" s="251"/>
      <c r="Y889" s="251"/>
      <c r="Z889" s="251"/>
    </row>
    <row r="890" spans="1:26" ht="12" customHeight="1" x14ac:dyDescent="0.25">
      <c r="A890" s="251"/>
      <c r="B890" s="251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  <c r="Q890" s="251"/>
      <c r="R890" s="251"/>
      <c r="S890" s="251"/>
      <c r="T890" s="251"/>
      <c r="U890" s="251"/>
      <c r="V890" s="251"/>
      <c r="W890" s="251"/>
      <c r="X890" s="251"/>
      <c r="Y890" s="251"/>
      <c r="Z890" s="251"/>
    </row>
    <row r="891" spans="1:26" ht="12" customHeight="1" x14ac:dyDescent="0.25">
      <c r="A891" s="251"/>
      <c r="B891" s="251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  <c r="Q891" s="251"/>
      <c r="R891" s="251"/>
      <c r="S891" s="251"/>
      <c r="T891" s="251"/>
      <c r="U891" s="251"/>
      <c r="V891" s="251"/>
      <c r="W891" s="251"/>
      <c r="X891" s="251"/>
      <c r="Y891" s="251"/>
      <c r="Z891" s="251"/>
    </row>
    <row r="892" spans="1:26" ht="12" customHeight="1" x14ac:dyDescent="0.25">
      <c r="A892" s="251"/>
      <c r="B892" s="251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  <c r="Q892" s="251"/>
      <c r="R892" s="251"/>
      <c r="S892" s="251"/>
      <c r="T892" s="251"/>
      <c r="U892" s="251"/>
      <c r="V892" s="251"/>
      <c r="W892" s="251"/>
      <c r="X892" s="251"/>
      <c r="Y892" s="251"/>
      <c r="Z892" s="251"/>
    </row>
    <row r="893" spans="1:26" ht="12" customHeight="1" x14ac:dyDescent="0.25">
      <c r="A893" s="251"/>
      <c r="B893" s="251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  <c r="Q893" s="251"/>
      <c r="R893" s="251"/>
      <c r="S893" s="251"/>
      <c r="T893" s="251"/>
      <c r="U893" s="251"/>
      <c r="V893" s="251"/>
      <c r="W893" s="251"/>
      <c r="X893" s="251"/>
      <c r="Y893" s="251"/>
      <c r="Z893" s="251"/>
    </row>
    <row r="894" spans="1:26" ht="12" customHeight="1" x14ac:dyDescent="0.25">
      <c r="A894" s="251"/>
      <c r="B894" s="251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  <c r="Q894" s="251"/>
      <c r="R894" s="251"/>
      <c r="S894" s="251"/>
      <c r="T894" s="251"/>
      <c r="U894" s="251"/>
      <c r="V894" s="251"/>
      <c r="W894" s="251"/>
      <c r="X894" s="251"/>
      <c r="Y894" s="251"/>
      <c r="Z894" s="251"/>
    </row>
    <row r="895" spans="1:26" ht="12" customHeight="1" x14ac:dyDescent="0.25">
      <c r="A895" s="251"/>
      <c r="B895" s="251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  <c r="Q895" s="251"/>
      <c r="R895" s="251"/>
      <c r="S895" s="251"/>
      <c r="T895" s="251"/>
      <c r="U895" s="251"/>
      <c r="V895" s="251"/>
      <c r="W895" s="251"/>
      <c r="X895" s="251"/>
      <c r="Y895" s="251"/>
      <c r="Z895" s="251"/>
    </row>
    <row r="896" spans="1:26" ht="12" customHeight="1" x14ac:dyDescent="0.25">
      <c r="A896" s="251"/>
      <c r="B896" s="251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  <c r="Q896" s="251"/>
      <c r="R896" s="251"/>
      <c r="S896" s="251"/>
      <c r="T896" s="251"/>
      <c r="U896" s="251"/>
      <c r="V896" s="251"/>
      <c r="W896" s="251"/>
      <c r="X896" s="251"/>
      <c r="Y896" s="251"/>
      <c r="Z896" s="251"/>
    </row>
    <row r="897" spans="1:26" ht="12" customHeight="1" x14ac:dyDescent="0.25">
      <c r="A897" s="251"/>
      <c r="B897" s="251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  <c r="Q897" s="251"/>
      <c r="R897" s="251"/>
      <c r="S897" s="251"/>
      <c r="T897" s="251"/>
      <c r="U897" s="251"/>
      <c r="V897" s="251"/>
      <c r="W897" s="251"/>
      <c r="X897" s="251"/>
      <c r="Y897" s="251"/>
      <c r="Z897" s="251"/>
    </row>
    <row r="898" spans="1:26" ht="12" customHeight="1" x14ac:dyDescent="0.25">
      <c r="A898" s="251"/>
      <c r="B898" s="251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  <c r="Q898" s="251"/>
      <c r="R898" s="251"/>
      <c r="S898" s="251"/>
      <c r="T898" s="251"/>
      <c r="U898" s="251"/>
      <c r="V898" s="251"/>
      <c r="W898" s="251"/>
      <c r="X898" s="251"/>
      <c r="Y898" s="251"/>
      <c r="Z898" s="251"/>
    </row>
    <row r="899" spans="1:26" ht="12" customHeight="1" x14ac:dyDescent="0.25">
      <c r="A899" s="251"/>
      <c r="B899" s="251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  <c r="Q899" s="251"/>
      <c r="R899" s="251"/>
      <c r="S899" s="251"/>
      <c r="T899" s="251"/>
      <c r="U899" s="251"/>
      <c r="V899" s="251"/>
      <c r="W899" s="251"/>
      <c r="X899" s="251"/>
      <c r="Y899" s="251"/>
      <c r="Z899" s="251"/>
    </row>
    <row r="900" spans="1:26" ht="12" customHeight="1" x14ac:dyDescent="0.25">
      <c r="A900" s="251"/>
      <c r="B900" s="251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  <c r="Q900" s="251"/>
      <c r="R900" s="251"/>
      <c r="S900" s="251"/>
      <c r="T900" s="251"/>
      <c r="U900" s="251"/>
      <c r="V900" s="251"/>
      <c r="W900" s="251"/>
      <c r="X900" s="251"/>
      <c r="Y900" s="251"/>
      <c r="Z900" s="251"/>
    </row>
    <row r="901" spans="1:26" ht="12" customHeight="1" x14ac:dyDescent="0.25">
      <c r="A901" s="251"/>
      <c r="B901" s="251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  <c r="Q901" s="251"/>
      <c r="R901" s="251"/>
      <c r="S901" s="251"/>
      <c r="T901" s="251"/>
      <c r="U901" s="251"/>
      <c r="V901" s="251"/>
      <c r="W901" s="251"/>
      <c r="X901" s="251"/>
      <c r="Y901" s="251"/>
      <c r="Z901" s="251"/>
    </row>
    <row r="902" spans="1:26" ht="12" customHeight="1" x14ac:dyDescent="0.25">
      <c r="A902" s="251"/>
      <c r="B902" s="251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  <c r="Q902" s="251"/>
      <c r="R902" s="251"/>
      <c r="S902" s="251"/>
      <c r="T902" s="251"/>
      <c r="U902" s="251"/>
      <c r="V902" s="251"/>
      <c r="W902" s="251"/>
      <c r="X902" s="251"/>
      <c r="Y902" s="251"/>
      <c r="Z902" s="251"/>
    </row>
    <row r="903" spans="1:26" ht="12" customHeight="1" x14ac:dyDescent="0.25">
      <c r="A903" s="251"/>
      <c r="B903" s="251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  <c r="Q903" s="251"/>
      <c r="R903" s="251"/>
      <c r="S903" s="251"/>
      <c r="T903" s="251"/>
      <c r="U903" s="251"/>
      <c r="V903" s="251"/>
      <c r="W903" s="251"/>
      <c r="X903" s="251"/>
      <c r="Y903" s="251"/>
      <c r="Z903" s="251"/>
    </row>
    <row r="904" spans="1:26" ht="12" customHeight="1" x14ac:dyDescent="0.25">
      <c r="A904" s="251"/>
      <c r="B904" s="251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  <c r="Q904" s="251"/>
      <c r="R904" s="251"/>
      <c r="S904" s="251"/>
      <c r="T904" s="251"/>
      <c r="U904" s="251"/>
      <c r="V904" s="251"/>
      <c r="W904" s="251"/>
      <c r="X904" s="251"/>
      <c r="Y904" s="251"/>
      <c r="Z904" s="251"/>
    </row>
    <row r="905" spans="1:26" ht="12" customHeight="1" x14ac:dyDescent="0.25">
      <c r="A905" s="251"/>
      <c r="B905" s="251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  <c r="Q905" s="251"/>
      <c r="R905" s="251"/>
      <c r="S905" s="251"/>
      <c r="T905" s="251"/>
      <c r="U905" s="251"/>
      <c r="V905" s="251"/>
      <c r="W905" s="251"/>
      <c r="X905" s="251"/>
      <c r="Y905" s="251"/>
      <c r="Z905" s="251"/>
    </row>
    <row r="906" spans="1:26" ht="12" customHeight="1" x14ac:dyDescent="0.25">
      <c r="A906" s="251"/>
      <c r="B906" s="251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  <c r="Q906" s="251"/>
      <c r="R906" s="251"/>
      <c r="S906" s="251"/>
      <c r="T906" s="251"/>
      <c r="U906" s="251"/>
      <c r="V906" s="251"/>
      <c r="W906" s="251"/>
      <c r="X906" s="251"/>
      <c r="Y906" s="251"/>
      <c r="Z906" s="251"/>
    </row>
    <row r="907" spans="1:26" ht="12" customHeight="1" x14ac:dyDescent="0.25">
      <c r="A907" s="251"/>
      <c r="B907" s="251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  <c r="S907" s="251"/>
      <c r="T907" s="251"/>
      <c r="U907" s="251"/>
      <c r="V907" s="251"/>
      <c r="W907" s="251"/>
      <c r="X907" s="251"/>
      <c r="Y907" s="251"/>
      <c r="Z907" s="251"/>
    </row>
    <row r="908" spans="1:26" ht="12" customHeight="1" x14ac:dyDescent="0.25">
      <c r="A908" s="251"/>
      <c r="B908" s="251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  <c r="Q908" s="251"/>
      <c r="R908" s="251"/>
      <c r="S908" s="251"/>
      <c r="T908" s="251"/>
      <c r="U908" s="251"/>
      <c r="V908" s="251"/>
      <c r="W908" s="251"/>
      <c r="X908" s="251"/>
      <c r="Y908" s="251"/>
      <c r="Z908" s="251"/>
    </row>
    <row r="909" spans="1:26" ht="12" customHeight="1" x14ac:dyDescent="0.25">
      <c r="A909" s="251"/>
      <c r="B909" s="251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  <c r="Q909" s="251"/>
      <c r="R909" s="251"/>
      <c r="S909" s="251"/>
      <c r="T909" s="251"/>
      <c r="U909" s="251"/>
      <c r="V909" s="251"/>
      <c r="W909" s="251"/>
      <c r="X909" s="251"/>
      <c r="Y909" s="251"/>
      <c r="Z909" s="251"/>
    </row>
    <row r="910" spans="1:26" ht="12" customHeight="1" x14ac:dyDescent="0.25">
      <c r="A910" s="251"/>
      <c r="B910" s="251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  <c r="Q910" s="251"/>
      <c r="R910" s="251"/>
      <c r="S910" s="251"/>
      <c r="T910" s="251"/>
      <c r="U910" s="251"/>
      <c r="V910" s="251"/>
      <c r="W910" s="251"/>
      <c r="X910" s="251"/>
      <c r="Y910" s="251"/>
      <c r="Z910" s="251"/>
    </row>
    <row r="911" spans="1:26" ht="12" customHeight="1" x14ac:dyDescent="0.25">
      <c r="A911" s="251"/>
      <c r="B911" s="251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  <c r="Q911" s="251"/>
      <c r="R911" s="251"/>
      <c r="S911" s="251"/>
      <c r="T911" s="251"/>
      <c r="U911" s="251"/>
      <c r="V911" s="251"/>
      <c r="W911" s="251"/>
      <c r="X911" s="251"/>
      <c r="Y911" s="251"/>
      <c r="Z911" s="251"/>
    </row>
    <row r="912" spans="1:26" ht="12" customHeight="1" x14ac:dyDescent="0.25">
      <c r="A912" s="251"/>
      <c r="B912" s="251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  <c r="Q912" s="251"/>
      <c r="R912" s="251"/>
      <c r="S912" s="251"/>
      <c r="T912" s="251"/>
      <c r="U912" s="251"/>
      <c r="V912" s="251"/>
      <c r="W912" s="251"/>
      <c r="X912" s="251"/>
      <c r="Y912" s="251"/>
      <c r="Z912" s="251"/>
    </row>
    <row r="913" spans="1:26" ht="12" customHeight="1" x14ac:dyDescent="0.25">
      <c r="A913" s="251"/>
      <c r="B913" s="251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  <c r="Q913" s="251"/>
      <c r="R913" s="251"/>
      <c r="S913" s="251"/>
      <c r="T913" s="251"/>
      <c r="U913" s="251"/>
      <c r="V913" s="251"/>
      <c r="W913" s="251"/>
      <c r="X913" s="251"/>
      <c r="Y913" s="251"/>
      <c r="Z913" s="251"/>
    </row>
    <row r="914" spans="1:26" ht="12" customHeight="1" x14ac:dyDescent="0.25">
      <c r="A914" s="251"/>
      <c r="B914" s="251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  <c r="Q914" s="251"/>
      <c r="R914" s="251"/>
      <c r="S914" s="251"/>
      <c r="T914" s="251"/>
      <c r="U914" s="251"/>
      <c r="V914" s="251"/>
      <c r="W914" s="251"/>
      <c r="X914" s="251"/>
      <c r="Y914" s="251"/>
      <c r="Z914" s="251"/>
    </row>
    <row r="915" spans="1:26" ht="12" customHeight="1" x14ac:dyDescent="0.25">
      <c r="A915" s="251"/>
      <c r="B915" s="251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  <c r="Q915" s="251"/>
      <c r="R915" s="251"/>
      <c r="S915" s="251"/>
      <c r="T915" s="251"/>
      <c r="U915" s="251"/>
      <c r="V915" s="251"/>
      <c r="W915" s="251"/>
      <c r="X915" s="251"/>
      <c r="Y915" s="251"/>
      <c r="Z915" s="251"/>
    </row>
    <row r="916" spans="1:26" ht="12" customHeight="1" x14ac:dyDescent="0.25">
      <c r="A916" s="251"/>
      <c r="B916" s="251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  <c r="Q916" s="251"/>
      <c r="R916" s="251"/>
      <c r="S916" s="251"/>
      <c r="T916" s="251"/>
      <c r="U916" s="251"/>
      <c r="V916" s="251"/>
      <c r="W916" s="251"/>
      <c r="X916" s="251"/>
      <c r="Y916" s="251"/>
      <c r="Z916" s="251"/>
    </row>
    <row r="917" spans="1:26" ht="12" customHeight="1" x14ac:dyDescent="0.25">
      <c r="A917" s="251"/>
      <c r="B917" s="251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  <c r="Q917" s="251"/>
      <c r="R917" s="251"/>
      <c r="S917" s="251"/>
      <c r="T917" s="251"/>
      <c r="U917" s="251"/>
      <c r="V917" s="251"/>
      <c r="W917" s="251"/>
      <c r="X917" s="251"/>
      <c r="Y917" s="251"/>
      <c r="Z917" s="251"/>
    </row>
    <row r="918" spans="1:26" ht="12" customHeight="1" x14ac:dyDescent="0.25">
      <c r="A918" s="251"/>
      <c r="B918" s="251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  <c r="Q918" s="251"/>
      <c r="R918" s="251"/>
      <c r="S918" s="251"/>
      <c r="T918" s="251"/>
      <c r="U918" s="251"/>
      <c r="V918" s="251"/>
      <c r="W918" s="251"/>
      <c r="X918" s="251"/>
      <c r="Y918" s="251"/>
      <c r="Z918" s="251"/>
    </row>
    <row r="919" spans="1:26" ht="12" customHeight="1" x14ac:dyDescent="0.25">
      <c r="A919" s="251"/>
      <c r="B919" s="251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  <c r="Q919" s="251"/>
      <c r="R919" s="251"/>
      <c r="S919" s="251"/>
      <c r="T919" s="251"/>
      <c r="U919" s="251"/>
      <c r="V919" s="251"/>
      <c r="W919" s="251"/>
      <c r="X919" s="251"/>
      <c r="Y919" s="251"/>
      <c r="Z919" s="251"/>
    </row>
    <row r="920" spans="1:26" ht="12" customHeight="1" x14ac:dyDescent="0.25">
      <c r="A920" s="251"/>
      <c r="B920" s="251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  <c r="Q920" s="251"/>
      <c r="R920" s="251"/>
      <c r="S920" s="251"/>
      <c r="T920" s="251"/>
      <c r="U920" s="251"/>
      <c r="V920" s="251"/>
      <c r="W920" s="251"/>
      <c r="X920" s="251"/>
      <c r="Y920" s="251"/>
      <c r="Z920" s="251"/>
    </row>
    <row r="921" spans="1:26" ht="12" customHeight="1" x14ac:dyDescent="0.25">
      <c r="A921" s="251"/>
      <c r="B921" s="251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  <c r="Q921" s="251"/>
      <c r="R921" s="251"/>
      <c r="S921" s="251"/>
      <c r="T921" s="251"/>
      <c r="U921" s="251"/>
      <c r="V921" s="251"/>
      <c r="W921" s="251"/>
      <c r="X921" s="251"/>
      <c r="Y921" s="251"/>
      <c r="Z921" s="251"/>
    </row>
    <row r="922" spans="1:26" ht="12" customHeight="1" x14ac:dyDescent="0.25">
      <c r="A922" s="251"/>
      <c r="B922" s="251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  <c r="Q922" s="251"/>
      <c r="R922" s="251"/>
      <c r="S922" s="251"/>
      <c r="T922" s="251"/>
      <c r="U922" s="251"/>
      <c r="V922" s="251"/>
      <c r="W922" s="251"/>
      <c r="X922" s="251"/>
      <c r="Y922" s="251"/>
      <c r="Z922" s="251"/>
    </row>
    <row r="923" spans="1:26" ht="12" customHeight="1" x14ac:dyDescent="0.25">
      <c r="A923" s="251"/>
      <c r="B923" s="251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  <c r="Q923" s="251"/>
      <c r="R923" s="251"/>
      <c r="S923" s="251"/>
      <c r="T923" s="251"/>
      <c r="U923" s="251"/>
      <c r="V923" s="251"/>
      <c r="W923" s="251"/>
      <c r="X923" s="251"/>
      <c r="Y923" s="251"/>
      <c r="Z923" s="251"/>
    </row>
    <row r="924" spans="1:26" ht="12" customHeight="1" x14ac:dyDescent="0.25">
      <c r="A924" s="251"/>
      <c r="B924" s="251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  <c r="Q924" s="251"/>
      <c r="R924" s="251"/>
      <c r="S924" s="251"/>
      <c r="T924" s="251"/>
      <c r="U924" s="251"/>
      <c r="V924" s="251"/>
      <c r="W924" s="251"/>
      <c r="X924" s="251"/>
      <c r="Y924" s="251"/>
      <c r="Z924" s="251"/>
    </row>
    <row r="925" spans="1:26" ht="12" customHeight="1" x14ac:dyDescent="0.25">
      <c r="A925" s="251"/>
      <c r="B925" s="251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  <c r="Q925" s="251"/>
      <c r="R925" s="251"/>
      <c r="S925" s="251"/>
      <c r="T925" s="251"/>
      <c r="U925" s="251"/>
      <c r="V925" s="251"/>
      <c r="W925" s="251"/>
      <c r="X925" s="251"/>
      <c r="Y925" s="251"/>
      <c r="Z925" s="251"/>
    </row>
    <row r="926" spans="1:26" ht="12" customHeight="1" x14ac:dyDescent="0.25">
      <c r="A926" s="251"/>
      <c r="B926" s="251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  <c r="Q926" s="251"/>
      <c r="R926" s="251"/>
      <c r="S926" s="251"/>
      <c r="T926" s="251"/>
      <c r="U926" s="251"/>
      <c r="V926" s="251"/>
      <c r="W926" s="251"/>
      <c r="X926" s="251"/>
      <c r="Y926" s="251"/>
      <c r="Z926" s="251"/>
    </row>
    <row r="927" spans="1:26" ht="12" customHeight="1" x14ac:dyDescent="0.25">
      <c r="A927" s="251"/>
      <c r="B927" s="251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  <c r="Q927" s="251"/>
      <c r="R927" s="251"/>
      <c r="S927" s="251"/>
      <c r="T927" s="251"/>
      <c r="U927" s="251"/>
      <c r="V927" s="251"/>
      <c r="W927" s="251"/>
      <c r="X927" s="251"/>
      <c r="Y927" s="251"/>
      <c r="Z927" s="251"/>
    </row>
    <row r="928" spans="1:26" ht="12" customHeight="1" x14ac:dyDescent="0.25">
      <c r="A928" s="251"/>
      <c r="B928" s="251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  <c r="Q928" s="251"/>
      <c r="R928" s="251"/>
      <c r="S928" s="251"/>
      <c r="T928" s="251"/>
      <c r="U928" s="251"/>
      <c r="V928" s="251"/>
      <c r="W928" s="251"/>
      <c r="X928" s="251"/>
      <c r="Y928" s="251"/>
      <c r="Z928" s="251"/>
    </row>
    <row r="929" spans="1:26" ht="12" customHeight="1" x14ac:dyDescent="0.25">
      <c r="A929" s="251"/>
      <c r="B929" s="251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  <c r="Q929" s="251"/>
      <c r="R929" s="251"/>
      <c r="S929" s="251"/>
      <c r="T929" s="251"/>
      <c r="U929" s="251"/>
      <c r="V929" s="251"/>
      <c r="W929" s="251"/>
      <c r="X929" s="251"/>
      <c r="Y929" s="251"/>
      <c r="Z929" s="251"/>
    </row>
    <row r="930" spans="1:26" ht="12" customHeight="1" x14ac:dyDescent="0.25">
      <c r="A930" s="251"/>
      <c r="B930" s="251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  <c r="Q930" s="251"/>
      <c r="R930" s="251"/>
      <c r="S930" s="251"/>
      <c r="T930" s="251"/>
      <c r="U930" s="251"/>
      <c r="V930" s="251"/>
      <c r="W930" s="251"/>
      <c r="X930" s="251"/>
      <c r="Y930" s="251"/>
      <c r="Z930" s="251"/>
    </row>
    <row r="931" spans="1:26" ht="12" customHeight="1" x14ac:dyDescent="0.25">
      <c r="A931" s="251"/>
      <c r="B931" s="251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  <c r="Q931" s="251"/>
      <c r="R931" s="251"/>
      <c r="S931" s="251"/>
      <c r="T931" s="251"/>
      <c r="U931" s="251"/>
      <c r="V931" s="251"/>
      <c r="W931" s="251"/>
      <c r="X931" s="251"/>
      <c r="Y931" s="251"/>
      <c r="Z931" s="251"/>
    </row>
    <row r="932" spans="1:26" ht="12" customHeight="1" x14ac:dyDescent="0.25">
      <c r="A932" s="251"/>
      <c r="B932" s="251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  <c r="Q932" s="251"/>
      <c r="R932" s="251"/>
      <c r="S932" s="251"/>
      <c r="T932" s="251"/>
      <c r="U932" s="251"/>
      <c r="V932" s="251"/>
      <c r="W932" s="251"/>
      <c r="X932" s="251"/>
      <c r="Y932" s="251"/>
      <c r="Z932" s="251"/>
    </row>
    <row r="933" spans="1:26" ht="12" customHeight="1" x14ac:dyDescent="0.25">
      <c r="A933" s="251"/>
      <c r="B933" s="251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  <c r="Q933" s="251"/>
      <c r="R933" s="251"/>
      <c r="S933" s="251"/>
      <c r="T933" s="251"/>
      <c r="U933" s="251"/>
      <c r="V933" s="251"/>
      <c r="W933" s="251"/>
      <c r="X933" s="251"/>
      <c r="Y933" s="251"/>
      <c r="Z933" s="251"/>
    </row>
    <row r="934" spans="1:26" ht="12" customHeight="1" x14ac:dyDescent="0.25">
      <c r="A934" s="251"/>
      <c r="B934" s="251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  <c r="Q934" s="251"/>
      <c r="R934" s="251"/>
      <c r="S934" s="251"/>
      <c r="T934" s="251"/>
      <c r="U934" s="251"/>
      <c r="V934" s="251"/>
      <c r="W934" s="251"/>
      <c r="X934" s="251"/>
      <c r="Y934" s="251"/>
      <c r="Z934" s="251"/>
    </row>
    <row r="935" spans="1:26" ht="12" customHeight="1" x14ac:dyDescent="0.25">
      <c r="A935" s="251"/>
      <c r="B935" s="251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  <c r="Q935" s="251"/>
      <c r="R935" s="251"/>
      <c r="S935" s="251"/>
      <c r="T935" s="251"/>
      <c r="U935" s="251"/>
      <c r="V935" s="251"/>
      <c r="W935" s="251"/>
      <c r="X935" s="251"/>
      <c r="Y935" s="251"/>
      <c r="Z935" s="251"/>
    </row>
    <row r="936" spans="1:26" ht="12" customHeight="1" x14ac:dyDescent="0.25">
      <c r="A936" s="251"/>
      <c r="B936" s="251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  <c r="Q936" s="251"/>
      <c r="R936" s="251"/>
      <c r="S936" s="251"/>
      <c r="T936" s="251"/>
      <c r="U936" s="251"/>
      <c r="V936" s="251"/>
      <c r="W936" s="251"/>
      <c r="X936" s="251"/>
      <c r="Y936" s="251"/>
      <c r="Z936" s="251"/>
    </row>
    <row r="937" spans="1:26" ht="12" customHeight="1" x14ac:dyDescent="0.25">
      <c r="A937" s="251"/>
      <c r="B937" s="251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  <c r="Q937" s="251"/>
      <c r="R937" s="251"/>
      <c r="S937" s="251"/>
      <c r="T937" s="251"/>
      <c r="U937" s="251"/>
      <c r="V937" s="251"/>
      <c r="W937" s="251"/>
      <c r="X937" s="251"/>
      <c r="Y937" s="251"/>
      <c r="Z937" s="251"/>
    </row>
    <row r="938" spans="1:26" ht="12" customHeight="1" x14ac:dyDescent="0.25">
      <c r="A938" s="251"/>
      <c r="B938" s="251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  <c r="Q938" s="251"/>
      <c r="R938" s="251"/>
      <c r="S938" s="251"/>
      <c r="T938" s="251"/>
      <c r="U938" s="251"/>
      <c r="V938" s="251"/>
      <c r="W938" s="251"/>
      <c r="X938" s="251"/>
      <c r="Y938" s="251"/>
      <c r="Z938" s="251"/>
    </row>
    <row r="939" spans="1:26" ht="12" customHeight="1" x14ac:dyDescent="0.25">
      <c r="A939" s="251"/>
      <c r="B939" s="251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  <c r="Q939" s="251"/>
      <c r="R939" s="251"/>
      <c r="S939" s="251"/>
      <c r="T939" s="251"/>
      <c r="U939" s="251"/>
      <c r="V939" s="251"/>
      <c r="W939" s="251"/>
      <c r="X939" s="251"/>
      <c r="Y939" s="251"/>
      <c r="Z939" s="251"/>
    </row>
    <row r="940" spans="1:26" ht="12" customHeight="1" x14ac:dyDescent="0.25">
      <c r="A940" s="251"/>
      <c r="B940" s="251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  <c r="Q940" s="251"/>
      <c r="R940" s="251"/>
      <c r="S940" s="251"/>
      <c r="T940" s="251"/>
      <c r="U940" s="251"/>
      <c r="V940" s="251"/>
      <c r="W940" s="251"/>
      <c r="X940" s="251"/>
      <c r="Y940" s="251"/>
      <c r="Z940" s="251"/>
    </row>
    <row r="941" spans="1:26" ht="12" customHeight="1" x14ac:dyDescent="0.25">
      <c r="A941" s="251"/>
      <c r="B941" s="251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  <c r="Q941" s="251"/>
      <c r="R941" s="251"/>
      <c r="S941" s="251"/>
      <c r="T941" s="251"/>
      <c r="U941" s="251"/>
      <c r="V941" s="251"/>
      <c r="W941" s="251"/>
      <c r="X941" s="251"/>
      <c r="Y941" s="251"/>
      <c r="Z941" s="251"/>
    </row>
    <row r="942" spans="1:26" ht="12" customHeight="1" x14ac:dyDescent="0.25">
      <c r="A942" s="251"/>
      <c r="B942" s="251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  <c r="Q942" s="251"/>
      <c r="R942" s="251"/>
      <c r="S942" s="251"/>
      <c r="T942" s="251"/>
      <c r="U942" s="251"/>
      <c r="V942" s="251"/>
      <c r="W942" s="251"/>
      <c r="X942" s="251"/>
      <c r="Y942" s="251"/>
      <c r="Z942" s="251"/>
    </row>
    <row r="943" spans="1:26" ht="12" customHeight="1" x14ac:dyDescent="0.25">
      <c r="A943" s="251"/>
      <c r="B943" s="251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  <c r="Q943" s="251"/>
      <c r="R943" s="251"/>
      <c r="S943" s="251"/>
      <c r="T943" s="251"/>
      <c r="U943" s="251"/>
      <c r="V943" s="251"/>
      <c r="W943" s="251"/>
      <c r="X943" s="251"/>
      <c r="Y943" s="251"/>
      <c r="Z943" s="251"/>
    </row>
    <row r="944" spans="1:26" ht="12" customHeight="1" x14ac:dyDescent="0.25">
      <c r="A944" s="251"/>
      <c r="B944" s="251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  <c r="Q944" s="251"/>
      <c r="R944" s="251"/>
      <c r="S944" s="251"/>
      <c r="T944" s="251"/>
      <c r="U944" s="251"/>
      <c r="V944" s="251"/>
      <c r="W944" s="251"/>
      <c r="X944" s="251"/>
      <c r="Y944" s="251"/>
      <c r="Z944" s="251"/>
    </row>
    <row r="945" spans="1:26" ht="12" customHeight="1" x14ac:dyDescent="0.25">
      <c r="A945" s="251"/>
      <c r="B945" s="251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  <c r="Q945" s="251"/>
      <c r="R945" s="251"/>
      <c r="S945" s="251"/>
      <c r="T945" s="251"/>
      <c r="U945" s="251"/>
      <c r="V945" s="251"/>
      <c r="W945" s="251"/>
      <c r="X945" s="251"/>
      <c r="Y945" s="251"/>
      <c r="Z945" s="251"/>
    </row>
    <row r="946" spans="1:26" ht="12" customHeight="1" x14ac:dyDescent="0.25">
      <c r="A946" s="251"/>
      <c r="B946" s="251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  <c r="Q946" s="251"/>
      <c r="R946" s="251"/>
      <c r="S946" s="251"/>
      <c r="T946" s="251"/>
      <c r="U946" s="251"/>
      <c r="V946" s="251"/>
      <c r="W946" s="251"/>
      <c r="X946" s="251"/>
      <c r="Y946" s="251"/>
      <c r="Z946" s="251"/>
    </row>
    <row r="947" spans="1:26" ht="12" customHeight="1" x14ac:dyDescent="0.25">
      <c r="A947" s="251"/>
      <c r="B947" s="251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  <c r="Q947" s="251"/>
      <c r="R947" s="251"/>
      <c r="S947" s="251"/>
      <c r="T947" s="251"/>
      <c r="U947" s="251"/>
      <c r="V947" s="251"/>
      <c r="W947" s="251"/>
      <c r="X947" s="251"/>
      <c r="Y947" s="251"/>
      <c r="Z947" s="251"/>
    </row>
    <row r="948" spans="1:26" ht="12" customHeight="1" x14ac:dyDescent="0.25">
      <c r="A948" s="251"/>
      <c r="B948" s="251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  <c r="Q948" s="251"/>
      <c r="R948" s="251"/>
      <c r="S948" s="251"/>
      <c r="T948" s="251"/>
      <c r="U948" s="251"/>
      <c r="V948" s="251"/>
      <c r="W948" s="251"/>
      <c r="X948" s="251"/>
      <c r="Y948" s="251"/>
      <c r="Z948" s="251"/>
    </row>
    <row r="949" spans="1:26" ht="12" customHeight="1" x14ac:dyDescent="0.25">
      <c r="A949" s="251"/>
      <c r="B949" s="251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  <c r="Q949" s="251"/>
      <c r="R949" s="251"/>
      <c r="S949" s="251"/>
      <c r="T949" s="251"/>
      <c r="U949" s="251"/>
      <c r="V949" s="251"/>
      <c r="W949" s="251"/>
      <c r="X949" s="251"/>
      <c r="Y949" s="251"/>
      <c r="Z949" s="251"/>
    </row>
    <row r="950" spans="1:26" ht="12" customHeight="1" x14ac:dyDescent="0.25">
      <c r="A950" s="251"/>
      <c r="B950" s="251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  <c r="Q950" s="251"/>
      <c r="R950" s="251"/>
      <c r="S950" s="251"/>
      <c r="T950" s="251"/>
      <c r="U950" s="251"/>
      <c r="V950" s="251"/>
      <c r="W950" s="251"/>
      <c r="X950" s="251"/>
      <c r="Y950" s="251"/>
      <c r="Z950" s="251"/>
    </row>
    <row r="951" spans="1:26" ht="12" customHeight="1" x14ac:dyDescent="0.25">
      <c r="A951" s="251"/>
      <c r="B951" s="251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  <c r="Q951" s="251"/>
      <c r="R951" s="251"/>
      <c r="S951" s="251"/>
      <c r="T951" s="251"/>
      <c r="U951" s="251"/>
      <c r="V951" s="251"/>
      <c r="W951" s="251"/>
      <c r="X951" s="251"/>
      <c r="Y951" s="251"/>
      <c r="Z951" s="251"/>
    </row>
    <row r="952" spans="1:26" ht="12" customHeight="1" x14ac:dyDescent="0.25">
      <c r="A952" s="251"/>
      <c r="B952" s="251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  <c r="Q952" s="251"/>
      <c r="R952" s="251"/>
      <c r="S952" s="251"/>
      <c r="T952" s="251"/>
      <c r="U952" s="251"/>
      <c r="V952" s="251"/>
      <c r="W952" s="251"/>
      <c r="X952" s="251"/>
      <c r="Y952" s="251"/>
      <c r="Z952" s="251"/>
    </row>
    <row r="953" spans="1:26" ht="12" customHeight="1" x14ac:dyDescent="0.25">
      <c r="A953" s="251"/>
      <c r="B953" s="251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  <c r="Q953" s="251"/>
      <c r="R953" s="251"/>
      <c r="S953" s="251"/>
      <c r="T953" s="251"/>
      <c r="U953" s="251"/>
      <c r="V953" s="251"/>
      <c r="W953" s="251"/>
      <c r="X953" s="251"/>
      <c r="Y953" s="251"/>
      <c r="Z953" s="251"/>
    </row>
    <row r="954" spans="1:26" ht="12" customHeight="1" x14ac:dyDescent="0.25">
      <c r="A954" s="251"/>
      <c r="B954" s="251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  <c r="Q954" s="251"/>
      <c r="R954" s="251"/>
      <c r="S954" s="251"/>
      <c r="T954" s="251"/>
      <c r="U954" s="251"/>
      <c r="V954" s="251"/>
      <c r="W954" s="251"/>
      <c r="X954" s="251"/>
      <c r="Y954" s="251"/>
      <c r="Z954" s="251"/>
    </row>
    <row r="955" spans="1:26" ht="12" customHeight="1" x14ac:dyDescent="0.25">
      <c r="A955" s="251"/>
      <c r="B955" s="251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  <c r="Q955" s="251"/>
      <c r="R955" s="251"/>
      <c r="S955" s="251"/>
      <c r="T955" s="251"/>
      <c r="U955" s="251"/>
      <c r="V955" s="251"/>
      <c r="W955" s="251"/>
      <c r="X955" s="251"/>
      <c r="Y955" s="251"/>
      <c r="Z955" s="251"/>
    </row>
    <row r="956" spans="1:26" ht="12" customHeight="1" x14ac:dyDescent="0.25">
      <c r="A956" s="251"/>
      <c r="B956" s="251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  <c r="Q956" s="251"/>
      <c r="R956" s="251"/>
      <c r="S956" s="251"/>
      <c r="T956" s="251"/>
      <c r="U956" s="251"/>
      <c r="V956" s="251"/>
      <c r="W956" s="251"/>
      <c r="X956" s="251"/>
      <c r="Y956" s="251"/>
      <c r="Z956" s="251"/>
    </row>
    <row r="957" spans="1:26" ht="12" customHeight="1" x14ac:dyDescent="0.25">
      <c r="A957" s="251"/>
      <c r="B957" s="251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  <c r="Q957" s="251"/>
      <c r="R957" s="251"/>
      <c r="S957" s="251"/>
      <c r="T957" s="251"/>
      <c r="U957" s="251"/>
      <c r="V957" s="251"/>
      <c r="W957" s="251"/>
      <c r="X957" s="251"/>
      <c r="Y957" s="251"/>
      <c r="Z957" s="251"/>
    </row>
    <row r="958" spans="1:26" ht="12" customHeight="1" x14ac:dyDescent="0.25">
      <c r="A958" s="251"/>
      <c r="B958" s="251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  <c r="Q958" s="251"/>
      <c r="R958" s="251"/>
      <c r="S958" s="251"/>
      <c r="T958" s="251"/>
      <c r="U958" s="251"/>
      <c r="V958" s="251"/>
      <c r="W958" s="251"/>
      <c r="X958" s="251"/>
      <c r="Y958" s="251"/>
      <c r="Z958" s="251"/>
    </row>
    <row r="959" spans="1:26" ht="12" customHeight="1" x14ac:dyDescent="0.25">
      <c r="A959" s="251"/>
      <c r="B959" s="251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  <c r="Q959" s="251"/>
      <c r="R959" s="251"/>
      <c r="S959" s="251"/>
      <c r="T959" s="251"/>
      <c r="U959" s="251"/>
      <c r="V959" s="251"/>
      <c r="W959" s="251"/>
      <c r="X959" s="251"/>
      <c r="Y959" s="251"/>
      <c r="Z959" s="251"/>
    </row>
    <row r="960" spans="1:26" ht="12" customHeight="1" x14ac:dyDescent="0.25">
      <c r="A960" s="251"/>
      <c r="B960" s="251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  <c r="Q960" s="251"/>
      <c r="R960" s="251"/>
      <c r="S960" s="251"/>
      <c r="T960" s="251"/>
      <c r="U960" s="251"/>
      <c r="V960" s="251"/>
      <c r="W960" s="251"/>
      <c r="X960" s="251"/>
      <c r="Y960" s="251"/>
      <c r="Z960" s="251"/>
    </row>
    <row r="961" spans="1:26" ht="12" customHeight="1" x14ac:dyDescent="0.25">
      <c r="A961" s="251"/>
      <c r="B961" s="251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  <c r="Q961" s="251"/>
      <c r="R961" s="251"/>
      <c r="S961" s="251"/>
      <c r="T961" s="251"/>
      <c r="U961" s="251"/>
      <c r="V961" s="251"/>
      <c r="W961" s="251"/>
      <c r="X961" s="251"/>
      <c r="Y961" s="251"/>
      <c r="Z961" s="251"/>
    </row>
    <row r="962" spans="1:26" ht="12" customHeight="1" x14ac:dyDescent="0.25">
      <c r="A962" s="251"/>
      <c r="B962" s="251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  <c r="Q962" s="251"/>
      <c r="R962" s="251"/>
      <c r="S962" s="251"/>
      <c r="T962" s="251"/>
      <c r="U962" s="251"/>
      <c r="V962" s="251"/>
      <c r="W962" s="251"/>
      <c r="X962" s="251"/>
      <c r="Y962" s="251"/>
      <c r="Z962" s="251"/>
    </row>
    <row r="963" spans="1:26" ht="12" customHeight="1" x14ac:dyDescent="0.25">
      <c r="A963" s="251"/>
      <c r="B963" s="251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  <c r="Q963" s="251"/>
      <c r="R963" s="251"/>
      <c r="S963" s="251"/>
      <c r="T963" s="251"/>
      <c r="U963" s="251"/>
      <c r="V963" s="251"/>
      <c r="W963" s="251"/>
      <c r="X963" s="251"/>
      <c r="Y963" s="251"/>
      <c r="Z963" s="251"/>
    </row>
    <row r="964" spans="1:26" ht="12" customHeight="1" x14ac:dyDescent="0.25">
      <c r="A964" s="251"/>
      <c r="B964" s="251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  <c r="Q964" s="251"/>
      <c r="R964" s="251"/>
      <c r="S964" s="251"/>
      <c r="T964" s="251"/>
      <c r="U964" s="251"/>
      <c r="V964" s="251"/>
      <c r="W964" s="251"/>
      <c r="X964" s="251"/>
      <c r="Y964" s="251"/>
      <c r="Z964" s="251"/>
    </row>
    <row r="965" spans="1:26" ht="12" customHeight="1" x14ac:dyDescent="0.25">
      <c r="A965" s="251"/>
      <c r="B965" s="251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  <c r="Z965" s="251"/>
    </row>
    <row r="966" spans="1:26" ht="12" customHeight="1" x14ac:dyDescent="0.25">
      <c r="A966" s="251"/>
      <c r="B966" s="251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  <c r="Q966" s="251"/>
      <c r="R966" s="251"/>
      <c r="S966" s="251"/>
      <c r="T966" s="251"/>
      <c r="U966" s="251"/>
      <c r="V966" s="251"/>
      <c r="W966" s="251"/>
      <c r="X966" s="251"/>
      <c r="Y966" s="251"/>
      <c r="Z966" s="251"/>
    </row>
    <row r="967" spans="1:26" ht="12" customHeight="1" x14ac:dyDescent="0.25">
      <c r="A967" s="251"/>
      <c r="B967" s="251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  <c r="Q967" s="251"/>
      <c r="R967" s="251"/>
      <c r="S967" s="251"/>
      <c r="T967" s="251"/>
      <c r="U967" s="251"/>
      <c r="V967" s="251"/>
      <c r="W967" s="251"/>
      <c r="X967" s="251"/>
      <c r="Y967" s="251"/>
      <c r="Z967" s="251"/>
    </row>
    <row r="968" spans="1:26" ht="12" customHeight="1" x14ac:dyDescent="0.25">
      <c r="A968" s="251"/>
      <c r="B968" s="251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  <c r="Q968" s="251"/>
      <c r="R968" s="251"/>
      <c r="S968" s="251"/>
      <c r="T968" s="251"/>
      <c r="U968" s="251"/>
      <c r="V968" s="251"/>
      <c r="W968" s="251"/>
      <c r="X968" s="251"/>
      <c r="Y968" s="251"/>
      <c r="Z968" s="251"/>
    </row>
    <row r="969" spans="1:26" ht="12" customHeight="1" x14ac:dyDescent="0.25">
      <c r="A969" s="251"/>
      <c r="B969" s="251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  <c r="Q969" s="251"/>
      <c r="R969" s="251"/>
      <c r="S969" s="251"/>
      <c r="T969" s="251"/>
      <c r="U969" s="251"/>
      <c r="V969" s="251"/>
      <c r="W969" s="251"/>
      <c r="X969" s="251"/>
      <c r="Y969" s="251"/>
      <c r="Z969" s="251"/>
    </row>
    <row r="970" spans="1:26" ht="12" customHeight="1" x14ac:dyDescent="0.25">
      <c r="A970" s="251"/>
      <c r="B970" s="251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  <c r="Q970" s="251"/>
      <c r="R970" s="251"/>
      <c r="S970" s="251"/>
      <c r="T970" s="251"/>
      <c r="U970" s="251"/>
      <c r="V970" s="251"/>
      <c r="W970" s="251"/>
      <c r="X970" s="251"/>
      <c r="Y970" s="251"/>
      <c r="Z970" s="251"/>
    </row>
    <row r="971" spans="1:26" ht="12" customHeight="1" x14ac:dyDescent="0.25">
      <c r="A971" s="251"/>
      <c r="B971" s="251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  <c r="Q971" s="251"/>
      <c r="R971" s="251"/>
      <c r="S971" s="251"/>
      <c r="T971" s="251"/>
      <c r="U971" s="251"/>
      <c r="V971" s="251"/>
      <c r="W971" s="251"/>
      <c r="X971" s="251"/>
      <c r="Y971" s="251"/>
      <c r="Z971" s="251"/>
    </row>
    <row r="972" spans="1:26" ht="12" customHeight="1" x14ac:dyDescent="0.25">
      <c r="A972" s="251"/>
      <c r="B972" s="251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  <c r="Q972" s="251"/>
      <c r="R972" s="251"/>
      <c r="S972" s="251"/>
      <c r="T972" s="251"/>
      <c r="U972" s="251"/>
      <c r="V972" s="251"/>
      <c r="W972" s="251"/>
      <c r="X972" s="251"/>
      <c r="Y972" s="251"/>
      <c r="Z972" s="251"/>
    </row>
    <row r="973" spans="1:26" ht="12" customHeight="1" x14ac:dyDescent="0.25">
      <c r="A973" s="251"/>
      <c r="B973" s="251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  <c r="Q973" s="251"/>
      <c r="R973" s="251"/>
      <c r="S973" s="251"/>
      <c r="T973" s="251"/>
      <c r="U973" s="251"/>
      <c r="V973" s="251"/>
      <c r="W973" s="251"/>
      <c r="X973" s="251"/>
      <c r="Y973" s="251"/>
      <c r="Z973" s="251"/>
    </row>
    <row r="974" spans="1:26" ht="12" customHeight="1" x14ac:dyDescent="0.25">
      <c r="A974" s="251"/>
      <c r="B974" s="251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  <c r="Q974" s="251"/>
      <c r="R974" s="251"/>
      <c r="S974" s="251"/>
      <c r="T974" s="251"/>
      <c r="U974" s="251"/>
      <c r="V974" s="251"/>
      <c r="W974" s="251"/>
      <c r="X974" s="251"/>
      <c r="Y974" s="251"/>
      <c r="Z974" s="251"/>
    </row>
    <row r="975" spans="1:26" ht="12" customHeight="1" x14ac:dyDescent="0.25">
      <c r="A975" s="251"/>
      <c r="B975" s="251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  <c r="Q975" s="251"/>
      <c r="R975" s="251"/>
      <c r="S975" s="251"/>
      <c r="T975" s="251"/>
      <c r="U975" s="251"/>
      <c r="V975" s="251"/>
      <c r="W975" s="251"/>
      <c r="X975" s="251"/>
      <c r="Y975" s="251"/>
      <c r="Z975" s="251"/>
    </row>
    <row r="976" spans="1:26" ht="12" customHeight="1" x14ac:dyDescent="0.25">
      <c r="A976" s="251"/>
      <c r="B976" s="251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  <c r="Q976" s="251"/>
      <c r="R976" s="251"/>
      <c r="S976" s="251"/>
      <c r="T976" s="251"/>
      <c r="U976" s="251"/>
      <c r="V976" s="251"/>
      <c r="W976" s="251"/>
      <c r="X976" s="251"/>
      <c r="Y976" s="251"/>
      <c r="Z976" s="251"/>
    </row>
    <row r="977" spans="1:26" ht="12" customHeight="1" x14ac:dyDescent="0.25">
      <c r="A977" s="251"/>
      <c r="B977" s="251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  <c r="Q977" s="251"/>
      <c r="R977" s="251"/>
      <c r="S977" s="251"/>
      <c r="T977" s="251"/>
      <c r="U977" s="251"/>
      <c r="V977" s="251"/>
      <c r="W977" s="251"/>
      <c r="X977" s="251"/>
      <c r="Y977" s="251"/>
      <c r="Z977" s="251"/>
    </row>
    <row r="978" spans="1:26" ht="12" customHeight="1" x14ac:dyDescent="0.25">
      <c r="A978" s="251"/>
      <c r="B978" s="251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  <c r="Q978" s="251"/>
      <c r="R978" s="251"/>
      <c r="S978" s="251"/>
      <c r="T978" s="251"/>
      <c r="U978" s="251"/>
      <c r="V978" s="251"/>
      <c r="W978" s="251"/>
      <c r="X978" s="251"/>
      <c r="Y978" s="251"/>
      <c r="Z978" s="251"/>
    </row>
    <row r="979" spans="1:26" ht="12" customHeight="1" x14ac:dyDescent="0.25">
      <c r="A979" s="251"/>
      <c r="B979" s="251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  <c r="Q979" s="251"/>
      <c r="R979" s="251"/>
      <c r="S979" s="251"/>
      <c r="T979" s="251"/>
      <c r="U979" s="251"/>
      <c r="V979" s="251"/>
      <c r="W979" s="251"/>
      <c r="X979" s="251"/>
      <c r="Y979" s="251"/>
      <c r="Z979" s="251"/>
    </row>
    <row r="980" spans="1:26" ht="12" customHeight="1" x14ac:dyDescent="0.25">
      <c r="A980" s="251"/>
      <c r="B980" s="251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  <c r="Q980" s="251"/>
      <c r="R980" s="251"/>
      <c r="S980" s="251"/>
      <c r="T980" s="251"/>
      <c r="U980" s="251"/>
      <c r="V980" s="251"/>
      <c r="W980" s="251"/>
      <c r="X980" s="251"/>
      <c r="Y980" s="251"/>
      <c r="Z980" s="251"/>
    </row>
    <row r="981" spans="1:26" ht="12" customHeight="1" x14ac:dyDescent="0.25">
      <c r="A981" s="251"/>
      <c r="B981" s="251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  <c r="Q981" s="251"/>
      <c r="R981" s="251"/>
      <c r="S981" s="251"/>
      <c r="T981" s="251"/>
      <c r="U981" s="251"/>
      <c r="V981" s="251"/>
      <c r="W981" s="251"/>
      <c r="X981" s="251"/>
      <c r="Y981" s="251"/>
      <c r="Z981" s="251"/>
    </row>
    <row r="982" spans="1:26" ht="12" customHeight="1" x14ac:dyDescent="0.25">
      <c r="A982" s="251"/>
      <c r="B982" s="251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  <c r="Q982" s="251"/>
      <c r="R982" s="251"/>
      <c r="S982" s="251"/>
      <c r="T982" s="251"/>
      <c r="U982" s="251"/>
      <c r="V982" s="251"/>
      <c r="W982" s="251"/>
      <c r="X982" s="251"/>
      <c r="Y982" s="251"/>
      <c r="Z982" s="251"/>
    </row>
    <row r="983" spans="1:26" ht="12" customHeight="1" x14ac:dyDescent="0.25">
      <c r="A983" s="251"/>
      <c r="B983" s="251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  <c r="Q983" s="251"/>
      <c r="R983" s="251"/>
      <c r="S983" s="251"/>
      <c r="T983" s="251"/>
      <c r="U983" s="251"/>
      <c r="V983" s="251"/>
      <c r="W983" s="251"/>
      <c r="X983" s="251"/>
      <c r="Y983" s="251"/>
      <c r="Z983" s="251"/>
    </row>
    <row r="984" spans="1:26" ht="12" customHeight="1" x14ac:dyDescent="0.25">
      <c r="A984" s="251"/>
      <c r="B984" s="251"/>
      <c r="C984" s="251"/>
      <c r="D984" s="251"/>
      <c r="E984" s="251"/>
      <c r="F984" s="251"/>
      <c r="G984" s="251"/>
      <c r="H984" s="251"/>
      <c r="I984" s="251"/>
      <c r="J984" s="251"/>
      <c r="K984" s="251"/>
      <c r="L984" s="251"/>
      <c r="M984" s="251"/>
      <c r="N984" s="251"/>
      <c r="O984" s="251"/>
      <c r="P984" s="251"/>
      <c r="Q984" s="251"/>
      <c r="R984" s="251"/>
      <c r="S984" s="251"/>
      <c r="T984" s="251"/>
      <c r="U984" s="251"/>
      <c r="V984" s="251"/>
      <c r="W984" s="251"/>
      <c r="X984" s="251"/>
      <c r="Y984" s="251"/>
      <c r="Z984" s="251"/>
    </row>
    <row r="985" spans="1:26" ht="12" customHeight="1" x14ac:dyDescent="0.25">
      <c r="A985" s="251"/>
      <c r="B985" s="251"/>
      <c r="C985" s="251"/>
      <c r="D985" s="251"/>
      <c r="E985" s="251"/>
      <c r="F985" s="251"/>
      <c r="G985" s="251"/>
      <c r="H985" s="251"/>
      <c r="I985" s="251"/>
      <c r="J985" s="251"/>
      <c r="K985" s="251"/>
      <c r="L985" s="251"/>
      <c r="M985" s="251"/>
      <c r="N985" s="251"/>
      <c r="O985" s="251"/>
      <c r="P985" s="251"/>
      <c r="Q985" s="251"/>
      <c r="R985" s="251"/>
      <c r="S985" s="251"/>
      <c r="T985" s="251"/>
      <c r="U985" s="251"/>
      <c r="V985" s="251"/>
      <c r="W985" s="251"/>
      <c r="X985" s="251"/>
      <c r="Y985" s="251"/>
      <c r="Z985" s="251"/>
    </row>
    <row r="986" spans="1:26" ht="12" customHeight="1" x14ac:dyDescent="0.25">
      <c r="A986" s="251"/>
      <c r="B986" s="251"/>
      <c r="C986" s="251"/>
      <c r="D986" s="251"/>
      <c r="E986" s="251"/>
      <c r="F986" s="251"/>
      <c r="G986" s="251"/>
      <c r="H986" s="251"/>
      <c r="I986" s="251"/>
      <c r="J986" s="251"/>
      <c r="K986" s="251"/>
      <c r="L986" s="251"/>
      <c r="M986" s="251"/>
      <c r="N986" s="251"/>
      <c r="O986" s="251"/>
      <c r="P986" s="251"/>
      <c r="Q986" s="251"/>
      <c r="R986" s="251"/>
      <c r="S986" s="251"/>
      <c r="T986" s="251"/>
      <c r="U986" s="251"/>
      <c r="V986" s="251"/>
      <c r="W986" s="251"/>
      <c r="X986" s="251"/>
      <c r="Y986" s="251"/>
      <c r="Z986" s="251"/>
    </row>
    <row r="987" spans="1:26" ht="12" customHeight="1" x14ac:dyDescent="0.25">
      <c r="A987" s="251"/>
      <c r="B987" s="251"/>
      <c r="C987" s="251"/>
      <c r="D987" s="251"/>
      <c r="E987" s="251"/>
      <c r="F987" s="251"/>
      <c r="G987" s="251"/>
      <c r="H987" s="251"/>
      <c r="I987" s="251"/>
      <c r="J987" s="251"/>
      <c r="K987" s="251"/>
      <c r="L987" s="251"/>
      <c r="M987" s="251"/>
      <c r="N987" s="251"/>
      <c r="O987" s="251"/>
      <c r="P987" s="251"/>
      <c r="Q987" s="251"/>
      <c r="R987" s="251"/>
      <c r="S987" s="251"/>
      <c r="T987" s="251"/>
      <c r="U987" s="251"/>
      <c r="V987" s="251"/>
      <c r="W987" s="251"/>
      <c r="X987" s="251"/>
      <c r="Y987" s="251"/>
      <c r="Z987" s="251"/>
    </row>
    <row r="988" spans="1:26" ht="12" customHeight="1" x14ac:dyDescent="0.25">
      <c r="A988" s="251"/>
      <c r="B988" s="251"/>
      <c r="C988" s="251"/>
      <c r="D988" s="251"/>
      <c r="E988" s="251"/>
      <c r="F988" s="251"/>
      <c r="G988" s="251"/>
      <c r="H988" s="251"/>
      <c r="I988" s="251"/>
      <c r="J988" s="251"/>
      <c r="K988" s="251"/>
      <c r="L988" s="251"/>
      <c r="M988" s="251"/>
      <c r="N988" s="251"/>
      <c r="O988" s="251"/>
      <c r="P988" s="251"/>
      <c r="Q988" s="251"/>
      <c r="R988" s="251"/>
      <c r="S988" s="251"/>
      <c r="T988" s="251"/>
      <c r="U988" s="251"/>
      <c r="V988" s="251"/>
      <c r="W988" s="251"/>
      <c r="X988" s="251"/>
      <c r="Y988" s="251"/>
      <c r="Z988" s="251"/>
    </row>
    <row r="989" spans="1:26" ht="12" customHeight="1" x14ac:dyDescent="0.25">
      <c r="A989" s="251"/>
      <c r="B989" s="251"/>
      <c r="C989" s="251"/>
      <c r="D989" s="251"/>
      <c r="E989" s="251"/>
      <c r="F989" s="251"/>
      <c r="G989" s="251"/>
      <c r="H989" s="251"/>
      <c r="I989" s="251"/>
      <c r="J989" s="251"/>
      <c r="K989" s="251"/>
      <c r="L989" s="251"/>
      <c r="M989" s="251"/>
      <c r="N989" s="251"/>
      <c r="O989" s="251"/>
      <c r="P989" s="251"/>
      <c r="Q989" s="251"/>
      <c r="R989" s="251"/>
      <c r="S989" s="251"/>
      <c r="T989" s="251"/>
      <c r="U989" s="251"/>
      <c r="V989" s="251"/>
      <c r="W989" s="251"/>
      <c r="X989" s="251"/>
      <c r="Y989" s="251"/>
      <c r="Z989" s="251"/>
    </row>
    <row r="990" spans="1:26" ht="12" customHeight="1" x14ac:dyDescent="0.25">
      <c r="A990" s="251"/>
      <c r="B990" s="251"/>
      <c r="C990" s="251"/>
      <c r="D990" s="251"/>
      <c r="E990" s="251"/>
      <c r="F990" s="251"/>
      <c r="G990" s="251"/>
      <c r="H990" s="251"/>
      <c r="I990" s="251"/>
      <c r="J990" s="251"/>
      <c r="K990" s="251"/>
      <c r="L990" s="251"/>
      <c r="M990" s="251"/>
      <c r="N990" s="251"/>
      <c r="O990" s="251"/>
      <c r="P990" s="251"/>
      <c r="Q990" s="251"/>
      <c r="R990" s="251"/>
      <c r="S990" s="251"/>
      <c r="T990" s="251"/>
      <c r="U990" s="251"/>
      <c r="V990" s="251"/>
      <c r="W990" s="251"/>
      <c r="X990" s="251"/>
      <c r="Y990" s="251"/>
      <c r="Z990" s="251"/>
    </row>
    <row r="991" spans="1:26" ht="12" customHeight="1" x14ac:dyDescent="0.25">
      <c r="A991" s="251"/>
      <c r="B991" s="251"/>
      <c r="C991" s="251"/>
      <c r="D991" s="251"/>
      <c r="E991" s="251"/>
      <c r="F991" s="251"/>
      <c r="G991" s="251"/>
      <c r="H991" s="251"/>
      <c r="I991" s="251"/>
      <c r="J991" s="251"/>
      <c r="K991" s="251"/>
      <c r="L991" s="251"/>
      <c r="M991" s="251"/>
      <c r="N991" s="251"/>
      <c r="O991" s="251"/>
      <c r="P991" s="251"/>
      <c r="Q991" s="251"/>
      <c r="R991" s="251"/>
      <c r="S991" s="251"/>
      <c r="T991" s="251"/>
      <c r="U991" s="251"/>
      <c r="V991" s="251"/>
      <c r="W991" s="251"/>
      <c r="X991" s="251"/>
      <c r="Y991" s="251"/>
      <c r="Z991" s="251"/>
    </row>
    <row r="992" spans="1:26" ht="12" customHeight="1" x14ac:dyDescent="0.25">
      <c r="A992" s="251"/>
      <c r="B992" s="251"/>
      <c r="C992" s="251"/>
      <c r="D992" s="251"/>
      <c r="E992" s="251"/>
      <c r="F992" s="251"/>
      <c r="G992" s="251"/>
      <c r="H992" s="251"/>
      <c r="I992" s="251"/>
      <c r="J992" s="251"/>
      <c r="K992" s="251"/>
      <c r="L992" s="251"/>
      <c r="M992" s="251"/>
      <c r="N992" s="251"/>
      <c r="O992" s="251"/>
      <c r="P992" s="251"/>
      <c r="Q992" s="251"/>
      <c r="R992" s="251"/>
      <c r="S992" s="251"/>
      <c r="T992" s="251"/>
      <c r="U992" s="251"/>
      <c r="V992" s="251"/>
      <c r="W992" s="251"/>
      <c r="X992" s="251"/>
      <c r="Y992" s="251"/>
      <c r="Z992" s="251"/>
    </row>
    <row r="993" spans="1:26" ht="12" customHeight="1" x14ac:dyDescent="0.25">
      <c r="A993" s="251"/>
      <c r="B993" s="251"/>
      <c r="C993" s="251"/>
      <c r="D993" s="251"/>
      <c r="E993" s="251"/>
      <c r="F993" s="251"/>
      <c r="G993" s="251"/>
      <c r="H993" s="251"/>
      <c r="I993" s="251"/>
      <c r="J993" s="251"/>
      <c r="K993" s="251"/>
      <c r="L993" s="251"/>
      <c r="M993" s="251"/>
      <c r="N993" s="251"/>
      <c r="O993" s="251"/>
      <c r="P993" s="251"/>
      <c r="Q993" s="251"/>
      <c r="R993" s="251"/>
      <c r="S993" s="251"/>
      <c r="T993" s="251"/>
      <c r="U993" s="251"/>
      <c r="V993" s="251"/>
      <c r="W993" s="251"/>
      <c r="X993" s="251"/>
      <c r="Y993" s="251"/>
      <c r="Z993" s="251"/>
    </row>
    <row r="994" spans="1:26" ht="12" customHeight="1" x14ac:dyDescent="0.25">
      <c r="A994" s="251"/>
      <c r="B994" s="251"/>
      <c r="C994" s="251"/>
      <c r="D994" s="251"/>
      <c r="E994" s="251"/>
      <c r="F994" s="251"/>
      <c r="G994" s="251"/>
      <c r="H994" s="251"/>
      <c r="I994" s="251"/>
      <c r="J994" s="251"/>
      <c r="K994" s="251"/>
      <c r="L994" s="251"/>
      <c r="M994" s="251"/>
      <c r="N994" s="251"/>
      <c r="O994" s="251"/>
      <c r="P994" s="251"/>
      <c r="Q994" s="251"/>
      <c r="R994" s="251"/>
      <c r="S994" s="251"/>
      <c r="T994" s="251"/>
      <c r="U994" s="251"/>
      <c r="V994" s="251"/>
      <c r="W994" s="251"/>
      <c r="X994" s="251"/>
      <c r="Y994" s="251"/>
      <c r="Z994" s="251"/>
    </row>
    <row r="995" spans="1:26" ht="12" customHeight="1" x14ac:dyDescent="0.25">
      <c r="A995" s="251"/>
      <c r="B995" s="251"/>
      <c r="C995" s="251"/>
      <c r="D995" s="251"/>
      <c r="E995" s="251"/>
      <c r="F995" s="251"/>
      <c r="G995" s="251"/>
      <c r="H995" s="251"/>
      <c r="I995" s="251"/>
      <c r="J995" s="251"/>
      <c r="K995" s="251"/>
      <c r="L995" s="251"/>
      <c r="M995" s="251"/>
      <c r="N995" s="251"/>
      <c r="O995" s="251"/>
      <c r="P995" s="251"/>
      <c r="Q995" s="251"/>
      <c r="R995" s="251"/>
      <c r="S995" s="251"/>
      <c r="T995" s="251"/>
      <c r="U995" s="251"/>
      <c r="V995" s="251"/>
      <c r="W995" s="251"/>
      <c r="X995" s="251"/>
      <c r="Y995" s="251"/>
      <c r="Z995" s="251"/>
    </row>
    <row r="996" spans="1:26" ht="12" customHeight="1" x14ac:dyDescent="0.25">
      <c r="A996" s="251"/>
      <c r="B996" s="251"/>
      <c r="C996" s="251"/>
      <c r="D996" s="251"/>
      <c r="E996" s="251"/>
      <c r="F996" s="251"/>
      <c r="G996" s="251"/>
      <c r="H996" s="251"/>
      <c r="I996" s="251"/>
      <c r="J996" s="251"/>
      <c r="K996" s="251"/>
      <c r="L996" s="251"/>
      <c r="M996" s="251"/>
      <c r="N996" s="251"/>
      <c r="O996" s="251"/>
      <c r="P996" s="251"/>
      <c r="Q996" s="251"/>
      <c r="R996" s="251"/>
      <c r="S996" s="251"/>
      <c r="T996" s="251"/>
      <c r="U996" s="251"/>
      <c r="V996" s="251"/>
      <c r="W996" s="251"/>
      <c r="X996" s="251"/>
      <c r="Y996" s="251"/>
      <c r="Z996" s="251"/>
    </row>
    <row r="997" spans="1:26" ht="12" customHeight="1" x14ac:dyDescent="0.25">
      <c r="A997" s="251"/>
      <c r="B997" s="251"/>
      <c r="C997" s="251"/>
      <c r="D997" s="251"/>
      <c r="E997" s="251"/>
      <c r="F997" s="251"/>
      <c r="G997" s="251"/>
      <c r="H997" s="251"/>
      <c r="I997" s="251"/>
      <c r="J997" s="251"/>
      <c r="K997" s="251"/>
      <c r="L997" s="251"/>
      <c r="M997" s="251"/>
      <c r="N997" s="251"/>
      <c r="O997" s="251"/>
      <c r="P997" s="251"/>
      <c r="Q997" s="251"/>
      <c r="R997" s="251"/>
      <c r="S997" s="251"/>
      <c r="T997" s="251"/>
      <c r="U997" s="251"/>
      <c r="V997" s="251"/>
      <c r="W997" s="251"/>
      <c r="X997" s="251"/>
      <c r="Y997" s="251"/>
      <c r="Z997" s="251"/>
    </row>
    <row r="998" spans="1:26" ht="12" customHeight="1" x14ac:dyDescent="0.25">
      <c r="A998" s="251"/>
      <c r="B998" s="251"/>
      <c r="C998" s="251"/>
      <c r="D998" s="251"/>
      <c r="E998" s="251"/>
      <c r="F998" s="251"/>
      <c r="G998" s="251"/>
      <c r="H998" s="251"/>
      <c r="I998" s="251"/>
      <c r="J998" s="251"/>
      <c r="K998" s="251"/>
      <c r="L998" s="251"/>
      <c r="M998" s="251"/>
      <c r="N998" s="251"/>
      <c r="O998" s="251"/>
      <c r="P998" s="251"/>
      <c r="Q998" s="251"/>
      <c r="R998" s="251"/>
      <c r="S998" s="251"/>
      <c r="T998" s="251"/>
      <c r="U998" s="251"/>
      <c r="V998" s="251"/>
      <c r="W998" s="251"/>
      <c r="X998" s="251"/>
      <c r="Y998" s="251"/>
      <c r="Z998" s="251"/>
    </row>
    <row r="999" spans="1:26" ht="12" customHeight="1" x14ac:dyDescent="0.25">
      <c r="A999" s="251"/>
      <c r="B999" s="251"/>
      <c r="C999" s="251"/>
      <c r="D999" s="251"/>
      <c r="E999" s="251"/>
      <c r="F999" s="251"/>
      <c r="G999" s="251"/>
      <c r="H999" s="251"/>
      <c r="I999" s="251"/>
      <c r="J999" s="251"/>
      <c r="K999" s="251"/>
      <c r="L999" s="251"/>
      <c r="M999" s="251"/>
      <c r="N999" s="251"/>
      <c r="O999" s="251"/>
      <c r="P999" s="251"/>
      <c r="Q999" s="251"/>
      <c r="R999" s="251"/>
      <c r="S999" s="251"/>
      <c r="T999" s="251"/>
      <c r="U999" s="251"/>
      <c r="V999" s="251"/>
      <c r="W999" s="251"/>
      <c r="X999" s="251"/>
      <c r="Y999" s="251"/>
      <c r="Z999" s="251"/>
    </row>
    <row r="1000" spans="1:26" ht="12" customHeight="1" x14ac:dyDescent="0.25">
      <c r="A1000" s="251"/>
      <c r="B1000" s="251"/>
      <c r="C1000" s="251"/>
      <c r="D1000" s="251"/>
      <c r="E1000" s="251"/>
      <c r="F1000" s="251"/>
      <c r="G1000" s="251"/>
      <c r="H1000" s="251"/>
      <c r="I1000" s="251"/>
      <c r="J1000" s="251"/>
      <c r="K1000" s="251"/>
      <c r="L1000" s="251"/>
      <c r="M1000" s="251"/>
      <c r="N1000" s="251"/>
      <c r="O1000" s="251"/>
      <c r="P1000" s="251"/>
      <c r="Q1000" s="251"/>
      <c r="R1000" s="251"/>
      <c r="S1000" s="251"/>
      <c r="T1000" s="251"/>
      <c r="U1000" s="251"/>
      <c r="V1000" s="251"/>
      <c r="W1000" s="251"/>
      <c r="X1000" s="251"/>
      <c r="Y1000" s="251"/>
      <c r="Z1000" s="251"/>
    </row>
  </sheetData>
  <mergeCells count="14">
    <mergeCell ref="A41:F41"/>
    <mergeCell ref="A42:A43"/>
    <mergeCell ref="B42:B43"/>
    <mergeCell ref="C42:C43"/>
    <mergeCell ref="D42:D43"/>
    <mergeCell ref="E42:E43"/>
    <mergeCell ref="F42:F43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" footer="0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02"/>
  <sheetViews>
    <sheetView zoomScale="80" zoomScaleNormal="80" workbookViewId="0">
      <selection sqref="A1:O1"/>
    </sheetView>
  </sheetViews>
  <sheetFormatPr baseColWidth="10" defaultColWidth="14.42578125" defaultRowHeight="15" customHeight="1" x14ac:dyDescent="0.25"/>
  <cols>
    <col min="1" max="1" width="29" style="304" customWidth="1"/>
    <col min="2" max="2" width="10" style="304" bestFit="1" customWidth="1"/>
    <col min="3" max="3" width="12.42578125" style="304" customWidth="1"/>
    <col min="4" max="4" width="12.28515625" style="304" customWidth="1"/>
    <col min="5" max="5" width="12.5703125" style="304" customWidth="1"/>
    <col min="6" max="6" width="8.140625" style="304" customWidth="1"/>
    <col min="7" max="7" width="9" style="304" customWidth="1"/>
    <col min="8" max="8" width="13.5703125" style="304" hidden="1" customWidth="1"/>
    <col min="9" max="9" width="9" style="304" hidden="1" customWidth="1"/>
    <col min="10" max="10" width="8.140625" style="304" hidden="1" customWidth="1"/>
    <col min="11" max="11" width="9.85546875" style="304" hidden="1" customWidth="1"/>
    <col min="12" max="12" width="9" style="304" hidden="1" customWidth="1"/>
    <col min="13" max="13" width="10" style="304" hidden="1" customWidth="1"/>
    <col min="14" max="14" width="10.140625" style="304" customWidth="1"/>
    <col min="15" max="15" width="8" style="304" customWidth="1"/>
    <col min="16" max="16" width="4.5703125" style="304" customWidth="1"/>
    <col min="17" max="17" width="3.7109375" style="304" customWidth="1"/>
    <col min="18" max="18" width="19.140625" style="304" customWidth="1"/>
    <col min="19" max="19" width="12.28515625" style="304" customWidth="1"/>
    <col min="20" max="20" width="9.28515625" style="304" customWidth="1"/>
    <col min="21" max="27" width="10.7109375" style="304" customWidth="1"/>
    <col min="28" max="16384" width="14.42578125" style="304"/>
  </cols>
  <sheetData>
    <row r="1" spans="1:27" ht="15" customHeight="1" x14ac:dyDescent="0.25">
      <c r="A1" s="1068" t="s">
        <v>2327</v>
      </c>
      <c r="B1" s="1036"/>
      <c r="C1" s="1036"/>
      <c r="D1" s="1036"/>
      <c r="E1" s="1036"/>
      <c r="F1" s="1036"/>
      <c r="G1" s="1036"/>
      <c r="H1" s="1036"/>
      <c r="I1" s="1036"/>
      <c r="J1" s="1036"/>
      <c r="K1" s="1036"/>
      <c r="L1" s="1036"/>
      <c r="M1" s="1036"/>
      <c r="N1" s="1036"/>
      <c r="O1" s="1036"/>
      <c r="P1" s="502"/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</row>
    <row r="2" spans="1:27" ht="15" customHeight="1" x14ac:dyDescent="0.25">
      <c r="A2" s="293" t="s">
        <v>216</v>
      </c>
      <c r="B2" s="294" t="s">
        <v>89</v>
      </c>
      <c r="C2" s="294" t="s">
        <v>90</v>
      </c>
      <c r="D2" s="294" t="s">
        <v>91</v>
      </c>
      <c r="E2" s="294" t="s">
        <v>92</v>
      </c>
      <c r="F2" s="294" t="s">
        <v>93</v>
      </c>
      <c r="G2" s="294" t="s">
        <v>94</v>
      </c>
      <c r="H2" s="294" t="s">
        <v>95</v>
      </c>
      <c r="I2" s="294" t="s">
        <v>96</v>
      </c>
      <c r="J2" s="294" t="s">
        <v>97</v>
      </c>
      <c r="K2" s="294" t="s">
        <v>98</v>
      </c>
      <c r="L2" s="294" t="s">
        <v>99</v>
      </c>
      <c r="M2" s="294" t="s">
        <v>100</v>
      </c>
      <c r="N2" s="294" t="s">
        <v>36</v>
      </c>
      <c r="O2" s="294" t="s">
        <v>78</v>
      </c>
      <c r="P2" s="503"/>
      <c r="Q2" s="504"/>
      <c r="R2" s="505" t="s">
        <v>216</v>
      </c>
      <c r="S2" s="505" t="s">
        <v>101</v>
      </c>
      <c r="T2" s="506" t="s">
        <v>78</v>
      </c>
      <c r="U2" s="365"/>
      <c r="V2" s="365"/>
      <c r="W2" s="365"/>
      <c r="X2" s="365"/>
      <c r="Y2" s="365"/>
      <c r="Z2" s="365"/>
      <c r="AA2" s="365"/>
    </row>
    <row r="3" spans="1:27" ht="15" customHeight="1" x14ac:dyDescent="0.25">
      <c r="A3" s="258" t="s">
        <v>127</v>
      </c>
      <c r="B3" s="514">
        <v>0</v>
      </c>
      <c r="C3" s="514">
        <v>0</v>
      </c>
      <c r="D3" s="514">
        <v>0</v>
      </c>
      <c r="E3" s="514">
        <v>0</v>
      </c>
      <c r="F3" s="514">
        <v>0</v>
      </c>
      <c r="G3" s="514">
        <v>9</v>
      </c>
      <c r="H3" s="514">
        <v>0</v>
      </c>
      <c r="I3" s="514">
        <v>0</v>
      </c>
      <c r="J3" s="514">
        <v>0</v>
      </c>
      <c r="K3" s="514">
        <v>0</v>
      </c>
      <c r="L3" s="514">
        <v>0</v>
      </c>
      <c r="M3" s="514">
        <v>0</v>
      </c>
      <c r="N3" s="514">
        <f t="shared" ref="N3:N28" si="0">SUM(B3:M3)</f>
        <v>9</v>
      </c>
      <c r="O3" s="336">
        <f t="shared" ref="O3:O24" si="1">+N3/$N$29</f>
        <v>6.9337442218798152E-3</v>
      </c>
      <c r="P3" s="503"/>
      <c r="Q3" s="504"/>
      <c r="R3" s="258" t="s">
        <v>126</v>
      </c>
      <c r="S3" s="517">
        <v>297</v>
      </c>
      <c r="T3" s="518">
        <f>+S3/$S$29</f>
        <v>0.2288135593220339</v>
      </c>
      <c r="U3" s="365"/>
      <c r="V3" s="365"/>
      <c r="W3" s="365"/>
      <c r="X3" s="365"/>
      <c r="Y3" s="365"/>
      <c r="Z3" s="365"/>
      <c r="AA3" s="365"/>
    </row>
    <row r="4" spans="1:27" ht="15" customHeight="1" x14ac:dyDescent="0.25">
      <c r="A4" s="258" t="s">
        <v>2511</v>
      </c>
      <c r="B4" s="514">
        <v>0</v>
      </c>
      <c r="C4" s="514">
        <v>0</v>
      </c>
      <c r="D4" s="514">
        <v>0</v>
      </c>
      <c r="E4" s="514">
        <v>0</v>
      </c>
      <c r="F4" s="514">
        <v>2</v>
      </c>
      <c r="G4" s="514">
        <v>2</v>
      </c>
      <c r="H4" s="514">
        <v>0</v>
      </c>
      <c r="I4" s="514">
        <v>0</v>
      </c>
      <c r="J4" s="514">
        <v>0</v>
      </c>
      <c r="K4" s="514">
        <v>0</v>
      </c>
      <c r="L4" s="514">
        <v>0</v>
      </c>
      <c r="M4" s="514">
        <v>0</v>
      </c>
      <c r="N4" s="514">
        <f t="shared" si="0"/>
        <v>4</v>
      </c>
      <c r="O4" s="336">
        <f t="shared" si="1"/>
        <v>3.0816640986132513E-3</v>
      </c>
      <c r="P4" s="503"/>
      <c r="Q4" s="504"/>
      <c r="R4" s="258" t="s">
        <v>143</v>
      </c>
      <c r="S4" s="517">
        <v>166</v>
      </c>
      <c r="T4" s="518">
        <f t="shared" ref="T4:T28" si="2">+S4/$S$29</f>
        <v>0.12788906009244994</v>
      </c>
      <c r="U4" s="365"/>
      <c r="V4" s="365"/>
      <c r="W4" s="365"/>
      <c r="X4" s="365"/>
      <c r="Y4" s="365"/>
      <c r="Z4" s="365"/>
      <c r="AA4" s="365"/>
    </row>
    <row r="5" spans="1:27" ht="15" customHeight="1" x14ac:dyDescent="0.25">
      <c r="A5" s="258" t="s">
        <v>1845</v>
      </c>
      <c r="B5" s="514">
        <v>0</v>
      </c>
      <c r="C5" s="514">
        <v>0</v>
      </c>
      <c r="D5" s="514">
        <v>0</v>
      </c>
      <c r="E5" s="514">
        <v>3</v>
      </c>
      <c r="F5" s="514">
        <v>0</v>
      </c>
      <c r="G5" s="514">
        <v>0</v>
      </c>
      <c r="H5" s="514">
        <v>0</v>
      </c>
      <c r="I5" s="514">
        <v>0</v>
      </c>
      <c r="J5" s="514">
        <v>0</v>
      </c>
      <c r="K5" s="514">
        <v>0</v>
      </c>
      <c r="L5" s="514">
        <v>0</v>
      </c>
      <c r="M5" s="514">
        <v>0</v>
      </c>
      <c r="N5" s="514">
        <f t="shared" si="0"/>
        <v>3</v>
      </c>
      <c r="O5" s="336">
        <f t="shared" si="1"/>
        <v>2.3112480739599386E-3</v>
      </c>
      <c r="P5" s="503"/>
      <c r="Q5" s="504"/>
      <c r="R5" s="258" t="s">
        <v>128</v>
      </c>
      <c r="S5" s="517">
        <v>163</v>
      </c>
      <c r="T5" s="518">
        <f t="shared" si="2"/>
        <v>0.12557781201849</v>
      </c>
      <c r="U5" s="365"/>
      <c r="V5" s="365"/>
      <c r="W5" s="365"/>
      <c r="X5" s="365"/>
      <c r="Y5" s="365"/>
      <c r="Z5" s="365"/>
      <c r="AA5" s="365"/>
    </row>
    <row r="6" spans="1:27" ht="15" customHeight="1" x14ac:dyDescent="0.25">
      <c r="A6" s="258" t="s">
        <v>134</v>
      </c>
      <c r="B6" s="514">
        <v>0</v>
      </c>
      <c r="C6" s="514">
        <v>0</v>
      </c>
      <c r="D6" s="514">
        <v>0</v>
      </c>
      <c r="E6" s="514">
        <v>0</v>
      </c>
      <c r="F6" s="514">
        <v>0</v>
      </c>
      <c r="G6" s="514">
        <v>10</v>
      </c>
      <c r="H6" s="514">
        <v>0</v>
      </c>
      <c r="I6" s="514">
        <v>0</v>
      </c>
      <c r="J6" s="514">
        <v>0</v>
      </c>
      <c r="K6" s="514">
        <v>0</v>
      </c>
      <c r="L6" s="514">
        <v>0</v>
      </c>
      <c r="M6" s="514">
        <v>0</v>
      </c>
      <c r="N6" s="514">
        <f t="shared" si="0"/>
        <v>10</v>
      </c>
      <c r="O6" s="336">
        <f t="shared" si="1"/>
        <v>7.7041602465331279E-3</v>
      </c>
      <c r="P6" s="503"/>
      <c r="Q6" s="504"/>
      <c r="R6" s="258" t="s">
        <v>150</v>
      </c>
      <c r="S6" s="517">
        <v>108</v>
      </c>
      <c r="T6" s="518">
        <f t="shared" si="2"/>
        <v>8.3204930662557783E-2</v>
      </c>
      <c r="U6" s="365"/>
      <c r="V6" s="365"/>
      <c r="W6" s="365"/>
      <c r="X6" s="365"/>
      <c r="Y6" s="365"/>
      <c r="Z6" s="365"/>
      <c r="AA6" s="365"/>
    </row>
    <row r="7" spans="1:27" ht="15" customHeight="1" x14ac:dyDescent="0.25">
      <c r="A7" s="258" t="s">
        <v>2409</v>
      </c>
      <c r="B7" s="514">
        <v>0</v>
      </c>
      <c r="C7" s="514">
        <v>0</v>
      </c>
      <c r="D7" s="514">
        <v>19</v>
      </c>
      <c r="E7" s="514">
        <v>0</v>
      </c>
      <c r="F7" s="514">
        <v>0</v>
      </c>
      <c r="G7" s="514">
        <v>0</v>
      </c>
      <c r="H7" s="514">
        <v>0</v>
      </c>
      <c r="I7" s="514">
        <v>0</v>
      </c>
      <c r="J7" s="514">
        <v>0</v>
      </c>
      <c r="K7" s="514">
        <v>0</v>
      </c>
      <c r="L7" s="514">
        <v>0</v>
      </c>
      <c r="M7" s="514">
        <v>0</v>
      </c>
      <c r="N7" s="514">
        <f t="shared" si="0"/>
        <v>19</v>
      </c>
      <c r="O7" s="336">
        <f t="shared" si="1"/>
        <v>1.4637904468412942E-2</v>
      </c>
      <c r="P7" s="503"/>
      <c r="Q7" s="504"/>
      <c r="R7" s="258" t="s">
        <v>140</v>
      </c>
      <c r="S7" s="517">
        <v>98</v>
      </c>
      <c r="T7" s="518">
        <f t="shared" si="2"/>
        <v>7.5500770416024654E-2</v>
      </c>
      <c r="U7" s="365"/>
      <c r="V7" s="365"/>
      <c r="W7" s="365"/>
      <c r="X7" s="365"/>
      <c r="Y7" s="365"/>
      <c r="Z7" s="365"/>
      <c r="AA7" s="365"/>
    </row>
    <row r="8" spans="1:27" ht="15" customHeight="1" x14ac:dyDescent="0.25">
      <c r="A8" s="258" t="s">
        <v>1400</v>
      </c>
      <c r="B8" s="514">
        <v>0</v>
      </c>
      <c r="C8" s="514">
        <v>0</v>
      </c>
      <c r="D8" s="514">
        <v>0</v>
      </c>
      <c r="E8" s="514">
        <v>32</v>
      </c>
      <c r="F8" s="514">
        <v>0</v>
      </c>
      <c r="G8" s="514">
        <v>6</v>
      </c>
      <c r="H8" s="514">
        <v>0</v>
      </c>
      <c r="I8" s="514">
        <v>0</v>
      </c>
      <c r="J8" s="514">
        <v>0</v>
      </c>
      <c r="K8" s="514">
        <v>0</v>
      </c>
      <c r="L8" s="514">
        <v>0</v>
      </c>
      <c r="M8" s="514">
        <v>0</v>
      </c>
      <c r="N8" s="514">
        <f t="shared" si="0"/>
        <v>38</v>
      </c>
      <c r="O8" s="336">
        <f t="shared" si="1"/>
        <v>2.9275808936825885E-2</v>
      </c>
      <c r="P8" s="503"/>
      <c r="Q8" s="504"/>
      <c r="R8" s="258" t="s">
        <v>145</v>
      </c>
      <c r="S8" s="517">
        <v>92</v>
      </c>
      <c r="T8" s="518">
        <f t="shared" si="2"/>
        <v>7.0878274268104779E-2</v>
      </c>
      <c r="U8" s="365"/>
      <c r="V8" s="365"/>
      <c r="W8" s="365"/>
      <c r="X8" s="365"/>
      <c r="Y8" s="365"/>
      <c r="Z8" s="365"/>
      <c r="AA8" s="365"/>
    </row>
    <row r="9" spans="1:27" ht="15" customHeight="1" x14ac:dyDescent="0.25">
      <c r="A9" s="258" t="s">
        <v>140</v>
      </c>
      <c r="B9" s="514">
        <v>15</v>
      </c>
      <c r="C9" s="514">
        <v>1</v>
      </c>
      <c r="D9" s="514">
        <v>20</v>
      </c>
      <c r="E9" s="514">
        <v>32</v>
      </c>
      <c r="F9" s="514">
        <v>30</v>
      </c>
      <c r="G9" s="514">
        <v>0</v>
      </c>
      <c r="H9" s="514">
        <v>0</v>
      </c>
      <c r="I9" s="514">
        <v>0</v>
      </c>
      <c r="J9" s="514">
        <v>0</v>
      </c>
      <c r="K9" s="514">
        <v>0</v>
      </c>
      <c r="L9" s="514">
        <v>0</v>
      </c>
      <c r="M9" s="514">
        <v>0</v>
      </c>
      <c r="N9" s="514">
        <f t="shared" si="0"/>
        <v>98</v>
      </c>
      <c r="O9" s="336">
        <f t="shared" si="1"/>
        <v>7.5500770416024654E-2</v>
      </c>
      <c r="P9" s="503"/>
      <c r="Q9" s="504"/>
      <c r="R9" s="258" t="s">
        <v>250</v>
      </c>
      <c r="S9" s="517">
        <v>50</v>
      </c>
      <c r="T9" s="518">
        <f t="shared" si="2"/>
        <v>3.8520801232665637E-2</v>
      </c>
      <c r="U9" s="365"/>
      <c r="V9" s="365"/>
      <c r="W9" s="365"/>
      <c r="X9" s="365"/>
      <c r="Y9" s="365"/>
      <c r="Z9" s="365"/>
      <c r="AA9" s="365"/>
    </row>
    <row r="10" spans="1:27" ht="15" customHeight="1" x14ac:dyDescent="0.25">
      <c r="A10" s="258" t="s">
        <v>2533</v>
      </c>
      <c r="B10" s="514">
        <v>0</v>
      </c>
      <c r="C10" s="514">
        <v>0</v>
      </c>
      <c r="D10" s="514">
        <v>0</v>
      </c>
      <c r="E10" s="514">
        <v>0</v>
      </c>
      <c r="F10" s="514">
        <v>0</v>
      </c>
      <c r="G10" s="514">
        <v>1</v>
      </c>
      <c r="H10" s="514">
        <v>0</v>
      </c>
      <c r="I10" s="514">
        <v>0</v>
      </c>
      <c r="J10" s="514">
        <v>0</v>
      </c>
      <c r="K10" s="514">
        <v>0</v>
      </c>
      <c r="L10" s="514">
        <v>0</v>
      </c>
      <c r="M10" s="514">
        <v>0</v>
      </c>
      <c r="N10" s="514">
        <f t="shared" si="0"/>
        <v>1</v>
      </c>
      <c r="O10" s="336">
        <f t="shared" si="1"/>
        <v>7.7041602465331282E-4</v>
      </c>
      <c r="P10" s="503"/>
      <c r="Q10" s="504"/>
      <c r="R10" s="258" t="s">
        <v>732</v>
      </c>
      <c r="S10" s="517">
        <v>48</v>
      </c>
      <c r="T10" s="518">
        <f t="shared" si="2"/>
        <v>3.6979969183359017E-2</v>
      </c>
      <c r="U10" s="365"/>
      <c r="V10" s="365"/>
      <c r="W10" s="365"/>
      <c r="X10" s="365"/>
      <c r="Y10" s="365"/>
      <c r="Z10" s="365"/>
      <c r="AA10" s="365"/>
    </row>
    <row r="11" spans="1:27" ht="15" customHeight="1" x14ac:dyDescent="0.25">
      <c r="A11" s="258" t="s">
        <v>732</v>
      </c>
      <c r="B11" s="514">
        <v>24</v>
      </c>
      <c r="C11" s="514">
        <v>8</v>
      </c>
      <c r="D11" s="514">
        <v>10</v>
      </c>
      <c r="E11" s="514">
        <v>0</v>
      </c>
      <c r="F11" s="514">
        <v>6</v>
      </c>
      <c r="G11" s="514">
        <v>0</v>
      </c>
      <c r="H11" s="514">
        <v>0</v>
      </c>
      <c r="I11" s="514">
        <v>0</v>
      </c>
      <c r="J11" s="514">
        <v>0</v>
      </c>
      <c r="K11" s="514">
        <v>0</v>
      </c>
      <c r="L11" s="514">
        <v>0</v>
      </c>
      <c r="M11" s="514">
        <v>0</v>
      </c>
      <c r="N11" s="514">
        <f t="shared" si="0"/>
        <v>48</v>
      </c>
      <c r="O11" s="336">
        <f t="shared" si="1"/>
        <v>3.6979969183359017E-2</v>
      </c>
      <c r="P11" s="503"/>
      <c r="Q11" s="504"/>
      <c r="R11" s="258" t="s">
        <v>733</v>
      </c>
      <c r="S11" s="517">
        <v>42</v>
      </c>
      <c r="T11" s="518">
        <f t="shared" si="2"/>
        <v>3.2357473035439135E-2</v>
      </c>
      <c r="U11" s="365"/>
      <c r="V11" s="365"/>
      <c r="W11" s="365"/>
      <c r="X11" s="365"/>
      <c r="Y11" s="365"/>
      <c r="Z11" s="365"/>
      <c r="AA11" s="365"/>
    </row>
    <row r="12" spans="1:27" ht="15" customHeight="1" x14ac:dyDescent="0.25">
      <c r="A12" s="258" t="s">
        <v>128</v>
      </c>
      <c r="B12" s="514">
        <v>11</v>
      </c>
      <c r="C12" s="514">
        <v>18</v>
      </c>
      <c r="D12" s="514">
        <v>30</v>
      </c>
      <c r="E12" s="514">
        <v>12</v>
      </c>
      <c r="F12" s="514">
        <v>32</v>
      </c>
      <c r="G12" s="514">
        <v>60</v>
      </c>
      <c r="H12" s="514">
        <v>0</v>
      </c>
      <c r="I12" s="514">
        <v>0</v>
      </c>
      <c r="J12" s="514">
        <v>0</v>
      </c>
      <c r="K12" s="514">
        <v>0</v>
      </c>
      <c r="L12" s="514">
        <v>0</v>
      </c>
      <c r="M12" s="514">
        <v>0</v>
      </c>
      <c r="N12" s="514">
        <f t="shared" si="0"/>
        <v>163</v>
      </c>
      <c r="O12" s="336">
        <f t="shared" si="1"/>
        <v>0.12557781201849</v>
      </c>
      <c r="P12" s="503"/>
      <c r="Q12" s="504"/>
      <c r="R12" s="258" t="s">
        <v>124</v>
      </c>
      <c r="S12" s="517">
        <v>42</v>
      </c>
      <c r="T12" s="518">
        <f t="shared" si="2"/>
        <v>3.2357473035439135E-2</v>
      </c>
      <c r="U12" s="365"/>
      <c r="V12" s="365"/>
      <c r="W12" s="365"/>
      <c r="X12" s="365"/>
      <c r="Y12" s="365"/>
      <c r="Z12" s="365"/>
      <c r="AA12" s="365"/>
    </row>
    <row r="13" spans="1:27" ht="15" customHeight="1" x14ac:dyDescent="0.25">
      <c r="A13" s="258" t="s">
        <v>143</v>
      </c>
      <c r="B13" s="514">
        <v>26</v>
      </c>
      <c r="C13" s="514">
        <v>17</v>
      </c>
      <c r="D13" s="514">
        <v>53</v>
      </c>
      <c r="E13" s="514">
        <v>41</v>
      </c>
      <c r="F13" s="514">
        <v>0</v>
      </c>
      <c r="G13" s="514">
        <v>29</v>
      </c>
      <c r="H13" s="514">
        <v>0</v>
      </c>
      <c r="I13" s="514">
        <v>0</v>
      </c>
      <c r="J13" s="514">
        <v>0</v>
      </c>
      <c r="K13" s="514">
        <v>0</v>
      </c>
      <c r="L13" s="514">
        <v>0</v>
      </c>
      <c r="M13" s="514">
        <v>0</v>
      </c>
      <c r="N13" s="514">
        <f t="shared" si="0"/>
        <v>166</v>
      </c>
      <c r="O13" s="336">
        <f t="shared" si="1"/>
        <v>0.12788906009244994</v>
      </c>
      <c r="P13" s="503"/>
      <c r="Q13" s="504"/>
      <c r="R13" s="258" t="s">
        <v>1400</v>
      </c>
      <c r="S13" s="517">
        <v>38</v>
      </c>
      <c r="T13" s="518">
        <f t="shared" si="2"/>
        <v>2.9275808936825885E-2</v>
      </c>
      <c r="U13" s="365"/>
      <c r="V13" s="365"/>
      <c r="W13" s="365"/>
      <c r="X13" s="365"/>
      <c r="Y13" s="365"/>
      <c r="Z13" s="365"/>
      <c r="AA13" s="365"/>
    </row>
    <row r="14" spans="1:27" ht="15" customHeight="1" x14ac:dyDescent="0.25">
      <c r="A14" s="258" t="s">
        <v>149</v>
      </c>
      <c r="B14" s="514">
        <v>2</v>
      </c>
      <c r="C14" s="514">
        <v>21</v>
      </c>
      <c r="D14" s="514">
        <v>1</v>
      </c>
      <c r="E14" s="514">
        <v>6</v>
      </c>
      <c r="F14" s="514">
        <v>3</v>
      </c>
      <c r="G14" s="514">
        <v>2</v>
      </c>
      <c r="H14" s="514">
        <v>0</v>
      </c>
      <c r="I14" s="514">
        <v>0</v>
      </c>
      <c r="J14" s="514">
        <v>0</v>
      </c>
      <c r="K14" s="514">
        <v>0</v>
      </c>
      <c r="L14" s="514">
        <v>0</v>
      </c>
      <c r="M14" s="514">
        <v>0</v>
      </c>
      <c r="N14" s="514">
        <f t="shared" si="0"/>
        <v>35</v>
      </c>
      <c r="O14" s="336">
        <f t="shared" si="1"/>
        <v>2.6964560862865947E-2</v>
      </c>
      <c r="P14" s="503"/>
      <c r="Q14" s="504"/>
      <c r="R14" s="258" t="s">
        <v>149</v>
      </c>
      <c r="S14" s="517">
        <v>35</v>
      </c>
      <c r="T14" s="518">
        <f t="shared" si="2"/>
        <v>2.6964560862865947E-2</v>
      </c>
      <c r="U14" s="365"/>
      <c r="V14" s="365"/>
      <c r="W14" s="365"/>
      <c r="X14" s="365"/>
      <c r="Y14" s="365"/>
      <c r="Z14" s="365"/>
      <c r="AA14" s="365"/>
    </row>
    <row r="15" spans="1:27" ht="15" customHeight="1" x14ac:dyDescent="0.25">
      <c r="A15" s="258" t="s">
        <v>250</v>
      </c>
      <c r="B15" s="514">
        <v>0</v>
      </c>
      <c r="C15" s="514">
        <v>8</v>
      </c>
      <c r="D15" s="514">
        <v>10</v>
      </c>
      <c r="E15" s="514">
        <v>9</v>
      </c>
      <c r="F15" s="514">
        <v>12</v>
      </c>
      <c r="G15" s="514">
        <v>11</v>
      </c>
      <c r="H15" s="514">
        <v>0</v>
      </c>
      <c r="I15" s="514">
        <v>0</v>
      </c>
      <c r="J15" s="514">
        <v>0</v>
      </c>
      <c r="K15" s="514">
        <v>0</v>
      </c>
      <c r="L15" s="514">
        <v>0</v>
      </c>
      <c r="M15" s="514">
        <v>0</v>
      </c>
      <c r="N15" s="514">
        <f t="shared" si="0"/>
        <v>50</v>
      </c>
      <c r="O15" s="336">
        <f t="shared" si="1"/>
        <v>3.8520801232665637E-2</v>
      </c>
      <c r="P15" s="503"/>
      <c r="Q15" s="504"/>
      <c r="R15" s="258" t="s">
        <v>167</v>
      </c>
      <c r="S15" s="517">
        <v>26</v>
      </c>
      <c r="T15" s="518">
        <f t="shared" si="2"/>
        <v>2.0030816640986132E-2</v>
      </c>
      <c r="U15" s="365"/>
      <c r="V15" s="365"/>
      <c r="W15" s="365"/>
      <c r="X15" s="365"/>
      <c r="Y15" s="365"/>
      <c r="Z15" s="365"/>
      <c r="AA15" s="365"/>
    </row>
    <row r="16" spans="1:27" ht="15" customHeight="1" x14ac:dyDescent="0.25">
      <c r="A16" s="258" t="s">
        <v>154</v>
      </c>
      <c r="B16" s="514">
        <v>0</v>
      </c>
      <c r="C16" s="514">
        <v>6</v>
      </c>
      <c r="D16" s="514">
        <v>0</v>
      </c>
      <c r="E16" s="514">
        <v>4</v>
      </c>
      <c r="F16" s="514">
        <v>0</v>
      </c>
      <c r="G16" s="514">
        <v>8</v>
      </c>
      <c r="H16" s="514">
        <v>0</v>
      </c>
      <c r="I16" s="514">
        <v>0</v>
      </c>
      <c r="J16" s="514">
        <v>0</v>
      </c>
      <c r="K16" s="514">
        <v>0</v>
      </c>
      <c r="L16" s="514">
        <v>0</v>
      </c>
      <c r="M16" s="514">
        <v>0</v>
      </c>
      <c r="N16" s="514">
        <f t="shared" si="0"/>
        <v>18</v>
      </c>
      <c r="O16" s="336">
        <f t="shared" si="1"/>
        <v>1.386748844375963E-2</v>
      </c>
      <c r="P16" s="503"/>
      <c r="Q16" s="504"/>
      <c r="R16" s="258" t="s">
        <v>2409</v>
      </c>
      <c r="S16" s="517">
        <v>19</v>
      </c>
      <c r="T16" s="518">
        <f t="shared" si="2"/>
        <v>1.4637904468412942E-2</v>
      </c>
      <c r="U16" s="365"/>
      <c r="V16" s="365"/>
      <c r="W16" s="365"/>
      <c r="X16" s="365"/>
      <c r="Y16" s="365"/>
      <c r="Z16" s="365"/>
      <c r="AA16" s="365"/>
    </row>
    <row r="17" spans="1:27" ht="15" customHeight="1" x14ac:dyDescent="0.25">
      <c r="A17" s="258" t="s">
        <v>2326</v>
      </c>
      <c r="B17" s="514">
        <v>3</v>
      </c>
      <c r="C17" s="514">
        <v>0</v>
      </c>
      <c r="D17" s="514">
        <v>0</v>
      </c>
      <c r="E17" s="514">
        <v>0</v>
      </c>
      <c r="F17" s="514">
        <v>0</v>
      </c>
      <c r="G17" s="514">
        <v>0</v>
      </c>
      <c r="H17" s="514">
        <v>0</v>
      </c>
      <c r="I17" s="514">
        <v>0</v>
      </c>
      <c r="J17" s="514">
        <v>0</v>
      </c>
      <c r="K17" s="514">
        <v>0</v>
      </c>
      <c r="L17" s="514">
        <v>0</v>
      </c>
      <c r="M17" s="514">
        <v>0</v>
      </c>
      <c r="N17" s="514">
        <f t="shared" si="0"/>
        <v>3</v>
      </c>
      <c r="O17" s="336">
        <f t="shared" si="1"/>
        <v>2.3112480739599386E-3</v>
      </c>
      <c r="P17" s="503"/>
      <c r="Q17" s="504"/>
      <c r="R17" s="258" t="s">
        <v>154</v>
      </c>
      <c r="S17" s="517">
        <v>18</v>
      </c>
      <c r="T17" s="518">
        <f t="shared" si="2"/>
        <v>1.386748844375963E-2</v>
      </c>
      <c r="U17" s="365"/>
      <c r="V17" s="365"/>
      <c r="W17" s="365"/>
      <c r="X17" s="365"/>
      <c r="Y17" s="365"/>
      <c r="Z17" s="365"/>
      <c r="AA17" s="365"/>
    </row>
    <row r="18" spans="1:27" ht="15" customHeight="1" x14ac:dyDescent="0.25">
      <c r="A18" s="258" t="s">
        <v>126</v>
      </c>
      <c r="B18" s="514">
        <v>52</v>
      </c>
      <c r="C18" s="514">
        <v>68</v>
      </c>
      <c r="D18" s="514">
        <v>34</v>
      </c>
      <c r="E18" s="514">
        <v>93</v>
      </c>
      <c r="F18" s="514">
        <v>34</v>
      </c>
      <c r="G18" s="514">
        <v>16</v>
      </c>
      <c r="H18" s="514">
        <v>0</v>
      </c>
      <c r="I18" s="514">
        <v>0</v>
      </c>
      <c r="J18" s="514">
        <v>0</v>
      </c>
      <c r="K18" s="514">
        <v>0</v>
      </c>
      <c r="L18" s="514">
        <v>0</v>
      </c>
      <c r="M18" s="514">
        <v>0</v>
      </c>
      <c r="N18" s="514">
        <f t="shared" si="0"/>
        <v>297</v>
      </c>
      <c r="O18" s="336">
        <f t="shared" si="1"/>
        <v>0.2288135593220339</v>
      </c>
      <c r="P18" s="503"/>
      <c r="Q18" s="504"/>
      <c r="R18" s="258" t="s">
        <v>736</v>
      </c>
      <c r="S18" s="517">
        <v>11</v>
      </c>
      <c r="T18" s="518">
        <f t="shared" si="2"/>
        <v>8.4745762711864406E-3</v>
      </c>
      <c r="U18" s="365"/>
      <c r="V18" s="365"/>
      <c r="W18" s="365"/>
      <c r="X18" s="365"/>
      <c r="Y18" s="365"/>
      <c r="Z18" s="365"/>
      <c r="AA18" s="365"/>
    </row>
    <row r="19" spans="1:27" ht="15" customHeight="1" x14ac:dyDescent="0.25">
      <c r="A19" s="258" t="s">
        <v>145</v>
      </c>
      <c r="B19" s="514">
        <v>16</v>
      </c>
      <c r="C19" s="514">
        <v>21</v>
      </c>
      <c r="D19" s="514">
        <v>4</v>
      </c>
      <c r="E19" s="514">
        <v>22</v>
      </c>
      <c r="F19" s="514">
        <v>19</v>
      </c>
      <c r="G19" s="514">
        <v>10</v>
      </c>
      <c r="H19" s="514">
        <v>0</v>
      </c>
      <c r="I19" s="514">
        <v>0</v>
      </c>
      <c r="J19" s="514">
        <v>0</v>
      </c>
      <c r="K19" s="514">
        <v>0</v>
      </c>
      <c r="L19" s="514">
        <v>0</v>
      </c>
      <c r="M19" s="514">
        <v>0</v>
      </c>
      <c r="N19" s="514">
        <f t="shared" si="0"/>
        <v>92</v>
      </c>
      <c r="O19" s="336">
        <f t="shared" si="1"/>
        <v>7.0878274268104779E-2</v>
      </c>
      <c r="P19" s="503"/>
      <c r="Q19" s="504"/>
      <c r="R19" s="258" t="s">
        <v>134</v>
      </c>
      <c r="S19" s="517">
        <v>10</v>
      </c>
      <c r="T19" s="518">
        <f t="shared" si="2"/>
        <v>7.7041602465331279E-3</v>
      </c>
      <c r="U19" s="365"/>
      <c r="V19" s="365"/>
      <c r="W19" s="365"/>
      <c r="X19" s="365"/>
      <c r="Y19" s="365"/>
      <c r="Z19" s="365"/>
      <c r="AA19" s="365"/>
    </row>
    <row r="20" spans="1:27" ht="15" customHeight="1" x14ac:dyDescent="0.25">
      <c r="A20" s="258" t="s">
        <v>150</v>
      </c>
      <c r="B20" s="514">
        <v>12</v>
      </c>
      <c r="C20" s="514">
        <v>16</v>
      </c>
      <c r="D20" s="514">
        <v>14</v>
      </c>
      <c r="E20" s="514">
        <v>0</v>
      </c>
      <c r="F20" s="514">
        <v>30</v>
      </c>
      <c r="G20" s="514">
        <v>36</v>
      </c>
      <c r="H20" s="514">
        <v>0</v>
      </c>
      <c r="I20" s="514">
        <v>0</v>
      </c>
      <c r="J20" s="514">
        <v>0</v>
      </c>
      <c r="K20" s="514">
        <v>0</v>
      </c>
      <c r="L20" s="514">
        <v>0</v>
      </c>
      <c r="M20" s="514">
        <v>0</v>
      </c>
      <c r="N20" s="514">
        <f t="shared" si="0"/>
        <v>108</v>
      </c>
      <c r="O20" s="336">
        <f t="shared" si="1"/>
        <v>8.3204930662557783E-2</v>
      </c>
      <c r="P20" s="503"/>
      <c r="Q20" s="504"/>
      <c r="R20" s="258" t="s">
        <v>127</v>
      </c>
      <c r="S20" s="517">
        <v>9</v>
      </c>
      <c r="T20" s="518">
        <f t="shared" si="2"/>
        <v>6.9337442218798152E-3</v>
      </c>
      <c r="U20" s="365"/>
      <c r="V20" s="365"/>
      <c r="W20" s="365"/>
      <c r="X20" s="365"/>
      <c r="Y20" s="365"/>
      <c r="Z20" s="365"/>
      <c r="AA20" s="365"/>
    </row>
    <row r="21" spans="1:27" ht="15" customHeight="1" x14ac:dyDescent="0.25">
      <c r="A21" s="258" t="s">
        <v>1957</v>
      </c>
      <c r="B21" s="514">
        <v>0</v>
      </c>
      <c r="C21" s="514">
        <v>0</v>
      </c>
      <c r="D21" s="514">
        <v>2</v>
      </c>
      <c r="E21" s="514">
        <v>1</v>
      </c>
      <c r="F21" s="514">
        <v>0</v>
      </c>
      <c r="G21" s="514">
        <v>0</v>
      </c>
      <c r="H21" s="514">
        <v>0</v>
      </c>
      <c r="I21" s="514">
        <v>0</v>
      </c>
      <c r="J21" s="514">
        <v>0</v>
      </c>
      <c r="K21" s="514">
        <v>0</v>
      </c>
      <c r="L21" s="514">
        <v>0</v>
      </c>
      <c r="M21" s="514">
        <v>0</v>
      </c>
      <c r="N21" s="514">
        <f t="shared" si="0"/>
        <v>3</v>
      </c>
      <c r="O21" s="336">
        <f t="shared" si="1"/>
        <v>2.3112480739599386E-3</v>
      </c>
      <c r="P21" s="503"/>
      <c r="Q21" s="504"/>
      <c r="R21" s="258" t="s">
        <v>153</v>
      </c>
      <c r="S21" s="517">
        <v>7</v>
      </c>
      <c r="T21" s="518">
        <f t="shared" si="2"/>
        <v>5.3929121725731898E-3</v>
      </c>
      <c r="U21" s="365"/>
      <c r="V21" s="365"/>
      <c r="W21" s="365"/>
      <c r="X21" s="365"/>
      <c r="Y21" s="365"/>
      <c r="Z21" s="365"/>
      <c r="AA21" s="365"/>
    </row>
    <row r="22" spans="1:27" ht="15" customHeight="1" x14ac:dyDescent="0.25">
      <c r="A22" s="258" t="s">
        <v>736</v>
      </c>
      <c r="B22" s="514">
        <v>3</v>
      </c>
      <c r="C22" s="514">
        <v>0</v>
      </c>
      <c r="D22" s="514">
        <v>0</v>
      </c>
      <c r="E22" s="514">
        <v>5</v>
      </c>
      <c r="F22" s="514">
        <v>2</v>
      </c>
      <c r="G22" s="514">
        <v>1</v>
      </c>
      <c r="H22" s="514">
        <v>0</v>
      </c>
      <c r="I22" s="514">
        <v>0</v>
      </c>
      <c r="J22" s="514">
        <v>0</v>
      </c>
      <c r="K22" s="514">
        <v>0</v>
      </c>
      <c r="L22" s="514">
        <v>0</v>
      </c>
      <c r="M22" s="514">
        <v>0</v>
      </c>
      <c r="N22" s="514">
        <f t="shared" si="0"/>
        <v>11</v>
      </c>
      <c r="O22" s="336">
        <f t="shared" si="1"/>
        <v>8.4745762711864406E-3</v>
      </c>
      <c r="P22" s="503"/>
      <c r="Q22" s="504"/>
      <c r="R22" s="258" t="s">
        <v>2511</v>
      </c>
      <c r="S22" s="517">
        <v>4</v>
      </c>
      <c r="T22" s="518">
        <f t="shared" si="2"/>
        <v>3.0816640986132513E-3</v>
      </c>
      <c r="U22" s="365"/>
      <c r="V22" s="365"/>
      <c r="W22" s="365"/>
      <c r="X22" s="365"/>
      <c r="Y22" s="365"/>
      <c r="Z22" s="365"/>
      <c r="AA22" s="365"/>
    </row>
    <row r="23" spans="1:27" ht="15" customHeight="1" x14ac:dyDescent="0.25">
      <c r="A23" s="258" t="s">
        <v>733</v>
      </c>
      <c r="B23" s="514">
        <v>12</v>
      </c>
      <c r="C23" s="514">
        <v>0</v>
      </c>
      <c r="D23" s="514">
        <v>8</v>
      </c>
      <c r="E23" s="514">
        <v>20</v>
      </c>
      <c r="F23" s="514">
        <v>0</v>
      </c>
      <c r="G23" s="514">
        <v>2</v>
      </c>
      <c r="H23" s="514">
        <v>0</v>
      </c>
      <c r="I23" s="514">
        <v>0</v>
      </c>
      <c r="J23" s="514">
        <v>0</v>
      </c>
      <c r="K23" s="514">
        <v>0</v>
      </c>
      <c r="L23" s="514">
        <v>0</v>
      </c>
      <c r="M23" s="514">
        <v>0</v>
      </c>
      <c r="N23" s="514">
        <f t="shared" si="0"/>
        <v>42</v>
      </c>
      <c r="O23" s="336">
        <f t="shared" si="1"/>
        <v>3.2357473035439135E-2</v>
      </c>
      <c r="P23" s="503"/>
      <c r="Q23" s="504"/>
      <c r="R23" s="258" t="s">
        <v>1506</v>
      </c>
      <c r="S23" s="517">
        <v>4</v>
      </c>
      <c r="T23" s="518">
        <f t="shared" si="2"/>
        <v>3.0816640986132513E-3</v>
      </c>
      <c r="U23" s="365"/>
      <c r="V23" s="365"/>
      <c r="W23" s="365"/>
      <c r="X23" s="365"/>
      <c r="Y23" s="365"/>
      <c r="Z23" s="365"/>
      <c r="AA23" s="365"/>
    </row>
    <row r="24" spans="1:27" ht="15" customHeight="1" x14ac:dyDescent="0.25">
      <c r="A24" s="258" t="s">
        <v>167</v>
      </c>
      <c r="B24" s="514">
        <v>0</v>
      </c>
      <c r="C24" s="514">
        <v>12</v>
      </c>
      <c r="D24" s="514">
        <v>0</v>
      </c>
      <c r="E24" s="514">
        <v>8</v>
      </c>
      <c r="F24" s="514">
        <v>6</v>
      </c>
      <c r="G24" s="514">
        <v>0</v>
      </c>
      <c r="H24" s="514">
        <v>0</v>
      </c>
      <c r="I24" s="514">
        <v>0</v>
      </c>
      <c r="J24" s="514">
        <v>0</v>
      </c>
      <c r="K24" s="514">
        <v>0</v>
      </c>
      <c r="L24" s="514">
        <v>0</v>
      </c>
      <c r="M24" s="514">
        <v>0</v>
      </c>
      <c r="N24" s="514">
        <f t="shared" si="0"/>
        <v>26</v>
      </c>
      <c r="O24" s="336">
        <f t="shared" si="1"/>
        <v>2.0030816640986132E-2</v>
      </c>
      <c r="P24" s="503"/>
      <c r="Q24" s="504"/>
      <c r="R24" s="258" t="s">
        <v>1845</v>
      </c>
      <c r="S24" s="517">
        <v>3</v>
      </c>
      <c r="T24" s="518">
        <f t="shared" si="2"/>
        <v>2.3112480739599386E-3</v>
      </c>
      <c r="U24" s="365"/>
      <c r="V24" s="365"/>
      <c r="W24" s="365"/>
      <c r="X24" s="365"/>
      <c r="Y24" s="365"/>
      <c r="Z24" s="365"/>
      <c r="AA24" s="365"/>
    </row>
    <row r="25" spans="1:27" ht="15" customHeight="1" x14ac:dyDescent="0.25">
      <c r="A25" s="258" t="s">
        <v>124</v>
      </c>
      <c r="B25" s="514">
        <v>5</v>
      </c>
      <c r="C25" s="514">
        <v>2</v>
      </c>
      <c r="D25" s="514">
        <v>3</v>
      </c>
      <c r="E25" s="514">
        <v>2</v>
      </c>
      <c r="F25" s="514">
        <v>25</v>
      </c>
      <c r="G25" s="514">
        <v>5</v>
      </c>
      <c r="H25" s="514">
        <v>0</v>
      </c>
      <c r="I25" s="514">
        <v>0</v>
      </c>
      <c r="J25" s="514">
        <v>0</v>
      </c>
      <c r="K25" s="514">
        <v>0</v>
      </c>
      <c r="L25" s="514">
        <v>0</v>
      </c>
      <c r="M25" s="514">
        <v>0</v>
      </c>
      <c r="N25" s="514">
        <f t="shared" si="0"/>
        <v>42</v>
      </c>
      <c r="O25" s="336">
        <f t="shared" ref="O25:O28" si="3">+N25/$N$29</f>
        <v>3.2357473035439135E-2</v>
      </c>
      <c r="P25" s="503"/>
      <c r="Q25" s="504"/>
      <c r="R25" s="258" t="s">
        <v>2326</v>
      </c>
      <c r="S25" s="517">
        <v>3</v>
      </c>
      <c r="T25" s="518">
        <f t="shared" si="2"/>
        <v>2.3112480739599386E-3</v>
      </c>
      <c r="U25" s="365"/>
      <c r="V25" s="365"/>
      <c r="W25" s="365"/>
      <c r="X25" s="365"/>
      <c r="Y25" s="365"/>
      <c r="Z25" s="365"/>
      <c r="AA25" s="365"/>
    </row>
    <row r="26" spans="1:27" ht="15" customHeight="1" x14ac:dyDescent="0.25">
      <c r="A26" s="258" t="s">
        <v>153</v>
      </c>
      <c r="B26" s="514">
        <v>0</v>
      </c>
      <c r="C26" s="514">
        <v>0</v>
      </c>
      <c r="D26" s="514">
        <v>3</v>
      </c>
      <c r="E26" s="514">
        <v>0</v>
      </c>
      <c r="F26" s="514">
        <v>4</v>
      </c>
      <c r="G26" s="514">
        <v>0</v>
      </c>
      <c r="H26" s="514">
        <v>0</v>
      </c>
      <c r="I26" s="514">
        <v>0</v>
      </c>
      <c r="J26" s="514">
        <v>0</v>
      </c>
      <c r="K26" s="514">
        <v>0</v>
      </c>
      <c r="L26" s="514">
        <v>0</v>
      </c>
      <c r="M26" s="514">
        <v>0</v>
      </c>
      <c r="N26" s="514">
        <f t="shared" si="0"/>
        <v>7</v>
      </c>
      <c r="O26" s="336">
        <f t="shared" si="3"/>
        <v>5.3929121725731898E-3</v>
      </c>
      <c r="P26" s="503"/>
      <c r="Q26" s="504"/>
      <c r="R26" s="258" t="s">
        <v>1957</v>
      </c>
      <c r="S26" s="517">
        <v>3</v>
      </c>
      <c r="T26" s="518">
        <f t="shared" si="2"/>
        <v>2.3112480739599386E-3</v>
      </c>
      <c r="U26" s="365"/>
      <c r="V26" s="365"/>
      <c r="W26" s="365"/>
      <c r="X26" s="365"/>
      <c r="Y26" s="365"/>
      <c r="Z26" s="365"/>
      <c r="AA26" s="365"/>
    </row>
    <row r="27" spans="1:27" ht="15" customHeight="1" x14ac:dyDescent="0.25">
      <c r="A27" s="258" t="s">
        <v>1506</v>
      </c>
      <c r="B27" s="514">
        <v>1</v>
      </c>
      <c r="C27" s="514">
        <v>0</v>
      </c>
      <c r="D27" s="514">
        <v>2</v>
      </c>
      <c r="E27" s="514">
        <v>0</v>
      </c>
      <c r="F27" s="514">
        <v>1</v>
      </c>
      <c r="G27" s="514">
        <v>0</v>
      </c>
      <c r="H27" s="514">
        <v>0</v>
      </c>
      <c r="I27" s="514">
        <v>0</v>
      </c>
      <c r="J27" s="514">
        <v>0</v>
      </c>
      <c r="K27" s="514">
        <v>0</v>
      </c>
      <c r="L27" s="514">
        <v>0</v>
      </c>
      <c r="M27" s="514">
        <v>0</v>
      </c>
      <c r="N27" s="514">
        <f t="shared" si="0"/>
        <v>4</v>
      </c>
      <c r="O27" s="336">
        <f t="shared" si="3"/>
        <v>3.0816640986132513E-3</v>
      </c>
      <c r="P27" s="503"/>
      <c r="Q27" s="504"/>
      <c r="R27" s="258" t="s">
        <v>2533</v>
      </c>
      <c r="S27" s="517">
        <v>1</v>
      </c>
      <c r="T27" s="518">
        <f t="shared" si="2"/>
        <v>7.7041602465331282E-4</v>
      </c>
      <c r="U27" s="365"/>
      <c r="V27" s="365"/>
      <c r="W27" s="365"/>
      <c r="X27" s="365"/>
      <c r="Y27" s="365"/>
      <c r="Z27" s="365"/>
      <c r="AA27" s="365"/>
    </row>
    <row r="28" spans="1:27" ht="15" customHeight="1" x14ac:dyDescent="0.25">
      <c r="A28" s="258" t="s">
        <v>2434</v>
      </c>
      <c r="B28" s="514">
        <v>0</v>
      </c>
      <c r="C28" s="514">
        <v>0</v>
      </c>
      <c r="D28" s="514">
        <v>1</v>
      </c>
      <c r="E28" s="514">
        <v>0</v>
      </c>
      <c r="F28" s="514">
        <v>0</v>
      </c>
      <c r="G28" s="514">
        <v>0</v>
      </c>
      <c r="H28" s="514">
        <v>0</v>
      </c>
      <c r="I28" s="514">
        <v>0</v>
      </c>
      <c r="J28" s="514">
        <v>0</v>
      </c>
      <c r="K28" s="514">
        <v>0</v>
      </c>
      <c r="L28" s="514">
        <v>0</v>
      </c>
      <c r="M28" s="514">
        <v>0</v>
      </c>
      <c r="N28" s="514">
        <f t="shared" si="0"/>
        <v>1</v>
      </c>
      <c r="O28" s="336">
        <f t="shared" si="3"/>
        <v>7.7041602465331282E-4</v>
      </c>
      <c r="P28" s="503"/>
      <c r="Q28" s="504"/>
      <c r="R28" s="258" t="s">
        <v>2434</v>
      </c>
      <c r="S28" s="517">
        <v>1</v>
      </c>
      <c r="T28" s="518">
        <f t="shared" si="2"/>
        <v>7.7041602465331282E-4</v>
      </c>
      <c r="U28" s="365"/>
      <c r="V28" s="365"/>
      <c r="W28" s="365"/>
      <c r="X28" s="365"/>
      <c r="Y28" s="365"/>
      <c r="Z28" s="365"/>
      <c r="AA28" s="365"/>
    </row>
    <row r="29" spans="1:27" ht="15" customHeight="1" x14ac:dyDescent="0.25">
      <c r="A29" s="478" t="s">
        <v>36</v>
      </c>
      <c r="B29" s="515">
        <f t="shared" ref="B29:O29" si="4">SUM(B3:B28)</f>
        <v>182</v>
      </c>
      <c r="C29" s="515">
        <f t="shared" si="4"/>
        <v>198</v>
      </c>
      <c r="D29" s="515">
        <f t="shared" si="4"/>
        <v>214</v>
      </c>
      <c r="E29" s="515">
        <f t="shared" si="4"/>
        <v>290</v>
      </c>
      <c r="F29" s="515">
        <f t="shared" si="4"/>
        <v>206</v>
      </c>
      <c r="G29" s="515">
        <f t="shared" si="4"/>
        <v>208</v>
      </c>
      <c r="H29" s="515">
        <f t="shared" si="4"/>
        <v>0</v>
      </c>
      <c r="I29" s="515">
        <f t="shared" si="4"/>
        <v>0</v>
      </c>
      <c r="J29" s="515">
        <f t="shared" si="4"/>
        <v>0</v>
      </c>
      <c r="K29" s="515">
        <f t="shared" si="4"/>
        <v>0</v>
      </c>
      <c r="L29" s="515">
        <f t="shared" si="4"/>
        <v>0</v>
      </c>
      <c r="M29" s="515">
        <f t="shared" si="4"/>
        <v>0</v>
      </c>
      <c r="N29" s="515">
        <f t="shared" si="4"/>
        <v>1298</v>
      </c>
      <c r="O29" s="516">
        <f t="shared" si="4"/>
        <v>1</v>
      </c>
      <c r="P29" s="507"/>
      <c r="Q29" s="508"/>
      <c r="R29" s="478" t="s">
        <v>696</v>
      </c>
      <c r="S29" s="515">
        <f>SUM(S3:S28)</f>
        <v>1298</v>
      </c>
      <c r="T29" s="516">
        <f>SUM(T3:T28)</f>
        <v>1</v>
      </c>
      <c r="U29" s="509"/>
      <c r="V29" s="509"/>
      <c r="W29" s="509"/>
      <c r="X29" s="509"/>
      <c r="Y29" s="509"/>
      <c r="Z29" s="509"/>
      <c r="AA29" s="509"/>
    </row>
    <row r="30" spans="1:27" ht="15" customHeight="1" x14ac:dyDescent="0.25">
      <c r="A30" s="355" t="s">
        <v>64</v>
      </c>
      <c r="B30" s="365"/>
      <c r="C30" s="365"/>
      <c r="D30" s="365"/>
      <c r="E30" s="365"/>
      <c r="F30" s="365"/>
      <c r="G30" s="365"/>
      <c r="H30" s="365"/>
      <c r="I30" s="297"/>
      <c r="J30" s="297"/>
      <c r="K30" s="297"/>
      <c r="L30" s="297"/>
      <c r="M30" s="297"/>
      <c r="N30" s="297"/>
      <c r="O30" s="297"/>
      <c r="P30" s="510"/>
      <c r="Q30" s="508"/>
      <c r="R30" s="365"/>
      <c r="S30" s="365"/>
      <c r="T30" s="365"/>
      <c r="U30" s="365"/>
      <c r="V30" s="365"/>
      <c r="W30" s="365"/>
      <c r="X30" s="365"/>
      <c r="Y30" s="365"/>
      <c r="Z30" s="365"/>
      <c r="AA30" s="365"/>
    </row>
    <row r="31" spans="1:27" ht="15" customHeight="1" x14ac:dyDescent="0.25">
      <c r="A31" s="365"/>
      <c r="B31" s="365"/>
      <c r="C31" s="365"/>
      <c r="D31" s="365"/>
      <c r="E31" s="365"/>
      <c r="F31" s="365"/>
      <c r="G31" s="365"/>
      <c r="H31" s="365"/>
      <c r="I31" s="365"/>
      <c r="J31" s="365"/>
      <c r="K31" s="365"/>
      <c r="L31" s="365"/>
      <c r="M31" s="365"/>
      <c r="N31" s="511"/>
      <c r="O31" s="365"/>
      <c r="P31" s="508"/>
      <c r="Q31" s="508"/>
      <c r="R31" s="365"/>
      <c r="S31" s="365"/>
      <c r="T31" s="365"/>
      <c r="U31" s="365"/>
      <c r="V31" s="365"/>
      <c r="W31" s="365"/>
      <c r="X31" s="365"/>
      <c r="Y31" s="365"/>
      <c r="Z31" s="365"/>
      <c r="AA31" s="365"/>
    </row>
    <row r="32" spans="1:27" ht="15.75" customHeight="1" x14ac:dyDescent="0.25">
      <c r="A32" s="365"/>
      <c r="B32" s="365"/>
      <c r="C32" s="365"/>
      <c r="D32" s="365"/>
      <c r="E32" s="365"/>
      <c r="F32" s="365"/>
      <c r="G32" s="365"/>
      <c r="H32" s="365"/>
      <c r="I32" s="365"/>
      <c r="J32" s="365"/>
      <c r="K32" s="365"/>
      <c r="L32" s="365"/>
      <c r="M32" s="365"/>
      <c r="N32" s="365"/>
      <c r="O32" s="365"/>
      <c r="P32" s="365"/>
      <c r="Q32" s="365"/>
      <c r="R32" s="365"/>
      <c r="S32" s="365"/>
      <c r="T32" s="365"/>
      <c r="U32" s="365"/>
      <c r="V32" s="365"/>
      <c r="W32" s="365"/>
      <c r="X32" s="365"/>
      <c r="Y32" s="365"/>
      <c r="Z32" s="365"/>
      <c r="AA32" s="365"/>
    </row>
    <row r="33" spans="1:27" ht="15.75" customHeight="1" x14ac:dyDescent="0.25">
      <c r="A33" s="365"/>
      <c r="B33" s="365"/>
      <c r="C33" s="365"/>
      <c r="D33" s="365"/>
      <c r="E33" s="365"/>
      <c r="F33" s="365"/>
      <c r="G33" s="365"/>
      <c r="H33" s="354"/>
      <c r="I33" s="365"/>
      <c r="J33" s="365"/>
      <c r="K33" s="365"/>
      <c r="L33" s="365"/>
      <c r="M33" s="365"/>
      <c r="N33" s="365"/>
      <c r="O33" s="365"/>
      <c r="P33" s="365"/>
      <c r="Q33" s="365"/>
      <c r="R33" s="365"/>
      <c r="S33" s="365"/>
      <c r="T33" s="365"/>
      <c r="U33" s="365"/>
      <c r="V33" s="365"/>
      <c r="W33" s="365"/>
      <c r="X33" s="365"/>
      <c r="Y33" s="365"/>
      <c r="Z33" s="365"/>
      <c r="AA33" s="365"/>
    </row>
    <row r="34" spans="1:27" ht="15.75" customHeight="1" x14ac:dyDescent="0.25">
      <c r="A34" s="365"/>
      <c r="B34" s="365"/>
      <c r="C34" s="365"/>
      <c r="D34" s="365"/>
      <c r="E34" s="365"/>
      <c r="F34" s="365"/>
      <c r="G34" s="365"/>
      <c r="H34" s="365"/>
      <c r="I34" s="365"/>
      <c r="J34" s="365"/>
      <c r="K34" s="365"/>
      <c r="L34" s="365"/>
      <c r="M34" s="365"/>
      <c r="N34" s="365"/>
      <c r="O34" s="365"/>
      <c r="P34" s="365"/>
      <c r="Q34" s="365"/>
      <c r="R34" s="512"/>
      <c r="S34" s="512"/>
      <c r="T34" s="512"/>
      <c r="U34" s="365"/>
      <c r="V34" s="365"/>
      <c r="W34" s="365"/>
      <c r="X34" s="365"/>
      <c r="Y34" s="365"/>
      <c r="Z34" s="365"/>
      <c r="AA34" s="365"/>
    </row>
    <row r="35" spans="1:27" ht="15" customHeight="1" x14ac:dyDescent="0.25">
      <c r="A35" s="1069" t="s">
        <v>216</v>
      </c>
      <c r="B35" s="1070">
        <v>45809</v>
      </c>
      <c r="C35" s="1070">
        <v>46174</v>
      </c>
      <c r="D35" s="1071" t="s">
        <v>2328</v>
      </c>
      <c r="E35" s="1072" t="s">
        <v>2355</v>
      </c>
      <c r="F35" s="512"/>
      <c r="G35" s="365"/>
      <c r="H35" s="365"/>
      <c r="I35" s="512"/>
      <c r="J35" s="512"/>
      <c r="K35" s="512"/>
      <c r="L35" s="512"/>
      <c r="M35" s="512"/>
      <c r="N35" s="512"/>
      <c r="O35" s="512"/>
      <c r="P35" s="512"/>
      <c r="Q35" s="512"/>
      <c r="R35" s="512"/>
      <c r="S35" s="512"/>
      <c r="T35" s="512"/>
      <c r="U35" s="512"/>
      <c r="V35" s="512"/>
      <c r="W35" s="512"/>
      <c r="X35" s="512"/>
      <c r="Y35" s="512"/>
      <c r="Z35" s="512"/>
      <c r="AA35" s="512"/>
    </row>
    <row r="36" spans="1:27" ht="15" customHeight="1" x14ac:dyDescent="0.25">
      <c r="A36" s="1015"/>
      <c r="B36" s="1015"/>
      <c r="C36" s="1015"/>
      <c r="D36" s="1015"/>
      <c r="E36" s="1015"/>
      <c r="F36" s="512"/>
      <c r="G36" s="365"/>
      <c r="H36" s="365"/>
      <c r="I36" s="512"/>
      <c r="J36" s="512"/>
      <c r="K36" s="512"/>
      <c r="L36" s="512"/>
      <c r="M36" s="512"/>
      <c r="N36" s="512"/>
      <c r="O36" s="512"/>
      <c r="P36" s="512"/>
      <c r="Q36" s="512"/>
      <c r="R36" s="512"/>
      <c r="S36" s="512"/>
      <c r="T36" s="512"/>
      <c r="U36" s="512"/>
      <c r="V36" s="512"/>
      <c r="W36" s="512"/>
      <c r="X36" s="512"/>
      <c r="Y36" s="512"/>
      <c r="Z36" s="512"/>
      <c r="AA36" s="512"/>
    </row>
    <row r="37" spans="1:27" ht="15" customHeight="1" x14ac:dyDescent="0.25">
      <c r="A37" s="258" t="s">
        <v>126</v>
      </c>
      <c r="B37" s="513">
        <v>123</v>
      </c>
      <c r="C37" s="513">
        <v>297</v>
      </c>
      <c r="D37" s="523">
        <f t="shared" ref="D37:D69" si="5">+C37/B37-1</f>
        <v>1.4146341463414633</v>
      </c>
      <c r="E37" s="524">
        <f t="shared" ref="E37:E69" si="6">+C37/$C$70</f>
        <v>0.2288135593220339</v>
      </c>
      <c r="F37" s="512"/>
      <c r="G37" s="512"/>
      <c r="H37" s="512"/>
      <c r="I37" s="512"/>
      <c r="J37" s="512"/>
      <c r="K37" s="512"/>
      <c r="L37" s="512"/>
      <c r="M37" s="512"/>
      <c r="N37" s="512"/>
      <c r="O37" s="512"/>
      <c r="P37" s="512"/>
      <c r="Q37" s="512"/>
      <c r="R37" s="512"/>
      <c r="S37" s="512"/>
      <c r="T37" s="512"/>
      <c r="U37" s="512"/>
      <c r="V37" s="512"/>
      <c r="W37" s="512"/>
      <c r="X37" s="512"/>
      <c r="Y37" s="512"/>
      <c r="Z37" s="512"/>
      <c r="AA37" s="512"/>
    </row>
    <row r="38" spans="1:27" ht="14.25" customHeight="1" x14ac:dyDescent="0.25">
      <c r="A38" s="258" t="s">
        <v>143</v>
      </c>
      <c r="B38" s="513">
        <v>209</v>
      </c>
      <c r="C38" s="513">
        <v>166</v>
      </c>
      <c r="D38" s="523">
        <f t="shared" si="5"/>
        <v>-0.20574162679425834</v>
      </c>
      <c r="E38" s="524">
        <f t="shared" si="6"/>
        <v>0.12788906009244994</v>
      </c>
      <c r="F38" s="512"/>
      <c r="G38" s="512"/>
      <c r="H38" s="512"/>
      <c r="I38" s="512"/>
      <c r="J38" s="512"/>
      <c r="K38" s="512"/>
      <c r="L38" s="512"/>
      <c r="M38" s="512"/>
      <c r="N38" s="512"/>
      <c r="O38" s="512"/>
      <c r="P38" s="512"/>
      <c r="Q38" s="512"/>
      <c r="R38" s="512"/>
      <c r="S38" s="512"/>
      <c r="T38" s="512"/>
      <c r="U38" s="512"/>
      <c r="V38" s="512"/>
      <c r="W38" s="512"/>
      <c r="X38" s="512"/>
      <c r="Y38" s="512"/>
      <c r="Z38" s="512"/>
      <c r="AA38" s="512"/>
    </row>
    <row r="39" spans="1:27" ht="14.25" customHeight="1" x14ac:dyDescent="0.25">
      <c r="A39" s="258" t="s">
        <v>128</v>
      </c>
      <c r="B39" s="513">
        <v>164</v>
      </c>
      <c r="C39" s="513">
        <v>163</v>
      </c>
      <c r="D39" s="523">
        <f t="shared" si="5"/>
        <v>-6.0975609756097615E-3</v>
      </c>
      <c r="E39" s="524">
        <f t="shared" si="6"/>
        <v>0.12557781201849</v>
      </c>
      <c r="F39" s="512"/>
      <c r="G39" s="512"/>
      <c r="H39" s="512"/>
      <c r="I39" s="512"/>
      <c r="J39" s="512"/>
      <c r="K39" s="512"/>
      <c r="L39" s="512"/>
      <c r="M39" s="512"/>
      <c r="N39" s="512"/>
      <c r="O39" s="512"/>
      <c r="P39" s="512"/>
      <c r="Q39" s="512"/>
      <c r="R39" s="512"/>
      <c r="S39" s="512"/>
      <c r="T39" s="512"/>
      <c r="U39" s="512"/>
      <c r="V39" s="512"/>
      <c r="W39" s="512"/>
      <c r="X39" s="512"/>
      <c r="Y39" s="512"/>
      <c r="Z39" s="512"/>
      <c r="AA39" s="512"/>
    </row>
    <row r="40" spans="1:27" ht="14.25" customHeight="1" x14ac:dyDescent="0.25">
      <c r="A40" s="258" t="s">
        <v>150</v>
      </c>
      <c r="B40" s="513">
        <v>59</v>
      </c>
      <c r="C40" s="513">
        <v>108</v>
      </c>
      <c r="D40" s="523">
        <f t="shared" si="5"/>
        <v>0.83050847457627119</v>
      </c>
      <c r="E40" s="524">
        <f t="shared" si="6"/>
        <v>8.3204930662557783E-2</v>
      </c>
      <c r="F40" s="512"/>
      <c r="G40" s="512"/>
      <c r="H40" s="512"/>
      <c r="I40" s="512"/>
      <c r="J40" s="512"/>
      <c r="K40" s="512"/>
      <c r="L40" s="512"/>
      <c r="M40" s="512"/>
      <c r="N40" s="512"/>
      <c r="O40" s="512"/>
      <c r="P40" s="512"/>
      <c r="Q40" s="512"/>
      <c r="R40" s="512"/>
      <c r="S40" s="512"/>
      <c r="T40" s="512"/>
      <c r="U40" s="512"/>
      <c r="V40" s="512"/>
      <c r="W40" s="512"/>
      <c r="X40" s="512"/>
      <c r="Y40" s="512"/>
      <c r="Z40" s="512"/>
      <c r="AA40" s="512"/>
    </row>
    <row r="41" spans="1:27" ht="14.25" customHeight="1" x14ac:dyDescent="0.25">
      <c r="A41" s="258" t="s">
        <v>140</v>
      </c>
      <c r="B41" s="513">
        <v>17</v>
      </c>
      <c r="C41" s="513">
        <v>98</v>
      </c>
      <c r="D41" s="523">
        <f t="shared" si="5"/>
        <v>4.7647058823529411</v>
      </c>
      <c r="E41" s="524">
        <f t="shared" si="6"/>
        <v>7.5500770416024654E-2</v>
      </c>
      <c r="F41" s="512"/>
      <c r="G41" s="512"/>
      <c r="H41" s="512"/>
      <c r="I41" s="512"/>
      <c r="J41" s="512"/>
      <c r="K41" s="512"/>
      <c r="L41" s="512"/>
      <c r="M41" s="512"/>
      <c r="N41" s="512"/>
      <c r="O41" s="512"/>
      <c r="P41" s="512"/>
      <c r="Q41" s="512"/>
      <c r="R41" s="512"/>
      <c r="S41" s="512"/>
      <c r="T41" s="512"/>
      <c r="U41" s="512"/>
      <c r="V41" s="512"/>
      <c r="W41" s="512"/>
      <c r="X41" s="512"/>
      <c r="Y41" s="512"/>
      <c r="Z41" s="512"/>
      <c r="AA41" s="512"/>
    </row>
    <row r="42" spans="1:27" ht="15" customHeight="1" x14ac:dyDescent="0.25">
      <c r="A42" s="258" t="s">
        <v>145</v>
      </c>
      <c r="B42" s="513">
        <v>61</v>
      </c>
      <c r="C42" s="513">
        <v>92</v>
      </c>
      <c r="D42" s="523">
        <f t="shared" si="5"/>
        <v>0.50819672131147531</v>
      </c>
      <c r="E42" s="524">
        <f t="shared" si="6"/>
        <v>7.0878274268104779E-2</v>
      </c>
      <c r="F42" s="512"/>
      <c r="G42" s="512"/>
      <c r="H42" s="512"/>
      <c r="I42" s="512"/>
      <c r="J42" s="512"/>
      <c r="K42" s="512"/>
      <c r="L42" s="512"/>
      <c r="M42" s="512"/>
      <c r="N42" s="512"/>
      <c r="O42" s="512"/>
      <c r="P42" s="512"/>
      <c r="Q42" s="512"/>
      <c r="R42" s="512"/>
      <c r="S42" s="512"/>
      <c r="T42" s="512"/>
      <c r="U42" s="512"/>
      <c r="V42" s="512"/>
      <c r="W42" s="512"/>
      <c r="X42" s="512"/>
      <c r="Y42" s="512"/>
      <c r="Z42" s="512"/>
      <c r="AA42" s="512"/>
    </row>
    <row r="43" spans="1:27" ht="15" customHeight="1" x14ac:dyDescent="0.25">
      <c r="A43" s="258" t="s">
        <v>250</v>
      </c>
      <c r="B43" s="513">
        <v>3</v>
      </c>
      <c r="C43" s="513">
        <v>50</v>
      </c>
      <c r="D43" s="523">
        <f t="shared" si="5"/>
        <v>15.666666666666668</v>
      </c>
      <c r="E43" s="524">
        <f t="shared" si="6"/>
        <v>3.8520801232665637E-2</v>
      </c>
      <c r="F43" s="512"/>
      <c r="G43" s="512"/>
      <c r="H43" s="512"/>
      <c r="I43" s="512"/>
      <c r="J43" s="512"/>
      <c r="K43" s="512"/>
      <c r="L43" s="512"/>
      <c r="M43" s="512"/>
      <c r="N43" s="512"/>
      <c r="O43" s="512"/>
      <c r="P43" s="512"/>
      <c r="Q43" s="512"/>
      <c r="R43" s="512"/>
      <c r="S43" s="512"/>
      <c r="T43" s="512"/>
      <c r="U43" s="512"/>
      <c r="V43" s="512"/>
      <c r="W43" s="512"/>
      <c r="X43" s="512"/>
      <c r="Y43" s="512"/>
      <c r="Z43" s="512"/>
      <c r="AA43" s="512"/>
    </row>
    <row r="44" spans="1:27" ht="15" customHeight="1" x14ac:dyDescent="0.25">
      <c r="A44" s="258" t="s">
        <v>732</v>
      </c>
      <c r="B44" s="513">
        <v>58</v>
      </c>
      <c r="C44" s="513">
        <v>48</v>
      </c>
      <c r="D44" s="523">
        <f t="shared" si="5"/>
        <v>-0.17241379310344829</v>
      </c>
      <c r="E44" s="524">
        <f t="shared" si="6"/>
        <v>3.6979969183359017E-2</v>
      </c>
      <c r="F44" s="512"/>
      <c r="G44" s="512"/>
      <c r="H44" s="512"/>
      <c r="I44" s="512"/>
      <c r="J44" s="512"/>
      <c r="K44" s="512"/>
      <c r="L44" s="512"/>
      <c r="M44" s="512"/>
      <c r="N44" s="512"/>
      <c r="O44" s="512"/>
      <c r="P44" s="512"/>
      <c r="Q44" s="512"/>
      <c r="R44" s="512"/>
      <c r="S44" s="512"/>
      <c r="T44" s="512"/>
      <c r="U44" s="512"/>
      <c r="V44" s="512"/>
      <c r="W44" s="512"/>
      <c r="X44" s="512"/>
      <c r="Y44" s="512"/>
      <c r="Z44" s="512"/>
      <c r="AA44" s="512"/>
    </row>
    <row r="45" spans="1:27" ht="15" customHeight="1" x14ac:dyDescent="0.25">
      <c r="A45" s="258" t="s">
        <v>733</v>
      </c>
      <c r="B45" s="513">
        <v>80</v>
      </c>
      <c r="C45" s="513">
        <v>42</v>
      </c>
      <c r="D45" s="523">
        <f t="shared" si="5"/>
        <v>-0.47499999999999998</v>
      </c>
      <c r="E45" s="524">
        <f t="shared" si="6"/>
        <v>3.2357473035439135E-2</v>
      </c>
      <c r="F45" s="512"/>
      <c r="G45" s="512"/>
      <c r="H45" s="512"/>
      <c r="I45" s="512"/>
      <c r="J45" s="512"/>
      <c r="K45" s="512"/>
      <c r="L45" s="512"/>
      <c r="M45" s="512"/>
      <c r="N45" s="512"/>
      <c r="O45" s="512"/>
      <c r="P45" s="512"/>
      <c r="Q45" s="512"/>
      <c r="R45" s="512"/>
      <c r="S45" s="512"/>
      <c r="T45" s="512"/>
      <c r="U45" s="512"/>
      <c r="V45" s="512"/>
      <c r="W45" s="512"/>
      <c r="X45" s="512"/>
      <c r="Y45" s="512"/>
      <c r="Z45" s="512"/>
      <c r="AA45" s="512"/>
    </row>
    <row r="46" spans="1:27" ht="15" customHeight="1" x14ac:dyDescent="0.25">
      <c r="A46" s="258" t="s">
        <v>124</v>
      </c>
      <c r="B46" s="513">
        <v>17</v>
      </c>
      <c r="C46" s="513">
        <v>42</v>
      </c>
      <c r="D46" s="523">
        <f t="shared" si="5"/>
        <v>1.4705882352941178</v>
      </c>
      <c r="E46" s="524">
        <f t="shared" si="6"/>
        <v>3.2357473035439135E-2</v>
      </c>
      <c r="F46" s="512"/>
      <c r="G46" s="512"/>
      <c r="H46" s="512"/>
      <c r="I46" s="512"/>
      <c r="J46" s="512"/>
      <c r="K46" s="512"/>
      <c r="L46" s="512"/>
      <c r="M46" s="512"/>
      <c r="N46" s="512"/>
      <c r="O46" s="512"/>
      <c r="P46" s="512"/>
      <c r="Q46" s="512"/>
      <c r="R46" s="512"/>
      <c r="S46" s="512"/>
      <c r="T46" s="512"/>
      <c r="U46" s="512"/>
      <c r="V46" s="512"/>
      <c r="W46" s="512"/>
      <c r="X46" s="512"/>
      <c r="Y46" s="512"/>
      <c r="Z46" s="512"/>
      <c r="AA46" s="512"/>
    </row>
    <row r="47" spans="1:27" ht="15" customHeight="1" x14ac:dyDescent="0.25">
      <c r="A47" s="258" t="s">
        <v>1400</v>
      </c>
      <c r="B47" s="513">
        <v>0</v>
      </c>
      <c r="C47" s="513">
        <v>38</v>
      </c>
      <c r="D47" s="523" t="e">
        <f t="shared" si="5"/>
        <v>#DIV/0!</v>
      </c>
      <c r="E47" s="524">
        <f t="shared" si="6"/>
        <v>2.9275808936825885E-2</v>
      </c>
      <c r="F47" s="512"/>
      <c r="G47" s="512"/>
      <c r="H47" s="512"/>
      <c r="I47" s="512"/>
      <c r="J47" s="512"/>
      <c r="K47" s="512"/>
      <c r="L47" s="512"/>
      <c r="M47" s="512"/>
      <c r="N47" s="512"/>
      <c r="O47" s="512"/>
      <c r="P47" s="512"/>
      <c r="Q47" s="512"/>
      <c r="R47" s="512"/>
      <c r="S47" s="512"/>
      <c r="T47" s="512"/>
      <c r="U47" s="512"/>
      <c r="V47" s="512"/>
      <c r="W47" s="512"/>
      <c r="X47" s="512"/>
      <c r="Y47" s="512"/>
      <c r="Z47" s="512"/>
      <c r="AA47" s="512"/>
    </row>
    <row r="48" spans="1:27" ht="15" customHeight="1" x14ac:dyDescent="0.25">
      <c r="A48" s="258" t="s">
        <v>149</v>
      </c>
      <c r="B48" s="513">
        <v>13</v>
      </c>
      <c r="C48" s="513">
        <v>35</v>
      </c>
      <c r="D48" s="523">
        <f t="shared" si="5"/>
        <v>1.6923076923076925</v>
      </c>
      <c r="E48" s="524">
        <f t="shared" si="6"/>
        <v>2.6964560862865947E-2</v>
      </c>
      <c r="F48" s="512"/>
      <c r="G48" s="512"/>
      <c r="H48" s="512"/>
      <c r="I48" s="512"/>
      <c r="J48" s="512"/>
      <c r="K48" s="512"/>
      <c r="L48" s="512"/>
      <c r="M48" s="512"/>
      <c r="N48" s="512"/>
      <c r="O48" s="512"/>
      <c r="P48" s="512"/>
      <c r="Q48" s="512"/>
      <c r="R48" s="512"/>
      <c r="S48" s="512"/>
      <c r="T48" s="512"/>
      <c r="U48" s="512"/>
      <c r="V48" s="512"/>
      <c r="W48" s="512"/>
      <c r="X48" s="512"/>
      <c r="Y48" s="512"/>
      <c r="Z48" s="512"/>
      <c r="AA48" s="512"/>
    </row>
    <row r="49" spans="1:27" ht="15" customHeight="1" x14ac:dyDescent="0.25">
      <c r="A49" s="258" t="s">
        <v>167</v>
      </c>
      <c r="B49" s="513">
        <v>30</v>
      </c>
      <c r="C49" s="513">
        <v>26</v>
      </c>
      <c r="D49" s="523">
        <f t="shared" si="5"/>
        <v>-0.1333333333333333</v>
      </c>
      <c r="E49" s="524">
        <f t="shared" si="6"/>
        <v>2.0030816640986132E-2</v>
      </c>
      <c r="F49" s="512"/>
      <c r="G49" s="512"/>
      <c r="H49" s="512"/>
      <c r="I49" s="512"/>
      <c r="J49" s="512"/>
      <c r="K49" s="512"/>
      <c r="L49" s="512"/>
      <c r="M49" s="512"/>
      <c r="N49" s="512"/>
      <c r="O49" s="512"/>
      <c r="P49" s="512"/>
      <c r="Q49" s="512"/>
      <c r="R49" s="512"/>
      <c r="S49" s="512"/>
      <c r="T49" s="512"/>
      <c r="U49" s="512"/>
      <c r="V49" s="512"/>
      <c r="W49" s="512"/>
      <c r="X49" s="512"/>
      <c r="Y49" s="512"/>
      <c r="Z49" s="512"/>
      <c r="AA49" s="512"/>
    </row>
    <row r="50" spans="1:27" ht="15" customHeight="1" x14ac:dyDescent="0.25">
      <c r="A50" s="258" t="s">
        <v>2409</v>
      </c>
      <c r="B50" s="513">
        <v>0</v>
      </c>
      <c r="C50" s="513">
        <v>19</v>
      </c>
      <c r="D50" s="523" t="e">
        <f t="shared" si="5"/>
        <v>#DIV/0!</v>
      </c>
      <c r="E50" s="524">
        <f t="shared" si="6"/>
        <v>1.4637904468412942E-2</v>
      </c>
      <c r="F50" s="512"/>
      <c r="G50" s="512"/>
      <c r="H50" s="512"/>
      <c r="I50" s="512"/>
      <c r="J50" s="512"/>
      <c r="K50" s="512"/>
      <c r="L50" s="512"/>
      <c r="M50" s="512"/>
      <c r="N50" s="512"/>
      <c r="O50" s="512"/>
      <c r="P50" s="512"/>
      <c r="Q50" s="512"/>
      <c r="R50" s="512"/>
      <c r="S50" s="512"/>
      <c r="T50" s="512"/>
      <c r="U50" s="512"/>
      <c r="V50" s="512"/>
      <c r="W50" s="512"/>
      <c r="X50" s="512"/>
      <c r="Y50" s="512"/>
      <c r="Z50" s="512"/>
      <c r="AA50" s="512"/>
    </row>
    <row r="51" spans="1:27" ht="15" customHeight="1" x14ac:dyDescent="0.25">
      <c r="A51" s="258" t="s">
        <v>154</v>
      </c>
      <c r="B51" s="513">
        <v>20</v>
      </c>
      <c r="C51" s="513">
        <v>18</v>
      </c>
      <c r="D51" s="523">
        <f t="shared" si="5"/>
        <v>-9.9999999999999978E-2</v>
      </c>
      <c r="E51" s="524">
        <f t="shared" si="6"/>
        <v>1.386748844375963E-2</v>
      </c>
      <c r="F51" s="512"/>
      <c r="G51" s="512"/>
      <c r="H51" s="512"/>
      <c r="I51" s="512"/>
      <c r="J51" s="512"/>
      <c r="K51" s="512"/>
      <c r="L51" s="512"/>
      <c r="M51" s="512"/>
      <c r="N51" s="512"/>
      <c r="O51" s="512"/>
      <c r="P51" s="512"/>
      <c r="Q51" s="512"/>
      <c r="R51" s="512"/>
      <c r="S51" s="512"/>
      <c r="T51" s="512"/>
      <c r="U51" s="512"/>
      <c r="V51" s="512"/>
      <c r="W51" s="512"/>
      <c r="X51" s="512"/>
      <c r="Y51" s="512"/>
      <c r="Z51" s="512"/>
      <c r="AA51" s="512"/>
    </row>
    <row r="52" spans="1:27" ht="15" customHeight="1" x14ac:dyDescent="0.25">
      <c r="A52" s="258" t="s">
        <v>736</v>
      </c>
      <c r="B52" s="513">
        <v>6</v>
      </c>
      <c r="C52" s="513">
        <v>11</v>
      </c>
      <c r="D52" s="523">
        <f t="shared" si="5"/>
        <v>0.83333333333333326</v>
      </c>
      <c r="E52" s="524">
        <f t="shared" si="6"/>
        <v>8.4745762711864406E-3</v>
      </c>
      <c r="F52" s="512"/>
      <c r="G52" s="512"/>
      <c r="H52" s="512"/>
      <c r="I52" s="512"/>
      <c r="J52" s="512"/>
      <c r="K52" s="512"/>
      <c r="L52" s="512"/>
      <c r="M52" s="512"/>
      <c r="N52" s="512"/>
      <c r="O52" s="512"/>
      <c r="P52" s="512"/>
      <c r="Q52" s="512"/>
      <c r="R52" s="512"/>
      <c r="S52" s="512"/>
      <c r="T52" s="512"/>
      <c r="U52" s="512"/>
      <c r="V52" s="512"/>
      <c r="W52" s="512"/>
      <c r="X52" s="512"/>
      <c r="Y52" s="512"/>
      <c r="Z52" s="512"/>
      <c r="AA52" s="512"/>
    </row>
    <row r="53" spans="1:27" ht="15" customHeight="1" x14ac:dyDescent="0.25">
      <c r="A53" s="258" t="s">
        <v>134</v>
      </c>
      <c r="B53" s="513">
        <v>32</v>
      </c>
      <c r="C53" s="513">
        <v>10</v>
      </c>
      <c r="D53" s="523">
        <f t="shared" si="5"/>
        <v>-0.6875</v>
      </c>
      <c r="E53" s="524">
        <f t="shared" si="6"/>
        <v>7.7041602465331279E-3</v>
      </c>
      <c r="F53" s="512"/>
      <c r="G53" s="512"/>
      <c r="H53" s="512"/>
      <c r="I53" s="512"/>
      <c r="J53" s="512"/>
      <c r="K53" s="512"/>
      <c r="L53" s="512"/>
      <c r="M53" s="512"/>
      <c r="N53" s="512"/>
      <c r="O53" s="512"/>
      <c r="P53" s="512"/>
      <c r="Q53" s="512"/>
      <c r="R53" s="512"/>
      <c r="S53" s="512"/>
      <c r="T53" s="512"/>
      <c r="U53" s="512"/>
      <c r="V53" s="512"/>
      <c r="W53" s="512"/>
      <c r="X53" s="512"/>
      <c r="Y53" s="512"/>
      <c r="Z53" s="512"/>
      <c r="AA53" s="512"/>
    </row>
    <row r="54" spans="1:27" ht="15" customHeight="1" x14ac:dyDescent="0.25">
      <c r="A54" s="258" t="s">
        <v>127</v>
      </c>
      <c r="B54" s="513">
        <v>0</v>
      </c>
      <c r="C54" s="513">
        <v>9</v>
      </c>
      <c r="D54" s="523" t="e">
        <f t="shared" si="5"/>
        <v>#DIV/0!</v>
      </c>
      <c r="E54" s="524">
        <f t="shared" si="6"/>
        <v>6.9337442218798152E-3</v>
      </c>
      <c r="F54" s="512"/>
      <c r="G54" s="512"/>
      <c r="H54" s="512"/>
      <c r="I54" s="512"/>
      <c r="J54" s="512"/>
      <c r="K54" s="512"/>
      <c r="L54" s="512"/>
      <c r="M54" s="512"/>
      <c r="N54" s="512"/>
      <c r="O54" s="512"/>
      <c r="P54" s="512"/>
      <c r="Q54" s="512"/>
      <c r="R54" s="512"/>
      <c r="S54" s="512"/>
      <c r="T54" s="512"/>
      <c r="U54" s="512"/>
      <c r="V54" s="512"/>
      <c r="W54" s="512"/>
      <c r="X54" s="512"/>
      <c r="Y54" s="512"/>
      <c r="Z54" s="512"/>
      <c r="AA54" s="512"/>
    </row>
    <row r="55" spans="1:27" ht="15" customHeight="1" x14ac:dyDescent="0.25">
      <c r="A55" s="258" t="s">
        <v>153</v>
      </c>
      <c r="B55" s="513">
        <v>6</v>
      </c>
      <c r="C55" s="513">
        <v>7</v>
      </c>
      <c r="D55" s="523">
        <f t="shared" si="5"/>
        <v>0.16666666666666674</v>
      </c>
      <c r="E55" s="524">
        <f t="shared" si="6"/>
        <v>5.3929121725731898E-3</v>
      </c>
      <c r="F55" s="512"/>
      <c r="G55" s="512"/>
      <c r="H55" s="512"/>
      <c r="I55" s="512"/>
      <c r="J55" s="512"/>
      <c r="K55" s="512"/>
      <c r="L55" s="512"/>
      <c r="M55" s="512"/>
      <c r="N55" s="512"/>
      <c r="O55" s="512"/>
      <c r="P55" s="512"/>
      <c r="Q55" s="512"/>
      <c r="R55" s="512"/>
      <c r="S55" s="512"/>
      <c r="T55" s="512"/>
      <c r="U55" s="512"/>
      <c r="V55" s="512"/>
      <c r="W55" s="512"/>
      <c r="X55" s="512"/>
      <c r="Y55" s="512"/>
      <c r="Z55" s="512"/>
      <c r="AA55" s="512"/>
    </row>
    <row r="56" spans="1:27" ht="15" customHeight="1" x14ac:dyDescent="0.25">
      <c r="A56" s="258" t="s">
        <v>2511</v>
      </c>
      <c r="B56" s="513">
        <v>0</v>
      </c>
      <c r="C56" s="513">
        <v>4</v>
      </c>
      <c r="D56" s="523" t="e">
        <f t="shared" si="5"/>
        <v>#DIV/0!</v>
      </c>
      <c r="E56" s="524">
        <f t="shared" si="6"/>
        <v>3.0816640986132513E-3</v>
      </c>
      <c r="F56" s="512"/>
      <c r="G56" s="512"/>
      <c r="H56" s="512"/>
      <c r="I56" s="512"/>
      <c r="J56" s="512"/>
      <c r="K56" s="512"/>
      <c r="L56" s="512"/>
      <c r="M56" s="512"/>
      <c r="N56" s="512"/>
      <c r="O56" s="512"/>
      <c r="P56" s="512"/>
      <c r="Q56" s="512"/>
      <c r="R56" s="512"/>
      <c r="S56" s="512"/>
      <c r="T56" s="512"/>
      <c r="U56" s="512"/>
      <c r="V56" s="512"/>
      <c r="W56" s="512"/>
      <c r="X56" s="512"/>
      <c r="Y56" s="512"/>
      <c r="Z56" s="512"/>
      <c r="AA56" s="512"/>
    </row>
    <row r="57" spans="1:27" ht="15" customHeight="1" x14ac:dyDescent="0.25">
      <c r="A57" s="258" t="s">
        <v>1506</v>
      </c>
      <c r="B57" s="513">
        <v>2</v>
      </c>
      <c r="C57" s="513">
        <v>4</v>
      </c>
      <c r="D57" s="523">
        <f t="shared" si="5"/>
        <v>1</v>
      </c>
      <c r="E57" s="524">
        <f t="shared" si="6"/>
        <v>3.0816640986132513E-3</v>
      </c>
      <c r="F57" s="512"/>
      <c r="G57" s="512"/>
      <c r="H57" s="512"/>
      <c r="I57" s="512"/>
      <c r="J57" s="512"/>
      <c r="K57" s="512"/>
      <c r="L57" s="512"/>
      <c r="M57" s="512"/>
      <c r="N57" s="512"/>
      <c r="O57" s="512"/>
      <c r="P57" s="512"/>
      <c r="Q57" s="512"/>
      <c r="R57" s="512"/>
      <c r="S57" s="512"/>
      <c r="T57" s="512"/>
      <c r="U57" s="512"/>
      <c r="V57" s="512"/>
      <c r="W57" s="512"/>
      <c r="X57" s="512"/>
      <c r="Y57" s="512"/>
      <c r="Z57" s="512"/>
      <c r="AA57" s="512"/>
    </row>
    <row r="58" spans="1:27" ht="15" customHeight="1" x14ac:dyDescent="0.25">
      <c r="A58" s="258" t="s">
        <v>1845</v>
      </c>
      <c r="B58" s="513">
        <v>0</v>
      </c>
      <c r="C58" s="513">
        <v>3</v>
      </c>
      <c r="D58" s="523" t="e">
        <f t="shared" si="5"/>
        <v>#DIV/0!</v>
      </c>
      <c r="E58" s="524">
        <f t="shared" si="6"/>
        <v>2.3112480739599386E-3</v>
      </c>
      <c r="F58" s="512"/>
      <c r="G58" s="512"/>
      <c r="H58" s="512"/>
      <c r="I58" s="512"/>
      <c r="J58" s="512"/>
      <c r="K58" s="512"/>
      <c r="L58" s="512"/>
      <c r="M58" s="512"/>
      <c r="N58" s="512"/>
      <c r="O58" s="512"/>
      <c r="P58" s="512"/>
      <c r="Q58" s="512"/>
      <c r="R58" s="512"/>
      <c r="S58" s="512"/>
      <c r="T58" s="512"/>
      <c r="U58" s="512"/>
      <c r="V58" s="512"/>
      <c r="W58" s="512"/>
      <c r="X58" s="512"/>
      <c r="Y58" s="512"/>
      <c r="Z58" s="512"/>
      <c r="AA58" s="512"/>
    </row>
    <row r="59" spans="1:27" ht="15" customHeight="1" x14ac:dyDescent="0.25">
      <c r="A59" s="258" t="s">
        <v>2326</v>
      </c>
      <c r="B59" s="513">
        <v>0</v>
      </c>
      <c r="C59" s="513">
        <v>3</v>
      </c>
      <c r="D59" s="523" t="e">
        <f t="shared" si="5"/>
        <v>#DIV/0!</v>
      </c>
      <c r="E59" s="524">
        <f t="shared" si="6"/>
        <v>2.3112480739599386E-3</v>
      </c>
      <c r="F59" s="512"/>
      <c r="G59" s="512"/>
      <c r="H59" s="512"/>
      <c r="I59" s="512"/>
      <c r="J59" s="512"/>
      <c r="K59" s="512"/>
      <c r="L59" s="512"/>
      <c r="M59" s="512"/>
      <c r="N59" s="512"/>
      <c r="O59" s="512"/>
      <c r="P59" s="512"/>
      <c r="Q59" s="512"/>
      <c r="R59" s="512"/>
      <c r="S59" s="512"/>
      <c r="T59" s="512"/>
      <c r="U59" s="512"/>
      <c r="V59" s="512"/>
      <c r="W59" s="512"/>
      <c r="X59" s="512"/>
      <c r="Y59" s="512"/>
      <c r="Z59" s="512"/>
      <c r="AA59" s="512"/>
    </row>
    <row r="60" spans="1:27" ht="15" customHeight="1" x14ac:dyDescent="0.25">
      <c r="A60" s="258" t="s">
        <v>1957</v>
      </c>
      <c r="B60" s="513">
        <v>0</v>
      </c>
      <c r="C60" s="513">
        <v>3</v>
      </c>
      <c r="D60" s="523" t="e">
        <f t="shared" si="5"/>
        <v>#DIV/0!</v>
      </c>
      <c r="E60" s="524">
        <f t="shared" si="6"/>
        <v>2.3112480739599386E-3</v>
      </c>
      <c r="F60" s="512"/>
      <c r="G60" s="512"/>
      <c r="H60" s="512"/>
      <c r="I60" s="512"/>
      <c r="J60" s="512"/>
      <c r="K60" s="512"/>
      <c r="L60" s="512"/>
      <c r="M60" s="512"/>
      <c r="N60" s="512"/>
      <c r="O60" s="512"/>
      <c r="P60" s="512"/>
      <c r="Q60" s="512"/>
      <c r="R60" s="512"/>
      <c r="S60" s="512"/>
      <c r="T60" s="512"/>
      <c r="U60" s="512"/>
      <c r="V60" s="512"/>
      <c r="W60" s="512"/>
      <c r="X60" s="512"/>
      <c r="Y60" s="512"/>
      <c r="Z60" s="512"/>
      <c r="AA60" s="512"/>
    </row>
    <row r="61" spans="1:27" ht="15" customHeight="1" x14ac:dyDescent="0.25">
      <c r="A61" s="258" t="s">
        <v>2533</v>
      </c>
      <c r="B61" s="513">
        <v>0</v>
      </c>
      <c r="C61" s="513">
        <v>1</v>
      </c>
      <c r="D61" s="523" t="e">
        <f t="shared" si="5"/>
        <v>#DIV/0!</v>
      </c>
      <c r="E61" s="524">
        <f t="shared" si="6"/>
        <v>7.7041602465331282E-4</v>
      </c>
      <c r="F61" s="512"/>
      <c r="G61" s="512"/>
      <c r="H61" s="512"/>
      <c r="I61" s="512"/>
      <c r="J61" s="512"/>
      <c r="K61" s="512"/>
      <c r="L61" s="512"/>
      <c r="M61" s="512"/>
      <c r="N61" s="512"/>
      <c r="O61" s="512"/>
      <c r="P61" s="512"/>
      <c r="Q61" s="512"/>
      <c r="R61" s="512"/>
      <c r="S61" s="512"/>
      <c r="T61" s="512"/>
      <c r="U61" s="512"/>
      <c r="V61" s="512"/>
      <c r="W61" s="512"/>
      <c r="X61" s="512"/>
      <c r="Y61" s="512"/>
      <c r="Z61" s="512"/>
      <c r="AA61" s="512"/>
    </row>
    <row r="62" spans="1:27" ht="15" customHeight="1" x14ac:dyDescent="0.25">
      <c r="A62" s="258" t="s">
        <v>2434</v>
      </c>
      <c r="B62" s="513">
        <v>0</v>
      </c>
      <c r="C62" s="513">
        <v>1</v>
      </c>
      <c r="D62" s="523" t="e">
        <f t="shared" si="5"/>
        <v>#DIV/0!</v>
      </c>
      <c r="E62" s="524">
        <f t="shared" si="6"/>
        <v>7.7041602465331282E-4</v>
      </c>
      <c r="F62" s="512"/>
      <c r="G62" s="512"/>
      <c r="H62" s="512"/>
      <c r="I62" s="512"/>
      <c r="J62" s="512"/>
      <c r="K62" s="512"/>
      <c r="L62" s="512"/>
      <c r="M62" s="512"/>
      <c r="N62" s="512"/>
      <c r="O62" s="512"/>
      <c r="P62" s="512"/>
      <c r="Q62" s="512"/>
      <c r="R62" s="512"/>
      <c r="S62" s="512"/>
      <c r="T62" s="512"/>
      <c r="U62" s="512"/>
      <c r="V62" s="512"/>
      <c r="W62" s="512"/>
      <c r="X62" s="512"/>
      <c r="Y62" s="512"/>
      <c r="Z62" s="512"/>
      <c r="AA62" s="512"/>
    </row>
    <row r="63" spans="1:27" ht="15" customHeight="1" x14ac:dyDescent="0.25">
      <c r="A63" s="258" t="s">
        <v>2150</v>
      </c>
      <c r="B63" s="513">
        <v>2</v>
      </c>
      <c r="C63" s="513">
        <v>0</v>
      </c>
      <c r="D63" s="523">
        <f t="shared" si="5"/>
        <v>-1</v>
      </c>
      <c r="E63" s="524">
        <f t="shared" si="6"/>
        <v>0</v>
      </c>
      <c r="F63" s="512"/>
      <c r="G63" s="512"/>
      <c r="H63" s="512"/>
      <c r="I63" s="512"/>
      <c r="J63" s="512"/>
      <c r="K63" s="512"/>
      <c r="L63" s="512"/>
      <c r="M63" s="512"/>
      <c r="N63" s="512"/>
      <c r="O63" s="512"/>
      <c r="P63" s="512"/>
      <c r="Q63" s="512"/>
      <c r="R63" s="512"/>
      <c r="S63" s="512"/>
      <c r="T63" s="512"/>
      <c r="U63" s="512"/>
      <c r="V63" s="512"/>
      <c r="W63" s="512"/>
      <c r="X63" s="512"/>
      <c r="Y63" s="512"/>
      <c r="Z63" s="512"/>
      <c r="AA63" s="512"/>
    </row>
    <row r="64" spans="1:27" ht="15" customHeight="1" x14ac:dyDescent="0.25">
      <c r="A64" s="258" t="s">
        <v>771</v>
      </c>
      <c r="B64" s="513">
        <v>1</v>
      </c>
      <c r="C64" s="513">
        <v>0</v>
      </c>
      <c r="D64" s="523">
        <f t="shared" si="5"/>
        <v>-1</v>
      </c>
      <c r="E64" s="524">
        <f t="shared" si="6"/>
        <v>0</v>
      </c>
      <c r="F64" s="512"/>
      <c r="G64" s="512"/>
      <c r="H64" s="512"/>
      <c r="I64" s="512"/>
      <c r="J64" s="512"/>
      <c r="K64" s="512"/>
      <c r="L64" s="512"/>
      <c r="M64" s="512"/>
      <c r="N64" s="512"/>
      <c r="O64" s="512"/>
      <c r="P64" s="512"/>
      <c r="Q64" s="512"/>
      <c r="R64" s="512"/>
      <c r="S64" s="512"/>
      <c r="T64" s="512"/>
      <c r="U64" s="512"/>
      <c r="V64" s="512"/>
      <c r="W64" s="512"/>
      <c r="X64" s="512"/>
      <c r="Y64" s="512"/>
      <c r="Z64" s="512"/>
      <c r="AA64" s="512"/>
    </row>
    <row r="65" spans="1:27" ht="15" customHeight="1" x14ac:dyDescent="0.25">
      <c r="A65" s="258" t="s">
        <v>2138</v>
      </c>
      <c r="B65" s="513">
        <v>1</v>
      </c>
      <c r="C65" s="513">
        <v>0</v>
      </c>
      <c r="D65" s="523">
        <f t="shared" si="5"/>
        <v>-1</v>
      </c>
      <c r="E65" s="524">
        <f t="shared" si="6"/>
        <v>0</v>
      </c>
      <c r="F65" s="512"/>
      <c r="G65" s="512"/>
      <c r="H65" s="512"/>
      <c r="I65" s="512"/>
      <c r="J65" s="512"/>
      <c r="K65" s="512"/>
      <c r="L65" s="512"/>
      <c r="M65" s="512"/>
      <c r="N65" s="512"/>
      <c r="O65" s="512"/>
      <c r="P65" s="512"/>
      <c r="Q65" s="512"/>
      <c r="R65" s="512"/>
      <c r="S65" s="512"/>
      <c r="T65" s="512"/>
      <c r="U65" s="512"/>
      <c r="V65" s="512"/>
      <c r="W65" s="512"/>
      <c r="X65" s="512"/>
      <c r="Y65" s="512"/>
      <c r="Z65" s="512"/>
      <c r="AA65" s="512"/>
    </row>
    <row r="66" spans="1:27" ht="15" customHeight="1" x14ac:dyDescent="0.25">
      <c r="A66" s="258" t="s">
        <v>2166</v>
      </c>
      <c r="B66" s="513">
        <v>30</v>
      </c>
      <c r="C66" s="513">
        <v>0</v>
      </c>
      <c r="D66" s="523">
        <f t="shared" si="5"/>
        <v>-1</v>
      </c>
      <c r="E66" s="524">
        <f t="shared" si="6"/>
        <v>0</v>
      </c>
      <c r="F66" s="512"/>
      <c r="G66" s="512"/>
      <c r="H66" s="512"/>
      <c r="I66" s="512"/>
      <c r="J66" s="512"/>
      <c r="K66" s="512"/>
      <c r="L66" s="512"/>
      <c r="M66" s="512"/>
      <c r="N66" s="512"/>
      <c r="O66" s="512"/>
      <c r="P66" s="512"/>
      <c r="Q66" s="512"/>
      <c r="R66" s="512"/>
      <c r="S66" s="512"/>
      <c r="T66" s="512"/>
      <c r="U66" s="512"/>
      <c r="V66" s="512"/>
      <c r="W66" s="512"/>
      <c r="X66" s="512"/>
      <c r="Y66" s="512"/>
      <c r="Z66" s="512"/>
      <c r="AA66" s="512"/>
    </row>
    <row r="67" spans="1:27" ht="15" customHeight="1" x14ac:dyDescent="0.25">
      <c r="A67" s="258" t="s">
        <v>2119</v>
      </c>
      <c r="B67" s="513">
        <v>3</v>
      </c>
      <c r="C67" s="513">
        <v>0</v>
      </c>
      <c r="D67" s="523">
        <f t="shared" si="5"/>
        <v>-1</v>
      </c>
      <c r="E67" s="524">
        <f t="shared" si="6"/>
        <v>0</v>
      </c>
      <c r="F67" s="512"/>
      <c r="G67" s="512"/>
      <c r="H67" s="512"/>
      <c r="I67" s="512"/>
      <c r="J67" s="512"/>
      <c r="K67" s="512"/>
      <c r="L67" s="512"/>
      <c r="M67" s="512"/>
      <c r="N67" s="512"/>
      <c r="O67" s="512"/>
      <c r="P67" s="512"/>
      <c r="Q67" s="512"/>
      <c r="R67" s="512"/>
      <c r="S67" s="512"/>
      <c r="T67" s="512"/>
      <c r="U67" s="512"/>
      <c r="V67" s="512"/>
      <c r="W67" s="512"/>
      <c r="X67" s="512"/>
      <c r="Y67" s="512"/>
      <c r="Z67" s="512"/>
      <c r="AA67" s="512"/>
    </row>
    <row r="68" spans="1:27" ht="15" customHeight="1" x14ac:dyDescent="0.25">
      <c r="A68" s="258" t="s">
        <v>2196</v>
      </c>
      <c r="B68" s="513">
        <v>1</v>
      </c>
      <c r="C68" s="513">
        <v>0</v>
      </c>
      <c r="D68" s="523">
        <f t="shared" si="5"/>
        <v>-1</v>
      </c>
      <c r="E68" s="524">
        <f t="shared" si="6"/>
        <v>0</v>
      </c>
      <c r="F68" s="512"/>
      <c r="G68" s="512"/>
      <c r="H68" s="512"/>
      <c r="I68" s="512"/>
      <c r="J68" s="512"/>
      <c r="K68" s="512"/>
      <c r="L68" s="512"/>
      <c r="M68" s="512"/>
      <c r="N68" s="512"/>
      <c r="O68" s="512"/>
      <c r="P68" s="512"/>
      <c r="Q68" s="512"/>
      <c r="R68" s="512"/>
      <c r="S68" s="512"/>
      <c r="T68" s="512"/>
      <c r="U68" s="512"/>
      <c r="V68" s="512"/>
      <c r="W68" s="512"/>
      <c r="X68" s="512"/>
      <c r="Y68" s="512"/>
      <c r="Z68" s="512"/>
      <c r="AA68" s="512"/>
    </row>
    <row r="69" spans="1:27" ht="15" customHeight="1" x14ac:dyDescent="0.25">
      <c r="A69" s="258" t="s">
        <v>2151</v>
      </c>
      <c r="B69" s="513">
        <v>1</v>
      </c>
      <c r="C69" s="513">
        <v>0</v>
      </c>
      <c r="D69" s="523">
        <f t="shared" si="5"/>
        <v>-1</v>
      </c>
      <c r="E69" s="524">
        <f t="shared" si="6"/>
        <v>0</v>
      </c>
      <c r="F69" s="512"/>
      <c r="G69" s="512"/>
      <c r="H69" s="512"/>
      <c r="I69" s="512"/>
      <c r="J69" s="512"/>
      <c r="K69" s="512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  <c r="Y69" s="512"/>
      <c r="Z69" s="512"/>
      <c r="AA69" s="512"/>
    </row>
    <row r="70" spans="1:27" ht="15.75" customHeight="1" x14ac:dyDescent="0.25">
      <c r="A70" s="519" t="s">
        <v>36</v>
      </c>
      <c r="B70" s="520">
        <f>SUM(B37:B69)</f>
        <v>939</v>
      </c>
      <c r="C70" s="520">
        <f>SUM(C37:C69)</f>
        <v>1298</v>
      </c>
      <c r="D70" s="521">
        <f t="shared" ref="D70" si="7">+C70/B70-1</f>
        <v>0.38232161874334403</v>
      </c>
      <c r="E70" s="522">
        <f>SUM(E37:E69)</f>
        <v>1</v>
      </c>
      <c r="F70" s="365"/>
      <c r="G70" s="365"/>
      <c r="H70" s="365"/>
      <c r="I70" s="365"/>
      <c r="J70" s="365"/>
      <c r="K70" s="365"/>
      <c r="L70" s="365"/>
      <c r="M70" s="365"/>
      <c r="N70" s="512"/>
      <c r="O70" s="512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</row>
    <row r="71" spans="1:27" ht="15.75" customHeight="1" x14ac:dyDescent="0.25">
      <c r="A71" s="365"/>
      <c r="B71" s="365"/>
      <c r="C71" s="365"/>
      <c r="D71" s="365"/>
      <c r="E71" s="365"/>
      <c r="F71" s="365"/>
      <c r="G71" s="365"/>
      <c r="H71" s="365"/>
      <c r="I71" s="365"/>
      <c r="J71" s="365"/>
      <c r="K71" s="365"/>
      <c r="L71" s="365"/>
      <c r="M71" s="365"/>
      <c r="N71" s="512"/>
      <c r="O71" s="512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</row>
    <row r="72" spans="1:27" ht="15.75" customHeight="1" x14ac:dyDescent="0.25">
      <c r="A72" s="365"/>
      <c r="B72" s="365"/>
      <c r="C72" s="365"/>
      <c r="D72" s="365"/>
      <c r="E72" s="365"/>
      <c r="F72" s="365"/>
      <c r="G72" s="365"/>
      <c r="H72" s="365"/>
      <c r="I72" s="365"/>
      <c r="J72" s="365"/>
      <c r="K72" s="365"/>
      <c r="L72" s="365"/>
      <c r="M72" s="365"/>
      <c r="N72" s="512"/>
      <c r="O72" s="512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</row>
    <row r="73" spans="1:27" ht="15.75" customHeight="1" x14ac:dyDescent="0.25">
      <c r="A73" s="365"/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512"/>
      <c r="O73" s="512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</row>
    <row r="74" spans="1:27" ht="15.75" customHeight="1" x14ac:dyDescent="0.25">
      <c r="A74" s="365"/>
      <c r="B74" s="365"/>
      <c r="C74" s="365"/>
      <c r="D74" s="365"/>
      <c r="E74" s="365"/>
      <c r="F74" s="365"/>
      <c r="G74" s="365"/>
      <c r="H74" s="365"/>
      <c r="I74" s="365"/>
      <c r="J74" s="365"/>
      <c r="K74" s="365"/>
      <c r="L74" s="365"/>
      <c r="M74" s="365"/>
      <c r="N74" s="512"/>
      <c r="O74" s="512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</row>
    <row r="75" spans="1:27" ht="15.75" customHeight="1" x14ac:dyDescent="0.25">
      <c r="A75" s="365"/>
      <c r="B75" s="365"/>
      <c r="C75" s="365"/>
      <c r="D75" s="365"/>
      <c r="E75" s="365"/>
      <c r="F75" s="365"/>
      <c r="G75" s="365"/>
      <c r="H75" s="365"/>
      <c r="I75" s="365"/>
      <c r="J75" s="365"/>
      <c r="K75" s="365"/>
      <c r="L75" s="365"/>
      <c r="M75" s="365"/>
      <c r="N75" s="512"/>
      <c r="O75" s="512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</row>
    <row r="76" spans="1:27" ht="15.75" customHeight="1" x14ac:dyDescent="0.25">
      <c r="A76" s="365"/>
      <c r="B76" s="365"/>
      <c r="C76" s="365"/>
      <c r="D76" s="365"/>
      <c r="E76" s="365"/>
      <c r="F76" s="365"/>
      <c r="G76" s="365"/>
      <c r="H76" s="365"/>
      <c r="I76" s="365"/>
      <c r="J76" s="365"/>
      <c r="K76" s="365"/>
      <c r="L76" s="365"/>
      <c r="M76" s="365"/>
      <c r="N76" s="512"/>
      <c r="O76" s="512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</row>
    <row r="77" spans="1:27" ht="15.75" customHeight="1" x14ac:dyDescent="0.25">
      <c r="A77" s="365"/>
      <c r="B77" s="365"/>
      <c r="C77" s="365"/>
      <c r="D77" s="365"/>
      <c r="E77" s="365"/>
      <c r="F77" s="365"/>
      <c r="G77" s="365"/>
      <c r="H77" s="365"/>
      <c r="I77" s="365"/>
      <c r="J77" s="365"/>
      <c r="K77" s="365"/>
      <c r="L77" s="365"/>
      <c r="M77" s="365"/>
      <c r="N77" s="512"/>
      <c r="O77" s="512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</row>
    <row r="78" spans="1:27" ht="15.75" customHeight="1" x14ac:dyDescent="0.25">
      <c r="A78" s="365"/>
      <c r="B78" s="365"/>
      <c r="C78" s="365"/>
      <c r="D78" s="365"/>
      <c r="E78" s="365"/>
      <c r="F78" s="365"/>
      <c r="G78" s="365"/>
      <c r="H78" s="365"/>
      <c r="I78" s="365"/>
      <c r="J78" s="365"/>
      <c r="K78" s="365"/>
      <c r="L78" s="365"/>
      <c r="M78" s="365"/>
      <c r="N78" s="512"/>
      <c r="O78" s="512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</row>
    <row r="79" spans="1:27" ht="15.75" customHeight="1" x14ac:dyDescent="0.25">
      <c r="A79" s="365"/>
      <c r="B79" s="365"/>
      <c r="C79" s="365"/>
      <c r="D79" s="365"/>
      <c r="E79" s="365"/>
      <c r="F79" s="365"/>
      <c r="G79" s="365"/>
      <c r="H79" s="365"/>
      <c r="I79" s="365"/>
      <c r="J79" s="365"/>
      <c r="K79" s="365"/>
      <c r="L79" s="365"/>
      <c r="M79" s="365"/>
      <c r="N79" s="512"/>
      <c r="O79" s="512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</row>
    <row r="80" spans="1:27" ht="15.75" customHeight="1" x14ac:dyDescent="0.25">
      <c r="A80" s="365"/>
      <c r="B80" s="365"/>
      <c r="C80" s="365"/>
      <c r="D80" s="365"/>
      <c r="E80" s="365"/>
      <c r="F80" s="365"/>
      <c r="G80" s="365"/>
      <c r="H80" s="365"/>
      <c r="I80" s="365"/>
      <c r="J80" s="365"/>
      <c r="K80" s="365"/>
      <c r="L80" s="365"/>
      <c r="M80" s="365"/>
      <c r="N80" s="512"/>
      <c r="O80" s="512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</row>
    <row r="81" spans="1:27" ht="15.75" customHeight="1" x14ac:dyDescent="0.25">
      <c r="A81" s="365"/>
      <c r="B81" s="365"/>
      <c r="C81" s="365"/>
      <c r="D81" s="365"/>
      <c r="E81" s="365"/>
      <c r="F81" s="365"/>
      <c r="G81" s="365"/>
      <c r="H81" s="365"/>
      <c r="I81" s="365"/>
      <c r="J81" s="365"/>
      <c r="K81" s="365"/>
      <c r="L81" s="365"/>
      <c r="M81" s="365"/>
      <c r="N81" s="512"/>
      <c r="O81" s="512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</row>
    <row r="82" spans="1:27" ht="15.75" customHeight="1" x14ac:dyDescent="0.25">
      <c r="A82" s="365"/>
      <c r="B82" s="365"/>
      <c r="C82" s="365"/>
      <c r="D82" s="365"/>
      <c r="E82" s="365"/>
      <c r="F82" s="365"/>
      <c r="G82" s="365"/>
      <c r="H82" s="365"/>
      <c r="I82" s="365"/>
      <c r="J82" s="365"/>
      <c r="K82" s="365"/>
      <c r="L82" s="365"/>
      <c r="M82" s="365"/>
      <c r="N82" s="512"/>
      <c r="O82" s="512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</row>
    <row r="83" spans="1:27" ht="15.75" customHeight="1" x14ac:dyDescent="0.25">
      <c r="A83" s="365"/>
      <c r="B83" s="365"/>
      <c r="C83" s="365"/>
      <c r="D83" s="365"/>
      <c r="E83" s="365"/>
      <c r="F83" s="365"/>
      <c r="G83" s="365"/>
      <c r="H83" s="365"/>
      <c r="I83" s="365"/>
      <c r="J83" s="365"/>
      <c r="K83" s="365"/>
      <c r="L83" s="365"/>
      <c r="M83" s="365"/>
      <c r="N83" s="512"/>
      <c r="O83" s="512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</row>
    <row r="84" spans="1:27" ht="15.75" customHeight="1" x14ac:dyDescent="0.25">
      <c r="A84" s="365"/>
      <c r="B84" s="365"/>
      <c r="C84" s="365"/>
      <c r="D84" s="365"/>
      <c r="E84" s="365"/>
      <c r="F84" s="365"/>
      <c r="G84" s="365"/>
      <c r="H84" s="365"/>
      <c r="I84" s="365"/>
      <c r="J84" s="365"/>
      <c r="K84" s="365"/>
      <c r="L84" s="365"/>
      <c r="M84" s="365"/>
      <c r="N84" s="512"/>
      <c r="O84" s="512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</row>
    <row r="85" spans="1:27" ht="15.75" customHeight="1" x14ac:dyDescent="0.25">
      <c r="A85" s="365"/>
      <c r="B85" s="365"/>
      <c r="C85" s="365"/>
      <c r="D85" s="365"/>
      <c r="E85" s="365"/>
      <c r="F85" s="365"/>
      <c r="G85" s="365"/>
      <c r="H85" s="365"/>
      <c r="I85" s="365"/>
      <c r="J85" s="365"/>
      <c r="K85" s="365"/>
      <c r="L85" s="365"/>
      <c r="M85" s="365"/>
      <c r="N85" s="512"/>
      <c r="O85" s="512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</row>
    <row r="86" spans="1:27" ht="15.75" customHeight="1" x14ac:dyDescent="0.25">
      <c r="A86" s="365"/>
      <c r="B86" s="365"/>
      <c r="C86" s="365"/>
      <c r="D86" s="365"/>
      <c r="E86" s="365"/>
      <c r="F86" s="365"/>
      <c r="G86" s="365"/>
      <c r="H86" s="365"/>
      <c r="I86" s="365"/>
      <c r="J86" s="365"/>
      <c r="K86" s="365"/>
      <c r="L86" s="365"/>
      <c r="M86" s="365"/>
      <c r="N86" s="512"/>
      <c r="O86" s="512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</row>
    <row r="87" spans="1:27" ht="15.75" customHeight="1" x14ac:dyDescent="0.25">
      <c r="A87" s="365"/>
      <c r="B87" s="365"/>
      <c r="C87" s="365"/>
      <c r="D87" s="365"/>
      <c r="E87" s="365"/>
      <c r="F87" s="365"/>
      <c r="G87" s="365"/>
      <c r="H87" s="365"/>
      <c r="I87" s="365"/>
      <c r="J87" s="365"/>
      <c r="K87" s="365"/>
      <c r="L87" s="365"/>
      <c r="M87" s="365"/>
      <c r="N87" s="512"/>
      <c r="O87" s="512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</row>
    <row r="88" spans="1:27" ht="15.75" customHeight="1" x14ac:dyDescent="0.25">
      <c r="A88" s="365"/>
      <c r="B88" s="365"/>
      <c r="C88" s="365"/>
      <c r="D88" s="365"/>
      <c r="E88" s="365"/>
      <c r="F88" s="365"/>
      <c r="G88" s="365"/>
      <c r="H88" s="365"/>
      <c r="I88" s="365"/>
      <c r="J88" s="365"/>
      <c r="K88" s="365"/>
      <c r="L88" s="365"/>
      <c r="M88" s="365"/>
      <c r="N88" s="512"/>
      <c r="O88" s="512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</row>
    <row r="89" spans="1:27" ht="15.75" customHeight="1" x14ac:dyDescent="0.25">
      <c r="A89" s="365"/>
      <c r="B89" s="365"/>
      <c r="C89" s="365"/>
      <c r="D89" s="365"/>
      <c r="E89" s="365"/>
      <c r="F89" s="365"/>
      <c r="G89" s="365"/>
      <c r="H89" s="365"/>
      <c r="I89" s="365"/>
      <c r="J89" s="365"/>
      <c r="K89" s="365"/>
      <c r="L89" s="365"/>
      <c r="M89" s="365"/>
      <c r="N89" s="512"/>
      <c r="O89" s="512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</row>
    <row r="90" spans="1:27" ht="15.75" customHeight="1" x14ac:dyDescent="0.25">
      <c r="A90" s="365"/>
      <c r="B90" s="365"/>
      <c r="C90" s="365"/>
      <c r="D90" s="365"/>
      <c r="E90" s="365"/>
      <c r="F90" s="365"/>
      <c r="G90" s="365"/>
      <c r="H90" s="365"/>
      <c r="I90" s="365"/>
      <c r="J90" s="365"/>
      <c r="K90" s="365"/>
      <c r="L90" s="365"/>
      <c r="M90" s="365"/>
      <c r="N90" s="512"/>
      <c r="O90" s="512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</row>
    <row r="91" spans="1:27" ht="15.75" customHeight="1" x14ac:dyDescent="0.25">
      <c r="A91" s="365"/>
      <c r="B91" s="365"/>
      <c r="C91" s="365"/>
      <c r="D91" s="365"/>
      <c r="E91" s="365"/>
      <c r="F91" s="365"/>
      <c r="G91" s="365"/>
      <c r="H91" s="365"/>
      <c r="I91" s="365"/>
      <c r="J91" s="365"/>
      <c r="K91" s="365"/>
      <c r="L91" s="365"/>
      <c r="M91" s="365"/>
      <c r="N91" s="512"/>
      <c r="O91" s="512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</row>
    <row r="92" spans="1:27" ht="15.75" customHeight="1" x14ac:dyDescent="0.25">
      <c r="A92" s="365"/>
      <c r="B92" s="365"/>
      <c r="C92" s="365"/>
      <c r="D92" s="365"/>
      <c r="E92" s="365"/>
      <c r="F92" s="365"/>
      <c r="G92" s="365"/>
      <c r="H92" s="365"/>
      <c r="I92" s="365"/>
      <c r="J92" s="365"/>
      <c r="K92" s="365"/>
      <c r="L92" s="365"/>
      <c r="M92" s="365"/>
      <c r="N92" s="512"/>
      <c r="O92" s="512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</row>
    <row r="93" spans="1:27" ht="15.75" customHeight="1" x14ac:dyDescent="0.25">
      <c r="A93" s="365"/>
      <c r="B93" s="365"/>
      <c r="C93" s="365"/>
      <c r="D93" s="365"/>
      <c r="E93" s="365"/>
      <c r="F93" s="365"/>
      <c r="G93" s="365"/>
      <c r="H93" s="365"/>
      <c r="I93" s="365"/>
      <c r="J93" s="365"/>
      <c r="K93" s="365"/>
      <c r="L93" s="365"/>
      <c r="M93" s="365"/>
      <c r="N93" s="512"/>
      <c r="O93" s="512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</row>
    <row r="94" spans="1:27" ht="15.75" customHeight="1" x14ac:dyDescent="0.25">
      <c r="A94" s="365"/>
      <c r="B94" s="365"/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512"/>
      <c r="O94" s="512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</row>
    <row r="95" spans="1:27" ht="15.75" customHeight="1" x14ac:dyDescent="0.25">
      <c r="A95" s="365"/>
      <c r="B95" s="365"/>
      <c r="C95" s="365"/>
      <c r="D95" s="365"/>
      <c r="E95" s="365"/>
      <c r="F95" s="365"/>
      <c r="G95" s="365"/>
      <c r="H95" s="365"/>
      <c r="I95" s="365"/>
      <c r="J95" s="365"/>
      <c r="K95" s="365"/>
      <c r="L95" s="365"/>
      <c r="M95" s="365"/>
      <c r="N95" s="512"/>
      <c r="O95" s="512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</row>
    <row r="96" spans="1:27" ht="15.75" customHeight="1" x14ac:dyDescent="0.25">
      <c r="A96" s="365"/>
      <c r="B96" s="365"/>
      <c r="C96" s="365"/>
      <c r="D96" s="365"/>
      <c r="E96" s="365"/>
      <c r="F96" s="365"/>
      <c r="G96" s="365"/>
      <c r="H96" s="365"/>
      <c r="I96" s="365"/>
      <c r="J96" s="365"/>
      <c r="K96" s="365"/>
      <c r="L96" s="365"/>
      <c r="M96" s="365"/>
      <c r="N96" s="512"/>
      <c r="O96" s="512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</row>
    <row r="97" spans="1:27" ht="15.75" customHeight="1" x14ac:dyDescent="0.25">
      <c r="A97" s="365"/>
      <c r="B97" s="365"/>
      <c r="C97" s="365"/>
      <c r="D97" s="365"/>
      <c r="E97" s="365"/>
      <c r="F97" s="365"/>
      <c r="G97" s="365"/>
      <c r="H97" s="365"/>
      <c r="I97" s="365"/>
      <c r="J97" s="365"/>
      <c r="K97" s="365"/>
      <c r="L97" s="365"/>
      <c r="M97" s="365"/>
      <c r="N97" s="512"/>
      <c r="O97" s="512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</row>
    <row r="98" spans="1:27" ht="15.75" customHeight="1" x14ac:dyDescent="0.25">
      <c r="A98" s="365"/>
      <c r="B98" s="365"/>
      <c r="C98" s="365"/>
      <c r="D98" s="365"/>
      <c r="E98" s="365"/>
      <c r="F98" s="365"/>
      <c r="G98" s="365"/>
      <c r="H98" s="365"/>
      <c r="I98" s="365"/>
      <c r="J98" s="365"/>
      <c r="K98" s="365"/>
      <c r="L98" s="365"/>
      <c r="M98" s="365"/>
      <c r="N98" s="512"/>
      <c r="O98" s="512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</row>
    <row r="99" spans="1:27" ht="15.75" customHeight="1" x14ac:dyDescent="0.25">
      <c r="A99" s="365"/>
      <c r="B99" s="365"/>
      <c r="C99" s="365"/>
      <c r="D99" s="365"/>
      <c r="E99" s="365"/>
      <c r="F99" s="365"/>
      <c r="G99" s="365"/>
      <c r="H99" s="365"/>
      <c r="I99" s="365"/>
      <c r="J99" s="365"/>
      <c r="K99" s="365"/>
      <c r="L99" s="365"/>
      <c r="M99" s="365"/>
      <c r="N99" s="512"/>
      <c r="O99" s="512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</row>
    <row r="100" spans="1:27" ht="15.75" customHeight="1" x14ac:dyDescent="0.25">
      <c r="A100" s="365"/>
      <c r="B100" s="365"/>
      <c r="C100" s="365"/>
      <c r="D100" s="365"/>
      <c r="E100" s="365"/>
      <c r="F100" s="365"/>
      <c r="G100" s="365"/>
      <c r="H100" s="365"/>
      <c r="I100" s="365"/>
      <c r="J100" s="365"/>
      <c r="K100" s="365"/>
      <c r="L100" s="365"/>
      <c r="M100" s="365"/>
      <c r="N100" s="512"/>
      <c r="O100" s="512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</row>
    <row r="101" spans="1:27" ht="15.75" customHeight="1" x14ac:dyDescent="0.25">
      <c r="A101" s="365"/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512"/>
      <c r="O101" s="512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</row>
    <row r="102" spans="1:27" ht="15.75" customHeight="1" x14ac:dyDescent="0.25">
      <c r="A102" s="365"/>
      <c r="B102" s="365"/>
      <c r="C102" s="365"/>
      <c r="D102" s="365"/>
      <c r="E102" s="365"/>
      <c r="F102" s="365"/>
      <c r="G102" s="365"/>
      <c r="H102" s="365"/>
      <c r="I102" s="365"/>
      <c r="J102" s="365"/>
      <c r="K102" s="365"/>
      <c r="L102" s="365"/>
      <c r="M102" s="365"/>
      <c r="N102" s="512"/>
      <c r="O102" s="512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</row>
    <row r="103" spans="1:27" ht="15.75" customHeight="1" x14ac:dyDescent="0.25">
      <c r="A103" s="365"/>
      <c r="B103" s="365"/>
      <c r="C103" s="365"/>
      <c r="D103" s="365"/>
      <c r="E103" s="365"/>
      <c r="F103" s="365"/>
      <c r="G103" s="365"/>
      <c r="H103" s="365"/>
      <c r="I103" s="365"/>
      <c r="J103" s="365"/>
      <c r="K103" s="365"/>
      <c r="L103" s="365"/>
      <c r="M103" s="365"/>
      <c r="N103" s="512"/>
      <c r="O103" s="512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</row>
    <row r="104" spans="1:27" ht="15.75" customHeight="1" x14ac:dyDescent="0.25">
      <c r="A104" s="365"/>
      <c r="B104" s="365"/>
      <c r="C104" s="365"/>
      <c r="D104" s="365"/>
      <c r="E104" s="365"/>
      <c r="F104" s="365"/>
      <c r="G104" s="365"/>
      <c r="H104" s="365"/>
      <c r="I104" s="365"/>
      <c r="J104" s="365"/>
      <c r="K104" s="365"/>
      <c r="L104" s="365"/>
      <c r="M104" s="365"/>
      <c r="N104" s="512"/>
      <c r="O104" s="512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</row>
    <row r="105" spans="1:27" ht="15.75" customHeight="1" x14ac:dyDescent="0.25">
      <c r="A105" s="365"/>
      <c r="B105" s="365"/>
      <c r="C105" s="365"/>
      <c r="D105" s="365"/>
      <c r="E105" s="365"/>
      <c r="F105" s="365"/>
      <c r="G105" s="365"/>
      <c r="H105" s="365"/>
      <c r="I105" s="365"/>
      <c r="J105" s="365"/>
      <c r="K105" s="365"/>
      <c r="L105" s="365"/>
      <c r="M105" s="365"/>
      <c r="N105" s="512"/>
      <c r="O105" s="512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</row>
    <row r="106" spans="1:27" ht="15.75" customHeight="1" x14ac:dyDescent="0.25">
      <c r="A106" s="365"/>
      <c r="B106" s="365"/>
      <c r="C106" s="365"/>
      <c r="D106" s="365"/>
      <c r="E106" s="365"/>
      <c r="F106" s="365"/>
      <c r="G106" s="365"/>
      <c r="H106" s="365"/>
      <c r="I106" s="365"/>
      <c r="J106" s="365"/>
      <c r="K106" s="365"/>
      <c r="L106" s="365"/>
      <c r="M106" s="365"/>
      <c r="N106" s="512"/>
      <c r="O106" s="512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</row>
    <row r="107" spans="1:27" ht="15.75" customHeight="1" x14ac:dyDescent="0.25">
      <c r="A107" s="365"/>
      <c r="B107" s="365"/>
      <c r="C107" s="365"/>
      <c r="D107" s="365"/>
      <c r="E107" s="365"/>
      <c r="F107" s="365"/>
      <c r="G107" s="365"/>
      <c r="H107" s="365"/>
      <c r="I107" s="365"/>
      <c r="J107" s="365"/>
      <c r="K107" s="365"/>
      <c r="L107" s="365"/>
      <c r="M107" s="365"/>
      <c r="N107" s="512"/>
      <c r="O107" s="512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</row>
    <row r="108" spans="1:27" ht="15.75" customHeight="1" x14ac:dyDescent="0.25">
      <c r="A108" s="365"/>
      <c r="B108" s="365"/>
      <c r="C108" s="365"/>
      <c r="D108" s="365"/>
      <c r="E108" s="365"/>
      <c r="F108" s="365"/>
      <c r="G108" s="365"/>
      <c r="H108" s="365"/>
      <c r="I108" s="365"/>
      <c r="J108" s="365"/>
      <c r="K108" s="365"/>
      <c r="L108" s="365"/>
      <c r="M108" s="365"/>
      <c r="N108" s="512"/>
      <c r="O108" s="512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</row>
    <row r="109" spans="1:27" ht="15.75" customHeight="1" x14ac:dyDescent="0.25">
      <c r="A109" s="365"/>
      <c r="B109" s="365"/>
      <c r="C109" s="365"/>
      <c r="D109" s="365"/>
      <c r="E109" s="365"/>
      <c r="F109" s="365"/>
      <c r="G109" s="365"/>
      <c r="H109" s="365"/>
      <c r="I109" s="365"/>
      <c r="J109" s="365"/>
      <c r="K109" s="365"/>
      <c r="L109" s="365"/>
      <c r="M109" s="365"/>
      <c r="N109" s="512"/>
      <c r="O109" s="512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</row>
    <row r="110" spans="1:27" ht="15.75" customHeight="1" x14ac:dyDescent="0.25">
      <c r="A110" s="365"/>
      <c r="B110" s="365"/>
      <c r="C110" s="365"/>
      <c r="D110" s="365"/>
      <c r="E110" s="365"/>
      <c r="F110" s="365"/>
      <c r="G110" s="365"/>
      <c r="H110" s="365"/>
      <c r="I110" s="365"/>
      <c r="J110" s="365"/>
      <c r="K110" s="365"/>
      <c r="L110" s="365"/>
      <c r="M110" s="365"/>
      <c r="N110" s="512"/>
      <c r="O110" s="512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</row>
    <row r="111" spans="1:27" ht="15.75" customHeight="1" x14ac:dyDescent="0.25">
      <c r="A111" s="365"/>
      <c r="B111" s="365"/>
      <c r="C111" s="365"/>
      <c r="D111" s="365"/>
      <c r="E111" s="365"/>
      <c r="F111" s="365"/>
      <c r="G111" s="365"/>
      <c r="H111" s="365"/>
      <c r="I111" s="365"/>
      <c r="J111" s="365"/>
      <c r="K111" s="365"/>
      <c r="L111" s="365"/>
      <c r="M111" s="365"/>
      <c r="N111" s="512"/>
      <c r="O111" s="512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</row>
    <row r="112" spans="1:27" ht="15.75" customHeight="1" x14ac:dyDescent="0.25">
      <c r="A112" s="365"/>
      <c r="B112" s="365"/>
      <c r="C112" s="365"/>
      <c r="D112" s="365"/>
      <c r="E112" s="365"/>
      <c r="F112" s="365"/>
      <c r="G112" s="365"/>
      <c r="H112" s="365"/>
      <c r="I112" s="365"/>
      <c r="J112" s="365"/>
      <c r="K112" s="365"/>
      <c r="L112" s="365"/>
      <c r="M112" s="365"/>
      <c r="N112" s="512"/>
      <c r="O112" s="512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</row>
    <row r="113" spans="1:27" ht="15.75" customHeight="1" x14ac:dyDescent="0.25">
      <c r="A113" s="365"/>
      <c r="B113" s="365"/>
      <c r="C113" s="365"/>
      <c r="D113" s="365"/>
      <c r="E113" s="365"/>
      <c r="F113" s="365"/>
      <c r="G113" s="365"/>
      <c r="H113" s="365"/>
      <c r="I113" s="365"/>
      <c r="J113" s="365"/>
      <c r="K113" s="365"/>
      <c r="L113" s="365"/>
      <c r="M113" s="365"/>
      <c r="N113" s="512"/>
      <c r="O113" s="512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</row>
    <row r="114" spans="1:27" ht="15.75" customHeight="1" x14ac:dyDescent="0.25">
      <c r="A114" s="365"/>
      <c r="B114" s="365"/>
      <c r="C114" s="365"/>
      <c r="D114" s="365"/>
      <c r="E114" s="365"/>
      <c r="F114" s="365"/>
      <c r="G114" s="365"/>
      <c r="H114" s="365"/>
      <c r="I114" s="365"/>
      <c r="J114" s="365"/>
      <c r="K114" s="365"/>
      <c r="L114" s="365"/>
      <c r="M114" s="365"/>
      <c r="N114" s="512"/>
      <c r="O114" s="512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</row>
    <row r="115" spans="1:27" ht="15.75" customHeight="1" x14ac:dyDescent="0.25">
      <c r="A115" s="365"/>
      <c r="B115" s="365"/>
      <c r="C115" s="365"/>
      <c r="D115" s="365"/>
      <c r="E115" s="365"/>
      <c r="F115" s="365"/>
      <c r="G115" s="365"/>
      <c r="H115" s="365"/>
      <c r="I115" s="365"/>
      <c r="J115" s="365"/>
      <c r="K115" s="365"/>
      <c r="L115" s="365"/>
      <c r="M115" s="365"/>
      <c r="N115" s="512"/>
      <c r="O115" s="512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</row>
    <row r="116" spans="1:27" ht="15.75" customHeight="1" x14ac:dyDescent="0.25">
      <c r="A116" s="365"/>
      <c r="B116" s="365"/>
      <c r="C116" s="365"/>
      <c r="D116" s="365"/>
      <c r="E116" s="365"/>
      <c r="F116" s="365"/>
      <c r="G116" s="365"/>
      <c r="H116" s="365"/>
      <c r="I116" s="365"/>
      <c r="J116" s="365"/>
      <c r="K116" s="365"/>
      <c r="L116" s="365"/>
      <c r="M116" s="365"/>
      <c r="N116" s="512"/>
      <c r="O116" s="512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</row>
    <row r="117" spans="1:27" ht="15.75" customHeight="1" x14ac:dyDescent="0.25">
      <c r="A117" s="365"/>
      <c r="B117" s="365"/>
      <c r="C117" s="365"/>
      <c r="D117" s="365"/>
      <c r="E117" s="365"/>
      <c r="F117" s="365"/>
      <c r="G117" s="365"/>
      <c r="H117" s="365"/>
      <c r="I117" s="365"/>
      <c r="J117" s="365"/>
      <c r="K117" s="365"/>
      <c r="L117" s="365"/>
      <c r="M117" s="365"/>
      <c r="N117" s="512"/>
      <c r="O117" s="512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</row>
    <row r="118" spans="1:27" ht="15.75" customHeight="1" x14ac:dyDescent="0.25">
      <c r="A118" s="365"/>
      <c r="B118" s="365"/>
      <c r="C118" s="365"/>
      <c r="D118" s="365"/>
      <c r="E118" s="365"/>
      <c r="F118" s="365"/>
      <c r="G118" s="365"/>
      <c r="H118" s="365"/>
      <c r="I118" s="365"/>
      <c r="J118" s="365"/>
      <c r="K118" s="365"/>
      <c r="L118" s="365"/>
      <c r="M118" s="365"/>
      <c r="N118" s="512"/>
      <c r="O118" s="512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</row>
    <row r="119" spans="1:27" ht="15.75" customHeight="1" x14ac:dyDescent="0.25">
      <c r="A119" s="365"/>
      <c r="B119" s="365"/>
      <c r="C119" s="365"/>
      <c r="D119" s="365"/>
      <c r="E119" s="365"/>
      <c r="F119" s="365"/>
      <c r="G119" s="365"/>
      <c r="H119" s="365"/>
      <c r="I119" s="365"/>
      <c r="J119" s="365"/>
      <c r="K119" s="365"/>
      <c r="L119" s="365"/>
      <c r="M119" s="365"/>
      <c r="N119" s="512"/>
      <c r="O119" s="512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</row>
    <row r="120" spans="1:27" ht="15.75" customHeight="1" x14ac:dyDescent="0.25">
      <c r="A120" s="365"/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512"/>
      <c r="O120" s="512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</row>
    <row r="121" spans="1:27" ht="15.75" customHeight="1" x14ac:dyDescent="0.25">
      <c r="A121" s="365"/>
      <c r="B121" s="365"/>
      <c r="C121" s="365"/>
      <c r="D121" s="365"/>
      <c r="E121" s="365"/>
      <c r="F121" s="365"/>
      <c r="G121" s="365"/>
      <c r="H121" s="365"/>
      <c r="I121" s="365"/>
      <c r="J121" s="365"/>
      <c r="K121" s="365"/>
      <c r="L121" s="365"/>
      <c r="M121" s="365"/>
      <c r="N121" s="512"/>
      <c r="O121" s="512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</row>
    <row r="122" spans="1:27" ht="15.75" customHeight="1" x14ac:dyDescent="0.25">
      <c r="A122" s="365"/>
      <c r="B122" s="365"/>
      <c r="C122" s="365"/>
      <c r="D122" s="365"/>
      <c r="E122" s="365"/>
      <c r="F122" s="365"/>
      <c r="G122" s="365"/>
      <c r="H122" s="365"/>
      <c r="I122" s="365"/>
      <c r="J122" s="365"/>
      <c r="K122" s="365"/>
      <c r="L122" s="365"/>
      <c r="M122" s="365"/>
      <c r="N122" s="512"/>
      <c r="O122" s="512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</row>
    <row r="123" spans="1:27" ht="15.75" customHeight="1" x14ac:dyDescent="0.25">
      <c r="A123" s="365"/>
      <c r="B123" s="365"/>
      <c r="C123" s="365"/>
      <c r="D123" s="365"/>
      <c r="E123" s="365"/>
      <c r="F123" s="365"/>
      <c r="G123" s="365"/>
      <c r="H123" s="365"/>
      <c r="I123" s="365"/>
      <c r="J123" s="365"/>
      <c r="K123" s="365"/>
      <c r="L123" s="365"/>
      <c r="M123" s="365"/>
      <c r="N123" s="512"/>
      <c r="O123" s="512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</row>
    <row r="124" spans="1:27" ht="15.75" customHeight="1" x14ac:dyDescent="0.25">
      <c r="A124" s="365"/>
      <c r="B124" s="365"/>
      <c r="C124" s="365"/>
      <c r="D124" s="365"/>
      <c r="E124" s="365"/>
      <c r="F124" s="365"/>
      <c r="G124" s="365"/>
      <c r="H124" s="365"/>
      <c r="I124" s="365"/>
      <c r="J124" s="365"/>
      <c r="K124" s="365"/>
      <c r="L124" s="365"/>
      <c r="M124" s="365"/>
      <c r="N124" s="512"/>
      <c r="O124" s="512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</row>
    <row r="125" spans="1:27" ht="15.75" customHeight="1" x14ac:dyDescent="0.25">
      <c r="A125" s="365"/>
      <c r="B125" s="365"/>
      <c r="C125" s="365"/>
      <c r="D125" s="365"/>
      <c r="E125" s="365"/>
      <c r="F125" s="365"/>
      <c r="G125" s="365"/>
      <c r="H125" s="365"/>
      <c r="I125" s="365"/>
      <c r="J125" s="365"/>
      <c r="K125" s="365"/>
      <c r="L125" s="365"/>
      <c r="M125" s="365"/>
      <c r="N125" s="512"/>
      <c r="O125" s="512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</row>
    <row r="126" spans="1:27" ht="15.75" customHeight="1" x14ac:dyDescent="0.25">
      <c r="A126" s="365"/>
      <c r="B126" s="365"/>
      <c r="C126" s="365"/>
      <c r="D126" s="365"/>
      <c r="E126" s="365"/>
      <c r="F126" s="365"/>
      <c r="G126" s="365"/>
      <c r="H126" s="365"/>
      <c r="I126" s="365"/>
      <c r="J126" s="365"/>
      <c r="K126" s="365"/>
      <c r="L126" s="365"/>
      <c r="M126" s="365"/>
      <c r="N126" s="512"/>
      <c r="O126" s="512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</row>
    <row r="127" spans="1:27" ht="15.75" customHeight="1" x14ac:dyDescent="0.25">
      <c r="A127" s="365"/>
      <c r="B127" s="365"/>
      <c r="C127" s="365"/>
      <c r="D127" s="365"/>
      <c r="E127" s="365"/>
      <c r="F127" s="365"/>
      <c r="G127" s="365"/>
      <c r="H127" s="365"/>
      <c r="I127" s="365"/>
      <c r="J127" s="365"/>
      <c r="K127" s="365"/>
      <c r="L127" s="365"/>
      <c r="M127" s="365"/>
      <c r="N127" s="512"/>
      <c r="O127" s="512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</row>
    <row r="128" spans="1:27" ht="15.75" customHeight="1" x14ac:dyDescent="0.25">
      <c r="A128" s="365"/>
      <c r="B128" s="365"/>
      <c r="C128" s="365"/>
      <c r="D128" s="365"/>
      <c r="E128" s="365"/>
      <c r="F128" s="365"/>
      <c r="G128" s="365"/>
      <c r="H128" s="365"/>
      <c r="I128" s="365"/>
      <c r="J128" s="365"/>
      <c r="K128" s="365"/>
      <c r="L128" s="365"/>
      <c r="M128" s="365"/>
      <c r="N128" s="512"/>
      <c r="O128" s="512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</row>
    <row r="129" spans="1:27" ht="15.75" customHeight="1" x14ac:dyDescent="0.25">
      <c r="A129" s="365"/>
      <c r="B129" s="365"/>
      <c r="C129" s="365"/>
      <c r="D129" s="365"/>
      <c r="E129" s="365"/>
      <c r="F129" s="365"/>
      <c r="G129" s="365"/>
      <c r="H129" s="365"/>
      <c r="I129" s="365"/>
      <c r="J129" s="365"/>
      <c r="K129" s="365"/>
      <c r="L129" s="365"/>
      <c r="M129" s="365"/>
      <c r="N129" s="512"/>
      <c r="O129" s="512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</row>
    <row r="130" spans="1:27" ht="15.75" customHeight="1" x14ac:dyDescent="0.25">
      <c r="A130" s="365"/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5"/>
      <c r="N130" s="512"/>
      <c r="O130" s="512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</row>
    <row r="131" spans="1:27" ht="15.75" customHeight="1" x14ac:dyDescent="0.25">
      <c r="A131" s="365"/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512"/>
      <c r="O131" s="512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</row>
    <row r="132" spans="1:27" ht="15.75" customHeight="1" x14ac:dyDescent="0.25">
      <c r="A132" s="365"/>
      <c r="B132" s="365"/>
      <c r="C132" s="365"/>
      <c r="D132" s="365"/>
      <c r="E132" s="365"/>
      <c r="F132" s="365"/>
      <c r="G132" s="365"/>
      <c r="H132" s="365"/>
      <c r="I132" s="365"/>
      <c r="J132" s="365"/>
      <c r="K132" s="365"/>
      <c r="L132" s="365"/>
      <c r="M132" s="365"/>
      <c r="N132" s="512"/>
      <c r="O132" s="512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</row>
    <row r="133" spans="1:27" ht="15.75" customHeight="1" x14ac:dyDescent="0.25">
      <c r="A133" s="365"/>
      <c r="B133" s="365"/>
      <c r="C133" s="365"/>
      <c r="D133" s="365"/>
      <c r="E133" s="365"/>
      <c r="F133" s="365"/>
      <c r="G133" s="365"/>
      <c r="H133" s="365"/>
      <c r="I133" s="365"/>
      <c r="J133" s="365"/>
      <c r="K133" s="365"/>
      <c r="L133" s="365"/>
      <c r="M133" s="365"/>
      <c r="N133" s="512"/>
      <c r="O133" s="512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</row>
    <row r="134" spans="1:27" ht="15.75" customHeight="1" x14ac:dyDescent="0.25">
      <c r="A134" s="365"/>
      <c r="B134" s="365"/>
      <c r="C134" s="365"/>
      <c r="D134" s="365"/>
      <c r="E134" s="365"/>
      <c r="F134" s="365"/>
      <c r="G134" s="365"/>
      <c r="H134" s="365"/>
      <c r="I134" s="365"/>
      <c r="J134" s="365"/>
      <c r="K134" s="365"/>
      <c r="L134" s="365"/>
      <c r="M134" s="365"/>
      <c r="N134" s="512"/>
      <c r="O134" s="512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</row>
    <row r="135" spans="1:27" ht="15.75" customHeight="1" x14ac:dyDescent="0.25">
      <c r="A135" s="365"/>
      <c r="B135" s="365"/>
      <c r="C135" s="365"/>
      <c r="D135" s="365"/>
      <c r="E135" s="365"/>
      <c r="F135" s="365"/>
      <c r="G135" s="365"/>
      <c r="H135" s="365"/>
      <c r="I135" s="365"/>
      <c r="J135" s="365"/>
      <c r="K135" s="365"/>
      <c r="L135" s="365"/>
      <c r="M135" s="365"/>
      <c r="N135" s="512"/>
      <c r="O135" s="512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</row>
    <row r="136" spans="1:27" ht="15.75" customHeight="1" x14ac:dyDescent="0.25">
      <c r="A136" s="365"/>
      <c r="B136" s="365"/>
      <c r="C136" s="365"/>
      <c r="D136" s="365"/>
      <c r="E136" s="365"/>
      <c r="F136" s="365"/>
      <c r="G136" s="365"/>
      <c r="H136" s="365"/>
      <c r="I136" s="365"/>
      <c r="J136" s="365"/>
      <c r="K136" s="365"/>
      <c r="L136" s="365"/>
      <c r="M136" s="365"/>
      <c r="N136" s="512"/>
      <c r="O136" s="512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</row>
    <row r="137" spans="1:27" ht="15.75" customHeight="1" x14ac:dyDescent="0.25">
      <c r="A137" s="365"/>
      <c r="B137" s="365"/>
      <c r="C137" s="365"/>
      <c r="D137" s="365"/>
      <c r="E137" s="365"/>
      <c r="F137" s="365"/>
      <c r="G137" s="365"/>
      <c r="H137" s="365"/>
      <c r="I137" s="365"/>
      <c r="J137" s="365"/>
      <c r="K137" s="365"/>
      <c r="L137" s="365"/>
      <c r="M137" s="365"/>
      <c r="N137" s="512"/>
      <c r="O137" s="512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</row>
    <row r="138" spans="1:27" ht="15.75" customHeight="1" x14ac:dyDescent="0.25">
      <c r="A138" s="365"/>
      <c r="B138" s="365"/>
      <c r="C138" s="365"/>
      <c r="D138" s="365"/>
      <c r="E138" s="365"/>
      <c r="F138" s="365"/>
      <c r="G138" s="365"/>
      <c r="H138" s="365"/>
      <c r="I138" s="365"/>
      <c r="J138" s="365"/>
      <c r="K138" s="365"/>
      <c r="L138" s="365"/>
      <c r="M138" s="365"/>
      <c r="N138" s="512"/>
      <c r="O138" s="512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</row>
    <row r="139" spans="1:27" ht="15.75" customHeight="1" x14ac:dyDescent="0.25">
      <c r="A139" s="365"/>
      <c r="B139" s="365"/>
      <c r="C139" s="365"/>
      <c r="D139" s="365"/>
      <c r="E139" s="365"/>
      <c r="F139" s="365"/>
      <c r="G139" s="365"/>
      <c r="H139" s="365"/>
      <c r="I139" s="365"/>
      <c r="J139" s="365"/>
      <c r="K139" s="365"/>
      <c r="L139" s="365"/>
      <c r="M139" s="365"/>
      <c r="N139" s="512"/>
      <c r="O139" s="512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</row>
    <row r="140" spans="1:27" ht="15.75" customHeight="1" x14ac:dyDescent="0.25">
      <c r="A140" s="365"/>
      <c r="B140" s="365"/>
      <c r="C140" s="365"/>
      <c r="D140" s="365"/>
      <c r="E140" s="365"/>
      <c r="F140" s="365"/>
      <c r="G140" s="365"/>
      <c r="H140" s="365"/>
      <c r="I140" s="365"/>
      <c r="J140" s="365"/>
      <c r="K140" s="365"/>
      <c r="L140" s="365"/>
      <c r="M140" s="365"/>
      <c r="N140" s="512"/>
      <c r="O140" s="512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</row>
    <row r="141" spans="1:27" ht="15.75" customHeight="1" x14ac:dyDescent="0.25">
      <c r="A141" s="365"/>
      <c r="B141" s="365"/>
      <c r="C141" s="365"/>
      <c r="D141" s="365"/>
      <c r="E141" s="365"/>
      <c r="F141" s="365"/>
      <c r="G141" s="365"/>
      <c r="H141" s="365"/>
      <c r="I141" s="365"/>
      <c r="J141" s="365"/>
      <c r="K141" s="365"/>
      <c r="L141" s="365"/>
      <c r="M141" s="365"/>
      <c r="N141" s="512"/>
      <c r="O141" s="512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</row>
    <row r="142" spans="1:27" ht="15.75" customHeight="1" x14ac:dyDescent="0.25">
      <c r="A142" s="365"/>
      <c r="B142" s="365"/>
      <c r="C142" s="365"/>
      <c r="D142" s="365"/>
      <c r="E142" s="365"/>
      <c r="F142" s="365"/>
      <c r="G142" s="365"/>
      <c r="H142" s="365"/>
      <c r="I142" s="365"/>
      <c r="J142" s="365"/>
      <c r="K142" s="365"/>
      <c r="L142" s="365"/>
      <c r="M142" s="365"/>
      <c r="N142" s="512"/>
      <c r="O142" s="512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</row>
    <row r="143" spans="1:27" ht="15.75" customHeight="1" x14ac:dyDescent="0.25">
      <c r="A143" s="365"/>
      <c r="B143" s="365"/>
      <c r="C143" s="365"/>
      <c r="D143" s="365"/>
      <c r="E143" s="365"/>
      <c r="F143" s="365"/>
      <c r="G143" s="365"/>
      <c r="H143" s="365"/>
      <c r="I143" s="365"/>
      <c r="J143" s="365"/>
      <c r="K143" s="365"/>
      <c r="L143" s="365"/>
      <c r="M143" s="365"/>
      <c r="N143" s="512"/>
      <c r="O143" s="512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</row>
    <row r="144" spans="1:27" ht="15.75" customHeight="1" x14ac:dyDescent="0.25">
      <c r="A144" s="365"/>
      <c r="B144" s="365"/>
      <c r="C144" s="365"/>
      <c r="D144" s="365"/>
      <c r="E144" s="365"/>
      <c r="F144" s="365"/>
      <c r="G144" s="365"/>
      <c r="H144" s="365"/>
      <c r="I144" s="365"/>
      <c r="J144" s="365"/>
      <c r="K144" s="365"/>
      <c r="L144" s="365"/>
      <c r="M144" s="365"/>
      <c r="N144" s="512"/>
      <c r="O144" s="512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</row>
    <row r="145" spans="1:27" ht="15.75" customHeight="1" x14ac:dyDescent="0.25">
      <c r="A145" s="365"/>
      <c r="B145" s="365"/>
      <c r="C145" s="365"/>
      <c r="D145" s="365"/>
      <c r="E145" s="365"/>
      <c r="F145" s="365"/>
      <c r="G145" s="365"/>
      <c r="H145" s="365"/>
      <c r="I145" s="365"/>
      <c r="J145" s="365"/>
      <c r="K145" s="365"/>
      <c r="L145" s="365"/>
      <c r="M145" s="365"/>
      <c r="N145" s="512"/>
      <c r="O145" s="512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</row>
    <row r="146" spans="1:27" ht="15.75" customHeight="1" x14ac:dyDescent="0.25">
      <c r="A146" s="365"/>
      <c r="B146" s="365"/>
      <c r="C146" s="365"/>
      <c r="D146" s="365"/>
      <c r="E146" s="365"/>
      <c r="F146" s="365"/>
      <c r="G146" s="365"/>
      <c r="H146" s="365"/>
      <c r="I146" s="365"/>
      <c r="J146" s="365"/>
      <c r="K146" s="365"/>
      <c r="L146" s="365"/>
      <c r="M146" s="365"/>
      <c r="N146" s="512"/>
      <c r="O146" s="512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</row>
    <row r="147" spans="1:27" ht="15.75" customHeight="1" x14ac:dyDescent="0.25">
      <c r="A147" s="365"/>
      <c r="B147" s="365"/>
      <c r="C147" s="365"/>
      <c r="D147" s="365"/>
      <c r="E147" s="365"/>
      <c r="F147" s="365"/>
      <c r="G147" s="365"/>
      <c r="H147" s="365"/>
      <c r="I147" s="365"/>
      <c r="J147" s="365"/>
      <c r="K147" s="365"/>
      <c r="L147" s="365"/>
      <c r="M147" s="365"/>
      <c r="N147" s="365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</row>
    <row r="148" spans="1:27" ht="15.75" customHeight="1" x14ac:dyDescent="0.25">
      <c r="A148" s="365"/>
      <c r="B148" s="365"/>
      <c r="C148" s="365"/>
      <c r="D148" s="365"/>
      <c r="E148" s="365"/>
      <c r="F148" s="365"/>
      <c r="G148" s="365"/>
      <c r="H148" s="365"/>
      <c r="I148" s="365"/>
      <c r="J148" s="365"/>
      <c r="K148" s="365"/>
      <c r="L148" s="365"/>
      <c r="M148" s="365"/>
      <c r="N148" s="365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</row>
    <row r="149" spans="1:27" ht="15.75" customHeight="1" x14ac:dyDescent="0.25">
      <c r="A149" s="365"/>
      <c r="B149" s="365"/>
      <c r="C149" s="365"/>
      <c r="D149" s="365"/>
      <c r="E149" s="365"/>
      <c r="F149" s="365"/>
      <c r="G149" s="365"/>
      <c r="H149" s="365"/>
      <c r="I149" s="365"/>
      <c r="J149" s="365"/>
      <c r="K149" s="365"/>
      <c r="L149" s="365"/>
      <c r="M149" s="365"/>
      <c r="N149" s="365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</row>
    <row r="150" spans="1:27" ht="15.75" customHeight="1" x14ac:dyDescent="0.25">
      <c r="A150" s="365"/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</row>
    <row r="151" spans="1:27" ht="15.75" customHeight="1" x14ac:dyDescent="0.25">
      <c r="A151" s="365"/>
      <c r="B151" s="365"/>
      <c r="C151" s="365"/>
      <c r="D151" s="365"/>
      <c r="E151" s="365"/>
      <c r="F151" s="365"/>
      <c r="G151" s="365"/>
      <c r="H151" s="365"/>
      <c r="I151" s="365"/>
      <c r="J151" s="365"/>
      <c r="K151" s="365"/>
      <c r="L151" s="365"/>
      <c r="M151" s="365"/>
      <c r="N151" s="365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</row>
    <row r="152" spans="1:27" ht="15.75" customHeight="1" x14ac:dyDescent="0.25">
      <c r="A152" s="365"/>
      <c r="B152" s="365"/>
      <c r="C152" s="365"/>
      <c r="D152" s="365"/>
      <c r="E152" s="365"/>
      <c r="F152" s="365"/>
      <c r="G152" s="365"/>
      <c r="H152" s="365"/>
      <c r="I152" s="365"/>
      <c r="J152" s="365"/>
      <c r="K152" s="365"/>
      <c r="L152" s="365"/>
      <c r="M152" s="365"/>
      <c r="N152" s="365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</row>
    <row r="153" spans="1:27" ht="15.75" customHeight="1" x14ac:dyDescent="0.25">
      <c r="A153" s="365"/>
      <c r="B153" s="365"/>
      <c r="C153" s="365"/>
      <c r="D153" s="365"/>
      <c r="E153" s="365"/>
      <c r="F153" s="365"/>
      <c r="G153" s="365"/>
      <c r="H153" s="365"/>
      <c r="I153" s="365"/>
      <c r="J153" s="365"/>
      <c r="K153" s="365"/>
      <c r="L153" s="365"/>
      <c r="M153" s="365"/>
      <c r="N153" s="365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</row>
    <row r="154" spans="1:27" ht="15.75" customHeight="1" x14ac:dyDescent="0.25">
      <c r="A154" s="365"/>
      <c r="B154" s="365"/>
      <c r="C154" s="365"/>
      <c r="D154" s="365"/>
      <c r="E154" s="365"/>
      <c r="F154" s="365"/>
      <c r="G154" s="365"/>
      <c r="H154" s="365"/>
      <c r="I154" s="365"/>
      <c r="J154" s="365"/>
      <c r="K154" s="365"/>
      <c r="L154" s="365"/>
      <c r="M154" s="365"/>
      <c r="N154" s="365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</row>
    <row r="155" spans="1:27" ht="15.75" customHeight="1" x14ac:dyDescent="0.25">
      <c r="A155" s="365"/>
      <c r="B155" s="365"/>
      <c r="C155" s="365"/>
      <c r="D155" s="365"/>
      <c r="E155" s="365"/>
      <c r="F155" s="365"/>
      <c r="G155" s="365"/>
      <c r="H155" s="365"/>
      <c r="I155" s="365"/>
      <c r="J155" s="365"/>
      <c r="K155" s="365"/>
      <c r="L155" s="365"/>
      <c r="M155" s="365"/>
      <c r="N155" s="365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</row>
    <row r="156" spans="1:27" ht="15.75" customHeight="1" x14ac:dyDescent="0.25">
      <c r="A156" s="365"/>
      <c r="B156" s="365"/>
      <c r="C156" s="365"/>
      <c r="D156" s="365"/>
      <c r="E156" s="365"/>
      <c r="F156" s="365"/>
      <c r="G156" s="365"/>
      <c r="H156" s="365"/>
      <c r="I156" s="365"/>
      <c r="J156" s="365"/>
      <c r="K156" s="365"/>
      <c r="L156" s="365"/>
      <c r="M156" s="365"/>
      <c r="N156" s="365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</row>
    <row r="157" spans="1:27" ht="15.75" customHeight="1" x14ac:dyDescent="0.25">
      <c r="A157" s="365"/>
      <c r="B157" s="365"/>
      <c r="C157" s="365"/>
      <c r="D157" s="365"/>
      <c r="E157" s="365"/>
      <c r="F157" s="365"/>
      <c r="G157" s="365"/>
      <c r="H157" s="365"/>
      <c r="I157" s="365"/>
      <c r="J157" s="365"/>
      <c r="K157" s="365"/>
      <c r="L157" s="365"/>
      <c r="M157" s="365"/>
      <c r="N157" s="365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</row>
    <row r="158" spans="1:27" ht="15.75" customHeight="1" x14ac:dyDescent="0.25">
      <c r="A158" s="365"/>
      <c r="B158" s="365"/>
      <c r="C158" s="365"/>
      <c r="D158" s="365"/>
      <c r="E158" s="365"/>
      <c r="F158" s="365"/>
      <c r="G158" s="365"/>
      <c r="H158" s="365"/>
      <c r="I158" s="365"/>
      <c r="J158" s="365"/>
      <c r="K158" s="365"/>
      <c r="L158" s="365"/>
      <c r="M158" s="365"/>
      <c r="N158" s="365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</row>
    <row r="159" spans="1:27" ht="15.75" customHeight="1" x14ac:dyDescent="0.25">
      <c r="A159" s="365"/>
      <c r="B159" s="365"/>
      <c r="C159" s="365"/>
      <c r="D159" s="365"/>
      <c r="E159" s="365"/>
      <c r="F159" s="365"/>
      <c r="G159" s="365"/>
      <c r="H159" s="365"/>
      <c r="I159" s="365"/>
      <c r="J159" s="365"/>
      <c r="K159" s="365"/>
      <c r="L159" s="365"/>
      <c r="M159" s="365"/>
      <c r="N159" s="365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</row>
    <row r="160" spans="1:27" ht="15.75" customHeight="1" x14ac:dyDescent="0.25">
      <c r="A160" s="365"/>
      <c r="B160" s="365"/>
      <c r="C160" s="365"/>
      <c r="D160" s="365"/>
      <c r="E160" s="365"/>
      <c r="F160" s="365"/>
      <c r="G160" s="365"/>
      <c r="H160" s="365"/>
      <c r="I160" s="365"/>
      <c r="J160" s="365"/>
      <c r="K160" s="365"/>
      <c r="L160" s="365"/>
      <c r="M160" s="365"/>
      <c r="N160" s="365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</row>
    <row r="161" spans="1:27" ht="15.75" customHeight="1" x14ac:dyDescent="0.25">
      <c r="A161" s="365"/>
      <c r="B161" s="365"/>
      <c r="C161" s="365"/>
      <c r="D161" s="365"/>
      <c r="E161" s="365"/>
      <c r="F161" s="365"/>
      <c r="G161" s="365"/>
      <c r="H161" s="365"/>
      <c r="I161" s="365"/>
      <c r="J161" s="365"/>
      <c r="K161" s="365"/>
      <c r="L161" s="365"/>
      <c r="M161" s="365"/>
      <c r="N161" s="365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</row>
    <row r="162" spans="1:27" ht="15.75" customHeight="1" x14ac:dyDescent="0.25">
      <c r="A162" s="365"/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</row>
    <row r="163" spans="1:27" ht="15.75" customHeight="1" x14ac:dyDescent="0.25">
      <c r="A163" s="365"/>
      <c r="B163" s="365"/>
      <c r="C163" s="365"/>
      <c r="D163" s="365"/>
      <c r="E163" s="365"/>
      <c r="F163" s="365"/>
      <c r="G163" s="365"/>
      <c r="H163" s="365"/>
      <c r="I163" s="365"/>
      <c r="J163" s="365"/>
      <c r="K163" s="365"/>
      <c r="L163" s="365"/>
      <c r="M163" s="365"/>
      <c r="N163" s="365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</row>
    <row r="164" spans="1:27" ht="15.75" customHeight="1" x14ac:dyDescent="0.25">
      <c r="A164" s="365"/>
      <c r="B164" s="365"/>
      <c r="C164" s="365"/>
      <c r="D164" s="365"/>
      <c r="E164" s="365"/>
      <c r="F164" s="365"/>
      <c r="G164" s="365"/>
      <c r="H164" s="365"/>
      <c r="I164" s="365"/>
      <c r="J164" s="365"/>
      <c r="K164" s="365"/>
      <c r="L164" s="365"/>
      <c r="M164" s="365"/>
      <c r="N164" s="365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</row>
    <row r="165" spans="1:27" ht="15.75" customHeight="1" x14ac:dyDescent="0.25">
      <c r="A165" s="365"/>
      <c r="B165" s="365"/>
      <c r="C165" s="365"/>
      <c r="D165" s="365"/>
      <c r="E165" s="365"/>
      <c r="F165" s="365"/>
      <c r="G165" s="365"/>
      <c r="H165" s="365"/>
      <c r="I165" s="365"/>
      <c r="J165" s="365"/>
      <c r="K165" s="365"/>
      <c r="L165" s="365"/>
      <c r="M165" s="365"/>
      <c r="N165" s="365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</row>
    <row r="166" spans="1:27" ht="15.75" customHeight="1" x14ac:dyDescent="0.25">
      <c r="A166" s="365"/>
      <c r="B166" s="365"/>
      <c r="C166" s="365"/>
      <c r="D166" s="365"/>
      <c r="E166" s="365"/>
      <c r="F166" s="365"/>
      <c r="G166" s="365"/>
      <c r="H166" s="365"/>
      <c r="I166" s="365"/>
      <c r="J166" s="365"/>
      <c r="K166" s="365"/>
      <c r="L166" s="365"/>
      <c r="M166" s="365"/>
      <c r="N166" s="365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</row>
    <row r="167" spans="1:27" ht="15.75" customHeight="1" x14ac:dyDescent="0.25">
      <c r="A167" s="365"/>
      <c r="B167" s="365"/>
      <c r="C167" s="365"/>
      <c r="D167" s="365"/>
      <c r="E167" s="365"/>
      <c r="F167" s="365"/>
      <c r="G167" s="365"/>
      <c r="H167" s="365"/>
      <c r="I167" s="365"/>
      <c r="J167" s="365"/>
      <c r="K167" s="365"/>
      <c r="L167" s="365"/>
      <c r="M167" s="365"/>
      <c r="N167" s="365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</row>
    <row r="168" spans="1:27" ht="15.75" customHeight="1" x14ac:dyDescent="0.25">
      <c r="A168" s="365"/>
      <c r="B168" s="365"/>
      <c r="C168" s="365"/>
      <c r="D168" s="365"/>
      <c r="E168" s="365"/>
      <c r="F168" s="365"/>
      <c r="G168" s="365"/>
      <c r="H168" s="365"/>
      <c r="I168" s="365"/>
      <c r="J168" s="365"/>
      <c r="K168" s="365"/>
      <c r="L168" s="365"/>
      <c r="M168" s="365"/>
      <c r="N168" s="365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</row>
    <row r="169" spans="1:27" ht="15.75" customHeight="1" x14ac:dyDescent="0.25">
      <c r="A169" s="365"/>
      <c r="B169" s="365"/>
      <c r="C169" s="365"/>
      <c r="D169" s="365"/>
      <c r="E169" s="365"/>
      <c r="F169" s="365"/>
      <c r="G169" s="365"/>
      <c r="H169" s="365"/>
      <c r="I169" s="365"/>
      <c r="J169" s="365"/>
      <c r="K169" s="365"/>
      <c r="L169" s="365"/>
      <c r="M169" s="365"/>
      <c r="N169" s="365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</row>
    <row r="170" spans="1:27" ht="15.75" customHeight="1" x14ac:dyDescent="0.25">
      <c r="A170" s="365"/>
      <c r="B170" s="365"/>
      <c r="C170" s="365"/>
      <c r="D170" s="365"/>
      <c r="E170" s="365"/>
      <c r="F170" s="365"/>
      <c r="G170" s="365"/>
      <c r="H170" s="365"/>
      <c r="I170" s="365"/>
      <c r="J170" s="365"/>
      <c r="K170" s="365"/>
      <c r="L170" s="365"/>
      <c r="M170" s="365"/>
      <c r="N170" s="365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</row>
    <row r="171" spans="1:27" ht="15.75" customHeight="1" x14ac:dyDescent="0.25">
      <c r="A171" s="365"/>
      <c r="B171" s="365"/>
      <c r="C171" s="365"/>
      <c r="D171" s="365"/>
      <c r="E171" s="365"/>
      <c r="F171" s="365"/>
      <c r="G171" s="365"/>
      <c r="H171" s="365"/>
      <c r="I171" s="365"/>
      <c r="J171" s="365"/>
      <c r="K171" s="365"/>
      <c r="L171" s="365"/>
      <c r="M171" s="365"/>
      <c r="N171" s="365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</row>
    <row r="172" spans="1:27" ht="15.75" customHeight="1" x14ac:dyDescent="0.25">
      <c r="A172" s="365"/>
      <c r="B172" s="365"/>
      <c r="C172" s="365"/>
      <c r="D172" s="365"/>
      <c r="E172" s="365"/>
      <c r="F172" s="365"/>
      <c r="G172" s="365"/>
      <c r="H172" s="365"/>
      <c r="I172" s="365"/>
      <c r="J172" s="365"/>
      <c r="K172" s="365"/>
      <c r="L172" s="365"/>
      <c r="M172" s="365"/>
      <c r="N172" s="365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</row>
    <row r="173" spans="1:27" ht="15.75" customHeight="1" x14ac:dyDescent="0.25">
      <c r="A173" s="365"/>
      <c r="B173" s="365"/>
      <c r="C173" s="365"/>
      <c r="D173" s="365"/>
      <c r="E173" s="365"/>
      <c r="F173" s="365"/>
      <c r="G173" s="365"/>
      <c r="H173" s="365"/>
      <c r="I173" s="365"/>
      <c r="J173" s="365"/>
      <c r="K173" s="365"/>
      <c r="L173" s="365"/>
      <c r="M173" s="365"/>
      <c r="N173" s="365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</row>
    <row r="174" spans="1:27" ht="15.75" customHeight="1" x14ac:dyDescent="0.25">
      <c r="A174" s="365"/>
      <c r="B174" s="365"/>
      <c r="C174" s="365"/>
      <c r="D174" s="365"/>
      <c r="E174" s="365"/>
      <c r="F174" s="365"/>
      <c r="G174" s="365"/>
      <c r="H174" s="365"/>
      <c r="I174" s="365"/>
      <c r="J174" s="365"/>
      <c r="K174" s="365"/>
      <c r="L174" s="365"/>
      <c r="M174" s="365"/>
      <c r="N174" s="365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</row>
    <row r="175" spans="1:27" ht="15.75" customHeight="1" x14ac:dyDescent="0.25">
      <c r="A175" s="365"/>
      <c r="B175" s="365"/>
      <c r="C175" s="365"/>
      <c r="D175" s="365"/>
      <c r="E175" s="365"/>
      <c r="F175" s="365"/>
      <c r="G175" s="365"/>
      <c r="H175" s="365"/>
      <c r="I175" s="365"/>
      <c r="J175" s="365"/>
      <c r="K175" s="365"/>
      <c r="L175" s="365"/>
      <c r="M175" s="365"/>
      <c r="N175" s="365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</row>
    <row r="176" spans="1:27" ht="15.75" customHeight="1" x14ac:dyDescent="0.25">
      <c r="A176" s="365"/>
      <c r="B176" s="365"/>
      <c r="C176" s="365"/>
      <c r="D176" s="365"/>
      <c r="E176" s="365"/>
      <c r="F176" s="365"/>
      <c r="G176" s="365"/>
      <c r="H176" s="365"/>
      <c r="I176" s="365"/>
      <c r="J176" s="365"/>
      <c r="K176" s="365"/>
      <c r="L176" s="365"/>
      <c r="M176" s="365"/>
      <c r="N176" s="365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</row>
    <row r="177" spans="1:27" ht="15.75" customHeight="1" x14ac:dyDescent="0.25">
      <c r="A177" s="365"/>
      <c r="B177" s="365"/>
      <c r="C177" s="365"/>
      <c r="D177" s="365"/>
      <c r="E177" s="365"/>
      <c r="F177" s="365"/>
      <c r="G177" s="365"/>
      <c r="H177" s="365"/>
      <c r="I177" s="365"/>
      <c r="J177" s="365"/>
      <c r="K177" s="365"/>
      <c r="L177" s="365"/>
      <c r="M177" s="365"/>
      <c r="N177" s="365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</row>
    <row r="178" spans="1:27" ht="15.75" customHeight="1" x14ac:dyDescent="0.25">
      <c r="A178" s="365"/>
      <c r="B178" s="365"/>
      <c r="C178" s="365"/>
      <c r="D178" s="365"/>
      <c r="E178" s="365"/>
      <c r="F178" s="365"/>
      <c r="G178" s="365"/>
      <c r="H178" s="365"/>
      <c r="I178" s="365"/>
      <c r="J178" s="365"/>
      <c r="K178" s="365"/>
      <c r="L178" s="365"/>
      <c r="M178" s="365"/>
      <c r="N178" s="365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</row>
    <row r="179" spans="1:27" ht="15.75" customHeight="1" x14ac:dyDescent="0.25">
      <c r="A179" s="365"/>
      <c r="B179" s="365"/>
      <c r="C179" s="365"/>
      <c r="D179" s="365"/>
      <c r="E179" s="365"/>
      <c r="F179" s="365"/>
      <c r="G179" s="365"/>
      <c r="H179" s="365"/>
      <c r="I179" s="365"/>
      <c r="J179" s="365"/>
      <c r="K179" s="365"/>
      <c r="L179" s="365"/>
      <c r="M179" s="365"/>
      <c r="N179" s="365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</row>
    <row r="180" spans="1:27" ht="15.75" customHeight="1" x14ac:dyDescent="0.25">
      <c r="A180" s="365"/>
      <c r="B180" s="365"/>
      <c r="C180" s="365"/>
      <c r="D180" s="365"/>
      <c r="E180" s="365"/>
      <c r="F180" s="365"/>
      <c r="G180" s="365"/>
      <c r="H180" s="365"/>
      <c r="I180" s="365"/>
      <c r="J180" s="365"/>
      <c r="K180" s="365"/>
      <c r="L180" s="365"/>
      <c r="M180" s="365"/>
      <c r="N180" s="365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</row>
    <row r="181" spans="1:27" ht="15.75" customHeight="1" x14ac:dyDescent="0.25">
      <c r="A181" s="365"/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</row>
    <row r="182" spans="1:27" ht="15.75" customHeight="1" x14ac:dyDescent="0.25">
      <c r="A182" s="365"/>
      <c r="B182" s="365"/>
      <c r="C182" s="365"/>
      <c r="D182" s="365"/>
      <c r="E182" s="365"/>
      <c r="F182" s="365"/>
      <c r="G182" s="365"/>
      <c r="H182" s="365"/>
      <c r="I182" s="365"/>
      <c r="J182" s="365"/>
      <c r="K182" s="365"/>
      <c r="L182" s="365"/>
      <c r="M182" s="365"/>
      <c r="N182" s="365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</row>
    <row r="183" spans="1:27" ht="15.75" customHeight="1" x14ac:dyDescent="0.25">
      <c r="A183" s="365"/>
      <c r="B183" s="365"/>
      <c r="C183" s="365"/>
      <c r="D183" s="365"/>
      <c r="E183" s="365"/>
      <c r="F183" s="365"/>
      <c r="G183" s="365"/>
      <c r="H183" s="365"/>
      <c r="I183" s="365"/>
      <c r="J183" s="365"/>
      <c r="K183" s="365"/>
      <c r="L183" s="365"/>
      <c r="M183" s="365"/>
      <c r="N183" s="365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</row>
    <row r="184" spans="1:27" ht="15.75" customHeight="1" x14ac:dyDescent="0.25">
      <c r="A184" s="365"/>
      <c r="B184" s="365"/>
      <c r="C184" s="365"/>
      <c r="D184" s="365"/>
      <c r="E184" s="365"/>
      <c r="F184" s="365"/>
      <c r="G184" s="365"/>
      <c r="H184" s="365"/>
      <c r="I184" s="365"/>
      <c r="J184" s="365"/>
      <c r="K184" s="365"/>
      <c r="L184" s="365"/>
      <c r="M184" s="365"/>
      <c r="N184" s="365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</row>
    <row r="185" spans="1:27" ht="15.75" customHeight="1" x14ac:dyDescent="0.25">
      <c r="A185" s="365"/>
      <c r="B185" s="365"/>
      <c r="C185" s="365"/>
      <c r="D185" s="365"/>
      <c r="E185" s="365"/>
      <c r="F185" s="365"/>
      <c r="G185" s="365"/>
      <c r="H185" s="365"/>
      <c r="I185" s="365"/>
      <c r="J185" s="365"/>
      <c r="K185" s="365"/>
      <c r="L185" s="365"/>
      <c r="M185" s="365"/>
      <c r="N185" s="365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</row>
    <row r="186" spans="1:27" ht="15.75" customHeight="1" x14ac:dyDescent="0.25">
      <c r="A186" s="365"/>
      <c r="B186" s="365"/>
      <c r="C186" s="365"/>
      <c r="D186" s="365"/>
      <c r="E186" s="365"/>
      <c r="F186" s="365"/>
      <c r="G186" s="365"/>
      <c r="H186" s="365"/>
      <c r="I186" s="365"/>
      <c r="J186" s="365"/>
      <c r="K186" s="365"/>
      <c r="L186" s="365"/>
      <c r="M186" s="365"/>
      <c r="N186" s="365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</row>
    <row r="187" spans="1:27" ht="15.75" customHeight="1" x14ac:dyDescent="0.25">
      <c r="A187" s="365"/>
      <c r="B187" s="365"/>
      <c r="C187" s="365"/>
      <c r="D187" s="365"/>
      <c r="E187" s="365"/>
      <c r="F187" s="365"/>
      <c r="G187" s="365"/>
      <c r="H187" s="365"/>
      <c r="I187" s="365"/>
      <c r="J187" s="365"/>
      <c r="K187" s="365"/>
      <c r="L187" s="365"/>
      <c r="M187" s="365"/>
      <c r="N187" s="365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</row>
    <row r="188" spans="1:27" ht="15.75" customHeight="1" x14ac:dyDescent="0.25">
      <c r="A188" s="365"/>
      <c r="B188" s="365"/>
      <c r="C188" s="365"/>
      <c r="D188" s="365"/>
      <c r="E188" s="365"/>
      <c r="F188" s="365"/>
      <c r="G188" s="365"/>
      <c r="H188" s="365"/>
      <c r="I188" s="365"/>
      <c r="J188" s="365"/>
      <c r="K188" s="365"/>
      <c r="L188" s="365"/>
      <c r="M188" s="365"/>
      <c r="N188" s="365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</row>
    <row r="189" spans="1:27" ht="15.75" customHeight="1" x14ac:dyDescent="0.25">
      <c r="A189" s="365"/>
      <c r="B189" s="365"/>
      <c r="C189" s="365"/>
      <c r="D189" s="365"/>
      <c r="E189" s="365"/>
      <c r="F189" s="365"/>
      <c r="G189" s="365"/>
      <c r="H189" s="365"/>
      <c r="I189" s="365"/>
      <c r="J189" s="365"/>
      <c r="K189" s="365"/>
      <c r="L189" s="365"/>
      <c r="M189" s="365"/>
      <c r="N189" s="365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</row>
    <row r="190" spans="1:27" ht="15.75" customHeight="1" x14ac:dyDescent="0.25">
      <c r="A190" s="365"/>
      <c r="B190" s="365"/>
      <c r="C190" s="365"/>
      <c r="D190" s="365"/>
      <c r="E190" s="365"/>
      <c r="F190" s="365"/>
      <c r="G190" s="365"/>
      <c r="H190" s="365"/>
      <c r="I190" s="365"/>
      <c r="J190" s="365"/>
      <c r="K190" s="365"/>
      <c r="L190" s="365"/>
      <c r="M190" s="365"/>
      <c r="N190" s="365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</row>
    <row r="191" spans="1:27" ht="15.75" customHeight="1" x14ac:dyDescent="0.25">
      <c r="A191" s="365"/>
      <c r="B191" s="365"/>
      <c r="C191" s="365"/>
      <c r="D191" s="365"/>
      <c r="E191" s="365"/>
      <c r="F191" s="365"/>
      <c r="G191" s="365"/>
      <c r="H191" s="365"/>
      <c r="I191" s="365"/>
      <c r="J191" s="365"/>
      <c r="K191" s="365"/>
      <c r="L191" s="365"/>
      <c r="M191" s="365"/>
      <c r="N191" s="365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</row>
    <row r="192" spans="1:27" ht="15.75" customHeight="1" x14ac:dyDescent="0.25">
      <c r="A192" s="365"/>
      <c r="B192" s="365"/>
      <c r="C192" s="365"/>
      <c r="D192" s="365"/>
      <c r="E192" s="365"/>
      <c r="F192" s="365"/>
      <c r="G192" s="365"/>
      <c r="H192" s="365"/>
      <c r="I192" s="365"/>
      <c r="J192" s="365"/>
      <c r="K192" s="365"/>
      <c r="L192" s="365"/>
      <c r="M192" s="365"/>
      <c r="N192" s="365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</row>
    <row r="193" spans="1:27" ht="15.75" customHeight="1" x14ac:dyDescent="0.25">
      <c r="A193" s="365"/>
      <c r="B193" s="365"/>
      <c r="C193" s="365"/>
      <c r="D193" s="365"/>
      <c r="E193" s="365"/>
      <c r="F193" s="365"/>
      <c r="G193" s="365"/>
      <c r="H193" s="365"/>
      <c r="I193" s="365"/>
      <c r="J193" s="365"/>
      <c r="K193" s="365"/>
      <c r="L193" s="365"/>
      <c r="M193" s="365"/>
      <c r="N193" s="365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</row>
    <row r="194" spans="1:27" ht="15.75" customHeight="1" x14ac:dyDescent="0.25">
      <c r="A194" s="365"/>
      <c r="B194" s="365"/>
      <c r="C194" s="365"/>
      <c r="D194" s="365"/>
      <c r="E194" s="365"/>
      <c r="F194" s="365"/>
      <c r="G194" s="365"/>
      <c r="H194" s="365"/>
      <c r="I194" s="365"/>
      <c r="J194" s="365"/>
      <c r="K194" s="365"/>
      <c r="L194" s="365"/>
      <c r="M194" s="365"/>
      <c r="N194" s="365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</row>
    <row r="195" spans="1:27" ht="15.75" customHeight="1" x14ac:dyDescent="0.25">
      <c r="A195" s="365"/>
      <c r="B195" s="365"/>
      <c r="C195" s="365"/>
      <c r="D195" s="365"/>
      <c r="E195" s="365"/>
      <c r="F195" s="365"/>
      <c r="G195" s="365"/>
      <c r="H195" s="365"/>
      <c r="I195" s="365"/>
      <c r="J195" s="365"/>
      <c r="K195" s="365"/>
      <c r="L195" s="365"/>
      <c r="M195" s="365"/>
      <c r="N195" s="365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</row>
    <row r="196" spans="1:27" ht="15.75" customHeight="1" x14ac:dyDescent="0.25">
      <c r="A196" s="365"/>
      <c r="B196" s="365"/>
      <c r="C196" s="365"/>
      <c r="D196" s="365"/>
      <c r="E196" s="365"/>
      <c r="F196" s="365"/>
      <c r="G196" s="365"/>
      <c r="H196" s="365"/>
      <c r="I196" s="365"/>
      <c r="J196" s="365"/>
      <c r="K196" s="365"/>
      <c r="L196" s="365"/>
      <c r="M196" s="365"/>
      <c r="N196" s="365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</row>
    <row r="197" spans="1:27" ht="15.75" customHeight="1" x14ac:dyDescent="0.25">
      <c r="A197" s="365"/>
      <c r="B197" s="365"/>
      <c r="C197" s="365"/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</row>
    <row r="198" spans="1:27" ht="15.75" customHeight="1" x14ac:dyDescent="0.25">
      <c r="A198" s="365"/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</row>
    <row r="199" spans="1:27" ht="15.75" customHeight="1" x14ac:dyDescent="0.25">
      <c r="A199" s="365"/>
      <c r="B199" s="365"/>
      <c r="C199" s="365"/>
      <c r="D199" s="365"/>
      <c r="E199" s="365"/>
      <c r="F199" s="365"/>
      <c r="G199" s="365"/>
      <c r="H199" s="365"/>
      <c r="I199" s="365"/>
      <c r="J199" s="365"/>
      <c r="K199" s="365"/>
      <c r="L199" s="365"/>
      <c r="M199" s="365"/>
      <c r="N199" s="365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</row>
    <row r="200" spans="1:27" ht="15.75" customHeight="1" x14ac:dyDescent="0.25">
      <c r="A200" s="365"/>
      <c r="B200" s="365"/>
      <c r="C200" s="365"/>
      <c r="D200" s="365"/>
      <c r="E200" s="365"/>
      <c r="F200" s="365"/>
      <c r="G200" s="365"/>
      <c r="H200" s="365"/>
      <c r="I200" s="365"/>
      <c r="J200" s="365"/>
      <c r="K200" s="365"/>
      <c r="L200" s="365"/>
      <c r="M200" s="365"/>
      <c r="N200" s="365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</row>
    <row r="201" spans="1:27" ht="15.75" customHeight="1" x14ac:dyDescent="0.25">
      <c r="A201" s="365"/>
      <c r="B201" s="365"/>
      <c r="C201" s="365"/>
      <c r="D201" s="365"/>
      <c r="E201" s="365"/>
      <c r="F201" s="365"/>
      <c r="G201" s="365"/>
      <c r="H201" s="365"/>
      <c r="I201" s="365"/>
      <c r="J201" s="365"/>
      <c r="K201" s="365"/>
      <c r="L201" s="365"/>
      <c r="M201" s="365"/>
      <c r="N201" s="365"/>
      <c r="O201" s="365"/>
      <c r="P201" s="365"/>
      <c r="Q201" s="365"/>
      <c r="R201" s="365"/>
      <c r="S201" s="365"/>
      <c r="T201" s="365"/>
      <c r="U201" s="365"/>
      <c r="V201" s="365"/>
      <c r="W201" s="365"/>
      <c r="X201" s="365"/>
      <c r="Y201" s="365"/>
      <c r="Z201" s="365"/>
      <c r="AA201" s="365"/>
    </row>
    <row r="202" spans="1:27" ht="15.75" customHeight="1" x14ac:dyDescent="0.25">
      <c r="A202" s="365"/>
      <c r="B202" s="365"/>
      <c r="C202" s="365"/>
      <c r="D202" s="365"/>
      <c r="E202" s="365"/>
      <c r="F202" s="365"/>
      <c r="G202" s="365"/>
      <c r="H202" s="365"/>
      <c r="I202" s="365"/>
      <c r="J202" s="365"/>
      <c r="K202" s="365"/>
      <c r="L202" s="365"/>
      <c r="M202" s="365"/>
      <c r="N202" s="365"/>
      <c r="O202" s="365"/>
      <c r="P202" s="365"/>
      <c r="Q202" s="365"/>
      <c r="R202" s="365"/>
      <c r="S202" s="365"/>
      <c r="T202" s="365"/>
      <c r="U202" s="365"/>
      <c r="V202" s="365"/>
      <c r="W202" s="365"/>
      <c r="X202" s="365"/>
      <c r="Y202" s="365"/>
      <c r="Z202" s="365"/>
      <c r="AA202" s="365"/>
    </row>
    <row r="203" spans="1:27" ht="15.75" customHeight="1" x14ac:dyDescent="0.25">
      <c r="A203" s="365"/>
      <c r="B203" s="365"/>
      <c r="C203" s="365"/>
      <c r="D203" s="365"/>
      <c r="E203" s="365"/>
      <c r="F203" s="365"/>
      <c r="G203" s="365"/>
      <c r="H203" s="365"/>
      <c r="I203" s="365"/>
      <c r="J203" s="365"/>
      <c r="K203" s="365"/>
      <c r="L203" s="365"/>
      <c r="M203" s="365"/>
      <c r="N203" s="365"/>
      <c r="O203" s="365"/>
      <c r="P203" s="365"/>
      <c r="Q203" s="365"/>
      <c r="R203" s="365"/>
      <c r="S203" s="365"/>
      <c r="T203" s="365"/>
      <c r="U203" s="365"/>
      <c r="V203" s="365"/>
      <c r="W203" s="365"/>
      <c r="X203" s="365"/>
      <c r="Y203" s="365"/>
      <c r="Z203" s="365"/>
      <c r="AA203" s="365"/>
    </row>
    <row r="204" spans="1:27" ht="15.75" customHeight="1" x14ac:dyDescent="0.25">
      <c r="A204" s="365"/>
      <c r="B204" s="365"/>
      <c r="C204" s="365"/>
      <c r="D204" s="365"/>
      <c r="E204" s="365"/>
      <c r="F204" s="365"/>
      <c r="G204" s="365"/>
      <c r="H204" s="365"/>
      <c r="I204" s="365"/>
      <c r="J204" s="365"/>
      <c r="K204" s="365"/>
      <c r="L204" s="365"/>
      <c r="M204" s="365"/>
      <c r="N204" s="365"/>
      <c r="O204" s="365"/>
      <c r="P204" s="365"/>
      <c r="Q204" s="365"/>
      <c r="R204" s="365"/>
      <c r="S204" s="365"/>
      <c r="T204" s="365"/>
      <c r="U204" s="365"/>
      <c r="V204" s="365"/>
      <c r="W204" s="365"/>
      <c r="X204" s="365"/>
      <c r="Y204" s="365"/>
      <c r="Z204" s="365"/>
      <c r="AA204" s="365"/>
    </row>
    <row r="205" spans="1:27" ht="15.75" customHeight="1" x14ac:dyDescent="0.25">
      <c r="A205" s="365"/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5"/>
      <c r="Q205" s="365"/>
      <c r="R205" s="365"/>
      <c r="S205" s="365"/>
      <c r="T205" s="365"/>
      <c r="U205" s="365"/>
      <c r="V205" s="365"/>
      <c r="W205" s="365"/>
      <c r="X205" s="365"/>
      <c r="Y205" s="365"/>
      <c r="Z205" s="365"/>
      <c r="AA205" s="365"/>
    </row>
    <row r="206" spans="1:27" ht="15.75" customHeight="1" x14ac:dyDescent="0.25">
      <c r="A206" s="365"/>
      <c r="B206" s="365"/>
      <c r="C206" s="365"/>
      <c r="D206" s="365"/>
      <c r="E206" s="365"/>
      <c r="F206" s="365"/>
      <c r="G206" s="365"/>
      <c r="H206" s="365"/>
      <c r="I206" s="365"/>
      <c r="J206" s="365"/>
      <c r="K206" s="365"/>
      <c r="L206" s="365"/>
      <c r="M206" s="365"/>
      <c r="N206" s="365"/>
      <c r="O206" s="365"/>
      <c r="P206" s="365"/>
      <c r="Q206" s="365"/>
      <c r="R206" s="365"/>
      <c r="S206" s="365"/>
      <c r="T206" s="365"/>
      <c r="U206" s="365"/>
      <c r="V206" s="365"/>
      <c r="W206" s="365"/>
      <c r="X206" s="365"/>
      <c r="Y206" s="365"/>
      <c r="Z206" s="365"/>
      <c r="AA206" s="365"/>
    </row>
    <row r="207" spans="1:27" ht="15.75" customHeight="1" x14ac:dyDescent="0.25">
      <c r="A207" s="365"/>
      <c r="B207" s="365"/>
      <c r="C207" s="365"/>
      <c r="D207" s="365"/>
      <c r="E207" s="365"/>
      <c r="F207" s="365"/>
      <c r="G207" s="365"/>
      <c r="H207" s="365"/>
      <c r="I207" s="365"/>
      <c r="J207" s="365"/>
      <c r="K207" s="365"/>
      <c r="L207" s="365"/>
      <c r="M207" s="365"/>
      <c r="N207" s="365"/>
      <c r="O207" s="365"/>
      <c r="P207" s="365"/>
      <c r="Q207" s="365"/>
      <c r="R207" s="365"/>
      <c r="S207" s="365"/>
      <c r="T207" s="365"/>
      <c r="U207" s="365"/>
      <c r="V207" s="365"/>
      <c r="W207" s="365"/>
      <c r="X207" s="365"/>
      <c r="Y207" s="365"/>
      <c r="Z207" s="365"/>
      <c r="AA207" s="365"/>
    </row>
    <row r="208" spans="1:27" ht="15.75" customHeight="1" x14ac:dyDescent="0.25">
      <c r="A208" s="365"/>
      <c r="B208" s="365"/>
      <c r="C208" s="365"/>
      <c r="D208" s="365"/>
      <c r="E208" s="365"/>
      <c r="F208" s="365"/>
      <c r="G208" s="365"/>
      <c r="H208" s="365"/>
      <c r="I208" s="365"/>
      <c r="J208" s="365"/>
      <c r="K208" s="365"/>
      <c r="L208" s="365"/>
      <c r="M208" s="365"/>
      <c r="N208" s="365"/>
      <c r="O208" s="365"/>
      <c r="P208" s="365"/>
      <c r="Q208" s="365"/>
      <c r="R208" s="365"/>
      <c r="S208" s="365"/>
      <c r="T208" s="365"/>
      <c r="U208" s="365"/>
      <c r="V208" s="365"/>
      <c r="W208" s="365"/>
      <c r="X208" s="365"/>
      <c r="Y208" s="365"/>
      <c r="Z208" s="365"/>
      <c r="AA208" s="365"/>
    </row>
    <row r="209" spans="1:27" ht="15.75" customHeight="1" x14ac:dyDescent="0.25">
      <c r="A209" s="365"/>
      <c r="B209" s="365"/>
      <c r="C209" s="365"/>
      <c r="D209" s="365"/>
      <c r="E209" s="365"/>
      <c r="F209" s="365"/>
      <c r="G209" s="365"/>
      <c r="H209" s="365"/>
      <c r="I209" s="365"/>
      <c r="J209" s="365"/>
      <c r="K209" s="365"/>
      <c r="L209" s="365"/>
      <c r="M209" s="365"/>
      <c r="N209" s="365"/>
      <c r="O209" s="365"/>
      <c r="P209" s="365"/>
      <c r="Q209" s="365"/>
      <c r="R209" s="365"/>
      <c r="S209" s="365"/>
      <c r="T209" s="365"/>
      <c r="U209" s="365"/>
      <c r="V209" s="365"/>
      <c r="W209" s="365"/>
      <c r="X209" s="365"/>
      <c r="Y209" s="365"/>
      <c r="Z209" s="365"/>
      <c r="AA209" s="365"/>
    </row>
    <row r="210" spans="1:27" ht="15.75" customHeight="1" x14ac:dyDescent="0.25">
      <c r="A210" s="365"/>
      <c r="B210" s="365"/>
      <c r="C210" s="365"/>
      <c r="D210" s="365"/>
      <c r="E210" s="365"/>
      <c r="F210" s="365"/>
      <c r="G210" s="365"/>
      <c r="H210" s="365"/>
      <c r="I210" s="365"/>
      <c r="J210" s="365"/>
      <c r="K210" s="365"/>
      <c r="L210" s="365"/>
      <c r="M210" s="365"/>
      <c r="N210" s="365"/>
      <c r="O210" s="365"/>
      <c r="P210" s="365"/>
      <c r="Q210" s="365"/>
      <c r="R210" s="365"/>
      <c r="S210" s="365"/>
      <c r="T210" s="365"/>
      <c r="U210" s="365"/>
      <c r="V210" s="365"/>
      <c r="W210" s="365"/>
      <c r="X210" s="365"/>
      <c r="Y210" s="365"/>
      <c r="Z210" s="365"/>
      <c r="AA210" s="365"/>
    </row>
    <row r="211" spans="1:27" ht="15.75" customHeight="1" x14ac:dyDescent="0.25">
      <c r="A211" s="365"/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  <c r="P211" s="365"/>
      <c r="Q211" s="365"/>
      <c r="R211" s="365"/>
      <c r="S211" s="365"/>
      <c r="T211" s="365"/>
      <c r="U211" s="365"/>
      <c r="V211" s="365"/>
      <c r="W211" s="365"/>
      <c r="X211" s="365"/>
      <c r="Y211" s="365"/>
      <c r="Z211" s="365"/>
      <c r="AA211" s="365"/>
    </row>
    <row r="212" spans="1:27" ht="15.75" customHeight="1" x14ac:dyDescent="0.25">
      <c r="A212" s="365"/>
      <c r="B212" s="365"/>
      <c r="C212" s="365"/>
      <c r="D212" s="365"/>
      <c r="E212" s="365"/>
      <c r="F212" s="365"/>
      <c r="G212" s="365"/>
      <c r="H212" s="365"/>
      <c r="I212" s="365"/>
      <c r="J212" s="365"/>
      <c r="K212" s="365"/>
      <c r="L212" s="365"/>
      <c r="M212" s="365"/>
      <c r="N212" s="365"/>
      <c r="O212" s="365"/>
      <c r="P212" s="365"/>
      <c r="Q212" s="365"/>
      <c r="R212" s="365"/>
      <c r="S212" s="365"/>
      <c r="T212" s="365"/>
      <c r="U212" s="365"/>
      <c r="V212" s="365"/>
      <c r="W212" s="365"/>
      <c r="X212" s="365"/>
      <c r="Y212" s="365"/>
      <c r="Z212" s="365"/>
      <c r="AA212" s="365"/>
    </row>
    <row r="213" spans="1:27" ht="15.75" customHeight="1" x14ac:dyDescent="0.25">
      <c r="A213" s="365"/>
      <c r="B213" s="365"/>
      <c r="C213" s="365"/>
      <c r="D213" s="365"/>
      <c r="E213" s="365"/>
      <c r="F213" s="365"/>
      <c r="G213" s="365"/>
      <c r="H213" s="365"/>
      <c r="I213" s="365"/>
      <c r="J213" s="365"/>
      <c r="K213" s="365"/>
      <c r="L213" s="365"/>
      <c r="M213" s="365"/>
      <c r="N213" s="365"/>
      <c r="O213" s="365"/>
      <c r="P213" s="365"/>
      <c r="Q213" s="365"/>
      <c r="R213" s="365"/>
      <c r="S213" s="365"/>
      <c r="T213" s="365"/>
      <c r="U213" s="365"/>
      <c r="V213" s="365"/>
      <c r="W213" s="365"/>
      <c r="X213" s="365"/>
      <c r="Y213" s="365"/>
      <c r="Z213" s="365"/>
      <c r="AA213" s="365"/>
    </row>
    <row r="214" spans="1:27" ht="15.75" customHeight="1" x14ac:dyDescent="0.25">
      <c r="A214" s="365"/>
      <c r="B214" s="365"/>
      <c r="C214" s="365"/>
      <c r="D214" s="365"/>
      <c r="E214" s="365"/>
      <c r="F214" s="365"/>
      <c r="G214" s="365"/>
      <c r="H214" s="365"/>
      <c r="I214" s="365"/>
      <c r="J214" s="365"/>
      <c r="K214" s="365"/>
      <c r="L214" s="365"/>
      <c r="M214" s="365"/>
      <c r="N214" s="365"/>
      <c r="O214" s="365"/>
      <c r="P214" s="365"/>
      <c r="Q214" s="365"/>
      <c r="R214" s="365"/>
      <c r="S214" s="365"/>
      <c r="T214" s="365"/>
      <c r="U214" s="365"/>
      <c r="V214" s="365"/>
      <c r="W214" s="365"/>
      <c r="X214" s="365"/>
      <c r="Y214" s="365"/>
      <c r="Z214" s="365"/>
      <c r="AA214" s="365"/>
    </row>
    <row r="215" spans="1:27" ht="15.75" customHeight="1" x14ac:dyDescent="0.25">
      <c r="A215" s="365"/>
      <c r="B215" s="365"/>
      <c r="C215" s="365"/>
      <c r="D215" s="365"/>
      <c r="E215" s="365"/>
      <c r="F215" s="365"/>
      <c r="G215" s="365"/>
      <c r="H215" s="365"/>
      <c r="I215" s="365"/>
      <c r="J215" s="365"/>
      <c r="K215" s="365"/>
      <c r="L215" s="365"/>
      <c r="M215" s="365"/>
      <c r="N215" s="365"/>
      <c r="O215" s="365"/>
      <c r="P215" s="365"/>
      <c r="Q215" s="365"/>
      <c r="R215" s="365"/>
      <c r="S215" s="365"/>
      <c r="T215" s="365"/>
      <c r="U215" s="365"/>
      <c r="V215" s="365"/>
      <c r="W215" s="365"/>
      <c r="X215" s="365"/>
      <c r="Y215" s="365"/>
      <c r="Z215" s="365"/>
      <c r="AA215" s="365"/>
    </row>
    <row r="216" spans="1:27" ht="15.75" customHeight="1" x14ac:dyDescent="0.25">
      <c r="A216" s="365"/>
      <c r="B216" s="365"/>
      <c r="C216" s="365"/>
      <c r="D216" s="365"/>
      <c r="E216" s="365"/>
      <c r="F216" s="365"/>
      <c r="G216" s="365"/>
      <c r="H216" s="365"/>
      <c r="I216" s="365"/>
      <c r="J216" s="365"/>
      <c r="K216" s="365"/>
      <c r="L216" s="365"/>
      <c r="M216" s="365"/>
      <c r="N216" s="365"/>
      <c r="O216" s="365"/>
      <c r="P216" s="365"/>
      <c r="Q216" s="365"/>
      <c r="R216" s="365"/>
      <c r="S216" s="365"/>
      <c r="T216" s="365"/>
      <c r="U216" s="365"/>
      <c r="V216" s="365"/>
      <c r="W216" s="365"/>
      <c r="X216" s="365"/>
      <c r="Y216" s="365"/>
      <c r="Z216" s="365"/>
      <c r="AA216" s="365"/>
    </row>
    <row r="217" spans="1:27" ht="15.75" customHeight="1" x14ac:dyDescent="0.25">
      <c r="A217" s="365"/>
      <c r="B217" s="365"/>
      <c r="C217" s="365"/>
      <c r="D217" s="365"/>
      <c r="E217" s="365"/>
      <c r="F217" s="365"/>
      <c r="G217" s="365"/>
      <c r="H217" s="365"/>
      <c r="I217" s="365"/>
      <c r="J217" s="365"/>
      <c r="K217" s="365"/>
      <c r="L217" s="365"/>
      <c r="M217" s="365"/>
      <c r="N217" s="365"/>
      <c r="O217" s="365"/>
      <c r="P217" s="365"/>
      <c r="Q217" s="365"/>
      <c r="R217" s="365"/>
      <c r="S217" s="365"/>
      <c r="T217" s="365"/>
      <c r="U217" s="365"/>
      <c r="V217" s="365"/>
      <c r="W217" s="365"/>
      <c r="X217" s="365"/>
      <c r="Y217" s="365"/>
      <c r="Z217" s="365"/>
      <c r="AA217" s="365"/>
    </row>
    <row r="218" spans="1:27" ht="15.75" customHeight="1" x14ac:dyDescent="0.25">
      <c r="A218" s="365"/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5"/>
      <c r="Q218" s="365"/>
      <c r="R218" s="365"/>
      <c r="S218" s="365"/>
      <c r="T218" s="365"/>
      <c r="U218" s="365"/>
      <c r="V218" s="365"/>
      <c r="W218" s="365"/>
      <c r="X218" s="365"/>
      <c r="Y218" s="365"/>
      <c r="Z218" s="365"/>
      <c r="AA218" s="365"/>
    </row>
    <row r="219" spans="1:27" ht="15.75" customHeight="1" x14ac:dyDescent="0.25">
      <c r="A219" s="365"/>
      <c r="B219" s="365"/>
      <c r="C219" s="365"/>
      <c r="D219" s="365"/>
      <c r="E219" s="365"/>
      <c r="F219" s="365"/>
      <c r="G219" s="365"/>
      <c r="H219" s="365"/>
      <c r="I219" s="365"/>
      <c r="J219" s="365"/>
      <c r="K219" s="365"/>
      <c r="L219" s="365"/>
      <c r="M219" s="365"/>
      <c r="N219" s="365"/>
      <c r="O219" s="365"/>
      <c r="P219" s="365"/>
      <c r="Q219" s="365"/>
      <c r="R219" s="365"/>
      <c r="S219" s="365"/>
      <c r="T219" s="365"/>
      <c r="U219" s="365"/>
      <c r="V219" s="365"/>
      <c r="W219" s="365"/>
      <c r="X219" s="365"/>
      <c r="Y219" s="365"/>
      <c r="Z219" s="365"/>
      <c r="AA219" s="365"/>
    </row>
    <row r="220" spans="1:27" ht="15.75" customHeight="1" x14ac:dyDescent="0.25">
      <c r="A220" s="365"/>
      <c r="B220" s="365"/>
      <c r="C220" s="365"/>
      <c r="D220" s="365"/>
      <c r="E220" s="365"/>
      <c r="F220" s="365"/>
      <c r="G220" s="365"/>
      <c r="H220" s="365"/>
      <c r="I220" s="365"/>
      <c r="J220" s="365"/>
      <c r="K220" s="365"/>
      <c r="L220" s="365"/>
      <c r="M220" s="365"/>
      <c r="N220" s="365"/>
      <c r="O220" s="365"/>
      <c r="P220" s="365"/>
      <c r="Q220" s="365"/>
      <c r="R220" s="365"/>
      <c r="S220" s="365"/>
      <c r="T220" s="365"/>
      <c r="U220" s="365"/>
      <c r="V220" s="365"/>
      <c r="W220" s="365"/>
      <c r="X220" s="365"/>
      <c r="Y220" s="365"/>
      <c r="Z220" s="365"/>
      <c r="AA220" s="365"/>
    </row>
    <row r="221" spans="1:27" ht="15.75" customHeight="1" x14ac:dyDescent="0.25">
      <c r="A221" s="365"/>
      <c r="B221" s="365"/>
      <c r="C221" s="365"/>
      <c r="D221" s="365"/>
      <c r="E221" s="365"/>
      <c r="F221" s="365"/>
      <c r="G221" s="365"/>
      <c r="H221" s="365"/>
      <c r="I221" s="365"/>
      <c r="J221" s="365"/>
      <c r="K221" s="365"/>
      <c r="L221" s="365"/>
      <c r="M221" s="365"/>
      <c r="N221" s="365"/>
      <c r="O221" s="365"/>
      <c r="P221" s="365"/>
      <c r="Q221" s="365"/>
      <c r="R221" s="365"/>
      <c r="S221" s="365"/>
      <c r="T221" s="365"/>
      <c r="U221" s="365"/>
      <c r="V221" s="365"/>
      <c r="W221" s="365"/>
      <c r="X221" s="365"/>
      <c r="Y221" s="365"/>
      <c r="Z221" s="365"/>
      <c r="AA221" s="365"/>
    </row>
    <row r="222" spans="1:27" ht="15.75" customHeight="1" x14ac:dyDescent="0.25">
      <c r="A222" s="365"/>
      <c r="B222" s="365"/>
      <c r="C222" s="365"/>
      <c r="D222" s="365"/>
      <c r="E222" s="365"/>
      <c r="F222" s="365"/>
      <c r="G222" s="365"/>
      <c r="H222" s="365"/>
      <c r="I222" s="365"/>
      <c r="J222" s="365"/>
      <c r="K222" s="365"/>
      <c r="L222" s="365"/>
      <c r="M222" s="365"/>
      <c r="N222" s="365"/>
      <c r="O222" s="365"/>
      <c r="P222" s="365"/>
      <c r="Q222" s="365"/>
      <c r="R222" s="365"/>
      <c r="S222" s="365"/>
      <c r="T222" s="365"/>
      <c r="U222" s="365"/>
      <c r="V222" s="365"/>
      <c r="W222" s="365"/>
      <c r="X222" s="365"/>
      <c r="Y222" s="365"/>
      <c r="Z222" s="365"/>
      <c r="AA222" s="365"/>
    </row>
    <row r="223" spans="1:27" ht="15.75" customHeight="1" x14ac:dyDescent="0.25">
      <c r="A223" s="365"/>
      <c r="B223" s="365"/>
      <c r="C223" s="365"/>
      <c r="D223" s="365"/>
      <c r="E223" s="365"/>
      <c r="F223" s="365"/>
      <c r="G223" s="365"/>
      <c r="H223" s="365"/>
      <c r="I223" s="365"/>
      <c r="J223" s="365"/>
      <c r="K223" s="365"/>
      <c r="L223" s="365"/>
      <c r="M223" s="365"/>
      <c r="N223" s="365"/>
      <c r="O223" s="365"/>
      <c r="P223" s="365"/>
      <c r="Q223" s="365"/>
      <c r="R223" s="365"/>
      <c r="S223" s="365"/>
      <c r="T223" s="365"/>
      <c r="U223" s="365"/>
      <c r="V223" s="365"/>
      <c r="W223" s="365"/>
      <c r="X223" s="365"/>
      <c r="Y223" s="365"/>
      <c r="Z223" s="365"/>
      <c r="AA223" s="365"/>
    </row>
    <row r="224" spans="1:27" ht="15.75" customHeight="1" x14ac:dyDescent="0.25">
      <c r="A224" s="365"/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5"/>
      <c r="Q224" s="365"/>
      <c r="R224" s="365"/>
      <c r="S224" s="365"/>
      <c r="T224" s="365"/>
      <c r="U224" s="365"/>
      <c r="V224" s="365"/>
      <c r="W224" s="365"/>
      <c r="X224" s="365"/>
      <c r="Y224" s="365"/>
      <c r="Z224" s="365"/>
      <c r="AA224" s="365"/>
    </row>
    <row r="225" spans="1:27" ht="15.75" customHeight="1" x14ac:dyDescent="0.25">
      <c r="A225" s="365"/>
      <c r="B225" s="365"/>
      <c r="C225" s="365"/>
      <c r="D225" s="365"/>
      <c r="E225" s="365"/>
      <c r="F225" s="365"/>
      <c r="G225" s="365"/>
      <c r="H225" s="365"/>
      <c r="I225" s="365"/>
      <c r="J225" s="365"/>
      <c r="K225" s="365"/>
      <c r="L225" s="365"/>
      <c r="M225" s="365"/>
      <c r="N225" s="365"/>
      <c r="O225" s="365"/>
      <c r="P225" s="365"/>
      <c r="Q225" s="365"/>
      <c r="R225" s="365"/>
      <c r="S225" s="365"/>
      <c r="T225" s="365"/>
      <c r="U225" s="365"/>
      <c r="V225" s="365"/>
      <c r="W225" s="365"/>
      <c r="X225" s="365"/>
      <c r="Y225" s="365"/>
      <c r="Z225" s="365"/>
      <c r="AA225" s="365"/>
    </row>
    <row r="226" spans="1:27" ht="15.75" customHeight="1" x14ac:dyDescent="0.25">
      <c r="A226" s="365"/>
      <c r="B226" s="365"/>
      <c r="C226" s="365"/>
      <c r="D226" s="365"/>
      <c r="E226" s="365"/>
      <c r="F226" s="365"/>
      <c r="G226" s="365"/>
      <c r="H226" s="365"/>
      <c r="I226" s="365"/>
      <c r="J226" s="365"/>
      <c r="K226" s="365"/>
      <c r="L226" s="365"/>
      <c r="M226" s="365"/>
      <c r="N226" s="365"/>
      <c r="O226" s="365"/>
      <c r="P226" s="365"/>
      <c r="Q226" s="365"/>
      <c r="R226" s="365"/>
      <c r="S226" s="365"/>
      <c r="T226" s="365"/>
      <c r="U226" s="365"/>
      <c r="V226" s="365"/>
      <c r="W226" s="365"/>
      <c r="X226" s="365"/>
      <c r="Y226" s="365"/>
      <c r="Z226" s="365"/>
      <c r="AA226" s="365"/>
    </row>
    <row r="227" spans="1:27" ht="15.75" customHeight="1" x14ac:dyDescent="0.25">
      <c r="A227" s="365"/>
      <c r="B227" s="365"/>
      <c r="C227" s="365"/>
      <c r="D227" s="365"/>
      <c r="E227" s="365"/>
      <c r="F227" s="365"/>
      <c r="G227" s="365"/>
      <c r="H227" s="365"/>
      <c r="I227" s="365"/>
      <c r="J227" s="365"/>
      <c r="K227" s="365"/>
      <c r="L227" s="365"/>
      <c r="M227" s="365"/>
      <c r="N227" s="365"/>
      <c r="O227" s="365"/>
      <c r="P227" s="365"/>
      <c r="Q227" s="365"/>
      <c r="R227" s="365"/>
      <c r="S227" s="365"/>
      <c r="T227" s="365"/>
      <c r="U227" s="365"/>
      <c r="V227" s="365"/>
      <c r="W227" s="365"/>
      <c r="X227" s="365"/>
      <c r="Y227" s="365"/>
      <c r="Z227" s="365"/>
      <c r="AA227" s="365"/>
    </row>
    <row r="228" spans="1:27" ht="15.75" customHeight="1" x14ac:dyDescent="0.25">
      <c r="A228" s="365"/>
      <c r="B228" s="365"/>
      <c r="C228" s="365"/>
      <c r="D228" s="365"/>
      <c r="E228" s="365"/>
      <c r="F228" s="365"/>
      <c r="G228" s="365"/>
      <c r="H228" s="365"/>
      <c r="I228" s="365"/>
      <c r="J228" s="365"/>
      <c r="K228" s="365"/>
      <c r="L228" s="365"/>
      <c r="M228" s="365"/>
      <c r="N228" s="365"/>
      <c r="O228" s="365"/>
      <c r="P228" s="365"/>
      <c r="Q228" s="365"/>
      <c r="R228" s="365"/>
      <c r="S228" s="365"/>
      <c r="T228" s="365"/>
      <c r="U228" s="365"/>
      <c r="V228" s="365"/>
      <c r="W228" s="365"/>
      <c r="X228" s="365"/>
      <c r="Y228" s="365"/>
      <c r="Z228" s="365"/>
      <c r="AA228" s="365"/>
    </row>
    <row r="229" spans="1:27" ht="15.75" customHeight="1" x14ac:dyDescent="0.25">
      <c r="A229" s="365"/>
      <c r="B229" s="365"/>
      <c r="C229" s="365"/>
      <c r="D229" s="365"/>
      <c r="E229" s="365"/>
      <c r="F229" s="365"/>
      <c r="G229" s="365"/>
      <c r="H229" s="365"/>
      <c r="I229" s="365"/>
      <c r="J229" s="365"/>
      <c r="K229" s="365"/>
      <c r="L229" s="365"/>
      <c r="M229" s="365"/>
      <c r="N229" s="365"/>
      <c r="O229" s="365"/>
      <c r="P229" s="365"/>
      <c r="Q229" s="365"/>
      <c r="R229" s="365"/>
      <c r="S229" s="365"/>
      <c r="T229" s="365"/>
      <c r="U229" s="365"/>
      <c r="V229" s="365"/>
      <c r="W229" s="365"/>
      <c r="X229" s="365"/>
      <c r="Y229" s="365"/>
      <c r="Z229" s="365"/>
      <c r="AA229" s="365"/>
    </row>
    <row r="230" spans="1:27" ht="15.75" customHeight="1" x14ac:dyDescent="0.25">
      <c r="A230" s="365"/>
      <c r="B230" s="365"/>
      <c r="C230" s="365"/>
      <c r="D230" s="365"/>
      <c r="E230" s="365"/>
      <c r="F230" s="365"/>
      <c r="G230" s="365"/>
      <c r="H230" s="365"/>
      <c r="I230" s="365"/>
      <c r="J230" s="365"/>
      <c r="K230" s="365"/>
      <c r="L230" s="365"/>
      <c r="M230" s="365"/>
      <c r="N230" s="365"/>
      <c r="O230" s="365"/>
      <c r="P230" s="365"/>
      <c r="Q230" s="365"/>
      <c r="R230" s="365"/>
      <c r="S230" s="365"/>
      <c r="T230" s="365"/>
      <c r="U230" s="365"/>
      <c r="V230" s="365"/>
      <c r="W230" s="365"/>
      <c r="X230" s="365"/>
      <c r="Y230" s="365"/>
      <c r="Z230" s="365"/>
      <c r="AA230" s="365"/>
    </row>
    <row r="231" spans="1:27" ht="15.75" customHeight="1" x14ac:dyDescent="0.25">
      <c r="A231" s="365"/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5"/>
      <c r="Q231" s="365"/>
      <c r="R231" s="365"/>
      <c r="S231" s="365"/>
      <c r="T231" s="365"/>
      <c r="U231" s="365"/>
      <c r="V231" s="365"/>
      <c r="W231" s="365"/>
      <c r="X231" s="365"/>
      <c r="Y231" s="365"/>
      <c r="Z231" s="365"/>
      <c r="AA231" s="365"/>
    </row>
    <row r="232" spans="1:27" ht="15.75" customHeight="1" x14ac:dyDescent="0.25">
      <c r="A232" s="365"/>
      <c r="B232" s="365"/>
      <c r="C232" s="365"/>
      <c r="D232" s="365"/>
      <c r="E232" s="365"/>
      <c r="F232" s="365"/>
      <c r="G232" s="365"/>
      <c r="H232" s="365"/>
      <c r="I232" s="365"/>
      <c r="J232" s="365"/>
      <c r="K232" s="365"/>
      <c r="L232" s="365"/>
      <c r="M232" s="365"/>
      <c r="N232" s="365"/>
      <c r="O232" s="365"/>
      <c r="P232" s="365"/>
      <c r="Q232" s="365"/>
      <c r="R232" s="365"/>
      <c r="S232" s="365"/>
      <c r="T232" s="365"/>
      <c r="U232" s="365"/>
      <c r="V232" s="365"/>
      <c r="W232" s="365"/>
      <c r="X232" s="365"/>
      <c r="Y232" s="365"/>
      <c r="Z232" s="365"/>
      <c r="AA232" s="365"/>
    </row>
    <row r="233" spans="1:27" ht="15.75" customHeight="1" x14ac:dyDescent="0.25">
      <c r="A233" s="365"/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  <c r="X233" s="365"/>
      <c r="Y233" s="365"/>
      <c r="Z233" s="365"/>
      <c r="AA233" s="365"/>
    </row>
    <row r="234" spans="1:27" ht="15.75" customHeight="1" x14ac:dyDescent="0.25">
      <c r="A234" s="365"/>
      <c r="B234" s="365"/>
      <c r="C234" s="365"/>
      <c r="D234" s="365"/>
      <c r="E234" s="365"/>
      <c r="F234" s="365"/>
      <c r="G234" s="365"/>
      <c r="H234" s="365"/>
      <c r="I234" s="365"/>
      <c r="J234" s="365"/>
      <c r="K234" s="365"/>
      <c r="L234" s="365"/>
      <c r="M234" s="365"/>
      <c r="N234" s="365"/>
      <c r="O234" s="365"/>
      <c r="P234" s="365"/>
      <c r="Q234" s="365"/>
      <c r="R234" s="365"/>
      <c r="S234" s="365"/>
      <c r="T234" s="365"/>
      <c r="U234" s="365"/>
      <c r="V234" s="365"/>
      <c r="W234" s="365"/>
      <c r="X234" s="365"/>
      <c r="Y234" s="365"/>
      <c r="Z234" s="365"/>
      <c r="AA234" s="365"/>
    </row>
    <row r="235" spans="1:27" ht="15.75" customHeight="1" x14ac:dyDescent="0.25">
      <c r="A235" s="365"/>
      <c r="B235" s="365"/>
      <c r="C235" s="365"/>
      <c r="D235" s="365"/>
      <c r="E235" s="365"/>
      <c r="F235" s="365"/>
      <c r="G235" s="365"/>
      <c r="H235" s="365"/>
      <c r="I235" s="365"/>
      <c r="J235" s="365"/>
      <c r="K235" s="365"/>
      <c r="L235" s="365"/>
      <c r="M235" s="365"/>
      <c r="N235" s="365"/>
      <c r="O235" s="365"/>
      <c r="P235" s="365"/>
      <c r="Q235" s="365"/>
      <c r="R235" s="365"/>
      <c r="S235" s="365"/>
      <c r="T235" s="365"/>
      <c r="U235" s="365"/>
      <c r="V235" s="365"/>
      <c r="W235" s="365"/>
      <c r="X235" s="365"/>
      <c r="Y235" s="365"/>
      <c r="Z235" s="365"/>
      <c r="AA235" s="365"/>
    </row>
    <row r="236" spans="1:27" ht="15.75" customHeight="1" x14ac:dyDescent="0.25">
      <c r="A236" s="365"/>
      <c r="B236" s="365"/>
      <c r="C236" s="365"/>
      <c r="D236" s="365"/>
      <c r="E236" s="365"/>
      <c r="F236" s="365"/>
      <c r="G236" s="365"/>
      <c r="H236" s="365"/>
      <c r="I236" s="365"/>
      <c r="J236" s="365"/>
      <c r="K236" s="365"/>
      <c r="L236" s="365"/>
      <c r="M236" s="365"/>
      <c r="N236" s="365"/>
      <c r="O236" s="365"/>
      <c r="P236" s="365"/>
      <c r="Q236" s="365"/>
      <c r="R236" s="365"/>
      <c r="S236" s="365"/>
      <c r="T236" s="365"/>
      <c r="U236" s="365"/>
      <c r="V236" s="365"/>
      <c r="W236" s="365"/>
      <c r="X236" s="365"/>
      <c r="Y236" s="365"/>
      <c r="Z236" s="365"/>
      <c r="AA236" s="365"/>
    </row>
    <row r="237" spans="1:27" ht="15.75" customHeight="1" x14ac:dyDescent="0.25">
      <c r="A237" s="365"/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5"/>
      <c r="P237" s="365"/>
      <c r="Q237" s="365"/>
      <c r="R237" s="365"/>
      <c r="S237" s="365"/>
      <c r="T237" s="365"/>
      <c r="U237" s="365"/>
      <c r="V237" s="365"/>
      <c r="W237" s="365"/>
      <c r="X237" s="365"/>
      <c r="Y237" s="365"/>
      <c r="Z237" s="365"/>
      <c r="AA237" s="365"/>
    </row>
    <row r="238" spans="1:27" ht="15.75" customHeight="1" x14ac:dyDescent="0.25">
      <c r="A238" s="365"/>
      <c r="B238" s="365"/>
      <c r="C238" s="365"/>
      <c r="D238" s="365"/>
      <c r="E238" s="365"/>
      <c r="F238" s="365"/>
      <c r="G238" s="365"/>
      <c r="H238" s="365"/>
      <c r="I238" s="365"/>
      <c r="J238" s="365"/>
      <c r="K238" s="365"/>
      <c r="L238" s="365"/>
      <c r="M238" s="365"/>
      <c r="N238" s="365"/>
      <c r="O238" s="365"/>
      <c r="P238" s="365"/>
      <c r="Q238" s="365"/>
      <c r="R238" s="365"/>
      <c r="S238" s="365"/>
      <c r="T238" s="365"/>
      <c r="U238" s="365"/>
      <c r="V238" s="365"/>
      <c r="W238" s="365"/>
      <c r="X238" s="365"/>
      <c r="Y238" s="365"/>
      <c r="Z238" s="365"/>
      <c r="AA238" s="365"/>
    </row>
    <row r="239" spans="1:27" ht="15.75" customHeight="1" x14ac:dyDescent="0.25">
      <c r="A239" s="365"/>
      <c r="B239" s="365"/>
      <c r="C239" s="365"/>
      <c r="D239" s="365"/>
      <c r="E239" s="365"/>
      <c r="F239" s="365"/>
      <c r="G239" s="365"/>
      <c r="H239" s="365"/>
      <c r="I239" s="365"/>
      <c r="J239" s="365"/>
      <c r="K239" s="365"/>
      <c r="L239" s="365"/>
      <c r="M239" s="365"/>
      <c r="N239" s="365"/>
      <c r="O239" s="365"/>
      <c r="P239" s="365"/>
      <c r="Q239" s="365"/>
      <c r="R239" s="365"/>
      <c r="S239" s="365"/>
      <c r="T239" s="365"/>
      <c r="U239" s="365"/>
      <c r="V239" s="365"/>
      <c r="W239" s="365"/>
      <c r="X239" s="365"/>
      <c r="Y239" s="365"/>
      <c r="Z239" s="365"/>
      <c r="AA239" s="365"/>
    </row>
    <row r="240" spans="1:27" ht="15.75" customHeight="1" x14ac:dyDescent="0.25">
      <c r="A240" s="365"/>
      <c r="B240" s="365"/>
      <c r="C240" s="365"/>
      <c r="D240" s="365"/>
      <c r="E240" s="365"/>
      <c r="F240" s="365"/>
      <c r="G240" s="365"/>
      <c r="H240" s="365"/>
      <c r="I240" s="365"/>
      <c r="J240" s="365"/>
      <c r="K240" s="365"/>
      <c r="L240" s="365"/>
      <c r="M240" s="365"/>
      <c r="N240" s="365"/>
      <c r="O240" s="365"/>
      <c r="P240" s="365"/>
      <c r="Q240" s="365"/>
      <c r="R240" s="365"/>
      <c r="S240" s="365"/>
      <c r="T240" s="365"/>
      <c r="U240" s="365"/>
      <c r="V240" s="365"/>
      <c r="W240" s="365"/>
      <c r="X240" s="365"/>
      <c r="Y240" s="365"/>
      <c r="Z240" s="365"/>
      <c r="AA240" s="365"/>
    </row>
    <row r="241" spans="1:27" ht="15.75" customHeight="1" x14ac:dyDescent="0.25">
      <c r="A241" s="365"/>
      <c r="B241" s="365"/>
      <c r="C241" s="365"/>
      <c r="D241" s="365"/>
      <c r="E241" s="365"/>
      <c r="F241" s="365"/>
      <c r="G241" s="365"/>
      <c r="H241" s="365"/>
      <c r="I241" s="365"/>
      <c r="J241" s="365"/>
      <c r="K241" s="365"/>
      <c r="L241" s="365"/>
      <c r="M241" s="365"/>
      <c r="N241" s="365"/>
      <c r="O241" s="365"/>
      <c r="P241" s="365"/>
      <c r="Q241" s="365"/>
      <c r="R241" s="365"/>
      <c r="S241" s="365"/>
      <c r="T241" s="365"/>
      <c r="U241" s="365"/>
      <c r="V241" s="365"/>
      <c r="W241" s="365"/>
      <c r="X241" s="365"/>
      <c r="Y241" s="365"/>
      <c r="Z241" s="365"/>
      <c r="AA241" s="365"/>
    </row>
    <row r="242" spans="1:27" ht="15.75" customHeight="1" x14ac:dyDescent="0.25">
      <c r="A242" s="365"/>
      <c r="B242" s="365"/>
      <c r="C242" s="365"/>
      <c r="D242" s="365"/>
      <c r="E242" s="365"/>
      <c r="F242" s="365"/>
      <c r="G242" s="365"/>
      <c r="H242" s="365"/>
      <c r="I242" s="365"/>
      <c r="J242" s="365"/>
      <c r="K242" s="365"/>
      <c r="L242" s="365"/>
      <c r="M242" s="365"/>
      <c r="N242" s="365"/>
      <c r="O242" s="365"/>
      <c r="P242" s="365"/>
      <c r="Q242" s="365"/>
      <c r="R242" s="365"/>
      <c r="S242" s="365"/>
      <c r="T242" s="365"/>
      <c r="U242" s="365"/>
      <c r="V242" s="365"/>
      <c r="W242" s="365"/>
      <c r="X242" s="365"/>
      <c r="Y242" s="365"/>
      <c r="Z242" s="365"/>
      <c r="AA242" s="365"/>
    </row>
    <row r="243" spans="1:27" ht="15.75" customHeight="1" x14ac:dyDescent="0.25">
      <c r="A243" s="365"/>
      <c r="B243" s="365"/>
      <c r="C243" s="365"/>
      <c r="D243" s="365"/>
      <c r="E243" s="365"/>
      <c r="F243" s="365"/>
      <c r="G243" s="365"/>
      <c r="H243" s="365"/>
      <c r="I243" s="365"/>
      <c r="J243" s="365"/>
      <c r="K243" s="365"/>
      <c r="L243" s="365"/>
      <c r="M243" s="365"/>
      <c r="N243" s="365"/>
      <c r="O243" s="365"/>
      <c r="P243" s="365"/>
      <c r="Q243" s="365"/>
      <c r="R243" s="365"/>
      <c r="S243" s="365"/>
      <c r="T243" s="365"/>
      <c r="U243" s="365"/>
      <c r="V243" s="365"/>
      <c r="W243" s="365"/>
      <c r="X243" s="365"/>
      <c r="Y243" s="365"/>
      <c r="Z243" s="365"/>
      <c r="AA243" s="365"/>
    </row>
    <row r="244" spans="1:27" ht="15.75" customHeight="1" x14ac:dyDescent="0.25">
      <c r="A244" s="365"/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5"/>
      <c r="P244" s="365"/>
      <c r="Q244" s="365"/>
      <c r="R244" s="365"/>
      <c r="S244" s="365"/>
      <c r="T244" s="365"/>
      <c r="U244" s="365"/>
      <c r="V244" s="365"/>
      <c r="W244" s="365"/>
      <c r="X244" s="365"/>
      <c r="Y244" s="365"/>
      <c r="Z244" s="365"/>
      <c r="AA244" s="365"/>
    </row>
    <row r="245" spans="1:27" ht="15.75" customHeight="1" x14ac:dyDescent="0.25">
      <c r="A245" s="365"/>
      <c r="B245" s="365"/>
      <c r="C245" s="365"/>
      <c r="D245" s="365"/>
      <c r="E245" s="365"/>
      <c r="F245" s="365"/>
      <c r="G245" s="365"/>
      <c r="H245" s="365"/>
      <c r="I245" s="365"/>
      <c r="J245" s="365"/>
      <c r="K245" s="365"/>
      <c r="L245" s="365"/>
      <c r="M245" s="365"/>
      <c r="N245" s="365"/>
      <c r="O245" s="365"/>
      <c r="P245" s="365"/>
      <c r="Q245" s="365"/>
      <c r="R245" s="365"/>
      <c r="S245" s="365"/>
      <c r="T245" s="365"/>
      <c r="U245" s="365"/>
      <c r="V245" s="365"/>
      <c r="W245" s="365"/>
      <c r="X245" s="365"/>
      <c r="Y245" s="365"/>
      <c r="Z245" s="365"/>
      <c r="AA245" s="365"/>
    </row>
    <row r="246" spans="1:27" ht="15.75" customHeight="1" x14ac:dyDescent="0.25">
      <c r="A246" s="365"/>
      <c r="B246" s="365"/>
      <c r="C246" s="365"/>
      <c r="D246" s="365"/>
      <c r="E246" s="365"/>
      <c r="F246" s="365"/>
      <c r="G246" s="365"/>
      <c r="H246" s="365"/>
      <c r="I246" s="365"/>
      <c r="J246" s="365"/>
      <c r="K246" s="365"/>
      <c r="L246" s="365"/>
      <c r="M246" s="365"/>
      <c r="N246" s="365"/>
      <c r="O246" s="365"/>
      <c r="P246" s="365"/>
      <c r="Q246" s="365"/>
      <c r="R246" s="365"/>
      <c r="S246" s="365"/>
      <c r="T246" s="365"/>
      <c r="U246" s="365"/>
      <c r="V246" s="365"/>
      <c r="W246" s="365"/>
      <c r="X246" s="365"/>
      <c r="Y246" s="365"/>
      <c r="Z246" s="365"/>
      <c r="AA246" s="365"/>
    </row>
    <row r="247" spans="1:27" ht="15.75" customHeight="1" x14ac:dyDescent="0.25">
      <c r="A247" s="365"/>
      <c r="B247" s="365"/>
      <c r="C247" s="365"/>
      <c r="D247" s="365"/>
      <c r="E247" s="365"/>
      <c r="F247" s="365"/>
      <c r="G247" s="365"/>
      <c r="H247" s="365"/>
      <c r="I247" s="365"/>
      <c r="J247" s="365"/>
      <c r="K247" s="365"/>
      <c r="L247" s="365"/>
      <c r="M247" s="365"/>
      <c r="N247" s="365"/>
      <c r="O247" s="365"/>
      <c r="P247" s="365"/>
      <c r="Q247" s="365"/>
      <c r="R247" s="365"/>
      <c r="S247" s="365"/>
      <c r="T247" s="365"/>
      <c r="U247" s="365"/>
      <c r="V247" s="365"/>
      <c r="W247" s="365"/>
      <c r="X247" s="365"/>
      <c r="Y247" s="365"/>
      <c r="Z247" s="365"/>
      <c r="AA247" s="365"/>
    </row>
    <row r="248" spans="1:27" ht="15.75" customHeight="1" x14ac:dyDescent="0.25">
      <c r="A248" s="365"/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5"/>
      <c r="Q248" s="365"/>
      <c r="R248" s="365"/>
      <c r="S248" s="365"/>
      <c r="T248" s="365"/>
      <c r="U248" s="365"/>
      <c r="V248" s="365"/>
      <c r="W248" s="365"/>
      <c r="X248" s="365"/>
      <c r="Y248" s="365"/>
      <c r="Z248" s="365"/>
      <c r="AA248" s="365"/>
    </row>
    <row r="249" spans="1:27" ht="15.75" customHeight="1" x14ac:dyDescent="0.25">
      <c r="A249" s="365"/>
      <c r="B249" s="365"/>
      <c r="C249" s="365"/>
      <c r="D249" s="365"/>
      <c r="E249" s="365"/>
      <c r="F249" s="365"/>
      <c r="G249" s="365"/>
      <c r="H249" s="365"/>
      <c r="I249" s="365"/>
      <c r="J249" s="365"/>
      <c r="K249" s="365"/>
      <c r="L249" s="365"/>
      <c r="M249" s="365"/>
      <c r="N249" s="365"/>
      <c r="O249" s="365"/>
      <c r="P249" s="365"/>
      <c r="Q249" s="365"/>
      <c r="R249" s="365"/>
      <c r="S249" s="365"/>
      <c r="T249" s="365"/>
      <c r="U249" s="365"/>
      <c r="V249" s="365"/>
      <c r="W249" s="365"/>
      <c r="X249" s="365"/>
      <c r="Y249" s="365"/>
      <c r="Z249" s="365"/>
      <c r="AA249" s="365"/>
    </row>
    <row r="250" spans="1:27" ht="15.75" customHeight="1" x14ac:dyDescent="0.25">
      <c r="A250" s="365"/>
      <c r="B250" s="365"/>
      <c r="C250" s="365"/>
      <c r="D250" s="365"/>
      <c r="E250" s="365"/>
      <c r="F250" s="365"/>
      <c r="G250" s="365"/>
      <c r="H250" s="365"/>
      <c r="I250" s="365"/>
      <c r="J250" s="365"/>
      <c r="K250" s="365"/>
      <c r="L250" s="365"/>
      <c r="M250" s="365"/>
      <c r="N250" s="365"/>
      <c r="O250" s="365"/>
      <c r="P250" s="365"/>
      <c r="Q250" s="365"/>
      <c r="R250" s="365"/>
      <c r="S250" s="365"/>
      <c r="T250" s="365"/>
      <c r="U250" s="365"/>
      <c r="V250" s="365"/>
      <c r="W250" s="365"/>
      <c r="X250" s="365"/>
      <c r="Y250" s="365"/>
      <c r="Z250" s="365"/>
      <c r="AA250" s="365"/>
    </row>
    <row r="251" spans="1:27" ht="15.75" customHeight="1" x14ac:dyDescent="0.25">
      <c r="A251" s="365"/>
      <c r="B251" s="365"/>
      <c r="C251" s="365"/>
      <c r="D251" s="365"/>
      <c r="E251" s="365"/>
      <c r="F251" s="365"/>
      <c r="G251" s="365"/>
      <c r="H251" s="365"/>
      <c r="I251" s="365"/>
      <c r="J251" s="365"/>
      <c r="K251" s="365"/>
      <c r="L251" s="365"/>
      <c r="M251" s="365"/>
      <c r="N251" s="365"/>
      <c r="O251" s="365"/>
      <c r="P251" s="365"/>
      <c r="Q251" s="365"/>
      <c r="R251" s="365"/>
      <c r="S251" s="365"/>
      <c r="T251" s="365"/>
      <c r="U251" s="365"/>
      <c r="V251" s="365"/>
      <c r="W251" s="365"/>
      <c r="X251" s="365"/>
      <c r="Y251" s="365"/>
      <c r="Z251" s="365"/>
      <c r="AA251" s="365"/>
    </row>
    <row r="252" spans="1:27" ht="15.75" customHeight="1" x14ac:dyDescent="0.25">
      <c r="A252" s="365"/>
      <c r="B252" s="365"/>
      <c r="C252" s="365"/>
      <c r="D252" s="365"/>
      <c r="E252" s="365"/>
      <c r="F252" s="365"/>
      <c r="G252" s="365"/>
      <c r="H252" s="365"/>
      <c r="I252" s="365"/>
      <c r="J252" s="365"/>
      <c r="K252" s="365"/>
      <c r="L252" s="365"/>
      <c r="M252" s="365"/>
      <c r="N252" s="365"/>
      <c r="O252" s="365"/>
      <c r="P252" s="365"/>
      <c r="Q252" s="365"/>
      <c r="R252" s="365"/>
      <c r="S252" s="365"/>
      <c r="T252" s="365"/>
      <c r="U252" s="365"/>
      <c r="V252" s="365"/>
      <c r="W252" s="365"/>
      <c r="X252" s="365"/>
      <c r="Y252" s="365"/>
      <c r="Z252" s="365"/>
      <c r="AA252" s="365"/>
    </row>
    <row r="253" spans="1:27" ht="15.75" customHeight="1" x14ac:dyDescent="0.25">
      <c r="A253" s="365"/>
      <c r="B253" s="365"/>
      <c r="C253" s="365"/>
      <c r="D253" s="365"/>
      <c r="E253" s="365"/>
      <c r="F253" s="365"/>
      <c r="G253" s="365"/>
      <c r="H253" s="365"/>
      <c r="I253" s="365"/>
      <c r="J253" s="365"/>
      <c r="K253" s="365"/>
      <c r="L253" s="365"/>
      <c r="M253" s="365"/>
      <c r="N253" s="365"/>
      <c r="O253" s="365"/>
      <c r="P253" s="365"/>
      <c r="Q253" s="365"/>
      <c r="R253" s="365"/>
      <c r="S253" s="365"/>
      <c r="T253" s="365"/>
      <c r="U253" s="365"/>
      <c r="V253" s="365"/>
      <c r="W253" s="365"/>
      <c r="X253" s="365"/>
      <c r="Y253" s="365"/>
      <c r="Z253" s="365"/>
      <c r="AA253" s="365"/>
    </row>
    <row r="254" spans="1:27" ht="15.75" customHeight="1" x14ac:dyDescent="0.25">
      <c r="A254" s="365"/>
      <c r="B254" s="365"/>
      <c r="C254" s="365"/>
      <c r="D254" s="365"/>
      <c r="E254" s="365"/>
      <c r="F254" s="365"/>
      <c r="G254" s="365"/>
      <c r="H254" s="365"/>
      <c r="I254" s="365"/>
      <c r="J254" s="365"/>
      <c r="K254" s="365"/>
      <c r="L254" s="365"/>
      <c r="M254" s="365"/>
      <c r="N254" s="365"/>
      <c r="O254" s="365"/>
      <c r="P254" s="365"/>
      <c r="Q254" s="365"/>
      <c r="R254" s="365"/>
      <c r="S254" s="365"/>
      <c r="T254" s="365"/>
      <c r="U254" s="365"/>
      <c r="V254" s="365"/>
      <c r="W254" s="365"/>
      <c r="X254" s="365"/>
      <c r="Y254" s="365"/>
      <c r="Z254" s="365"/>
      <c r="AA254" s="365"/>
    </row>
    <row r="255" spans="1:27" ht="15.75" customHeight="1" x14ac:dyDescent="0.25">
      <c r="A255" s="365"/>
      <c r="B255" s="365"/>
      <c r="C255" s="365"/>
      <c r="D255" s="365"/>
      <c r="E255" s="365"/>
      <c r="F255" s="365"/>
      <c r="G255" s="365"/>
      <c r="H255" s="365"/>
      <c r="I255" s="365"/>
      <c r="J255" s="365"/>
      <c r="K255" s="365"/>
      <c r="L255" s="365"/>
      <c r="M255" s="365"/>
      <c r="N255" s="365"/>
      <c r="O255" s="365"/>
      <c r="P255" s="365"/>
      <c r="Q255" s="365"/>
      <c r="R255" s="365"/>
      <c r="S255" s="365"/>
      <c r="T255" s="365"/>
      <c r="U255" s="365"/>
      <c r="V255" s="365"/>
      <c r="W255" s="365"/>
      <c r="X255" s="365"/>
      <c r="Y255" s="365"/>
      <c r="Z255" s="365"/>
      <c r="AA255" s="365"/>
    </row>
    <row r="256" spans="1:27" ht="15.75" customHeight="1" x14ac:dyDescent="0.25">
      <c r="A256" s="365"/>
      <c r="B256" s="365"/>
      <c r="C256" s="365"/>
      <c r="D256" s="365"/>
      <c r="E256" s="365"/>
      <c r="F256" s="365"/>
      <c r="G256" s="365"/>
      <c r="H256" s="365"/>
      <c r="I256" s="365"/>
      <c r="J256" s="365"/>
      <c r="K256" s="365"/>
      <c r="L256" s="365"/>
      <c r="M256" s="365"/>
      <c r="N256" s="365"/>
      <c r="O256" s="365"/>
      <c r="P256" s="365"/>
      <c r="Q256" s="365"/>
      <c r="R256" s="365"/>
      <c r="S256" s="365"/>
      <c r="T256" s="365"/>
      <c r="U256" s="365"/>
      <c r="V256" s="365"/>
      <c r="W256" s="365"/>
      <c r="X256" s="365"/>
      <c r="Y256" s="365"/>
      <c r="Z256" s="365"/>
      <c r="AA256" s="365"/>
    </row>
    <row r="257" spans="1:27" ht="15.75" customHeight="1" x14ac:dyDescent="0.25">
      <c r="A257" s="365"/>
      <c r="B257" s="365"/>
      <c r="C257" s="365"/>
      <c r="D257" s="365"/>
      <c r="E257" s="365"/>
      <c r="F257" s="365"/>
      <c r="G257" s="365"/>
      <c r="H257" s="365"/>
      <c r="I257" s="365"/>
      <c r="J257" s="365"/>
      <c r="K257" s="365"/>
      <c r="L257" s="365"/>
      <c r="M257" s="365"/>
      <c r="N257" s="365"/>
      <c r="O257" s="365"/>
      <c r="P257" s="365"/>
      <c r="Q257" s="365"/>
      <c r="R257" s="365"/>
      <c r="S257" s="365"/>
      <c r="T257" s="365"/>
      <c r="U257" s="365"/>
      <c r="V257" s="365"/>
      <c r="W257" s="365"/>
      <c r="X257" s="365"/>
      <c r="Y257" s="365"/>
      <c r="Z257" s="365"/>
      <c r="AA257" s="365"/>
    </row>
    <row r="258" spans="1:27" ht="15.75" customHeight="1" x14ac:dyDescent="0.25">
      <c r="A258" s="365"/>
      <c r="B258" s="365"/>
      <c r="C258" s="365"/>
      <c r="D258" s="365"/>
      <c r="E258" s="365"/>
      <c r="F258" s="365"/>
      <c r="G258" s="365"/>
      <c r="H258" s="365"/>
      <c r="I258" s="365"/>
      <c r="J258" s="365"/>
      <c r="K258" s="365"/>
      <c r="L258" s="365"/>
      <c r="M258" s="365"/>
      <c r="N258" s="365"/>
      <c r="O258" s="365"/>
      <c r="P258" s="365"/>
      <c r="Q258" s="365"/>
      <c r="R258" s="365"/>
      <c r="S258" s="365"/>
      <c r="T258" s="365"/>
      <c r="U258" s="365"/>
      <c r="V258" s="365"/>
      <c r="W258" s="365"/>
      <c r="X258" s="365"/>
      <c r="Y258" s="365"/>
      <c r="Z258" s="365"/>
      <c r="AA258" s="365"/>
    </row>
    <row r="259" spans="1:27" ht="15.75" customHeight="1" x14ac:dyDescent="0.25">
      <c r="A259" s="365"/>
      <c r="B259" s="365"/>
      <c r="C259" s="365"/>
      <c r="D259" s="365"/>
      <c r="E259" s="365"/>
      <c r="F259" s="365"/>
      <c r="G259" s="365"/>
      <c r="H259" s="365"/>
      <c r="I259" s="365"/>
      <c r="J259" s="365"/>
      <c r="K259" s="365"/>
      <c r="L259" s="365"/>
      <c r="M259" s="365"/>
      <c r="N259" s="365"/>
      <c r="O259" s="365"/>
      <c r="P259" s="365"/>
      <c r="Q259" s="365"/>
      <c r="R259" s="365"/>
      <c r="S259" s="365"/>
      <c r="T259" s="365"/>
      <c r="U259" s="365"/>
      <c r="V259" s="365"/>
      <c r="W259" s="365"/>
      <c r="X259" s="365"/>
      <c r="Y259" s="365"/>
      <c r="Z259" s="365"/>
      <c r="AA259" s="365"/>
    </row>
    <row r="260" spans="1:27" ht="15.75" customHeight="1" x14ac:dyDescent="0.25">
      <c r="A260" s="365"/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5"/>
      <c r="P260" s="365"/>
      <c r="Q260" s="365"/>
      <c r="R260" s="365"/>
      <c r="S260" s="365"/>
      <c r="T260" s="365"/>
      <c r="U260" s="365"/>
      <c r="V260" s="365"/>
      <c r="W260" s="365"/>
      <c r="X260" s="365"/>
      <c r="Y260" s="365"/>
      <c r="Z260" s="365"/>
      <c r="AA260" s="365"/>
    </row>
    <row r="261" spans="1:27" ht="15.75" customHeight="1" x14ac:dyDescent="0.25">
      <c r="A261" s="365"/>
      <c r="B261" s="365"/>
      <c r="C261" s="365"/>
      <c r="D261" s="365"/>
      <c r="E261" s="365"/>
      <c r="F261" s="365"/>
      <c r="G261" s="365"/>
      <c r="H261" s="365"/>
      <c r="I261" s="365"/>
      <c r="J261" s="365"/>
      <c r="K261" s="365"/>
      <c r="L261" s="365"/>
      <c r="M261" s="365"/>
      <c r="N261" s="365"/>
      <c r="O261" s="365"/>
      <c r="P261" s="365"/>
      <c r="Q261" s="365"/>
      <c r="R261" s="365"/>
      <c r="S261" s="365"/>
      <c r="T261" s="365"/>
      <c r="U261" s="365"/>
      <c r="V261" s="365"/>
      <c r="W261" s="365"/>
      <c r="X261" s="365"/>
      <c r="Y261" s="365"/>
      <c r="Z261" s="365"/>
      <c r="AA261" s="365"/>
    </row>
    <row r="262" spans="1:27" ht="15.75" customHeight="1" x14ac:dyDescent="0.25">
      <c r="A262" s="365"/>
      <c r="B262" s="365"/>
      <c r="C262" s="365"/>
      <c r="D262" s="365"/>
      <c r="E262" s="365"/>
      <c r="F262" s="365"/>
      <c r="G262" s="365"/>
      <c r="H262" s="365"/>
      <c r="I262" s="365"/>
      <c r="J262" s="365"/>
      <c r="K262" s="365"/>
      <c r="L262" s="365"/>
      <c r="M262" s="365"/>
      <c r="N262" s="365"/>
      <c r="O262" s="365"/>
      <c r="P262" s="365"/>
      <c r="Q262" s="365"/>
      <c r="R262" s="365"/>
      <c r="S262" s="365"/>
      <c r="T262" s="365"/>
      <c r="U262" s="365"/>
      <c r="V262" s="365"/>
      <c r="W262" s="365"/>
      <c r="X262" s="365"/>
      <c r="Y262" s="365"/>
      <c r="Z262" s="365"/>
      <c r="AA262" s="365"/>
    </row>
    <row r="263" spans="1:27" ht="15.75" customHeight="1" x14ac:dyDescent="0.25">
      <c r="A263" s="365"/>
      <c r="B263" s="365"/>
      <c r="C263" s="365"/>
      <c r="D263" s="365"/>
      <c r="E263" s="365"/>
      <c r="F263" s="365"/>
      <c r="G263" s="365"/>
      <c r="H263" s="365"/>
      <c r="I263" s="365"/>
      <c r="J263" s="365"/>
      <c r="K263" s="365"/>
      <c r="L263" s="365"/>
      <c r="M263" s="365"/>
      <c r="N263" s="365"/>
      <c r="O263" s="365"/>
      <c r="P263" s="365"/>
      <c r="Q263" s="365"/>
      <c r="R263" s="365"/>
      <c r="S263" s="365"/>
      <c r="T263" s="365"/>
      <c r="U263" s="365"/>
      <c r="V263" s="365"/>
      <c r="W263" s="365"/>
      <c r="X263" s="365"/>
      <c r="Y263" s="365"/>
      <c r="Z263" s="365"/>
      <c r="AA263" s="365"/>
    </row>
    <row r="264" spans="1:27" ht="15.75" customHeight="1" x14ac:dyDescent="0.25">
      <c r="A264" s="365"/>
      <c r="B264" s="365"/>
      <c r="C264" s="365"/>
      <c r="D264" s="365"/>
      <c r="E264" s="365"/>
      <c r="F264" s="365"/>
      <c r="G264" s="365"/>
      <c r="H264" s="365"/>
      <c r="I264" s="365"/>
      <c r="J264" s="365"/>
      <c r="K264" s="365"/>
      <c r="L264" s="365"/>
      <c r="M264" s="365"/>
      <c r="N264" s="365"/>
      <c r="O264" s="365"/>
      <c r="P264" s="365"/>
      <c r="Q264" s="365"/>
      <c r="R264" s="365"/>
      <c r="S264" s="365"/>
      <c r="T264" s="365"/>
      <c r="U264" s="365"/>
      <c r="V264" s="365"/>
      <c r="W264" s="365"/>
      <c r="X264" s="365"/>
      <c r="Y264" s="365"/>
      <c r="Z264" s="365"/>
      <c r="AA264" s="365"/>
    </row>
    <row r="265" spans="1:27" ht="15.75" customHeight="1" x14ac:dyDescent="0.25">
      <c r="A265" s="365"/>
      <c r="B265" s="365"/>
      <c r="C265" s="365"/>
      <c r="D265" s="365"/>
      <c r="E265" s="365"/>
      <c r="F265" s="365"/>
      <c r="G265" s="365"/>
      <c r="H265" s="365"/>
      <c r="I265" s="365"/>
      <c r="J265" s="365"/>
      <c r="K265" s="365"/>
      <c r="L265" s="365"/>
      <c r="M265" s="365"/>
      <c r="N265" s="365"/>
      <c r="O265" s="365"/>
      <c r="P265" s="365"/>
      <c r="Q265" s="365"/>
      <c r="R265" s="365"/>
      <c r="S265" s="365"/>
      <c r="T265" s="365"/>
      <c r="U265" s="365"/>
      <c r="V265" s="365"/>
      <c r="W265" s="365"/>
      <c r="X265" s="365"/>
      <c r="Y265" s="365"/>
      <c r="Z265" s="365"/>
      <c r="AA265" s="365"/>
    </row>
    <row r="266" spans="1:27" ht="15.75" customHeight="1" x14ac:dyDescent="0.25">
      <c r="A266" s="365"/>
      <c r="B266" s="365"/>
      <c r="C266" s="365"/>
      <c r="D266" s="365"/>
      <c r="E266" s="365"/>
      <c r="F266" s="365"/>
      <c r="G266" s="365"/>
      <c r="H266" s="365"/>
      <c r="I266" s="365"/>
      <c r="J266" s="365"/>
      <c r="K266" s="365"/>
      <c r="L266" s="365"/>
      <c r="M266" s="365"/>
      <c r="N266" s="365"/>
      <c r="O266" s="365"/>
      <c r="P266" s="365"/>
      <c r="Q266" s="365"/>
      <c r="R266" s="365"/>
      <c r="S266" s="365"/>
      <c r="T266" s="365"/>
      <c r="U266" s="365"/>
      <c r="V266" s="365"/>
      <c r="W266" s="365"/>
      <c r="X266" s="365"/>
      <c r="Y266" s="365"/>
      <c r="Z266" s="365"/>
      <c r="AA266" s="365"/>
    </row>
    <row r="267" spans="1:27" ht="15.75" customHeight="1" x14ac:dyDescent="0.25">
      <c r="A267" s="365"/>
      <c r="B267" s="365"/>
      <c r="C267" s="365"/>
      <c r="D267" s="365"/>
      <c r="E267" s="365"/>
      <c r="F267" s="365"/>
      <c r="G267" s="365"/>
      <c r="H267" s="365"/>
      <c r="I267" s="365"/>
      <c r="J267" s="365"/>
      <c r="K267" s="365"/>
      <c r="L267" s="365"/>
      <c r="M267" s="365"/>
      <c r="N267" s="365"/>
      <c r="O267" s="365"/>
      <c r="P267" s="365"/>
      <c r="Q267" s="365"/>
      <c r="R267" s="365"/>
      <c r="S267" s="365"/>
      <c r="T267" s="365"/>
      <c r="U267" s="365"/>
      <c r="V267" s="365"/>
      <c r="W267" s="365"/>
      <c r="X267" s="365"/>
      <c r="Y267" s="365"/>
      <c r="Z267" s="365"/>
      <c r="AA267" s="365"/>
    </row>
    <row r="268" spans="1:27" ht="15.75" customHeight="1" x14ac:dyDescent="0.25">
      <c r="A268" s="365"/>
      <c r="B268" s="365"/>
      <c r="C268" s="365"/>
      <c r="D268" s="365"/>
      <c r="E268" s="365"/>
      <c r="F268" s="365"/>
      <c r="G268" s="365"/>
      <c r="H268" s="365"/>
      <c r="I268" s="365"/>
      <c r="J268" s="365"/>
      <c r="K268" s="365"/>
      <c r="L268" s="365"/>
      <c r="M268" s="365"/>
      <c r="N268" s="365"/>
      <c r="O268" s="365"/>
      <c r="P268" s="365"/>
      <c r="Q268" s="365"/>
      <c r="R268" s="365"/>
      <c r="S268" s="365"/>
      <c r="T268" s="365"/>
      <c r="U268" s="365"/>
      <c r="V268" s="365"/>
      <c r="W268" s="365"/>
      <c r="X268" s="365"/>
      <c r="Y268" s="365"/>
      <c r="Z268" s="365"/>
      <c r="AA268" s="365"/>
    </row>
    <row r="269" spans="1:27" ht="15.75" customHeight="1" x14ac:dyDescent="0.25">
      <c r="A269" s="365"/>
      <c r="B269" s="365"/>
      <c r="C269" s="365"/>
      <c r="D269" s="365"/>
      <c r="E269" s="365"/>
      <c r="F269" s="365"/>
      <c r="G269" s="365"/>
      <c r="H269" s="365"/>
      <c r="I269" s="365"/>
      <c r="J269" s="365"/>
      <c r="K269" s="365"/>
      <c r="L269" s="365"/>
      <c r="M269" s="365"/>
      <c r="N269" s="365"/>
      <c r="O269" s="365"/>
      <c r="P269" s="365"/>
      <c r="Q269" s="365"/>
      <c r="R269" s="365"/>
      <c r="S269" s="365"/>
      <c r="T269" s="365"/>
      <c r="U269" s="365"/>
      <c r="V269" s="365"/>
      <c r="W269" s="365"/>
      <c r="X269" s="365"/>
      <c r="Y269" s="365"/>
      <c r="Z269" s="365"/>
      <c r="AA269" s="365"/>
    </row>
    <row r="270" spans="1:27" ht="15.75" customHeight="1" x14ac:dyDescent="0.25">
      <c r="A270" s="365"/>
      <c r="B270" s="365"/>
      <c r="C270" s="365"/>
      <c r="D270" s="365"/>
      <c r="E270" s="365"/>
      <c r="F270" s="365"/>
      <c r="G270" s="365"/>
      <c r="H270" s="365"/>
      <c r="I270" s="365"/>
      <c r="J270" s="365"/>
      <c r="K270" s="365"/>
      <c r="L270" s="365"/>
      <c r="M270" s="365"/>
      <c r="N270" s="365"/>
      <c r="O270" s="365"/>
      <c r="P270" s="365"/>
      <c r="Q270" s="365"/>
      <c r="R270" s="365"/>
      <c r="S270" s="365"/>
      <c r="T270" s="365"/>
      <c r="U270" s="365"/>
      <c r="V270" s="365"/>
      <c r="W270" s="365"/>
      <c r="X270" s="365"/>
      <c r="Y270" s="365"/>
      <c r="Z270" s="365"/>
      <c r="AA270" s="365"/>
    </row>
    <row r="271" spans="1:27" ht="15.75" customHeight="1" x14ac:dyDescent="0.25">
      <c r="A271" s="365"/>
      <c r="B271" s="365"/>
      <c r="C271" s="365"/>
      <c r="D271" s="365"/>
      <c r="E271" s="365"/>
      <c r="F271" s="365"/>
      <c r="G271" s="365"/>
      <c r="H271" s="365"/>
      <c r="I271" s="365"/>
      <c r="J271" s="365"/>
      <c r="K271" s="365"/>
      <c r="L271" s="365"/>
      <c r="M271" s="365"/>
      <c r="N271" s="365"/>
      <c r="O271" s="365"/>
      <c r="P271" s="365"/>
      <c r="Q271" s="365"/>
      <c r="R271" s="365"/>
      <c r="S271" s="365"/>
      <c r="T271" s="365"/>
      <c r="U271" s="365"/>
      <c r="V271" s="365"/>
      <c r="W271" s="365"/>
      <c r="X271" s="365"/>
      <c r="Y271" s="365"/>
      <c r="Z271" s="365"/>
      <c r="AA271" s="365"/>
    </row>
    <row r="272" spans="1:27" ht="15.75" customHeight="1" x14ac:dyDescent="0.25">
      <c r="A272" s="365"/>
      <c r="B272" s="365"/>
      <c r="C272" s="365"/>
      <c r="D272" s="365"/>
      <c r="E272" s="365"/>
      <c r="F272" s="365"/>
      <c r="G272" s="365"/>
      <c r="H272" s="365"/>
      <c r="I272" s="365"/>
      <c r="J272" s="365"/>
      <c r="K272" s="365"/>
      <c r="L272" s="365"/>
      <c r="M272" s="365"/>
      <c r="N272" s="365"/>
      <c r="O272" s="365"/>
      <c r="P272" s="365"/>
      <c r="Q272" s="365"/>
      <c r="R272" s="365"/>
      <c r="S272" s="365"/>
      <c r="T272" s="365"/>
      <c r="U272" s="365"/>
      <c r="V272" s="365"/>
      <c r="W272" s="365"/>
      <c r="X272" s="365"/>
      <c r="Y272" s="365"/>
      <c r="Z272" s="365"/>
      <c r="AA272" s="365"/>
    </row>
    <row r="273" spans="1:27" ht="15.75" customHeight="1" x14ac:dyDescent="0.25">
      <c r="A273" s="365"/>
      <c r="B273" s="365"/>
      <c r="C273" s="365"/>
      <c r="D273" s="365"/>
      <c r="E273" s="365"/>
      <c r="F273" s="365"/>
      <c r="G273" s="365"/>
      <c r="H273" s="365"/>
      <c r="I273" s="365"/>
      <c r="J273" s="365"/>
      <c r="K273" s="365"/>
      <c r="L273" s="365"/>
      <c r="M273" s="365"/>
      <c r="N273" s="365"/>
      <c r="O273" s="365"/>
      <c r="P273" s="365"/>
      <c r="Q273" s="365"/>
      <c r="R273" s="365"/>
      <c r="S273" s="365"/>
      <c r="T273" s="365"/>
      <c r="U273" s="365"/>
      <c r="V273" s="365"/>
      <c r="W273" s="365"/>
      <c r="X273" s="365"/>
      <c r="Y273" s="365"/>
      <c r="Z273" s="365"/>
      <c r="AA273" s="365"/>
    </row>
    <row r="274" spans="1:27" ht="15.75" customHeight="1" x14ac:dyDescent="0.25">
      <c r="A274" s="365"/>
      <c r="B274" s="365"/>
      <c r="C274" s="365"/>
      <c r="D274" s="365"/>
      <c r="E274" s="365"/>
      <c r="F274" s="365"/>
      <c r="G274" s="365"/>
      <c r="H274" s="365"/>
      <c r="I274" s="365"/>
      <c r="J274" s="365"/>
      <c r="K274" s="365"/>
      <c r="L274" s="365"/>
      <c r="M274" s="365"/>
      <c r="N274" s="365"/>
      <c r="O274" s="365"/>
      <c r="P274" s="365"/>
      <c r="Q274" s="365"/>
      <c r="R274" s="365"/>
      <c r="S274" s="365"/>
      <c r="T274" s="365"/>
      <c r="U274" s="365"/>
      <c r="V274" s="365"/>
      <c r="W274" s="365"/>
      <c r="X274" s="365"/>
      <c r="Y274" s="365"/>
      <c r="Z274" s="365"/>
      <c r="AA274" s="365"/>
    </row>
    <row r="275" spans="1:27" ht="15.75" customHeight="1" x14ac:dyDescent="0.25">
      <c r="A275" s="365"/>
      <c r="B275" s="365"/>
      <c r="C275" s="365"/>
      <c r="D275" s="365"/>
      <c r="E275" s="365"/>
      <c r="F275" s="365"/>
      <c r="G275" s="365"/>
      <c r="H275" s="365"/>
      <c r="I275" s="365"/>
      <c r="J275" s="365"/>
      <c r="K275" s="365"/>
      <c r="L275" s="365"/>
      <c r="M275" s="365"/>
      <c r="N275" s="365"/>
      <c r="O275" s="365"/>
      <c r="P275" s="365"/>
      <c r="Q275" s="365"/>
      <c r="R275" s="365"/>
      <c r="S275" s="365"/>
      <c r="T275" s="365"/>
      <c r="U275" s="365"/>
      <c r="V275" s="365"/>
      <c r="W275" s="365"/>
      <c r="X275" s="365"/>
      <c r="Y275" s="365"/>
      <c r="Z275" s="365"/>
      <c r="AA275" s="365"/>
    </row>
    <row r="276" spans="1:27" ht="15.75" customHeight="1" x14ac:dyDescent="0.25">
      <c r="A276" s="365"/>
      <c r="B276" s="365"/>
      <c r="C276" s="365"/>
      <c r="D276" s="365"/>
      <c r="E276" s="365"/>
      <c r="F276" s="365"/>
      <c r="G276" s="365"/>
      <c r="H276" s="365"/>
      <c r="I276" s="365"/>
      <c r="J276" s="365"/>
      <c r="K276" s="365"/>
      <c r="L276" s="365"/>
      <c r="M276" s="365"/>
      <c r="N276" s="365"/>
      <c r="O276" s="365"/>
      <c r="P276" s="365"/>
      <c r="Q276" s="365"/>
      <c r="R276" s="365"/>
      <c r="S276" s="365"/>
      <c r="T276" s="365"/>
      <c r="U276" s="365"/>
      <c r="V276" s="365"/>
      <c r="W276" s="365"/>
      <c r="X276" s="365"/>
      <c r="Y276" s="365"/>
      <c r="Z276" s="365"/>
      <c r="AA276" s="365"/>
    </row>
    <row r="277" spans="1:27" ht="15.75" customHeight="1" x14ac:dyDescent="0.25">
      <c r="A277" s="365"/>
      <c r="B277" s="365"/>
      <c r="C277" s="365"/>
      <c r="D277" s="365"/>
      <c r="E277" s="365"/>
      <c r="F277" s="365"/>
      <c r="G277" s="365"/>
      <c r="H277" s="365"/>
      <c r="I277" s="365"/>
      <c r="J277" s="365"/>
      <c r="K277" s="365"/>
      <c r="L277" s="365"/>
      <c r="M277" s="365"/>
      <c r="N277" s="365"/>
      <c r="O277" s="365"/>
      <c r="P277" s="365"/>
      <c r="Q277" s="365"/>
      <c r="R277" s="365"/>
      <c r="S277" s="365"/>
      <c r="T277" s="365"/>
      <c r="U277" s="365"/>
      <c r="V277" s="365"/>
      <c r="W277" s="365"/>
      <c r="X277" s="365"/>
      <c r="Y277" s="365"/>
      <c r="Z277" s="365"/>
      <c r="AA277" s="365"/>
    </row>
    <row r="278" spans="1:27" ht="15.75" customHeight="1" x14ac:dyDescent="0.25">
      <c r="A278" s="365"/>
      <c r="B278" s="365"/>
      <c r="C278" s="365"/>
      <c r="D278" s="365"/>
      <c r="E278" s="365"/>
      <c r="F278" s="365"/>
      <c r="G278" s="365"/>
      <c r="H278" s="365"/>
      <c r="I278" s="365"/>
      <c r="J278" s="365"/>
      <c r="K278" s="365"/>
      <c r="L278" s="365"/>
      <c r="M278" s="365"/>
      <c r="N278" s="365"/>
      <c r="O278" s="365"/>
      <c r="P278" s="365"/>
      <c r="Q278" s="365"/>
      <c r="R278" s="365"/>
      <c r="S278" s="365"/>
      <c r="T278" s="365"/>
      <c r="U278" s="365"/>
      <c r="V278" s="365"/>
      <c r="W278" s="365"/>
      <c r="X278" s="365"/>
      <c r="Y278" s="365"/>
      <c r="Z278" s="365"/>
      <c r="AA278" s="365"/>
    </row>
    <row r="279" spans="1:27" ht="15.75" customHeight="1" x14ac:dyDescent="0.25">
      <c r="A279" s="365"/>
      <c r="B279" s="365"/>
      <c r="C279" s="365"/>
      <c r="D279" s="365"/>
      <c r="E279" s="365"/>
      <c r="F279" s="365"/>
      <c r="G279" s="365"/>
      <c r="H279" s="365"/>
      <c r="I279" s="365"/>
      <c r="J279" s="365"/>
      <c r="K279" s="365"/>
      <c r="L279" s="365"/>
      <c r="M279" s="365"/>
      <c r="N279" s="365"/>
      <c r="O279" s="365"/>
      <c r="P279" s="365"/>
      <c r="Q279" s="365"/>
      <c r="R279" s="365"/>
      <c r="S279" s="365"/>
      <c r="T279" s="365"/>
      <c r="U279" s="365"/>
      <c r="V279" s="365"/>
      <c r="W279" s="365"/>
      <c r="X279" s="365"/>
      <c r="Y279" s="365"/>
      <c r="Z279" s="365"/>
      <c r="AA279" s="365"/>
    </row>
    <row r="280" spans="1:27" ht="15.75" customHeight="1" x14ac:dyDescent="0.25">
      <c r="A280" s="365"/>
      <c r="B280" s="365"/>
      <c r="C280" s="365"/>
      <c r="D280" s="365"/>
      <c r="E280" s="365"/>
      <c r="F280" s="365"/>
      <c r="G280" s="365"/>
      <c r="H280" s="365"/>
      <c r="I280" s="365"/>
      <c r="J280" s="365"/>
      <c r="K280" s="365"/>
      <c r="L280" s="365"/>
      <c r="M280" s="365"/>
      <c r="N280" s="365"/>
      <c r="O280" s="365"/>
      <c r="P280" s="365"/>
      <c r="Q280" s="365"/>
      <c r="R280" s="365"/>
      <c r="S280" s="365"/>
      <c r="T280" s="365"/>
      <c r="U280" s="365"/>
      <c r="V280" s="365"/>
      <c r="W280" s="365"/>
      <c r="X280" s="365"/>
      <c r="Y280" s="365"/>
      <c r="Z280" s="365"/>
      <c r="AA280" s="365"/>
    </row>
    <row r="281" spans="1:27" ht="15.75" customHeight="1" x14ac:dyDescent="0.25">
      <c r="A281" s="365"/>
      <c r="B281" s="365"/>
      <c r="C281" s="365"/>
      <c r="D281" s="365"/>
      <c r="E281" s="365"/>
      <c r="F281" s="365"/>
      <c r="G281" s="365"/>
      <c r="H281" s="365"/>
      <c r="I281" s="365"/>
      <c r="J281" s="365"/>
      <c r="K281" s="365"/>
      <c r="L281" s="365"/>
      <c r="M281" s="365"/>
      <c r="N281" s="365"/>
      <c r="O281" s="365"/>
      <c r="P281" s="365"/>
      <c r="Q281" s="365"/>
      <c r="R281" s="365"/>
      <c r="S281" s="365"/>
      <c r="T281" s="365"/>
      <c r="U281" s="365"/>
      <c r="V281" s="365"/>
      <c r="W281" s="365"/>
      <c r="X281" s="365"/>
      <c r="Y281" s="365"/>
      <c r="Z281" s="365"/>
      <c r="AA281" s="365"/>
    </row>
    <row r="282" spans="1:27" ht="15.75" customHeight="1" x14ac:dyDescent="0.25">
      <c r="A282" s="365"/>
      <c r="B282" s="365"/>
      <c r="C282" s="365"/>
      <c r="D282" s="365"/>
      <c r="E282" s="365"/>
      <c r="F282" s="365"/>
      <c r="G282" s="365"/>
      <c r="H282" s="365"/>
      <c r="I282" s="365"/>
      <c r="J282" s="365"/>
      <c r="K282" s="365"/>
      <c r="L282" s="365"/>
      <c r="M282" s="365"/>
      <c r="N282" s="365"/>
      <c r="O282" s="365"/>
      <c r="P282" s="365"/>
      <c r="Q282" s="365"/>
      <c r="R282" s="365"/>
      <c r="S282" s="365"/>
      <c r="T282" s="365"/>
      <c r="U282" s="365"/>
      <c r="V282" s="365"/>
      <c r="W282" s="365"/>
      <c r="X282" s="365"/>
      <c r="Y282" s="365"/>
      <c r="Z282" s="365"/>
      <c r="AA282" s="365"/>
    </row>
    <row r="283" spans="1:27" ht="15.75" customHeight="1" x14ac:dyDescent="0.25">
      <c r="A283" s="365"/>
      <c r="B283" s="365"/>
      <c r="C283" s="365"/>
      <c r="D283" s="365"/>
      <c r="E283" s="365"/>
      <c r="F283" s="365"/>
      <c r="G283" s="365"/>
      <c r="H283" s="365"/>
      <c r="I283" s="365"/>
      <c r="J283" s="365"/>
      <c r="K283" s="365"/>
      <c r="L283" s="365"/>
      <c r="M283" s="365"/>
      <c r="N283" s="365"/>
      <c r="O283" s="365"/>
      <c r="P283" s="365"/>
      <c r="Q283" s="365"/>
      <c r="R283" s="365"/>
      <c r="S283" s="365"/>
      <c r="T283" s="365"/>
      <c r="U283" s="365"/>
      <c r="V283" s="365"/>
      <c r="W283" s="365"/>
      <c r="X283" s="365"/>
      <c r="Y283" s="365"/>
      <c r="Z283" s="365"/>
      <c r="AA283" s="365"/>
    </row>
    <row r="284" spans="1:27" ht="15.75" customHeight="1" x14ac:dyDescent="0.25">
      <c r="A284" s="365"/>
      <c r="B284" s="365"/>
      <c r="C284" s="365"/>
      <c r="D284" s="365"/>
      <c r="E284" s="365"/>
      <c r="F284" s="365"/>
      <c r="G284" s="365"/>
      <c r="H284" s="365"/>
      <c r="I284" s="365"/>
      <c r="J284" s="365"/>
      <c r="K284" s="365"/>
      <c r="L284" s="365"/>
      <c r="M284" s="365"/>
      <c r="N284" s="365"/>
      <c r="O284" s="365"/>
      <c r="P284" s="365"/>
      <c r="Q284" s="365"/>
      <c r="R284" s="365"/>
      <c r="S284" s="365"/>
      <c r="T284" s="365"/>
      <c r="U284" s="365"/>
      <c r="V284" s="365"/>
      <c r="W284" s="365"/>
      <c r="X284" s="365"/>
      <c r="Y284" s="365"/>
      <c r="Z284" s="365"/>
      <c r="AA284" s="365"/>
    </row>
    <row r="285" spans="1:27" ht="15.75" customHeight="1" x14ac:dyDescent="0.25">
      <c r="A285" s="365"/>
      <c r="B285" s="365"/>
      <c r="C285" s="365"/>
      <c r="D285" s="365"/>
      <c r="E285" s="365"/>
      <c r="F285" s="365"/>
      <c r="G285" s="365"/>
      <c r="H285" s="365"/>
      <c r="I285" s="365"/>
      <c r="J285" s="365"/>
      <c r="K285" s="365"/>
      <c r="L285" s="365"/>
      <c r="M285" s="365"/>
      <c r="N285" s="365"/>
      <c r="O285" s="365"/>
      <c r="P285" s="365"/>
      <c r="Q285" s="365"/>
      <c r="R285" s="365"/>
      <c r="S285" s="365"/>
      <c r="T285" s="365"/>
      <c r="U285" s="365"/>
      <c r="V285" s="365"/>
      <c r="W285" s="365"/>
      <c r="X285" s="365"/>
      <c r="Y285" s="365"/>
      <c r="Z285" s="365"/>
      <c r="AA285" s="365"/>
    </row>
    <row r="286" spans="1:27" ht="15.75" customHeight="1" x14ac:dyDescent="0.25">
      <c r="A286" s="365"/>
      <c r="B286" s="365"/>
      <c r="C286" s="365"/>
      <c r="D286" s="365"/>
      <c r="E286" s="365"/>
      <c r="F286" s="365"/>
      <c r="G286" s="365"/>
      <c r="H286" s="365"/>
      <c r="I286" s="365"/>
      <c r="J286" s="365"/>
      <c r="K286" s="365"/>
      <c r="L286" s="365"/>
      <c r="M286" s="365"/>
      <c r="N286" s="365"/>
      <c r="O286" s="365"/>
      <c r="P286" s="365"/>
      <c r="Q286" s="365"/>
      <c r="R286" s="365"/>
      <c r="S286" s="365"/>
      <c r="T286" s="365"/>
      <c r="U286" s="365"/>
      <c r="V286" s="365"/>
      <c r="W286" s="365"/>
      <c r="X286" s="365"/>
      <c r="Y286" s="365"/>
      <c r="Z286" s="365"/>
      <c r="AA286" s="365"/>
    </row>
    <row r="287" spans="1:27" ht="15.75" customHeight="1" x14ac:dyDescent="0.25">
      <c r="A287" s="365"/>
      <c r="B287" s="365"/>
      <c r="C287" s="365"/>
      <c r="D287" s="365"/>
      <c r="E287" s="365"/>
      <c r="F287" s="365"/>
      <c r="G287" s="365"/>
      <c r="H287" s="365"/>
      <c r="I287" s="365"/>
      <c r="J287" s="365"/>
      <c r="K287" s="365"/>
      <c r="L287" s="365"/>
      <c r="M287" s="365"/>
      <c r="N287" s="365"/>
      <c r="O287" s="365"/>
      <c r="P287" s="365"/>
      <c r="Q287" s="365"/>
      <c r="R287" s="365"/>
      <c r="S287" s="365"/>
      <c r="T287" s="365"/>
      <c r="U287" s="365"/>
      <c r="V287" s="365"/>
      <c r="W287" s="365"/>
      <c r="X287" s="365"/>
      <c r="Y287" s="365"/>
      <c r="Z287" s="365"/>
      <c r="AA287" s="365"/>
    </row>
    <row r="288" spans="1:27" ht="15.75" customHeight="1" x14ac:dyDescent="0.25">
      <c r="A288" s="365"/>
      <c r="B288" s="365"/>
      <c r="C288" s="365"/>
      <c r="D288" s="365"/>
      <c r="E288" s="365"/>
      <c r="F288" s="365"/>
      <c r="G288" s="365"/>
      <c r="H288" s="365"/>
      <c r="I288" s="365"/>
      <c r="J288" s="365"/>
      <c r="K288" s="365"/>
      <c r="L288" s="365"/>
      <c r="M288" s="365"/>
      <c r="N288" s="365"/>
      <c r="O288" s="365"/>
      <c r="P288" s="365"/>
      <c r="Q288" s="365"/>
      <c r="R288" s="365"/>
      <c r="S288" s="365"/>
      <c r="T288" s="365"/>
      <c r="U288" s="365"/>
      <c r="V288" s="365"/>
      <c r="W288" s="365"/>
      <c r="X288" s="365"/>
      <c r="Y288" s="365"/>
      <c r="Z288" s="365"/>
      <c r="AA288" s="365"/>
    </row>
    <row r="289" spans="1:27" ht="15.75" customHeight="1" x14ac:dyDescent="0.25">
      <c r="A289" s="365"/>
      <c r="B289" s="365"/>
      <c r="C289" s="365"/>
      <c r="D289" s="365"/>
      <c r="E289" s="365"/>
      <c r="F289" s="365"/>
      <c r="G289" s="365"/>
      <c r="H289" s="365"/>
      <c r="I289" s="365"/>
      <c r="J289" s="365"/>
      <c r="K289" s="365"/>
      <c r="L289" s="365"/>
      <c r="M289" s="365"/>
      <c r="N289" s="365"/>
      <c r="O289" s="365"/>
      <c r="P289" s="365"/>
      <c r="Q289" s="365"/>
      <c r="R289" s="365"/>
      <c r="S289" s="365"/>
      <c r="T289" s="365"/>
      <c r="U289" s="365"/>
      <c r="V289" s="365"/>
      <c r="W289" s="365"/>
      <c r="X289" s="365"/>
      <c r="Y289" s="365"/>
      <c r="Z289" s="365"/>
      <c r="AA289" s="365"/>
    </row>
    <row r="290" spans="1:27" ht="15.75" customHeight="1" x14ac:dyDescent="0.25">
      <c r="A290" s="365"/>
      <c r="B290" s="365"/>
      <c r="C290" s="365"/>
      <c r="D290" s="365"/>
      <c r="E290" s="365"/>
      <c r="F290" s="365"/>
      <c r="G290" s="365"/>
      <c r="H290" s="365"/>
      <c r="I290" s="365"/>
      <c r="J290" s="365"/>
      <c r="K290" s="365"/>
      <c r="L290" s="365"/>
      <c r="M290" s="365"/>
      <c r="N290" s="365"/>
      <c r="O290" s="365"/>
      <c r="P290" s="365"/>
      <c r="Q290" s="365"/>
      <c r="R290" s="365"/>
      <c r="S290" s="365"/>
      <c r="T290" s="365"/>
      <c r="U290" s="365"/>
      <c r="V290" s="365"/>
      <c r="W290" s="365"/>
      <c r="X290" s="365"/>
      <c r="Y290" s="365"/>
      <c r="Z290" s="365"/>
      <c r="AA290" s="365"/>
    </row>
    <row r="291" spans="1:27" ht="15.75" customHeight="1" x14ac:dyDescent="0.25">
      <c r="A291" s="365"/>
      <c r="B291" s="365"/>
      <c r="C291" s="365"/>
      <c r="D291" s="365"/>
      <c r="E291" s="365"/>
      <c r="F291" s="365"/>
      <c r="G291" s="365"/>
      <c r="H291" s="365"/>
      <c r="I291" s="365"/>
      <c r="J291" s="365"/>
      <c r="K291" s="365"/>
      <c r="L291" s="365"/>
      <c r="M291" s="365"/>
      <c r="N291" s="365"/>
      <c r="O291" s="365"/>
      <c r="P291" s="365"/>
      <c r="Q291" s="365"/>
      <c r="R291" s="365"/>
      <c r="S291" s="365"/>
      <c r="T291" s="365"/>
      <c r="U291" s="365"/>
      <c r="V291" s="365"/>
      <c r="W291" s="365"/>
      <c r="X291" s="365"/>
      <c r="Y291" s="365"/>
      <c r="Z291" s="365"/>
      <c r="AA291" s="365"/>
    </row>
    <row r="292" spans="1:27" ht="15.75" customHeight="1" x14ac:dyDescent="0.25">
      <c r="A292" s="365"/>
      <c r="B292" s="365"/>
      <c r="C292" s="365"/>
      <c r="D292" s="365"/>
      <c r="E292" s="365"/>
      <c r="F292" s="365"/>
      <c r="G292" s="365"/>
      <c r="H292" s="365"/>
      <c r="I292" s="365"/>
      <c r="J292" s="365"/>
      <c r="K292" s="365"/>
      <c r="L292" s="365"/>
      <c r="M292" s="365"/>
      <c r="N292" s="365"/>
      <c r="O292" s="365"/>
      <c r="P292" s="365"/>
      <c r="Q292" s="365"/>
      <c r="R292" s="365"/>
      <c r="S292" s="365"/>
      <c r="T292" s="365"/>
      <c r="U292" s="365"/>
      <c r="V292" s="365"/>
      <c r="W292" s="365"/>
      <c r="X292" s="365"/>
      <c r="Y292" s="365"/>
      <c r="Z292" s="365"/>
      <c r="AA292" s="365"/>
    </row>
    <row r="293" spans="1:27" ht="15.75" customHeight="1" x14ac:dyDescent="0.25">
      <c r="A293" s="365"/>
      <c r="B293" s="365"/>
      <c r="C293" s="365"/>
      <c r="D293" s="365"/>
      <c r="E293" s="365"/>
      <c r="F293" s="365"/>
      <c r="G293" s="365"/>
      <c r="H293" s="365"/>
      <c r="I293" s="365"/>
      <c r="J293" s="365"/>
      <c r="K293" s="365"/>
      <c r="L293" s="365"/>
      <c r="M293" s="365"/>
      <c r="N293" s="365"/>
      <c r="O293" s="365"/>
      <c r="P293" s="365"/>
      <c r="Q293" s="365"/>
      <c r="R293" s="365"/>
      <c r="S293" s="365"/>
      <c r="T293" s="365"/>
      <c r="U293" s="365"/>
      <c r="V293" s="365"/>
      <c r="W293" s="365"/>
      <c r="X293" s="365"/>
      <c r="Y293" s="365"/>
      <c r="Z293" s="365"/>
      <c r="AA293" s="365"/>
    </row>
    <row r="294" spans="1:27" ht="15.75" customHeight="1" x14ac:dyDescent="0.25">
      <c r="A294" s="365"/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  <c r="X294" s="365"/>
      <c r="Y294" s="365"/>
      <c r="Z294" s="365"/>
      <c r="AA294" s="365"/>
    </row>
    <row r="295" spans="1:27" ht="15.75" customHeight="1" x14ac:dyDescent="0.25">
      <c r="A295" s="365"/>
      <c r="B295" s="365"/>
      <c r="C295" s="365"/>
      <c r="D295" s="365"/>
      <c r="E295" s="365"/>
      <c r="F295" s="365"/>
      <c r="G295" s="365"/>
      <c r="H295" s="365"/>
      <c r="I295" s="365"/>
      <c r="J295" s="365"/>
      <c r="K295" s="365"/>
      <c r="L295" s="365"/>
      <c r="M295" s="365"/>
      <c r="N295" s="365"/>
      <c r="O295" s="365"/>
      <c r="P295" s="365"/>
      <c r="Q295" s="365"/>
      <c r="R295" s="365"/>
      <c r="S295" s="365"/>
      <c r="T295" s="365"/>
      <c r="U295" s="365"/>
      <c r="V295" s="365"/>
      <c r="W295" s="365"/>
      <c r="X295" s="365"/>
      <c r="Y295" s="365"/>
      <c r="Z295" s="365"/>
      <c r="AA295" s="365"/>
    </row>
    <row r="296" spans="1:27" ht="15.75" customHeight="1" x14ac:dyDescent="0.25">
      <c r="A296" s="365"/>
      <c r="B296" s="365"/>
      <c r="C296" s="365"/>
      <c r="D296" s="365"/>
      <c r="E296" s="365"/>
      <c r="F296" s="365"/>
      <c r="G296" s="365"/>
      <c r="H296" s="365"/>
      <c r="I296" s="365"/>
      <c r="J296" s="365"/>
      <c r="K296" s="365"/>
      <c r="L296" s="365"/>
      <c r="M296" s="365"/>
      <c r="N296" s="365"/>
      <c r="O296" s="365"/>
      <c r="P296" s="365"/>
      <c r="Q296" s="365"/>
      <c r="R296" s="365"/>
      <c r="S296" s="365"/>
      <c r="T296" s="365"/>
      <c r="U296" s="365"/>
      <c r="V296" s="365"/>
      <c r="W296" s="365"/>
      <c r="X296" s="365"/>
      <c r="Y296" s="365"/>
      <c r="Z296" s="365"/>
      <c r="AA296" s="365"/>
    </row>
    <row r="297" spans="1:27" ht="15.75" customHeight="1" x14ac:dyDescent="0.25">
      <c r="A297" s="365"/>
      <c r="B297" s="365"/>
      <c r="C297" s="365"/>
      <c r="D297" s="365"/>
      <c r="E297" s="365"/>
      <c r="F297" s="365"/>
      <c r="G297" s="365"/>
      <c r="H297" s="365"/>
      <c r="I297" s="365"/>
      <c r="J297" s="365"/>
      <c r="K297" s="365"/>
      <c r="L297" s="365"/>
      <c r="M297" s="365"/>
      <c r="N297" s="365"/>
      <c r="O297" s="365"/>
      <c r="P297" s="365"/>
      <c r="Q297" s="365"/>
      <c r="R297" s="365"/>
      <c r="S297" s="365"/>
      <c r="T297" s="365"/>
      <c r="U297" s="365"/>
      <c r="V297" s="365"/>
      <c r="W297" s="365"/>
      <c r="X297" s="365"/>
      <c r="Y297" s="365"/>
      <c r="Z297" s="365"/>
      <c r="AA297" s="365"/>
    </row>
    <row r="298" spans="1:27" ht="15.75" customHeight="1" x14ac:dyDescent="0.25">
      <c r="A298" s="365"/>
      <c r="B298" s="365"/>
      <c r="C298" s="365"/>
      <c r="D298" s="365"/>
      <c r="E298" s="365"/>
      <c r="F298" s="365"/>
      <c r="G298" s="365"/>
      <c r="H298" s="365"/>
      <c r="I298" s="365"/>
      <c r="J298" s="365"/>
      <c r="K298" s="365"/>
      <c r="L298" s="365"/>
      <c r="M298" s="365"/>
      <c r="N298" s="365"/>
      <c r="O298" s="365"/>
      <c r="P298" s="365"/>
      <c r="Q298" s="365"/>
      <c r="R298" s="365"/>
      <c r="S298" s="365"/>
      <c r="T298" s="365"/>
      <c r="U298" s="365"/>
      <c r="V298" s="365"/>
      <c r="W298" s="365"/>
      <c r="X298" s="365"/>
      <c r="Y298" s="365"/>
      <c r="Z298" s="365"/>
      <c r="AA298" s="365"/>
    </row>
    <row r="299" spans="1:27" ht="15.75" customHeight="1" x14ac:dyDescent="0.25">
      <c r="A299" s="365"/>
      <c r="B299" s="365"/>
      <c r="C299" s="365"/>
      <c r="D299" s="365"/>
      <c r="E299" s="365"/>
      <c r="F299" s="365"/>
      <c r="G299" s="365"/>
      <c r="H299" s="365"/>
      <c r="I299" s="365"/>
      <c r="J299" s="365"/>
      <c r="K299" s="365"/>
      <c r="L299" s="365"/>
      <c r="M299" s="365"/>
      <c r="N299" s="365"/>
      <c r="O299" s="365"/>
      <c r="P299" s="365"/>
      <c r="Q299" s="365"/>
      <c r="R299" s="365"/>
      <c r="S299" s="365"/>
      <c r="T299" s="365"/>
      <c r="U299" s="365"/>
      <c r="V299" s="365"/>
      <c r="W299" s="365"/>
      <c r="X299" s="365"/>
      <c r="Y299" s="365"/>
      <c r="Z299" s="365"/>
      <c r="AA299" s="365"/>
    </row>
    <row r="300" spans="1:27" ht="15.75" customHeight="1" x14ac:dyDescent="0.25">
      <c r="A300" s="365"/>
      <c r="B300" s="365"/>
      <c r="C300" s="365"/>
      <c r="D300" s="365"/>
      <c r="E300" s="365"/>
      <c r="F300" s="365"/>
      <c r="G300" s="365"/>
      <c r="H300" s="365"/>
      <c r="I300" s="365"/>
      <c r="J300" s="365"/>
      <c r="K300" s="365"/>
      <c r="L300" s="365"/>
      <c r="M300" s="365"/>
      <c r="N300" s="365"/>
      <c r="O300" s="365"/>
      <c r="P300" s="365"/>
      <c r="Q300" s="365"/>
      <c r="R300" s="365"/>
      <c r="S300" s="365"/>
      <c r="T300" s="365"/>
      <c r="U300" s="365"/>
      <c r="V300" s="365"/>
      <c r="W300" s="365"/>
      <c r="X300" s="365"/>
      <c r="Y300" s="365"/>
      <c r="Z300" s="365"/>
      <c r="AA300" s="365"/>
    </row>
    <row r="301" spans="1:27" ht="15.75" customHeight="1" x14ac:dyDescent="0.25">
      <c r="A301" s="365"/>
      <c r="B301" s="365"/>
      <c r="C301" s="365"/>
      <c r="D301" s="365"/>
      <c r="E301" s="365"/>
      <c r="F301" s="365"/>
      <c r="G301" s="365"/>
      <c r="H301" s="365"/>
      <c r="I301" s="365"/>
      <c r="J301" s="365"/>
      <c r="K301" s="365"/>
      <c r="L301" s="365"/>
      <c r="M301" s="365"/>
      <c r="N301" s="365"/>
      <c r="O301" s="365"/>
      <c r="P301" s="365"/>
      <c r="Q301" s="365"/>
      <c r="R301" s="365"/>
      <c r="S301" s="365"/>
      <c r="T301" s="365"/>
      <c r="U301" s="365"/>
      <c r="V301" s="365"/>
      <c r="W301" s="365"/>
      <c r="X301" s="365"/>
      <c r="Y301" s="365"/>
      <c r="Z301" s="365"/>
      <c r="AA301" s="365"/>
    </row>
    <row r="302" spans="1:27" ht="15.75" customHeight="1" x14ac:dyDescent="0.25">
      <c r="A302" s="365"/>
      <c r="B302" s="365"/>
      <c r="C302" s="365"/>
      <c r="D302" s="365"/>
      <c r="E302" s="365"/>
      <c r="F302" s="365"/>
      <c r="G302" s="365"/>
      <c r="H302" s="365"/>
      <c r="I302" s="365"/>
      <c r="J302" s="365"/>
      <c r="K302" s="365"/>
      <c r="L302" s="365"/>
      <c r="M302" s="365"/>
      <c r="N302" s="365"/>
      <c r="O302" s="365"/>
      <c r="P302" s="365"/>
      <c r="Q302" s="365"/>
      <c r="R302" s="365"/>
      <c r="S302" s="365"/>
      <c r="T302" s="365"/>
      <c r="U302" s="365"/>
      <c r="V302" s="365"/>
      <c r="W302" s="365"/>
      <c r="X302" s="365"/>
      <c r="Y302" s="365"/>
      <c r="Z302" s="365"/>
      <c r="AA302" s="365"/>
    </row>
    <row r="303" spans="1:27" ht="15.75" customHeight="1" x14ac:dyDescent="0.25">
      <c r="A303" s="365"/>
      <c r="B303" s="365"/>
      <c r="C303" s="365"/>
      <c r="D303" s="365"/>
      <c r="E303" s="365"/>
      <c r="F303" s="365"/>
      <c r="G303" s="365"/>
      <c r="H303" s="365"/>
      <c r="I303" s="365"/>
      <c r="J303" s="365"/>
      <c r="K303" s="365"/>
      <c r="L303" s="365"/>
      <c r="M303" s="365"/>
      <c r="N303" s="365"/>
      <c r="O303" s="365"/>
      <c r="P303" s="365"/>
      <c r="Q303" s="365"/>
      <c r="R303" s="365"/>
      <c r="S303" s="365"/>
      <c r="T303" s="365"/>
      <c r="U303" s="365"/>
      <c r="V303" s="365"/>
      <c r="W303" s="365"/>
      <c r="X303" s="365"/>
      <c r="Y303" s="365"/>
      <c r="Z303" s="365"/>
      <c r="AA303" s="365"/>
    </row>
    <row r="304" spans="1:27" ht="15.75" customHeight="1" x14ac:dyDescent="0.25">
      <c r="A304" s="365"/>
      <c r="B304" s="365"/>
      <c r="C304" s="365"/>
      <c r="D304" s="365"/>
      <c r="E304" s="365"/>
      <c r="F304" s="365"/>
      <c r="G304" s="365"/>
      <c r="H304" s="365"/>
      <c r="I304" s="365"/>
      <c r="J304" s="365"/>
      <c r="K304" s="365"/>
      <c r="L304" s="365"/>
      <c r="M304" s="365"/>
      <c r="N304" s="365"/>
      <c r="O304" s="365"/>
      <c r="P304" s="365"/>
      <c r="Q304" s="365"/>
      <c r="R304" s="365"/>
      <c r="S304" s="365"/>
      <c r="T304" s="365"/>
      <c r="U304" s="365"/>
      <c r="V304" s="365"/>
      <c r="W304" s="365"/>
      <c r="X304" s="365"/>
      <c r="Y304" s="365"/>
      <c r="Z304" s="365"/>
      <c r="AA304" s="365"/>
    </row>
    <row r="305" spans="1:27" ht="15.75" customHeight="1" x14ac:dyDescent="0.25">
      <c r="A305" s="365"/>
      <c r="B305" s="365"/>
      <c r="C305" s="365"/>
      <c r="D305" s="365"/>
      <c r="E305" s="365"/>
      <c r="F305" s="365"/>
      <c r="G305" s="365"/>
      <c r="H305" s="365"/>
      <c r="I305" s="365"/>
      <c r="J305" s="365"/>
      <c r="K305" s="365"/>
      <c r="L305" s="365"/>
      <c r="M305" s="365"/>
      <c r="N305" s="365"/>
      <c r="O305" s="365"/>
      <c r="P305" s="365"/>
      <c r="Q305" s="365"/>
      <c r="R305" s="365"/>
      <c r="S305" s="365"/>
      <c r="T305" s="365"/>
      <c r="U305" s="365"/>
      <c r="V305" s="365"/>
      <c r="W305" s="365"/>
      <c r="X305" s="365"/>
      <c r="Y305" s="365"/>
      <c r="Z305" s="365"/>
      <c r="AA305" s="365"/>
    </row>
    <row r="306" spans="1:27" ht="15.75" customHeight="1" x14ac:dyDescent="0.25">
      <c r="A306" s="365"/>
      <c r="B306" s="365"/>
      <c r="C306" s="365"/>
      <c r="D306" s="365"/>
      <c r="E306" s="365"/>
      <c r="F306" s="365"/>
      <c r="G306" s="365"/>
      <c r="H306" s="365"/>
      <c r="I306" s="365"/>
      <c r="J306" s="365"/>
      <c r="K306" s="365"/>
      <c r="L306" s="365"/>
      <c r="M306" s="365"/>
      <c r="N306" s="365"/>
      <c r="O306" s="365"/>
      <c r="P306" s="365"/>
      <c r="Q306" s="365"/>
      <c r="R306" s="365"/>
      <c r="S306" s="365"/>
      <c r="T306" s="365"/>
      <c r="U306" s="365"/>
      <c r="V306" s="365"/>
      <c r="W306" s="365"/>
      <c r="X306" s="365"/>
      <c r="Y306" s="365"/>
      <c r="Z306" s="365"/>
      <c r="AA306" s="365"/>
    </row>
    <row r="307" spans="1:27" ht="15.75" customHeight="1" x14ac:dyDescent="0.25">
      <c r="A307" s="365"/>
      <c r="B307" s="365"/>
      <c r="C307" s="365"/>
      <c r="D307" s="365"/>
      <c r="E307" s="365"/>
      <c r="F307" s="365"/>
      <c r="G307" s="365"/>
      <c r="H307" s="365"/>
      <c r="I307" s="365"/>
      <c r="J307" s="365"/>
      <c r="K307" s="365"/>
      <c r="L307" s="365"/>
      <c r="M307" s="365"/>
      <c r="N307" s="365"/>
      <c r="O307" s="365"/>
      <c r="P307" s="365"/>
      <c r="Q307" s="365"/>
      <c r="R307" s="365"/>
      <c r="S307" s="365"/>
      <c r="T307" s="365"/>
      <c r="U307" s="365"/>
      <c r="V307" s="365"/>
      <c r="W307" s="365"/>
      <c r="X307" s="365"/>
      <c r="Y307" s="365"/>
      <c r="Z307" s="365"/>
      <c r="AA307" s="365"/>
    </row>
    <row r="308" spans="1:27" ht="15.75" customHeight="1" x14ac:dyDescent="0.25">
      <c r="A308" s="365"/>
      <c r="B308" s="365"/>
      <c r="C308" s="365"/>
      <c r="D308" s="365"/>
      <c r="E308" s="365"/>
      <c r="F308" s="365"/>
      <c r="G308" s="365"/>
      <c r="H308" s="365"/>
      <c r="I308" s="365"/>
      <c r="J308" s="365"/>
      <c r="K308" s="365"/>
      <c r="L308" s="365"/>
      <c r="M308" s="365"/>
      <c r="N308" s="365"/>
      <c r="O308" s="365"/>
      <c r="P308" s="365"/>
      <c r="Q308" s="365"/>
      <c r="R308" s="365"/>
      <c r="S308" s="365"/>
      <c r="T308" s="365"/>
      <c r="U308" s="365"/>
      <c r="V308" s="365"/>
      <c r="W308" s="365"/>
      <c r="X308" s="365"/>
      <c r="Y308" s="365"/>
      <c r="Z308" s="365"/>
      <c r="AA308" s="365"/>
    </row>
    <row r="309" spans="1:27" ht="15.75" customHeight="1" x14ac:dyDescent="0.25">
      <c r="A309" s="365"/>
      <c r="B309" s="365"/>
      <c r="C309" s="365"/>
      <c r="D309" s="365"/>
      <c r="E309" s="365"/>
      <c r="F309" s="365"/>
      <c r="G309" s="365"/>
      <c r="H309" s="365"/>
      <c r="I309" s="365"/>
      <c r="J309" s="365"/>
      <c r="K309" s="365"/>
      <c r="L309" s="365"/>
      <c r="M309" s="365"/>
      <c r="N309" s="365"/>
      <c r="O309" s="365"/>
      <c r="P309" s="365"/>
      <c r="Q309" s="365"/>
      <c r="R309" s="365"/>
      <c r="S309" s="365"/>
      <c r="T309" s="365"/>
      <c r="U309" s="365"/>
      <c r="V309" s="365"/>
      <c r="W309" s="365"/>
      <c r="X309" s="365"/>
      <c r="Y309" s="365"/>
      <c r="Z309" s="365"/>
      <c r="AA309" s="365"/>
    </row>
    <row r="310" spans="1:27" ht="15.75" customHeight="1" x14ac:dyDescent="0.25">
      <c r="A310" s="365"/>
      <c r="B310" s="365"/>
      <c r="C310" s="365"/>
      <c r="D310" s="365"/>
      <c r="E310" s="365"/>
      <c r="F310" s="365"/>
      <c r="G310" s="365"/>
      <c r="H310" s="365"/>
      <c r="I310" s="365"/>
      <c r="J310" s="365"/>
      <c r="K310" s="365"/>
      <c r="L310" s="365"/>
      <c r="M310" s="365"/>
      <c r="N310" s="365"/>
      <c r="O310" s="365"/>
      <c r="P310" s="365"/>
      <c r="Q310" s="365"/>
      <c r="R310" s="365"/>
      <c r="S310" s="365"/>
      <c r="T310" s="365"/>
      <c r="U310" s="365"/>
      <c r="V310" s="365"/>
      <c r="W310" s="365"/>
      <c r="X310" s="365"/>
      <c r="Y310" s="365"/>
      <c r="Z310" s="365"/>
      <c r="AA310" s="365"/>
    </row>
    <row r="311" spans="1:27" ht="15.75" customHeight="1" x14ac:dyDescent="0.25">
      <c r="A311" s="365"/>
      <c r="B311" s="365"/>
      <c r="C311" s="365"/>
      <c r="D311" s="365"/>
      <c r="E311" s="365"/>
      <c r="F311" s="365"/>
      <c r="G311" s="365"/>
      <c r="H311" s="365"/>
      <c r="I311" s="365"/>
      <c r="J311" s="365"/>
      <c r="K311" s="365"/>
      <c r="L311" s="365"/>
      <c r="M311" s="365"/>
      <c r="N311" s="365"/>
      <c r="O311" s="365"/>
      <c r="P311" s="365"/>
      <c r="Q311" s="365"/>
      <c r="R311" s="365"/>
      <c r="S311" s="365"/>
      <c r="T311" s="365"/>
      <c r="U311" s="365"/>
      <c r="V311" s="365"/>
      <c r="W311" s="365"/>
      <c r="X311" s="365"/>
      <c r="Y311" s="365"/>
      <c r="Z311" s="365"/>
      <c r="AA311" s="365"/>
    </row>
    <row r="312" spans="1:27" ht="15.75" customHeight="1" x14ac:dyDescent="0.25">
      <c r="A312" s="365"/>
      <c r="B312" s="365"/>
      <c r="C312" s="365"/>
      <c r="D312" s="365"/>
      <c r="E312" s="365"/>
      <c r="F312" s="365"/>
      <c r="G312" s="365"/>
      <c r="H312" s="365"/>
      <c r="I312" s="365"/>
      <c r="J312" s="365"/>
      <c r="K312" s="365"/>
      <c r="L312" s="365"/>
      <c r="M312" s="365"/>
      <c r="N312" s="365"/>
      <c r="O312" s="365"/>
      <c r="P312" s="365"/>
      <c r="Q312" s="365"/>
      <c r="R312" s="365"/>
      <c r="S312" s="365"/>
      <c r="T312" s="365"/>
      <c r="U312" s="365"/>
      <c r="V312" s="365"/>
      <c r="W312" s="365"/>
      <c r="X312" s="365"/>
      <c r="Y312" s="365"/>
      <c r="Z312" s="365"/>
      <c r="AA312" s="365"/>
    </row>
    <row r="313" spans="1:27" ht="15.75" customHeight="1" x14ac:dyDescent="0.25">
      <c r="A313" s="365"/>
      <c r="B313" s="365"/>
      <c r="C313" s="365"/>
      <c r="D313" s="365"/>
      <c r="E313" s="365"/>
      <c r="F313" s="365"/>
      <c r="G313" s="365"/>
      <c r="H313" s="365"/>
      <c r="I313" s="365"/>
      <c r="J313" s="365"/>
      <c r="K313" s="365"/>
      <c r="L313" s="365"/>
      <c r="M313" s="365"/>
      <c r="N313" s="365"/>
      <c r="O313" s="365"/>
      <c r="P313" s="365"/>
      <c r="Q313" s="365"/>
      <c r="R313" s="365"/>
      <c r="S313" s="365"/>
      <c r="T313" s="365"/>
      <c r="U313" s="365"/>
      <c r="V313" s="365"/>
      <c r="W313" s="365"/>
      <c r="X313" s="365"/>
      <c r="Y313" s="365"/>
      <c r="Z313" s="365"/>
      <c r="AA313" s="365"/>
    </row>
    <row r="314" spans="1:27" ht="15.75" customHeight="1" x14ac:dyDescent="0.25">
      <c r="A314" s="365"/>
      <c r="B314" s="365"/>
      <c r="C314" s="365"/>
      <c r="D314" s="365"/>
      <c r="E314" s="365"/>
      <c r="F314" s="365"/>
      <c r="G314" s="365"/>
      <c r="H314" s="365"/>
      <c r="I314" s="365"/>
      <c r="J314" s="365"/>
      <c r="K314" s="365"/>
      <c r="L314" s="365"/>
      <c r="M314" s="365"/>
      <c r="N314" s="365"/>
      <c r="O314" s="365"/>
      <c r="P314" s="365"/>
      <c r="Q314" s="365"/>
      <c r="R314" s="365"/>
      <c r="S314" s="365"/>
      <c r="T314" s="365"/>
      <c r="U314" s="365"/>
      <c r="V314" s="365"/>
      <c r="W314" s="365"/>
      <c r="X314" s="365"/>
      <c r="Y314" s="365"/>
      <c r="Z314" s="365"/>
      <c r="AA314" s="365"/>
    </row>
    <row r="315" spans="1:27" ht="15.75" customHeight="1" x14ac:dyDescent="0.25">
      <c r="A315" s="365"/>
      <c r="B315" s="365"/>
      <c r="C315" s="365"/>
      <c r="D315" s="365"/>
      <c r="E315" s="365"/>
      <c r="F315" s="365"/>
      <c r="G315" s="365"/>
      <c r="H315" s="365"/>
      <c r="I315" s="365"/>
      <c r="J315" s="365"/>
      <c r="K315" s="365"/>
      <c r="L315" s="365"/>
      <c r="M315" s="365"/>
      <c r="N315" s="365"/>
      <c r="O315" s="365"/>
      <c r="P315" s="365"/>
      <c r="Q315" s="365"/>
      <c r="R315" s="365"/>
      <c r="S315" s="365"/>
      <c r="T315" s="365"/>
      <c r="U315" s="365"/>
      <c r="V315" s="365"/>
      <c r="W315" s="365"/>
      <c r="X315" s="365"/>
      <c r="Y315" s="365"/>
      <c r="Z315" s="365"/>
      <c r="AA315" s="365"/>
    </row>
    <row r="316" spans="1:27" ht="15.75" customHeight="1" x14ac:dyDescent="0.25">
      <c r="A316" s="365"/>
      <c r="B316" s="365"/>
      <c r="C316" s="365"/>
      <c r="D316" s="365"/>
      <c r="E316" s="365"/>
      <c r="F316" s="365"/>
      <c r="G316" s="365"/>
      <c r="H316" s="365"/>
      <c r="I316" s="365"/>
      <c r="J316" s="365"/>
      <c r="K316" s="365"/>
      <c r="L316" s="365"/>
      <c r="M316" s="365"/>
      <c r="N316" s="365"/>
      <c r="O316" s="365"/>
      <c r="P316" s="365"/>
      <c r="Q316" s="365"/>
      <c r="R316" s="365"/>
      <c r="S316" s="365"/>
      <c r="T316" s="365"/>
      <c r="U316" s="365"/>
      <c r="V316" s="365"/>
      <c r="W316" s="365"/>
      <c r="X316" s="365"/>
      <c r="Y316" s="365"/>
      <c r="Z316" s="365"/>
      <c r="AA316" s="365"/>
    </row>
    <row r="317" spans="1:27" ht="15.75" customHeight="1" x14ac:dyDescent="0.25">
      <c r="A317" s="365"/>
      <c r="B317" s="365"/>
      <c r="C317" s="365"/>
      <c r="D317" s="365"/>
      <c r="E317" s="365"/>
      <c r="F317" s="365"/>
      <c r="G317" s="365"/>
      <c r="H317" s="365"/>
      <c r="I317" s="365"/>
      <c r="J317" s="365"/>
      <c r="K317" s="365"/>
      <c r="L317" s="365"/>
      <c r="M317" s="365"/>
      <c r="N317" s="365"/>
      <c r="O317" s="365"/>
      <c r="P317" s="365"/>
      <c r="Q317" s="365"/>
      <c r="R317" s="365"/>
      <c r="S317" s="365"/>
      <c r="T317" s="365"/>
      <c r="U317" s="365"/>
      <c r="V317" s="365"/>
      <c r="W317" s="365"/>
      <c r="X317" s="365"/>
      <c r="Y317" s="365"/>
      <c r="Z317" s="365"/>
      <c r="AA317" s="365"/>
    </row>
    <row r="318" spans="1:27" ht="15.75" customHeight="1" x14ac:dyDescent="0.25">
      <c r="A318" s="365"/>
      <c r="B318" s="365"/>
      <c r="C318" s="365"/>
      <c r="D318" s="365"/>
      <c r="E318" s="365"/>
      <c r="F318" s="365"/>
      <c r="G318" s="365"/>
      <c r="H318" s="365"/>
      <c r="I318" s="365"/>
      <c r="J318" s="365"/>
      <c r="K318" s="365"/>
      <c r="L318" s="365"/>
      <c r="M318" s="365"/>
      <c r="N318" s="365"/>
      <c r="O318" s="365"/>
      <c r="P318" s="365"/>
      <c r="Q318" s="365"/>
      <c r="R318" s="365"/>
      <c r="S318" s="365"/>
      <c r="T318" s="365"/>
      <c r="U318" s="365"/>
      <c r="V318" s="365"/>
      <c r="W318" s="365"/>
      <c r="X318" s="365"/>
      <c r="Y318" s="365"/>
      <c r="Z318" s="365"/>
      <c r="AA318" s="365"/>
    </row>
    <row r="319" spans="1:27" ht="15.75" customHeight="1" x14ac:dyDescent="0.25">
      <c r="A319" s="365"/>
      <c r="B319" s="365"/>
      <c r="C319" s="365"/>
      <c r="D319" s="365"/>
      <c r="E319" s="365"/>
      <c r="F319" s="365"/>
      <c r="G319" s="365"/>
      <c r="H319" s="365"/>
      <c r="I319" s="365"/>
      <c r="J319" s="365"/>
      <c r="K319" s="365"/>
      <c r="L319" s="365"/>
      <c r="M319" s="365"/>
      <c r="N319" s="365"/>
      <c r="O319" s="365"/>
      <c r="P319" s="365"/>
      <c r="Q319" s="365"/>
      <c r="R319" s="365"/>
      <c r="S319" s="365"/>
      <c r="T319" s="365"/>
      <c r="U319" s="365"/>
      <c r="V319" s="365"/>
      <c r="W319" s="365"/>
      <c r="X319" s="365"/>
      <c r="Y319" s="365"/>
      <c r="Z319" s="365"/>
      <c r="AA319" s="365"/>
    </row>
    <row r="320" spans="1:27" ht="15.75" customHeight="1" x14ac:dyDescent="0.25">
      <c r="A320" s="365"/>
      <c r="B320" s="365"/>
      <c r="C320" s="365"/>
      <c r="D320" s="365"/>
      <c r="E320" s="365"/>
      <c r="F320" s="365"/>
      <c r="G320" s="365"/>
      <c r="H320" s="365"/>
      <c r="I320" s="365"/>
      <c r="J320" s="365"/>
      <c r="K320" s="365"/>
      <c r="L320" s="365"/>
      <c r="M320" s="365"/>
      <c r="N320" s="365"/>
      <c r="O320" s="365"/>
      <c r="P320" s="365"/>
      <c r="Q320" s="365"/>
      <c r="R320" s="365"/>
      <c r="S320" s="365"/>
      <c r="T320" s="365"/>
      <c r="U320" s="365"/>
      <c r="V320" s="365"/>
      <c r="W320" s="365"/>
      <c r="X320" s="365"/>
      <c r="Y320" s="365"/>
      <c r="Z320" s="365"/>
      <c r="AA320" s="365"/>
    </row>
    <row r="321" spans="1:27" ht="15.75" customHeight="1" x14ac:dyDescent="0.25">
      <c r="A321" s="365"/>
      <c r="B321" s="365"/>
      <c r="C321" s="365"/>
      <c r="D321" s="365"/>
      <c r="E321" s="365"/>
      <c r="F321" s="365"/>
      <c r="G321" s="365"/>
      <c r="H321" s="365"/>
      <c r="I321" s="365"/>
      <c r="J321" s="365"/>
      <c r="K321" s="365"/>
      <c r="L321" s="365"/>
      <c r="M321" s="365"/>
      <c r="N321" s="365"/>
      <c r="O321" s="365"/>
      <c r="P321" s="365"/>
      <c r="Q321" s="365"/>
      <c r="R321" s="365"/>
      <c r="S321" s="365"/>
      <c r="T321" s="365"/>
      <c r="U321" s="365"/>
      <c r="V321" s="365"/>
      <c r="W321" s="365"/>
      <c r="X321" s="365"/>
      <c r="Y321" s="365"/>
      <c r="Z321" s="365"/>
      <c r="AA321" s="365"/>
    </row>
    <row r="322" spans="1:27" ht="15.75" customHeight="1" x14ac:dyDescent="0.25">
      <c r="A322" s="365"/>
      <c r="B322" s="365"/>
      <c r="C322" s="365"/>
      <c r="D322" s="365"/>
      <c r="E322" s="365"/>
      <c r="F322" s="365"/>
      <c r="G322" s="365"/>
      <c r="H322" s="365"/>
      <c r="I322" s="365"/>
      <c r="J322" s="365"/>
      <c r="K322" s="365"/>
      <c r="L322" s="365"/>
      <c r="M322" s="365"/>
      <c r="N322" s="365"/>
      <c r="O322" s="365"/>
      <c r="P322" s="365"/>
      <c r="Q322" s="365"/>
      <c r="R322" s="365"/>
      <c r="S322" s="365"/>
      <c r="T322" s="365"/>
      <c r="U322" s="365"/>
      <c r="V322" s="365"/>
      <c r="W322" s="365"/>
      <c r="X322" s="365"/>
      <c r="Y322" s="365"/>
      <c r="Z322" s="365"/>
      <c r="AA322" s="365"/>
    </row>
    <row r="323" spans="1:27" ht="15.75" customHeight="1" x14ac:dyDescent="0.25">
      <c r="A323" s="365"/>
      <c r="B323" s="365"/>
      <c r="C323" s="365"/>
      <c r="D323" s="365"/>
      <c r="E323" s="365"/>
      <c r="F323" s="365"/>
      <c r="G323" s="365"/>
      <c r="H323" s="365"/>
      <c r="I323" s="365"/>
      <c r="J323" s="365"/>
      <c r="K323" s="365"/>
      <c r="L323" s="365"/>
      <c r="M323" s="365"/>
      <c r="N323" s="365"/>
      <c r="O323" s="365"/>
      <c r="P323" s="365"/>
      <c r="Q323" s="365"/>
      <c r="R323" s="365"/>
      <c r="S323" s="365"/>
      <c r="T323" s="365"/>
      <c r="U323" s="365"/>
      <c r="V323" s="365"/>
      <c r="W323" s="365"/>
      <c r="X323" s="365"/>
      <c r="Y323" s="365"/>
      <c r="Z323" s="365"/>
      <c r="AA323" s="365"/>
    </row>
    <row r="324" spans="1:27" ht="15.75" customHeight="1" x14ac:dyDescent="0.25">
      <c r="A324" s="365"/>
      <c r="B324" s="365"/>
      <c r="C324" s="365"/>
      <c r="D324" s="365"/>
      <c r="E324" s="365"/>
      <c r="F324" s="365"/>
      <c r="G324" s="365"/>
      <c r="H324" s="365"/>
      <c r="I324" s="365"/>
      <c r="J324" s="365"/>
      <c r="K324" s="365"/>
      <c r="L324" s="365"/>
      <c r="M324" s="365"/>
      <c r="N324" s="365"/>
      <c r="O324" s="365"/>
      <c r="P324" s="365"/>
      <c r="Q324" s="365"/>
      <c r="R324" s="365"/>
      <c r="S324" s="365"/>
      <c r="T324" s="365"/>
      <c r="U324" s="365"/>
      <c r="V324" s="365"/>
      <c r="W324" s="365"/>
      <c r="X324" s="365"/>
      <c r="Y324" s="365"/>
      <c r="Z324" s="365"/>
      <c r="AA324" s="365"/>
    </row>
    <row r="325" spans="1:27" ht="15.75" customHeight="1" x14ac:dyDescent="0.25">
      <c r="A325" s="365"/>
      <c r="B325" s="365"/>
      <c r="C325" s="365"/>
      <c r="D325" s="365"/>
      <c r="E325" s="365"/>
      <c r="F325" s="365"/>
      <c r="G325" s="365"/>
      <c r="H325" s="365"/>
      <c r="I325" s="365"/>
      <c r="J325" s="365"/>
      <c r="K325" s="365"/>
      <c r="L325" s="365"/>
      <c r="M325" s="365"/>
      <c r="N325" s="365"/>
      <c r="O325" s="365"/>
      <c r="P325" s="365"/>
      <c r="Q325" s="365"/>
      <c r="R325" s="365"/>
      <c r="S325" s="365"/>
      <c r="T325" s="365"/>
      <c r="U325" s="365"/>
      <c r="V325" s="365"/>
      <c r="W325" s="365"/>
      <c r="X325" s="365"/>
      <c r="Y325" s="365"/>
      <c r="Z325" s="365"/>
      <c r="AA325" s="365"/>
    </row>
    <row r="326" spans="1:27" ht="15.75" customHeight="1" x14ac:dyDescent="0.25">
      <c r="A326" s="365"/>
      <c r="B326" s="365"/>
      <c r="C326" s="365"/>
      <c r="D326" s="365"/>
      <c r="E326" s="365"/>
      <c r="F326" s="365"/>
      <c r="G326" s="365"/>
      <c r="H326" s="365"/>
      <c r="I326" s="365"/>
      <c r="J326" s="365"/>
      <c r="K326" s="365"/>
      <c r="L326" s="365"/>
      <c r="M326" s="365"/>
      <c r="N326" s="365"/>
      <c r="O326" s="365"/>
      <c r="P326" s="365"/>
      <c r="Q326" s="365"/>
      <c r="R326" s="365"/>
      <c r="S326" s="365"/>
      <c r="T326" s="365"/>
      <c r="U326" s="365"/>
      <c r="V326" s="365"/>
      <c r="W326" s="365"/>
      <c r="X326" s="365"/>
      <c r="Y326" s="365"/>
      <c r="Z326" s="365"/>
      <c r="AA326" s="365"/>
    </row>
    <row r="327" spans="1:27" ht="15.75" customHeight="1" x14ac:dyDescent="0.25">
      <c r="A327" s="365"/>
      <c r="B327" s="365"/>
      <c r="C327" s="365"/>
      <c r="D327" s="365"/>
      <c r="E327" s="365"/>
      <c r="F327" s="365"/>
      <c r="G327" s="365"/>
      <c r="H327" s="365"/>
      <c r="I327" s="365"/>
      <c r="J327" s="365"/>
      <c r="K327" s="365"/>
      <c r="L327" s="365"/>
      <c r="M327" s="365"/>
      <c r="N327" s="365"/>
      <c r="O327" s="365"/>
      <c r="P327" s="365"/>
      <c r="Q327" s="365"/>
      <c r="R327" s="365"/>
      <c r="S327" s="365"/>
      <c r="T327" s="365"/>
      <c r="U327" s="365"/>
      <c r="V327" s="365"/>
      <c r="W327" s="365"/>
      <c r="X327" s="365"/>
      <c r="Y327" s="365"/>
      <c r="Z327" s="365"/>
      <c r="AA327" s="365"/>
    </row>
    <row r="328" spans="1:27" ht="15.75" customHeight="1" x14ac:dyDescent="0.25">
      <c r="A328" s="365"/>
      <c r="B328" s="365"/>
      <c r="C328" s="365"/>
      <c r="D328" s="365"/>
      <c r="E328" s="365"/>
      <c r="F328" s="365"/>
      <c r="G328" s="365"/>
      <c r="H328" s="365"/>
      <c r="I328" s="365"/>
      <c r="J328" s="365"/>
      <c r="K328" s="365"/>
      <c r="L328" s="365"/>
      <c r="M328" s="365"/>
      <c r="N328" s="365"/>
      <c r="O328" s="365"/>
      <c r="P328" s="365"/>
      <c r="Q328" s="365"/>
      <c r="R328" s="365"/>
      <c r="S328" s="365"/>
      <c r="T328" s="365"/>
      <c r="U328" s="365"/>
      <c r="V328" s="365"/>
      <c r="W328" s="365"/>
      <c r="X328" s="365"/>
      <c r="Y328" s="365"/>
      <c r="Z328" s="365"/>
      <c r="AA328" s="365"/>
    </row>
    <row r="329" spans="1:27" ht="15.75" customHeight="1" x14ac:dyDescent="0.25">
      <c r="A329" s="365"/>
      <c r="B329" s="365"/>
      <c r="C329" s="365"/>
      <c r="D329" s="365"/>
      <c r="E329" s="365"/>
      <c r="F329" s="365"/>
      <c r="G329" s="365"/>
      <c r="H329" s="365"/>
      <c r="I329" s="365"/>
      <c r="J329" s="365"/>
      <c r="K329" s="365"/>
      <c r="L329" s="365"/>
      <c r="M329" s="365"/>
      <c r="N329" s="365"/>
      <c r="O329" s="365"/>
      <c r="P329" s="365"/>
      <c r="Q329" s="365"/>
      <c r="R329" s="365"/>
      <c r="S329" s="365"/>
      <c r="T329" s="365"/>
      <c r="U329" s="365"/>
      <c r="V329" s="365"/>
      <c r="W329" s="365"/>
      <c r="X329" s="365"/>
      <c r="Y329" s="365"/>
      <c r="Z329" s="365"/>
      <c r="AA329" s="365"/>
    </row>
    <row r="330" spans="1:27" ht="15.75" customHeight="1" x14ac:dyDescent="0.25">
      <c r="A330" s="365"/>
      <c r="B330" s="365"/>
      <c r="C330" s="365"/>
      <c r="D330" s="365"/>
      <c r="E330" s="365"/>
      <c r="F330" s="365"/>
      <c r="G330" s="365"/>
      <c r="H330" s="365"/>
      <c r="I330" s="365"/>
      <c r="J330" s="365"/>
      <c r="K330" s="365"/>
      <c r="L330" s="365"/>
      <c r="M330" s="365"/>
      <c r="N330" s="365"/>
      <c r="O330" s="365"/>
      <c r="P330" s="365"/>
      <c r="Q330" s="365"/>
      <c r="R330" s="365"/>
      <c r="S330" s="365"/>
      <c r="T330" s="365"/>
      <c r="U330" s="365"/>
      <c r="V330" s="365"/>
      <c r="W330" s="365"/>
      <c r="X330" s="365"/>
      <c r="Y330" s="365"/>
      <c r="Z330" s="365"/>
      <c r="AA330" s="365"/>
    </row>
    <row r="331" spans="1:27" ht="15.75" customHeight="1" x14ac:dyDescent="0.25">
      <c r="A331" s="365"/>
      <c r="B331" s="365"/>
      <c r="C331" s="365"/>
      <c r="D331" s="365"/>
      <c r="E331" s="365"/>
      <c r="F331" s="365"/>
      <c r="G331" s="365"/>
      <c r="H331" s="365"/>
      <c r="I331" s="365"/>
      <c r="J331" s="365"/>
      <c r="K331" s="365"/>
      <c r="L331" s="365"/>
      <c r="M331" s="365"/>
      <c r="N331" s="365"/>
      <c r="O331" s="365"/>
      <c r="P331" s="365"/>
      <c r="Q331" s="365"/>
      <c r="R331" s="365"/>
      <c r="S331" s="365"/>
      <c r="T331" s="365"/>
      <c r="U331" s="365"/>
      <c r="V331" s="365"/>
      <c r="W331" s="365"/>
      <c r="X331" s="365"/>
      <c r="Y331" s="365"/>
      <c r="Z331" s="365"/>
      <c r="AA331" s="365"/>
    </row>
    <row r="332" spans="1:27" ht="15.75" customHeight="1" x14ac:dyDescent="0.25">
      <c r="A332" s="365"/>
      <c r="B332" s="365"/>
      <c r="C332" s="365"/>
      <c r="D332" s="365"/>
      <c r="E332" s="365"/>
      <c r="F332" s="365"/>
      <c r="G332" s="365"/>
      <c r="H332" s="365"/>
      <c r="I332" s="365"/>
      <c r="J332" s="365"/>
      <c r="K332" s="365"/>
      <c r="L332" s="365"/>
      <c r="M332" s="365"/>
      <c r="N332" s="365"/>
      <c r="O332" s="365"/>
      <c r="P332" s="365"/>
      <c r="Q332" s="365"/>
      <c r="R332" s="365"/>
      <c r="S332" s="365"/>
      <c r="T332" s="365"/>
      <c r="U332" s="365"/>
      <c r="V332" s="365"/>
      <c r="W332" s="365"/>
      <c r="X332" s="365"/>
      <c r="Y332" s="365"/>
      <c r="Z332" s="365"/>
      <c r="AA332" s="365"/>
    </row>
    <row r="333" spans="1:27" ht="15.75" customHeight="1" x14ac:dyDescent="0.25">
      <c r="A333" s="365"/>
      <c r="B333" s="365"/>
      <c r="C333" s="365"/>
      <c r="D333" s="365"/>
      <c r="E333" s="365"/>
      <c r="F333" s="365"/>
      <c r="G333" s="365"/>
      <c r="H333" s="365"/>
      <c r="I333" s="365"/>
      <c r="J333" s="365"/>
      <c r="K333" s="365"/>
      <c r="L333" s="365"/>
      <c r="M333" s="365"/>
      <c r="N333" s="365"/>
      <c r="O333" s="365"/>
      <c r="P333" s="365"/>
      <c r="Q333" s="365"/>
      <c r="R333" s="365"/>
      <c r="S333" s="365"/>
      <c r="T333" s="365"/>
      <c r="U333" s="365"/>
      <c r="V333" s="365"/>
      <c r="W333" s="365"/>
      <c r="X333" s="365"/>
      <c r="Y333" s="365"/>
      <c r="Z333" s="365"/>
      <c r="AA333" s="365"/>
    </row>
    <row r="334" spans="1:27" ht="15.75" customHeight="1" x14ac:dyDescent="0.25">
      <c r="A334" s="365"/>
      <c r="B334" s="365"/>
      <c r="C334" s="365"/>
      <c r="D334" s="365"/>
      <c r="E334" s="365"/>
      <c r="F334" s="365"/>
      <c r="G334" s="365"/>
      <c r="H334" s="365"/>
      <c r="I334" s="365"/>
      <c r="J334" s="365"/>
      <c r="K334" s="365"/>
      <c r="L334" s="365"/>
      <c r="M334" s="365"/>
      <c r="N334" s="365"/>
      <c r="O334" s="365"/>
      <c r="P334" s="365"/>
      <c r="Q334" s="365"/>
      <c r="R334" s="365"/>
      <c r="S334" s="365"/>
      <c r="T334" s="365"/>
      <c r="U334" s="365"/>
      <c r="V334" s="365"/>
      <c r="W334" s="365"/>
      <c r="X334" s="365"/>
      <c r="Y334" s="365"/>
      <c r="Z334" s="365"/>
      <c r="AA334" s="365"/>
    </row>
    <row r="335" spans="1:27" ht="15.75" customHeight="1" x14ac:dyDescent="0.25">
      <c r="A335" s="365"/>
      <c r="B335" s="365"/>
      <c r="C335" s="365"/>
      <c r="D335" s="365"/>
      <c r="E335" s="365"/>
      <c r="F335" s="365"/>
      <c r="G335" s="365"/>
      <c r="H335" s="365"/>
      <c r="I335" s="365"/>
      <c r="J335" s="365"/>
      <c r="K335" s="365"/>
      <c r="L335" s="365"/>
      <c r="M335" s="365"/>
      <c r="N335" s="365"/>
      <c r="O335" s="365"/>
      <c r="P335" s="365"/>
      <c r="Q335" s="365"/>
      <c r="R335" s="365"/>
      <c r="S335" s="365"/>
      <c r="T335" s="365"/>
      <c r="U335" s="365"/>
      <c r="V335" s="365"/>
      <c r="W335" s="365"/>
      <c r="X335" s="365"/>
      <c r="Y335" s="365"/>
      <c r="Z335" s="365"/>
      <c r="AA335" s="365"/>
    </row>
    <row r="336" spans="1:27" ht="15.75" customHeight="1" x14ac:dyDescent="0.25">
      <c r="A336" s="365"/>
      <c r="B336" s="365"/>
      <c r="C336" s="365"/>
      <c r="D336" s="365"/>
      <c r="E336" s="365"/>
      <c r="F336" s="365"/>
      <c r="G336" s="365"/>
      <c r="H336" s="365"/>
      <c r="I336" s="365"/>
      <c r="J336" s="365"/>
      <c r="K336" s="365"/>
      <c r="L336" s="365"/>
      <c r="M336" s="365"/>
      <c r="N336" s="365"/>
      <c r="O336" s="365"/>
      <c r="P336" s="365"/>
      <c r="Q336" s="365"/>
      <c r="R336" s="365"/>
      <c r="S336" s="365"/>
      <c r="T336" s="365"/>
      <c r="U336" s="365"/>
      <c r="V336" s="365"/>
      <c r="W336" s="365"/>
      <c r="X336" s="365"/>
      <c r="Y336" s="365"/>
      <c r="Z336" s="365"/>
      <c r="AA336" s="365"/>
    </row>
    <row r="337" spans="1:27" ht="15.75" customHeight="1" x14ac:dyDescent="0.25">
      <c r="A337" s="365"/>
      <c r="B337" s="365"/>
      <c r="C337" s="365"/>
      <c r="D337" s="365"/>
      <c r="E337" s="365"/>
      <c r="F337" s="365"/>
      <c r="G337" s="365"/>
      <c r="H337" s="365"/>
      <c r="I337" s="365"/>
      <c r="J337" s="365"/>
      <c r="K337" s="365"/>
      <c r="L337" s="365"/>
      <c r="M337" s="365"/>
      <c r="N337" s="365"/>
      <c r="O337" s="365"/>
      <c r="P337" s="365"/>
      <c r="Q337" s="365"/>
      <c r="R337" s="365"/>
      <c r="S337" s="365"/>
      <c r="T337" s="365"/>
      <c r="U337" s="365"/>
      <c r="V337" s="365"/>
      <c r="W337" s="365"/>
      <c r="X337" s="365"/>
      <c r="Y337" s="365"/>
      <c r="Z337" s="365"/>
      <c r="AA337" s="365"/>
    </row>
    <row r="338" spans="1:27" ht="15.75" customHeight="1" x14ac:dyDescent="0.25">
      <c r="A338" s="365"/>
      <c r="B338" s="365"/>
      <c r="C338" s="365"/>
      <c r="D338" s="365"/>
      <c r="E338" s="365"/>
      <c r="F338" s="365"/>
      <c r="G338" s="365"/>
      <c r="H338" s="365"/>
      <c r="I338" s="365"/>
      <c r="J338" s="365"/>
      <c r="K338" s="365"/>
      <c r="L338" s="365"/>
      <c r="M338" s="365"/>
      <c r="N338" s="365"/>
      <c r="O338" s="365"/>
      <c r="P338" s="365"/>
      <c r="Q338" s="365"/>
      <c r="R338" s="365"/>
      <c r="S338" s="365"/>
      <c r="T338" s="365"/>
      <c r="U338" s="365"/>
      <c r="V338" s="365"/>
      <c r="W338" s="365"/>
      <c r="X338" s="365"/>
      <c r="Y338" s="365"/>
      <c r="Z338" s="365"/>
      <c r="AA338" s="365"/>
    </row>
    <row r="339" spans="1:27" ht="15.75" customHeight="1" x14ac:dyDescent="0.25">
      <c r="A339" s="365"/>
      <c r="B339" s="365"/>
      <c r="C339" s="365"/>
      <c r="D339" s="365"/>
      <c r="E339" s="365"/>
      <c r="F339" s="365"/>
      <c r="G339" s="365"/>
      <c r="H339" s="365"/>
      <c r="I339" s="365"/>
      <c r="J339" s="365"/>
      <c r="K339" s="365"/>
      <c r="L339" s="365"/>
      <c r="M339" s="365"/>
      <c r="N339" s="365"/>
      <c r="O339" s="365"/>
      <c r="P339" s="365"/>
      <c r="Q339" s="365"/>
      <c r="R339" s="365"/>
      <c r="S339" s="365"/>
      <c r="T339" s="365"/>
      <c r="U339" s="365"/>
      <c r="V339" s="365"/>
      <c r="W339" s="365"/>
      <c r="X339" s="365"/>
      <c r="Y339" s="365"/>
      <c r="Z339" s="365"/>
      <c r="AA339" s="365"/>
    </row>
    <row r="340" spans="1:27" ht="15.75" customHeight="1" x14ac:dyDescent="0.25">
      <c r="A340" s="365"/>
      <c r="B340" s="365"/>
      <c r="C340" s="365"/>
      <c r="D340" s="365"/>
      <c r="E340" s="365"/>
      <c r="F340" s="365"/>
      <c r="G340" s="365"/>
      <c r="H340" s="365"/>
      <c r="I340" s="365"/>
      <c r="J340" s="365"/>
      <c r="K340" s="365"/>
      <c r="L340" s="365"/>
      <c r="M340" s="365"/>
      <c r="N340" s="365"/>
      <c r="O340" s="365"/>
      <c r="P340" s="365"/>
      <c r="Q340" s="365"/>
      <c r="R340" s="365"/>
      <c r="S340" s="365"/>
      <c r="T340" s="365"/>
      <c r="U340" s="365"/>
      <c r="V340" s="365"/>
      <c r="W340" s="365"/>
      <c r="X340" s="365"/>
      <c r="Y340" s="365"/>
      <c r="Z340" s="365"/>
      <c r="AA340" s="365"/>
    </row>
    <row r="341" spans="1:27" ht="15.75" customHeight="1" x14ac:dyDescent="0.25">
      <c r="A341" s="365"/>
      <c r="B341" s="365"/>
      <c r="C341" s="365"/>
      <c r="D341" s="365"/>
      <c r="E341" s="365"/>
      <c r="F341" s="365"/>
      <c r="G341" s="365"/>
      <c r="H341" s="365"/>
      <c r="I341" s="365"/>
      <c r="J341" s="365"/>
      <c r="K341" s="365"/>
      <c r="L341" s="365"/>
      <c r="M341" s="365"/>
      <c r="N341" s="365"/>
      <c r="O341" s="365"/>
      <c r="P341" s="365"/>
      <c r="Q341" s="365"/>
      <c r="R341" s="365"/>
      <c r="S341" s="365"/>
      <c r="T341" s="365"/>
      <c r="U341" s="365"/>
      <c r="V341" s="365"/>
      <c r="W341" s="365"/>
      <c r="X341" s="365"/>
      <c r="Y341" s="365"/>
      <c r="Z341" s="365"/>
      <c r="AA341" s="365"/>
    </row>
    <row r="342" spans="1:27" ht="15.75" customHeight="1" x14ac:dyDescent="0.25">
      <c r="A342" s="365"/>
      <c r="B342" s="365"/>
      <c r="C342" s="365"/>
      <c r="D342" s="365"/>
      <c r="E342" s="365"/>
      <c r="F342" s="365"/>
      <c r="G342" s="365"/>
      <c r="H342" s="365"/>
      <c r="I342" s="365"/>
      <c r="J342" s="365"/>
      <c r="K342" s="365"/>
      <c r="L342" s="365"/>
      <c r="M342" s="365"/>
      <c r="N342" s="365"/>
      <c r="O342" s="365"/>
      <c r="P342" s="365"/>
      <c r="Q342" s="365"/>
      <c r="R342" s="365"/>
      <c r="S342" s="365"/>
      <c r="T342" s="365"/>
      <c r="U342" s="365"/>
      <c r="V342" s="365"/>
      <c r="W342" s="365"/>
      <c r="X342" s="365"/>
      <c r="Y342" s="365"/>
      <c r="Z342" s="365"/>
      <c r="AA342" s="365"/>
    </row>
    <row r="343" spans="1:27" ht="15.75" customHeight="1" x14ac:dyDescent="0.25">
      <c r="A343" s="365"/>
      <c r="B343" s="365"/>
      <c r="C343" s="365"/>
      <c r="D343" s="365"/>
      <c r="E343" s="365"/>
      <c r="F343" s="365"/>
      <c r="G343" s="365"/>
      <c r="H343" s="365"/>
      <c r="I343" s="365"/>
      <c r="J343" s="365"/>
      <c r="K343" s="365"/>
      <c r="L343" s="365"/>
      <c r="M343" s="365"/>
      <c r="N343" s="365"/>
      <c r="O343" s="365"/>
      <c r="P343" s="365"/>
      <c r="Q343" s="365"/>
      <c r="R343" s="365"/>
      <c r="S343" s="365"/>
      <c r="T343" s="365"/>
      <c r="U343" s="365"/>
      <c r="V343" s="365"/>
      <c r="W343" s="365"/>
      <c r="X343" s="365"/>
      <c r="Y343" s="365"/>
      <c r="Z343" s="365"/>
      <c r="AA343" s="365"/>
    </row>
    <row r="344" spans="1:27" ht="15.75" customHeight="1" x14ac:dyDescent="0.25">
      <c r="A344" s="365"/>
      <c r="B344" s="365"/>
      <c r="C344" s="365"/>
      <c r="D344" s="365"/>
      <c r="E344" s="365"/>
      <c r="F344" s="365"/>
      <c r="G344" s="365"/>
      <c r="H344" s="365"/>
      <c r="I344" s="365"/>
      <c r="J344" s="365"/>
      <c r="K344" s="365"/>
      <c r="L344" s="365"/>
      <c r="M344" s="365"/>
      <c r="N344" s="365"/>
      <c r="O344" s="365"/>
      <c r="P344" s="365"/>
      <c r="Q344" s="365"/>
      <c r="R344" s="365"/>
      <c r="S344" s="365"/>
      <c r="T344" s="365"/>
      <c r="U344" s="365"/>
      <c r="V344" s="365"/>
      <c r="W344" s="365"/>
      <c r="X344" s="365"/>
      <c r="Y344" s="365"/>
      <c r="Z344" s="365"/>
      <c r="AA344" s="365"/>
    </row>
    <row r="345" spans="1:27" ht="15.75" customHeight="1" x14ac:dyDescent="0.25">
      <c r="A345" s="365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65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</row>
    <row r="346" spans="1:27" ht="15.75" customHeight="1" x14ac:dyDescent="0.25">
      <c r="A346" s="365"/>
      <c r="B346" s="365"/>
      <c r="C346" s="365"/>
      <c r="D346" s="365"/>
      <c r="E346" s="365"/>
      <c r="F346" s="365"/>
      <c r="G346" s="365"/>
      <c r="H346" s="365"/>
      <c r="I346" s="365"/>
      <c r="J346" s="365"/>
      <c r="K346" s="365"/>
      <c r="L346" s="365"/>
      <c r="M346" s="365"/>
      <c r="N346" s="365"/>
      <c r="O346" s="365"/>
      <c r="P346" s="365"/>
      <c r="Q346" s="365"/>
      <c r="R346" s="365"/>
      <c r="S346" s="365"/>
      <c r="T346" s="365"/>
      <c r="U346" s="365"/>
      <c r="V346" s="365"/>
      <c r="W346" s="365"/>
      <c r="X346" s="365"/>
      <c r="Y346" s="365"/>
      <c r="Z346" s="365"/>
      <c r="AA346" s="365"/>
    </row>
    <row r="347" spans="1:27" ht="15.75" customHeight="1" x14ac:dyDescent="0.25">
      <c r="A347" s="365"/>
      <c r="B347" s="365"/>
      <c r="C347" s="365"/>
      <c r="D347" s="365"/>
      <c r="E347" s="365"/>
      <c r="F347" s="365"/>
      <c r="G347" s="365"/>
      <c r="H347" s="365"/>
      <c r="I347" s="365"/>
      <c r="J347" s="365"/>
      <c r="K347" s="365"/>
      <c r="L347" s="365"/>
      <c r="M347" s="365"/>
      <c r="N347" s="365"/>
      <c r="O347" s="365"/>
      <c r="P347" s="365"/>
      <c r="Q347" s="365"/>
      <c r="R347" s="365"/>
      <c r="S347" s="365"/>
      <c r="T347" s="365"/>
      <c r="U347" s="365"/>
      <c r="V347" s="365"/>
      <c r="W347" s="365"/>
      <c r="X347" s="365"/>
      <c r="Y347" s="365"/>
      <c r="Z347" s="365"/>
      <c r="AA347" s="365"/>
    </row>
    <row r="348" spans="1:27" ht="15.75" customHeight="1" x14ac:dyDescent="0.25">
      <c r="A348" s="365"/>
      <c r="B348" s="365"/>
      <c r="C348" s="365"/>
      <c r="D348" s="365"/>
      <c r="E348" s="365"/>
      <c r="F348" s="365"/>
      <c r="G348" s="365"/>
      <c r="H348" s="365"/>
      <c r="I348" s="365"/>
      <c r="J348" s="365"/>
      <c r="K348" s="365"/>
      <c r="L348" s="365"/>
      <c r="M348" s="365"/>
      <c r="N348" s="365"/>
      <c r="O348" s="365"/>
      <c r="P348" s="365"/>
      <c r="Q348" s="365"/>
      <c r="R348" s="365"/>
      <c r="S348" s="365"/>
      <c r="T348" s="365"/>
      <c r="U348" s="365"/>
      <c r="V348" s="365"/>
      <c r="W348" s="365"/>
      <c r="X348" s="365"/>
      <c r="Y348" s="365"/>
      <c r="Z348" s="365"/>
      <c r="AA348" s="365"/>
    </row>
    <row r="349" spans="1:27" ht="15.75" customHeight="1" x14ac:dyDescent="0.25">
      <c r="A349" s="365"/>
      <c r="B349" s="365"/>
      <c r="C349" s="365"/>
      <c r="D349" s="365"/>
      <c r="E349" s="365"/>
      <c r="F349" s="365"/>
      <c r="G349" s="365"/>
      <c r="H349" s="365"/>
      <c r="I349" s="365"/>
      <c r="J349" s="365"/>
      <c r="K349" s="365"/>
      <c r="L349" s="365"/>
      <c r="M349" s="365"/>
      <c r="N349" s="365"/>
      <c r="O349" s="365"/>
      <c r="P349" s="365"/>
      <c r="Q349" s="365"/>
      <c r="R349" s="365"/>
      <c r="S349" s="365"/>
      <c r="T349" s="365"/>
      <c r="U349" s="365"/>
      <c r="V349" s="365"/>
      <c r="W349" s="365"/>
      <c r="X349" s="365"/>
      <c r="Y349" s="365"/>
      <c r="Z349" s="365"/>
      <c r="AA349" s="365"/>
    </row>
    <row r="350" spans="1:27" ht="15.75" customHeight="1" x14ac:dyDescent="0.25">
      <c r="A350" s="365"/>
      <c r="B350" s="365"/>
      <c r="C350" s="365"/>
      <c r="D350" s="365"/>
      <c r="E350" s="365"/>
      <c r="F350" s="365"/>
      <c r="G350" s="365"/>
      <c r="H350" s="365"/>
      <c r="I350" s="365"/>
      <c r="J350" s="365"/>
      <c r="K350" s="365"/>
      <c r="L350" s="365"/>
      <c r="M350" s="365"/>
      <c r="N350" s="365"/>
      <c r="O350" s="365"/>
      <c r="P350" s="365"/>
      <c r="Q350" s="365"/>
      <c r="R350" s="365"/>
      <c r="S350" s="365"/>
      <c r="T350" s="365"/>
      <c r="U350" s="365"/>
      <c r="V350" s="365"/>
      <c r="W350" s="365"/>
      <c r="X350" s="365"/>
      <c r="Y350" s="365"/>
      <c r="Z350" s="365"/>
      <c r="AA350" s="365"/>
    </row>
    <row r="351" spans="1:27" ht="15.75" customHeight="1" x14ac:dyDescent="0.25">
      <c r="A351" s="365"/>
      <c r="B351" s="365"/>
      <c r="C351" s="365"/>
      <c r="D351" s="365"/>
      <c r="E351" s="365"/>
      <c r="F351" s="365"/>
      <c r="G351" s="365"/>
      <c r="H351" s="365"/>
      <c r="I351" s="365"/>
      <c r="J351" s="365"/>
      <c r="K351" s="365"/>
      <c r="L351" s="365"/>
      <c r="M351" s="365"/>
      <c r="N351" s="365"/>
      <c r="O351" s="365"/>
      <c r="P351" s="365"/>
      <c r="Q351" s="365"/>
      <c r="R351" s="365"/>
      <c r="S351" s="365"/>
      <c r="T351" s="365"/>
      <c r="U351" s="365"/>
      <c r="V351" s="365"/>
      <c r="W351" s="365"/>
      <c r="X351" s="365"/>
      <c r="Y351" s="365"/>
      <c r="Z351" s="365"/>
      <c r="AA351" s="365"/>
    </row>
    <row r="352" spans="1:27" ht="15.75" customHeight="1" x14ac:dyDescent="0.25">
      <c r="A352" s="365"/>
      <c r="B352" s="365"/>
      <c r="C352" s="365"/>
      <c r="D352" s="365"/>
      <c r="E352" s="365"/>
      <c r="F352" s="365"/>
      <c r="G352" s="365"/>
      <c r="H352" s="365"/>
      <c r="I352" s="365"/>
      <c r="J352" s="365"/>
      <c r="K352" s="365"/>
      <c r="L352" s="365"/>
      <c r="M352" s="365"/>
      <c r="N352" s="365"/>
      <c r="O352" s="365"/>
      <c r="P352" s="365"/>
      <c r="Q352" s="365"/>
      <c r="R352" s="365"/>
      <c r="S352" s="365"/>
      <c r="T352" s="365"/>
      <c r="U352" s="365"/>
      <c r="V352" s="365"/>
      <c r="W352" s="365"/>
      <c r="X352" s="365"/>
      <c r="Y352" s="365"/>
      <c r="Z352" s="365"/>
      <c r="AA352" s="365"/>
    </row>
    <row r="353" spans="1:27" ht="15.75" customHeight="1" x14ac:dyDescent="0.25">
      <c r="A353" s="365"/>
      <c r="B353" s="365"/>
      <c r="C353" s="365"/>
      <c r="D353" s="365"/>
      <c r="E353" s="365"/>
      <c r="F353" s="365"/>
      <c r="G353" s="365"/>
      <c r="H353" s="365"/>
      <c r="I353" s="365"/>
      <c r="J353" s="365"/>
      <c r="K353" s="365"/>
      <c r="L353" s="365"/>
      <c r="M353" s="365"/>
      <c r="N353" s="365"/>
      <c r="O353" s="365"/>
      <c r="P353" s="365"/>
      <c r="Q353" s="365"/>
      <c r="R353" s="365"/>
      <c r="S353" s="365"/>
      <c r="T353" s="365"/>
      <c r="U353" s="365"/>
      <c r="V353" s="365"/>
      <c r="W353" s="365"/>
      <c r="X353" s="365"/>
      <c r="Y353" s="365"/>
      <c r="Z353" s="365"/>
      <c r="AA353" s="365"/>
    </row>
    <row r="354" spans="1:27" ht="15.75" customHeight="1" x14ac:dyDescent="0.25">
      <c r="A354" s="365"/>
      <c r="B354" s="365"/>
      <c r="C354" s="365"/>
      <c r="D354" s="365"/>
      <c r="E354" s="365"/>
      <c r="F354" s="365"/>
      <c r="G354" s="365"/>
      <c r="H354" s="365"/>
      <c r="I354" s="365"/>
      <c r="J354" s="365"/>
      <c r="K354" s="365"/>
      <c r="L354" s="365"/>
      <c r="M354" s="365"/>
      <c r="N354" s="365"/>
      <c r="O354" s="365"/>
      <c r="P354" s="365"/>
      <c r="Q354" s="365"/>
      <c r="R354" s="365"/>
      <c r="S354" s="365"/>
      <c r="T354" s="365"/>
      <c r="U354" s="365"/>
      <c r="V354" s="365"/>
      <c r="W354" s="365"/>
      <c r="X354" s="365"/>
      <c r="Y354" s="365"/>
      <c r="Z354" s="365"/>
      <c r="AA354" s="365"/>
    </row>
    <row r="355" spans="1:27" ht="15.75" customHeight="1" x14ac:dyDescent="0.25">
      <c r="A355" s="365"/>
      <c r="B355" s="365"/>
      <c r="C355" s="365"/>
      <c r="D355" s="365"/>
      <c r="E355" s="365"/>
      <c r="F355" s="365"/>
      <c r="G355" s="365"/>
      <c r="H355" s="365"/>
      <c r="I355" s="365"/>
      <c r="J355" s="365"/>
      <c r="K355" s="365"/>
      <c r="L355" s="365"/>
      <c r="M355" s="365"/>
      <c r="N355" s="365"/>
      <c r="O355" s="365"/>
      <c r="P355" s="365"/>
      <c r="Q355" s="365"/>
      <c r="R355" s="365"/>
      <c r="S355" s="365"/>
      <c r="T355" s="365"/>
      <c r="U355" s="365"/>
      <c r="V355" s="365"/>
      <c r="W355" s="365"/>
      <c r="X355" s="365"/>
      <c r="Y355" s="365"/>
      <c r="Z355" s="365"/>
      <c r="AA355" s="365"/>
    </row>
    <row r="356" spans="1:27" ht="15.75" customHeight="1" x14ac:dyDescent="0.25">
      <c r="A356" s="365"/>
      <c r="B356" s="365"/>
      <c r="C356" s="365"/>
      <c r="D356" s="365"/>
      <c r="E356" s="365"/>
      <c r="F356" s="365"/>
      <c r="G356" s="365"/>
      <c r="H356" s="365"/>
      <c r="I356" s="365"/>
      <c r="J356" s="365"/>
      <c r="K356" s="365"/>
      <c r="L356" s="365"/>
      <c r="M356" s="365"/>
      <c r="N356" s="365"/>
      <c r="O356" s="365"/>
      <c r="P356" s="365"/>
      <c r="Q356" s="365"/>
      <c r="R356" s="365"/>
      <c r="S356" s="365"/>
      <c r="T356" s="365"/>
      <c r="U356" s="365"/>
      <c r="V356" s="365"/>
      <c r="W356" s="365"/>
      <c r="X356" s="365"/>
      <c r="Y356" s="365"/>
      <c r="Z356" s="365"/>
      <c r="AA356" s="365"/>
    </row>
    <row r="357" spans="1:27" ht="15.75" customHeight="1" x14ac:dyDescent="0.25">
      <c r="A357" s="365"/>
      <c r="B357" s="365"/>
      <c r="C357" s="365"/>
      <c r="D357" s="365"/>
      <c r="E357" s="365"/>
      <c r="F357" s="365"/>
      <c r="G357" s="365"/>
      <c r="H357" s="365"/>
      <c r="I357" s="365"/>
      <c r="J357" s="365"/>
      <c r="K357" s="365"/>
      <c r="L357" s="365"/>
      <c r="M357" s="365"/>
      <c r="N357" s="365"/>
      <c r="O357" s="365"/>
      <c r="P357" s="365"/>
      <c r="Q357" s="365"/>
      <c r="R357" s="365"/>
      <c r="S357" s="365"/>
      <c r="T357" s="365"/>
      <c r="U357" s="365"/>
      <c r="V357" s="365"/>
      <c r="W357" s="365"/>
      <c r="X357" s="365"/>
      <c r="Y357" s="365"/>
      <c r="Z357" s="365"/>
      <c r="AA357" s="365"/>
    </row>
    <row r="358" spans="1:27" ht="15.75" customHeight="1" x14ac:dyDescent="0.25">
      <c r="A358" s="365"/>
      <c r="B358" s="365"/>
      <c r="C358" s="365"/>
      <c r="D358" s="365"/>
      <c r="E358" s="365"/>
      <c r="F358" s="365"/>
      <c r="G358" s="365"/>
      <c r="H358" s="365"/>
      <c r="I358" s="365"/>
      <c r="J358" s="365"/>
      <c r="K358" s="365"/>
      <c r="L358" s="365"/>
      <c r="M358" s="365"/>
      <c r="N358" s="365"/>
      <c r="O358" s="365"/>
      <c r="P358" s="365"/>
      <c r="Q358" s="365"/>
      <c r="R358" s="365"/>
      <c r="S358" s="365"/>
      <c r="T358" s="365"/>
      <c r="U358" s="365"/>
      <c r="V358" s="365"/>
      <c r="W358" s="365"/>
      <c r="X358" s="365"/>
      <c r="Y358" s="365"/>
      <c r="Z358" s="365"/>
      <c r="AA358" s="365"/>
    </row>
    <row r="359" spans="1:27" ht="15.75" customHeight="1" x14ac:dyDescent="0.25">
      <c r="A359" s="365"/>
      <c r="B359" s="365"/>
      <c r="C359" s="365"/>
      <c r="D359" s="365"/>
      <c r="E359" s="365"/>
      <c r="F359" s="365"/>
      <c r="G359" s="365"/>
      <c r="H359" s="365"/>
      <c r="I359" s="365"/>
      <c r="J359" s="365"/>
      <c r="K359" s="365"/>
      <c r="L359" s="365"/>
      <c r="M359" s="365"/>
      <c r="N359" s="365"/>
      <c r="O359" s="365"/>
      <c r="P359" s="365"/>
      <c r="Q359" s="365"/>
      <c r="R359" s="365"/>
      <c r="S359" s="365"/>
      <c r="T359" s="365"/>
      <c r="U359" s="365"/>
      <c r="V359" s="365"/>
      <c r="W359" s="365"/>
      <c r="X359" s="365"/>
      <c r="Y359" s="365"/>
      <c r="Z359" s="365"/>
      <c r="AA359" s="365"/>
    </row>
    <row r="360" spans="1:27" ht="15.75" customHeight="1" x14ac:dyDescent="0.25">
      <c r="A360" s="365"/>
      <c r="B360" s="365"/>
      <c r="C360" s="365"/>
      <c r="D360" s="365"/>
      <c r="E360" s="365"/>
      <c r="F360" s="365"/>
      <c r="G360" s="365"/>
      <c r="H360" s="365"/>
      <c r="I360" s="365"/>
      <c r="J360" s="365"/>
      <c r="K360" s="365"/>
      <c r="L360" s="365"/>
      <c r="M360" s="365"/>
      <c r="N360" s="365"/>
      <c r="O360" s="365"/>
      <c r="P360" s="365"/>
      <c r="Q360" s="365"/>
      <c r="R360" s="365"/>
      <c r="S360" s="365"/>
      <c r="T360" s="365"/>
      <c r="U360" s="365"/>
      <c r="V360" s="365"/>
      <c r="W360" s="365"/>
      <c r="X360" s="365"/>
      <c r="Y360" s="365"/>
      <c r="Z360" s="365"/>
      <c r="AA360" s="365"/>
    </row>
    <row r="361" spans="1:27" ht="15.75" customHeight="1" x14ac:dyDescent="0.25">
      <c r="A361" s="365"/>
      <c r="B361" s="365"/>
      <c r="C361" s="365"/>
      <c r="D361" s="365"/>
      <c r="E361" s="365"/>
      <c r="F361" s="365"/>
      <c r="G361" s="365"/>
      <c r="H361" s="365"/>
      <c r="I361" s="365"/>
      <c r="J361" s="365"/>
      <c r="K361" s="365"/>
      <c r="L361" s="365"/>
      <c r="M361" s="365"/>
      <c r="N361" s="365"/>
      <c r="O361" s="365"/>
      <c r="P361" s="365"/>
      <c r="Q361" s="365"/>
      <c r="R361" s="365"/>
      <c r="S361" s="365"/>
      <c r="T361" s="365"/>
      <c r="U361" s="365"/>
      <c r="V361" s="365"/>
      <c r="W361" s="365"/>
      <c r="X361" s="365"/>
      <c r="Y361" s="365"/>
      <c r="Z361" s="365"/>
      <c r="AA361" s="365"/>
    </row>
    <row r="362" spans="1:27" ht="15.75" customHeight="1" x14ac:dyDescent="0.25">
      <c r="A362" s="365"/>
      <c r="B362" s="365"/>
      <c r="C362" s="365"/>
      <c r="D362" s="365"/>
      <c r="E362" s="365"/>
      <c r="F362" s="365"/>
      <c r="G362" s="365"/>
      <c r="H362" s="365"/>
      <c r="I362" s="365"/>
      <c r="J362" s="365"/>
      <c r="K362" s="365"/>
      <c r="L362" s="365"/>
      <c r="M362" s="365"/>
      <c r="N362" s="365"/>
      <c r="O362" s="365"/>
      <c r="P362" s="365"/>
      <c r="Q362" s="365"/>
      <c r="R362" s="365"/>
      <c r="S362" s="365"/>
      <c r="T362" s="365"/>
      <c r="U362" s="365"/>
      <c r="V362" s="365"/>
      <c r="W362" s="365"/>
      <c r="X362" s="365"/>
      <c r="Y362" s="365"/>
      <c r="Z362" s="365"/>
      <c r="AA362" s="365"/>
    </row>
    <row r="363" spans="1:27" ht="15.75" customHeight="1" x14ac:dyDescent="0.25">
      <c r="A363" s="365"/>
      <c r="B363" s="365"/>
      <c r="C363" s="365"/>
      <c r="D363" s="365"/>
      <c r="E363" s="365"/>
      <c r="F363" s="365"/>
      <c r="G363" s="365"/>
      <c r="H363" s="365"/>
      <c r="I363" s="365"/>
      <c r="J363" s="365"/>
      <c r="K363" s="365"/>
      <c r="L363" s="365"/>
      <c r="M363" s="365"/>
      <c r="N363" s="365"/>
      <c r="O363" s="365"/>
      <c r="P363" s="365"/>
      <c r="Q363" s="365"/>
      <c r="R363" s="365"/>
      <c r="S363" s="365"/>
      <c r="T363" s="365"/>
      <c r="U363" s="365"/>
      <c r="V363" s="365"/>
      <c r="W363" s="365"/>
      <c r="X363" s="365"/>
      <c r="Y363" s="365"/>
      <c r="Z363" s="365"/>
      <c r="AA363" s="365"/>
    </row>
    <row r="364" spans="1:27" ht="15.75" customHeight="1" x14ac:dyDescent="0.25">
      <c r="A364" s="365"/>
      <c r="B364" s="365"/>
      <c r="C364" s="365"/>
      <c r="D364" s="365"/>
      <c r="E364" s="365"/>
      <c r="F364" s="365"/>
      <c r="G364" s="365"/>
      <c r="H364" s="365"/>
      <c r="I364" s="365"/>
      <c r="J364" s="365"/>
      <c r="K364" s="365"/>
      <c r="L364" s="365"/>
      <c r="M364" s="365"/>
      <c r="N364" s="365"/>
      <c r="O364" s="365"/>
      <c r="P364" s="365"/>
      <c r="Q364" s="365"/>
      <c r="R364" s="365"/>
      <c r="S364" s="365"/>
      <c r="T364" s="365"/>
      <c r="U364" s="365"/>
      <c r="V364" s="365"/>
      <c r="W364" s="365"/>
      <c r="X364" s="365"/>
      <c r="Y364" s="365"/>
      <c r="Z364" s="365"/>
      <c r="AA364" s="365"/>
    </row>
    <row r="365" spans="1:27" ht="15.75" customHeight="1" x14ac:dyDescent="0.25">
      <c r="A365" s="365"/>
      <c r="B365" s="365"/>
      <c r="C365" s="365"/>
      <c r="D365" s="365"/>
      <c r="E365" s="365"/>
      <c r="F365" s="365"/>
      <c r="G365" s="365"/>
      <c r="H365" s="365"/>
      <c r="I365" s="365"/>
      <c r="J365" s="365"/>
      <c r="K365" s="365"/>
      <c r="L365" s="365"/>
      <c r="M365" s="365"/>
      <c r="N365" s="365"/>
      <c r="O365" s="365"/>
      <c r="P365" s="365"/>
      <c r="Q365" s="365"/>
      <c r="R365" s="365"/>
      <c r="S365" s="365"/>
      <c r="T365" s="365"/>
      <c r="U365" s="365"/>
      <c r="V365" s="365"/>
      <c r="W365" s="365"/>
      <c r="X365" s="365"/>
      <c r="Y365" s="365"/>
      <c r="Z365" s="365"/>
      <c r="AA365" s="365"/>
    </row>
    <row r="366" spans="1:27" ht="15.75" customHeight="1" x14ac:dyDescent="0.25">
      <c r="A366" s="365"/>
      <c r="B366" s="365"/>
      <c r="C366" s="365"/>
      <c r="D366" s="365"/>
      <c r="E366" s="365"/>
      <c r="F366" s="365"/>
      <c r="G366" s="365"/>
      <c r="H366" s="365"/>
      <c r="I366" s="365"/>
      <c r="J366" s="365"/>
      <c r="K366" s="365"/>
      <c r="L366" s="365"/>
      <c r="M366" s="365"/>
      <c r="N366" s="365"/>
      <c r="O366" s="365"/>
      <c r="P366" s="365"/>
      <c r="Q366" s="365"/>
      <c r="R366" s="365"/>
      <c r="S366" s="365"/>
      <c r="T366" s="365"/>
      <c r="U366" s="365"/>
      <c r="V366" s="365"/>
      <c r="W366" s="365"/>
      <c r="X366" s="365"/>
      <c r="Y366" s="365"/>
      <c r="Z366" s="365"/>
      <c r="AA366" s="365"/>
    </row>
    <row r="367" spans="1:27" ht="15.75" customHeight="1" x14ac:dyDescent="0.25">
      <c r="A367" s="365"/>
      <c r="B367" s="365"/>
      <c r="C367" s="365"/>
      <c r="D367" s="365"/>
      <c r="E367" s="365"/>
      <c r="F367" s="365"/>
      <c r="G367" s="365"/>
      <c r="H367" s="365"/>
      <c r="I367" s="365"/>
      <c r="J367" s="365"/>
      <c r="K367" s="365"/>
      <c r="L367" s="365"/>
      <c r="M367" s="365"/>
      <c r="N367" s="365"/>
      <c r="O367" s="365"/>
      <c r="P367" s="365"/>
      <c r="Q367" s="365"/>
      <c r="R367" s="365"/>
      <c r="S367" s="365"/>
      <c r="T367" s="365"/>
      <c r="U367" s="365"/>
      <c r="V367" s="365"/>
      <c r="W367" s="365"/>
      <c r="X367" s="365"/>
      <c r="Y367" s="365"/>
      <c r="Z367" s="365"/>
      <c r="AA367" s="365"/>
    </row>
    <row r="368" spans="1:27" ht="15.75" customHeight="1" x14ac:dyDescent="0.25">
      <c r="A368" s="365"/>
      <c r="B368" s="365"/>
      <c r="C368" s="365"/>
      <c r="D368" s="365"/>
      <c r="E368" s="365"/>
      <c r="F368" s="365"/>
      <c r="G368" s="365"/>
      <c r="H368" s="365"/>
      <c r="I368" s="365"/>
      <c r="J368" s="365"/>
      <c r="K368" s="365"/>
      <c r="L368" s="365"/>
      <c r="M368" s="365"/>
      <c r="N368" s="365"/>
      <c r="O368" s="365"/>
      <c r="P368" s="365"/>
      <c r="Q368" s="365"/>
      <c r="R368" s="365"/>
      <c r="S368" s="365"/>
      <c r="T368" s="365"/>
      <c r="U368" s="365"/>
      <c r="V368" s="365"/>
      <c r="W368" s="365"/>
      <c r="X368" s="365"/>
      <c r="Y368" s="365"/>
      <c r="Z368" s="365"/>
      <c r="AA368" s="365"/>
    </row>
    <row r="369" spans="1:27" ht="15.75" customHeight="1" x14ac:dyDescent="0.25">
      <c r="A369" s="365"/>
      <c r="B369" s="365"/>
      <c r="C369" s="365"/>
      <c r="D369" s="365"/>
      <c r="E369" s="365"/>
      <c r="F369" s="365"/>
      <c r="G369" s="365"/>
      <c r="H369" s="365"/>
      <c r="I369" s="365"/>
      <c r="J369" s="365"/>
      <c r="K369" s="365"/>
      <c r="L369" s="365"/>
      <c r="M369" s="365"/>
      <c r="N369" s="365"/>
      <c r="O369" s="365"/>
      <c r="P369" s="365"/>
      <c r="Q369" s="365"/>
      <c r="R369" s="365"/>
      <c r="S369" s="365"/>
      <c r="T369" s="365"/>
      <c r="U369" s="365"/>
      <c r="V369" s="365"/>
      <c r="W369" s="365"/>
      <c r="X369" s="365"/>
      <c r="Y369" s="365"/>
      <c r="Z369" s="365"/>
      <c r="AA369" s="365"/>
    </row>
    <row r="370" spans="1:27" ht="15.75" customHeight="1" x14ac:dyDescent="0.25">
      <c r="A370" s="365"/>
      <c r="B370" s="365"/>
      <c r="C370" s="365"/>
      <c r="D370" s="365"/>
      <c r="E370" s="365"/>
      <c r="F370" s="365"/>
      <c r="G370" s="365"/>
      <c r="H370" s="365"/>
      <c r="I370" s="365"/>
      <c r="J370" s="365"/>
      <c r="K370" s="365"/>
      <c r="L370" s="365"/>
      <c r="M370" s="365"/>
      <c r="N370" s="365"/>
      <c r="O370" s="365"/>
      <c r="P370" s="365"/>
      <c r="Q370" s="365"/>
      <c r="R370" s="365"/>
      <c r="S370" s="365"/>
      <c r="T370" s="365"/>
      <c r="U370" s="365"/>
      <c r="V370" s="365"/>
      <c r="W370" s="365"/>
      <c r="X370" s="365"/>
      <c r="Y370" s="365"/>
      <c r="Z370" s="365"/>
      <c r="AA370" s="365"/>
    </row>
    <row r="371" spans="1:27" ht="15.75" customHeight="1" x14ac:dyDescent="0.25">
      <c r="A371" s="365"/>
      <c r="B371" s="365"/>
      <c r="C371" s="365"/>
      <c r="D371" s="365"/>
      <c r="E371" s="365"/>
      <c r="F371" s="365"/>
      <c r="G371" s="365"/>
      <c r="H371" s="365"/>
      <c r="I371" s="365"/>
      <c r="J371" s="365"/>
      <c r="K371" s="365"/>
      <c r="L371" s="365"/>
      <c r="M371" s="365"/>
      <c r="N371" s="365"/>
      <c r="O371" s="365"/>
      <c r="P371" s="365"/>
      <c r="Q371" s="365"/>
      <c r="R371" s="365"/>
      <c r="S371" s="365"/>
      <c r="T371" s="365"/>
      <c r="U371" s="365"/>
      <c r="V371" s="365"/>
      <c r="W371" s="365"/>
      <c r="X371" s="365"/>
      <c r="Y371" s="365"/>
      <c r="Z371" s="365"/>
      <c r="AA371" s="365"/>
    </row>
    <row r="372" spans="1:27" ht="15.75" customHeight="1" x14ac:dyDescent="0.25">
      <c r="A372" s="365"/>
      <c r="B372" s="365"/>
      <c r="C372" s="365"/>
      <c r="D372" s="365"/>
      <c r="E372" s="365"/>
      <c r="F372" s="365"/>
      <c r="G372" s="365"/>
      <c r="H372" s="365"/>
      <c r="I372" s="365"/>
      <c r="J372" s="365"/>
      <c r="K372" s="365"/>
      <c r="L372" s="365"/>
      <c r="M372" s="365"/>
      <c r="N372" s="365"/>
      <c r="O372" s="365"/>
      <c r="P372" s="365"/>
      <c r="Q372" s="365"/>
      <c r="R372" s="365"/>
      <c r="S372" s="365"/>
      <c r="T372" s="365"/>
      <c r="U372" s="365"/>
      <c r="V372" s="365"/>
      <c r="W372" s="365"/>
      <c r="X372" s="365"/>
      <c r="Y372" s="365"/>
      <c r="Z372" s="365"/>
      <c r="AA372" s="365"/>
    </row>
    <row r="373" spans="1:27" ht="15.75" customHeight="1" x14ac:dyDescent="0.25">
      <c r="A373" s="365"/>
      <c r="B373" s="365"/>
      <c r="C373" s="365"/>
      <c r="D373" s="365"/>
      <c r="E373" s="365"/>
      <c r="F373" s="365"/>
      <c r="G373" s="365"/>
      <c r="H373" s="365"/>
      <c r="I373" s="365"/>
      <c r="J373" s="365"/>
      <c r="K373" s="365"/>
      <c r="L373" s="365"/>
      <c r="M373" s="365"/>
      <c r="N373" s="365"/>
      <c r="O373" s="365"/>
      <c r="P373" s="365"/>
      <c r="Q373" s="365"/>
      <c r="R373" s="365"/>
      <c r="S373" s="365"/>
      <c r="T373" s="365"/>
      <c r="U373" s="365"/>
      <c r="V373" s="365"/>
      <c r="W373" s="365"/>
      <c r="X373" s="365"/>
      <c r="Y373" s="365"/>
      <c r="Z373" s="365"/>
      <c r="AA373" s="365"/>
    </row>
    <row r="374" spans="1:27" ht="15.75" customHeight="1" x14ac:dyDescent="0.25">
      <c r="A374" s="365"/>
      <c r="B374" s="365"/>
      <c r="C374" s="365"/>
      <c r="D374" s="365"/>
      <c r="E374" s="365"/>
      <c r="F374" s="365"/>
      <c r="G374" s="365"/>
      <c r="H374" s="365"/>
      <c r="I374" s="365"/>
      <c r="J374" s="365"/>
      <c r="K374" s="365"/>
      <c r="L374" s="365"/>
      <c r="M374" s="365"/>
      <c r="N374" s="365"/>
      <c r="O374" s="365"/>
      <c r="P374" s="365"/>
      <c r="Q374" s="365"/>
      <c r="R374" s="365"/>
      <c r="S374" s="365"/>
      <c r="T374" s="365"/>
      <c r="U374" s="365"/>
      <c r="V374" s="365"/>
      <c r="W374" s="365"/>
      <c r="X374" s="365"/>
      <c r="Y374" s="365"/>
      <c r="Z374" s="365"/>
      <c r="AA374" s="365"/>
    </row>
    <row r="375" spans="1:27" ht="15.75" customHeight="1" x14ac:dyDescent="0.25">
      <c r="A375" s="365"/>
      <c r="B375" s="365"/>
      <c r="C375" s="365"/>
      <c r="D375" s="365"/>
      <c r="E375" s="365"/>
      <c r="F375" s="365"/>
      <c r="G375" s="365"/>
      <c r="H375" s="365"/>
      <c r="I375" s="365"/>
      <c r="J375" s="365"/>
      <c r="K375" s="365"/>
      <c r="L375" s="365"/>
      <c r="M375" s="365"/>
      <c r="N375" s="365"/>
      <c r="O375" s="365"/>
      <c r="P375" s="365"/>
      <c r="Q375" s="365"/>
      <c r="R375" s="365"/>
      <c r="S375" s="365"/>
      <c r="T375" s="365"/>
      <c r="U375" s="365"/>
      <c r="V375" s="365"/>
      <c r="W375" s="365"/>
      <c r="X375" s="365"/>
      <c r="Y375" s="365"/>
      <c r="Z375" s="365"/>
      <c r="AA375" s="365"/>
    </row>
    <row r="376" spans="1:27" ht="15.75" customHeight="1" x14ac:dyDescent="0.25">
      <c r="A376" s="365"/>
      <c r="B376" s="365"/>
      <c r="C376" s="365"/>
      <c r="D376" s="365"/>
      <c r="E376" s="365"/>
      <c r="F376" s="365"/>
      <c r="G376" s="365"/>
      <c r="H376" s="365"/>
      <c r="I376" s="365"/>
      <c r="J376" s="365"/>
      <c r="K376" s="365"/>
      <c r="L376" s="365"/>
      <c r="M376" s="365"/>
      <c r="N376" s="365"/>
      <c r="O376" s="365"/>
      <c r="P376" s="365"/>
      <c r="Q376" s="365"/>
      <c r="R376" s="365"/>
      <c r="S376" s="365"/>
      <c r="T376" s="365"/>
      <c r="U376" s="365"/>
      <c r="V376" s="365"/>
      <c r="W376" s="365"/>
      <c r="X376" s="365"/>
      <c r="Y376" s="365"/>
      <c r="Z376" s="365"/>
      <c r="AA376" s="365"/>
    </row>
    <row r="377" spans="1:27" ht="15.75" customHeight="1" x14ac:dyDescent="0.25">
      <c r="A377" s="365"/>
      <c r="B377" s="365"/>
      <c r="C377" s="365"/>
      <c r="D377" s="365"/>
      <c r="E377" s="365"/>
      <c r="F377" s="365"/>
      <c r="G377" s="365"/>
      <c r="H377" s="365"/>
      <c r="I377" s="365"/>
      <c r="J377" s="365"/>
      <c r="K377" s="365"/>
      <c r="L377" s="365"/>
      <c r="M377" s="365"/>
      <c r="N377" s="365"/>
      <c r="O377" s="365"/>
      <c r="P377" s="365"/>
      <c r="Q377" s="365"/>
      <c r="R377" s="365"/>
      <c r="S377" s="365"/>
      <c r="T377" s="365"/>
      <c r="U377" s="365"/>
      <c r="V377" s="365"/>
      <c r="W377" s="365"/>
      <c r="X377" s="365"/>
      <c r="Y377" s="365"/>
      <c r="Z377" s="365"/>
      <c r="AA377" s="365"/>
    </row>
    <row r="378" spans="1:27" ht="15.75" customHeight="1" x14ac:dyDescent="0.25">
      <c r="A378" s="365"/>
      <c r="B378" s="365"/>
      <c r="C378" s="365"/>
      <c r="D378" s="365"/>
      <c r="E378" s="365"/>
      <c r="F378" s="365"/>
      <c r="G378" s="365"/>
      <c r="H378" s="365"/>
      <c r="I378" s="365"/>
      <c r="J378" s="365"/>
      <c r="K378" s="365"/>
      <c r="L378" s="365"/>
      <c r="M378" s="365"/>
      <c r="N378" s="365"/>
      <c r="O378" s="365"/>
      <c r="P378" s="365"/>
      <c r="Q378" s="365"/>
      <c r="R378" s="365"/>
      <c r="S378" s="365"/>
      <c r="T378" s="365"/>
      <c r="U378" s="365"/>
      <c r="V378" s="365"/>
      <c r="W378" s="365"/>
      <c r="X378" s="365"/>
      <c r="Y378" s="365"/>
      <c r="Z378" s="365"/>
      <c r="AA378" s="365"/>
    </row>
    <row r="379" spans="1:27" ht="15.75" customHeight="1" x14ac:dyDescent="0.25">
      <c r="A379" s="365"/>
      <c r="B379" s="365"/>
      <c r="C379" s="365"/>
      <c r="D379" s="365"/>
      <c r="E379" s="365"/>
      <c r="F379" s="365"/>
      <c r="G379" s="365"/>
      <c r="H379" s="365"/>
      <c r="I379" s="365"/>
      <c r="J379" s="365"/>
      <c r="K379" s="365"/>
      <c r="L379" s="365"/>
      <c r="M379" s="365"/>
      <c r="N379" s="365"/>
      <c r="O379" s="365"/>
      <c r="P379" s="365"/>
      <c r="Q379" s="365"/>
      <c r="R379" s="365"/>
      <c r="S379" s="365"/>
      <c r="T379" s="365"/>
      <c r="U379" s="365"/>
      <c r="V379" s="365"/>
      <c r="W379" s="365"/>
      <c r="X379" s="365"/>
      <c r="Y379" s="365"/>
      <c r="Z379" s="365"/>
      <c r="AA379" s="365"/>
    </row>
    <row r="380" spans="1:27" ht="15.75" customHeight="1" x14ac:dyDescent="0.25">
      <c r="A380" s="365"/>
      <c r="B380" s="365"/>
      <c r="C380" s="365"/>
      <c r="D380" s="365"/>
      <c r="E380" s="365"/>
      <c r="F380" s="365"/>
      <c r="G380" s="365"/>
      <c r="H380" s="365"/>
      <c r="I380" s="365"/>
      <c r="J380" s="365"/>
      <c r="K380" s="365"/>
      <c r="L380" s="365"/>
      <c r="M380" s="365"/>
      <c r="N380" s="365"/>
      <c r="O380" s="365"/>
      <c r="P380" s="365"/>
      <c r="Q380" s="365"/>
      <c r="R380" s="365"/>
      <c r="S380" s="365"/>
      <c r="T380" s="365"/>
      <c r="U380" s="365"/>
      <c r="V380" s="365"/>
      <c r="W380" s="365"/>
      <c r="X380" s="365"/>
      <c r="Y380" s="365"/>
      <c r="Z380" s="365"/>
      <c r="AA380" s="365"/>
    </row>
    <row r="381" spans="1:27" ht="15.75" customHeight="1" x14ac:dyDescent="0.25">
      <c r="A381" s="365"/>
      <c r="B381" s="365"/>
      <c r="C381" s="365"/>
      <c r="D381" s="365"/>
      <c r="E381" s="365"/>
      <c r="F381" s="365"/>
      <c r="G381" s="365"/>
      <c r="H381" s="365"/>
      <c r="I381" s="365"/>
      <c r="J381" s="365"/>
      <c r="K381" s="365"/>
      <c r="L381" s="365"/>
      <c r="M381" s="365"/>
      <c r="N381" s="365"/>
      <c r="O381" s="365"/>
      <c r="P381" s="365"/>
      <c r="Q381" s="365"/>
      <c r="R381" s="365"/>
      <c r="S381" s="365"/>
      <c r="T381" s="365"/>
      <c r="U381" s="365"/>
      <c r="V381" s="365"/>
      <c r="W381" s="365"/>
      <c r="X381" s="365"/>
      <c r="Y381" s="365"/>
      <c r="Z381" s="365"/>
      <c r="AA381" s="365"/>
    </row>
    <row r="382" spans="1:27" ht="15.75" customHeight="1" x14ac:dyDescent="0.25">
      <c r="A382" s="365"/>
      <c r="B382" s="365"/>
      <c r="C382" s="365"/>
      <c r="D382" s="365"/>
      <c r="E382" s="365"/>
      <c r="F382" s="365"/>
      <c r="G382" s="365"/>
      <c r="H382" s="365"/>
      <c r="I382" s="365"/>
      <c r="J382" s="365"/>
      <c r="K382" s="365"/>
      <c r="L382" s="365"/>
      <c r="M382" s="365"/>
      <c r="N382" s="365"/>
      <c r="O382" s="365"/>
      <c r="P382" s="365"/>
      <c r="Q382" s="365"/>
      <c r="R382" s="365"/>
      <c r="S382" s="365"/>
      <c r="T382" s="365"/>
      <c r="U382" s="365"/>
      <c r="V382" s="365"/>
      <c r="W382" s="365"/>
      <c r="X382" s="365"/>
      <c r="Y382" s="365"/>
      <c r="Z382" s="365"/>
      <c r="AA382" s="365"/>
    </row>
    <row r="383" spans="1:27" ht="15.75" customHeight="1" x14ac:dyDescent="0.25">
      <c r="A383" s="365"/>
      <c r="B383" s="365"/>
      <c r="C383" s="365"/>
      <c r="D383" s="365"/>
      <c r="E383" s="365"/>
      <c r="F383" s="365"/>
      <c r="G383" s="365"/>
      <c r="H383" s="365"/>
      <c r="I383" s="365"/>
      <c r="J383" s="365"/>
      <c r="K383" s="365"/>
      <c r="L383" s="365"/>
      <c r="M383" s="365"/>
      <c r="N383" s="365"/>
      <c r="O383" s="365"/>
      <c r="P383" s="365"/>
      <c r="Q383" s="365"/>
      <c r="R383" s="365"/>
      <c r="S383" s="365"/>
      <c r="T383" s="365"/>
      <c r="U383" s="365"/>
      <c r="V383" s="365"/>
      <c r="W383" s="365"/>
      <c r="X383" s="365"/>
      <c r="Y383" s="365"/>
      <c r="Z383" s="365"/>
      <c r="AA383" s="365"/>
    </row>
    <row r="384" spans="1:27" ht="15.75" customHeight="1" x14ac:dyDescent="0.25">
      <c r="A384" s="365"/>
      <c r="B384" s="365"/>
      <c r="C384" s="365"/>
      <c r="D384" s="365"/>
      <c r="E384" s="365"/>
      <c r="F384" s="365"/>
      <c r="G384" s="365"/>
      <c r="H384" s="365"/>
      <c r="I384" s="365"/>
      <c r="J384" s="365"/>
      <c r="K384" s="365"/>
      <c r="L384" s="365"/>
      <c r="M384" s="365"/>
      <c r="N384" s="365"/>
      <c r="O384" s="365"/>
      <c r="P384" s="365"/>
      <c r="Q384" s="365"/>
      <c r="R384" s="365"/>
      <c r="S384" s="365"/>
      <c r="T384" s="365"/>
      <c r="U384" s="365"/>
      <c r="V384" s="365"/>
      <c r="W384" s="365"/>
      <c r="X384" s="365"/>
      <c r="Y384" s="365"/>
      <c r="Z384" s="365"/>
      <c r="AA384" s="365"/>
    </row>
    <row r="385" spans="1:27" ht="15.75" customHeight="1" x14ac:dyDescent="0.25">
      <c r="A385" s="365"/>
      <c r="B385" s="365"/>
      <c r="C385" s="365"/>
      <c r="D385" s="365"/>
      <c r="E385" s="365"/>
      <c r="F385" s="365"/>
      <c r="G385" s="365"/>
      <c r="H385" s="365"/>
      <c r="I385" s="365"/>
      <c r="J385" s="365"/>
      <c r="K385" s="365"/>
      <c r="L385" s="365"/>
      <c r="M385" s="365"/>
      <c r="N385" s="365"/>
      <c r="O385" s="365"/>
      <c r="P385" s="365"/>
      <c r="Q385" s="365"/>
      <c r="R385" s="365"/>
      <c r="S385" s="365"/>
      <c r="T385" s="365"/>
      <c r="U385" s="365"/>
      <c r="V385" s="365"/>
      <c r="W385" s="365"/>
      <c r="X385" s="365"/>
      <c r="Y385" s="365"/>
      <c r="Z385" s="365"/>
      <c r="AA385" s="365"/>
    </row>
    <row r="386" spans="1:27" ht="15.75" customHeight="1" x14ac:dyDescent="0.25">
      <c r="A386" s="365"/>
      <c r="B386" s="365"/>
      <c r="C386" s="365"/>
      <c r="D386" s="365"/>
      <c r="E386" s="365"/>
      <c r="F386" s="365"/>
      <c r="G386" s="365"/>
      <c r="H386" s="365"/>
      <c r="I386" s="365"/>
      <c r="J386" s="365"/>
      <c r="K386" s="365"/>
      <c r="L386" s="365"/>
      <c r="M386" s="365"/>
      <c r="N386" s="365"/>
      <c r="O386" s="365"/>
      <c r="P386" s="365"/>
      <c r="Q386" s="365"/>
      <c r="R386" s="365"/>
      <c r="S386" s="365"/>
      <c r="T386" s="365"/>
      <c r="U386" s="365"/>
      <c r="V386" s="365"/>
      <c r="W386" s="365"/>
      <c r="X386" s="365"/>
      <c r="Y386" s="365"/>
      <c r="Z386" s="365"/>
      <c r="AA386" s="365"/>
    </row>
    <row r="387" spans="1:27" ht="15.75" customHeight="1" x14ac:dyDescent="0.25">
      <c r="A387" s="365"/>
      <c r="B387" s="365"/>
      <c r="C387" s="365"/>
      <c r="D387" s="365"/>
      <c r="E387" s="365"/>
      <c r="F387" s="365"/>
      <c r="G387" s="365"/>
      <c r="H387" s="365"/>
      <c r="I387" s="365"/>
      <c r="J387" s="365"/>
      <c r="K387" s="365"/>
      <c r="L387" s="365"/>
      <c r="M387" s="365"/>
      <c r="N387" s="365"/>
      <c r="O387" s="365"/>
      <c r="P387" s="365"/>
      <c r="Q387" s="365"/>
      <c r="R387" s="365"/>
      <c r="S387" s="365"/>
      <c r="T387" s="365"/>
      <c r="U387" s="365"/>
      <c r="V387" s="365"/>
      <c r="W387" s="365"/>
      <c r="X387" s="365"/>
      <c r="Y387" s="365"/>
      <c r="Z387" s="365"/>
      <c r="AA387" s="365"/>
    </row>
    <row r="388" spans="1:27" ht="15.75" customHeight="1" x14ac:dyDescent="0.25">
      <c r="A388" s="365"/>
      <c r="B388" s="365"/>
      <c r="C388" s="365"/>
      <c r="D388" s="365"/>
      <c r="E388" s="365"/>
      <c r="F388" s="365"/>
      <c r="G388" s="365"/>
      <c r="H388" s="365"/>
      <c r="I388" s="365"/>
      <c r="J388" s="365"/>
      <c r="K388" s="365"/>
      <c r="L388" s="365"/>
      <c r="M388" s="365"/>
      <c r="N388" s="365"/>
      <c r="O388" s="365"/>
      <c r="P388" s="365"/>
      <c r="Q388" s="365"/>
      <c r="R388" s="365"/>
      <c r="S388" s="365"/>
      <c r="T388" s="365"/>
      <c r="U388" s="365"/>
      <c r="V388" s="365"/>
      <c r="W388" s="365"/>
      <c r="X388" s="365"/>
      <c r="Y388" s="365"/>
      <c r="Z388" s="365"/>
      <c r="AA388" s="365"/>
    </row>
    <row r="389" spans="1:27" ht="15.75" customHeight="1" x14ac:dyDescent="0.25">
      <c r="A389" s="365"/>
      <c r="B389" s="365"/>
      <c r="C389" s="365"/>
      <c r="D389" s="365"/>
      <c r="E389" s="365"/>
      <c r="F389" s="365"/>
      <c r="G389" s="365"/>
      <c r="H389" s="365"/>
      <c r="I389" s="365"/>
      <c r="J389" s="365"/>
      <c r="K389" s="365"/>
      <c r="L389" s="365"/>
      <c r="M389" s="365"/>
      <c r="N389" s="365"/>
      <c r="O389" s="365"/>
      <c r="P389" s="365"/>
      <c r="Q389" s="365"/>
      <c r="R389" s="365"/>
      <c r="S389" s="365"/>
      <c r="T389" s="365"/>
      <c r="U389" s="365"/>
      <c r="V389" s="365"/>
      <c r="W389" s="365"/>
      <c r="X389" s="365"/>
      <c r="Y389" s="365"/>
      <c r="Z389" s="365"/>
      <c r="AA389" s="365"/>
    </row>
    <row r="390" spans="1:27" ht="15.75" customHeight="1" x14ac:dyDescent="0.25">
      <c r="A390" s="365"/>
      <c r="B390" s="365"/>
      <c r="C390" s="365"/>
      <c r="D390" s="365"/>
      <c r="E390" s="365"/>
      <c r="F390" s="365"/>
      <c r="G390" s="365"/>
      <c r="H390" s="365"/>
      <c r="I390" s="365"/>
      <c r="J390" s="365"/>
      <c r="K390" s="365"/>
      <c r="L390" s="365"/>
      <c r="M390" s="365"/>
      <c r="N390" s="365"/>
      <c r="O390" s="365"/>
      <c r="P390" s="365"/>
      <c r="Q390" s="365"/>
      <c r="R390" s="365"/>
      <c r="S390" s="365"/>
      <c r="T390" s="365"/>
      <c r="U390" s="365"/>
      <c r="V390" s="365"/>
      <c r="W390" s="365"/>
      <c r="X390" s="365"/>
      <c r="Y390" s="365"/>
      <c r="Z390" s="365"/>
      <c r="AA390" s="365"/>
    </row>
    <row r="391" spans="1:27" ht="15.75" customHeight="1" x14ac:dyDescent="0.25">
      <c r="A391" s="365"/>
      <c r="B391" s="365"/>
      <c r="C391" s="365"/>
      <c r="D391" s="365"/>
      <c r="E391" s="365"/>
      <c r="F391" s="365"/>
      <c r="G391" s="365"/>
      <c r="H391" s="365"/>
      <c r="I391" s="365"/>
      <c r="J391" s="365"/>
      <c r="K391" s="365"/>
      <c r="L391" s="365"/>
      <c r="M391" s="365"/>
      <c r="N391" s="365"/>
      <c r="O391" s="365"/>
      <c r="P391" s="365"/>
      <c r="Q391" s="365"/>
      <c r="R391" s="365"/>
      <c r="S391" s="365"/>
      <c r="T391" s="365"/>
      <c r="U391" s="365"/>
      <c r="V391" s="365"/>
      <c r="W391" s="365"/>
      <c r="X391" s="365"/>
      <c r="Y391" s="365"/>
      <c r="Z391" s="365"/>
      <c r="AA391" s="365"/>
    </row>
    <row r="392" spans="1:27" ht="15.75" customHeight="1" x14ac:dyDescent="0.25">
      <c r="A392" s="365"/>
      <c r="B392" s="365"/>
      <c r="C392" s="365"/>
      <c r="D392" s="365"/>
      <c r="E392" s="365"/>
      <c r="F392" s="365"/>
      <c r="G392" s="365"/>
      <c r="H392" s="365"/>
      <c r="I392" s="365"/>
      <c r="J392" s="365"/>
      <c r="K392" s="365"/>
      <c r="L392" s="365"/>
      <c r="M392" s="365"/>
      <c r="N392" s="365"/>
      <c r="O392" s="365"/>
      <c r="P392" s="365"/>
      <c r="Q392" s="365"/>
      <c r="R392" s="365"/>
      <c r="S392" s="365"/>
      <c r="T392" s="365"/>
      <c r="U392" s="365"/>
      <c r="V392" s="365"/>
      <c r="W392" s="365"/>
      <c r="X392" s="365"/>
      <c r="Y392" s="365"/>
      <c r="Z392" s="365"/>
      <c r="AA392" s="365"/>
    </row>
    <row r="393" spans="1:27" ht="15.75" customHeight="1" x14ac:dyDescent="0.25">
      <c r="A393" s="365"/>
      <c r="B393" s="365"/>
      <c r="C393" s="365"/>
      <c r="D393" s="365"/>
      <c r="E393" s="365"/>
      <c r="F393" s="365"/>
      <c r="G393" s="365"/>
      <c r="H393" s="365"/>
      <c r="I393" s="365"/>
      <c r="J393" s="365"/>
      <c r="K393" s="365"/>
      <c r="L393" s="365"/>
      <c r="M393" s="365"/>
      <c r="N393" s="365"/>
      <c r="O393" s="365"/>
      <c r="P393" s="365"/>
      <c r="Q393" s="365"/>
      <c r="R393" s="365"/>
      <c r="S393" s="365"/>
      <c r="T393" s="365"/>
      <c r="U393" s="365"/>
      <c r="V393" s="365"/>
      <c r="W393" s="365"/>
      <c r="X393" s="365"/>
      <c r="Y393" s="365"/>
      <c r="Z393" s="365"/>
      <c r="AA393" s="365"/>
    </row>
    <row r="394" spans="1:27" ht="15.75" customHeight="1" x14ac:dyDescent="0.25">
      <c r="A394" s="365"/>
      <c r="B394" s="365"/>
      <c r="C394" s="365"/>
      <c r="D394" s="365"/>
      <c r="E394" s="365"/>
      <c r="F394" s="365"/>
      <c r="G394" s="365"/>
      <c r="H394" s="365"/>
      <c r="I394" s="365"/>
      <c r="J394" s="365"/>
      <c r="K394" s="365"/>
      <c r="L394" s="365"/>
      <c r="M394" s="365"/>
      <c r="N394" s="365"/>
      <c r="O394" s="365"/>
      <c r="P394" s="365"/>
      <c r="Q394" s="365"/>
      <c r="R394" s="365"/>
      <c r="S394" s="365"/>
      <c r="T394" s="365"/>
      <c r="U394" s="365"/>
      <c r="V394" s="365"/>
      <c r="W394" s="365"/>
      <c r="X394" s="365"/>
      <c r="Y394" s="365"/>
      <c r="Z394" s="365"/>
      <c r="AA394" s="365"/>
    </row>
    <row r="395" spans="1:27" ht="15.75" customHeight="1" x14ac:dyDescent="0.25">
      <c r="A395" s="365"/>
      <c r="B395" s="365"/>
      <c r="C395" s="365"/>
      <c r="D395" s="365"/>
      <c r="E395" s="365"/>
      <c r="F395" s="365"/>
      <c r="G395" s="365"/>
      <c r="H395" s="365"/>
      <c r="I395" s="365"/>
      <c r="J395" s="365"/>
      <c r="K395" s="365"/>
      <c r="L395" s="365"/>
      <c r="M395" s="365"/>
      <c r="N395" s="365"/>
      <c r="O395" s="365"/>
      <c r="P395" s="365"/>
      <c r="Q395" s="365"/>
      <c r="R395" s="365"/>
      <c r="S395" s="365"/>
      <c r="T395" s="365"/>
      <c r="U395" s="365"/>
      <c r="V395" s="365"/>
      <c r="W395" s="365"/>
      <c r="X395" s="365"/>
      <c r="Y395" s="365"/>
      <c r="Z395" s="365"/>
      <c r="AA395" s="365"/>
    </row>
    <row r="396" spans="1:27" ht="15.75" customHeight="1" x14ac:dyDescent="0.25">
      <c r="A396" s="365"/>
      <c r="B396" s="365"/>
      <c r="C396" s="365"/>
      <c r="D396" s="365"/>
      <c r="E396" s="365"/>
      <c r="F396" s="365"/>
      <c r="G396" s="365"/>
      <c r="H396" s="365"/>
      <c r="I396" s="365"/>
      <c r="J396" s="365"/>
      <c r="K396" s="365"/>
      <c r="L396" s="365"/>
      <c r="M396" s="365"/>
      <c r="N396" s="365"/>
      <c r="O396" s="365"/>
      <c r="P396" s="365"/>
      <c r="Q396" s="365"/>
      <c r="R396" s="365"/>
      <c r="S396" s="365"/>
      <c r="T396" s="365"/>
      <c r="U396" s="365"/>
      <c r="V396" s="365"/>
      <c r="W396" s="365"/>
      <c r="X396" s="365"/>
      <c r="Y396" s="365"/>
      <c r="Z396" s="365"/>
      <c r="AA396" s="365"/>
    </row>
    <row r="397" spans="1:27" ht="15.75" customHeight="1" x14ac:dyDescent="0.25">
      <c r="A397" s="365"/>
      <c r="B397" s="365"/>
      <c r="C397" s="365"/>
      <c r="D397" s="365"/>
      <c r="E397" s="365"/>
      <c r="F397" s="365"/>
      <c r="G397" s="365"/>
      <c r="H397" s="365"/>
      <c r="I397" s="365"/>
      <c r="J397" s="365"/>
      <c r="K397" s="365"/>
      <c r="L397" s="365"/>
      <c r="M397" s="365"/>
      <c r="N397" s="365"/>
      <c r="O397" s="365"/>
      <c r="P397" s="365"/>
      <c r="Q397" s="365"/>
      <c r="R397" s="365"/>
      <c r="S397" s="365"/>
      <c r="T397" s="365"/>
      <c r="U397" s="365"/>
      <c r="V397" s="365"/>
      <c r="W397" s="365"/>
      <c r="X397" s="365"/>
      <c r="Y397" s="365"/>
      <c r="Z397" s="365"/>
      <c r="AA397" s="365"/>
    </row>
    <row r="398" spans="1:27" ht="15.75" customHeight="1" x14ac:dyDescent="0.25">
      <c r="A398" s="365"/>
      <c r="B398" s="365"/>
      <c r="C398" s="365"/>
      <c r="D398" s="365"/>
      <c r="E398" s="365"/>
      <c r="F398" s="365"/>
      <c r="G398" s="365"/>
      <c r="H398" s="365"/>
      <c r="I398" s="365"/>
      <c r="J398" s="365"/>
      <c r="K398" s="365"/>
      <c r="L398" s="365"/>
      <c r="M398" s="365"/>
      <c r="N398" s="365"/>
      <c r="O398" s="365"/>
      <c r="P398" s="365"/>
      <c r="Q398" s="365"/>
      <c r="R398" s="365"/>
      <c r="S398" s="365"/>
      <c r="T398" s="365"/>
      <c r="U398" s="365"/>
      <c r="V398" s="365"/>
      <c r="W398" s="365"/>
      <c r="X398" s="365"/>
      <c r="Y398" s="365"/>
      <c r="Z398" s="365"/>
      <c r="AA398" s="365"/>
    </row>
    <row r="399" spans="1:27" ht="15.75" customHeight="1" x14ac:dyDescent="0.25">
      <c r="A399" s="365"/>
      <c r="B399" s="365"/>
      <c r="C399" s="365"/>
      <c r="D399" s="365"/>
      <c r="E399" s="365"/>
      <c r="F399" s="365"/>
      <c r="G399" s="365"/>
      <c r="H399" s="365"/>
      <c r="I399" s="365"/>
      <c r="J399" s="365"/>
      <c r="K399" s="365"/>
      <c r="L399" s="365"/>
      <c r="M399" s="365"/>
      <c r="N399" s="365"/>
      <c r="O399" s="365"/>
      <c r="P399" s="365"/>
      <c r="Q399" s="365"/>
      <c r="R399" s="365"/>
      <c r="S399" s="365"/>
      <c r="T399" s="365"/>
      <c r="U399" s="365"/>
      <c r="V399" s="365"/>
      <c r="W399" s="365"/>
      <c r="X399" s="365"/>
      <c r="Y399" s="365"/>
      <c r="Z399" s="365"/>
      <c r="AA399" s="365"/>
    </row>
    <row r="400" spans="1:27" ht="15.75" customHeight="1" x14ac:dyDescent="0.25">
      <c r="A400" s="365"/>
      <c r="B400" s="365"/>
      <c r="C400" s="365"/>
      <c r="D400" s="365"/>
      <c r="E400" s="365"/>
      <c r="F400" s="365"/>
      <c r="G400" s="365"/>
      <c r="H400" s="365"/>
      <c r="I400" s="365"/>
      <c r="J400" s="365"/>
      <c r="K400" s="365"/>
      <c r="L400" s="365"/>
      <c r="M400" s="365"/>
      <c r="N400" s="365"/>
      <c r="O400" s="365"/>
      <c r="P400" s="365"/>
      <c r="Q400" s="365"/>
      <c r="R400" s="365"/>
      <c r="S400" s="365"/>
      <c r="T400" s="365"/>
      <c r="U400" s="365"/>
      <c r="V400" s="365"/>
      <c r="W400" s="365"/>
      <c r="X400" s="365"/>
      <c r="Y400" s="365"/>
      <c r="Z400" s="365"/>
      <c r="AA400" s="365"/>
    </row>
    <row r="401" spans="1:27" ht="15.75" customHeight="1" x14ac:dyDescent="0.25">
      <c r="A401" s="365"/>
      <c r="B401" s="365"/>
      <c r="C401" s="365"/>
      <c r="D401" s="365"/>
      <c r="E401" s="365"/>
      <c r="F401" s="365"/>
      <c r="G401" s="365"/>
      <c r="H401" s="365"/>
      <c r="I401" s="365"/>
      <c r="J401" s="365"/>
      <c r="K401" s="365"/>
      <c r="L401" s="365"/>
      <c r="M401" s="365"/>
      <c r="N401" s="365"/>
      <c r="O401" s="365"/>
      <c r="P401" s="365"/>
      <c r="Q401" s="365"/>
      <c r="R401" s="365"/>
      <c r="S401" s="365"/>
      <c r="T401" s="365"/>
      <c r="U401" s="365"/>
      <c r="V401" s="365"/>
      <c r="W401" s="365"/>
      <c r="X401" s="365"/>
      <c r="Y401" s="365"/>
      <c r="Z401" s="365"/>
      <c r="AA401" s="365"/>
    </row>
    <row r="402" spans="1:27" ht="15.75" customHeight="1" x14ac:dyDescent="0.25">
      <c r="A402" s="365"/>
      <c r="B402" s="365"/>
      <c r="C402" s="365"/>
      <c r="D402" s="365"/>
      <c r="E402" s="365"/>
      <c r="F402" s="365"/>
      <c r="G402" s="365"/>
      <c r="H402" s="365"/>
      <c r="I402" s="365"/>
      <c r="J402" s="365"/>
      <c r="K402" s="365"/>
      <c r="L402" s="365"/>
      <c r="M402" s="365"/>
      <c r="N402" s="365"/>
      <c r="O402" s="365"/>
      <c r="P402" s="365"/>
      <c r="Q402" s="365"/>
      <c r="R402" s="365"/>
      <c r="S402" s="365"/>
      <c r="T402" s="365"/>
      <c r="U402" s="365"/>
      <c r="V402" s="365"/>
      <c r="W402" s="365"/>
      <c r="X402" s="365"/>
      <c r="Y402" s="365"/>
      <c r="Z402" s="365"/>
      <c r="AA402" s="365"/>
    </row>
    <row r="403" spans="1:27" ht="15.75" customHeight="1" x14ac:dyDescent="0.25">
      <c r="A403" s="365"/>
      <c r="B403" s="365"/>
      <c r="C403" s="365"/>
      <c r="D403" s="365"/>
      <c r="E403" s="365"/>
      <c r="F403" s="365"/>
      <c r="G403" s="365"/>
      <c r="H403" s="365"/>
      <c r="I403" s="365"/>
      <c r="J403" s="365"/>
      <c r="K403" s="365"/>
      <c r="L403" s="365"/>
      <c r="M403" s="365"/>
      <c r="N403" s="365"/>
      <c r="O403" s="365"/>
      <c r="P403" s="365"/>
      <c r="Q403" s="365"/>
      <c r="R403" s="365"/>
      <c r="S403" s="365"/>
      <c r="T403" s="365"/>
      <c r="U403" s="365"/>
      <c r="V403" s="365"/>
      <c r="W403" s="365"/>
      <c r="X403" s="365"/>
      <c r="Y403" s="365"/>
      <c r="Z403" s="365"/>
      <c r="AA403" s="365"/>
    </row>
    <row r="404" spans="1:27" ht="15.75" customHeight="1" x14ac:dyDescent="0.25">
      <c r="A404" s="365"/>
      <c r="B404" s="365"/>
      <c r="C404" s="365"/>
      <c r="D404" s="365"/>
      <c r="E404" s="365"/>
      <c r="F404" s="365"/>
      <c r="G404" s="365"/>
      <c r="H404" s="365"/>
      <c r="I404" s="365"/>
      <c r="J404" s="365"/>
      <c r="K404" s="365"/>
      <c r="L404" s="365"/>
      <c r="M404" s="365"/>
      <c r="N404" s="365"/>
      <c r="O404" s="365"/>
      <c r="P404" s="365"/>
      <c r="Q404" s="365"/>
      <c r="R404" s="365"/>
      <c r="S404" s="365"/>
      <c r="T404" s="365"/>
      <c r="U404" s="365"/>
      <c r="V404" s="365"/>
      <c r="W404" s="365"/>
      <c r="X404" s="365"/>
      <c r="Y404" s="365"/>
      <c r="Z404" s="365"/>
      <c r="AA404" s="365"/>
    </row>
    <row r="405" spans="1:27" ht="15.75" customHeight="1" x14ac:dyDescent="0.25">
      <c r="A405" s="365"/>
      <c r="B405" s="365"/>
      <c r="C405" s="365"/>
      <c r="D405" s="365"/>
      <c r="E405" s="365"/>
      <c r="F405" s="365"/>
      <c r="G405" s="365"/>
      <c r="H405" s="365"/>
      <c r="I405" s="365"/>
      <c r="J405" s="365"/>
      <c r="K405" s="365"/>
      <c r="L405" s="365"/>
      <c r="M405" s="365"/>
      <c r="N405" s="365"/>
      <c r="O405" s="365"/>
      <c r="P405" s="365"/>
      <c r="Q405" s="365"/>
      <c r="R405" s="365"/>
      <c r="S405" s="365"/>
      <c r="T405" s="365"/>
      <c r="U405" s="365"/>
      <c r="V405" s="365"/>
      <c r="W405" s="365"/>
      <c r="X405" s="365"/>
      <c r="Y405" s="365"/>
      <c r="Z405" s="365"/>
      <c r="AA405" s="365"/>
    </row>
    <row r="406" spans="1:27" ht="15.75" customHeight="1" x14ac:dyDescent="0.25">
      <c r="A406" s="365"/>
      <c r="B406" s="365"/>
      <c r="C406" s="365"/>
      <c r="D406" s="365"/>
      <c r="E406" s="365"/>
      <c r="F406" s="365"/>
      <c r="G406" s="365"/>
      <c r="H406" s="365"/>
      <c r="I406" s="365"/>
      <c r="J406" s="365"/>
      <c r="K406" s="365"/>
      <c r="L406" s="365"/>
      <c r="M406" s="365"/>
      <c r="N406" s="365"/>
      <c r="O406" s="365"/>
      <c r="P406" s="365"/>
      <c r="Q406" s="365"/>
      <c r="R406" s="365"/>
      <c r="S406" s="365"/>
      <c r="T406" s="365"/>
      <c r="U406" s="365"/>
      <c r="V406" s="365"/>
      <c r="W406" s="365"/>
      <c r="X406" s="365"/>
      <c r="Y406" s="365"/>
      <c r="Z406" s="365"/>
      <c r="AA406" s="365"/>
    </row>
    <row r="407" spans="1:27" ht="15.75" customHeight="1" x14ac:dyDescent="0.25">
      <c r="A407" s="365"/>
      <c r="B407" s="365"/>
      <c r="C407" s="365"/>
      <c r="D407" s="365"/>
      <c r="E407" s="365"/>
      <c r="F407" s="365"/>
      <c r="G407" s="365"/>
      <c r="H407" s="365"/>
      <c r="I407" s="365"/>
      <c r="J407" s="365"/>
      <c r="K407" s="365"/>
      <c r="L407" s="365"/>
      <c r="M407" s="365"/>
      <c r="N407" s="365"/>
      <c r="O407" s="365"/>
      <c r="P407" s="365"/>
      <c r="Q407" s="365"/>
      <c r="R407" s="365"/>
      <c r="S407" s="365"/>
      <c r="T407" s="365"/>
      <c r="U407" s="365"/>
      <c r="V407" s="365"/>
      <c r="W407" s="365"/>
      <c r="X407" s="365"/>
      <c r="Y407" s="365"/>
      <c r="Z407" s="365"/>
      <c r="AA407" s="365"/>
    </row>
    <row r="408" spans="1:27" ht="15.75" customHeight="1" x14ac:dyDescent="0.25">
      <c r="A408" s="365"/>
      <c r="B408" s="365"/>
      <c r="C408" s="365"/>
      <c r="D408" s="365"/>
      <c r="E408" s="365"/>
      <c r="F408" s="365"/>
      <c r="G408" s="365"/>
      <c r="H408" s="365"/>
      <c r="I408" s="365"/>
      <c r="J408" s="365"/>
      <c r="K408" s="365"/>
      <c r="L408" s="365"/>
      <c r="M408" s="365"/>
      <c r="N408" s="365"/>
      <c r="O408" s="365"/>
      <c r="P408" s="365"/>
      <c r="Q408" s="365"/>
      <c r="R408" s="365"/>
      <c r="S408" s="365"/>
      <c r="T408" s="365"/>
      <c r="U408" s="365"/>
      <c r="V408" s="365"/>
      <c r="W408" s="365"/>
      <c r="X408" s="365"/>
      <c r="Y408" s="365"/>
      <c r="Z408" s="365"/>
      <c r="AA408" s="365"/>
    </row>
    <row r="409" spans="1:27" ht="15.75" customHeight="1" x14ac:dyDescent="0.25">
      <c r="A409" s="365"/>
      <c r="B409" s="365"/>
      <c r="C409" s="365"/>
      <c r="D409" s="365"/>
      <c r="E409" s="365"/>
      <c r="F409" s="365"/>
      <c r="G409" s="365"/>
      <c r="H409" s="365"/>
      <c r="I409" s="365"/>
      <c r="J409" s="365"/>
      <c r="K409" s="365"/>
      <c r="L409" s="365"/>
      <c r="M409" s="365"/>
      <c r="N409" s="365"/>
      <c r="O409" s="365"/>
      <c r="P409" s="365"/>
      <c r="Q409" s="365"/>
      <c r="R409" s="365"/>
      <c r="S409" s="365"/>
      <c r="T409" s="365"/>
      <c r="U409" s="365"/>
      <c r="V409" s="365"/>
      <c r="W409" s="365"/>
      <c r="X409" s="365"/>
      <c r="Y409" s="365"/>
      <c r="Z409" s="365"/>
      <c r="AA409" s="365"/>
    </row>
    <row r="410" spans="1:27" ht="15.75" customHeight="1" x14ac:dyDescent="0.25">
      <c r="A410" s="365"/>
      <c r="B410" s="365"/>
      <c r="C410" s="365"/>
      <c r="D410" s="365"/>
      <c r="E410" s="365"/>
      <c r="F410" s="365"/>
      <c r="G410" s="365"/>
      <c r="H410" s="365"/>
      <c r="I410" s="365"/>
      <c r="J410" s="365"/>
      <c r="K410" s="365"/>
      <c r="L410" s="365"/>
      <c r="M410" s="365"/>
      <c r="N410" s="365"/>
      <c r="O410" s="365"/>
      <c r="P410" s="365"/>
      <c r="Q410" s="365"/>
      <c r="R410" s="365"/>
      <c r="S410" s="365"/>
      <c r="T410" s="365"/>
      <c r="U410" s="365"/>
      <c r="V410" s="365"/>
      <c r="W410" s="365"/>
      <c r="X410" s="365"/>
      <c r="Y410" s="365"/>
      <c r="Z410" s="365"/>
      <c r="AA410" s="365"/>
    </row>
    <row r="411" spans="1:27" ht="15.75" customHeight="1" x14ac:dyDescent="0.25">
      <c r="A411" s="365"/>
      <c r="B411" s="365"/>
      <c r="C411" s="365"/>
      <c r="D411" s="365"/>
      <c r="E411" s="365"/>
      <c r="F411" s="365"/>
      <c r="G411" s="365"/>
      <c r="H411" s="365"/>
      <c r="I411" s="365"/>
      <c r="J411" s="365"/>
      <c r="K411" s="365"/>
      <c r="L411" s="365"/>
      <c r="M411" s="365"/>
      <c r="N411" s="365"/>
      <c r="O411" s="365"/>
      <c r="P411" s="365"/>
      <c r="Q411" s="365"/>
      <c r="R411" s="365"/>
      <c r="S411" s="365"/>
      <c r="T411" s="365"/>
      <c r="U411" s="365"/>
      <c r="V411" s="365"/>
      <c r="W411" s="365"/>
      <c r="X411" s="365"/>
      <c r="Y411" s="365"/>
      <c r="Z411" s="365"/>
      <c r="AA411" s="365"/>
    </row>
    <row r="412" spans="1:27" ht="15.75" customHeight="1" x14ac:dyDescent="0.25">
      <c r="A412" s="365"/>
      <c r="B412" s="365"/>
      <c r="C412" s="365"/>
      <c r="D412" s="365"/>
      <c r="E412" s="365"/>
      <c r="F412" s="365"/>
      <c r="G412" s="365"/>
      <c r="H412" s="365"/>
      <c r="I412" s="365"/>
      <c r="J412" s="365"/>
      <c r="K412" s="365"/>
      <c r="L412" s="365"/>
      <c r="M412" s="365"/>
      <c r="N412" s="365"/>
      <c r="O412" s="365"/>
      <c r="P412" s="365"/>
      <c r="Q412" s="365"/>
      <c r="R412" s="365"/>
      <c r="S412" s="365"/>
      <c r="T412" s="365"/>
      <c r="U412" s="365"/>
      <c r="V412" s="365"/>
      <c r="W412" s="365"/>
      <c r="X412" s="365"/>
      <c r="Y412" s="365"/>
      <c r="Z412" s="365"/>
      <c r="AA412" s="365"/>
    </row>
    <row r="413" spans="1:27" ht="15.75" customHeight="1" x14ac:dyDescent="0.25">
      <c r="A413" s="365"/>
      <c r="B413" s="365"/>
      <c r="C413" s="365"/>
      <c r="D413" s="365"/>
      <c r="E413" s="365"/>
      <c r="F413" s="365"/>
      <c r="G413" s="365"/>
      <c r="H413" s="365"/>
      <c r="I413" s="365"/>
      <c r="J413" s="365"/>
      <c r="K413" s="365"/>
      <c r="L413" s="365"/>
      <c r="M413" s="365"/>
      <c r="N413" s="365"/>
      <c r="O413" s="365"/>
      <c r="P413" s="365"/>
      <c r="Q413" s="365"/>
      <c r="R413" s="365"/>
      <c r="S413" s="365"/>
      <c r="T413" s="365"/>
      <c r="U413" s="365"/>
      <c r="V413" s="365"/>
      <c r="W413" s="365"/>
      <c r="X413" s="365"/>
      <c r="Y413" s="365"/>
      <c r="Z413" s="365"/>
      <c r="AA413" s="365"/>
    </row>
    <row r="414" spans="1:27" ht="15.75" customHeight="1" x14ac:dyDescent="0.25">
      <c r="A414" s="365"/>
      <c r="B414" s="365"/>
      <c r="C414" s="365"/>
      <c r="D414" s="365"/>
      <c r="E414" s="365"/>
      <c r="F414" s="365"/>
      <c r="G414" s="365"/>
      <c r="H414" s="365"/>
      <c r="I414" s="365"/>
      <c r="J414" s="365"/>
      <c r="K414" s="365"/>
      <c r="L414" s="365"/>
      <c r="M414" s="365"/>
      <c r="N414" s="365"/>
      <c r="O414" s="365"/>
      <c r="P414" s="365"/>
      <c r="Q414" s="365"/>
      <c r="R414" s="365"/>
      <c r="S414" s="365"/>
      <c r="T414" s="365"/>
      <c r="U414" s="365"/>
      <c r="V414" s="365"/>
      <c r="W414" s="365"/>
      <c r="X414" s="365"/>
      <c r="Y414" s="365"/>
      <c r="Z414" s="365"/>
      <c r="AA414" s="365"/>
    </row>
    <row r="415" spans="1:27" ht="15.75" customHeight="1" x14ac:dyDescent="0.25">
      <c r="A415" s="365"/>
      <c r="B415" s="365"/>
      <c r="C415" s="365"/>
      <c r="D415" s="365"/>
      <c r="E415" s="365"/>
      <c r="F415" s="365"/>
      <c r="G415" s="365"/>
      <c r="H415" s="365"/>
      <c r="I415" s="365"/>
      <c r="J415" s="365"/>
      <c r="K415" s="365"/>
      <c r="L415" s="365"/>
      <c r="M415" s="365"/>
      <c r="N415" s="365"/>
      <c r="O415" s="365"/>
      <c r="P415" s="365"/>
      <c r="Q415" s="365"/>
      <c r="R415" s="365"/>
      <c r="S415" s="365"/>
      <c r="T415" s="365"/>
      <c r="U415" s="365"/>
      <c r="V415" s="365"/>
      <c r="W415" s="365"/>
      <c r="X415" s="365"/>
      <c r="Y415" s="365"/>
      <c r="Z415" s="365"/>
      <c r="AA415" s="365"/>
    </row>
    <row r="416" spans="1:27" ht="15.75" customHeight="1" x14ac:dyDescent="0.25">
      <c r="A416" s="365"/>
      <c r="B416" s="365"/>
      <c r="C416" s="365"/>
      <c r="D416" s="365"/>
      <c r="E416" s="365"/>
      <c r="F416" s="365"/>
      <c r="G416" s="365"/>
      <c r="H416" s="365"/>
      <c r="I416" s="365"/>
      <c r="J416" s="365"/>
      <c r="K416" s="365"/>
      <c r="L416" s="365"/>
      <c r="M416" s="365"/>
      <c r="N416" s="365"/>
      <c r="O416" s="365"/>
      <c r="P416" s="365"/>
      <c r="Q416" s="365"/>
      <c r="R416" s="365"/>
      <c r="S416" s="365"/>
      <c r="T416" s="365"/>
      <c r="U416" s="365"/>
      <c r="V416" s="365"/>
      <c r="W416" s="365"/>
      <c r="X416" s="365"/>
      <c r="Y416" s="365"/>
      <c r="Z416" s="365"/>
      <c r="AA416" s="365"/>
    </row>
    <row r="417" spans="1:27" ht="15.75" customHeight="1" x14ac:dyDescent="0.25">
      <c r="A417" s="365"/>
      <c r="B417" s="365"/>
      <c r="C417" s="365"/>
      <c r="D417" s="365"/>
      <c r="E417" s="365"/>
      <c r="F417" s="365"/>
      <c r="G417" s="365"/>
      <c r="H417" s="365"/>
      <c r="I417" s="365"/>
      <c r="J417" s="365"/>
      <c r="K417" s="365"/>
      <c r="L417" s="365"/>
      <c r="M417" s="365"/>
      <c r="N417" s="365"/>
      <c r="O417" s="365"/>
      <c r="P417" s="365"/>
      <c r="Q417" s="365"/>
      <c r="R417" s="365"/>
      <c r="S417" s="365"/>
      <c r="T417" s="365"/>
      <c r="U417" s="365"/>
      <c r="V417" s="365"/>
      <c r="W417" s="365"/>
      <c r="X417" s="365"/>
      <c r="Y417" s="365"/>
      <c r="Z417" s="365"/>
      <c r="AA417" s="365"/>
    </row>
    <row r="418" spans="1:27" ht="15.75" customHeight="1" x14ac:dyDescent="0.25">
      <c r="A418" s="365"/>
      <c r="B418" s="365"/>
      <c r="C418" s="365"/>
      <c r="D418" s="365"/>
      <c r="E418" s="365"/>
      <c r="F418" s="365"/>
      <c r="G418" s="365"/>
      <c r="H418" s="365"/>
      <c r="I418" s="365"/>
      <c r="J418" s="365"/>
      <c r="K418" s="365"/>
      <c r="L418" s="365"/>
      <c r="M418" s="365"/>
      <c r="N418" s="365"/>
      <c r="O418" s="365"/>
      <c r="P418" s="365"/>
      <c r="Q418" s="365"/>
      <c r="R418" s="365"/>
      <c r="S418" s="365"/>
      <c r="T418" s="365"/>
      <c r="U418" s="365"/>
      <c r="V418" s="365"/>
      <c r="W418" s="365"/>
      <c r="X418" s="365"/>
      <c r="Y418" s="365"/>
      <c r="Z418" s="365"/>
      <c r="AA418" s="365"/>
    </row>
    <row r="419" spans="1:27" ht="15.75" customHeight="1" x14ac:dyDescent="0.25">
      <c r="A419" s="365"/>
      <c r="B419" s="365"/>
      <c r="C419" s="365"/>
      <c r="D419" s="365"/>
      <c r="E419" s="365"/>
      <c r="F419" s="365"/>
      <c r="G419" s="365"/>
      <c r="H419" s="365"/>
      <c r="I419" s="365"/>
      <c r="J419" s="365"/>
      <c r="K419" s="365"/>
      <c r="L419" s="365"/>
      <c r="M419" s="365"/>
      <c r="N419" s="365"/>
      <c r="O419" s="365"/>
      <c r="P419" s="365"/>
      <c r="Q419" s="365"/>
      <c r="R419" s="365"/>
      <c r="S419" s="365"/>
      <c r="T419" s="365"/>
      <c r="U419" s="365"/>
      <c r="V419" s="365"/>
      <c r="W419" s="365"/>
      <c r="X419" s="365"/>
      <c r="Y419" s="365"/>
      <c r="Z419" s="365"/>
      <c r="AA419" s="365"/>
    </row>
    <row r="420" spans="1:27" ht="15.75" customHeight="1" x14ac:dyDescent="0.25">
      <c r="A420" s="365"/>
      <c r="B420" s="365"/>
      <c r="C420" s="365"/>
      <c r="D420" s="365"/>
      <c r="E420" s="365"/>
      <c r="F420" s="365"/>
      <c r="G420" s="365"/>
      <c r="H420" s="365"/>
      <c r="I420" s="365"/>
      <c r="J420" s="365"/>
      <c r="K420" s="365"/>
      <c r="L420" s="365"/>
      <c r="M420" s="365"/>
      <c r="N420" s="365"/>
      <c r="O420" s="365"/>
      <c r="P420" s="365"/>
      <c r="Q420" s="365"/>
      <c r="R420" s="365"/>
      <c r="S420" s="365"/>
      <c r="T420" s="365"/>
      <c r="U420" s="365"/>
      <c r="V420" s="365"/>
      <c r="W420" s="365"/>
      <c r="X420" s="365"/>
      <c r="Y420" s="365"/>
      <c r="Z420" s="365"/>
      <c r="AA420" s="365"/>
    </row>
    <row r="421" spans="1:27" ht="15.75" customHeight="1" x14ac:dyDescent="0.25">
      <c r="A421" s="365"/>
      <c r="B421" s="365"/>
      <c r="C421" s="365"/>
      <c r="D421" s="365"/>
      <c r="E421" s="365"/>
      <c r="F421" s="365"/>
      <c r="G421" s="365"/>
      <c r="H421" s="365"/>
      <c r="I421" s="365"/>
      <c r="J421" s="365"/>
      <c r="K421" s="365"/>
      <c r="L421" s="365"/>
      <c r="M421" s="365"/>
      <c r="N421" s="365"/>
      <c r="O421" s="365"/>
      <c r="P421" s="365"/>
      <c r="Q421" s="365"/>
      <c r="R421" s="365"/>
      <c r="S421" s="365"/>
      <c r="T421" s="365"/>
      <c r="U421" s="365"/>
      <c r="V421" s="365"/>
      <c r="W421" s="365"/>
      <c r="X421" s="365"/>
      <c r="Y421" s="365"/>
      <c r="Z421" s="365"/>
      <c r="AA421" s="365"/>
    </row>
    <row r="422" spans="1:27" ht="15.75" customHeight="1" x14ac:dyDescent="0.25">
      <c r="A422" s="365"/>
      <c r="B422" s="365"/>
      <c r="C422" s="365"/>
      <c r="D422" s="365"/>
      <c r="E422" s="365"/>
      <c r="F422" s="365"/>
      <c r="G422" s="365"/>
      <c r="H422" s="365"/>
      <c r="I422" s="365"/>
      <c r="J422" s="365"/>
      <c r="K422" s="365"/>
      <c r="L422" s="365"/>
      <c r="M422" s="365"/>
      <c r="N422" s="365"/>
      <c r="O422" s="365"/>
      <c r="P422" s="365"/>
      <c r="Q422" s="365"/>
      <c r="R422" s="365"/>
      <c r="S422" s="365"/>
      <c r="T422" s="365"/>
      <c r="U422" s="365"/>
      <c r="V422" s="365"/>
      <c r="W422" s="365"/>
      <c r="X422" s="365"/>
      <c r="Y422" s="365"/>
      <c r="Z422" s="365"/>
      <c r="AA422" s="365"/>
    </row>
    <row r="423" spans="1:27" ht="15.75" customHeight="1" x14ac:dyDescent="0.25">
      <c r="A423" s="365"/>
      <c r="B423" s="365"/>
      <c r="C423" s="365"/>
      <c r="D423" s="365"/>
      <c r="E423" s="365"/>
      <c r="F423" s="365"/>
      <c r="G423" s="365"/>
      <c r="H423" s="365"/>
      <c r="I423" s="365"/>
      <c r="J423" s="365"/>
      <c r="K423" s="365"/>
      <c r="L423" s="365"/>
      <c r="M423" s="365"/>
      <c r="N423" s="365"/>
      <c r="O423" s="365"/>
      <c r="P423" s="365"/>
      <c r="Q423" s="365"/>
      <c r="R423" s="365"/>
      <c r="S423" s="365"/>
      <c r="T423" s="365"/>
      <c r="U423" s="365"/>
      <c r="V423" s="365"/>
      <c r="W423" s="365"/>
      <c r="X423" s="365"/>
      <c r="Y423" s="365"/>
      <c r="Z423" s="365"/>
      <c r="AA423" s="365"/>
    </row>
    <row r="424" spans="1:27" ht="15.75" customHeight="1" x14ac:dyDescent="0.25">
      <c r="A424" s="365"/>
      <c r="B424" s="365"/>
      <c r="C424" s="365"/>
      <c r="D424" s="365"/>
      <c r="E424" s="365"/>
      <c r="F424" s="365"/>
      <c r="G424" s="365"/>
      <c r="H424" s="365"/>
      <c r="I424" s="365"/>
      <c r="J424" s="365"/>
      <c r="K424" s="365"/>
      <c r="L424" s="365"/>
      <c r="M424" s="365"/>
      <c r="N424" s="365"/>
      <c r="O424" s="365"/>
      <c r="P424" s="365"/>
      <c r="Q424" s="365"/>
      <c r="R424" s="365"/>
      <c r="S424" s="365"/>
      <c r="T424" s="365"/>
      <c r="U424" s="365"/>
      <c r="V424" s="365"/>
      <c r="W424" s="365"/>
      <c r="X424" s="365"/>
      <c r="Y424" s="365"/>
      <c r="Z424" s="365"/>
      <c r="AA424" s="365"/>
    </row>
    <row r="425" spans="1:27" ht="15.75" customHeight="1" x14ac:dyDescent="0.25">
      <c r="A425" s="365"/>
      <c r="B425" s="365"/>
      <c r="C425" s="365"/>
      <c r="D425" s="365"/>
      <c r="E425" s="365"/>
      <c r="F425" s="365"/>
      <c r="G425" s="365"/>
      <c r="H425" s="365"/>
      <c r="I425" s="365"/>
      <c r="J425" s="365"/>
      <c r="K425" s="365"/>
      <c r="L425" s="365"/>
      <c r="M425" s="365"/>
      <c r="N425" s="365"/>
      <c r="O425" s="365"/>
      <c r="P425" s="365"/>
      <c r="Q425" s="365"/>
      <c r="R425" s="365"/>
      <c r="S425" s="365"/>
      <c r="T425" s="365"/>
      <c r="U425" s="365"/>
      <c r="V425" s="365"/>
      <c r="W425" s="365"/>
      <c r="X425" s="365"/>
      <c r="Y425" s="365"/>
      <c r="Z425" s="365"/>
      <c r="AA425" s="365"/>
    </row>
    <row r="426" spans="1:27" ht="15.75" customHeight="1" x14ac:dyDescent="0.25">
      <c r="A426" s="365"/>
      <c r="B426" s="365"/>
      <c r="C426" s="365"/>
      <c r="D426" s="365"/>
      <c r="E426" s="365"/>
      <c r="F426" s="365"/>
      <c r="G426" s="365"/>
      <c r="H426" s="365"/>
      <c r="I426" s="365"/>
      <c r="J426" s="365"/>
      <c r="K426" s="365"/>
      <c r="L426" s="365"/>
      <c r="M426" s="365"/>
      <c r="N426" s="365"/>
      <c r="O426" s="365"/>
      <c r="P426" s="365"/>
      <c r="Q426" s="365"/>
      <c r="R426" s="365"/>
      <c r="S426" s="365"/>
      <c r="T426" s="365"/>
      <c r="U426" s="365"/>
      <c r="V426" s="365"/>
      <c r="W426" s="365"/>
      <c r="X426" s="365"/>
      <c r="Y426" s="365"/>
      <c r="Z426" s="365"/>
      <c r="AA426" s="365"/>
    </row>
    <row r="427" spans="1:27" ht="15.75" customHeight="1" x14ac:dyDescent="0.25">
      <c r="A427" s="365"/>
      <c r="B427" s="365"/>
      <c r="C427" s="365"/>
      <c r="D427" s="365"/>
      <c r="E427" s="365"/>
      <c r="F427" s="365"/>
      <c r="G427" s="365"/>
      <c r="H427" s="365"/>
      <c r="I427" s="365"/>
      <c r="J427" s="365"/>
      <c r="K427" s="365"/>
      <c r="L427" s="365"/>
      <c r="M427" s="365"/>
      <c r="N427" s="365"/>
      <c r="O427" s="365"/>
      <c r="P427" s="365"/>
      <c r="Q427" s="365"/>
      <c r="R427" s="365"/>
      <c r="S427" s="365"/>
      <c r="T427" s="365"/>
      <c r="U427" s="365"/>
      <c r="V427" s="365"/>
      <c r="W427" s="365"/>
      <c r="X427" s="365"/>
      <c r="Y427" s="365"/>
      <c r="Z427" s="365"/>
      <c r="AA427" s="365"/>
    </row>
    <row r="428" spans="1:27" ht="15.75" customHeight="1" x14ac:dyDescent="0.25">
      <c r="A428" s="365"/>
      <c r="B428" s="365"/>
      <c r="C428" s="365"/>
      <c r="D428" s="365"/>
      <c r="E428" s="365"/>
      <c r="F428" s="365"/>
      <c r="G428" s="365"/>
      <c r="H428" s="365"/>
      <c r="I428" s="365"/>
      <c r="J428" s="365"/>
      <c r="K428" s="365"/>
      <c r="L428" s="365"/>
      <c r="M428" s="365"/>
      <c r="N428" s="365"/>
      <c r="O428" s="365"/>
      <c r="P428" s="365"/>
      <c r="Q428" s="365"/>
      <c r="R428" s="365"/>
      <c r="S428" s="365"/>
      <c r="T428" s="365"/>
      <c r="U428" s="365"/>
      <c r="V428" s="365"/>
      <c r="W428" s="365"/>
      <c r="X428" s="365"/>
      <c r="Y428" s="365"/>
      <c r="Z428" s="365"/>
      <c r="AA428" s="365"/>
    </row>
    <row r="429" spans="1:27" ht="15.75" customHeight="1" x14ac:dyDescent="0.25">
      <c r="A429" s="365"/>
      <c r="B429" s="365"/>
      <c r="C429" s="365"/>
      <c r="D429" s="365"/>
      <c r="E429" s="365"/>
      <c r="F429" s="365"/>
      <c r="G429" s="365"/>
      <c r="H429" s="365"/>
      <c r="I429" s="365"/>
      <c r="J429" s="365"/>
      <c r="K429" s="365"/>
      <c r="L429" s="365"/>
      <c r="M429" s="365"/>
      <c r="N429" s="365"/>
      <c r="O429" s="365"/>
      <c r="P429" s="365"/>
      <c r="Q429" s="365"/>
      <c r="R429" s="365"/>
      <c r="S429" s="365"/>
      <c r="T429" s="365"/>
      <c r="U429" s="365"/>
      <c r="V429" s="365"/>
      <c r="W429" s="365"/>
      <c r="X429" s="365"/>
      <c r="Y429" s="365"/>
      <c r="Z429" s="365"/>
      <c r="AA429" s="365"/>
    </row>
    <row r="430" spans="1:27" ht="15.75" customHeight="1" x14ac:dyDescent="0.25">
      <c r="A430" s="365"/>
      <c r="B430" s="365"/>
      <c r="C430" s="365"/>
      <c r="D430" s="365"/>
      <c r="E430" s="365"/>
      <c r="F430" s="365"/>
      <c r="G430" s="365"/>
      <c r="H430" s="365"/>
      <c r="I430" s="365"/>
      <c r="J430" s="365"/>
      <c r="K430" s="365"/>
      <c r="L430" s="365"/>
      <c r="M430" s="365"/>
      <c r="N430" s="365"/>
      <c r="O430" s="365"/>
      <c r="P430" s="365"/>
      <c r="Q430" s="365"/>
      <c r="R430" s="365"/>
      <c r="S430" s="365"/>
      <c r="T430" s="365"/>
      <c r="U430" s="365"/>
      <c r="V430" s="365"/>
      <c r="W430" s="365"/>
      <c r="X430" s="365"/>
      <c r="Y430" s="365"/>
      <c r="Z430" s="365"/>
      <c r="AA430" s="365"/>
    </row>
    <row r="431" spans="1:27" ht="15.75" customHeight="1" x14ac:dyDescent="0.25">
      <c r="A431" s="365"/>
      <c r="B431" s="365"/>
      <c r="C431" s="365"/>
      <c r="D431" s="365"/>
      <c r="E431" s="365"/>
      <c r="F431" s="365"/>
      <c r="G431" s="365"/>
      <c r="H431" s="365"/>
      <c r="I431" s="365"/>
      <c r="J431" s="365"/>
      <c r="K431" s="365"/>
      <c r="L431" s="365"/>
      <c r="M431" s="365"/>
      <c r="N431" s="365"/>
      <c r="O431" s="365"/>
      <c r="P431" s="365"/>
      <c r="Q431" s="365"/>
      <c r="R431" s="365"/>
      <c r="S431" s="365"/>
      <c r="T431" s="365"/>
      <c r="U431" s="365"/>
      <c r="V431" s="365"/>
      <c r="W431" s="365"/>
      <c r="X431" s="365"/>
      <c r="Y431" s="365"/>
      <c r="Z431" s="365"/>
      <c r="AA431" s="365"/>
    </row>
    <row r="432" spans="1:27" ht="15.75" customHeight="1" x14ac:dyDescent="0.25">
      <c r="A432" s="365"/>
      <c r="B432" s="365"/>
      <c r="C432" s="365"/>
      <c r="D432" s="365"/>
      <c r="E432" s="365"/>
      <c r="F432" s="365"/>
      <c r="G432" s="365"/>
      <c r="H432" s="365"/>
      <c r="I432" s="365"/>
      <c r="J432" s="365"/>
      <c r="K432" s="365"/>
      <c r="L432" s="365"/>
      <c r="M432" s="365"/>
      <c r="N432" s="365"/>
      <c r="O432" s="365"/>
      <c r="P432" s="365"/>
      <c r="Q432" s="365"/>
      <c r="R432" s="365"/>
      <c r="S432" s="365"/>
      <c r="T432" s="365"/>
      <c r="U432" s="365"/>
      <c r="V432" s="365"/>
      <c r="W432" s="365"/>
      <c r="X432" s="365"/>
      <c r="Y432" s="365"/>
      <c r="Z432" s="365"/>
      <c r="AA432" s="365"/>
    </row>
    <row r="433" spans="1:27" ht="15.75" customHeight="1" x14ac:dyDescent="0.25">
      <c r="A433" s="365"/>
      <c r="B433" s="365"/>
      <c r="C433" s="365"/>
      <c r="D433" s="365"/>
      <c r="E433" s="365"/>
      <c r="F433" s="365"/>
      <c r="G433" s="365"/>
      <c r="H433" s="365"/>
      <c r="I433" s="365"/>
      <c r="J433" s="365"/>
      <c r="K433" s="365"/>
      <c r="L433" s="365"/>
      <c r="M433" s="365"/>
      <c r="N433" s="365"/>
      <c r="O433" s="365"/>
      <c r="P433" s="365"/>
      <c r="Q433" s="365"/>
      <c r="R433" s="365"/>
      <c r="S433" s="365"/>
      <c r="T433" s="365"/>
      <c r="U433" s="365"/>
      <c r="V433" s="365"/>
      <c r="W433" s="365"/>
      <c r="X433" s="365"/>
      <c r="Y433" s="365"/>
      <c r="Z433" s="365"/>
      <c r="AA433" s="365"/>
    </row>
    <row r="434" spans="1:27" ht="15.75" customHeight="1" x14ac:dyDescent="0.25">
      <c r="A434" s="365"/>
      <c r="B434" s="365"/>
      <c r="C434" s="365"/>
      <c r="D434" s="365"/>
      <c r="E434" s="365"/>
      <c r="F434" s="365"/>
      <c r="G434" s="365"/>
      <c r="H434" s="365"/>
      <c r="I434" s="365"/>
      <c r="J434" s="365"/>
      <c r="K434" s="365"/>
      <c r="L434" s="365"/>
      <c r="M434" s="365"/>
      <c r="N434" s="365"/>
      <c r="O434" s="365"/>
      <c r="P434" s="365"/>
      <c r="Q434" s="365"/>
      <c r="R434" s="365"/>
      <c r="S434" s="365"/>
      <c r="T434" s="365"/>
      <c r="U434" s="365"/>
      <c r="V434" s="365"/>
      <c r="W434" s="365"/>
      <c r="X434" s="365"/>
      <c r="Y434" s="365"/>
      <c r="Z434" s="365"/>
      <c r="AA434" s="365"/>
    </row>
    <row r="435" spans="1:27" ht="15.75" customHeight="1" x14ac:dyDescent="0.25">
      <c r="A435" s="365"/>
      <c r="B435" s="365"/>
      <c r="C435" s="365"/>
      <c r="D435" s="365"/>
      <c r="E435" s="365"/>
      <c r="F435" s="365"/>
      <c r="G435" s="365"/>
      <c r="H435" s="365"/>
      <c r="I435" s="365"/>
      <c r="J435" s="365"/>
      <c r="K435" s="365"/>
      <c r="L435" s="365"/>
      <c r="M435" s="365"/>
      <c r="N435" s="365"/>
      <c r="O435" s="365"/>
      <c r="P435" s="365"/>
      <c r="Q435" s="365"/>
      <c r="R435" s="365"/>
      <c r="S435" s="365"/>
      <c r="T435" s="365"/>
      <c r="U435" s="365"/>
      <c r="V435" s="365"/>
      <c r="W435" s="365"/>
      <c r="X435" s="365"/>
      <c r="Y435" s="365"/>
      <c r="Z435" s="365"/>
      <c r="AA435" s="365"/>
    </row>
    <row r="436" spans="1:27" ht="15.75" customHeight="1" x14ac:dyDescent="0.25">
      <c r="A436" s="365"/>
      <c r="B436" s="365"/>
      <c r="C436" s="365"/>
      <c r="D436" s="365"/>
      <c r="E436" s="365"/>
      <c r="F436" s="365"/>
      <c r="G436" s="365"/>
      <c r="H436" s="365"/>
      <c r="I436" s="365"/>
      <c r="J436" s="365"/>
      <c r="K436" s="365"/>
      <c r="L436" s="365"/>
      <c r="M436" s="365"/>
      <c r="N436" s="365"/>
      <c r="O436" s="365"/>
      <c r="P436" s="365"/>
      <c r="Q436" s="365"/>
      <c r="R436" s="365"/>
      <c r="S436" s="365"/>
      <c r="T436" s="365"/>
      <c r="U436" s="365"/>
      <c r="V436" s="365"/>
      <c r="W436" s="365"/>
      <c r="X436" s="365"/>
      <c r="Y436" s="365"/>
      <c r="Z436" s="365"/>
      <c r="AA436" s="365"/>
    </row>
    <row r="437" spans="1:27" ht="15.75" customHeight="1" x14ac:dyDescent="0.25">
      <c r="A437" s="365"/>
      <c r="B437" s="365"/>
      <c r="C437" s="365"/>
      <c r="D437" s="365"/>
      <c r="E437" s="365"/>
      <c r="F437" s="365"/>
      <c r="G437" s="365"/>
      <c r="H437" s="365"/>
      <c r="I437" s="365"/>
      <c r="J437" s="365"/>
      <c r="K437" s="365"/>
      <c r="L437" s="365"/>
      <c r="M437" s="365"/>
      <c r="N437" s="365"/>
      <c r="O437" s="365"/>
      <c r="P437" s="365"/>
      <c r="Q437" s="365"/>
      <c r="R437" s="365"/>
      <c r="S437" s="365"/>
      <c r="T437" s="365"/>
      <c r="U437" s="365"/>
      <c r="V437" s="365"/>
      <c r="W437" s="365"/>
      <c r="X437" s="365"/>
      <c r="Y437" s="365"/>
      <c r="Z437" s="365"/>
      <c r="AA437" s="365"/>
    </row>
    <row r="438" spans="1:27" ht="15.75" customHeight="1" x14ac:dyDescent="0.25">
      <c r="A438" s="365"/>
      <c r="B438" s="365"/>
      <c r="C438" s="365"/>
      <c r="D438" s="365"/>
      <c r="E438" s="365"/>
      <c r="F438" s="365"/>
      <c r="G438" s="365"/>
      <c r="H438" s="365"/>
      <c r="I438" s="365"/>
      <c r="J438" s="365"/>
      <c r="K438" s="365"/>
      <c r="L438" s="365"/>
      <c r="M438" s="365"/>
      <c r="N438" s="365"/>
      <c r="O438" s="365"/>
      <c r="P438" s="365"/>
      <c r="Q438" s="365"/>
      <c r="R438" s="365"/>
      <c r="S438" s="365"/>
      <c r="T438" s="365"/>
      <c r="U438" s="365"/>
      <c r="V438" s="365"/>
      <c r="W438" s="365"/>
      <c r="X438" s="365"/>
      <c r="Y438" s="365"/>
      <c r="Z438" s="365"/>
      <c r="AA438" s="365"/>
    </row>
    <row r="439" spans="1:27" ht="15.75" customHeight="1" x14ac:dyDescent="0.25">
      <c r="A439" s="365"/>
      <c r="B439" s="365"/>
      <c r="C439" s="365"/>
      <c r="D439" s="365"/>
      <c r="E439" s="365"/>
      <c r="F439" s="365"/>
      <c r="G439" s="365"/>
      <c r="H439" s="365"/>
      <c r="I439" s="365"/>
      <c r="J439" s="365"/>
      <c r="K439" s="365"/>
      <c r="L439" s="365"/>
      <c r="M439" s="365"/>
      <c r="N439" s="365"/>
      <c r="O439" s="365"/>
      <c r="P439" s="365"/>
      <c r="Q439" s="365"/>
      <c r="R439" s="365"/>
      <c r="S439" s="365"/>
      <c r="T439" s="365"/>
      <c r="U439" s="365"/>
      <c r="V439" s="365"/>
      <c r="W439" s="365"/>
      <c r="X439" s="365"/>
      <c r="Y439" s="365"/>
      <c r="Z439" s="365"/>
      <c r="AA439" s="365"/>
    </row>
    <row r="440" spans="1:27" ht="15.75" customHeight="1" x14ac:dyDescent="0.25">
      <c r="A440" s="365"/>
      <c r="B440" s="365"/>
      <c r="C440" s="365"/>
      <c r="D440" s="365"/>
      <c r="E440" s="365"/>
      <c r="F440" s="365"/>
      <c r="G440" s="365"/>
      <c r="H440" s="365"/>
      <c r="I440" s="365"/>
      <c r="J440" s="365"/>
      <c r="K440" s="365"/>
      <c r="L440" s="365"/>
      <c r="M440" s="365"/>
      <c r="N440" s="365"/>
      <c r="O440" s="365"/>
      <c r="P440" s="365"/>
      <c r="Q440" s="365"/>
      <c r="R440" s="365"/>
      <c r="S440" s="365"/>
      <c r="T440" s="365"/>
      <c r="U440" s="365"/>
      <c r="V440" s="365"/>
      <c r="W440" s="365"/>
      <c r="X440" s="365"/>
      <c r="Y440" s="365"/>
      <c r="Z440" s="365"/>
      <c r="AA440" s="365"/>
    </row>
    <row r="441" spans="1:27" ht="15.75" customHeight="1" x14ac:dyDescent="0.25">
      <c r="A441" s="365"/>
      <c r="B441" s="365"/>
      <c r="C441" s="365"/>
      <c r="D441" s="365"/>
      <c r="E441" s="365"/>
      <c r="F441" s="365"/>
      <c r="G441" s="365"/>
      <c r="H441" s="365"/>
      <c r="I441" s="365"/>
      <c r="J441" s="365"/>
      <c r="K441" s="365"/>
      <c r="L441" s="365"/>
      <c r="M441" s="365"/>
      <c r="N441" s="365"/>
      <c r="O441" s="365"/>
      <c r="P441" s="365"/>
      <c r="Q441" s="365"/>
      <c r="R441" s="365"/>
      <c r="S441" s="365"/>
      <c r="T441" s="365"/>
      <c r="U441" s="365"/>
      <c r="V441" s="365"/>
      <c r="W441" s="365"/>
      <c r="X441" s="365"/>
      <c r="Y441" s="365"/>
      <c r="Z441" s="365"/>
      <c r="AA441" s="365"/>
    </row>
    <row r="442" spans="1:27" ht="15.75" customHeight="1" x14ac:dyDescent="0.25">
      <c r="A442" s="365"/>
      <c r="B442" s="365"/>
      <c r="C442" s="365"/>
      <c r="D442" s="365"/>
      <c r="E442" s="365"/>
      <c r="F442" s="365"/>
      <c r="G442" s="365"/>
      <c r="H442" s="365"/>
      <c r="I442" s="365"/>
      <c r="J442" s="365"/>
      <c r="K442" s="365"/>
      <c r="L442" s="365"/>
      <c r="M442" s="365"/>
      <c r="N442" s="365"/>
      <c r="O442" s="365"/>
      <c r="P442" s="365"/>
      <c r="Q442" s="365"/>
      <c r="R442" s="365"/>
      <c r="S442" s="365"/>
      <c r="T442" s="365"/>
      <c r="U442" s="365"/>
      <c r="V442" s="365"/>
      <c r="W442" s="365"/>
      <c r="X442" s="365"/>
      <c r="Y442" s="365"/>
      <c r="Z442" s="365"/>
      <c r="AA442" s="365"/>
    </row>
    <row r="443" spans="1:27" ht="15.75" customHeight="1" x14ac:dyDescent="0.25">
      <c r="A443" s="365"/>
      <c r="B443" s="365"/>
      <c r="C443" s="365"/>
      <c r="D443" s="365"/>
      <c r="E443" s="365"/>
      <c r="F443" s="365"/>
      <c r="G443" s="365"/>
      <c r="H443" s="365"/>
      <c r="I443" s="365"/>
      <c r="J443" s="365"/>
      <c r="K443" s="365"/>
      <c r="L443" s="365"/>
      <c r="M443" s="365"/>
      <c r="N443" s="365"/>
      <c r="O443" s="365"/>
      <c r="P443" s="365"/>
      <c r="Q443" s="365"/>
      <c r="R443" s="365"/>
      <c r="S443" s="365"/>
      <c r="T443" s="365"/>
      <c r="U443" s="365"/>
      <c r="V443" s="365"/>
      <c r="W443" s="365"/>
      <c r="X443" s="365"/>
      <c r="Y443" s="365"/>
      <c r="Z443" s="365"/>
      <c r="AA443" s="365"/>
    </row>
    <row r="444" spans="1:27" ht="15.75" customHeight="1" x14ac:dyDescent="0.25">
      <c r="A444" s="365"/>
      <c r="B444" s="365"/>
      <c r="C444" s="365"/>
      <c r="D444" s="365"/>
      <c r="E444" s="365"/>
      <c r="F444" s="365"/>
      <c r="G444" s="365"/>
      <c r="H444" s="365"/>
      <c r="I444" s="365"/>
      <c r="J444" s="365"/>
      <c r="K444" s="365"/>
      <c r="L444" s="365"/>
      <c r="M444" s="365"/>
      <c r="N444" s="365"/>
      <c r="O444" s="365"/>
      <c r="P444" s="365"/>
      <c r="Q444" s="365"/>
      <c r="R444" s="365"/>
      <c r="S444" s="365"/>
      <c r="T444" s="365"/>
      <c r="U444" s="365"/>
      <c r="V444" s="365"/>
      <c r="W444" s="365"/>
      <c r="X444" s="365"/>
      <c r="Y444" s="365"/>
      <c r="Z444" s="365"/>
      <c r="AA444" s="365"/>
    </row>
    <row r="445" spans="1:27" ht="15.75" customHeight="1" x14ac:dyDescent="0.25">
      <c r="A445" s="365"/>
      <c r="B445" s="365"/>
      <c r="C445" s="365"/>
      <c r="D445" s="365"/>
      <c r="E445" s="365"/>
      <c r="F445" s="365"/>
      <c r="G445" s="365"/>
      <c r="H445" s="365"/>
      <c r="I445" s="365"/>
      <c r="J445" s="365"/>
      <c r="K445" s="365"/>
      <c r="L445" s="365"/>
      <c r="M445" s="365"/>
      <c r="N445" s="365"/>
      <c r="O445" s="365"/>
      <c r="P445" s="365"/>
      <c r="Q445" s="365"/>
      <c r="R445" s="365"/>
      <c r="S445" s="365"/>
      <c r="T445" s="365"/>
      <c r="U445" s="365"/>
      <c r="V445" s="365"/>
      <c r="W445" s="365"/>
      <c r="X445" s="365"/>
      <c r="Y445" s="365"/>
      <c r="Z445" s="365"/>
      <c r="AA445" s="365"/>
    </row>
    <row r="446" spans="1:27" ht="15.75" customHeight="1" x14ac:dyDescent="0.25">
      <c r="A446" s="365"/>
      <c r="B446" s="365"/>
      <c r="C446" s="365"/>
      <c r="D446" s="365"/>
      <c r="E446" s="365"/>
      <c r="F446" s="365"/>
      <c r="G446" s="365"/>
      <c r="H446" s="365"/>
      <c r="I446" s="365"/>
      <c r="J446" s="365"/>
      <c r="K446" s="365"/>
      <c r="L446" s="365"/>
      <c r="M446" s="365"/>
      <c r="N446" s="365"/>
      <c r="O446" s="365"/>
      <c r="P446" s="365"/>
      <c r="Q446" s="365"/>
      <c r="R446" s="365"/>
      <c r="S446" s="365"/>
      <c r="T446" s="365"/>
      <c r="U446" s="365"/>
      <c r="V446" s="365"/>
      <c r="W446" s="365"/>
      <c r="X446" s="365"/>
      <c r="Y446" s="365"/>
      <c r="Z446" s="365"/>
      <c r="AA446" s="365"/>
    </row>
    <row r="447" spans="1:27" ht="15.75" customHeight="1" x14ac:dyDescent="0.25">
      <c r="A447" s="365"/>
      <c r="B447" s="365"/>
      <c r="C447" s="365"/>
      <c r="D447" s="365"/>
      <c r="E447" s="365"/>
      <c r="F447" s="365"/>
      <c r="G447" s="365"/>
      <c r="H447" s="365"/>
      <c r="I447" s="365"/>
      <c r="J447" s="365"/>
      <c r="K447" s="365"/>
      <c r="L447" s="365"/>
      <c r="M447" s="365"/>
      <c r="N447" s="365"/>
      <c r="O447" s="365"/>
      <c r="P447" s="365"/>
      <c r="Q447" s="365"/>
      <c r="R447" s="365"/>
      <c r="S447" s="365"/>
      <c r="T447" s="365"/>
      <c r="U447" s="365"/>
      <c r="V447" s="365"/>
      <c r="W447" s="365"/>
      <c r="X447" s="365"/>
      <c r="Y447" s="365"/>
      <c r="Z447" s="365"/>
      <c r="AA447" s="365"/>
    </row>
    <row r="448" spans="1:27" ht="15.75" customHeight="1" x14ac:dyDescent="0.25">
      <c r="A448" s="365"/>
      <c r="B448" s="365"/>
      <c r="C448" s="365"/>
      <c r="D448" s="365"/>
      <c r="E448" s="365"/>
      <c r="F448" s="365"/>
      <c r="G448" s="365"/>
      <c r="H448" s="365"/>
      <c r="I448" s="365"/>
      <c r="J448" s="365"/>
      <c r="K448" s="365"/>
      <c r="L448" s="365"/>
      <c r="M448" s="365"/>
      <c r="N448" s="365"/>
      <c r="O448" s="365"/>
      <c r="P448" s="365"/>
      <c r="Q448" s="365"/>
      <c r="R448" s="365"/>
      <c r="S448" s="365"/>
      <c r="T448" s="365"/>
      <c r="U448" s="365"/>
      <c r="V448" s="365"/>
      <c r="W448" s="365"/>
      <c r="X448" s="365"/>
      <c r="Y448" s="365"/>
      <c r="Z448" s="365"/>
      <c r="AA448" s="365"/>
    </row>
    <row r="449" spans="1:27" ht="15.75" customHeight="1" x14ac:dyDescent="0.25">
      <c r="A449" s="365"/>
      <c r="B449" s="365"/>
      <c r="C449" s="365"/>
      <c r="D449" s="365"/>
      <c r="E449" s="365"/>
      <c r="F449" s="365"/>
      <c r="G449" s="365"/>
      <c r="H449" s="365"/>
      <c r="I449" s="365"/>
      <c r="J449" s="365"/>
      <c r="K449" s="365"/>
      <c r="L449" s="365"/>
      <c r="M449" s="365"/>
      <c r="N449" s="365"/>
      <c r="O449" s="365"/>
      <c r="P449" s="365"/>
      <c r="Q449" s="365"/>
      <c r="R449" s="365"/>
      <c r="S449" s="365"/>
      <c r="T449" s="365"/>
      <c r="U449" s="365"/>
      <c r="V449" s="365"/>
      <c r="W449" s="365"/>
      <c r="X449" s="365"/>
      <c r="Y449" s="365"/>
      <c r="Z449" s="365"/>
      <c r="AA449" s="365"/>
    </row>
    <row r="450" spans="1:27" ht="15.75" customHeight="1" x14ac:dyDescent="0.25">
      <c r="A450" s="365"/>
      <c r="B450" s="365"/>
      <c r="C450" s="365"/>
      <c r="D450" s="365"/>
      <c r="E450" s="365"/>
      <c r="F450" s="365"/>
      <c r="G450" s="365"/>
      <c r="H450" s="365"/>
      <c r="I450" s="365"/>
      <c r="J450" s="365"/>
      <c r="K450" s="365"/>
      <c r="L450" s="365"/>
      <c r="M450" s="365"/>
      <c r="N450" s="365"/>
      <c r="O450" s="365"/>
      <c r="P450" s="365"/>
      <c r="Q450" s="365"/>
      <c r="R450" s="365"/>
      <c r="S450" s="365"/>
      <c r="T450" s="365"/>
      <c r="U450" s="365"/>
      <c r="V450" s="365"/>
      <c r="W450" s="365"/>
      <c r="X450" s="365"/>
      <c r="Y450" s="365"/>
      <c r="Z450" s="365"/>
      <c r="AA450" s="365"/>
    </row>
    <row r="451" spans="1:27" ht="15.75" customHeight="1" x14ac:dyDescent="0.25">
      <c r="A451" s="365"/>
      <c r="B451" s="365"/>
      <c r="C451" s="365"/>
      <c r="D451" s="365"/>
      <c r="E451" s="365"/>
      <c r="F451" s="365"/>
      <c r="G451" s="365"/>
      <c r="H451" s="365"/>
      <c r="I451" s="365"/>
      <c r="J451" s="365"/>
      <c r="K451" s="365"/>
      <c r="L451" s="365"/>
      <c r="M451" s="365"/>
      <c r="N451" s="365"/>
      <c r="O451" s="365"/>
      <c r="P451" s="365"/>
      <c r="Q451" s="365"/>
      <c r="R451" s="365"/>
      <c r="S451" s="365"/>
      <c r="T451" s="365"/>
      <c r="U451" s="365"/>
      <c r="V451" s="365"/>
      <c r="W451" s="365"/>
      <c r="X451" s="365"/>
      <c r="Y451" s="365"/>
      <c r="Z451" s="365"/>
      <c r="AA451" s="365"/>
    </row>
    <row r="452" spans="1:27" ht="15.75" customHeight="1" x14ac:dyDescent="0.25">
      <c r="A452" s="365"/>
      <c r="B452" s="365"/>
      <c r="C452" s="365"/>
      <c r="D452" s="365"/>
      <c r="E452" s="365"/>
      <c r="F452" s="365"/>
      <c r="G452" s="365"/>
      <c r="H452" s="365"/>
      <c r="I452" s="365"/>
      <c r="J452" s="365"/>
      <c r="K452" s="365"/>
      <c r="L452" s="365"/>
      <c r="M452" s="365"/>
      <c r="N452" s="365"/>
      <c r="O452" s="365"/>
      <c r="P452" s="365"/>
      <c r="Q452" s="365"/>
      <c r="R452" s="365"/>
      <c r="S452" s="365"/>
      <c r="T452" s="365"/>
      <c r="U452" s="365"/>
      <c r="V452" s="365"/>
      <c r="W452" s="365"/>
      <c r="X452" s="365"/>
      <c r="Y452" s="365"/>
      <c r="Z452" s="365"/>
      <c r="AA452" s="365"/>
    </row>
    <row r="453" spans="1:27" ht="15.75" customHeight="1" x14ac:dyDescent="0.25">
      <c r="A453" s="365"/>
      <c r="B453" s="365"/>
      <c r="C453" s="365"/>
      <c r="D453" s="365"/>
      <c r="E453" s="365"/>
      <c r="F453" s="365"/>
      <c r="G453" s="365"/>
      <c r="H453" s="365"/>
      <c r="I453" s="365"/>
      <c r="J453" s="365"/>
      <c r="K453" s="365"/>
      <c r="L453" s="365"/>
      <c r="M453" s="365"/>
      <c r="N453" s="365"/>
      <c r="O453" s="365"/>
      <c r="P453" s="365"/>
      <c r="Q453" s="365"/>
      <c r="R453" s="365"/>
      <c r="S453" s="365"/>
      <c r="T453" s="365"/>
      <c r="U453" s="365"/>
      <c r="V453" s="365"/>
      <c r="W453" s="365"/>
      <c r="X453" s="365"/>
      <c r="Y453" s="365"/>
      <c r="Z453" s="365"/>
      <c r="AA453" s="365"/>
    </row>
    <row r="454" spans="1:27" ht="15.75" customHeight="1" x14ac:dyDescent="0.25">
      <c r="A454" s="365"/>
      <c r="B454" s="365"/>
      <c r="C454" s="365"/>
      <c r="D454" s="365"/>
      <c r="E454" s="365"/>
      <c r="F454" s="365"/>
      <c r="G454" s="365"/>
      <c r="H454" s="365"/>
      <c r="I454" s="365"/>
      <c r="J454" s="365"/>
      <c r="K454" s="365"/>
      <c r="L454" s="365"/>
      <c r="M454" s="365"/>
      <c r="N454" s="365"/>
      <c r="O454" s="365"/>
      <c r="P454" s="365"/>
      <c r="Q454" s="365"/>
      <c r="R454" s="365"/>
      <c r="S454" s="365"/>
      <c r="T454" s="365"/>
      <c r="U454" s="365"/>
      <c r="V454" s="365"/>
      <c r="W454" s="365"/>
      <c r="X454" s="365"/>
      <c r="Y454" s="365"/>
      <c r="Z454" s="365"/>
      <c r="AA454" s="365"/>
    </row>
    <row r="455" spans="1:27" ht="15.75" customHeight="1" x14ac:dyDescent="0.25">
      <c r="A455" s="365"/>
      <c r="B455" s="365"/>
      <c r="C455" s="365"/>
      <c r="D455" s="365"/>
      <c r="E455" s="365"/>
      <c r="F455" s="365"/>
      <c r="G455" s="365"/>
      <c r="H455" s="365"/>
      <c r="I455" s="365"/>
      <c r="J455" s="365"/>
      <c r="K455" s="365"/>
      <c r="L455" s="365"/>
      <c r="M455" s="365"/>
      <c r="N455" s="365"/>
      <c r="O455" s="365"/>
      <c r="P455" s="365"/>
      <c r="Q455" s="365"/>
      <c r="R455" s="365"/>
      <c r="S455" s="365"/>
      <c r="T455" s="365"/>
      <c r="U455" s="365"/>
      <c r="V455" s="365"/>
      <c r="W455" s="365"/>
      <c r="X455" s="365"/>
      <c r="Y455" s="365"/>
      <c r="Z455" s="365"/>
      <c r="AA455" s="365"/>
    </row>
    <row r="456" spans="1:27" ht="15.75" customHeight="1" x14ac:dyDescent="0.25">
      <c r="A456" s="365"/>
      <c r="B456" s="365"/>
      <c r="C456" s="365"/>
      <c r="D456" s="365"/>
      <c r="E456" s="365"/>
      <c r="F456" s="365"/>
      <c r="G456" s="365"/>
      <c r="H456" s="365"/>
      <c r="I456" s="365"/>
      <c r="J456" s="365"/>
      <c r="K456" s="365"/>
      <c r="L456" s="365"/>
      <c r="M456" s="365"/>
      <c r="N456" s="365"/>
      <c r="O456" s="365"/>
      <c r="P456" s="365"/>
      <c r="Q456" s="365"/>
      <c r="R456" s="365"/>
      <c r="S456" s="365"/>
      <c r="T456" s="365"/>
      <c r="U456" s="365"/>
      <c r="V456" s="365"/>
      <c r="W456" s="365"/>
      <c r="X456" s="365"/>
      <c r="Y456" s="365"/>
      <c r="Z456" s="365"/>
      <c r="AA456" s="365"/>
    </row>
    <row r="457" spans="1:27" ht="15.75" customHeight="1" x14ac:dyDescent="0.25">
      <c r="A457" s="365"/>
      <c r="B457" s="365"/>
      <c r="C457" s="365"/>
      <c r="D457" s="365"/>
      <c r="E457" s="365"/>
      <c r="F457" s="365"/>
      <c r="G457" s="365"/>
      <c r="H457" s="365"/>
      <c r="I457" s="365"/>
      <c r="J457" s="365"/>
      <c r="K457" s="365"/>
      <c r="L457" s="365"/>
      <c r="M457" s="365"/>
      <c r="N457" s="365"/>
      <c r="O457" s="365"/>
      <c r="P457" s="365"/>
      <c r="Q457" s="365"/>
      <c r="R457" s="365"/>
      <c r="S457" s="365"/>
      <c r="T457" s="365"/>
      <c r="U457" s="365"/>
      <c r="V457" s="365"/>
      <c r="W457" s="365"/>
      <c r="X457" s="365"/>
      <c r="Y457" s="365"/>
      <c r="Z457" s="365"/>
      <c r="AA457" s="365"/>
    </row>
    <row r="458" spans="1:27" ht="15.75" customHeight="1" x14ac:dyDescent="0.25">
      <c r="A458" s="365"/>
      <c r="B458" s="365"/>
      <c r="C458" s="365"/>
      <c r="D458" s="365"/>
      <c r="E458" s="365"/>
      <c r="F458" s="365"/>
      <c r="G458" s="365"/>
      <c r="H458" s="365"/>
      <c r="I458" s="365"/>
      <c r="J458" s="365"/>
      <c r="K458" s="365"/>
      <c r="L458" s="365"/>
      <c r="M458" s="365"/>
      <c r="N458" s="365"/>
      <c r="O458" s="365"/>
      <c r="P458" s="365"/>
      <c r="Q458" s="365"/>
      <c r="R458" s="365"/>
      <c r="S458" s="365"/>
      <c r="T458" s="365"/>
      <c r="U458" s="365"/>
      <c r="V458" s="365"/>
      <c r="W458" s="365"/>
      <c r="X458" s="365"/>
      <c r="Y458" s="365"/>
      <c r="Z458" s="365"/>
      <c r="AA458" s="365"/>
    </row>
    <row r="459" spans="1:27" ht="15.75" customHeight="1" x14ac:dyDescent="0.25">
      <c r="A459" s="365"/>
      <c r="B459" s="365"/>
      <c r="C459" s="365"/>
      <c r="D459" s="365"/>
      <c r="E459" s="365"/>
      <c r="F459" s="365"/>
      <c r="G459" s="365"/>
      <c r="H459" s="365"/>
      <c r="I459" s="365"/>
      <c r="J459" s="365"/>
      <c r="K459" s="365"/>
      <c r="L459" s="365"/>
      <c r="M459" s="365"/>
      <c r="N459" s="365"/>
      <c r="O459" s="365"/>
      <c r="P459" s="365"/>
      <c r="Q459" s="365"/>
      <c r="R459" s="365"/>
      <c r="S459" s="365"/>
      <c r="T459" s="365"/>
      <c r="U459" s="365"/>
      <c r="V459" s="365"/>
      <c r="W459" s="365"/>
      <c r="X459" s="365"/>
      <c r="Y459" s="365"/>
      <c r="Z459" s="365"/>
      <c r="AA459" s="365"/>
    </row>
    <row r="460" spans="1:27" ht="15.75" customHeight="1" x14ac:dyDescent="0.25">
      <c r="A460" s="365"/>
      <c r="B460" s="365"/>
      <c r="C460" s="365"/>
      <c r="D460" s="365"/>
      <c r="E460" s="365"/>
      <c r="F460" s="365"/>
      <c r="G460" s="365"/>
      <c r="H460" s="365"/>
      <c r="I460" s="365"/>
      <c r="J460" s="365"/>
      <c r="K460" s="365"/>
      <c r="L460" s="365"/>
      <c r="M460" s="365"/>
      <c r="N460" s="365"/>
      <c r="O460" s="365"/>
      <c r="P460" s="365"/>
      <c r="Q460" s="365"/>
      <c r="R460" s="365"/>
      <c r="S460" s="365"/>
      <c r="T460" s="365"/>
      <c r="U460" s="365"/>
      <c r="V460" s="365"/>
      <c r="W460" s="365"/>
      <c r="X460" s="365"/>
      <c r="Y460" s="365"/>
      <c r="Z460" s="365"/>
      <c r="AA460" s="365"/>
    </row>
    <row r="461" spans="1:27" ht="15.75" customHeight="1" x14ac:dyDescent="0.25">
      <c r="A461" s="365"/>
      <c r="B461" s="365"/>
      <c r="C461" s="365"/>
      <c r="D461" s="365"/>
      <c r="E461" s="365"/>
      <c r="F461" s="365"/>
      <c r="G461" s="365"/>
      <c r="H461" s="365"/>
      <c r="I461" s="365"/>
      <c r="J461" s="365"/>
      <c r="K461" s="365"/>
      <c r="L461" s="365"/>
      <c r="M461" s="365"/>
      <c r="N461" s="365"/>
      <c r="O461" s="365"/>
      <c r="P461" s="365"/>
      <c r="Q461" s="365"/>
      <c r="R461" s="365"/>
      <c r="S461" s="365"/>
      <c r="T461" s="365"/>
      <c r="U461" s="365"/>
      <c r="V461" s="365"/>
      <c r="W461" s="365"/>
      <c r="X461" s="365"/>
      <c r="Y461" s="365"/>
      <c r="Z461" s="365"/>
      <c r="AA461" s="365"/>
    </row>
    <row r="462" spans="1:27" ht="15.75" customHeight="1" x14ac:dyDescent="0.25">
      <c r="A462" s="365"/>
      <c r="B462" s="365"/>
      <c r="C462" s="365"/>
      <c r="D462" s="365"/>
      <c r="E462" s="365"/>
      <c r="F462" s="365"/>
      <c r="G462" s="365"/>
      <c r="H462" s="365"/>
      <c r="I462" s="365"/>
      <c r="J462" s="365"/>
      <c r="K462" s="365"/>
      <c r="L462" s="365"/>
      <c r="M462" s="365"/>
      <c r="N462" s="365"/>
      <c r="O462" s="365"/>
      <c r="P462" s="365"/>
      <c r="Q462" s="365"/>
      <c r="R462" s="365"/>
      <c r="S462" s="365"/>
      <c r="T462" s="365"/>
      <c r="U462" s="365"/>
      <c r="V462" s="365"/>
      <c r="W462" s="365"/>
      <c r="X462" s="365"/>
      <c r="Y462" s="365"/>
      <c r="Z462" s="365"/>
      <c r="AA462" s="365"/>
    </row>
    <row r="463" spans="1:27" ht="15.75" customHeight="1" x14ac:dyDescent="0.25">
      <c r="A463" s="365"/>
      <c r="B463" s="365"/>
      <c r="C463" s="365"/>
      <c r="D463" s="365"/>
      <c r="E463" s="365"/>
      <c r="F463" s="365"/>
      <c r="G463" s="365"/>
      <c r="H463" s="365"/>
      <c r="I463" s="365"/>
      <c r="J463" s="365"/>
      <c r="K463" s="365"/>
      <c r="L463" s="365"/>
      <c r="M463" s="365"/>
      <c r="N463" s="365"/>
      <c r="O463" s="365"/>
      <c r="P463" s="365"/>
      <c r="Q463" s="365"/>
      <c r="R463" s="365"/>
      <c r="S463" s="365"/>
      <c r="T463" s="365"/>
      <c r="U463" s="365"/>
      <c r="V463" s="365"/>
      <c r="W463" s="365"/>
      <c r="X463" s="365"/>
      <c r="Y463" s="365"/>
      <c r="Z463" s="365"/>
      <c r="AA463" s="365"/>
    </row>
    <row r="464" spans="1:27" ht="15.75" customHeight="1" x14ac:dyDescent="0.25">
      <c r="A464" s="365"/>
      <c r="B464" s="365"/>
      <c r="C464" s="365"/>
      <c r="D464" s="365"/>
      <c r="E464" s="365"/>
      <c r="F464" s="365"/>
      <c r="G464" s="365"/>
      <c r="H464" s="365"/>
      <c r="I464" s="365"/>
      <c r="J464" s="365"/>
      <c r="K464" s="365"/>
      <c r="L464" s="365"/>
      <c r="M464" s="365"/>
      <c r="N464" s="365"/>
      <c r="O464" s="365"/>
      <c r="P464" s="365"/>
      <c r="Q464" s="365"/>
      <c r="R464" s="365"/>
      <c r="S464" s="365"/>
      <c r="T464" s="365"/>
      <c r="U464" s="365"/>
      <c r="V464" s="365"/>
      <c r="W464" s="365"/>
      <c r="X464" s="365"/>
      <c r="Y464" s="365"/>
      <c r="Z464" s="365"/>
      <c r="AA464" s="365"/>
    </row>
    <row r="465" spans="1:27" ht="15.75" customHeight="1" x14ac:dyDescent="0.25">
      <c r="A465" s="365"/>
      <c r="B465" s="365"/>
      <c r="C465" s="365"/>
      <c r="D465" s="365"/>
      <c r="E465" s="365"/>
      <c r="F465" s="365"/>
      <c r="G465" s="365"/>
      <c r="H465" s="365"/>
      <c r="I465" s="365"/>
      <c r="J465" s="365"/>
      <c r="K465" s="365"/>
      <c r="L465" s="365"/>
      <c r="M465" s="365"/>
      <c r="N465" s="365"/>
      <c r="O465" s="365"/>
      <c r="P465" s="365"/>
      <c r="Q465" s="365"/>
      <c r="R465" s="365"/>
      <c r="S465" s="365"/>
      <c r="T465" s="365"/>
      <c r="U465" s="365"/>
      <c r="V465" s="365"/>
      <c r="W465" s="365"/>
      <c r="X465" s="365"/>
      <c r="Y465" s="365"/>
      <c r="Z465" s="365"/>
      <c r="AA465" s="365"/>
    </row>
    <row r="466" spans="1:27" ht="15.75" customHeight="1" x14ac:dyDescent="0.25">
      <c r="A466" s="365"/>
      <c r="B466" s="365"/>
      <c r="C466" s="365"/>
      <c r="D466" s="365"/>
      <c r="E466" s="365"/>
      <c r="F466" s="365"/>
      <c r="G466" s="365"/>
      <c r="H466" s="365"/>
      <c r="I466" s="365"/>
      <c r="J466" s="365"/>
      <c r="K466" s="365"/>
      <c r="L466" s="365"/>
      <c r="M466" s="365"/>
      <c r="N466" s="365"/>
      <c r="O466" s="365"/>
      <c r="P466" s="365"/>
      <c r="Q466" s="365"/>
      <c r="R466" s="365"/>
      <c r="S466" s="365"/>
      <c r="T466" s="365"/>
      <c r="U466" s="365"/>
      <c r="V466" s="365"/>
      <c r="W466" s="365"/>
      <c r="X466" s="365"/>
      <c r="Y466" s="365"/>
      <c r="Z466" s="365"/>
      <c r="AA466" s="365"/>
    </row>
    <row r="467" spans="1:27" ht="15.75" customHeight="1" x14ac:dyDescent="0.25">
      <c r="A467" s="365"/>
      <c r="B467" s="365"/>
      <c r="C467" s="365"/>
      <c r="D467" s="365"/>
      <c r="E467" s="365"/>
      <c r="F467" s="365"/>
      <c r="G467" s="365"/>
      <c r="H467" s="365"/>
      <c r="I467" s="365"/>
      <c r="J467" s="365"/>
      <c r="K467" s="365"/>
      <c r="L467" s="365"/>
      <c r="M467" s="365"/>
      <c r="N467" s="365"/>
      <c r="O467" s="365"/>
      <c r="P467" s="365"/>
      <c r="Q467" s="365"/>
      <c r="R467" s="365"/>
      <c r="S467" s="365"/>
      <c r="T467" s="365"/>
      <c r="U467" s="365"/>
      <c r="V467" s="365"/>
      <c r="W467" s="365"/>
      <c r="X467" s="365"/>
      <c r="Y467" s="365"/>
      <c r="Z467" s="365"/>
      <c r="AA467" s="365"/>
    </row>
    <row r="468" spans="1:27" ht="15.75" customHeight="1" x14ac:dyDescent="0.25">
      <c r="A468" s="365"/>
      <c r="B468" s="365"/>
      <c r="C468" s="365"/>
      <c r="D468" s="365"/>
      <c r="E468" s="365"/>
      <c r="F468" s="365"/>
      <c r="G468" s="365"/>
      <c r="H468" s="365"/>
      <c r="I468" s="365"/>
      <c r="J468" s="365"/>
      <c r="K468" s="365"/>
      <c r="L468" s="365"/>
      <c r="M468" s="365"/>
      <c r="N468" s="365"/>
      <c r="O468" s="365"/>
      <c r="P468" s="365"/>
      <c r="Q468" s="365"/>
      <c r="R468" s="365"/>
      <c r="S468" s="365"/>
      <c r="T468" s="365"/>
      <c r="U468" s="365"/>
      <c r="V468" s="365"/>
      <c r="W468" s="365"/>
      <c r="X468" s="365"/>
      <c r="Y468" s="365"/>
      <c r="Z468" s="365"/>
      <c r="AA468" s="365"/>
    </row>
    <row r="469" spans="1:27" ht="15.75" customHeight="1" x14ac:dyDescent="0.25">
      <c r="A469" s="365"/>
      <c r="B469" s="365"/>
      <c r="C469" s="365"/>
      <c r="D469" s="365"/>
      <c r="E469" s="365"/>
      <c r="F469" s="365"/>
      <c r="G469" s="365"/>
      <c r="H469" s="365"/>
      <c r="I469" s="365"/>
      <c r="J469" s="365"/>
      <c r="K469" s="365"/>
      <c r="L469" s="365"/>
      <c r="M469" s="365"/>
      <c r="N469" s="365"/>
      <c r="O469" s="365"/>
      <c r="P469" s="365"/>
      <c r="Q469" s="365"/>
      <c r="R469" s="365"/>
      <c r="S469" s="365"/>
      <c r="T469" s="365"/>
      <c r="U469" s="365"/>
      <c r="V469" s="365"/>
      <c r="W469" s="365"/>
      <c r="X469" s="365"/>
      <c r="Y469" s="365"/>
      <c r="Z469" s="365"/>
      <c r="AA469" s="365"/>
    </row>
    <row r="470" spans="1:27" ht="15.75" customHeight="1" x14ac:dyDescent="0.25">
      <c r="A470" s="365"/>
      <c r="B470" s="365"/>
      <c r="C470" s="365"/>
      <c r="D470" s="365"/>
      <c r="E470" s="365"/>
      <c r="F470" s="365"/>
      <c r="G470" s="365"/>
      <c r="H470" s="365"/>
      <c r="I470" s="365"/>
      <c r="J470" s="365"/>
      <c r="K470" s="365"/>
      <c r="L470" s="365"/>
      <c r="M470" s="365"/>
      <c r="N470" s="365"/>
      <c r="O470" s="365"/>
      <c r="P470" s="365"/>
      <c r="Q470" s="365"/>
      <c r="R470" s="365"/>
      <c r="S470" s="365"/>
      <c r="T470" s="365"/>
      <c r="U470" s="365"/>
      <c r="V470" s="365"/>
      <c r="W470" s="365"/>
      <c r="X470" s="365"/>
      <c r="Y470" s="365"/>
      <c r="Z470" s="365"/>
      <c r="AA470" s="365"/>
    </row>
    <row r="471" spans="1:27" ht="15.75" customHeight="1" x14ac:dyDescent="0.25">
      <c r="A471" s="365"/>
      <c r="B471" s="365"/>
      <c r="C471" s="365"/>
      <c r="D471" s="365"/>
      <c r="E471" s="365"/>
      <c r="F471" s="365"/>
      <c r="G471" s="365"/>
      <c r="H471" s="365"/>
      <c r="I471" s="365"/>
      <c r="J471" s="365"/>
      <c r="K471" s="365"/>
      <c r="L471" s="365"/>
      <c r="M471" s="365"/>
      <c r="N471" s="365"/>
      <c r="O471" s="365"/>
      <c r="P471" s="365"/>
      <c r="Q471" s="365"/>
      <c r="R471" s="365"/>
      <c r="S471" s="365"/>
      <c r="T471" s="365"/>
      <c r="U471" s="365"/>
      <c r="V471" s="365"/>
      <c r="W471" s="365"/>
      <c r="X471" s="365"/>
      <c r="Y471" s="365"/>
      <c r="Z471" s="365"/>
      <c r="AA471" s="365"/>
    </row>
    <row r="472" spans="1:27" ht="15.75" customHeight="1" x14ac:dyDescent="0.25">
      <c r="A472" s="365"/>
      <c r="B472" s="365"/>
      <c r="C472" s="365"/>
      <c r="D472" s="365"/>
      <c r="E472" s="365"/>
      <c r="F472" s="365"/>
      <c r="G472" s="365"/>
      <c r="H472" s="365"/>
      <c r="I472" s="365"/>
      <c r="J472" s="365"/>
      <c r="K472" s="365"/>
      <c r="L472" s="365"/>
      <c r="M472" s="365"/>
      <c r="N472" s="365"/>
      <c r="O472" s="365"/>
      <c r="P472" s="365"/>
      <c r="Q472" s="365"/>
      <c r="R472" s="365"/>
      <c r="S472" s="365"/>
      <c r="T472" s="365"/>
      <c r="U472" s="365"/>
      <c r="V472" s="365"/>
      <c r="W472" s="365"/>
      <c r="X472" s="365"/>
      <c r="Y472" s="365"/>
      <c r="Z472" s="365"/>
      <c r="AA472" s="365"/>
    </row>
    <row r="473" spans="1:27" ht="15.75" customHeight="1" x14ac:dyDescent="0.25">
      <c r="A473" s="365"/>
      <c r="B473" s="365"/>
      <c r="C473" s="365"/>
      <c r="D473" s="365"/>
      <c r="E473" s="365"/>
      <c r="F473" s="365"/>
      <c r="G473" s="365"/>
      <c r="H473" s="365"/>
      <c r="I473" s="365"/>
      <c r="J473" s="365"/>
      <c r="K473" s="365"/>
      <c r="L473" s="365"/>
      <c r="M473" s="365"/>
      <c r="N473" s="365"/>
      <c r="O473" s="365"/>
      <c r="P473" s="365"/>
      <c r="Q473" s="365"/>
      <c r="R473" s="365"/>
      <c r="S473" s="365"/>
      <c r="T473" s="365"/>
      <c r="U473" s="365"/>
      <c r="V473" s="365"/>
      <c r="W473" s="365"/>
      <c r="X473" s="365"/>
      <c r="Y473" s="365"/>
      <c r="Z473" s="365"/>
      <c r="AA473" s="365"/>
    </row>
    <row r="474" spans="1:27" ht="15.75" customHeight="1" x14ac:dyDescent="0.25">
      <c r="A474" s="365"/>
      <c r="B474" s="365"/>
      <c r="C474" s="365"/>
      <c r="D474" s="365"/>
      <c r="E474" s="365"/>
      <c r="F474" s="365"/>
      <c r="G474" s="365"/>
      <c r="H474" s="365"/>
      <c r="I474" s="365"/>
      <c r="J474" s="365"/>
      <c r="K474" s="365"/>
      <c r="L474" s="365"/>
      <c r="M474" s="365"/>
      <c r="N474" s="365"/>
      <c r="O474" s="365"/>
      <c r="P474" s="365"/>
      <c r="Q474" s="365"/>
      <c r="R474" s="365"/>
      <c r="S474" s="365"/>
      <c r="T474" s="365"/>
      <c r="U474" s="365"/>
      <c r="V474" s="365"/>
      <c r="W474" s="365"/>
      <c r="X474" s="365"/>
      <c r="Y474" s="365"/>
      <c r="Z474" s="365"/>
      <c r="AA474" s="365"/>
    </row>
    <row r="475" spans="1:27" ht="15.75" customHeight="1" x14ac:dyDescent="0.25">
      <c r="A475" s="365"/>
      <c r="B475" s="365"/>
      <c r="C475" s="365"/>
      <c r="D475" s="365"/>
      <c r="E475" s="365"/>
      <c r="F475" s="365"/>
      <c r="G475" s="365"/>
      <c r="H475" s="365"/>
      <c r="I475" s="365"/>
      <c r="J475" s="365"/>
      <c r="K475" s="365"/>
      <c r="L475" s="365"/>
      <c r="M475" s="365"/>
      <c r="N475" s="365"/>
      <c r="O475" s="365"/>
      <c r="P475" s="365"/>
      <c r="Q475" s="365"/>
      <c r="R475" s="365"/>
      <c r="S475" s="365"/>
      <c r="T475" s="365"/>
      <c r="U475" s="365"/>
      <c r="V475" s="365"/>
      <c r="W475" s="365"/>
      <c r="X475" s="365"/>
      <c r="Y475" s="365"/>
      <c r="Z475" s="365"/>
      <c r="AA475" s="365"/>
    </row>
    <row r="476" spans="1:27" ht="15.75" customHeight="1" x14ac:dyDescent="0.25">
      <c r="A476" s="365"/>
      <c r="B476" s="365"/>
      <c r="C476" s="365"/>
      <c r="D476" s="365"/>
      <c r="E476" s="365"/>
      <c r="F476" s="365"/>
      <c r="G476" s="365"/>
      <c r="H476" s="365"/>
      <c r="I476" s="365"/>
      <c r="J476" s="365"/>
      <c r="K476" s="365"/>
      <c r="L476" s="365"/>
      <c r="M476" s="365"/>
      <c r="N476" s="365"/>
      <c r="O476" s="365"/>
      <c r="P476" s="365"/>
      <c r="Q476" s="365"/>
      <c r="R476" s="365"/>
      <c r="S476" s="365"/>
      <c r="T476" s="365"/>
      <c r="U476" s="365"/>
      <c r="V476" s="365"/>
      <c r="W476" s="365"/>
      <c r="X476" s="365"/>
      <c r="Y476" s="365"/>
      <c r="Z476" s="365"/>
      <c r="AA476" s="365"/>
    </row>
    <row r="477" spans="1:27" ht="15.75" customHeight="1" x14ac:dyDescent="0.25">
      <c r="A477" s="365"/>
      <c r="B477" s="365"/>
      <c r="C477" s="365"/>
      <c r="D477" s="365"/>
      <c r="E477" s="365"/>
      <c r="F477" s="365"/>
      <c r="G477" s="365"/>
      <c r="H477" s="365"/>
      <c r="I477" s="365"/>
      <c r="J477" s="365"/>
      <c r="K477" s="365"/>
      <c r="L477" s="365"/>
      <c r="M477" s="365"/>
      <c r="N477" s="365"/>
      <c r="O477" s="365"/>
      <c r="P477" s="365"/>
      <c r="Q477" s="365"/>
      <c r="R477" s="365"/>
      <c r="S477" s="365"/>
      <c r="T477" s="365"/>
      <c r="U477" s="365"/>
      <c r="V477" s="365"/>
      <c r="W477" s="365"/>
      <c r="X477" s="365"/>
      <c r="Y477" s="365"/>
      <c r="Z477" s="365"/>
      <c r="AA477" s="365"/>
    </row>
    <row r="478" spans="1:27" ht="15.75" customHeight="1" x14ac:dyDescent="0.25">
      <c r="A478" s="365"/>
      <c r="B478" s="365"/>
      <c r="C478" s="365"/>
      <c r="D478" s="365"/>
      <c r="E478" s="365"/>
      <c r="F478" s="365"/>
      <c r="G478" s="365"/>
      <c r="H478" s="365"/>
      <c r="I478" s="365"/>
      <c r="J478" s="365"/>
      <c r="K478" s="365"/>
      <c r="L478" s="365"/>
      <c r="M478" s="365"/>
      <c r="N478" s="365"/>
      <c r="O478" s="365"/>
      <c r="P478" s="365"/>
      <c r="Q478" s="365"/>
      <c r="R478" s="365"/>
      <c r="S478" s="365"/>
      <c r="T478" s="365"/>
      <c r="U478" s="365"/>
      <c r="V478" s="365"/>
      <c r="W478" s="365"/>
      <c r="X478" s="365"/>
      <c r="Y478" s="365"/>
      <c r="Z478" s="365"/>
      <c r="AA478" s="365"/>
    </row>
    <row r="479" spans="1:27" ht="15.75" customHeight="1" x14ac:dyDescent="0.25">
      <c r="A479" s="365"/>
      <c r="B479" s="365"/>
      <c r="C479" s="365"/>
      <c r="D479" s="365"/>
      <c r="E479" s="365"/>
      <c r="F479" s="365"/>
      <c r="G479" s="365"/>
      <c r="H479" s="365"/>
      <c r="I479" s="365"/>
      <c r="J479" s="365"/>
      <c r="K479" s="365"/>
      <c r="L479" s="365"/>
      <c r="M479" s="365"/>
      <c r="N479" s="365"/>
      <c r="O479" s="365"/>
      <c r="P479" s="365"/>
      <c r="Q479" s="365"/>
      <c r="R479" s="365"/>
      <c r="S479" s="365"/>
      <c r="T479" s="365"/>
      <c r="U479" s="365"/>
      <c r="V479" s="365"/>
      <c r="W479" s="365"/>
      <c r="X479" s="365"/>
      <c r="Y479" s="365"/>
      <c r="Z479" s="365"/>
      <c r="AA479" s="365"/>
    </row>
    <row r="480" spans="1:27" ht="15.75" customHeight="1" x14ac:dyDescent="0.25">
      <c r="A480" s="365"/>
      <c r="B480" s="365"/>
      <c r="C480" s="365"/>
      <c r="D480" s="365"/>
      <c r="E480" s="365"/>
      <c r="F480" s="365"/>
      <c r="G480" s="365"/>
      <c r="H480" s="365"/>
      <c r="I480" s="365"/>
      <c r="J480" s="365"/>
      <c r="K480" s="365"/>
      <c r="L480" s="365"/>
      <c r="M480" s="365"/>
      <c r="N480" s="365"/>
      <c r="O480" s="365"/>
      <c r="P480" s="365"/>
      <c r="Q480" s="365"/>
      <c r="R480" s="365"/>
      <c r="S480" s="365"/>
      <c r="T480" s="365"/>
      <c r="U480" s="365"/>
      <c r="V480" s="365"/>
      <c r="W480" s="365"/>
      <c r="X480" s="365"/>
      <c r="Y480" s="365"/>
      <c r="Z480" s="365"/>
      <c r="AA480" s="365"/>
    </row>
    <row r="481" spans="1:27" ht="15.75" customHeight="1" x14ac:dyDescent="0.25">
      <c r="A481" s="365"/>
      <c r="B481" s="365"/>
      <c r="C481" s="365"/>
      <c r="D481" s="365"/>
      <c r="E481" s="365"/>
      <c r="F481" s="365"/>
      <c r="G481" s="365"/>
      <c r="H481" s="365"/>
      <c r="I481" s="365"/>
      <c r="J481" s="365"/>
      <c r="K481" s="365"/>
      <c r="L481" s="365"/>
      <c r="M481" s="365"/>
      <c r="N481" s="365"/>
      <c r="O481" s="365"/>
      <c r="P481" s="365"/>
      <c r="Q481" s="365"/>
      <c r="R481" s="365"/>
      <c r="S481" s="365"/>
      <c r="T481" s="365"/>
      <c r="U481" s="365"/>
      <c r="V481" s="365"/>
      <c r="W481" s="365"/>
      <c r="X481" s="365"/>
      <c r="Y481" s="365"/>
      <c r="Z481" s="365"/>
      <c r="AA481" s="365"/>
    </row>
    <row r="482" spans="1:27" ht="15.75" customHeight="1" x14ac:dyDescent="0.25">
      <c r="A482" s="365"/>
      <c r="B482" s="365"/>
      <c r="C482" s="365"/>
      <c r="D482" s="365"/>
      <c r="E482" s="365"/>
      <c r="F482" s="365"/>
      <c r="G482" s="365"/>
      <c r="H482" s="365"/>
      <c r="I482" s="365"/>
      <c r="J482" s="365"/>
      <c r="K482" s="365"/>
      <c r="L482" s="365"/>
      <c r="M482" s="365"/>
      <c r="N482" s="365"/>
      <c r="O482" s="365"/>
      <c r="P482" s="365"/>
      <c r="Q482" s="365"/>
      <c r="R482" s="365"/>
      <c r="S482" s="365"/>
      <c r="T482" s="365"/>
      <c r="U482" s="365"/>
      <c r="V482" s="365"/>
      <c r="W482" s="365"/>
      <c r="X482" s="365"/>
      <c r="Y482" s="365"/>
      <c r="Z482" s="365"/>
      <c r="AA482" s="365"/>
    </row>
    <row r="483" spans="1:27" ht="15.75" customHeight="1" x14ac:dyDescent="0.25">
      <c r="A483" s="365"/>
      <c r="B483" s="365"/>
      <c r="C483" s="365"/>
      <c r="D483" s="365"/>
      <c r="E483" s="365"/>
      <c r="F483" s="365"/>
      <c r="G483" s="365"/>
      <c r="H483" s="365"/>
      <c r="I483" s="365"/>
      <c r="J483" s="365"/>
      <c r="K483" s="365"/>
      <c r="L483" s="365"/>
      <c r="M483" s="365"/>
      <c r="N483" s="365"/>
      <c r="O483" s="365"/>
      <c r="P483" s="365"/>
      <c r="Q483" s="365"/>
      <c r="R483" s="365"/>
      <c r="S483" s="365"/>
      <c r="T483" s="365"/>
      <c r="U483" s="365"/>
      <c r="V483" s="365"/>
      <c r="W483" s="365"/>
      <c r="X483" s="365"/>
      <c r="Y483" s="365"/>
      <c r="Z483" s="365"/>
      <c r="AA483" s="365"/>
    </row>
    <row r="484" spans="1:27" ht="15.75" customHeight="1" x14ac:dyDescent="0.25">
      <c r="A484" s="365"/>
      <c r="B484" s="365"/>
      <c r="C484" s="365"/>
      <c r="D484" s="365"/>
      <c r="E484" s="365"/>
      <c r="F484" s="365"/>
      <c r="G484" s="365"/>
      <c r="H484" s="365"/>
      <c r="I484" s="365"/>
      <c r="J484" s="365"/>
      <c r="K484" s="365"/>
      <c r="L484" s="365"/>
      <c r="M484" s="365"/>
      <c r="N484" s="365"/>
      <c r="O484" s="365"/>
      <c r="P484" s="365"/>
      <c r="Q484" s="365"/>
      <c r="R484" s="365"/>
      <c r="S484" s="365"/>
      <c r="T484" s="365"/>
      <c r="U484" s="365"/>
      <c r="V484" s="365"/>
      <c r="W484" s="365"/>
      <c r="X484" s="365"/>
      <c r="Y484" s="365"/>
      <c r="Z484" s="365"/>
      <c r="AA484" s="365"/>
    </row>
    <row r="485" spans="1:27" ht="15.75" customHeight="1" x14ac:dyDescent="0.25">
      <c r="A485" s="365"/>
      <c r="B485" s="365"/>
      <c r="C485" s="365"/>
      <c r="D485" s="365"/>
      <c r="E485" s="365"/>
      <c r="F485" s="365"/>
      <c r="G485" s="365"/>
      <c r="H485" s="365"/>
      <c r="I485" s="365"/>
      <c r="J485" s="365"/>
      <c r="K485" s="365"/>
      <c r="L485" s="365"/>
      <c r="M485" s="365"/>
      <c r="N485" s="365"/>
      <c r="O485" s="365"/>
      <c r="P485" s="365"/>
      <c r="Q485" s="365"/>
      <c r="R485" s="365"/>
      <c r="S485" s="365"/>
      <c r="T485" s="365"/>
      <c r="U485" s="365"/>
      <c r="V485" s="365"/>
      <c r="W485" s="365"/>
      <c r="X485" s="365"/>
      <c r="Y485" s="365"/>
      <c r="Z485" s="365"/>
      <c r="AA485" s="365"/>
    </row>
    <row r="486" spans="1:27" ht="15.75" customHeight="1" x14ac:dyDescent="0.25">
      <c r="A486" s="365"/>
      <c r="B486" s="365"/>
      <c r="C486" s="365"/>
      <c r="D486" s="365"/>
      <c r="E486" s="365"/>
      <c r="F486" s="365"/>
      <c r="G486" s="365"/>
      <c r="H486" s="365"/>
      <c r="I486" s="365"/>
      <c r="J486" s="365"/>
      <c r="K486" s="365"/>
      <c r="L486" s="365"/>
      <c r="M486" s="365"/>
      <c r="N486" s="365"/>
      <c r="O486" s="365"/>
      <c r="P486" s="365"/>
      <c r="Q486" s="365"/>
      <c r="R486" s="365"/>
      <c r="S486" s="365"/>
      <c r="T486" s="365"/>
      <c r="U486" s="365"/>
      <c r="V486" s="365"/>
      <c r="W486" s="365"/>
      <c r="X486" s="365"/>
      <c r="Y486" s="365"/>
      <c r="Z486" s="365"/>
      <c r="AA486" s="365"/>
    </row>
    <row r="487" spans="1:27" ht="15.75" customHeight="1" x14ac:dyDescent="0.25">
      <c r="A487" s="365"/>
      <c r="B487" s="365"/>
      <c r="C487" s="365"/>
      <c r="D487" s="365"/>
      <c r="E487" s="365"/>
      <c r="F487" s="365"/>
      <c r="G487" s="365"/>
      <c r="H487" s="365"/>
      <c r="I487" s="365"/>
      <c r="J487" s="365"/>
      <c r="K487" s="365"/>
      <c r="L487" s="365"/>
      <c r="M487" s="365"/>
      <c r="N487" s="365"/>
      <c r="O487" s="365"/>
      <c r="P487" s="365"/>
      <c r="Q487" s="365"/>
      <c r="R487" s="365"/>
      <c r="S487" s="365"/>
      <c r="T487" s="365"/>
      <c r="U487" s="365"/>
      <c r="V487" s="365"/>
      <c r="W487" s="365"/>
      <c r="X487" s="365"/>
      <c r="Y487" s="365"/>
      <c r="Z487" s="365"/>
      <c r="AA487" s="365"/>
    </row>
    <row r="488" spans="1:27" ht="15.75" customHeight="1" x14ac:dyDescent="0.25">
      <c r="A488" s="365"/>
      <c r="B488" s="365"/>
      <c r="C488" s="365"/>
      <c r="D488" s="365"/>
      <c r="E488" s="365"/>
      <c r="F488" s="365"/>
      <c r="G488" s="365"/>
      <c r="H488" s="365"/>
      <c r="I488" s="365"/>
      <c r="J488" s="365"/>
      <c r="K488" s="365"/>
      <c r="L488" s="365"/>
      <c r="M488" s="365"/>
      <c r="N488" s="365"/>
      <c r="O488" s="365"/>
      <c r="P488" s="365"/>
      <c r="Q488" s="365"/>
      <c r="R488" s="365"/>
      <c r="S488" s="365"/>
      <c r="T488" s="365"/>
      <c r="U488" s="365"/>
      <c r="V488" s="365"/>
      <c r="W488" s="365"/>
      <c r="X488" s="365"/>
      <c r="Y488" s="365"/>
      <c r="Z488" s="365"/>
      <c r="AA488" s="365"/>
    </row>
    <row r="489" spans="1:27" ht="15.75" customHeight="1" x14ac:dyDescent="0.25">
      <c r="A489" s="365"/>
      <c r="B489" s="365"/>
      <c r="C489" s="365"/>
      <c r="D489" s="365"/>
      <c r="E489" s="365"/>
      <c r="F489" s="365"/>
      <c r="G489" s="365"/>
      <c r="H489" s="365"/>
      <c r="I489" s="365"/>
      <c r="J489" s="365"/>
      <c r="K489" s="365"/>
      <c r="L489" s="365"/>
      <c r="M489" s="365"/>
      <c r="N489" s="365"/>
      <c r="O489" s="365"/>
      <c r="P489" s="365"/>
      <c r="Q489" s="365"/>
      <c r="R489" s="365"/>
      <c r="S489" s="365"/>
      <c r="T489" s="365"/>
      <c r="U489" s="365"/>
      <c r="V489" s="365"/>
      <c r="W489" s="365"/>
      <c r="X489" s="365"/>
      <c r="Y489" s="365"/>
      <c r="Z489" s="365"/>
      <c r="AA489" s="365"/>
    </row>
    <row r="490" spans="1:27" ht="15.75" customHeight="1" x14ac:dyDescent="0.25">
      <c r="A490" s="365"/>
      <c r="B490" s="365"/>
      <c r="C490" s="365"/>
      <c r="D490" s="365"/>
      <c r="E490" s="365"/>
      <c r="F490" s="365"/>
      <c r="G490" s="365"/>
      <c r="H490" s="365"/>
      <c r="I490" s="365"/>
      <c r="J490" s="365"/>
      <c r="K490" s="365"/>
      <c r="L490" s="365"/>
      <c r="M490" s="365"/>
      <c r="N490" s="365"/>
      <c r="O490" s="365"/>
      <c r="P490" s="365"/>
      <c r="Q490" s="365"/>
      <c r="R490" s="365"/>
      <c r="S490" s="365"/>
      <c r="T490" s="365"/>
      <c r="U490" s="365"/>
      <c r="V490" s="365"/>
      <c r="W490" s="365"/>
      <c r="X490" s="365"/>
      <c r="Y490" s="365"/>
      <c r="Z490" s="365"/>
      <c r="AA490" s="365"/>
    </row>
    <row r="491" spans="1:27" ht="15.75" customHeight="1" x14ac:dyDescent="0.25">
      <c r="A491" s="365"/>
      <c r="B491" s="365"/>
      <c r="C491" s="365"/>
      <c r="D491" s="365"/>
      <c r="E491" s="365"/>
      <c r="F491" s="365"/>
      <c r="G491" s="365"/>
      <c r="H491" s="365"/>
      <c r="I491" s="365"/>
      <c r="J491" s="365"/>
      <c r="K491" s="365"/>
      <c r="L491" s="365"/>
      <c r="M491" s="365"/>
      <c r="N491" s="365"/>
      <c r="O491" s="365"/>
      <c r="P491" s="365"/>
      <c r="Q491" s="365"/>
      <c r="R491" s="365"/>
      <c r="S491" s="365"/>
      <c r="T491" s="365"/>
      <c r="U491" s="365"/>
      <c r="V491" s="365"/>
      <c r="W491" s="365"/>
      <c r="X491" s="365"/>
      <c r="Y491" s="365"/>
      <c r="Z491" s="365"/>
      <c r="AA491" s="365"/>
    </row>
    <row r="492" spans="1:27" ht="15.75" customHeight="1" x14ac:dyDescent="0.25">
      <c r="A492" s="365"/>
      <c r="B492" s="365"/>
      <c r="C492" s="365"/>
      <c r="D492" s="365"/>
      <c r="E492" s="365"/>
      <c r="F492" s="365"/>
      <c r="G492" s="365"/>
      <c r="H492" s="365"/>
      <c r="I492" s="365"/>
      <c r="J492" s="365"/>
      <c r="K492" s="365"/>
      <c r="L492" s="365"/>
      <c r="M492" s="365"/>
      <c r="N492" s="365"/>
      <c r="O492" s="365"/>
      <c r="P492" s="365"/>
      <c r="Q492" s="365"/>
      <c r="R492" s="365"/>
      <c r="S492" s="365"/>
      <c r="T492" s="365"/>
      <c r="U492" s="365"/>
      <c r="V492" s="365"/>
      <c r="W492" s="365"/>
      <c r="X492" s="365"/>
      <c r="Y492" s="365"/>
      <c r="Z492" s="365"/>
      <c r="AA492" s="365"/>
    </row>
    <row r="493" spans="1:27" ht="15.75" customHeight="1" x14ac:dyDescent="0.25">
      <c r="A493" s="365"/>
      <c r="B493" s="365"/>
      <c r="C493" s="365"/>
      <c r="D493" s="365"/>
      <c r="E493" s="365"/>
      <c r="F493" s="365"/>
      <c r="G493" s="365"/>
      <c r="H493" s="365"/>
      <c r="I493" s="365"/>
      <c r="J493" s="365"/>
      <c r="K493" s="365"/>
      <c r="L493" s="365"/>
      <c r="M493" s="365"/>
      <c r="N493" s="365"/>
      <c r="O493" s="365"/>
      <c r="P493" s="365"/>
      <c r="Q493" s="365"/>
      <c r="R493" s="365"/>
      <c r="S493" s="365"/>
      <c r="T493" s="365"/>
      <c r="U493" s="365"/>
      <c r="V493" s="365"/>
      <c r="W493" s="365"/>
      <c r="X493" s="365"/>
      <c r="Y493" s="365"/>
      <c r="Z493" s="365"/>
      <c r="AA493" s="365"/>
    </row>
    <row r="494" spans="1:27" ht="15.75" customHeight="1" x14ac:dyDescent="0.25">
      <c r="A494" s="365"/>
      <c r="B494" s="365"/>
      <c r="C494" s="365"/>
      <c r="D494" s="365"/>
      <c r="E494" s="365"/>
      <c r="F494" s="365"/>
      <c r="G494" s="365"/>
      <c r="H494" s="365"/>
      <c r="I494" s="365"/>
      <c r="J494" s="365"/>
      <c r="K494" s="365"/>
      <c r="L494" s="365"/>
      <c r="M494" s="365"/>
      <c r="N494" s="365"/>
      <c r="O494" s="365"/>
      <c r="P494" s="365"/>
      <c r="Q494" s="365"/>
      <c r="R494" s="365"/>
      <c r="S494" s="365"/>
      <c r="T494" s="365"/>
      <c r="U494" s="365"/>
      <c r="V494" s="365"/>
      <c r="W494" s="365"/>
      <c r="X494" s="365"/>
      <c r="Y494" s="365"/>
      <c r="Z494" s="365"/>
      <c r="AA494" s="365"/>
    </row>
    <row r="495" spans="1:27" ht="15.75" customHeight="1" x14ac:dyDescent="0.25">
      <c r="A495" s="365"/>
      <c r="B495" s="365"/>
      <c r="C495" s="365"/>
      <c r="D495" s="365"/>
      <c r="E495" s="365"/>
      <c r="F495" s="365"/>
      <c r="G495" s="365"/>
      <c r="H495" s="365"/>
      <c r="I495" s="365"/>
      <c r="J495" s="365"/>
      <c r="K495" s="365"/>
      <c r="L495" s="365"/>
      <c r="M495" s="365"/>
      <c r="N495" s="365"/>
      <c r="O495" s="365"/>
      <c r="P495" s="365"/>
      <c r="Q495" s="365"/>
      <c r="R495" s="365"/>
      <c r="S495" s="365"/>
      <c r="T495" s="365"/>
      <c r="U495" s="365"/>
      <c r="V495" s="365"/>
      <c r="W495" s="365"/>
      <c r="X495" s="365"/>
      <c r="Y495" s="365"/>
      <c r="Z495" s="365"/>
      <c r="AA495" s="365"/>
    </row>
    <row r="496" spans="1:27" ht="15.75" customHeight="1" x14ac:dyDescent="0.25">
      <c r="A496" s="365"/>
      <c r="B496" s="365"/>
      <c r="C496" s="365"/>
      <c r="D496" s="365"/>
      <c r="E496" s="365"/>
      <c r="F496" s="365"/>
      <c r="G496" s="365"/>
      <c r="H496" s="365"/>
      <c r="I496" s="365"/>
      <c r="J496" s="365"/>
      <c r="K496" s="365"/>
      <c r="L496" s="365"/>
      <c r="M496" s="365"/>
      <c r="N496" s="365"/>
      <c r="O496" s="365"/>
      <c r="P496" s="365"/>
      <c r="Q496" s="365"/>
      <c r="R496" s="365"/>
      <c r="S496" s="365"/>
      <c r="T496" s="365"/>
      <c r="U496" s="365"/>
      <c r="V496" s="365"/>
      <c r="W496" s="365"/>
      <c r="X496" s="365"/>
      <c r="Y496" s="365"/>
      <c r="Z496" s="365"/>
      <c r="AA496" s="365"/>
    </row>
    <row r="497" spans="1:27" ht="15.75" customHeight="1" x14ac:dyDescent="0.25">
      <c r="A497" s="365"/>
      <c r="B497" s="365"/>
      <c r="C497" s="365"/>
      <c r="D497" s="365"/>
      <c r="E497" s="365"/>
      <c r="F497" s="365"/>
      <c r="G497" s="365"/>
      <c r="H497" s="365"/>
      <c r="I497" s="365"/>
      <c r="J497" s="365"/>
      <c r="K497" s="365"/>
      <c r="L497" s="365"/>
      <c r="M497" s="365"/>
      <c r="N497" s="365"/>
      <c r="O497" s="365"/>
      <c r="P497" s="365"/>
      <c r="Q497" s="365"/>
      <c r="R497" s="365"/>
      <c r="S497" s="365"/>
      <c r="T497" s="365"/>
      <c r="U497" s="365"/>
      <c r="V497" s="365"/>
      <c r="W497" s="365"/>
      <c r="X497" s="365"/>
      <c r="Y497" s="365"/>
      <c r="Z497" s="365"/>
      <c r="AA497" s="365"/>
    </row>
    <row r="498" spans="1:27" ht="15.75" customHeight="1" x14ac:dyDescent="0.25">
      <c r="A498" s="365"/>
      <c r="B498" s="365"/>
      <c r="C498" s="365"/>
      <c r="D498" s="365"/>
      <c r="E498" s="365"/>
      <c r="F498" s="365"/>
      <c r="G498" s="365"/>
      <c r="H498" s="365"/>
      <c r="I498" s="365"/>
      <c r="J498" s="365"/>
      <c r="K498" s="365"/>
      <c r="L498" s="365"/>
      <c r="M498" s="365"/>
      <c r="N498" s="365"/>
      <c r="O498" s="365"/>
      <c r="P498" s="365"/>
      <c r="Q498" s="365"/>
      <c r="R498" s="365"/>
      <c r="S498" s="365"/>
      <c r="T498" s="365"/>
      <c r="U498" s="365"/>
      <c r="V498" s="365"/>
      <c r="W498" s="365"/>
      <c r="X498" s="365"/>
      <c r="Y498" s="365"/>
      <c r="Z498" s="365"/>
      <c r="AA498" s="365"/>
    </row>
    <row r="499" spans="1:27" ht="15.75" customHeight="1" x14ac:dyDescent="0.25">
      <c r="A499" s="365"/>
      <c r="B499" s="365"/>
      <c r="C499" s="365"/>
      <c r="D499" s="365"/>
      <c r="E499" s="365"/>
      <c r="F499" s="365"/>
      <c r="G499" s="365"/>
      <c r="H499" s="365"/>
      <c r="I499" s="365"/>
      <c r="J499" s="365"/>
      <c r="K499" s="365"/>
      <c r="L499" s="365"/>
      <c r="M499" s="365"/>
      <c r="N499" s="365"/>
      <c r="O499" s="365"/>
      <c r="P499" s="365"/>
      <c r="Q499" s="365"/>
      <c r="R499" s="365"/>
      <c r="S499" s="365"/>
      <c r="T499" s="365"/>
      <c r="U499" s="365"/>
      <c r="V499" s="365"/>
      <c r="W499" s="365"/>
      <c r="X499" s="365"/>
      <c r="Y499" s="365"/>
      <c r="Z499" s="365"/>
      <c r="AA499" s="365"/>
    </row>
    <row r="500" spans="1:27" ht="15.75" customHeight="1" x14ac:dyDescent="0.25">
      <c r="A500" s="365"/>
      <c r="B500" s="365"/>
      <c r="C500" s="365"/>
      <c r="D500" s="365"/>
      <c r="E500" s="365"/>
      <c r="F500" s="365"/>
      <c r="G500" s="365"/>
      <c r="H500" s="365"/>
      <c r="I500" s="365"/>
      <c r="J500" s="365"/>
      <c r="K500" s="365"/>
      <c r="L500" s="365"/>
      <c r="M500" s="365"/>
      <c r="N500" s="365"/>
      <c r="O500" s="365"/>
      <c r="P500" s="365"/>
      <c r="Q500" s="365"/>
      <c r="R500" s="365"/>
      <c r="S500" s="365"/>
      <c r="T500" s="365"/>
      <c r="U500" s="365"/>
      <c r="V500" s="365"/>
      <c r="W500" s="365"/>
      <c r="X500" s="365"/>
      <c r="Y500" s="365"/>
      <c r="Z500" s="365"/>
      <c r="AA500" s="365"/>
    </row>
    <row r="501" spans="1:27" ht="15.75" customHeight="1" x14ac:dyDescent="0.25">
      <c r="A501" s="365"/>
      <c r="B501" s="365"/>
      <c r="C501" s="365"/>
      <c r="D501" s="365"/>
      <c r="E501" s="365"/>
      <c r="F501" s="365"/>
      <c r="G501" s="365"/>
      <c r="H501" s="365"/>
      <c r="I501" s="365"/>
      <c r="J501" s="365"/>
      <c r="K501" s="365"/>
      <c r="L501" s="365"/>
      <c r="M501" s="365"/>
      <c r="N501" s="365"/>
      <c r="O501" s="365"/>
      <c r="P501" s="365"/>
      <c r="Q501" s="365"/>
      <c r="R501" s="365"/>
      <c r="S501" s="365"/>
      <c r="T501" s="365"/>
      <c r="U501" s="365"/>
      <c r="V501" s="365"/>
      <c r="W501" s="365"/>
      <c r="X501" s="365"/>
      <c r="Y501" s="365"/>
      <c r="Z501" s="365"/>
      <c r="AA501" s="365"/>
    </row>
    <row r="502" spans="1:27" ht="15.75" customHeight="1" x14ac:dyDescent="0.25">
      <c r="A502" s="365"/>
      <c r="B502" s="365"/>
      <c r="C502" s="365"/>
      <c r="D502" s="365"/>
      <c r="E502" s="365"/>
      <c r="F502" s="365"/>
      <c r="G502" s="365"/>
      <c r="H502" s="365"/>
      <c r="I502" s="365"/>
      <c r="J502" s="365"/>
      <c r="K502" s="365"/>
      <c r="L502" s="365"/>
      <c r="M502" s="365"/>
      <c r="N502" s="365"/>
      <c r="O502" s="365"/>
      <c r="P502" s="365"/>
      <c r="Q502" s="365"/>
      <c r="R502" s="365"/>
      <c r="S502" s="365"/>
      <c r="T502" s="365"/>
      <c r="U502" s="365"/>
      <c r="V502" s="365"/>
      <c r="W502" s="365"/>
      <c r="X502" s="365"/>
      <c r="Y502" s="365"/>
      <c r="Z502" s="365"/>
      <c r="AA502" s="365"/>
    </row>
    <row r="503" spans="1:27" ht="15.75" customHeight="1" x14ac:dyDescent="0.25">
      <c r="A503" s="365"/>
      <c r="B503" s="365"/>
      <c r="C503" s="365"/>
      <c r="D503" s="365"/>
      <c r="E503" s="365"/>
      <c r="F503" s="365"/>
      <c r="G503" s="365"/>
      <c r="H503" s="365"/>
      <c r="I503" s="365"/>
      <c r="J503" s="365"/>
      <c r="K503" s="365"/>
      <c r="L503" s="365"/>
      <c r="M503" s="365"/>
      <c r="N503" s="365"/>
      <c r="O503" s="365"/>
      <c r="P503" s="365"/>
      <c r="Q503" s="365"/>
      <c r="R503" s="365"/>
      <c r="S503" s="365"/>
      <c r="T503" s="365"/>
      <c r="U503" s="365"/>
      <c r="V503" s="365"/>
      <c r="W503" s="365"/>
      <c r="X503" s="365"/>
      <c r="Y503" s="365"/>
      <c r="Z503" s="365"/>
      <c r="AA503" s="365"/>
    </row>
    <row r="504" spans="1:27" ht="15.75" customHeight="1" x14ac:dyDescent="0.25">
      <c r="A504" s="365"/>
      <c r="B504" s="365"/>
      <c r="C504" s="365"/>
      <c r="D504" s="365"/>
      <c r="E504" s="365"/>
      <c r="F504" s="365"/>
      <c r="G504" s="365"/>
      <c r="H504" s="365"/>
      <c r="I504" s="365"/>
      <c r="J504" s="365"/>
      <c r="K504" s="365"/>
      <c r="L504" s="365"/>
      <c r="M504" s="365"/>
      <c r="N504" s="365"/>
      <c r="O504" s="365"/>
      <c r="P504" s="365"/>
      <c r="Q504" s="365"/>
      <c r="R504" s="365"/>
      <c r="S504" s="365"/>
      <c r="T504" s="365"/>
      <c r="U504" s="365"/>
      <c r="V504" s="365"/>
      <c r="W504" s="365"/>
      <c r="X504" s="365"/>
      <c r="Y504" s="365"/>
      <c r="Z504" s="365"/>
      <c r="AA504" s="365"/>
    </row>
    <row r="505" spans="1:27" ht="15.75" customHeight="1" x14ac:dyDescent="0.25">
      <c r="A505" s="365"/>
      <c r="B505" s="365"/>
      <c r="C505" s="365"/>
      <c r="D505" s="365"/>
      <c r="E505" s="365"/>
      <c r="F505" s="365"/>
      <c r="G505" s="365"/>
      <c r="H505" s="365"/>
      <c r="I505" s="365"/>
      <c r="J505" s="365"/>
      <c r="K505" s="365"/>
      <c r="L505" s="365"/>
      <c r="M505" s="365"/>
      <c r="N505" s="365"/>
      <c r="O505" s="365"/>
      <c r="P505" s="365"/>
      <c r="Q505" s="365"/>
      <c r="R505" s="365"/>
      <c r="S505" s="365"/>
      <c r="T505" s="365"/>
      <c r="U505" s="365"/>
      <c r="V505" s="365"/>
      <c r="W505" s="365"/>
      <c r="X505" s="365"/>
      <c r="Y505" s="365"/>
      <c r="Z505" s="365"/>
      <c r="AA505" s="365"/>
    </row>
    <row r="506" spans="1:27" ht="15.75" customHeight="1" x14ac:dyDescent="0.25">
      <c r="A506" s="365"/>
      <c r="B506" s="365"/>
      <c r="C506" s="365"/>
      <c r="D506" s="365"/>
      <c r="E506" s="365"/>
      <c r="F506" s="365"/>
      <c r="G506" s="365"/>
      <c r="H506" s="365"/>
      <c r="I506" s="365"/>
      <c r="J506" s="365"/>
      <c r="K506" s="365"/>
      <c r="L506" s="365"/>
      <c r="M506" s="365"/>
      <c r="N506" s="365"/>
      <c r="O506" s="365"/>
      <c r="P506" s="365"/>
      <c r="Q506" s="365"/>
      <c r="R506" s="365"/>
      <c r="S506" s="365"/>
      <c r="T506" s="365"/>
      <c r="U506" s="365"/>
      <c r="V506" s="365"/>
      <c r="W506" s="365"/>
      <c r="X506" s="365"/>
      <c r="Y506" s="365"/>
      <c r="Z506" s="365"/>
      <c r="AA506" s="365"/>
    </row>
    <row r="507" spans="1:27" ht="15.75" customHeight="1" x14ac:dyDescent="0.25">
      <c r="A507" s="365"/>
      <c r="B507" s="365"/>
      <c r="C507" s="365"/>
      <c r="D507" s="365"/>
      <c r="E507" s="365"/>
      <c r="F507" s="365"/>
      <c r="G507" s="365"/>
      <c r="H507" s="365"/>
      <c r="I507" s="365"/>
      <c r="J507" s="365"/>
      <c r="K507" s="365"/>
      <c r="L507" s="365"/>
      <c r="M507" s="365"/>
      <c r="N507" s="365"/>
      <c r="O507" s="365"/>
      <c r="P507" s="365"/>
      <c r="Q507" s="365"/>
      <c r="R507" s="365"/>
      <c r="S507" s="365"/>
      <c r="T507" s="365"/>
      <c r="U507" s="365"/>
      <c r="V507" s="365"/>
      <c r="W507" s="365"/>
      <c r="X507" s="365"/>
      <c r="Y507" s="365"/>
      <c r="Z507" s="365"/>
      <c r="AA507" s="365"/>
    </row>
    <row r="508" spans="1:27" ht="15.75" customHeight="1" x14ac:dyDescent="0.25">
      <c r="A508" s="365"/>
      <c r="B508" s="365"/>
      <c r="C508" s="365"/>
      <c r="D508" s="365"/>
      <c r="E508" s="365"/>
      <c r="F508" s="365"/>
      <c r="G508" s="365"/>
      <c r="H508" s="365"/>
      <c r="I508" s="365"/>
      <c r="J508" s="365"/>
      <c r="K508" s="365"/>
      <c r="L508" s="365"/>
      <c r="M508" s="365"/>
      <c r="N508" s="365"/>
      <c r="O508" s="365"/>
      <c r="P508" s="365"/>
      <c r="Q508" s="365"/>
      <c r="R508" s="365"/>
      <c r="S508" s="365"/>
      <c r="T508" s="365"/>
      <c r="U508" s="365"/>
      <c r="V508" s="365"/>
      <c r="W508" s="365"/>
      <c r="X508" s="365"/>
      <c r="Y508" s="365"/>
      <c r="Z508" s="365"/>
      <c r="AA508" s="365"/>
    </row>
    <row r="509" spans="1:27" ht="15.75" customHeight="1" x14ac:dyDescent="0.25">
      <c r="A509" s="365"/>
      <c r="B509" s="365"/>
      <c r="C509" s="365"/>
      <c r="D509" s="365"/>
      <c r="E509" s="365"/>
      <c r="F509" s="365"/>
      <c r="G509" s="365"/>
      <c r="H509" s="365"/>
      <c r="I509" s="365"/>
      <c r="J509" s="365"/>
      <c r="K509" s="365"/>
      <c r="L509" s="365"/>
      <c r="M509" s="365"/>
      <c r="N509" s="365"/>
      <c r="O509" s="365"/>
      <c r="P509" s="365"/>
      <c r="Q509" s="365"/>
      <c r="R509" s="365"/>
      <c r="S509" s="365"/>
      <c r="T509" s="365"/>
      <c r="U509" s="365"/>
      <c r="V509" s="365"/>
      <c r="W509" s="365"/>
      <c r="X509" s="365"/>
      <c r="Y509" s="365"/>
      <c r="Z509" s="365"/>
      <c r="AA509" s="365"/>
    </row>
    <row r="510" spans="1:27" ht="15.75" customHeight="1" x14ac:dyDescent="0.25">
      <c r="A510" s="365"/>
      <c r="B510" s="365"/>
      <c r="C510" s="365"/>
      <c r="D510" s="365"/>
      <c r="E510" s="365"/>
      <c r="F510" s="365"/>
      <c r="G510" s="365"/>
      <c r="H510" s="365"/>
      <c r="I510" s="365"/>
      <c r="J510" s="365"/>
      <c r="K510" s="365"/>
      <c r="L510" s="365"/>
      <c r="M510" s="365"/>
      <c r="N510" s="365"/>
      <c r="O510" s="365"/>
      <c r="P510" s="365"/>
      <c r="Q510" s="365"/>
      <c r="R510" s="365"/>
      <c r="S510" s="365"/>
      <c r="T510" s="365"/>
      <c r="U510" s="365"/>
      <c r="V510" s="365"/>
      <c r="W510" s="365"/>
      <c r="X510" s="365"/>
      <c r="Y510" s="365"/>
      <c r="Z510" s="365"/>
      <c r="AA510" s="365"/>
    </row>
    <row r="511" spans="1:27" ht="15.75" customHeight="1" x14ac:dyDescent="0.25">
      <c r="A511" s="365"/>
      <c r="B511" s="365"/>
      <c r="C511" s="365"/>
      <c r="D511" s="365"/>
      <c r="E511" s="365"/>
      <c r="F511" s="365"/>
      <c r="G511" s="365"/>
      <c r="H511" s="365"/>
      <c r="I511" s="365"/>
      <c r="J511" s="365"/>
      <c r="K511" s="365"/>
      <c r="L511" s="365"/>
      <c r="M511" s="365"/>
      <c r="N511" s="365"/>
      <c r="O511" s="365"/>
      <c r="P511" s="365"/>
      <c r="Q511" s="365"/>
      <c r="R511" s="365"/>
      <c r="S511" s="365"/>
      <c r="T511" s="365"/>
      <c r="U511" s="365"/>
      <c r="V511" s="365"/>
      <c r="W511" s="365"/>
      <c r="X511" s="365"/>
      <c r="Y511" s="365"/>
      <c r="Z511" s="365"/>
      <c r="AA511" s="365"/>
    </row>
    <row r="512" spans="1:27" ht="15.75" customHeight="1" x14ac:dyDescent="0.25">
      <c r="A512" s="365"/>
      <c r="B512" s="365"/>
      <c r="C512" s="365"/>
      <c r="D512" s="365"/>
      <c r="E512" s="365"/>
      <c r="F512" s="365"/>
      <c r="G512" s="365"/>
      <c r="H512" s="365"/>
      <c r="I512" s="365"/>
      <c r="J512" s="365"/>
      <c r="K512" s="365"/>
      <c r="L512" s="365"/>
      <c r="M512" s="365"/>
      <c r="N512" s="365"/>
      <c r="O512" s="365"/>
      <c r="P512" s="365"/>
      <c r="Q512" s="365"/>
      <c r="R512" s="365"/>
      <c r="S512" s="365"/>
      <c r="T512" s="365"/>
      <c r="U512" s="365"/>
      <c r="V512" s="365"/>
      <c r="W512" s="365"/>
      <c r="X512" s="365"/>
      <c r="Y512" s="365"/>
      <c r="Z512" s="365"/>
      <c r="AA512" s="365"/>
    </row>
    <row r="513" spans="1:27" ht="15.75" customHeight="1" x14ac:dyDescent="0.25">
      <c r="A513" s="365"/>
      <c r="B513" s="365"/>
      <c r="C513" s="365"/>
      <c r="D513" s="365"/>
      <c r="E513" s="365"/>
      <c r="F513" s="365"/>
      <c r="G513" s="365"/>
      <c r="H513" s="365"/>
      <c r="I513" s="365"/>
      <c r="J513" s="365"/>
      <c r="K513" s="365"/>
      <c r="L513" s="365"/>
      <c r="M513" s="365"/>
      <c r="N513" s="365"/>
      <c r="O513" s="365"/>
      <c r="P513" s="365"/>
      <c r="Q513" s="365"/>
      <c r="R513" s="365"/>
      <c r="S513" s="365"/>
      <c r="T513" s="365"/>
      <c r="U513" s="365"/>
      <c r="V513" s="365"/>
      <c r="W513" s="365"/>
      <c r="X513" s="365"/>
      <c r="Y513" s="365"/>
      <c r="Z513" s="365"/>
      <c r="AA513" s="365"/>
    </row>
    <row r="514" spans="1:27" ht="15.75" customHeight="1" x14ac:dyDescent="0.25">
      <c r="A514" s="365"/>
      <c r="B514" s="365"/>
      <c r="C514" s="365"/>
      <c r="D514" s="365"/>
      <c r="E514" s="365"/>
      <c r="F514" s="365"/>
      <c r="G514" s="365"/>
      <c r="H514" s="365"/>
      <c r="I514" s="365"/>
      <c r="J514" s="365"/>
      <c r="K514" s="365"/>
      <c r="L514" s="365"/>
      <c r="M514" s="365"/>
      <c r="N514" s="365"/>
      <c r="O514" s="365"/>
      <c r="P514" s="365"/>
      <c r="Q514" s="365"/>
      <c r="R514" s="365"/>
      <c r="S514" s="365"/>
      <c r="T514" s="365"/>
      <c r="U514" s="365"/>
      <c r="V514" s="365"/>
      <c r="W514" s="365"/>
      <c r="X514" s="365"/>
      <c r="Y514" s="365"/>
      <c r="Z514" s="365"/>
      <c r="AA514" s="365"/>
    </row>
    <row r="515" spans="1:27" ht="15.75" customHeight="1" x14ac:dyDescent="0.25">
      <c r="A515" s="365"/>
      <c r="B515" s="365"/>
      <c r="C515" s="365"/>
      <c r="D515" s="365"/>
      <c r="E515" s="365"/>
      <c r="F515" s="365"/>
      <c r="G515" s="365"/>
      <c r="H515" s="365"/>
      <c r="I515" s="365"/>
      <c r="J515" s="365"/>
      <c r="K515" s="365"/>
      <c r="L515" s="365"/>
      <c r="M515" s="365"/>
      <c r="N515" s="365"/>
      <c r="O515" s="365"/>
      <c r="P515" s="365"/>
      <c r="Q515" s="365"/>
      <c r="R515" s="365"/>
      <c r="S515" s="365"/>
      <c r="T515" s="365"/>
      <c r="U515" s="365"/>
      <c r="V515" s="365"/>
      <c r="W515" s="365"/>
      <c r="X515" s="365"/>
      <c r="Y515" s="365"/>
      <c r="Z515" s="365"/>
      <c r="AA515" s="365"/>
    </row>
    <row r="516" spans="1:27" ht="15.75" customHeight="1" x14ac:dyDescent="0.25">
      <c r="A516" s="365"/>
      <c r="B516" s="365"/>
      <c r="C516" s="365"/>
      <c r="D516" s="365"/>
      <c r="E516" s="365"/>
      <c r="F516" s="365"/>
      <c r="G516" s="365"/>
      <c r="H516" s="365"/>
      <c r="I516" s="365"/>
      <c r="J516" s="365"/>
      <c r="K516" s="365"/>
      <c r="L516" s="365"/>
      <c r="M516" s="365"/>
      <c r="N516" s="365"/>
      <c r="O516" s="365"/>
      <c r="P516" s="365"/>
      <c r="Q516" s="365"/>
      <c r="R516" s="365"/>
      <c r="S516" s="365"/>
      <c r="T516" s="365"/>
      <c r="U516" s="365"/>
      <c r="V516" s="365"/>
      <c r="W516" s="365"/>
      <c r="X516" s="365"/>
      <c r="Y516" s="365"/>
      <c r="Z516" s="365"/>
      <c r="AA516" s="365"/>
    </row>
    <row r="517" spans="1:27" ht="15.75" customHeight="1" x14ac:dyDescent="0.25">
      <c r="A517" s="365"/>
      <c r="B517" s="365"/>
      <c r="C517" s="365"/>
      <c r="D517" s="365"/>
      <c r="E517" s="365"/>
      <c r="F517" s="365"/>
      <c r="G517" s="365"/>
      <c r="H517" s="365"/>
      <c r="I517" s="365"/>
      <c r="J517" s="365"/>
      <c r="K517" s="365"/>
      <c r="L517" s="365"/>
      <c r="M517" s="365"/>
      <c r="N517" s="365"/>
      <c r="O517" s="365"/>
      <c r="P517" s="365"/>
      <c r="Q517" s="365"/>
      <c r="R517" s="365"/>
      <c r="S517" s="365"/>
      <c r="T517" s="365"/>
      <c r="U517" s="365"/>
      <c r="V517" s="365"/>
      <c r="W517" s="365"/>
      <c r="X517" s="365"/>
      <c r="Y517" s="365"/>
      <c r="Z517" s="365"/>
      <c r="AA517" s="365"/>
    </row>
    <row r="518" spans="1:27" ht="15.75" customHeight="1" x14ac:dyDescent="0.25">
      <c r="A518" s="365"/>
      <c r="B518" s="365"/>
      <c r="C518" s="365"/>
      <c r="D518" s="365"/>
      <c r="E518" s="365"/>
      <c r="F518" s="365"/>
      <c r="G518" s="365"/>
      <c r="H518" s="365"/>
      <c r="I518" s="365"/>
      <c r="J518" s="365"/>
      <c r="K518" s="365"/>
      <c r="L518" s="365"/>
      <c r="M518" s="365"/>
      <c r="N518" s="365"/>
      <c r="O518" s="365"/>
      <c r="P518" s="365"/>
      <c r="Q518" s="365"/>
      <c r="R518" s="365"/>
      <c r="S518" s="365"/>
      <c r="T518" s="365"/>
      <c r="U518" s="365"/>
      <c r="V518" s="365"/>
      <c r="W518" s="365"/>
      <c r="X518" s="365"/>
      <c r="Y518" s="365"/>
      <c r="Z518" s="365"/>
      <c r="AA518" s="365"/>
    </row>
    <row r="519" spans="1:27" ht="15.75" customHeight="1" x14ac:dyDescent="0.25">
      <c r="A519" s="365"/>
      <c r="B519" s="365"/>
      <c r="C519" s="365"/>
      <c r="D519" s="365"/>
      <c r="E519" s="365"/>
      <c r="F519" s="365"/>
      <c r="G519" s="365"/>
      <c r="H519" s="365"/>
      <c r="I519" s="365"/>
      <c r="J519" s="365"/>
      <c r="K519" s="365"/>
      <c r="L519" s="365"/>
      <c r="M519" s="365"/>
      <c r="N519" s="365"/>
      <c r="O519" s="365"/>
      <c r="P519" s="365"/>
      <c r="Q519" s="365"/>
      <c r="R519" s="365"/>
      <c r="S519" s="365"/>
      <c r="T519" s="365"/>
      <c r="U519" s="365"/>
      <c r="V519" s="365"/>
      <c r="W519" s="365"/>
      <c r="X519" s="365"/>
      <c r="Y519" s="365"/>
      <c r="Z519" s="365"/>
      <c r="AA519" s="365"/>
    </row>
    <row r="520" spans="1:27" ht="15.75" customHeight="1" x14ac:dyDescent="0.25">
      <c r="A520" s="365"/>
      <c r="B520" s="365"/>
      <c r="C520" s="365"/>
      <c r="D520" s="365"/>
      <c r="E520" s="365"/>
      <c r="F520" s="365"/>
      <c r="G520" s="365"/>
      <c r="H520" s="365"/>
      <c r="I520" s="365"/>
      <c r="J520" s="365"/>
      <c r="K520" s="365"/>
      <c r="L520" s="365"/>
      <c r="M520" s="365"/>
      <c r="N520" s="365"/>
      <c r="O520" s="365"/>
      <c r="P520" s="365"/>
      <c r="Q520" s="365"/>
      <c r="R520" s="365"/>
      <c r="S520" s="365"/>
      <c r="T520" s="365"/>
      <c r="U520" s="365"/>
      <c r="V520" s="365"/>
      <c r="W520" s="365"/>
      <c r="X520" s="365"/>
      <c r="Y520" s="365"/>
      <c r="Z520" s="365"/>
      <c r="AA520" s="365"/>
    </row>
    <row r="521" spans="1:27" ht="15.75" customHeight="1" x14ac:dyDescent="0.25">
      <c r="A521" s="365"/>
      <c r="B521" s="365"/>
      <c r="C521" s="365"/>
      <c r="D521" s="365"/>
      <c r="E521" s="365"/>
      <c r="F521" s="365"/>
      <c r="G521" s="365"/>
      <c r="H521" s="365"/>
      <c r="I521" s="365"/>
      <c r="J521" s="365"/>
      <c r="K521" s="365"/>
      <c r="L521" s="365"/>
      <c r="M521" s="365"/>
      <c r="N521" s="365"/>
      <c r="O521" s="365"/>
      <c r="P521" s="365"/>
      <c r="Q521" s="365"/>
      <c r="R521" s="365"/>
      <c r="S521" s="365"/>
      <c r="T521" s="365"/>
      <c r="U521" s="365"/>
      <c r="V521" s="365"/>
      <c r="W521" s="365"/>
      <c r="X521" s="365"/>
      <c r="Y521" s="365"/>
      <c r="Z521" s="365"/>
      <c r="AA521" s="365"/>
    </row>
    <row r="522" spans="1:27" ht="15.75" customHeight="1" x14ac:dyDescent="0.25">
      <c r="A522" s="365"/>
      <c r="B522" s="365"/>
      <c r="C522" s="365"/>
      <c r="D522" s="365"/>
      <c r="E522" s="365"/>
      <c r="F522" s="365"/>
      <c r="G522" s="365"/>
      <c r="H522" s="365"/>
      <c r="I522" s="365"/>
      <c r="J522" s="365"/>
      <c r="K522" s="365"/>
      <c r="L522" s="365"/>
      <c r="M522" s="365"/>
      <c r="N522" s="365"/>
      <c r="O522" s="365"/>
      <c r="P522" s="365"/>
      <c r="Q522" s="365"/>
      <c r="R522" s="365"/>
      <c r="S522" s="365"/>
      <c r="T522" s="365"/>
      <c r="U522" s="365"/>
      <c r="V522" s="365"/>
      <c r="W522" s="365"/>
      <c r="X522" s="365"/>
      <c r="Y522" s="365"/>
      <c r="Z522" s="365"/>
      <c r="AA522" s="365"/>
    </row>
    <row r="523" spans="1:27" ht="15.75" customHeight="1" x14ac:dyDescent="0.25">
      <c r="A523" s="365"/>
      <c r="B523" s="365"/>
      <c r="C523" s="365"/>
      <c r="D523" s="365"/>
      <c r="E523" s="365"/>
      <c r="F523" s="365"/>
      <c r="G523" s="365"/>
      <c r="H523" s="365"/>
      <c r="I523" s="365"/>
      <c r="J523" s="365"/>
      <c r="K523" s="365"/>
      <c r="L523" s="365"/>
      <c r="M523" s="365"/>
      <c r="N523" s="365"/>
      <c r="O523" s="365"/>
      <c r="P523" s="365"/>
      <c r="Q523" s="365"/>
      <c r="R523" s="365"/>
      <c r="S523" s="365"/>
      <c r="T523" s="365"/>
      <c r="U523" s="365"/>
      <c r="V523" s="365"/>
      <c r="W523" s="365"/>
      <c r="X523" s="365"/>
      <c r="Y523" s="365"/>
      <c r="Z523" s="365"/>
      <c r="AA523" s="365"/>
    </row>
    <row r="524" spans="1:27" ht="15.75" customHeight="1" x14ac:dyDescent="0.25">
      <c r="A524" s="365"/>
      <c r="B524" s="365"/>
      <c r="C524" s="365"/>
      <c r="D524" s="365"/>
      <c r="E524" s="365"/>
      <c r="F524" s="365"/>
      <c r="G524" s="365"/>
      <c r="H524" s="365"/>
      <c r="I524" s="365"/>
      <c r="J524" s="365"/>
      <c r="K524" s="365"/>
      <c r="L524" s="365"/>
      <c r="M524" s="365"/>
      <c r="N524" s="365"/>
      <c r="O524" s="365"/>
      <c r="P524" s="365"/>
      <c r="Q524" s="365"/>
      <c r="R524" s="365"/>
      <c r="S524" s="365"/>
      <c r="T524" s="365"/>
      <c r="U524" s="365"/>
      <c r="V524" s="365"/>
      <c r="W524" s="365"/>
      <c r="X524" s="365"/>
      <c r="Y524" s="365"/>
      <c r="Z524" s="365"/>
      <c r="AA524" s="365"/>
    </row>
    <row r="525" spans="1:27" ht="15.75" customHeight="1" x14ac:dyDescent="0.25">
      <c r="A525" s="365"/>
      <c r="B525" s="365"/>
      <c r="C525" s="365"/>
      <c r="D525" s="365"/>
      <c r="E525" s="365"/>
      <c r="F525" s="365"/>
      <c r="G525" s="365"/>
      <c r="H525" s="365"/>
      <c r="I525" s="365"/>
      <c r="J525" s="365"/>
      <c r="K525" s="365"/>
      <c r="L525" s="365"/>
      <c r="M525" s="365"/>
      <c r="N525" s="365"/>
      <c r="O525" s="365"/>
      <c r="P525" s="365"/>
      <c r="Q525" s="365"/>
      <c r="R525" s="365"/>
      <c r="S525" s="365"/>
      <c r="T525" s="365"/>
      <c r="U525" s="365"/>
      <c r="V525" s="365"/>
      <c r="W525" s="365"/>
      <c r="X525" s="365"/>
      <c r="Y525" s="365"/>
      <c r="Z525" s="365"/>
      <c r="AA525" s="365"/>
    </row>
    <row r="526" spans="1:27" ht="15.75" customHeight="1" x14ac:dyDescent="0.25">
      <c r="A526" s="365"/>
      <c r="B526" s="365"/>
      <c r="C526" s="365"/>
      <c r="D526" s="365"/>
      <c r="E526" s="365"/>
      <c r="F526" s="365"/>
      <c r="G526" s="365"/>
      <c r="H526" s="365"/>
      <c r="I526" s="365"/>
      <c r="J526" s="365"/>
      <c r="K526" s="365"/>
      <c r="L526" s="365"/>
      <c r="M526" s="365"/>
      <c r="N526" s="365"/>
      <c r="O526" s="365"/>
      <c r="P526" s="365"/>
      <c r="Q526" s="365"/>
      <c r="R526" s="365"/>
      <c r="S526" s="365"/>
      <c r="T526" s="365"/>
      <c r="U526" s="365"/>
      <c r="V526" s="365"/>
      <c r="W526" s="365"/>
      <c r="X526" s="365"/>
      <c r="Y526" s="365"/>
      <c r="Z526" s="365"/>
      <c r="AA526" s="365"/>
    </row>
    <row r="527" spans="1:27" ht="15.75" customHeight="1" x14ac:dyDescent="0.25">
      <c r="A527" s="365"/>
      <c r="B527" s="365"/>
      <c r="C527" s="365"/>
      <c r="D527" s="365"/>
      <c r="E527" s="365"/>
      <c r="F527" s="365"/>
      <c r="G527" s="365"/>
      <c r="H527" s="365"/>
      <c r="I527" s="365"/>
      <c r="J527" s="365"/>
      <c r="K527" s="365"/>
      <c r="L527" s="365"/>
      <c r="M527" s="365"/>
      <c r="N527" s="365"/>
      <c r="O527" s="365"/>
      <c r="P527" s="365"/>
      <c r="Q527" s="365"/>
      <c r="R527" s="365"/>
      <c r="S527" s="365"/>
      <c r="T527" s="365"/>
      <c r="U527" s="365"/>
      <c r="V527" s="365"/>
      <c r="W527" s="365"/>
      <c r="X527" s="365"/>
      <c r="Y527" s="365"/>
      <c r="Z527" s="365"/>
      <c r="AA527" s="365"/>
    </row>
    <row r="528" spans="1:27" ht="15.75" customHeight="1" x14ac:dyDescent="0.25">
      <c r="A528" s="365"/>
      <c r="B528" s="365"/>
      <c r="C528" s="365"/>
      <c r="D528" s="365"/>
      <c r="E528" s="365"/>
      <c r="F528" s="365"/>
      <c r="G528" s="365"/>
      <c r="H528" s="365"/>
      <c r="I528" s="365"/>
      <c r="J528" s="365"/>
      <c r="K528" s="365"/>
      <c r="L528" s="365"/>
      <c r="M528" s="365"/>
      <c r="N528" s="365"/>
      <c r="O528" s="365"/>
      <c r="P528" s="365"/>
      <c r="Q528" s="365"/>
      <c r="R528" s="365"/>
      <c r="S528" s="365"/>
      <c r="T528" s="365"/>
      <c r="U528" s="365"/>
      <c r="V528" s="365"/>
      <c r="W528" s="365"/>
      <c r="X528" s="365"/>
      <c r="Y528" s="365"/>
      <c r="Z528" s="365"/>
      <c r="AA528" s="365"/>
    </row>
    <row r="529" spans="1:27" ht="15.75" customHeight="1" x14ac:dyDescent="0.25">
      <c r="A529" s="365"/>
      <c r="B529" s="365"/>
      <c r="C529" s="365"/>
      <c r="D529" s="365"/>
      <c r="E529" s="365"/>
      <c r="F529" s="365"/>
      <c r="G529" s="365"/>
      <c r="H529" s="365"/>
      <c r="I529" s="365"/>
      <c r="J529" s="365"/>
      <c r="K529" s="365"/>
      <c r="L529" s="365"/>
      <c r="M529" s="365"/>
      <c r="N529" s="365"/>
      <c r="O529" s="365"/>
      <c r="P529" s="365"/>
      <c r="Q529" s="365"/>
      <c r="R529" s="365"/>
      <c r="S529" s="365"/>
      <c r="T529" s="365"/>
      <c r="U529" s="365"/>
      <c r="V529" s="365"/>
      <c r="W529" s="365"/>
      <c r="X529" s="365"/>
      <c r="Y529" s="365"/>
      <c r="Z529" s="365"/>
      <c r="AA529" s="365"/>
    </row>
    <row r="530" spans="1:27" ht="15.75" customHeight="1" x14ac:dyDescent="0.25">
      <c r="A530" s="365"/>
      <c r="B530" s="365"/>
      <c r="C530" s="365"/>
      <c r="D530" s="365"/>
      <c r="E530" s="365"/>
      <c r="F530" s="365"/>
      <c r="G530" s="365"/>
      <c r="H530" s="365"/>
      <c r="I530" s="365"/>
      <c r="J530" s="365"/>
      <c r="K530" s="365"/>
      <c r="L530" s="365"/>
      <c r="M530" s="365"/>
      <c r="N530" s="365"/>
      <c r="O530" s="365"/>
      <c r="P530" s="365"/>
      <c r="Q530" s="365"/>
      <c r="R530" s="365"/>
      <c r="S530" s="365"/>
      <c r="T530" s="365"/>
      <c r="U530" s="365"/>
      <c r="V530" s="365"/>
      <c r="W530" s="365"/>
      <c r="X530" s="365"/>
      <c r="Y530" s="365"/>
      <c r="Z530" s="365"/>
      <c r="AA530" s="365"/>
    </row>
    <row r="531" spans="1:27" ht="15.75" customHeight="1" x14ac:dyDescent="0.25">
      <c r="A531" s="365"/>
      <c r="B531" s="365"/>
      <c r="C531" s="365"/>
      <c r="D531" s="365"/>
      <c r="E531" s="365"/>
      <c r="F531" s="365"/>
      <c r="G531" s="365"/>
      <c r="H531" s="365"/>
      <c r="I531" s="365"/>
      <c r="J531" s="365"/>
      <c r="K531" s="365"/>
      <c r="L531" s="365"/>
      <c r="M531" s="365"/>
      <c r="N531" s="365"/>
      <c r="O531" s="365"/>
      <c r="P531" s="365"/>
      <c r="Q531" s="365"/>
      <c r="R531" s="365"/>
      <c r="S531" s="365"/>
      <c r="T531" s="365"/>
      <c r="U531" s="365"/>
      <c r="V531" s="365"/>
      <c r="W531" s="365"/>
      <c r="X531" s="365"/>
      <c r="Y531" s="365"/>
      <c r="Z531" s="365"/>
      <c r="AA531" s="365"/>
    </row>
    <row r="532" spans="1:27" ht="15.75" customHeight="1" x14ac:dyDescent="0.25">
      <c r="A532" s="365"/>
      <c r="B532" s="365"/>
      <c r="C532" s="365"/>
      <c r="D532" s="365"/>
      <c r="E532" s="365"/>
      <c r="F532" s="365"/>
      <c r="G532" s="365"/>
      <c r="H532" s="365"/>
      <c r="I532" s="365"/>
      <c r="J532" s="365"/>
      <c r="K532" s="365"/>
      <c r="L532" s="365"/>
      <c r="M532" s="365"/>
      <c r="N532" s="365"/>
      <c r="O532" s="365"/>
      <c r="P532" s="365"/>
      <c r="Q532" s="365"/>
      <c r="R532" s="365"/>
      <c r="S532" s="365"/>
      <c r="T532" s="365"/>
      <c r="U532" s="365"/>
      <c r="V532" s="365"/>
      <c r="W532" s="365"/>
      <c r="X532" s="365"/>
      <c r="Y532" s="365"/>
      <c r="Z532" s="365"/>
      <c r="AA532" s="365"/>
    </row>
    <row r="533" spans="1:27" ht="15.75" customHeight="1" x14ac:dyDescent="0.25">
      <c r="A533" s="365"/>
      <c r="B533" s="365"/>
      <c r="C533" s="365"/>
      <c r="D533" s="365"/>
      <c r="E533" s="365"/>
      <c r="F533" s="365"/>
      <c r="G533" s="365"/>
      <c r="H533" s="365"/>
      <c r="I533" s="365"/>
      <c r="J533" s="365"/>
      <c r="K533" s="365"/>
      <c r="L533" s="365"/>
      <c r="M533" s="365"/>
      <c r="N533" s="365"/>
      <c r="O533" s="365"/>
      <c r="P533" s="365"/>
      <c r="Q533" s="365"/>
      <c r="R533" s="365"/>
      <c r="S533" s="365"/>
      <c r="T533" s="365"/>
      <c r="U533" s="365"/>
      <c r="V533" s="365"/>
      <c r="W533" s="365"/>
      <c r="X533" s="365"/>
      <c r="Y533" s="365"/>
      <c r="Z533" s="365"/>
      <c r="AA533" s="365"/>
    </row>
    <row r="534" spans="1:27" ht="15.75" customHeight="1" x14ac:dyDescent="0.25">
      <c r="A534" s="365"/>
      <c r="B534" s="365"/>
      <c r="C534" s="365"/>
      <c r="D534" s="365"/>
      <c r="E534" s="365"/>
      <c r="F534" s="365"/>
      <c r="G534" s="365"/>
      <c r="H534" s="365"/>
      <c r="I534" s="365"/>
      <c r="J534" s="365"/>
      <c r="K534" s="365"/>
      <c r="L534" s="365"/>
      <c r="M534" s="365"/>
      <c r="N534" s="365"/>
      <c r="O534" s="365"/>
      <c r="P534" s="365"/>
      <c r="Q534" s="365"/>
      <c r="R534" s="365"/>
      <c r="S534" s="365"/>
      <c r="T534" s="365"/>
      <c r="U534" s="365"/>
      <c r="V534" s="365"/>
      <c r="W534" s="365"/>
      <c r="X534" s="365"/>
      <c r="Y534" s="365"/>
      <c r="Z534" s="365"/>
      <c r="AA534" s="365"/>
    </row>
    <row r="535" spans="1:27" ht="15.75" customHeight="1" x14ac:dyDescent="0.25">
      <c r="A535" s="365"/>
      <c r="B535" s="365"/>
      <c r="C535" s="365"/>
      <c r="D535" s="365"/>
      <c r="E535" s="365"/>
      <c r="F535" s="365"/>
      <c r="G535" s="365"/>
      <c r="H535" s="365"/>
      <c r="I535" s="365"/>
      <c r="J535" s="365"/>
      <c r="K535" s="365"/>
      <c r="L535" s="365"/>
      <c r="M535" s="365"/>
      <c r="N535" s="365"/>
      <c r="O535" s="365"/>
      <c r="P535" s="365"/>
      <c r="Q535" s="365"/>
      <c r="R535" s="365"/>
      <c r="S535" s="365"/>
      <c r="T535" s="365"/>
      <c r="U535" s="365"/>
      <c r="V535" s="365"/>
      <c r="W535" s="365"/>
      <c r="X535" s="365"/>
      <c r="Y535" s="365"/>
      <c r="Z535" s="365"/>
      <c r="AA535" s="365"/>
    </row>
    <row r="536" spans="1:27" ht="15.75" customHeight="1" x14ac:dyDescent="0.25">
      <c r="A536" s="365"/>
      <c r="B536" s="365"/>
      <c r="C536" s="365"/>
      <c r="D536" s="365"/>
      <c r="E536" s="365"/>
      <c r="F536" s="365"/>
      <c r="G536" s="365"/>
      <c r="H536" s="365"/>
      <c r="I536" s="365"/>
      <c r="J536" s="365"/>
      <c r="K536" s="365"/>
      <c r="L536" s="365"/>
      <c r="M536" s="365"/>
      <c r="N536" s="365"/>
      <c r="O536" s="365"/>
      <c r="P536" s="365"/>
      <c r="Q536" s="365"/>
      <c r="R536" s="365"/>
      <c r="S536" s="365"/>
      <c r="T536" s="365"/>
      <c r="U536" s="365"/>
      <c r="V536" s="365"/>
      <c r="W536" s="365"/>
      <c r="X536" s="365"/>
      <c r="Y536" s="365"/>
      <c r="Z536" s="365"/>
      <c r="AA536" s="365"/>
    </row>
    <row r="537" spans="1:27" ht="15.75" customHeight="1" x14ac:dyDescent="0.25">
      <c r="A537" s="365"/>
      <c r="B537" s="365"/>
      <c r="C537" s="365"/>
      <c r="D537" s="365"/>
      <c r="E537" s="365"/>
      <c r="F537" s="365"/>
      <c r="G537" s="365"/>
      <c r="H537" s="365"/>
      <c r="I537" s="365"/>
      <c r="J537" s="365"/>
      <c r="K537" s="365"/>
      <c r="L537" s="365"/>
      <c r="M537" s="365"/>
      <c r="N537" s="365"/>
      <c r="O537" s="365"/>
      <c r="P537" s="365"/>
      <c r="Q537" s="365"/>
      <c r="R537" s="365"/>
      <c r="S537" s="365"/>
      <c r="T537" s="365"/>
      <c r="U537" s="365"/>
      <c r="V537" s="365"/>
      <c r="W537" s="365"/>
      <c r="X537" s="365"/>
      <c r="Y537" s="365"/>
      <c r="Z537" s="365"/>
      <c r="AA537" s="365"/>
    </row>
    <row r="538" spans="1:27" ht="15.75" customHeight="1" x14ac:dyDescent="0.25">
      <c r="A538" s="365"/>
      <c r="B538" s="365"/>
      <c r="C538" s="365"/>
      <c r="D538" s="365"/>
      <c r="E538" s="365"/>
      <c r="F538" s="365"/>
      <c r="G538" s="365"/>
      <c r="H538" s="365"/>
      <c r="I538" s="365"/>
      <c r="J538" s="365"/>
      <c r="K538" s="365"/>
      <c r="L538" s="365"/>
      <c r="M538" s="365"/>
      <c r="N538" s="365"/>
      <c r="O538" s="365"/>
      <c r="P538" s="365"/>
      <c r="Q538" s="365"/>
      <c r="R538" s="365"/>
      <c r="S538" s="365"/>
      <c r="T538" s="365"/>
      <c r="U538" s="365"/>
      <c r="V538" s="365"/>
      <c r="W538" s="365"/>
      <c r="X538" s="365"/>
      <c r="Y538" s="365"/>
      <c r="Z538" s="365"/>
      <c r="AA538" s="365"/>
    </row>
    <row r="539" spans="1:27" ht="15.75" customHeight="1" x14ac:dyDescent="0.25">
      <c r="A539" s="365"/>
      <c r="B539" s="365"/>
      <c r="C539" s="365"/>
      <c r="D539" s="365"/>
      <c r="E539" s="365"/>
      <c r="F539" s="365"/>
      <c r="G539" s="365"/>
      <c r="H539" s="365"/>
      <c r="I539" s="365"/>
      <c r="J539" s="365"/>
      <c r="K539" s="365"/>
      <c r="L539" s="365"/>
      <c r="M539" s="365"/>
      <c r="N539" s="365"/>
      <c r="O539" s="365"/>
      <c r="P539" s="365"/>
      <c r="Q539" s="365"/>
      <c r="R539" s="365"/>
      <c r="S539" s="365"/>
      <c r="T539" s="365"/>
      <c r="U539" s="365"/>
      <c r="V539" s="365"/>
      <c r="W539" s="365"/>
      <c r="X539" s="365"/>
      <c r="Y539" s="365"/>
      <c r="Z539" s="365"/>
      <c r="AA539" s="365"/>
    </row>
    <row r="540" spans="1:27" ht="15.75" customHeight="1" x14ac:dyDescent="0.25">
      <c r="A540" s="365"/>
      <c r="B540" s="365"/>
      <c r="C540" s="365"/>
      <c r="D540" s="365"/>
      <c r="E540" s="365"/>
      <c r="F540" s="365"/>
      <c r="G540" s="365"/>
      <c r="H540" s="365"/>
      <c r="I540" s="365"/>
      <c r="J540" s="365"/>
      <c r="K540" s="365"/>
      <c r="L540" s="365"/>
      <c r="M540" s="365"/>
      <c r="N540" s="365"/>
      <c r="O540" s="365"/>
      <c r="P540" s="365"/>
      <c r="Q540" s="365"/>
      <c r="R540" s="365"/>
      <c r="S540" s="365"/>
      <c r="T540" s="365"/>
      <c r="U540" s="365"/>
      <c r="V540" s="365"/>
      <c r="W540" s="365"/>
      <c r="X540" s="365"/>
      <c r="Y540" s="365"/>
      <c r="Z540" s="365"/>
      <c r="AA540" s="365"/>
    </row>
    <row r="541" spans="1:27" ht="15.75" customHeight="1" x14ac:dyDescent="0.25">
      <c r="A541" s="365"/>
      <c r="B541" s="365"/>
      <c r="C541" s="365"/>
      <c r="D541" s="365"/>
      <c r="E541" s="365"/>
      <c r="F541" s="365"/>
      <c r="G541" s="365"/>
      <c r="H541" s="365"/>
      <c r="I541" s="365"/>
      <c r="J541" s="365"/>
      <c r="K541" s="365"/>
      <c r="L541" s="365"/>
      <c r="M541" s="365"/>
      <c r="N541" s="365"/>
      <c r="O541" s="365"/>
      <c r="P541" s="365"/>
      <c r="Q541" s="365"/>
      <c r="R541" s="365"/>
      <c r="S541" s="365"/>
      <c r="T541" s="365"/>
      <c r="U541" s="365"/>
      <c r="V541" s="365"/>
      <c r="W541" s="365"/>
      <c r="X541" s="365"/>
      <c r="Y541" s="365"/>
      <c r="Z541" s="365"/>
      <c r="AA541" s="365"/>
    </row>
    <row r="542" spans="1:27" ht="15.75" customHeight="1" x14ac:dyDescent="0.25">
      <c r="A542" s="365"/>
      <c r="B542" s="365"/>
      <c r="C542" s="365"/>
      <c r="D542" s="365"/>
      <c r="E542" s="365"/>
      <c r="F542" s="365"/>
      <c r="G542" s="365"/>
      <c r="H542" s="365"/>
      <c r="I542" s="365"/>
      <c r="J542" s="365"/>
      <c r="K542" s="365"/>
      <c r="L542" s="365"/>
      <c r="M542" s="365"/>
      <c r="N542" s="365"/>
      <c r="O542" s="365"/>
      <c r="P542" s="365"/>
      <c r="Q542" s="365"/>
      <c r="R542" s="365"/>
      <c r="S542" s="365"/>
      <c r="T542" s="365"/>
      <c r="U542" s="365"/>
      <c r="V542" s="365"/>
      <c r="W542" s="365"/>
      <c r="X542" s="365"/>
      <c r="Y542" s="365"/>
      <c r="Z542" s="365"/>
      <c r="AA542" s="365"/>
    </row>
    <row r="543" spans="1:27" ht="15.75" customHeight="1" x14ac:dyDescent="0.25">
      <c r="A543" s="365"/>
      <c r="B543" s="365"/>
      <c r="C543" s="365"/>
      <c r="D543" s="365"/>
      <c r="E543" s="365"/>
      <c r="F543" s="365"/>
      <c r="G543" s="365"/>
      <c r="H543" s="365"/>
      <c r="I543" s="365"/>
      <c r="J543" s="365"/>
      <c r="K543" s="365"/>
      <c r="L543" s="365"/>
      <c r="M543" s="365"/>
      <c r="N543" s="365"/>
      <c r="O543" s="365"/>
      <c r="P543" s="365"/>
      <c r="Q543" s="365"/>
      <c r="R543" s="365"/>
      <c r="S543" s="365"/>
      <c r="T543" s="365"/>
      <c r="U543" s="365"/>
      <c r="V543" s="365"/>
      <c r="W543" s="365"/>
      <c r="X543" s="365"/>
      <c r="Y543" s="365"/>
      <c r="Z543" s="365"/>
      <c r="AA543" s="365"/>
    </row>
    <row r="544" spans="1:27" ht="15.75" customHeight="1" x14ac:dyDescent="0.25">
      <c r="A544" s="365"/>
      <c r="B544" s="365"/>
      <c r="C544" s="365"/>
      <c r="D544" s="365"/>
      <c r="E544" s="365"/>
      <c r="F544" s="365"/>
      <c r="G544" s="365"/>
      <c r="H544" s="365"/>
      <c r="I544" s="365"/>
      <c r="J544" s="365"/>
      <c r="K544" s="365"/>
      <c r="L544" s="365"/>
      <c r="M544" s="365"/>
      <c r="N544" s="365"/>
      <c r="O544" s="365"/>
      <c r="P544" s="365"/>
      <c r="Q544" s="365"/>
      <c r="R544" s="365"/>
      <c r="S544" s="365"/>
      <c r="T544" s="365"/>
      <c r="U544" s="365"/>
      <c r="V544" s="365"/>
      <c r="W544" s="365"/>
      <c r="X544" s="365"/>
      <c r="Y544" s="365"/>
      <c r="Z544" s="365"/>
      <c r="AA544" s="365"/>
    </row>
    <row r="545" spans="1:27" ht="15.75" customHeight="1" x14ac:dyDescent="0.25">
      <c r="A545" s="365"/>
      <c r="B545" s="365"/>
      <c r="C545" s="365"/>
      <c r="D545" s="365"/>
      <c r="E545" s="365"/>
      <c r="F545" s="365"/>
      <c r="G545" s="365"/>
      <c r="H545" s="365"/>
      <c r="I545" s="365"/>
      <c r="J545" s="365"/>
      <c r="K545" s="365"/>
      <c r="L545" s="365"/>
      <c r="M545" s="365"/>
      <c r="N545" s="365"/>
      <c r="O545" s="365"/>
      <c r="P545" s="365"/>
      <c r="Q545" s="365"/>
      <c r="R545" s="365"/>
      <c r="S545" s="365"/>
      <c r="T545" s="365"/>
      <c r="U545" s="365"/>
      <c r="V545" s="365"/>
      <c r="W545" s="365"/>
      <c r="X545" s="365"/>
      <c r="Y545" s="365"/>
      <c r="Z545" s="365"/>
      <c r="AA545" s="365"/>
    </row>
    <row r="546" spans="1:27" ht="15.75" customHeight="1" x14ac:dyDescent="0.25">
      <c r="A546" s="365"/>
      <c r="B546" s="365"/>
      <c r="C546" s="365"/>
      <c r="D546" s="365"/>
      <c r="E546" s="365"/>
      <c r="F546" s="365"/>
      <c r="G546" s="365"/>
      <c r="H546" s="365"/>
      <c r="I546" s="365"/>
      <c r="J546" s="365"/>
      <c r="K546" s="365"/>
      <c r="L546" s="365"/>
      <c r="M546" s="365"/>
      <c r="N546" s="365"/>
      <c r="O546" s="365"/>
      <c r="P546" s="365"/>
      <c r="Q546" s="365"/>
      <c r="R546" s="365"/>
      <c r="S546" s="365"/>
      <c r="T546" s="365"/>
      <c r="U546" s="365"/>
      <c r="V546" s="365"/>
      <c r="W546" s="365"/>
      <c r="X546" s="365"/>
      <c r="Y546" s="365"/>
      <c r="Z546" s="365"/>
      <c r="AA546" s="365"/>
    </row>
    <row r="547" spans="1:27" ht="15.75" customHeight="1" x14ac:dyDescent="0.25">
      <c r="A547" s="365"/>
      <c r="B547" s="365"/>
      <c r="C547" s="365"/>
      <c r="D547" s="365"/>
      <c r="E547" s="365"/>
      <c r="F547" s="365"/>
      <c r="G547" s="365"/>
      <c r="H547" s="365"/>
      <c r="I547" s="365"/>
      <c r="J547" s="365"/>
      <c r="K547" s="365"/>
      <c r="L547" s="365"/>
      <c r="M547" s="365"/>
      <c r="N547" s="365"/>
      <c r="O547" s="365"/>
      <c r="P547" s="365"/>
      <c r="Q547" s="365"/>
      <c r="R547" s="365"/>
      <c r="S547" s="365"/>
      <c r="T547" s="365"/>
      <c r="U547" s="365"/>
      <c r="V547" s="365"/>
      <c r="W547" s="365"/>
      <c r="X547" s="365"/>
      <c r="Y547" s="365"/>
      <c r="Z547" s="365"/>
      <c r="AA547" s="365"/>
    </row>
    <row r="548" spans="1:27" ht="15.75" customHeight="1" x14ac:dyDescent="0.25">
      <c r="A548" s="365"/>
      <c r="B548" s="365"/>
      <c r="C548" s="365"/>
      <c r="D548" s="365"/>
      <c r="E548" s="365"/>
      <c r="F548" s="365"/>
      <c r="G548" s="365"/>
      <c r="H548" s="365"/>
      <c r="I548" s="365"/>
      <c r="J548" s="365"/>
      <c r="K548" s="365"/>
      <c r="L548" s="365"/>
      <c r="M548" s="365"/>
      <c r="N548" s="365"/>
      <c r="O548" s="365"/>
      <c r="P548" s="365"/>
      <c r="Q548" s="365"/>
      <c r="R548" s="365"/>
      <c r="S548" s="365"/>
      <c r="T548" s="365"/>
      <c r="U548" s="365"/>
      <c r="V548" s="365"/>
      <c r="W548" s="365"/>
      <c r="X548" s="365"/>
      <c r="Y548" s="365"/>
      <c r="Z548" s="365"/>
      <c r="AA548" s="365"/>
    </row>
    <row r="549" spans="1:27" ht="15.75" customHeight="1" x14ac:dyDescent="0.25">
      <c r="A549" s="365"/>
      <c r="B549" s="365"/>
      <c r="C549" s="365"/>
      <c r="D549" s="365"/>
      <c r="E549" s="365"/>
      <c r="F549" s="365"/>
      <c r="G549" s="365"/>
      <c r="H549" s="365"/>
      <c r="I549" s="365"/>
      <c r="J549" s="365"/>
      <c r="K549" s="365"/>
      <c r="L549" s="365"/>
      <c r="M549" s="365"/>
      <c r="N549" s="365"/>
      <c r="O549" s="365"/>
      <c r="P549" s="365"/>
      <c r="Q549" s="365"/>
      <c r="R549" s="365"/>
      <c r="S549" s="365"/>
      <c r="T549" s="365"/>
      <c r="U549" s="365"/>
      <c r="V549" s="365"/>
      <c r="W549" s="365"/>
      <c r="X549" s="365"/>
      <c r="Y549" s="365"/>
      <c r="Z549" s="365"/>
      <c r="AA549" s="365"/>
    </row>
    <row r="550" spans="1:27" ht="15.75" customHeight="1" x14ac:dyDescent="0.25">
      <c r="A550" s="365"/>
      <c r="B550" s="365"/>
      <c r="C550" s="365"/>
      <c r="D550" s="365"/>
      <c r="E550" s="365"/>
      <c r="F550" s="365"/>
      <c r="G550" s="365"/>
      <c r="H550" s="365"/>
      <c r="I550" s="365"/>
      <c r="J550" s="365"/>
      <c r="K550" s="365"/>
      <c r="L550" s="365"/>
      <c r="M550" s="365"/>
      <c r="N550" s="365"/>
      <c r="O550" s="365"/>
      <c r="P550" s="365"/>
      <c r="Q550" s="365"/>
      <c r="R550" s="365"/>
      <c r="S550" s="365"/>
      <c r="T550" s="365"/>
      <c r="U550" s="365"/>
      <c r="V550" s="365"/>
      <c r="W550" s="365"/>
      <c r="X550" s="365"/>
      <c r="Y550" s="365"/>
      <c r="Z550" s="365"/>
      <c r="AA550" s="365"/>
    </row>
    <row r="551" spans="1:27" ht="15.75" customHeight="1" x14ac:dyDescent="0.25">
      <c r="A551" s="365"/>
      <c r="B551" s="365"/>
      <c r="C551" s="365"/>
      <c r="D551" s="365"/>
      <c r="E551" s="365"/>
      <c r="F551" s="365"/>
      <c r="G551" s="365"/>
      <c r="H551" s="365"/>
      <c r="I551" s="365"/>
      <c r="J551" s="365"/>
      <c r="K551" s="365"/>
      <c r="L551" s="365"/>
      <c r="M551" s="365"/>
      <c r="N551" s="365"/>
      <c r="O551" s="365"/>
      <c r="P551" s="365"/>
      <c r="Q551" s="365"/>
      <c r="R551" s="365"/>
      <c r="S551" s="365"/>
      <c r="T551" s="365"/>
      <c r="U551" s="365"/>
      <c r="V551" s="365"/>
      <c r="W551" s="365"/>
      <c r="X551" s="365"/>
      <c r="Y551" s="365"/>
      <c r="Z551" s="365"/>
      <c r="AA551" s="365"/>
    </row>
    <row r="552" spans="1:27" ht="15.75" customHeight="1" x14ac:dyDescent="0.25">
      <c r="A552" s="365"/>
      <c r="B552" s="365"/>
      <c r="C552" s="365"/>
      <c r="D552" s="365"/>
      <c r="E552" s="365"/>
      <c r="F552" s="365"/>
      <c r="G552" s="365"/>
      <c r="H552" s="365"/>
      <c r="I552" s="365"/>
      <c r="J552" s="365"/>
      <c r="K552" s="365"/>
      <c r="L552" s="365"/>
      <c r="M552" s="365"/>
      <c r="N552" s="365"/>
      <c r="O552" s="365"/>
      <c r="P552" s="365"/>
      <c r="Q552" s="365"/>
      <c r="R552" s="365"/>
      <c r="S552" s="365"/>
      <c r="T552" s="365"/>
      <c r="U552" s="365"/>
      <c r="V552" s="365"/>
      <c r="W552" s="365"/>
      <c r="X552" s="365"/>
      <c r="Y552" s="365"/>
      <c r="Z552" s="365"/>
      <c r="AA552" s="365"/>
    </row>
    <row r="553" spans="1:27" ht="15.75" customHeight="1" x14ac:dyDescent="0.25">
      <c r="A553" s="365"/>
      <c r="B553" s="365"/>
      <c r="C553" s="365"/>
      <c r="D553" s="365"/>
      <c r="E553" s="365"/>
      <c r="F553" s="365"/>
      <c r="G553" s="365"/>
      <c r="H553" s="365"/>
      <c r="I553" s="365"/>
      <c r="J553" s="365"/>
      <c r="K553" s="365"/>
      <c r="L553" s="365"/>
      <c r="M553" s="365"/>
      <c r="N553" s="365"/>
      <c r="O553" s="365"/>
      <c r="P553" s="365"/>
      <c r="Q553" s="365"/>
      <c r="R553" s="365"/>
      <c r="S553" s="365"/>
      <c r="T553" s="365"/>
      <c r="U553" s="365"/>
      <c r="V553" s="365"/>
      <c r="W553" s="365"/>
      <c r="X553" s="365"/>
      <c r="Y553" s="365"/>
      <c r="Z553" s="365"/>
      <c r="AA553" s="365"/>
    </row>
    <row r="554" spans="1:27" ht="15.75" customHeight="1" x14ac:dyDescent="0.25">
      <c r="A554" s="365"/>
      <c r="B554" s="365"/>
      <c r="C554" s="365"/>
      <c r="D554" s="365"/>
      <c r="E554" s="365"/>
      <c r="F554" s="365"/>
      <c r="G554" s="365"/>
      <c r="H554" s="365"/>
      <c r="I554" s="365"/>
      <c r="J554" s="365"/>
      <c r="K554" s="365"/>
      <c r="L554" s="365"/>
      <c r="M554" s="365"/>
      <c r="N554" s="365"/>
      <c r="O554" s="365"/>
      <c r="P554" s="365"/>
      <c r="Q554" s="365"/>
      <c r="R554" s="365"/>
      <c r="S554" s="365"/>
      <c r="T554" s="365"/>
      <c r="U554" s="365"/>
      <c r="V554" s="365"/>
      <c r="W554" s="365"/>
      <c r="X554" s="365"/>
      <c r="Y554" s="365"/>
      <c r="Z554" s="365"/>
      <c r="AA554" s="365"/>
    </row>
    <row r="555" spans="1:27" ht="15.75" customHeight="1" x14ac:dyDescent="0.25">
      <c r="A555" s="365"/>
      <c r="B555" s="365"/>
      <c r="C555" s="365"/>
      <c r="D555" s="365"/>
      <c r="E555" s="365"/>
      <c r="F555" s="365"/>
      <c r="G555" s="365"/>
      <c r="H555" s="365"/>
      <c r="I555" s="365"/>
      <c r="J555" s="365"/>
      <c r="K555" s="365"/>
      <c r="L555" s="365"/>
      <c r="M555" s="365"/>
      <c r="N555" s="365"/>
      <c r="O555" s="365"/>
      <c r="P555" s="365"/>
      <c r="Q555" s="365"/>
      <c r="R555" s="365"/>
      <c r="S555" s="365"/>
      <c r="T555" s="365"/>
      <c r="U555" s="365"/>
      <c r="V555" s="365"/>
      <c r="W555" s="365"/>
      <c r="X555" s="365"/>
      <c r="Y555" s="365"/>
      <c r="Z555" s="365"/>
      <c r="AA555" s="365"/>
    </row>
    <row r="556" spans="1:27" ht="15.75" customHeight="1" x14ac:dyDescent="0.25">
      <c r="A556" s="365"/>
      <c r="B556" s="365"/>
      <c r="C556" s="365"/>
      <c r="D556" s="365"/>
      <c r="E556" s="365"/>
      <c r="F556" s="365"/>
      <c r="G556" s="365"/>
      <c r="H556" s="365"/>
      <c r="I556" s="365"/>
      <c r="J556" s="365"/>
      <c r="K556" s="365"/>
      <c r="L556" s="365"/>
      <c r="M556" s="365"/>
      <c r="N556" s="365"/>
      <c r="O556" s="365"/>
      <c r="P556" s="365"/>
      <c r="Q556" s="365"/>
      <c r="R556" s="365"/>
      <c r="S556" s="365"/>
      <c r="T556" s="365"/>
      <c r="U556" s="365"/>
      <c r="V556" s="365"/>
      <c r="W556" s="365"/>
      <c r="X556" s="365"/>
      <c r="Y556" s="365"/>
      <c r="Z556" s="365"/>
      <c r="AA556" s="365"/>
    </row>
    <row r="557" spans="1:27" ht="15.75" customHeight="1" x14ac:dyDescent="0.25">
      <c r="A557" s="365"/>
      <c r="B557" s="365"/>
      <c r="C557" s="365"/>
      <c r="D557" s="365"/>
      <c r="E557" s="365"/>
      <c r="F557" s="365"/>
      <c r="G557" s="365"/>
      <c r="H557" s="365"/>
      <c r="I557" s="365"/>
      <c r="J557" s="365"/>
      <c r="K557" s="365"/>
      <c r="L557" s="365"/>
      <c r="M557" s="365"/>
      <c r="N557" s="365"/>
      <c r="O557" s="365"/>
      <c r="P557" s="365"/>
      <c r="Q557" s="365"/>
      <c r="R557" s="365"/>
      <c r="S557" s="365"/>
      <c r="T557" s="365"/>
      <c r="U557" s="365"/>
      <c r="V557" s="365"/>
      <c r="W557" s="365"/>
      <c r="X557" s="365"/>
      <c r="Y557" s="365"/>
      <c r="Z557" s="365"/>
      <c r="AA557" s="365"/>
    </row>
    <row r="558" spans="1:27" ht="15.75" customHeight="1" x14ac:dyDescent="0.25">
      <c r="A558" s="365"/>
      <c r="B558" s="365"/>
      <c r="C558" s="365"/>
      <c r="D558" s="365"/>
      <c r="E558" s="365"/>
      <c r="F558" s="365"/>
      <c r="G558" s="365"/>
      <c r="H558" s="365"/>
      <c r="I558" s="365"/>
      <c r="J558" s="365"/>
      <c r="K558" s="365"/>
      <c r="L558" s="365"/>
      <c r="M558" s="365"/>
      <c r="N558" s="365"/>
      <c r="O558" s="365"/>
      <c r="P558" s="365"/>
      <c r="Q558" s="365"/>
      <c r="R558" s="365"/>
      <c r="S558" s="365"/>
      <c r="T558" s="365"/>
      <c r="U558" s="365"/>
      <c r="V558" s="365"/>
      <c r="W558" s="365"/>
      <c r="X558" s="365"/>
      <c r="Y558" s="365"/>
      <c r="Z558" s="365"/>
      <c r="AA558" s="365"/>
    </row>
    <row r="559" spans="1:27" ht="15.75" customHeight="1" x14ac:dyDescent="0.25">
      <c r="A559" s="365"/>
      <c r="B559" s="365"/>
      <c r="C559" s="365"/>
      <c r="D559" s="365"/>
      <c r="E559" s="365"/>
      <c r="F559" s="365"/>
      <c r="G559" s="365"/>
      <c r="H559" s="365"/>
      <c r="I559" s="365"/>
      <c r="J559" s="365"/>
      <c r="K559" s="365"/>
      <c r="L559" s="365"/>
      <c r="M559" s="365"/>
      <c r="N559" s="365"/>
      <c r="O559" s="365"/>
      <c r="P559" s="365"/>
      <c r="Q559" s="365"/>
      <c r="R559" s="365"/>
      <c r="S559" s="365"/>
      <c r="T559" s="365"/>
      <c r="U559" s="365"/>
      <c r="V559" s="365"/>
      <c r="W559" s="365"/>
      <c r="X559" s="365"/>
      <c r="Y559" s="365"/>
      <c r="Z559" s="365"/>
      <c r="AA559" s="365"/>
    </row>
    <row r="560" spans="1:27" ht="15.75" customHeight="1" x14ac:dyDescent="0.25">
      <c r="A560" s="365"/>
      <c r="B560" s="365"/>
      <c r="C560" s="365"/>
      <c r="D560" s="365"/>
      <c r="E560" s="365"/>
      <c r="F560" s="365"/>
      <c r="G560" s="365"/>
      <c r="H560" s="365"/>
      <c r="I560" s="365"/>
      <c r="J560" s="365"/>
      <c r="K560" s="365"/>
      <c r="L560" s="365"/>
      <c r="M560" s="365"/>
      <c r="N560" s="365"/>
      <c r="O560" s="365"/>
      <c r="P560" s="365"/>
      <c r="Q560" s="365"/>
      <c r="R560" s="365"/>
      <c r="S560" s="365"/>
      <c r="T560" s="365"/>
      <c r="U560" s="365"/>
      <c r="V560" s="365"/>
      <c r="W560" s="365"/>
      <c r="X560" s="365"/>
      <c r="Y560" s="365"/>
      <c r="Z560" s="365"/>
      <c r="AA560" s="365"/>
    </row>
    <row r="561" spans="1:27" ht="15.75" customHeight="1" x14ac:dyDescent="0.25">
      <c r="A561" s="365"/>
      <c r="B561" s="365"/>
      <c r="C561" s="365"/>
      <c r="D561" s="365"/>
      <c r="E561" s="365"/>
      <c r="F561" s="365"/>
      <c r="G561" s="365"/>
      <c r="H561" s="365"/>
      <c r="I561" s="365"/>
      <c r="J561" s="365"/>
      <c r="K561" s="365"/>
      <c r="L561" s="365"/>
      <c r="M561" s="365"/>
      <c r="N561" s="365"/>
      <c r="O561" s="365"/>
      <c r="P561" s="365"/>
      <c r="Q561" s="365"/>
      <c r="R561" s="365"/>
      <c r="S561" s="365"/>
      <c r="T561" s="365"/>
      <c r="U561" s="365"/>
      <c r="V561" s="365"/>
      <c r="W561" s="365"/>
      <c r="X561" s="365"/>
      <c r="Y561" s="365"/>
      <c r="Z561" s="365"/>
      <c r="AA561" s="365"/>
    </row>
    <row r="562" spans="1:27" ht="15.75" customHeight="1" x14ac:dyDescent="0.25">
      <c r="A562" s="365"/>
      <c r="B562" s="365"/>
      <c r="C562" s="365"/>
      <c r="D562" s="365"/>
      <c r="E562" s="365"/>
      <c r="F562" s="365"/>
      <c r="G562" s="365"/>
      <c r="H562" s="365"/>
      <c r="I562" s="365"/>
      <c r="J562" s="365"/>
      <c r="K562" s="365"/>
      <c r="L562" s="365"/>
      <c r="M562" s="365"/>
      <c r="N562" s="365"/>
      <c r="O562" s="365"/>
      <c r="P562" s="365"/>
      <c r="Q562" s="365"/>
      <c r="R562" s="365"/>
      <c r="S562" s="365"/>
      <c r="T562" s="365"/>
      <c r="U562" s="365"/>
      <c r="V562" s="365"/>
      <c r="W562" s="365"/>
      <c r="X562" s="365"/>
      <c r="Y562" s="365"/>
      <c r="Z562" s="365"/>
      <c r="AA562" s="365"/>
    </row>
    <row r="563" spans="1:27" ht="15.75" customHeight="1" x14ac:dyDescent="0.25">
      <c r="A563" s="365"/>
      <c r="B563" s="365"/>
      <c r="C563" s="365"/>
      <c r="D563" s="365"/>
      <c r="E563" s="365"/>
      <c r="F563" s="365"/>
      <c r="G563" s="365"/>
      <c r="H563" s="365"/>
      <c r="I563" s="365"/>
      <c r="J563" s="365"/>
      <c r="K563" s="365"/>
      <c r="L563" s="365"/>
      <c r="M563" s="365"/>
      <c r="N563" s="365"/>
      <c r="O563" s="365"/>
      <c r="P563" s="365"/>
      <c r="Q563" s="365"/>
      <c r="R563" s="365"/>
      <c r="S563" s="365"/>
      <c r="T563" s="365"/>
      <c r="U563" s="365"/>
      <c r="V563" s="365"/>
      <c r="W563" s="365"/>
      <c r="X563" s="365"/>
      <c r="Y563" s="365"/>
      <c r="Z563" s="365"/>
      <c r="AA563" s="365"/>
    </row>
    <row r="564" spans="1:27" ht="15.75" customHeight="1" x14ac:dyDescent="0.25">
      <c r="A564" s="365"/>
      <c r="B564" s="365"/>
      <c r="C564" s="365"/>
      <c r="D564" s="365"/>
      <c r="E564" s="365"/>
      <c r="F564" s="365"/>
      <c r="G564" s="365"/>
      <c r="H564" s="365"/>
      <c r="I564" s="365"/>
      <c r="J564" s="365"/>
      <c r="K564" s="365"/>
      <c r="L564" s="365"/>
      <c r="M564" s="365"/>
      <c r="N564" s="365"/>
      <c r="O564" s="365"/>
      <c r="P564" s="365"/>
      <c r="Q564" s="365"/>
      <c r="R564" s="365"/>
      <c r="S564" s="365"/>
      <c r="T564" s="365"/>
      <c r="U564" s="365"/>
      <c r="V564" s="365"/>
      <c r="W564" s="365"/>
      <c r="X564" s="365"/>
      <c r="Y564" s="365"/>
      <c r="Z564" s="365"/>
      <c r="AA564" s="365"/>
    </row>
    <row r="565" spans="1:27" ht="15.75" customHeight="1" x14ac:dyDescent="0.25">
      <c r="A565" s="365"/>
      <c r="B565" s="365"/>
      <c r="C565" s="365"/>
      <c r="D565" s="365"/>
      <c r="E565" s="365"/>
      <c r="F565" s="365"/>
      <c r="G565" s="365"/>
      <c r="H565" s="365"/>
      <c r="I565" s="365"/>
      <c r="J565" s="365"/>
      <c r="K565" s="365"/>
      <c r="L565" s="365"/>
      <c r="M565" s="365"/>
      <c r="N565" s="365"/>
      <c r="O565" s="365"/>
      <c r="P565" s="365"/>
      <c r="Q565" s="365"/>
      <c r="R565" s="365"/>
      <c r="S565" s="365"/>
      <c r="T565" s="365"/>
      <c r="U565" s="365"/>
      <c r="V565" s="365"/>
      <c r="W565" s="365"/>
      <c r="X565" s="365"/>
      <c r="Y565" s="365"/>
      <c r="Z565" s="365"/>
      <c r="AA565" s="365"/>
    </row>
    <row r="566" spans="1:27" ht="15.75" customHeight="1" x14ac:dyDescent="0.25">
      <c r="A566" s="365"/>
      <c r="B566" s="365"/>
      <c r="C566" s="365"/>
      <c r="D566" s="365"/>
      <c r="E566" s="365"/>
      <c r="F566" s="365"/>
      <c r="G566" s="365"/>
      <c r="H566" s="365"/>
      <c r="I566" s="365"/>
      <c r="J566" s="365"/>
      <c r="K566" s="365"/>
      <c r="L566" s="365"/>
      <c r="M566" s="365"/>
      <c r="N566" s="365"/>
      <c r="O566" s="365"/>
      <c r="P566" s="365"/>
      <c r="Q566" s="365"/>
      <c r="R566" s="365"/>
      <c r="S566" s="365"/>
      <c r="T566" s="365"/>
      <c r="U566" s="365"/>
      <c r="V566" s="365"/>
      <c r="W566" s="365"/>
      <c r="X566" s="365"/>
      <c r="Y566" s="365"/>
      <c r="Z566" s="365"/>
      <c r="AA566" s="365"/>
    </row>
    <row r="567" spans="1:27" ht="15.75" customHeight="1" x14ac:dyDescent="0.25">
      <c r="A567" s="365"/>
      <c r="B567" s="365"/>
      <c r="C567" s="365"/>
      <c r="D567" s="365"/>
      <c r="E567" s="365"/>
      <c r="F567" s="365"/>
      <c r="G567" s="365"/>
      <c r="H567" s="365"/>
      <c r="I567" s="365"/>
      <c r="J567" s="365"/>
      <c r="K567" s="365"/>
      <c r="L567" s="365"/>
      <c r="M567" s="365"/>
      <c r="N567" s="365"/>
      <c r="O567" s="365"/>
      <c r="P567" s="365"/>
      <c r="Q567" s="365"/>
      <c r="R567" s="365"/>
      <c r="S567" s="365"/>
      <c r="T567" s="365"/>
      <c r="U567" s="365"/>
      <c r="V567" s="365"/>
      <c r="W567" s="365"/>
      <c r="X567" s="365"/>
      <c r="Y567" s="365"/>
      <c r="Z567" s="365"/>
      <c r="AA567" s="365"/>
    </row>
    <row r="568" spans="1:27" ht="15.75" customHeight="1" x14ac:dyDescent="0.25">
      <c r="A568" s="365"/>
      <c r="B568" s="365"/>
      <c r="C568" s="365"/>
      <c r="D568" s="365"/>
      <c r="E568" s="365"/>
      <c r="F568" s="365"/>
      <c r="G568" s="365"/>
      <c r="H568" s="365"/>
      <c r="I568" s="365"/>
      <c r="J568" s="365"/>
      <c r="K568" s="365"/>
      <c r="L568" s="365"/>
      <c r="M568" s="365"/>
      <c r="N568" s="365"/>
      <c r="O568" s="365"/>
      <c r="P568" s="365"/>
      <c r="Q568" s="365"/>
      <c r="R568" s="365"/>
      <c r="S568" s="365"/>
      <c r="T568" s="365"/>
      <c r="U568" s="365"/>
      <c r="V568" s="365"/>
      <c r="W568" s="365"/>
      <c r="X568" s="365"/>
      <c r="Y568" s="365"/>
      <c r="Z568" s="365"/>
      <c r="AA568" s="365"/>
    </row>
    <row r="569" spans="1:27" ht="15.75" customHeight="1" x14ac:dyDescent="0.25">
      <c r="A569" s="365"/>
      <c r="B569" s="365"/>
      <c r="C569" s="365"/>
      <c r="D569" s="365"/>
      <c r="E569" s="365"/>
      <c r="F569" s="365"/>
      <c r="G569" s="365"/>
      <c r="H569" s="365"/>
      <c r="I569" s="365"/>
      <c r="J569" s="365"/>
      <c r="K569" s="365"/>
      <c r="L569" s="365"/>
      <c r="M569" s="365"/>
      <c r="N569" s="365"/>
      <c r="O569" s="365"/>
      <c r="P569" s="365"/>
      <c r="Q569" s="365"/>
      <c r="R569" s="365"/>
      <c r="S569" s="365"/>
      <c r="T569" s="365"/>
      <c r="U569" s="365"/>
      <c r="V569" s="365"/>
      <c r="W569" s="365"/>
      <c r="X569" s="365"/>
      <c r="Y569" s="365"/>
      <c r="Z569" s="365"/>
      <c r="AA569" s="365"/>
    </row>
    <row r="570" spans="1:27" ht="15.75" customHeight="1" x14ac:dyDescent="0.25">
      <c r="A570" s="365"/>
      <c r="B570" s="365"/>
      <c r="C570" s="365"/>
      <c r="D570" s="365"/>
      <c r="E570" s="365"/>
      <c r="F570" s="365"/>
      <c r="G570" s="365"/>
      <c r="H570" s="365"/>
      <c r="I570" s="365"/>
      <c r="J570" s="365"/>
      <c r="K570" s="365"/>
      <c r="L570" s="365"/>
      <c r="M570" s="365"/>
      <c r="N570" s="365"/>
      <c r="O570" s="365"/>
      <c r="P570" s="365"/>
      <c r="Q570" s="365"/>
      <c r="R570" s="365"/>
      <c r="S570" s="365"/>
      <c r="T570" s="365"/>
      <c r="U570" s="365"/>
      <c r="V570" s="365"/>
      <c r="W570" s="365"/>
      <c r="X570" s="365"/>
      <c r="Y570" s="365"/>
      <c r="Z570" s="365"/>
      <c r="AA570" s="365"/>
    </row>
    <row r="571" spans="1:27" ht="15.75" customHeight="1" x14ac:dyDescent="0.25">
      <c r="A571" s="365"/>
      <c r="B571" s="365"/>
      <c r="C571" s="365"/>
      <c r="D571" s="365"/>
      <c r="E571" s="365"/>
      <c r="F571" s="365"/>
      <c r="G571" s="365"/>
      <c r="H571" s="365"/>
      <c r="I571" s="365"/>
      <c r="J571" s="365"/>
      <c r="K571" s="365"/>
      <c r="L571" s="365"/>
      <c r="M571" s="365"/>
      <c r="N571" s="365"/>
      <c r="O571" s="365"/>
      <c r="P571" s="365"/>
      <c r="Q571" s="365"/>
      <c r="R571" s="365"/>
      <c r="S571" s="365"/>
      <c r="T571" s="365"/>
      <c r="U571" s="365"/>
      <c r="V571" s="365"/>
      <c r="W571" s="365"/>
      <c r="X571" s="365"/>
      <c r="Y571" s="365"/>
      <c r="Z571" s="365"/>
      <c r="AA571" s="365"/>
    </row>
    <row r="572" spans="1:27" ht="15.75" customHeight="1" x14ac:dyDescent="0.25">
      <c r="A572" s="365"/>
      <c r="B572" s="365"/>
      <c r="C572" s="365"/>
      <c r="D572" s="365"/>
      <c r="E572" s="365"/>
      <c r="F572" s="365"/>
      <c r="G572" s="365"/>
      <c r="H572" s="365"/>
      <c r="I572" s="365"/>
      <c r="J572" s="365"/>
      <c r="K572" s="365"/>
      <c r="L572" s="365"/>
      <c r="M572" s="365"/>
      <c r="N572" s="365"/>
      <c r="O572" s="365"/>
      <c r="P572" s="365"/>
      <c r="Q572" s="365"/>
      <c r="R572" s="365"/>
      <c r="S572" s="365"/>
      <c r="T572" s="365"/>
      <c r="U572" s="365"/>
      <c r="V572" s="365"/>
      <c r="W572" s="365"/>
      <c r="X572" s="365"/>
      <c r="Y572" s="365"/>
      <c r="Z572" s="365"/>
      <c r="AA572" s="365"/>
    </row>
    <row r="573" spans="1:27" ht="15.75" customHeight="1" x14ac:dyDescent="0.25">
      <c r="A573" s="365"/>
      <c r="B573" s="365"/>
      <c r="C573" s="365"/>
      <c r="D573" s="365"/>
      <c r="E573" s="365"/>
      <c r="F573" s="365"/>
      <c r="G573" s="365"/>
      <c r="H573" s="365"/>
      <c r="I573" s="365"/>
      <c r="J573" s="365"/>
      <c r="K573" s="365"/>
      <c r="L573" s="365"/>
      <c r="M573" s="365"/>
      <c r="N573" s="365"/>
      <c r="O573" s="365"/>
      <c r="P573" s="365"/>
      <c r="Q573" s="365"/>
      <c r="R573" s="365"/>
      <c r="S573" s="365"/>
      <c r="T573" s="365"/>
      <c r="U573" s="365"/>
      <c r="V573" s="365"/>
      <c r="W573" s="365"/>
      <c r="X573" s="365"/>
      <c r="Y573" s="365"/>
      <c r="Z573" s="365"/>
      <c r="AA573" s="365"/>
    </row>
    <row r="574" spans="1:27" ht="15.75" customHeight="1" x14ac:dyDescent="0.25">
      <c r="A574" s="365"/>
      <c r="B574" s="365"/>
      <c r="C574" s="365"/>
      <c r="D574" s="365"/>
      <c r="E574" s="365"/>
      <c r="F574" s="365"/>
      <c r="G574" s="365"/>
      <c r="H574" s="365"/>
      <c r="I574" s="365"/>
      <c r="J574" s="365"/>
      <c r="K574" s="365"/>
      <c r="L574" s="365"/>
      <c r="M574" s="365"/>
      <c r="N574" s="365"/>
      <c r="O574" s="365"/>
      <c r="P574" s="365"/>
      <c r="Q574" s="365"/>
      <c r="R574" s="365"/>
      <c r="S574" s="365"/>
      <c r="T574" s="365"/>
      <c r="U574" s="365"/>
      <c r="V574" s="365"/>
      <c r="W574" s="365"/>
      <c r="X574" s="365"/>
      <c r="Y574" s="365"/>
      <c r="Z574" s="365"/>
      <c r="AA574" s="365"/>
    </row>
    <row r="575" spans="1:27" ht="15.75" customHeight="1" x14ac:dyDescent="0.25">
      <c r="A575" s="365"/>
      <c r="B575" s="365"/>
      <c r="C575" s="365"/>
      <c r="D575" s="365"/>
      <c r="E575" s="365"/>
      <c r="F575" s="365"/>
      <c r="G575" s="365"/>
      <c r="H575" s="365"/>
      <c r="I575" s="365"/>
      <c r="J575" s="365"/>
      <c r="K575" s="365"/>
      <c r="L575" s="365"/>
      <c r="M575" s="365"/>
      <c r="N575" s="365"/>
      <c r="O575" s="365"/>
      <c r="P575" s="365"/>
      <c r="Q575" s="365"/>
      <c r="R575" s="365"/>
      <c r="S575" s="365"/>
      <c r="T575" s="365"/>
      <c r="U575" s="365"/>
      <c r="V575" s="365"/>
      <c r="W575" s="365"/>
      <c r="X575" s="365"/>
      <c r="Y575" s="365"/>
      <c r="Z575" s="365"/>
      <c r="AA575" s="365"/>
    </row>
    <row r="576" spans="1:27" ht="15.75" customHeight="1" x14ac:dyDescent="0.25">
      <c r="A576" s="365"/>
      <c r="B576" s="365"/>
      <c r="C576" s="365"/>
      <c r="D576" s="365"/>
      <c r="E576" s="365"/>
      <c r="F576" s="365"/>
      <c r="G576" s="365"/>
      <c r="H576" s="365"/>
      <c r="I576" s="365"/>
      <c r="J576" s="365"/>
      <c r="K576" s="365"/>
      <c r="L576" s="365"/>
      <c r="M576" s="365"/>
      <c r="N576" s="365"/>
      <c r="O576" s="365"/>
      <c r="P576" s="365"/>
      <c r="Q576" s="365"/>
      <c r="R576" s="365"/>
      <c r="S576" s="365"/>
      <c r="T576" s="365"/>
      <c r="U576" s="365"/>
      <c r="V576" s="365"/>
      <c r="W576" s="365"/>
      <c r="X576" s="365"/>
      <c r="Y576" s="365"/>
      <c r="Z576" s="365"/>
      <c r="AA576" s="365"/>
    </row>
    <row r="577" spans="1:27" ht="15.75" customHeight="1" x14ac:dyDescent="0.25">
      <c r="A577" s="365"/>
      <c r="B577" s="365"/>
      <c r="C577" s="365"/>
      <c r="D577" s="365"/>
      <c r="E577" s="365"/>
      <c r="F577" s="365"/>
      <c r="G577" s="365"/>
      <c r="H577" s="365"/>
      <c r="I577" s="365"/>
      <c r="J577" s="365"/>
      <c r="K577" s="365"/>
      <c r="L577" s="365"/>
      <c r="M577" s="365"/>
      <c r="N577" s="365"/>
      <c r="O577" s="365"/>
      <c r="P577" s="365"/>
      <c r="Q577" s="365"/>
      <c r="R577" s="365"/>
      <c r="S577" s="365"/>
      <c r="T577" s="365"/>
      <c r="U577" s="365"/>
      <c r="V577" s="365"/>
      <c r="W577" s="365"/>
      <c r="X577" s="365"/>
      <c r="Y577" s="365"/>
      <c r="Z577" s="365"/>
      <c r="AA577" s="365"/>
    </row>
    <row r="578" spans="1:27" ht="15.75" customHeight="1" x14ac:dyDescent="0.25">
      <c r="A578" s="365"/>
      <c r="B578" s="365"/>
      <c r="C578" s="365"/>
      <c r="D578" s="365"/>
      <c r="E578" s="365"/>
      <c r="F578" s="365"/>
      <c r="G578" s="365"/>
      <c r="H578" s="365"/>
      <c r="I578" s="365"/>
      <c r="J578" s="365"/>
      <c r="K578" s="365"/>
      <c r="L578" s="365"/>
      <c r="M578" s="365"/>
      <c r="N578" s="365"/>
      <c r="O578" s="365"/>
      <c r="P578" s="365"/>
      <c r="Q578" s="365"/>
      <c r="R578" s="365"/>
      <c r="S578" s="365"/>
      <c r="T578" s="365"/>
      <c r="U578" s="365"/>
      <c r="V578" s="365"/>
      <c r="W578" s="365"/>
      <c r="X578" s="365"/>
      <c r="Y578" s="365"/>
      <c r="Z578" s="365"/>
      <c r="AA578" s="365"/>
    </row>
    <row r="579" spans="1:27" ht="15.75" customHeight="1" x14ac:dyDescent="0.25">
      <c r="A579" s="365"/>
      <c r="B579" s="365"/>
      <c r="C579" s="365"/>
      <c r="D579" s="365"/>
      <c r="E579" s="365"/>
      <c r="F579" s="365"/>
      <c r="G579" s="365"/>
      <c r="H579" s="365"/>
      <c r="I579" s="365"/>
      <c r="J579" s="365"/>
      <c r="K579" s="365"/>
      <c r="L579" s="365"/>
      <c r="M579" s="365"/>
      <c r="N579" s="365"/>
      <c r="O579" s="365"/>
      <c r="P579" s="365"/>
      <c r="Q579" s="365"/>
      <c r="R579" s="365"/>
      <c r="S579" s="365"/>
      <c r="T579" s="365"/>
      <c r="U579" s="365"/>
      <c r="V579" s="365"/>
      <c r="W579" s="365"/>
      <c r="X579" s="365"/>
      <c r="Y579" s="365"/>
      <c r="Z579" s="365"/>
      <c r="AA579" s="365"/>
    </row>
    <row r="580" spans="1:27" ht="15.75" customHeight="1" x14ac:dyDescent="0.25">
      <c r="A580" s="365"/>
      <c r="B580" s="365"/>
      <c r="C580" s="365"/>
      <c r="D580" s="365"/>
      <c r="E580" s="365"/>
      <c r="F580" s="365"/>
      <c r="G580" s="365"/>
      <c r="H580" s="365"/>
      <c r="I580" s="365"/>
      <c r="J580" s="365"/>
      <c r="K580" s="365"/>
      <c r="L580" s="365"/>
      <c r="M580" s="365"/>
      <c r="N580" s="365"/>
      <c r="O580" s="365"/>
      <c r="P580" s="365"/>
      <c r="Q580" s="365"/>
      <c r="R580" s="365"/>
      <c r="S580" s="365"/>
      <c r="T580" s="365"/>
      <c r="U580" s="365"/>
      <c r="V580" s="365"/>
      <c r="W580" s="365"/>
      <c r="X580" s="365"/>
      <c r="Y580" s="365"/>
      <c r="Z580" s="365"/>
      <c r="AA580" s="365"/>
    </row>
    <row r="581" spans="1:27" ht="15.75" customHeight="1" x14ac:dyDescent="0.25">
      <c r="A581" s="365"/>
      <c r="B581" s="365"/>
      <c r="C581" s="365"/>
      <c r="D581" s="365"/>
      <c r="E581" s="365"/>
      <c r="F581" s="365"/>
      <c r="G581" s="365"/>
      <c r="H581" s="365"/>
      <c r="I581" s="365"/>
      <c r="J581" s="365"/>
      <c r="K581" s="365"/>
      <c r="L581" s="365"/>
      <c r="M581" s="365"/>
      <c r="N581" s="365"/>
      <c r="O581" s="365"/>
      <c r="P581" s="365"/>
      <c r="Q581" s="365"/>
      <c r="R581" s="365"/>
      <c r="S581" s="365"/>
      <c r="T581" s="365"/>
      <c r="U581" s="365"/>
      <c r="V581" s="365"/>
      <c r="W581" s="365"/>
      <c r="X581" s="365"/>
      <c r="Y581" s="365"/>
      <c r="Z581" s="365"/>
      <c r="AA581" s="365"/>
    </row>
    <row r="582" spans="1:27" ht="15.75" customHeight="1" x14ac:dyDescent="0.25">
      <c r="A582" s="365"/>
      <c r="B582" s="365"/>
      <c r="C582" s="365"/>
      <c r="D582" s="365"/>
      <c r="E582" s="365"/>
      <c r="F582" s="365"/>
      <c r="G582" s="365"/>
      <c r="H582" s="365"/>
      <c r="I582" s="365"/>
      <c r="J582" s="365"/>
      <c r="K582" s="365"/>
      <c r="L582" s="365"/>
      <c r="M582" s="365"/>
      <c r="N582" s="365"/>
      <c r="O582" s="365"/>
      <c r="P582" s="365"/>
      <c r="Q582" s="365"/>
      <c r="R582" s="365"/>
      <c r="S582" s="365"/>
      <c r="T582" s="365"/>
      <c r="U582" s="365"/>
      <c r="V582" s="365"/>
      <c r="W582" s="365"/>
      <c r="X582" s="365"/>
      <c r="Y582" s="365"/>
      <c r="Z582" s="365"/>
      <c r="AA582" s="365"/>
    </row>
    <row r="583" spans="1:27" ht="15.75" customHeight="1" x14ac:dyDescent="0.25">
      <c r="A583" s="365"/>
      <c r="B583" s="365"/>
      <c r="C583" s="365"/>
      <c r="D583" s="365"/>
      <c r="E583" s="365"/>
      <c r="F583" s="365"/>
      <c r="G583" s="365"/>
      <c r="H583" s="365"/>
      <c r="I583" s="365"/>
      <c r="J583" s="365"/>
      <c r="K583" s="365"/>
      <c r="L583" s="365"/>
      <c r="M583" s="365"/>
      <c r="N583" s="365"/>
      <c r="O583" s="365"/>
      <c r="P583" s="365"/>
      <c r="Q583" s="365"/>
      <c r="R583" s="365"/>
      <c r="S583" s="365"/>
      <c r="T583" s="365"/>
      <c r="U583" s="365"/>
      <c r="V583" s="365"/>
      <c r="W583" s="365"/>
      <c r="X583" s="365"/>
      <c r="Y583" s="365"/>
      <c r="Z583" s="365"/>
      <c r="AA583" s="365"/>
    </row>
    <row r="584" spans="1:27" ht="15.75" customHeight="1" x14ac:dyDescent="0.25">
      <c r="A584" s="365"/>
      <c r="B584" s="365"/>
      <c r="C584" s="365"/>
      <c r="D584" s="365"/>
      <c r="E584" s="365"/>
      <c r="F584" s="365"/>
      <c r="G584" s="365"/>
      <c r="H584" s="365"/>
      <c r="I584" s="365"/>
      <c r="J584" s="365"/>
      <c r="K584" s="365"/>
      <c r="L584" s="365"/>
      <c r="M584" s="365"/>
      <c r="N584" s="365"/>
      <c r="O584" s="365"/>
      <c r="P584" s="365"/>
      <c r="Q584" s="365"/>
      <c r="R584" s="365"/>
      <c r="S584" s="365"/>
      <c r="T584" s="365"/>
      <c r="U584" s="365"/>
      <c r="V584" s="365"/>
      <c r="W584" s="365"/>
      <c r="X584" s="365"/>
      <c r="Y584" s="365"/>
      <c r="Z584" s="365"/>
      <c r="AA584" s="365"/>
    </row>
    <row r="585" spans="1:27" ht="15.75" customHeight="1" x14ac:dyDescent="0.25">
      <c r="A585" s="365"/>
      <c r="B585" s="365"/>
      <c r="C585" s="365"/>
      <c r="D585" s="365"/>
      <c r="E585" s="365"/>
      <c r="F585" s="365"/>
      <c r="G585" s="365"/>
      <c r="H585" s="365"/>
      <c r="I585" s="365"/>
      <c r="J585" s="365"/>
      <c r="K585" s="365"/>
      <c r="L585" s="365"/>
      <c r="M585" s="365"/>
      <c r="N585" s="365"/>
      <c r="O585" s="365"/>
      <c r="P585" s="365"/>
      <c r="Q585" s="365"/>
      <c r="R585" s="365"/>
      <c r="S585" s="365"/>
      <c r="T585" s="365"/>
      <c r="U585" s="365"/>
      <c r="V585" s="365"/>
      <c r="W585" s="365"/>
      <c r="X585" s="365"/>
      <c r="Y585" s="365"/>
      <c r="Z585" s="365"/>
      <c r="AA585" s="365"/>
    </row>
    <row r="586" spans="1:27" ht="15.75" customHeight="1" x14ac:dyDescent="0.25">
      <c r="A586" s="365"/>
      <c r="B586" s="365"/>
      <c r="C586" s="365"/>
      <c r="D586" s="365"/>
      <c r="E586" s="365"/>
      <c r="F586" s="365"/>
      <c r="G586" s="365"/>
      <c r="H586" s="365"/>
      <c r="I586" s="365"/>
      <c r="J586" s="365"/>
      <c r="K586" s="365"/>
      <c r="L586" s="365"/>
      <c r="M586" s="365"/>
      <c r="N586" s="365"/>
      <c r="O586" s="365"/>
      <c r="P586" s="365"/>
      <c r="Q586" s="365"/>
      <c r="R586" s="365"/>
      <c r="S586" s="365"/>
      <c r="T586" s="365"/>
      <c r="U586" s="365"/>
      <c r="V586" s="365"/>
      <c r="W586" s="365"/>
      <c r="X586" s="365"/>
      <c r="Y586" s="365"/>
      <c r="Z586" s="365"/>
      <c r="AA586" s="365"/>
    </row>
    <row r="587" spans="1:27" ht="15.75" customHeight="1" x14ac:dyDescent="0.25">
      <c r="A587" s="365"/>
      <c r="B587" s="365"/>
      <c r="C587" s="365"/>
      <c r="D587" s="365"/>
      <c r="E587" s="365"/>
      <c r="F587" s="365"/>
      <c r="G587" s="365"/>
      <c r="H587" s="365"/>
      <c r="I587" s="365"/>
      <c r="J587" s="365"/>
      <c r="K587" s="365"/>
      <c r="L587" s="365"/>
      <c r="M587" s="365"/>
      <c r="N587" s="365"/>
      <c r="O587" s="365"/>
      <c r="P587" s="365"/>
      <c r="Q587" s="365"/>
      <c r="R587" s="365"/>
      <c r="S587" s="365"/>
      <c r="T587" s="365"/>
      <c r="U587" s="365"/>
      <c r="V587" s="365"/>
      <c r="W587" s="365"/>
      <c r="X587" s="365"/>
      <c r="Y587" s="365"/>
      <c r="Z587" s="365"/>
      <c r="AA587" s="365"/>
    </row>
    <row r="588" spans="1:27" ht="15.75" customHeight="1" x14ac:dyDescent="0.25">
      <c r="A588" s="365"/>
      <c r="B588" s="365"/>
      <c r="C588" s="365"/>
      <c r="D588" s="365"/>
      <c r="E588" s="365"/>
      <c r="F588" s="365"/>
      <c r="G588" s="365"/>
      <c r="H588" s="365"/>
      <c r="I588" s="365"/>
      <c r="J588" s="365"/>
      <c r="K588" s="365"/>
      <c r="L588" s="365"/>
      <c r="M588" s="365"/>
      <c r="N588" s="365"/>
      <c r="O588" s="365"/>
      <c r="P588" s="365"/>
      <c r="Q588" s="365"/>
      <c r="R588" s="365"/>
      <c r="S588" s="365"/>
      <c r="T588" s="365"/>
      <c r="U588" s="365"/>
      <c r="V588" s="365"/>
      <c r="W588" s="365"/>
      <c r="X588" s="365"/>
      <c r="Y588" s="365"/>
      <c r="Z588" s="365"/>
      <c r="AA588" s="365"/>
    </row>
    <row r="589" spans="1:27" ht="15.75" customHeight="1" x14ac:dyDescent="0.25">
      <c r="A589" s="365"/>
      <c r="B589" s="365"/>
      <c r="C589" s="365"/>
      <c r="D589" s="365"/>
      <c r="E589" s="365"/>
      <c r="F589" s="365"/>
      <c r="G589" s="365"/>
      <c r="H589" s="365"/>
      <c r="I589" s="365"/>
      <c r="J589" s="365"/>
      <c r="K589" s="365"/>
      <c r="L589" s="365"/>
      <c r="M589" s="365"/>
      <c r="N589" s="365"/>
      <c r="O589" s="365"/>
      <c r="P589" s="365"/>
      <c r="Q589" s="365"/>
      <c r="R589" s="365"/>
      <c r="S589" s="365"/>
      <c r="T589" s="365"/>
      <c r="U589" s="365"/>
      <c r="V589" s="365"/>
      <c r="W589" s="365"/>
      <c r="X589" s="365"/>
      <c r="Y589" s="365"/>
      <c r="Z589" s="365"/>
      <c r="AA589" s="365"/>
    </row>
    <row r="590" spans="1:27" ht="15.75" customHeight="1" x14ac:dyDescent="0.25">
      <c r="A590" s="365"/>
      <c r="B590" s="365"/>
      <c r="C590" s="365"/>
      <c r="D590" s="365"/>
      <c r="E590" s="365"/>
      <c r="F590" s="365"/>
      <c r="G590" s="365"/>
      <c r="H590" s="365"/>
      <c r="I590" s="365"/>
      <c r="J590" s="365"/>
      <c r="K590" s="365"/>
      <c r="L590" s="365"/>
      <c r="M590" s="365"/>
      <c r="N590" s="365"/>
      <c r="O590" s="365"/>
      <c r="P590" s="365"/>
      <c r="Q590" s="365"/>
      <c r="R590" s="365"/>
      <c r="S590" s="365"/>
      <c r="T590" s="365"/>
      <c r="U590" s="365"/>
      <c r="V590" s="365"/>
      <c r="W590" s="365"/>
      <c r="X590" s="365"/>
      <c r="Y590" s="365"/>
      <c r="Z590" s="365"/>
      <c r="AA590" s="365"/>
    </row>
    <row r="591" spans="1:27" ht="15.75" customHeight="1" x14ac:dyDescent="0.25">
      <c r="A591" s="365"/>
      <c r="B591" s="365"/>
      <c r="C591" s="365"/>
      <c r="D591" s="365"/>
      <c r="E591" s="365"/>
      <c r="F591" s="365"/>
      <c r="G591" s="365"/>
      <c r="H591" s="365"/>
      <c r="I591" s="365"/>
      <c r="J591" s="365"/>
      <c r="K591" s="365"/>
      <c r="L591" s="365"/>
      <c r="M591" s="365"/>
      <c r="N591" s="365"/>
      <c r="O591" s="365"/>
      <c r="P591" s="365"/>
      <c r="Q591" s="365"/>
      <c r="R591" s="365"/>
      <c r="S591" s="365"/>
      <c r="T591" s="365"/>
      <c r="U591" s="365"/>
      <c r="V591" s="365"/>
      <c r="W591" s="365"/>
      <c r="X591" s="365"/>
      <c r="Y591" s="365"/>
      <c r="Z591" s="365"/>
      <c r="AA591" s="365"/>
    </row>
    <row r="592" spans="1:27" ht="15.75" customHeight="1" x14ac:dyDescent="0.25">
      <c r="A592" s="365"/>
      <c r="B592" s="365"/>
      <c r="C592" s="365"/>
      <c r="D592" s="365"/>
      <c r="E592" s="365"/>
      <c r="F592" s="365"/>
      <c r="G592" s="365"/>
      <c r="H592" s="365"/>
      <c r="I592" s="365"/>
      <c r="J592" s="365"/>
      <c r="K592" s="365"/>
      <c r="L592" s="365"/>
      <c r="M592" s="365"/>
      <c r="N592" s="365"/>
      <c r="O592" s="365"/>
      <c r="P592" s="365"/>
      <c r="Q592" s="365"/>
      <c r="R592" s="365"/>
      <c r="S592" s="365"/>
      <c r="T592" s="365"/>
      <c r="U592" s="365"/>
      <c r="V592" s="365"/>
      <c r="W592" s="365"/>
      <c r="X592" s="365"/>
      <c r="Y592" s="365"/>
      <c r="Z592" s="365"/>
      <c r="AA592" s="365"/>
    </row>
    <row r="593" spans="1:27" ht="15.75" customHeight="1" x14ac:dyDescent="0.25">
      <c r="A593" s="365"/>
      <c r="B593" s="365"/>
      <c r="C593" s="365"/>
      <c r="D593" s="365"/>
      <c r="E593" s="365"/>
      <c r="F593" s="365"/>
      <c r="G593" s="365"/>
      <c r="H593" s="365"/>
      <c r="I593" s="365"/>
      <c r="J593" s="365"/>
      <c r="K593" s="365"/>
      <c r="L593" s="365"/>
      <c r="M593" s="365"/>
      <c r="N593" s="365"/>
      <c r="O593" s="365"/>
      <c r="P593" s="365"/>
      <c r="Q593" s="365"/>
      <c r="R593" s="365"/>
      <c r="S593" s="365"/>
      <c r="T593" s="365"/>
      <c r="U593" s="365"/>
      <c r="V593" s="365"/>
      <c r="W593" s="365"/>
      <c r="X593" s="365"/>
      <c r="Y593" s="365"/>
      <c r="Z593" s="365"/>
      <c r="AA593" s="365"/>
    </row>
    <row r="594" spans="1:27" ht="15.75" customHeight="1" x14ac:dyDescent="0.25">
      <c r="A594" s="365"/>
      <c r="B594" s="365"/>
      <c r="C594" s="365"/>
      <c r="D594" s="365"/>
      <c r="E594" s="365"/>
      <c r="F594" s="365"/>
      <c r="G594" s="365"/>
      <c r="H594" s="365"/>
      <c r="I594" s="365"/>
      <c r="J594" s="365"/>
      <c r="K594" s="365"/>
      <c r="L594" s="365"/>
      <c r="M594" s="365"/>
      <c r="N594" s="365"/>
      <c r="O594" s="365"/>
      <c r="P594" s="365"/>
      <c r="Q594" s="365"/>
      <c r="R594" s="365"/>
      <c r="S594" s="365"/>
      <c r="T594" s="365"/>
      <c r="U594" s="365"/>
      <c r="V594" s="365"/>
      <c r="W594" s="365"/>
      <c r="X594" s="365"/>
      <c r="Y594" s="365"/>
      <c r="Z594" s="365"/>
      <c r="AA594" s="365"/>
    </row>
    <row r="595" spans="1:27" ht="15.75" customHeight="1" x14ac:dyDescent="0.25">
      <c r="A595" s="365"/>
      <c r="B595" s="365"/>
      <c r="C595" s="365"/>
      <c r="D595" s="365"/>
      <c r="E595" s="365"/>
      <c r="F595" s="365"/>
      <c r="G595" s="365"/>
      <c r="H595" s="365"/>
      <c r="I595" s="365"/>
      <c r="J595" s="365"/>
      <c r="K595" s="365"/>
      <c r="L595" s="365"/>
      <c r="M595" s="365"/>
      <c r="N595" s="365"/>
      <c r="O595" s="365"/>
      <c r="P595" s="365"/>
      <c r="Q595" s="365"/>
      <c r="R595" s="365"/>
      <c r="S595" s="365"/>
      <c r="T595" s="365"/>
      <c r="U595" s="365"/>
      <c r="V595" s="365"/>
      <c r="W595" s="365"/>
      <c r="X595" s="365"/>
      <c r="Y595" s="365"/>
      <c r="Z595" s="365"/>
      <c r="AA595" s="365"/>
    </row>
    <row r="596" spans="1:27" ht="15.75" customHeight="1" x14ac:dyDescent="0.25">
      <c r="A596" s="365"/>
      <c r="B596" s="365"/>
      <c r="C596" s="365"/>
      <c r="D596" s="365"/>
      <c r="E596" s="365"/>
      <c r="F596" s="365"/>
      <c r="G596" s="365"/>
      <c r="H596" s="365"/>
      <c r="I596" s="365"/>
      <c r="J596" s="365"/>
      <c r="K596" s="365"/>
      <c r="L596" s="365"/>
      <c r="M596" s="365"/>
      <c r="N596" s="365"/>
      <c r="O596" s="365"/>
      <c r="P596" s="365"/>
      <c r="Q596" s="365"/>
      <c r="R596" s="365"/>
      <c r="S596" s="365"/>
      <c r="T596" s="365"/>
      <c r="U596" s="365"/>
      <c r="V596" s="365"/>
      <c r="W596" s="365"/>
      <c r="X596" s="365"/>
      <c r="Y596" s="365"/>
      <c r="Z596" s="365"/>
      <c r="AA596" s="365"/>
    </row>
    <row r="597" spans="1:27" ht="15.75" customHeight="1" x14ac:dyDescent="0.25">
      <c r="A597" s="365"/>
      <c r="B597" s="365"/>
      <c r="C597" s="365"/>
      <c r="D597" s="365"/>
      <c r="E597" s="365"/>
      <c r="F597" s="365"/>
      <c r="G597" s="365"/>
      <c r="H597" s="365"/>
      <c r="I597" s="365"/>
      <c r="J597" s="365"/>
      <c r="K597" s="365"/>
      <c r="L597" s="365"/>
      <c r="M597" s="365"/>
      <c r="N597" s="365"/>
      <c r="O597" s="365"/>
      <c r="P597" s="365"/>
      <c r="Q597" s="365"/>
      <c r="R597" s="365"/>
      <c r="S597" s="365"/>
      <c r="T597" s="365"/>
      <c r="U597" s="365"/>
      <c r="V597" s="365"/>
      <c r="W597" s="365"/>
      <c r="X597" s="365"/>
      <c r="Y597" s="365"/>
      <c r="Z597" s="365"/>
      <c r="AA597" s="365"/>
    </row>
    <row r="598" spans="1:27" ht="15.75" customHeight="1" x14ac:dyDescent="0.25">
      <c r="A598" s="365"/>
      <c r="B598" s="365"/>
      <c r="C598" s="365"/>
      <c r="D598" s="365"/>
      <c r="E598" s="365"/>
      <c r="F598" s="365"/>
      <c r="G598" s="365"/>
      <c r="H598" s="365"/>
      <c r="I598" s="365"/>
      <c r="J598" s="365"/>
      <c r="K598" s="365"/>
      <c r="L598" s="365"/>
      <c r="M598" s="365"/>
      <c r="N598" s="365"/>
      <c r="O598" s="365"/>
      <c r="P598" s="365"/>
      <c r="Q598" s="365"/>
      <c r="R598" s="365"/>
      <c r="S598" s="365"/>
      <c r="T598" s="365"/>
      <c r="U598" s="365"/>
      <c r="V598" s="365"/>
      <c r="W598" s="365"/>
      <c r="X598" s="365"/>
      <c r="Y598" s="365"/>
      <c r="Z598" s="365"/>
      <c r="AA598" s="365"/>
    </row>
    <row r="599" spans="1:27" ht="15.75" customHeight="1" x14ac:dyDescent="0.25">
      <c r="A599" s="365"/>
      <c r="B599" s="365"/>
      <c r="C599" s="365"/>
      <c r="D599" s="365"/>
      <c r="E599" s="365"/>
      <c r="F599" s="365"/>
      <c r="G599" s="365"/>
      <c r="H599" s="365"/>
      <c r="I599" s="365"/>
      <c r="J599" s="365"/>
      <c r="K599" s="365"/>
      <c r="L599" s="365"/>
      <c r="M599" s="365"/>
      <c r="N599" s="365"/>
      <c r="O599" s="365"/>
      <c r="P599" s="365"/>
      <c r="Q599" s="365"/>
      <c r="R599" s="365"/>
      <c r="S599" s="365"/>
      <c r="T599" s="365"/>
      <c r="U599" s="365"/>
      <c r="V599" s="365"/>
      <c r="W599" s="365"/>
      <c r="X599" s="365"/>
      <c r="Y599" s="365"/>
      <c r="Z599" s="365"/>
      <c r="AA599" s="365"/>
    </row>
    <row r="600" spans="1:27" ht="15.75" customHeight="1" x14ac:dyDescent="0.25">
      <c r="A600" s="365"/>
      <c r="B600" s="365"/>
      <c r="C600" s="365"/>
      <c r="D600" s="365"/>
      <c r="E600" s="365"/>
      <c r="F600" s="365"/>
      <c r="G600" s="365"/>
      <c r="H600" s="365"/>
      <c r="I600" s="365"/>
      <c r="J600" s="365"/>
      <c r="K600" s="365"/>
      <c r="L600" s="365"/>
      <c r="M600" s="365"/>
      <c r="N600" s="365"/>
      <c r="O600" s="365"/>
      <c r="P600" s="365"/>
      <c r="Q600" s="365"/>
      <c r="R600" s="365"/>
      <c r="S600" s="365"/>
      <c r="T600" s="365"/>
      <c r="U600" s="365"/>
      <c r="V600" s="365"/>
      <c r="W600" s="365"/>
      <c r="X600" s="365"/>
      <c r="Y600" s="365"/>
      <c r="Z600" s="365"/>
      <c r="AA600" s="365"/>
    </row>
    <row r="601" spans="1:27" ht="15.75" customHeight="1" x14ac:dyDescent="0.25">
      <c r="A601" s="365"/>
      <c r="B601" s="365"/>
      <c r="C601" s="365"/>
      <c r="D601" s="365"/>
      <c r="E601" s="365"/>
      <c r="F601" s="365"/>
      <c r="G601" s="365"/>
      <c r="H601" s="365"/>
      <c r="I601" s="365"/>
      <c r="J601" s="365"/>
      <c r="K601" s="365"/>
      <c r="L601" s="365"/>
      <c r="M601" s="365"/>
      <c r="N601" s="365"/>
      <c r="O601" s="365"/>
      <c r="P601" s="365"/>
      <c r="Q601" s="365"/>
      <c r="R601" s="365"/>
      <c r="S601" s="365"/>
      <c r="T601" s="365"/>
      <c r="U601" s="365"/>
      <c r="V601" s="365"/>
      <c r="W601" s="365"/>
      <c r="X601" s="365"/>
      <c r="Y601" s="365"/>
      <c r="Z601" s="365"/>
      <c r="AA601" s="365"/>
    </row>
    <row r="602" spans="1:27" ht="15.75" customHeight="1" x14ac:dyDescent="0.25">
      <c r="A602" s="365"/>
      <c r="B602" s="365"/>
      <c r="C602" s="365"/>
      <c r="D602" s="365"/>
      <c r="E602" s="365"/>
      <c r="F602" s="365"/>
      <c r="G602" s="365"/>
      <c r="H602" s="365"/>
      <c r="I602" s="365"/>
      <c r="J602" s="365"/>
      <c r="K602" s="365"/>
      <c r="L602" s="365"/>
      <c r="M602" s="365"/>
      <c r="N602" s="365"/>
      <c r="O602" s="365"/>
      <c r="P602" s="365"/>
      <c r="Q602" s="365"/>
      <c r="R602" s="365"/>
      <c r="S602" s="365"/>
      <c r="T602" s="365"/>
      <c r="U602" s="365"/>
      <c r="V602" s="365"/>
      <c r="W602" s="365"/>
      <c r="X602" s="365"/>
      <c r="Y602" s="365"/>
      <c r="Z602" s="365"/>
      <c r="AA602" s="365"/>
    </row>
    <row r="603" spans="1:27" ht="15.75" customHeight="1" x14ac:dyDescent="0.25">
      <c r="A603" s="365"/>
      <c r="B603" s="365"/>
      <c r="C603" s="365"/>
      <c r="D603" s="365"/>
      <c r="E603" s="365"/>
      <c r="F603" s="365"/>
      <c r="G603" s="365"/>
      <c r="H603" s="365"/>
      <c r="I603" s="365"/>
      <c r="J603" s="365"/>
      <c r="K603" s="365"/>
      <c r="L603" s="365"/>
      <c r="M603" s="365"/>
      <c r="N603" s="365"/>
      <c r="O603" s="365"/>
      <c r="P603" s="365"/>
      <c r="Q603" s="365"/>
      <c r="R603" s="365"/>
      <c r="S603" s="365"/>
      <c r="T603" s="365"/>
      <c r="U603" s="365"/>
      <c r="V603" s="365"/>
      <c r="W603" s="365"/>
      <c r="X603" s="365"/>
      <c r="Y603" s="365"/>
      <c r="Z603" s="365"/>
      <c r="AA603" s="365"/>
    </row>
    <row r="604" spans="1:27" ht="15.75" customHeight="1" x14ac:dyDescent="0.25">
      <c r="A604" s="365"/>
      <c r="B604" s="365"/>
      <c r="C604" s="365"/>
      <c r="D604" s="365"/>
      <c r="E604" s="365"/>
      <c r="F604" s="365"/>
      <c r="G604" s="365"/>
      <c r="H604" s="365"/>
      <c r="I604" s="365"/>
      <c r="J604" s="365"/>
      <c r="K604" s="365"/>
      <c r="L604" s="365"/>
      <c r="M604" s="365"/>
      <c r="N604" s="365"/>
      <c r="O604" s="365"/>
      <c r="P604" s="365"/>
      <c r="Q604" s="365"/>
      <c r="R604" s="365"/>
      <c r="S604" s="365"/>
      <c r="T604" s="365"/>
      <c r="U604" s="365"/>
      <c r="V604" s="365"/>
      <c r="W604" s="365"/>
      <c r="X604" s="365"/>
      <c r="Y604" s="365"/>
      <c r="Z604" s="365"/>
      <c r="AA604" s="365"/>
    </row>
    <row r="605" spans="1:27" ht="15.75" customHeight="1" x14ac:dyDescent="0.25">
      <c r="A605" s="365"/>
      <c r="B605" s="365"/>
      <c r="C605" s="365"/>
      <c r="D605" s="365"/>
      <c r="E605" s="365"/>
      <c r="F605" s="365"/>
      <c r="G605" s="365"/>
      <c r="H605" s="365"/>
      <c r="I605" s="365"/>
      <c r="J605" s="365"/>
      <c r="K605" s="365"/>
      <c r="L605" s="365"/>
      <c r="M605" s="365"/>
      <c r="N605" s="365"/>
      <c r="O605" s="365"/>
      <c r="P605" s="365"/>
      <c r="Q605" s="365"/>
      <c r="R605" s="365"/>
      <c r="S605" s="365"/>
      <c r="T605" s="365"/>
      <c r="U605" s="365"/>
      <c r="V605" s="365"/>
      <c r="W605" s="365"/>
      <c r="X605" s="365"/>
      <c r="Y605" s="365"/>
      <c r="Z605" s="365"/>
      <c r="AA605" s="365"/>
    </row>
    <row r="606" spans="1:27" ht="15.75" customHeight="1" x14ac:dyDescent="0.25">
      <c r="A606" s="365"/>
      <c r="B606" s="365"/>
      <c r="C606" s="365"/>
      <c r="D606" s="365"/>
      <c r="E606" s="365"/>
      <c r="F606" s="365"/>
      <c r="G606" s="365"/>
      <c r="H606" s="365"/>
      <c r="I606" s="365"/>
      <c r="J606" s="365"/>
      <c r="K606" s="365"/>
      <c r="L606" s="365"/>
      <c r="M606" s="365"/>
      <c r="N606" s="365"/>
      <c r="O606" s="365"/>
      <c r="P606" s="365"/>
      <c r="Q606" s="365"/>
      <c r="R606" s="365"/>
      <c r="S606" s="365"/>
      <c r="T606" s="365"/>
      <c r="U606" s="365"/>
      <c r="V606" s="365"/>
      <c r="W606" s="365"/>
      <c r="X606" s="365"/>
      <c r="Y606" s="365"/>
      <c r="Z606" s="365"/>
      <c r="AA606" s="365"/>
    </row>
    <row r="607" spans="1:27" ht="15.75" customHeight="1" x14ac:dyDescent="0.25">
      <c r="A607" s="365"/>
      <c r="B607" s="365"/>
      <c r="C607" s="365"/>
      <c r="D607" s="365"/>
      <c r="E607" s="365"/>
      <c r="F607" s="365"/>
      <c r="G607" s="365"/>
      <c r="H607" s="365"/>
      <c r="I607" s="365"/>
      <c r="J607" s="365"/>
      <c r="K607" s="365"/>
      <c r="L607" s="365"/>
      <c r="M607" s="365"/>
      <c r="N607" s="365"/>
      <c r="O607" s="365"/>
      <c r="P607" s="365"/>
      <c r="Q607" s="365"/>
      <c r="R607" s="365"/>
      <c r="S607" s="365"/>
      <c r="T607" s="365"/>
      <c r="U607" s="365"/>
      <c r="V607" s="365"/>
      <c r="W607" s="365"/>
      <c r="X607" s="365"/>
      <c r="Y607" s="365"/>
      <c r="Z607" s="365"/>
      <c r="AA607" s="365"/>
    </row>
    <row r="608" spans="1:27" ht="15.75" customHeight="1" x14ac:dyDescent="0.25">
      <c r="A608" s="365"/>
      <c r="B608" s="365"/>
      <c r="C608" s="365"/>
      <c r="D608" s="365"/>
      <c r="E608" s="365"/>
      <c r="F608" s="365"/>
      <c r="G608" s="365"/>
      <c r="H608" s="365"/>
      <c r="I608" s="365"/>
      <c r="J608" s="365"/>
      <c r="K608" s="365"/>
      <c r="L608" s="365"/>
      <c r="M608" s="365"/>
      <c r="N608" s="365"/>
      <c r="O608" s="365"/>
      <c r="P608" s="365"/>
      <c r="Q608" s="365"/>
      <c r="R608" s="365"/>
      <c r="S608" s="365"/>
      <c r="T608" s="365"/>
      <c r="U608" s="365"/>
      <c r="V608" s="365"/>
      <c r="W608" s="365"/>
      <c r="X608" s="365"/>
      <c r="Y608" s="365"/>
      <c r="Z608" s="365"/>
      <c r="AA608" s="365"/>
    </row>
    <row r="609" spans="1:27" ht="15.75" customHeight="1" x14ac:dyDescent="0.25">
      <c r="A609" s="365"/>
      <c r="B609" s="365"/>
      <c r="C609" s="365"/>
      <c r="D609" s="365"/>
      <c r="E609" s="365"/>
      <c r="F609" s="365"/>
      <c r="G609" s="365"/>
      <c r="H609" s="365"/>
      <c r="I609" s="365"/>
      <c r="J609" s="365"/>
      <c r="K609" s="365"/>
      <c r="L609" s="365"/>
      <c r="M609" s="365"/>
      <c r="N609" s="365"/>
      <c r="O609" s="365"/>
      <c r="P609" s="365"/>
      <c r="Q609" s="365"/>
      <c r="R609" s="365"/>
      <c r="S609" s="365"/>
      <c r="T609" s="365"/>
      <c r="U609" s="365"/>
      <c r="V609" s="365"/>
      <c r="W609" s="365"/>
      <c r="X609" s="365"/>
      <c r="Y609" s="365"/>
      <c r="Z609" s="365"/>
      <c r="AA609" s="365"/>
    </row>
    <row r="610" spans="1:27" ht="15.75" customHeight="1" x14ac:dyDescent="0.25">
      <c r="A610" s="365"/>
      <c r="B610" s="365"/>
      <c r="C610" s="365"/>
      <c r="D610" s="365"/>
      <c r="E610" s="365"/>
      <c r="F610" s="365"/>
      <c r="G610" s="365"/>
      <c r="H610" s="365"/>
      <c r="I610" s="365"/>
      <c r="J610" s="365"/>
      <c r="K610" s="365"/>
      <c r="L610" s="365"/>
      <c r="M610" s="365"/>
      <c r="N610" s="365"/>
      <c r="O610" s="365"/>
      <c r="P610" s="365"/>
      <c r="Q610" s="365"/>
      <c r="R610" s="365"/>
      <c r="S610" s="365"/>
      <c r="T610" s="365"/>
      <c r="U610" s="365"/>
      <c r="V610" s="365"/>
      <c r="W610" s="365"/>
      <c r="X610" s="365"/>
      <c r="Y610" s="365"/>
      <c r="Z610" s="365"/>
      <c r="AA610" s="365"/>
    </row>
    <row r="611" spans="1:27" ht="15.75" customHeight="1" x14ac:dyDescent="0.25">
      <c r="A611" s="365"/>
      <c r="B611" s="365"/>
      <c r="C611" s="365"/>
      <c r="D611" s="365"/>
      <c r="E611" s="365"/>
      <c r="F611" s="365"/>
      <c r="G611" s="365"/>
      <c r="H611" s="365"/>
      <c r="I611" s="365"/>
      <c r="J611" s="365"/>
      <c r="K611" s="365"/>
      <c r="L611" s="365"/>
      <c r="M611" s="365"/>
      <c r="N611" s="365"/>
      <c r="O611" s="365"/>
      <c r="P611" s="365"/>
      <c r="Q611" s="365"/>
      <c r="R611" s="365"/>
      <c r="S611" s="365"/>
      <c r="T611" s="365"/>
      <c r="U611" s="365"/>
      <c r="V611" s="365"/>
      <c r="W611" s="365"/>
      <c r="X611" s="365"/>
      <c r="Y611" s="365"/>
      <c r="Z611" s="365"/>
      <c r="AA611" s="365"/>
    </row>
    <row r="612" spans="1:27" ht="15.75" customHeight="1" x14ac:dyDescent="0.25">
      <c r="A612" s="365"/>
      <c r="B612" s="365"/>
      <c r="C612" s="365"/>
      <c r="D612" s="365"/>
      <c r="E612" s="365"/>
      <c r="F612" s="365"/>
      <c r="G612" s="365"/>
      <c r="H612" s="365"/>
      <c r="I612" s="365"/>
      <c r="J612" s="365"/>
      <c r="K612" s="365"/>
      <c r="L612" s="365"/>
      <c r="M612" s="365"/>
      <c r="N612" s="365"/>
      <c r="O612" s="365"/>
      <c r="P612" s="365"/>
      <c r="Q612" s="365"/>
      <c r="R612" s="365"/>
      <c r="S612" s="365"/>
      <c r="T612" s="365"/>
      <c r="U612" s="365"/>
      <c r="V612" s="365"/>
      <c r="W612" s="365"/>
      <c r="X612" s="365"/>
      <c r="Y612" s="365"/>
      <c r="Z612" s="365"/>
      <c r="AA612" s="365"/>
    </row>
    <row r="613" spans="1:27" ht="15.75" customHeight="1" x14ac:dyDescent="0.25">
      <c r="A613" s="365"/>
      <c r="B613" s="365"/>
      <c r="C613" s="365"/>
      <c r="D613" s="365"/>
      <c r="E613" s="365"/>
      <c r="F613" s="365"/>
      <c r="G613" s="365"/>
      <c r="H613" s="365"/>
      <c r="I613" s="365"/>
      <c r="J613" s="365"/>
      <c r="K613" s="365"/>
      <c r="L613" s="365"/>
      <c r="M613" s="365"/>
      <c r="N613" s="365"/>
      <c r="O613" s="365"/>
      <c r="P613" s="365"/>
      <c r="Q613" s="365"/>
      <c r="R613" s="365"/>
      <c r="S613" s="365"/>
      <c r="T613" s="365"/>
      <c r="U613" s="365"/>
      <c r="V613" s="365"/>
      <c r="W613" s="365"/>
      <c r="X613" s="365"/>
      <c r="Y613" s="365"/>
      <c r="Z613" s="365"/>
      <c r="AA613" s="365"/>
    </row>
    <row r="614" spans="1:27" ht="15.75" customHeight="1" x14ac:dyDescent="0.25">
      <c r="A614" s="365"/>
      <c r="B614" s="365"/>
      <c r="C614" s="365"/>
      <c r="D614" s="365"/>
      <c r="E614" s="365"/>
      <c r="F614" s="365"/>
      <c r="G614" s="365"/>
      <c r="H614" s="365"/>
      <c r="I614" s="365"/>
      <c r="J614" s="365"/>
      <c r="K614" s="365"/>
      <c r="L614" s="365"/>
      <c r="M614" s="365"/>
      <c r="N614" s="365"/>
      <c r="O614" s="365"/>
      <c r="P614" s="365"/>
      <c r="Q614" s="365"/>
      <c r="R614" s="365"/>
      <c r="S614" s="365"/>
      <c r="T614" s="365"/>
      <c r="U614" s="365"/>
      <c r="V614" s="365"/>
      <c r="W614" s="365"/>
      <c r="X614" s="365"/>
      <c r="Y614" s="365"/>
      <c r="Z614" s="365"/>
      <c r="AA614" s="365"/>
    </row>
    <row r="615" spans="1:27" ht="15.75" customHeight="1" x14ac:dyDescent="0.25">
      <c r="A615" s="365"/>
      <c r="B615" s="365"/>
      <c r="C615" s="365"/>
      <c r="D615" s="365"/>
      <c r="E615" s="365"/>
      <c r="F615" s="365"/>
      <c r="G615" s="365"/>
      <c r="H615" s="365"/>
      <c r="I615" s="365"/>
      <c r="J615" s="365"/>
      <c r="K615" s="365"/>
      <c r="L615" s="365"/>
      <c r="M615" s="365"/>
      <c r="N615" s="365"/>
      <c r="O615" s="365"/>
      <c r="P615" s="365"/>
      <c r="Q615" s="365"/>
      <c r="R615" s="365"/>
      <c r="S615" s="365"/>
      <c r="T615" s="365"/>
      <c r="U615" s="365"/>
      <c r="V615" s="365"/>
      <c r="W615" s="365"/>
      <c r="X615" s="365"/>
      <c r="Y615" s="365"/>
      <c r="Z615" s="365"/>
      <c r="AA615" s="365"/>
    </row>
    <row r="616" spans="1:27" ht="15.75" customHeight="1" x14ac:dyDescent="0.25">
      <c r="A616" s="365"/>
      <c r="B616" s="365"/>
      <c r="C616" s="365"/>
      <c r="D616" s="365"/>
      <c r="E616" s="365"/>
      <c r="F616" s="365"/>
      <c r="G616" s="365"/>
      <c r="H616" s="365"/>
      <c r="I616" s="365"/>
      <c r="J616" s="365"/>
      <c r="K616" s="365"/>
      <c r="L616" s="365"/>
      <c r="M616" s="365"/>
      <c r="N616" s="365"/>
      <c r="O616" s="365"/>
      <c r="P616" s="365"/>
      <c r="Q616" s="365"/>
      <c r="R616" s="365"/>
      <c r="S616" s="365"/>
      <c r="T616" s="365"/>
      <c r="U616" s="365"/>
      <c r="V616" s="365"/>
      <c r="W616" s="365"/>
      <c r="X616" s="365"/>
      <c r="Y616" s="365"/>
      <c r="Z616" s="365"/>
      <c r="AA616" s="365"/>
    </row>
    <row r="617" spans="1:27" ht="15.75" customHeight="1" x14ac:dyDescent="0.25">
      <c r="A617" s="365"/>
      <c r="B617" s="365"/>
      <c r="C617" s="365"/>
      <c r="D617" s="365"/>
      <c r="E617" s="365"/>
      <c r="F617" s="365"/>
      <c r="G617" s="365"/>
      <c r="H617" s="365"/>
      <c r="I617" s="365"/>
      <c r="J617" s="365"/>
      <c r="K617" s="365"/>
      <c r="L617" s="365"/>
      <c r="M617" s="365"/>
      <c r="N617" s="365"/>
      <c r="O617" s="365"/>
      <c r="P617" s="365"/>
      <c r="Q617" s="365"/>
      <c r="R617" s="365"/>
      <c r="S617" s="365"/>
      <c r="T617" s="365"/>
      <c r="U617" s="365"/>
      <c r="V617" s="365"/>
      <c r="W617" s="365"/>
      <c r="X617" s="365"/>
      <c r="Y617" s="365"/>
      <c r="Z617" s="365"/>
      <c r="AA617" s="365"/>
    </row>
    <row r="618" spans="1:27" ht="15.75" customHeight="1" x14ac:dyDescent="0.25">
      <c r="A618" s="365"/>
      <c r="B618" s="365"/>
      <c r="C618" s="365"/>
      <c r="D618" s="365"/>
      <c r="E618" s="365"/>
      <c r="F618" s="365"/>
      <c r="G618" s="365"/>
      <c r="H618" s="365"/>
      <c r="I618" s="365"/>
      <c r="J618" s="365"/>
      <c r="K618" s="365"/>
      <c r="L618" s="365"/>
      <c r="M618" s="365"/>
      <c r="N618" s="365"/>
      <c r="O618" s="365"/>
      <c r="P618" s="365"/>
      <c r="Q618" s="365"/>
      <c r="R618" s="365"/>
      <c r="S618" s="365"/>
      <c r="T618" s="365"/>
      <c r="U618" s="365"/>
      <c r="V618" s="365"/>
      <c r="W618" s="365"/>
      <c r="X618" s="365"/>
      <c r="Y618" s="365"/>
      <c r="Z618" s="365"/>
      <c r="AA618" s="365"/>
    </row>
    <row r="619" spans="1:27" ht="15.75" customHeight="1" x14ac:dyDescent="0.25">
      <c r="A619" s="365"/>
      <c r="B619" s="365"/>
      <c r="C619" s="365"/>
      <c r="D619" s="365"/>
      <c r="E619" s="365"/>
      <c r="F619" s="365"/>
      <c r="G619" s="365"/>
      <c r="H619" s="365"/>
      <c r="I619" s="365"/>
      <c r="J619" s="365"/>
      <c r="K619" s="365"/>
      <c r="L619" s="365"/>
      <c r="M619" s="365"/>
      <c r="N619" s="365"/>
      <c r="O619" s="365"/>
      <c r="P619" s="365"/>
      <c r="Q619" s="365"/>
      <c r="R619" s="365"/>
      <c r="S619" s="365"/>
      <c r="T619" s="365"/>
      <c r="U619" s="365"/>
      <c r="V619" s="365"/>
      <c r="W619" s="365"/>
      <c r="X619" s="365"/>
      <c r="Y619" s="365"/>
      <c r="Z619" s="365"/>
      <c r="AA619" s="365"/>
    </row>
    <row r="620" spans="1:27" ht="15.75" customHeight="1" x14ac:dyDescent="0.25">
      <c r="A620" s="365"/>
      <c r="B620" s="365"/>
      <c r="C620" s="365"/>
      <c r="D620" s="365"/>
      <c r="E620" s="365"/>
      <c r="F620" s="365"/>
      <c r="G620" s="365"/>
      <c r="H620" s="365"/>
      <c r="I620" s="365"/>
      <c r="J620" s="365"/>
      <c r="K620" s="365"/>
      <c r="L620" s="365"/>
      <c r="M620" s="365"/>
      <c r="N620" s="365"/>
      <c r="O620" s="365"/>
      <c r="P620" s="365"/>
      <c r="Q620" s="365"/>
      <c r="R620" s="365"/>
      <c r="S620" s="365"/>
      <c r="T620" s="365"/>
      <c r="U620" s="365"/>
      <c r="V620" s="365"/>
      <c r="W620" s="365"/>
      <c r="X620" s="365"/>
      <c r="Y620" s="365"/>
      <c r="Z620" s="365"/>
      <c r="AA620" s="365"/>
    </row>
    <row r="621" spans="1:27" ht="15.75" customHeight="1" x14ac:dyDescent="0.25">
      <c r="A621" s="365"/>
      <c r="B621" s="365"/>
      <c r="C621" s="365"/>
      <c r="D621" s="365"/>
      <c r="E621" s="365"/>
      <c r="F621" s="365"/>
      <c r="G621" s="365"/>
      <c r="H621" s="365"/>
      <c r="I621" s="365"/>
      <c r="J621" s="365"/>
      <c r="K621" s="365"/>
      <c r="L621" s="365"/>
      <c r="M621" s="365"/>
      <c r="N621" s="365"/>
      <c r="O621" s="365"/>
      <c r="P621" s="365"/>
      <c r="Q621" s="365"/>
      <c r="R621" s="365"/>
      <c r="S621" s="365"/>
      <c r="T621" s="365"/>
      <c r="U621" s="365"/>
      <c r="V621" s="365"/>
      <c r="W621" s="365"/>
      <c r="X621" s="365"/>
      <c r="Y621" s="365"/>
      <c r="Z621" s="365"/>
      <c r="AA621" s="365"/>
    </row>
    <row r="622" spans="1:27" ht="15.75" customHeight="1" x14ac:dyDescent="0.25">
      <c r="A622" s="365"/>
      <c r="B622" s="365"/>
      <c r="C622" s="365"/>
      <c r="D622" s="365"/>
      <c r="E622" s="365"/>
      <c r="F622" s="365"/>
      <c r="G622" s="365"/>
      <c r="H622" s="365"/>
      <c r="I622" s="365"/>
      <c r="J622" s="365"/>
      <c r="K622" s="365"/>
      <c r="L622" s="365"/>
      <c r="M622" s="365"/>
      <c r="N622" s="365"/>
      <c r="O622" s="365"/>
      <c r="P622" s="365"/>
      <c r="Q622" s="365"/>
      <c r="R622" s="365"/>
      <c r="S622" s="365"/>
      <c r="T622" s="365"/>
      <c r="U622" s="365"/>
      <c r="V622" s="365"/>
      <c r="W622" s="365"/>
      <c r="X622" s="365"/>
      <c r="Y622" s="365"/>
      <c r="Z622" s="365"/>
      <c r="AA622" s="365"/>
    </row>
    <row r="623" spans="1:27" ht="15.75" customHeight="1" x14ac:dyDescent="0.25">
      <c r="A623" s="365"/>
      <c r="B623" s="365"/>
      <c r="C623" s="365"/>
      <c r="D623" s="365"/>
      <c r="E623" s="365"/>
      <c r="F623" s="365"/>
      <c r="G623" s="365"/>
      <c r="H623" s="365"/>
      <c r="I623" s="365"/>
      <c r="J623" s="365"/>
      <c r="K623" s="365"/>
      <c r="L623" s="365"/>
      <c r="M623" s="365"/>
      <c r="N623" s="365"/>
      <c r="O623" s="365"/>
      <c r="P623" s="365"/>
      <c r="Q623" s="365"/>
      <c r="R623" s="365"/>
      <c r="S623" s="365"/>
      <c r="T623" s="365"/>
      <c r="U623" s="365"/>
      <c r="V623" s="365"/>
      <c r="W623" s="365"/>
      <c r="X623" s="365"/>
      <c r="Y623" s="365"/>
      <c r="Z623" s="365"/>
      <c r="AA623" s="365"/>
    </row>
    <row r="624" spans="1:27" ht="15.75" customHeight="1" x14ac:dyDescent="0.25">
      <c r="A624" s="365"/>
      <c r="B624" s="365"/>
      <c r="C624" s="365"/>
      <c r="D624" s="365"/>
      <c r="E624" s="365"/>
      <c r="F624" s="365"/>
      <c r="G624" s="365"/>
      <c r="H624" s="365"/>
      <c r="I624" s="365"/>
      <c r="J624" s="365"/>
      <c r="K624" s="365"/>
      <c r="L624" s="365"/>
      <c r="M624" s="365"/>
      <c r="N624" s="365"/>
      <c r="O624" s="365"/>
      <c r="P624" s="365"/>
      <c r="Q624" s="365"/>
      <c r="R624" s="365"/>
      <c r="S624" s="365"/>
      <c r="T624" s="365"/>
      <c r="U624" s="365"/>
      <c r="V624" s="365"/>
      <c r="W624" s="365"/>
      <c r="X624" s="365"/>
      <c r="Y624" s="365"/>
      <c r="Z624" s="365"/>
      <c r="AA624" s="365"/>
    </row>
    <row r="625" spans="1:27" ht="15.75" customHeight="1" x14ac:dyDescent="0.25">
      <c r="A625" s="365"/>
      <c r="B625" s="365"/>
      <c r="C625" s="365"/>
      <c r="D625" s="365"/>
      <c r="E625" s="365"/>
      <c r="F625" s="365"/>
      <c r="G625" s="365"/>
      <c r="H625" s="365"/>
      <c r="I625" s="365"/>
      <c r="J625" s="365"/>
      <c r="K625" s="365"/>
      <c r="L625" s="365"/>
      <c r="M625" s="365"/>
      <c r="N625" s="365"/>
      <c r="O625" s="365"/>
      <c r="P625" s="365"/>
      <c r="Q625" s="365"/>
      <c r="R625" s="365"/>
      <c r="S625" s="365"/>
      <c r="T625" s="365"/>
      <c r="U625" s="365"/>
      <c r="V625" s="365"/>
      <c r="W625" s="365"/>
      <c r="X625" s="365"/>
      <c r="Y625" s="365"/>
      <c r="Z625" s="365"/>
      <c r="AA625" s="365"/>
    </row>
    <row r="626" spans="1:27" ht="15.75" customHeight="1" x14ac:dyDescent="0.25">
      <c r="A626" s="365"/>
      <c r="B626" s="365"/>
      <c r="C626" s="365"/>
      <c r="D626" s="365"/>
      <c r="E626" s="365"/>
      <c r="F626" s="365"/>
      <c r="G626" s="365"/>
      <c r="H626" s="365"/>
      <c r="I626" s="365"/>
      <c r="J626" s="365"/>
      <c r="K626" s="365"/>
      <c r="L626" s="365"/>
      <c r="M626" s="365"/>
      <c r="N626" s="365"/>
      <c r="O626" s="365"/>
      <c r="P626" s="365"/>
      <c r="Q626" s="365"/>
      <c r="R626" s="365"/>
      <c r="S626" s="365"/>
      <c r="T626" s="365"/>
      <c r="U626" s="365"/>
      <c r="V626" s="365"/>
      <c r="W626" s="365"/>
      <c r="X626" s="365"/>
      <c r="Y626" s="365"/>
      <c r="Z626" s="365"/>
      <c r="AA626" s="365"/>
    </row>
    <row r="627" spans="1:27" ht="15.75" customHeight="1" x14ac:dyDescent="0.25">
      <c r="A627" s="365"/>
      <c r="B627" s="365"/>
      <c r="C627" s="365"/>
      <c r="D627" s="365"/>
      <c r="E627" s="365"/>
      <c r="F627" s="365"/>
      <c r="G627" s="365"/>
      <c r="H627" s="365"/>
      <c r="I627" s="365"/>
      <c r="J627" s="365"/>
      <c r="K627" s="365"/>
      <c r="L627" s="365"/>
      <c r="M627" s="365"/>
      <c r="N627" s="365"/>
      <c r="O627" s="365"/>
      <c r="P627" s="365"/>
      <c r="Q627" s="365"/>
      <c r="R627" s="365"/>
      <c r="S627" s="365"/>
      <c r="T627" s="365"/>
      <c r="U627" s="365"/>
      <c r="V627" s="365"/>
      <c r="W627" s="365"/>
      <c r="X627" s="365"/>
      <c r="Y627" s="365"/>
      <c r="Z627" s="365"/>
      <c r="AA627" s="365"/>
    </row>
    <row r="628" spans="1:27" ht="15.75" customHeight="1" x14ac:dyDescent="0.25">
      <c r="A628" s="365"/>
      <c r="B628" s="365"/>
      <c r="C628" s="365"/>
      <c r="D628" s="365"/>
      <c r="E628" s="365"/>
      <c r="F628" s="365"/>
      <c r="G628" s="365"/>
      <c r="H628" s="365"/>
      <c r="I628" s="365"/>
      <c r="J628" s="365"/>
      <c r="K628" s="365"/>
      <c r="L628" s="365"/>
      <c r="M628" s="365"/>
      <c r="N628" s="365"/>
      <c r="O628" s="365"/>
      <c r="P628" s="365"/>
      <c r="Q628" s="365"/>
      <c r="R628" s="365"/>
      <c r="S628" s="365"/>
      <c r="T628" s="365"/>
      <c r="U628" s="365"/>
      <c r="V628" s="365"/>
      <c r="W628" s="365"/>
      <c r="X628" s="365"/>
      <c r="Y628" s="365"/>
      <c r="Z628" s="365"/>
      <c r="AA628" s="365"/>
    </row>
    <row r="629" spans="1:27" ht="15.75" customHeight="1" x14ac:dyDescent="0.25">
      <c r="A629" s="365"/>
      <c r="B629" s="365"/>
      <c r="C629" s="365"/>
      <c r="D629" s="365"/>
      <c r="E629" s="365"/>
      <c r="F629" s="365"/>
      <c r="G629" s="365"/>
      <c r="H629" s="365"/>
      <c r="I629" s="365"/>
      <c r="J629" s="365"/>
      <c r="K629" s="365"/>
      <c r="L629" s="365"/>
      <c r="M629" s="365"/>
      <c r="N629" s="365"/>
      <c r="O629" s="365"/>
      <c r="P629" s="365"/>
      <c r="Q629" s="365"/>
      <c r="R629" s="365"/>
      <c r="S629" s="365"/>
      <c r="T629" s="365"/>
      <c r="U629" s="365"/>
      <c r="V629" s="365"/>
      <c r="W629" s="365"/>
      <c r="X629" s="365"/>
      <c r="Y629" s="365"/>
      <c r="Z629" s="365"/>
      <c r="AA629" s="365"/>
    </row>
    <row r="630" spans="1:27" ht="15.75" customHeight="1" x14ac:dyDescent="0.25">
      <c r="A630" s="365"/>
      <c r="B630" s="365"/>
      <c r="C630" s="365"/>
      <c r="D630" s="365"/>
      <c r="E630" s="365"/>
      <c r="F630" s="365"/>
      <c r="G630" s="365"/>
      <c r="H630" s="365"/>
      <c r="I630" s="365"/>
      <c r="J630" s="365"/>
      <c r="K630" s="365"/>
      <c r="L630" s="365"/>
      <c r="M630" s="365"/>
      <c r="N630" s="365"/>
      <c r="O630" s="365"/>
      <c r="P630" s="365"/>
      <c r="Q630" s="365"/>
      <c r="R630" s="365"/>
      <c r="S630" s="365"/>
      <c r="T630" s="365"/>
      <c r="U630" s="365"/>
      <c r="V630" s="365"/>
      <c r="W630" s="365"/>
      <c r="X630" s="365"/>
      <c r="Y630" s="365"/>
      <c r="Z630" s="365"/>
      <c r="AA630" s="365"/>
    </row>
    <row r="631" spans="1:27" ht="15.75" customHeight="1" x14ac:dyDescent="0.25">
      <c r="A631" s="365"/>
      <c r="B631" s="365"/>
      <c r="C631" s="365"/>
      <c r="D631" s="365"/>
      <c r="E631" s="365"/>
      <c r="F631" s="365"/>
      <c r="G631" s="365"/>
      <c r="H631" s="365"/>
      <c r="I631" s="365"/>
      <c r="J631" s="365"/>
      <c r="K631" s="365"/>
      <c r="L631" s="365"/>
      <c r="M631" s="365"/>
      <c r="N631" s="365"/>
      <c r="O631" s="365"/>
      <c r="P631" s="365"/>
      <c r="Q631" s="365"/>
      <c r="R631" s="365"/>
      <c r="S631" s="365"/>
      <c r="T631" s="365"/>
      <c r="U631" s="365"/>
      <c r="V631" s="365"/>
      <c r="W631" s="365"/>
      <c r="X631" s="365"/>
      <c r="Y631" s="365"/>
      <c r="Z631" s="365"/>
      <c r="AA631" s="365"/>
    </row>
    <row r="632" spans="1:27" ht="15.75" customHeight="1" x14ac:dyDescent="0.25">
      <c r="A632" s="365"/>
      <c r="B632" s="365"/>
      <c r="C632" s="365"/>
      <c r="D632" s="365"/>
      <c r="E632" s="365"/>
      <c r="F632" s="365"/>
      <c r="G632" s="365"/>
      <c r="H632" s="365"/>
      <c r="I632" s="365"/>
      <c r="J632" s="365"/>
      <c r="K632" s="365"/>
      <c r="L632" s="365"/>
      <c r="M632" s="365"/>
      <c r="N632" s="365"/>
      <c r="O632" s="365"/>
      <c r="P632" s="365"/>
      <c r="Q632" s="365"/>
      <c r="R632" s="365"/>
      <c r="S632" s="365"/>
      <c r="T632" s="365"/>
      <c r="U632" s="365"/>
      <c r="V632" s="365"/>
      <c r="W632" s="365"/>
      <c r="X632" s="365"/>
      <c r="Y632" s="365"/>
      <c r="Z632" s="365"/>
      <c r="AA632" s="365"/>
    </row>
    <row r="633" spans="1:27" ht="15.75" customHeight="1" x14ac:dyDescent="0.25">
      <c r="A633" s="365"/>
      <c r="B633" s="365"/>
      <c r="C633" s="365"/>
      <c r="D633" s="365"/>
      <c r="E633" s="365"/>
      <c r="F633" s="365"/>
      <c r="G633" s="365"/>
      <c r="H633" s="365"/>
      <c r="I633" s="365"/>
      <c r="J633" s="365"/>
      <c r="K633" s="365"/>
      <c r="L633" s="365"/>
      <c r="M633" s="365"/>
      <c r="N633" s="365"/>
      <c r="O633" s="365"/>
      <c r="P633" s="365"/>
      <c r="Q633" s="365"/>
      <c r="R633" s="365"/>
      <c r="S633" s="365"/>
      <c r="T633" s="365"/>
      <c r="U633" s="365"/>
      <c r="V633" s="365"/>
      <c r="W633" s="365"/>
      <c r="X633" s="365"/>
      <c r="Y633" s="365"/>
      <c r="Z633" s="365"/>
      <c r="AA633" s="365"/>
    </row>
    <row r="634" spans="1:27" ht="15.75" customHeight="1" x14ac:dyDescent="0.25">
      <c r="A634" s="365"/>
      <c r="B634" s="365"/>
      <c r="C634" s="365"/>
      <c r="D634" s="365"/>
      <c r="E634" s="365"/>
      <c r="F634" s="365"/>
      <c r="G634" s="365"/>
      <c r="H634" s="365"/>
      <c r="I634" s="365"/>
      <c r="J634" s="365"/>
      <c r="K634" s="365"/>
      <c r="L634" s="365"/>
      <c r="M634" s="365"/>
      <c r="N634" s="365"/>
      <c r="O634" s="365"/>
      <c r="P634" s="365"/>
      <c r="Q634" s="365"/>
      <c r="R634" s="365"/>
      <c r="S634" s="365"/>
      <c r="T634" s="365"/>
      <c r="U634" s="365"/>
      <c r="V634" s="365"/>
      <c r="W634" s="365"/>
      <c r="X634" s="365"/>
      <c r="Y634" s="365"/>
      <c r="Z634" s="365"/>
      <c r="AA634" s="365"/>
    </row>
    <row r="635" spans="1:27" ht="15.75" customHeight="1" x14ac:dyDescent="0.25">
      <c r="A635" s="365"/>
      <c r="B635" s="365"/>
      <c r="C635" s="365"/>
      <c r="D635" s="365"/>
      <c r="E635" s="365"/>
      <c r="F635" s="365"/>
      <c r="G635" s="365"/>
      <c r="H635" s="365"/>
      <c r="I635" s="365"/>
      <c r="J635" s="365"/>
      <c r="K635" s="365"/>
      <c r="L635" s="365"/>
      <c r="M635" s="365"/>
      <c r="N635" s="365"/>
      <c r="O635" s="365"/>
      <c r="P635" s="365"/>
      <c r="Q635" s="365"/>
      <c r="R635" s="365"/>
      <c r="S635" s="365"/>
      <c r="T635" s="365"/>
      <c r="U635" s="365"/>
      <c r="V635" s="365"/>
      <c r="W635" s="365"/>
      <c r="X635" s="365"/>
      <c r="Y635" s="365"/>
      <c r="Z635" s="365"/>
      <c r="AA635" s="365"/>
    </row>
    <row r="636" spans="1:27" ht="15.75" customHeight="1" x14ac:dyDescent="0.25">
      <c r="A636" s="365"/>
      <c r="B636" s="365"/>
      <c r="C636" s="365"/>
      <c r="D636" s="365"/>
      <c r="E636" s="365"/>
      <c r="F636" s="365"/>
      <c r="G636" s="365"/>
      <c r="H636" s="365"/>
      <c r="I636" s="365"/>
      <c r="J636" s="365"/>
      <c r="K636" s="365"/>
      <c r="L636" s="365"/>
      <c r="M636" s="365"/>
      <c r="N636" s="365"/>
      <c r="O636" s="365"/>
      <c r="P636" s="365"/>
      <c r="Q636" s="365"/>
      <c r="R636" s="365"/>
      <c r="S636" s="365"/>
      <c r="T636" s="365"/>
      <c r="U636" s="365"/>
      <c r="V636" s="365"/>
      <c r="W636" s="365"/>
      <c r="X636" s="365"/>
      <c r="Y636" s="365"/>
      <c r="Z636" s="365"/>
      <c r="AA636" s="365"/>
    </row>
    <row r="637" spans="1:27" ht="15.75" customHeight="1" x14ac:dyDescent="0.25">
      <c r="A637" s="365"/>
      <c r="B637" s="365"/>
      <c r="C637" s="365"/>
      <c r="D637" s="365"/>
      <c r="E637" s="365"/>
      <c r="F637" s="365"/>
      <c r="G637" s="365"/>
      <c r="H637" s="365"/>
      <c r="I637" s="365"/>
      <c r="J637" s="365"/>
      <c r="K637" s="365"/>
      <c r="L637" s="365"/>
      <c r="M637" s="365"/>
      <c r="N637" s="365"/>
      <c r="O637" s="365"/>
      <c r="P637" s="365"/>
      <c r="Q637" s="365"/>
      <c r="R637" s="365"/>
      <c r="S637" s="365"/>
      <c r="T637" s="365"/>
      <c r="U637" s="365"/>
      <c r="V637" s="365"/>
      <c r="W637" s="365"/>
      <c r="X637" s="365"/>
      <c r="Y637" s="365"/>
      <c r="Z637" s="365"/>
      <c r="AA637" s="365"/>
    </row>
    <row r="638" spans="1:27" ht="15.75" customHeight="1" x14ac:dyDescent="0.25">
      <c r="A638" s="365"/>
      <c r="B638" s="365"/>
      <c r="C638" s="365"/>
      <c r="D638" s="365"/>
      <c r="E638" s="365"/>
      <c r="F638" s="365"/>
      <c r="G638" s="365"/>
      <c r="H638" s="365"/>
      <c r="I638" s="365"/>
      <c r="J638" s="365"/>
      <c r="K638" s="365"/>
      <c r="L638" s="365"/>
      <c r="M638" s="365"/>
      <c r="N638" s="365"/>
      <c r="O638" s="365"/>
      <c r="P638" s="365"/>
      <c r="Q638" s="365"/>
      <c r="R638" s="365"/>
      <c r="S638" s="365"/>
      <c r="T638" s="365"/>
      <c r="U638" s="365"/>
      <c r="V638" s="365"/>
      <c r="W638" s="365"/>
      <c r="X638" s="365"/>
      <c r="Y638" s="365"/>
      <c r="Z638" s="365"/>
      <c r="AA638" s="365"/>
    </row>
    <row r="639" spans="1:27" ht="15.75" customHeight="1" x14ac:dyDescent="0.25">
      <c r="A639" s="365"/>
      <c r="B639" s="365"/>
      <c r="C639" s="365"/>
      <c r="D639" s="365"/>
      <c r="E639" s="365"/>
      <c r="F639" s="365"/>
      <c r="G639" s="365"/>
      <c r="H639" s="365"/>
      <c r="I639" s="365"/>
      <c r="J639" s="365"/>
      <c r="K639" s="365"/>
      <c r="L639" s="365"/>
      <c r="M639" s="365"/>
      <c r="N639" s="365"/>
      <c r="O639" s="365"/>
      <c r="P639" s="365"/>
      <c r="Q639" s="365"/>
      <c r="R639" s="365"/>
      <c r="S639" s="365"/>
      <c r="T639" s="365"/>
      <c r="U639" s="365"/>
      <c r="V639" s="365"/>
      <c r="W639" s="365"/>
      <c r="X639" s="365"/>
      <c r="Y639" s="365"/>
      <c r="Z639" s="365"/>
      <c r="AA639" s="365"/>
    </row>
    <row r="640" spans="1:27" ht="15.75" customHeight="1" x14ac:dyDescent="0.25">
      <c r="A640" s="365"/>
      <c r="B640" s="365"/>
      <c r="C640" s="365"/>
      <c r="D640" s="365"/>
      <c r="E640" s="365"/>
      <c r="F640" s="365"/>
      <c r="G640" s="365"/>
      <c r="H640" s="365"/>
      <c r="I640" s="365"/>
      <c r="J640" s="365"/>
      <c r="K640" s="365"/>
      <c r="L640" s="365"/>
      <c r="M640" s="365"/>
      <c r="N640" s="365"/>
      <c r="O640" s="365"/>
      <c r="P640" s="365"/>
      <c r="Q640" s="365"/>
      <c r="R640" s="365"/>
      <c r="S640" s="365"/>
      <c r="T640" s="365"/>
      <c r="U640" s="365"/>
      <c r="V640" s="365"/>
      <c r="W640" s="365"/>
      <c r="X640" s="365"/>
      <c r="Y640" s="365"/>
      <c r="Z640" s="365"/>
      <c r="AA640" s="365"/>
    </row>
    <row r="641" spans="1:27" ht="15.75" customHeight="1" x14ac:dyDescent="0.25">
      <c r="A641" s="365"/>
      <c r="B641" s="365"/>
      <c r="C641" s="365"/>
      <c r="D641" s="365"/>
      <c r="E641" s="365"/>
      <c r="F641" s="365"/>
      <c r="G641" s="365"/>
      <c r="H641" s="365"/>
      <c r="I641" s="365"/>
      <c r="J641" s="365"/>
      <c r="K641" s="365"/>
      <c r="L641" s="365"/>
      <c r="M641" s="365"/>
      <c r="N641" s="365"/>
      <c r="O641" s="365"/>
      <c r="P641" s="365"/>
      <c r="Q641" s="365"/>
      <c r="R641" s="365"/>
      <c r="S641" s="365"/>
      <c r="T641" s="365"/>
      <c r="U641" s="365"/>
      <c r="V641" s="365"/>
      <c r="W641" s="365"/>
      <c r="X641" s="365"/>
      <c r="Y641" s="365"/>
      <c r="Z641" s="365"/>
      <c r="AA641" s="365"/>
    </row>
    <row r="642" spans="1:27" ht="15.75" customHeight="1" x14ac:dyDescent="0.25">
      <c r="A642" s="365"/>
      <c r="B642" s="365"/>
      <c r="C642" s="365"/>
      <c r="D642" s="365"/>
      <c r="E642" s="365"/>
      <c r="F642" s="365"/>
      <c r="G642" s="365"/>
      <c r="H642" s="365"/>
      <c r="I642" s="365"/>
      <c r="J642" s="365"/>
      <c r="K642" s="365"/>
      <c r="L642" s="365"/>
      <c r="M642" s="365"/>
      <c r="N642" s="365"/>
      <c r="O642" s="365"/>
      <c r="P642" s="365"/>
      <c r="Q642" s="365"/>
      <c r="R642" s="365"/>
      <c r="S642" s="365"/>
      <c r="T642" s="365"/>
      <c r="U642" s="365"/>
      <c r="V642" s="365"/>
      <c r="W642" s="365"/>
      <c r="X642" s="365"/>
      <c r="Y642" s="365"/>
      <c r="Z642" s="365"/>
      <c r="AA642" s="365"/>
    </row>
    <row r="643" spans="1:27" ht="15.75" customHeight="1" x14ac:dyDescent="0.25">
      <c r="A643" s="365"/>
      <c r="B643" s="365"/>
      <c r="C643" s="365"/>
      <c r="D643" s="365"/>
      <c r="E643" s="365"/>
      <c r="F643" s="365"/>
      <c r="G643" s="365"/>
      <c r="H643" s="365"/>
      <c r="I643" s="365"/>
      <c r="J643" s="365"/>
      <c r="K643" s="365"/>
      <c r="L643" s="365"/>
      <c r="M643" s="365"/>
      <c r="N643" s="365"/>
      <c r="O643" s="365"/>
      <c r="P643" s="365"/>
      <c r="Q643" s="365"/>
      <c r="R643" s="365"/>
      <c r="S643" s="365"/>
      <c r="T643" s="365"/>
      <c r="U643" s="365"/>
      <c r="V643" s="365"/>
      <c r="W643" s="365"/>
      <c r="X643" s="365"/>
      <c r="Y643" s="365"/>
      <c r="Z643" s="365"/>
      <c r="AA643" s="365"/>
    </row>
    <row r="644" spans="1:27" ht="15.75" customHeight="1" x14ac:dyDescent="0.25">
      <c r="A644" s="365"/>
      <c r="B644" s="365"/>
      <c r="C644" s="365"/>
      <c r="D644" s="365"/>
      <c r="E644" s="365"/>
      <c r="F644" s="365"/>
      <c r="G644" s="365"/>
      <c r="H644" s="365"/>
      <c r="I644" s="365"/>
      <c r="J644" s="365"/>
      <c r="K644" s="365"/>
      <c r="L644" s="365"/>
      <c r="M644" s="365"/>
      <c r="N644" s="365"/>
      <c r="O644" s="365"/>
      <c r="P644" s="365"/>
      <c r="Q644" s="365"/>
      <c r="R644" s="365"/>
      <c r="S644" s="365"/>
      <c r="T644" s="365"/>
      <c r="U644" s="365"/>
      <c r="V644" s="365"/>
      <c r="W644" s="365"/>
      <c r="X644" s="365"/>
      <c r="Y644" s="365"/>
      <c r="Z644" s="365"/>
      <c r="AA644" s="365"/>
    </row>
    <row r="645" spans="1:27" ht="15.75" customHeight="1" x14ac:dyDescent="0.25">
      <c r="A645" s="365"/>
      <c r="B645" s="365"/>
      <c r="C645" s="365"/>
      <c r="D645" s="365"/>
      <c r="E645" s="365"/>
      <c r="F645" s="365"/>
      <c r="G645" s="365"/>
      <c r="H645" s="365"/>
      <c r="I645" s="365"/>
      <c r="J645" s="365"/>
      <c r="K645" s="365"/>
      <c r="L645" s="365"/>
      <c r="M645" s="365"/>
      <c r="N645" s="365"/>
      <c r="O645" s="365"/>
      <c r="P645" s="365"/>
      <c r="Q645" s="365"/>
      <c r="R645" s="365"/>
      <c r="S645" s="365"/>
      <c r="T645" s="365"/>
      <c r="U645" s="365"/>
      <c r="V645" s="365"/>
      <c r="W645" s="365"/>
      <c r="X645" s="365"/>
      <c r="Y645" s="365"/>
      <c r="Z645" s="365"/>
      <c r="AA645" s="365"/>
    </row>
    <row r="646" spans="1:27" ht="15.75" customHeight="1" x14ac:dyDescent="0.25">
      <c r="A646" s="365"/>
      <c r="B646" s="365"/>
      <c r="C646" s="365"/>
      <c r="D646" s="365"/>
      <c r="E646" s="365"/>
      <c r="F646" s="365"/>
      <c r="G646" s="365"/>
      <c r="H646" s="365"/>
      <c r="I646" s="365"/>
      <c r="J646" s="365"/>
      <c r="K646" s="365"/>
      <c r="L646" s="365"/>
      <c r="M646" s="365"/>
      <c r="N646" s="365"/>
      <c r="O646" s="365"/>
      <c r="P646" s="365"/>
      <c r="Q646" s="365"/>
      <c r="R646" s="365"/>
      <c r="S646" s="365"/>
      <c r="T646" s="365"/>
      <c r="U646" s="365"/>
      <c r="V646" s="365"/>
      <c r="W646" s="365"/>
      <c r="X646" s="365"/>
      <c r="Y646" s="365"/>
      <c r="Z646" s="365"/>
      <c r="AA646" s="365"/>
    </row>
    <row r="647" spans="1:27" ht="15.75" customHeight="1" x14ac:dyDescent="0.25">
      <c r="A647" s="365"/>
      <c r="B647" s="365"/>
      <c r="C647" s="365"/>
      <c r="D647" s="365"/>
      <c r="E647" s="365"/>
      <c r="F647" s="365"/>
      <c r="G647" s="365"/>
      <c r="H647" s="365"/>
      <c r="I647" s="365"/>
      <c r="J647" s="365"/>
      <c r="K647" s="365"/>
      <c r="L647" s="365"/>
      <c r="M647" s="365"/>
      <c r="N647" s="365"/>
      <c r="O647" s="365"/>
      <c r="P647" s="365"/>
      <c r="Q647" s="365"/>
      <c r="R647" s="365"/>
      <c r="S647" s="365"/>
      <c r="T647" s="365"/>
      <c r="U647" s="365"/>
      <c r="V647" s="365"/>
      <c r="W647" s="365"/>
      <c r="X647" s="365"/>
      <c r="Y647" s="365"/>
      <c r="Z647" s="365"/>
      <c r="AA647" s="365"/>
    </row>
    <row r="648" spans="1:27" ht="15.75" customHeight="1" x14ac:dyDescent="0.25">
      <c r="A648" s="365"/>
      <c r="B648" s="365"/>
      <c r="C648" s="365"/>
      <c r="D648" s="365"/>
      <c r="E648" s="365"/>
      <c r="F648" s="365"/>
      <c r="G648" s="365"/>
      <c r="H648" s="365"/>
      <c r="I648" s="365"/>
      <c r="J648" s="365"/>
      <c r="K648" s="365"/>
      <c r="L648" s="365"/>
      <c r="M648" s="365"/>
      <c r="N648" s="365"/>
      <c r="O648" s="365"/>
      <c r="P648" s="365"/>
      <c r="Q648" s="365"/>
      <c r="R648" s="365"/>
      <c r="S648" s="365"/>
      <c r="T648" s="365"/>
      <c r="U648" s="365"/>
      <c r="V648" s="365"/>
      <c r="W648" s="365"/>
      <c r="X648" s="365"/>
      <c r="Y648" s="365"/>
      <c r="Z648" s="365"/>
      <c r="AA648" s="365"/>
    </row>
    <row r="649" spans="1:27" ht="15.75" customHeight="1" x14ac:dyDescent="0.25">
      <c r="A649" s="365"/>
      <c r="B649" s="365"/>
      <c r="C649" s="365"/>
      <c r="D649" s="365"/>
      <c r="E649" s="365"/>
      <c r="F649" s="365"/>
      <c r="G649" s="365"/>
      <c r="H649" s="365"/>
      <c r="I649" s="365"/>
      <c r="J649" s="365"/>
      <c r="K649" s="365"/>
      <c r="L649" s="365"/>
      <c r="M649" s="365"/>
      <c r="N649" s="365"/>
      <c r="O649" s="365"/>
      <c r="P649" s="365"/>
      <c r="Q649" s="365"/>
      <c r="R649" s="365"/>
      <c r="S649" s="365"/>
      <c r="T649" s="365"/>
      <c r="U649" s="365"/>
      <c r="V649" s="365"/>
      <c r="W649" s="365"/>
      <c r="X649" s="365"/>
      <c r="Y649" s="365"/>
      <c r="Z649" s="365"/>
      <c r="AA649" s="365"/>
    </row>
    <row r="650" spans="1:27" ht="15.75" customHeight="1" x14ac:dyDescent="0.25">
      <c r="A650" s="365"/>
      <c r="B650" s="365"/>
      <c r="C650" s="365"/>
      <c r="D650" s="365"/>
      <c r="E650" s="365"/>
      <c r="F650" s="365"/>
      <c r="G650" s="365"/>
      <c r="H650" s="365"/>
      <c r="I650" s="365"/>
      <c r="J650" s="365"/>
      <c r="K650" s="365"/>
      <c r="L650" s="365"/>
      <c r="M650" s="365"/>
      <c r="N650" s="365"/>
      <c r="O650" s="365"/>
      <c r="P650" s="365"/>
      <c r="Q650" s="365"/>
      <c r="R650" s="365"/>
      <c r="S650" s="365"/>
      <c r="T650" s="365"/>
      <c r="U650" s="365"/>
      <c r="V650" s="365"/>
      <c r="W650" s="365"/>
      <c r="X650" s="365"/>
      <c r="Y650" s="365"/>
      <c r="Z650" s="365"/>
      <c r="AA650" s="365"/>
    </row>
    <row r="651" spans="1:27" ht="15.75" customHeight="1" x14ac:dyDescent="0.25">
      <c r="A651" s="365"/>
      <c r="B651" s="365"/>
      <c r="C651" s="365"/>
      <c r="D651" s="365"/>
      <c r="E651" s="365"/>
      <c r="F651" s="365"/>
      <c r="G651" s="365"/>
      <c r="H651" s="365"/>
      <c r="I651" s="365"/>
      <c r="J651" s="365"/>
      <c r="K651" s="365"/>
      <c r="L651" s="365"/>
      <c r="M651" s="365"/>
      <c r="N651" s="365"/>
      <c r="O651" s="365"/>
      <c r="P651" s="365"/>
      <c r="Q651" s="365"/>
      <c r="R651" s="365"/>
      <c r="S651" s="365"/>
      <c r="T651" s="365"/>
      <c r="U651" s="365"/>
      <c r="V651" s="365"/>
      <c r="W651" s="365"/>
      <c r="X651" s="365"/>
      <c r="Y651" s="365"/>
      <c r="Z651" s="365"/>
      <c r="AA651" s="365"/>
    </row>
    <row r="652" spans="1:27" ht="15.75" customHeight="1" x14ac:dyDescent="0.25">
      <c r="A652" s="365"/>
      <c r="B652" s="365"/>
      <c r="C652" s="365"/>
      <c r="D652" s="365"/>
      <c r="E652" s="365"/>
      <c r="F652" s="365"/>
      <c r="G652" s="365"/>
      <c r="H652" s="365"/>
      <c r="I652" s="365"/>
      <c r="J652" s="365"/>
      <c r="K652" s="365"/>
      <c r="L652" s="365"/>
      <c r="M652" s="365"/>
      <c r="N652" s="365"/>
      <c r="O652" s="365"/>
      <c r="P652" s="365"/>
      <c r="Q652" s="365"/>
      <c r="R652" s="365"/>
      <c r="S652" s="365"/>
      <c r="T652" s="365"/>
      <c r="U652" s="365"/>
      <c r="V652" s="365"/>
      <c r="W652" s="365"/>
      <c r="X652" s="365"/>
      <c r="Y652" s="365"/>
      <c r="Z652" s="365"/>
      <c r="AA652" s="365"/>
    </row>
    <row r="653" spans="1:27" ht="15.75" customHeight="1" x14ac:dyDescent="0.25">
      <c r="A653" s="365"/>
      <c r="B653" s="365"/>
      <c r="C653" s="365"/>
      <c r="D653" s="365"/>
      <c r="E653" s="365"/>
      <c r="F653" s="365"/>
      <c r="G653" s="365"/>
      <c r="H653" s="365"/>
      <c r="I653" s="365"/>
      <c r="J653" s="365"/>
      <c r="K653" s="365"/>
      <c r="L653" s="365"/>
      <c r="M653" s="365"/>
      <c r="N653" s="365"/>
      <c r="O653" s="365"/>
      <c r="P653" s="365"/>
      <c r="Q653" s="365"/>
      <c r="R653" s="365"/>
      <c r="S653" s="365"/>
      <c r="T653" s="365"/>
      <c r="U653" s="365"/>
      <c r="V653" s="365"/>
      <c r="W653" s="365"/>
      <c r="X653" s="365"/>
      <c r="Y653" s="365"/>
      <c r="Z653" s="365"/>
      <c r="AA653" s="365"/>
    </row>
    <row r="654" spans="1:27" ht="15.75" customHeight="1" x14ac:dyDescent="0.25">
      <c r="A654" s="365"/>
      <c r="B654" s="365"/>
      <c r="C654" s="365"/>
      <c r="D654" s="365"/>
      <c r="E654" s="365"/>
      <c r="F654" s="365"/>
      <c r="G654" s="365"/>
      <c r="H654" s="365"/>
      <c r="I654" s="365"/>
      <c r="J654" s="365"/>
      <c r="K654" s="365"/>
      <c r="L654" s="365"/>
      <c r="M654" s="365"/>
      <c r="N654" s="365"/>
      <c r="O654" s="365"/>
      <c r="P654" s="365"/>
      <c r="Q654" s="365"/>
      <c r="R654" s="365"/>
      <c r="S654" s="365"/>
      <c r="T654" s="365"/>
      <c r="U654" s="365"/>
      <c r="V654" s="365"/>
      <c r="W654" s="365"/>
      <c r="X654" s="365"/>
      <c r="Y654" s="365"/>
      <c r="Z654" s="365"/>
      <c r="AA654" s="365"/>
    </row>
    <row r="655" spans="1:27" ht="15.75" customHeight="1" x14ac:dyDescent="0.25">
      <c r="A655" s="365"/>
      <c r="B655" s="365"/>
      <c r="C655" s="365"/>
      <c r="D655" s="365"/>
      <c r="E655" s="365"/>
      <c r="F655" s="365"/>
      <c r="G655" s="365"/>
      <c r="H655" s="365"/>
      <c r="I655" s="365"/>
      <c r="J655" s="365"/>
      <c r="K655" s="365"/>
      <c r="L655" s="365"/>
      <c r="M655" s="365"/>
      <c r="N655" s="365"/>
      <c r="O655" s="365"/>
      <c r="P655" s="365"/>
      <c r="Q655" s="365"/>
      <c r="R655" s="365"/>
      <c r="S655" s="365"/>
      <c r="T655" s="365"/>
      <c r="U655" s="365"/>
      <c r="V655" s="365"/>
      <c r="W655" s="365"/>
      <c r="X655" s="365"/>
      <c r="Y655" s="365"/>
      <c r="Z655" s="365"/>
      <c r="AA655" s="365"/>
    </row>
    <row r="656" spans="1:27" ht="15.75" customHeight="1" x14ac:dyDescent="0.25">
      <c r="A656" s="365"/>
      <c r="B656" s="365"/>
      <c r="C656" s="365"/>
      <c r="D656" s="365"/>
      <c r="E656" s="365"/>
      <c r="F656" s="365"/>
      <c r="G656" s="365"/>
      <c r="H656" s="365"/>
      <c r="I656" s="365"/>
      <c r="J656" s="365"/>
      <c r="K656" s="365"/>
      <c r="L656" s="365"/>
      <c r="M656" s="365"/>
      <c r="N656" s="365"/>
      <c r="O656" s="365"/>
      <c r="P656" s="365"/>
      <c r="Q656" s="365"/>
      <c r="R656" s="365"/>
      <c r="S656" s="365"/>
      <c r="T656" s="365"/>
      <c r="U656" s="365"/>
      <c r="V656" s="365"/>
      <c r="W656" s="365"/>
      <c r="X656" s="365"/>
      <c r="Y656" s="365"/>
      <c r="Z656" s="365"/>
      <c r="AA656" s="365"/>
    </row>
    <row r="657" spans="1:27" ht="15.75" customHeight="1" x14ac:dyDescent="0.25">
      <c r="A657" s="365"/>
      <c r="B657" s="365"/>
      <c r="C657" s="365"/>
      <c r="D657" s="365"/>
      <c r="E657" s="365"/>
      <c r="F657" s="365"/>
      <c r="G657" s="365"/>
      <c r="H657" s="365"/>
      <c r="I657" s="365"/>
      <c r="J657" s="365"/>
      <c r="K657" s="365"/>
      <c r="L657" s="365"/>
      <c r="M657" s="365"/>
      <c r="N657" s="365"/>
      <c r="O657" s="365"/>
      <c r="P657" s="365"/>
      <c r="Q657" s="365"/>
      <c r="R657" s="365"/>
      <c r="S657" s="365"/>
      <c r="T657" s="365"/>
      <c r="U657" s="365"/>
      <c r="V657" s="365"/>
      <c r="W657" s="365"/>
      <c r="X657" s="365"/>
      <c r="Y657" s="365"/>
      <c r="Z657" s="365"/>
      <c r="AA657" s="365"/>
    </row>
    <row r="658" spans="1:27" ht="15.75" customHeight="1" x14ac:dyDescent="0.25">
      <c r="A658" s="365"/>
      <c r="B658" s="365"/>
      <c r="C658" s="365"/>
      <c r="D658" s="365"/>
      <c r="E658" s="365"/>
      <c r="F658" s="365"/>
      <c r="G658" s="365"/>
      <c r="H658" s="365"/>
      <c r="I658" s="365"/>
      <c r="J658" s="365"/>
      <c r="K658" s="365"/>
      <c r="L658" s="365"/>
      <c r="M658" s="365"/>
      <c r="N658" s="365"/>
      <c r="O658" s="365"/>
      <c r="P658" s="365"/>
      <c r="Q658" s="365"/>
      <c r="R658" s="365"/>
      <c r="S658" s="365"/>
      <c r="T658" s="365"/>
      <c r="U658" s="365"/>
      <c r="V658" s="365"/>
      <c r="W658" s="365"/>
      <c r="X658" s="365"/>
      <c r="Y658" s="365"/>
      <c r="Z658" s="365"/>
      <c r="AA658" s="365"/>
    </row>
    <row r="659" spans="1:27" ht="15.75" customHeight="1" x14ac:dyDescent="0.25">
      <c r="A659" s="365"/>
      <c r="B659" s="365"/>
      <c r="C659" s="365"/>
      <c r="D659" s="365"/>
      <c r="E659" s="365"/>
      <c r="F659" s="365"/>
      <c r="G659" s="365"/>
      <c r="H659" s="365"/>
      <c r="I659" s="365"/>
      <c r="J659" s="365"/>
      <c r="K659" s="365"/>
      <c r="L659" s="365"/>
      <c r="M659" s="365"/>
      <c r="N659" s="365"/>
      <c r="O659" s="365"/>
      <c r="P659" s="365"/>
      <c r="Q659" s="365"/>
      <c r="R659" s="365"/>
      <c r="S659" s="365"/>
      <c r="T659" s="365"/>
      <c r="U659" s="365"/>
      <c r="V659" s="365"/>
      <c r="W659" s="365"/>
      <c r="X659" s="365"/>
      <c r="Y659" s="365"/>
      <c r="Z659" s="365"/>
      <c r="AA659" s="365"/>
    </row>
    <row r="660" spans="1:27" ht="15.75" customHeight="1" x14ac:dyDescent="0.25">
      <c r="A660" s="365"/>
      <c r="B660" s="365"/>
      <c r="C660" s="365"/>
      <c r="D660" s="365"/>
      <c r="E660" s="365"/>
      <c r="F660" s="365"/>
      <c r="G660" s="365"/>
      <c r="H660" s="365"/>
      <c r="I660" s="365"/>
      <c r="J660" s="365"/>
      <c r="K660" s="365"/>
      <c r="L660" s="365"/>
      <c r="M660" s="365"/>
      <c r="N660" s="365"/>
      <c r="O660" s="365"/>
      <c r="P660" s="365"/>
      <c r="Q660" s="365"/>
      <c r="R660" s="365"/>
      <c r="S660" s="365"/>
      <c r="T660" s="365"/>
      <c r="U660" s="365"/>
      <c r="V660" s="365"/>
      <c r="W660" s="365"/>
      <c r="X660" s="365"/>
      <c r="Y660" s="365"/>
      <c r="Z660" s="365"/>
      <c r="AA660" s="365"/>
    </row>
    <row r="661" spans="1:27" ht="15.75" customHeight="1" x14ac:dyDescent="0.25">
      <c r="A661" s="365"/>
      <c r="B661" s="365"/>
      <c r="C661" s="365"/>
      <c r="D661" s="365"/>
      <c r="E661" s="365"/>
      <c r="F661" s="365"/>
      <c r="G661" s="365"/>
      <c r="H661" s="365"/>
      <c r="I661" s="365"/>
      <c r="J661" s="365"/>
      <c r="K661" s="365"/>
      <c r="L661" s="365"/>
      <c r="M661" s="365"/>
      <c r="N661" s="365"/>
      <c r="O661" s="365"/>
      <c r="P661" s="365"/>
      <c r="Q661" s="365"/>
      <c r="R661" s="365"/>
      <c r="S661" s="365"/>
      <c r="T661" s="365"/>
      <c r="U661" s="365"/>
      <c r="V661" s="365"/>
      <c r="W661" s="365"/>
      <c r="X661" s="365"/>
      <c r="Y661" s="365"/>
      <c r="Z661" s="365"/>
      <c r="AA661" s="365"/>
    </row>
    <row r="662" spans="1:27" ht="15.75" customHeight="1" x14ac:dyDescent="0.25">
      <c r="A662" s="365"/>
      <c r="B662" s="365"/>
      <c r="C662" s="365"/>
      <c r="D662" s="365"/>
      <c r="E662" s="365"/>
      <c r="F662" s="365"/>
      <c r="G662" s="365"/>
      <c r="H662" s="365"/>
      <c r="I662" s="365"/>
      <c r="J662" s="365"/>
      <c r="K662" s="365"/>
      <c r="L662" s="365"/>
      <c r="M662" s="365"/>
      <c r="N662" s="365"/>
      <c r="O662" s="365"/>
      <c r="P662" s="365"/>
      <c r="Q662" s="365"/>
      <c r="R662" s="365"/>
      <c r="S662" s="365"/>
      <c r="T662" s="365"/>
      <c r="U662" s="365"/>
      <c r="V662" s="365"/>
      <c r="W662" s="365"/>
      <c r="X662" s="365"/>
      <c r="Y662" s="365"/>
      <c r="Z662" s="365"/>
      <c r="AA662" s="365"/>
    </row>
    <row r="663" spans="1:27" ht="15.75" customHeight="1" x14ac:dyDescent="0.25">
      <c r="A663" s="365"/>
      <c r="B663" s="365"/>
      <c r="C663" s="365"/>
      <c r="D663" s="365"/>
      <c r="E663" s="365"/>
      <c r="F663" s="365"/>
      <c r="G663" s="365"/>
      <c r="H663" s="365"/>
      <c r="I663" s="365"/>
      <c r="J663" s="365"/>
      <c r="K663" s="365"/>
      <c r="L663" s="365"/>
      <c r="M663" s="365"/>
      <c r="N663" s="365"/>
      <c r="O663" s="365"/>
      <c r="P663" s="365"/>
      <c r="Q663" s="365"/>
      <c r="R663" s="365"/>
      <c r="S663" s="365"/>
      <c r="T663" s="365"/>
      <c r="U663" s="365"/>
      <c r="V663" s="365"/>
      <c r="W663" s="365"/>
      <c r="X663" s="365"/>
      <c r="Y663" s="365"/>
      <c r="Z663" s="365"/>
      <c r="AA663" s="365"/>
    </row>
    <row r="664" spans="1:27" ht="15.75" customHeight="1" x14ac:dyDescent="0.25">
      <c r="A664" s="365"/>
      <c r="B664" s="365"/>
      <c r="C664" s="365"/>
      <c r="D664" s="365"/>
      <c r="E664" s="365"/>
      <c r="F664" s="365"/>
      <c r="G664" s="365"/>
      <c r="H664" s="365"/>
      <c r="I664" s="365"/>
      <c r="J664" s="365"/>
      <c r="K664" s="365"/>
      <c r="L664" s="365"/>
      <c r="M664" s="365"/>
      <c r="N664" s="365"/>
      <c r="O664" s="365"/>
      <c r="P664" s="365"/>
      <c r="Q664" s="365"/>
      <c r="R664" s="365"/>
      <c r="S664" s="365"/>
      <c r="T664" s="365"/>
      <c r="U664" s="365"/>
      <c r="V664" s="365"/>
      <c r="W664" s="365"/>
      <c r="X664" s="365"/>
      <c r="Y664" s="365"/>
      <c r="Z664" s="365"/>
      <c r="AA664" s="365"/>
    </row>
    <row r="665" spans="1:27" ht="15.75" customHeight="1" x14ac:dyDescent="0.25">
      <c r="A665" s="365"/>
      <c r="B665" s="365"/>
      <c r="C665" s="365"/>
      <c r="D665" s="365"/>
      <c r="E665" s="365"/>
      <c r="F665" s="365"/>
      <c r="G665" s="365"/>
      <c r="H665" s="365"/>
      <c r="I665" s="365"/>
      <c r="J665" s="365"/>
      <c r="K665" s="365"/>
      <c r="L665" s="365"/>
      <c r="M665" s="365"/>
      <c r="N665" s="365"/>
      <c r="O665" s="365"/>
      <c r="P665" s="365"/>
      <c r="Q665" s="365"/>
      <c r="R665" s="365"/>
      <c r="S665" s="365"/>
      <c r="T665" s="365"/>
      <c r="U665" s="365"/>
      <c r="V665" s="365"/>
      <c r="W665" s="365"/>
      <c r="X665" s="365"/>
      <c r="Y665" s="365"/>
      <c r="Z665" s="365"/>
      <c r="AA665" s="365"/>
    </row>
    <row r="666" spans="1:27" ht="15.75" customHeight="1" x14ac:dyDescent="0.25">
      <c r="A666" s="365"/>
      <c r="B666" s="365"/>
      <c r="C666" s="365"/>
      <c r="D666" s="365"/>
      <c r="E666" s="365"/>
      <c r="F666" s="365"/>
      <c r="G666" s="365"/>
      <c r="H666" s="365"/>
      <c r="I666" s="365"/>
      <c r="J666" s="365"/>
      <c r="K666" s="365"/>
      <c r="L666" s="365"/>
      <c r="M666" s="365"/>
      <c r="N666" s="365"/>
      <c r="O666" s="365"/>
      <c r="P666" s="365"/>
      <c r="Q666" s="365"/>
      <c r="R666" s="365"/>
      <c r="S666" s="365"/>
      <c r="T666" s="365"/>
      <c r="U666" s="365"/>
      <c r="V666" s="365"/>
      <c r="W666" s="365"/>
      <c r="X666" s="365"/>
      <c r="Y666" s="365"/>
      <c r="Z666" s="365"/>
      <c r="AA666" s="365"/>
    </row>
    <row r="667" spans="1:27" ht="15.75" customHeight="1" x14ac:dyDescent="0.25">
      <c r="A667" s="365"/>
      <c r="B667" s="365"/>
      <c r="C667" s="365"/>
      <c r="D667" s="365"/>
      <c r="E667" s="365"/>
      <c r="F667" s="365"/>
      <c r="G667" s="365"/>
      <c r="H667" s="365"/>
      <c r="I667" s="365"/>
      <c r="J667" s="365"/>
      <c r="K667" s="365"/>
      <c r="L667" s="365"/>
      <c r="M667" s="365"/>
      <c r="N667" s="365"/>
      <c r="O667" s="365"/>
      <c r="P667" s="365"/>
      <c r="Q667" s="365"/>
      <c r="R667" s="365"/>
      <c r="S667" s="365"/>
      <c r="T667" s="365"/>
      <c r="U667" s="365"/>
      <c r="V667" s="365"/>
      <c r="W667" s="365"/>
      <c r="X667" s="365"/>
      <c r="Y667" s="365"/>
      <c r="Z667" s="365"/>
      <c r="AA667" s="365"/>
    </row>
    <row r="668" spans="1:27" ht="15.75" customHeight="1" x14ac:dyDescent="0.25">
      <c r="A668" s="365"/>
      <c r="B668" s="365"/>
      <c r="C668" s="365"/>
      <c r="D668" s="365"/>
      <c r="E668" s="365"/>
      <c r="F668" s="365"/>
      <c r="G668" s="365"/>
      <c r="H668" s="365"/>
      <c r="I668" s="365"/>
      <c r="J668" s="365"/>
      <c r="K668" s="365"/>
      <c r="L668" s="365"/>
      <c r="M668" s="365"/>
      <c r="N668" s="365"/>
      <c r="O668" s="365"/>
      <c r="P668" s="365"/>
      <c r="Q668" s="365"/>
      <c r="R668" s="365"/>
      <c r="S668" s="365"/>
      <c r="T668" s="365"/>
      <c r="U668" s="365"/>
      <c r="V668" s="365"/>
      <c r="W668" s="365"/>
      <c r="X668" s="365"/>
      <c r="Y668" s="365"/>
      <c r="Z668" s="365"/>
      <c r="AA668" s="365"/>
    </row>
    <row r="669" spans="1:27" ht="15.75" customHeight="1" x14ac:dyDescent="0.25">
      <c r="A669" s="365"/>
      <c r="B669" s="365"/>
      <c r="C669" s="365"/>
      <c r="D669" s="365"/>
      <c r="E669" s="365"/>
      <c r="F669" s="365"/>
      <c r="G669" s="365"/>
      <c r="H669" s="365"/>
      <c r="I669" s="365"/>
      <c r="J669" s="365"/>
      <c r="K669" s="365"/>
      <c r="L669" s="365"/>
      <c r="M669" s="365"/>
      <c r="N669" s="365"/>
      <c r="O669" s="365"/>
      <c r="P669" s="365"/>
      <c r="Q669" s="365"/>
      <c r="R669" s="365"/>
      <c r="S669" s="365"/>
      <c r="T669" s="365"/>
      <c r="U669" s="365"/>
      <c r="V669" s="365"/>
      <c r="W669" s="365"/>
      <c r="X669" s="365"/>
      <c r="Y669" s="365"/>
      <c r="Z669" s="365"/>
      <c r="AA669" s="365"/>
    </row>
    <row r="670" spans="1:27" ht="15.75" customHeight="1" x14ac:dyDescent="0.25">
      <c r="A670" s="365"/>
      <c r="B670" s="365"/>
      <c r="C670" s="365"/>
      <c r="D670" s="365"/>
      <c r="E670" s="365"/>
      <c r="F670" s="365"/>
      <c r="G670" s="365"/>
      <c r="H670" s="365"/>
      <c r="I670" s="365"/>
      <c r="J670" s="365"/>
      <c r="K670" s="365"/>
      <c r="L670" s="365"/>
      <c r="M670" s="365"/>
      <c r="N670" s="365"/>
      <c r="O670" s="365"/>
      <c r="P670" s="365"/>
      <c r="Q670" s="365"/>
      <c r="R670" s="365"/>
      <c r="S670" s="365"/>
      <c r="T670" s="365"/>
      <c r="U670" s="365"/>
      <c r="V670" s="365"/>
      <c r="W670" s="365"/>
      <c r="X670" s="365"/>
      <c r="Y670" s="365"/>
      <c r="Z670" s="365"/>
      <c r="AA670" s="365"/>
    </row>
    <row r="671" spans="1:27" ht="15.75" customHeight="1" x14ac:dyDescent="0.25">
      <c r="A671" s="365"/>
      <c r="B671" s="365"/>
      <c r="C671" s="365"/>
      <c r="D671" s="365"/>
      <c r="E671" s="365"/>
      <c r="F671" s="365"/>
      <c r="G671" s="365"/>
      <c r="H671" s="365"/>
      <c r="I671" s="365"/>
      <c r="J671" s="365"/>
      <c r="K671" s="365"/>
      <c r="L671" s="365"/>
      <c r="M671" s="365"/>
      <c r="N671" s="365"/>
      <c r="O671" s="365"/>
      <c r="P671" s="365"/>
      <c r="Q671" s="365"/>
      <c r="R671" s="365"/>
      <c r="S671" s="365"/>
      <c r="T671" s="365"/>
      <c r="U671" s="365"/>
      <c r="V671" s="365"/>
      <c r="W671" s="365"/>
      <c r="X671" s="365"/>
      <c r="Y671" s="365"/>
      <c r="Z671" s="365"/>
      <c r="AA671" s="365"/>
    </row>
    <row r="672" spans="1:27" ht="15.75" customHeight="1" x14ac:dyDescent="0.25">
      <c r="A672" s="365"/>
      <c r="B672" s="365"/>
      <c r="C672" s="365"/>
      <c r="D672" s="365"/>
      <c r="E672" s="365"/>
      <c r="F672" s="365"/>
      <c r="G672" s="365"/>
      <c r="H672" s="365"/>
      <c r="I672" s="365"/>
      <c r="J672" s="365"/>
      <c r="K672" s="365"/>
      <c r="L672" s="365"/>
      <c r="M672" s="365"/>
      <c r="N672" s="365"/>
      <c r="O672" s="365"/>
      <c r="P672" s="365"/>
      <c r="Q672" s="365"/>
      <c r="R672" s="365"/>
      <c r="S672" s="365"/>
      <c r="T672" s="365"/>
      <c r="U672" s="365"/>
      <c r="V672" s="365"/>
      <c r="W672" s="365"/>
      <c r="X672" s="365"/>
      <c r="Y672" s="365"/>
      <c r="Z672" s="365"/>
      <c r="AA672" s="365"/>
    </row>
    <row r="673" spans="1:27" ht="15.75" customHeight="1" x14ac:dyDescent="0.25">
      <c r="A673" s="365"/>
      <c r="B673" s="365"/>
      <c r="C673" s="365"/>
      <c r="D673" s="365"/>
      <c r="E673" s="365"/>
      <c r="F673" s="365"/>
      <c r="G673" s="365"/>
      <c r="H673" s="365"/>
      <c r="I673" s="365"/>
      <c r="J673" s="365"/>
      <c r="K673" s="365"/>
      <c r="L673" s="365"/>
      <c r="M673" s="365"/>
      <c r="N673" s="365"/>
      <c r="O673" s="365"/>
      <c r="P673" s="365"/>
      <c r="Q673" s="365"/>
      <c r="R673" s="365"/>
      <c r="S673" s="365"/>
      <c r="T673" s="365"/>
      <c r="U673" s="365"/>
      <c r="V673" s="365"/>
      <c r="W673" s="365"/>
      <c r="X673" s="365"/>
      <c r="Y673" s="365"/>
      <c r="Z673" s="365"/>
      <c r="AA673" s="365"/>
    </row>
    <row r="674" spans="1:27" ht="15.75" customHeight="1" x14ac:dyDescent="0.25">
      <c r="A674" s="365"/>
      <c r="B674" s="365"/>
      <c r="C674" s="365"/>
      <c r="D674" s="365"/>
      <c r="E674" s="365"/>
      <c r="F674" s="365"/>
      <c r="G674" s="365"/>
      <c r="H674" s="365"/>
      <c r="I674" s="365"/>
      <c r="J674" s="365"/>
      <c r="K674" s="365"/>
      <c r="L674" s="365"/>
      <c r="M674" s="365"/>
      <c r="N674" s="365"/>
      <c r="O674" s="365"/>
      <c r="P674" s="365"/>
      <c r="Q674" s="365"/>
      <c r="R674" s="365"/>
      <c r="S674" s="365"/>
      <c r="T674" s="365"/>
      <c r="U674" s="365"/>
      <c r="V674" s="365"/>
      <c r="W674" s="365"/>
      <c r="X674" s="365"/>
      <c r="Y674" s="365"/>
      <c r="Z674" s="365"/>
      <c r="AA674" s="365"/>
    </row>
    <row r="675" spans="1:27" ht="15.75" customHeight="1" x14ac:dyDescent="0.25">
      <c r="A675" s="365"/>
      <c r="B675" s="365"/>
      <c r="C675" s="365"/>
      <c r="D675" s="365"/>
      <c r="E675" s="365"/>
      <c r="F675" s="365"/>
      <c r="G675" s="365"/>
      <c r="H675" s="365"/>
      <c r="I675" s="365"/>
      <c r="J675" s="365"/>
      <c r="K675" s="365"/>
      <c r="L675" s="365"/>
      <c r="M675" s="365"/>
      <c r="N675" s="365"/>
      <c r="O675" s="365"/>
      <c r="P675" s="365"/>
      <c r="Q675" s="365"/>
      <c r="R675" s="365"/>
      <c r="S675" s="365"/>
      <c r="T675" s="365"/>
      <c r="U675" s="365"/>
      <c r="V675" s="365"/>
      <c r="W675" s="365"/>
      <c r="X675" s="365"/>
      <c r="Y675" s="365"/>
      <c r="Z675" s="365"/>
      <c r="AA675" s="365"/>
    </row>
    <row r="676" spans="1:27" ht="15.75" customHeight="1" x14ac:dyDescent="0.25">
      <c r="A676" s="365"/>
      <c r="B676" s="365"/>
      <c r="C676" s="365"/>
      <c r="D676" s="365"/>
      <c r="E676" s="365"/>
      <c r="F676" s="365"/>
      <c r="G676" s="365"/>
      <c r="H676" s="365"/>
      <c r="I676" s="365"/>
      <c r="J676" s="365"/>
      <c r="K676" s="365"/>
      <c r="L676" s="365"/>
      <c r="M676" s="365"/>
      <c r="N676" s="365"/>
      <c r="O676" s="365"/>
      <c r="P676" s="365"/>
      <c r="Q676" s="365"/>
      <c r="R676" s="365"/>
      <c r="S676" s="365"/>
      <c r="T676" s="365"/>
      <c r="U676" s="365"/>
      <c r="V676" s="365"/>
      <c r="W676" s="365"/>
      <c r="X676" s="365"/>
      <c r="Y676" s="365"/>
      <c r="Z676" s="365"/>
      <c r="AA676" s="365"/>
    </row>
    <row r="677" spans="1:27" ht="15.75" customHeight="1" x14ac:dyDescent="0.25">
      <c r="A677" s="365"/>
      <c r="B677" s="365"/>
      <c r="C677" s="365"/>
      <c r="D677" s="365"/>
      <c r="E677" s="365"/>
      <c r="F677" s="365"/>
      <c r="G677" s="365"/>
      <c r="H677" s="365"/>
      <c r="I677" s="365"/>
      <c r="J677" s="365"/>
      <c r="K677" s="365"/>
      <c r="L677" s="365"/>
      <c r="M677" s="365"/>
      <c r="N677" s="365"/>
      <c r="O677" s="365"/>
      <c r="P677" s="365"/>
      <c r="Q677" s="365"/>
      <c r="R677" s="365"/>
      <c r="S677" s="365"/>
      <c r="T677" s="365"/>
      <c r="U677" s="365"/>
      <c r="V677" s="365"/>
      <c r="W677" s="365"/>
      <c r="X677" s="365"/>
      <c r="Y677" s="365"/>
      <c r="Z677" s="365"/>
      <c r="AA677" s="365"/>
    </row>
    <row r="678" spans="1:27" ht="15.75" customHeight="1" x14ac:dyDescent="0.25">
      <c r="A678" s="365"/>
      <c r="B678" s="365"/>
      <c r="C678" s="365"/>
      <c r="D678" s="365"/>
      <c r="E678" s="365"/>
      <c r="F678" s="365"/>
      <c r="G678" s="365"/>
      <c r="H678" s="365"/>
      <c r="I678" s="365"/>
      <c r="J678" s="365"/>
      <c r="K678" s="365"/>
      <c r="L678" s="365"/>
      <c r="M678" s="365"/>
      <c r="N678" s="365"/>
      <c r="O678" s="365"/>
      <c r="P678" s="365"/>
      <c r="Q678" s="365"/>
      <c r="R678" s="365"/>
      <c r="S678" s="365"/>
      <c r="T678" s="365"/>
      <c r="U678" s="365"/>
      <c r="V678" s="365"/>
      <c r="W678" s="365"/>
      <c r="X678" s="365"/>
      <c r="Y678" s="365"/>
      <c r="Z678" s="365"/>
      <c r="AA678" s="365"/>
    </row>
    <row r="679" spans="1:27" ht="15.75" customHeight="1" x14ac:dyDescent="0.25">
      <c r="A679" s="365"/>
      <c r="B679" s="365"/>
      <c r="C679" s="365"/>
      <c r="D679" s="365"/>
      <c r="E679" s="365"/>
      <c r="F679" s="365"/>
      <c r="G679" s="365"/>
      <c r="H679" s="365"/>
      <c r="I679" s="365"/>
      <c r="J679" s="365"/>
      <c r="K679" s="365"/>
      <c r="L679" s="365"/>
      <c r="M679" s="365"/>
      <c r="N679" s="365"/>
      <c r="O679" s="365"/>
      <c r="P679" s="365"/>
      <c r="Q679" s="365"/>
      <c r="R679" s="365"/>
      <c r="S679" s="365"/>
      <c r="T679" s="365"/>
      <c r="U679" s="365"/>
      <c r="V679" s="365"/>
      <c r="W679" s="365"/>
      <c r="X679" s="365"/>
      <c r="Y679" s="365"/>
      <c r="Z679" s="365"/>
      <c r="AA679" s="365"/>
    </row>
    <row r="680" spans="1:27" ht="15.75" customHeight="1" x14ac:dyDescent="0.25">
      <c r="A680" s="365"/>
      <c r="B680" s="365"/>
      <c r="C680" s="365"/>
      <c r="D680" s="365"/>
      <c r="E680" s="365"/>
      <c r="F680" s="365"/>
      <c r="G680" s="365"/>
      <c r="H680" s="365"/>
      <c r="I680" s="365"/>
      <c r="J680" s="365"/>
      <c r="K680" s="365"/>
      <c r="L680" s="365"/>
      <c r="M680" s="365"/>
      <c r="N680" s="365"/>
      <c r="O680" s="365"/>
      <c r="P680" s="365"/>
      <c r="Q680" s="365"/>
      <c r="R680" s="365"/>
      <c r="S680" s="365"/>
      <c r="T680" s="365"/>
      <c r="U680" s="365"/>
      <c r="V680" s="365"/>
      <c r="W680" s="365"/>
      <c r="X680" s="365"/>
      <c r="Y680" s="365"/>
      <c r="Z680" s="365"/>
      <c r="AA680" s="365"/>
    </row>
    <row r="681" spans="1:27" ht="15.75" customHeight="1" x14ac:dyDescent="0.25">
      <c r="A681" s="365"/>
      <c r="B681" s="365"/>
      <c r="C681" s="365"/>
      <c r="D681" s="365"/>
      <c r="E681" s="365"/>
      <c r="F681" s="365"/>
      <c r="G681" s="365"/>
      <c r="H681" s="365"/>
      <c r="I681" s="365"/>
      <c r="J681" s="365"/>
      <c r="K681" s="365"/>
      <c r="L681" s="365"/>
      <c r="M681" s="365"/>
      <c r="N681" s="365"/>
      <c r="O681" s="365"/>
      <c r="P681" s="365"/>
      <c r="Q681" s="365"/>
      <c r="R681" s="365"/>
      <c r="S681" s="365"/>
      <c r="T681" s="365"/>
      <c r="U681" s="365"/>
      <c r="V681" s="365"/>
      <c r="W681" s="365"/>
      <c r="X681" s="365"/>
      <c r="Y681" s="365"/>
      <c r="Z681" s="365"/>
      <c r="AA681" s="365"/>
    </row>
    <row r="682" spans="1:27" ht="15.75" customHeight="1" x14ac:dyDescent="0.25">
      <c r="A682" s="365"/>
      <c r="B682" s="365"/>
      <c r="C682" s="365"/>
      <c r="D682" s="365"/>
      <c r="E682" s="365"/>
      <c r="F682" s="365"/>
      <c r="G682" s="365"/>
      <c r="H682" s="365"/>
      <c r="I682" s="365"/>
      <c r="J682" s="365"/>
      <c r="K682" s="365"/>
      <c r="L682" s="365"/>
      <c r="M682" s="365"/>
      <c r="N682" s="365"/>
      <c r="O682" s="365"/>
      <c r="P682" s="365"/>
      <c r="Q682" s="365"/>
      <c r="R682" s="365"/>
      <c r="S682" s="365"/>
      <c r="T682" s="365"/>
      <c r="U682" s="365"/>
      <c r="V682" s="365"/>
      <c r="W682" s="365"/>
      <c r="X682" s="365"/>
      <c r="Y682" s="365"/>
      <c r="Z682" s="365"/>
      <c r="AA682" s="365"/>
    </row>
    <row r="683" spans="1:27" ht="15.75" customHeight="1" x14ac:dyDescent="0.25">
      <c r="A683" s="365"/>
      <c r="B683" s="365"/>
      <c r="C683" s="365"/>
      <c r="D683" s="365"/>
      <c r="E683" s="365"/>
      <c r="F683" s="365"/>
      <c r="G683" s="365"/>
      <c r="H683" s="365"/>
      <c r="I683" s="365"/>
      <c r="J683" s="365"/>
      <c r="K683" s="365"/>
      <c r="L683" s="365"/>
      <c r="M683" s="365"/>
      <c r="N683" s="365"/>
      <c r="O683" s="365"/>
      <c r="P683" s="365"/>
      <c r="Q683" s="365"/>
      <c r="R683" s="365"/>
      <c r="S683" s="365"/>
      <c r="T683" s="365"/>
      <c r="U683" s="365"/>
      <c r="V683" s="365"/>
      <c r="W683" s="365"/>
      <c r="X683" s="365"/>
      <c r="Y683" s="365"/>
      <c r="Z683" s="365"/>
      <c r="AA683" s="365"/>
    </row>
    <row r="684" spans="1:27" ht="15.75" customHeight="1" x14ac:dyDescent="0.25">
      <c r="A684" s="365"/>
      <c r="B684" s="365"/>
      <c r="C684" s="365"/>
      <c r="D684" s="365"/>
      <c r="E684" s="365"/>
      <c r="F684" s="365"/>
      <c r="G684" s="365"/>
      <c r="H684" s="365"/>
      <c r="I684" s="365"/>
      <c r="J684" s="365"/>
      <c r="K684" s="365"/>
      <c r="L684" s="365"/>
      <c r="M684" s="365"/>
      <c r="N684" s="365"/>
      <c r="O684" s="365"/>
      <c r="P684" s="365"/>
      <c r="Q684" s="365"/>
      <c r="R684" s="365"/>
      <c r="S684" s="365"/>
      <c r="T684" s="365"/>
      <c r="U684" s="365"/>
      <c r="V684" s="365"/>
      <c r="W684" s="365"/>
      <c r="X684" s="365"/>
      <c r="Y684" s="365"/>
      <c r="Z684" s="365"/>
      <c r="AA684" s="365"/>
    </row>
    <row r="685" spans="1:27" ht="15.75" customHeight="1" x14ac:dyDescent="0.25">
      <c r="A685" s="365"/>
      <c r="B685" s="365"/>
      <c r="C685" s="365"/>
      <c r="D685" s="365"/>
      <c r="E685" s="365"/>
      <c r="F685" s="365"/>
      <c r="G685" s="365"/>
      <c r="H685" s="365"/>
      <c r="I685" s="365"/>
      <c r="J685" s="365"/>
      <c r="K685" s="365"/>
      <c r="L685" s="365"/>
      <c r="M685" s="365"/>
      <c r="N685" s="365"/>
      <c r="O685" s="365"/>
      <c r="P685" s="365"/>
      <c r="Q685" s="365"/>
      <c r="R685" s="365"/>
      <c r="S685" s="365"/>
      <c r="T685" s="365"/>
      <c r="U685" s="365"/>
      <c r="V685" s="365"/>
      <c r="W685" s="365"/>
      <c r="X685" s="365"/>
      <c r="Y685" s="365"/>
      <c r="Z685" s="365"/>
      <c r="AA685" s="365"/>
    </row>
    <row r="686" spans="1:27" ht="15.75" customHeight="1" x14ac:dyDescent="0.25">
      <c r="A686" s="365"/>
      <c r="B686" s="365"/>
      <c r="C686" s="365"/>
      <c r="D686" s="365"/>
      <c r="E686" s="365"/>
      <c r="F686" s="365"/>
      <c r="G686" s="365"/>
      <c r="H686" s="365"/>
      <c r="I686" s="365"/>
      <c r="J686" s="365"/>
      <c r="K686" s="365"/>
      <c r="L686" s="365"/>
      <c r="M686" s="365"/>
      <c r="N686" s="365"/>
      <c r="O686" s="365"/>
      <c r="P686" s="365"/>
      <c r="Q686" s="365"/>
      <c r="R686" s="365"/>
      <c r="S686" s="365"/>
      <c r="T686" s="365"/>
      <c r="U686" s="365"/>
      <c r="V686" s="365"/>
      <c r="W686" s="365"/>
      <c r="X686" s="365"/>
      <c r="Y686" s="365"/>
      <c r="Z686" s="365"/>
      <c r="AA686" s="365"/>
    </row>
    <row r="687" spans="1:27" ht="15.75" customHeight="1" x14ac:dyDescent="0.25">
      <c r="A687" s="365"/>
      <c r="B687" s="365"/>
      <c r="C687" s="365"/>
      <c r="D687" s="365"/>
      <c r="E687" s="365"/>
      <c r="F687" s="365"/>
      <c r="G687" s="365"/>
      <c r="H687" s="365"/>
      <c r="I687" s="365"/>
      <c r="J687" s="365"/>
      <c r="K687" s="365"/>
      <c r="L687" s="365"/>
      <c r="M687" s="365"/>
      <c r="N687" s="365"/>
      <c r="O687" s="365"/>
      <c r="P687" s="365"/>
      <c r="Q687" s="365"/>
      <c r="R687" s="365"/>
      <c r="S687" s="365"/>
      <c r="T687" s="365"/>
      <c r="U687" s="365"/>
      <c r="V687" s="365"/>
      <c r="W687" s="365"/>
      <c r="X687" s="365"/>
      <c r="Y687" s="365"/>
      <c r="Z687" s="365"/>
      <c r="AA687" s="365"/>
    </row>
    <row r="688" spans="1:27" ht="15.75" customHeight="1" x14ac:dyDescent="0.25">
      <c r="A688" s="365"/>
      <c r="B688" s="365"/>
      <c r="C688" s="365"/>
      <c r="D688" s="365"/>
      <c r="E688" s="365"/>
      <c r="F688" s="365"/>
      <c r="G688" s="365"/>
      <c r="H688" s="365"/>
      <c r="I688" s="365"/>
      <c r="J688" s="365"/>
      <c r="K688" s="365"/>
      <c r="L688" s="365"/>
      <c r="M688" s="365"/>
      <c r="N688" s="365"/>
      <c r="O688" s="365"/>
      <c r="P688" s="365"/>
      <c r="Q688" s="365"/>
      <c r="R688" s="365"/>
      <c r="S688" s="365"/>
      <c r="T688" s="365"/>
      <c r="U688" s="365"/>
      <c r="V688" s="365"/>
      <c r="W688" s="365"/>
      <c r="X688" s="365"/>
      <c r="Y688" s="365"/>
      <c r="Z688" s="365"/>
      <c r="AA688" s="365"/>
    </row>
    <row r="689" spans="1:27" ht="15.75" customHeight="1" x14ac:dyDescent="0.25">
      <c r="A689" s="365"/>
      <c r="B689" s="365"/>
      <c r="C689" s="365"/>
      <c r="D689" s="365"/>
      <c r="E689" s="365"/>
      <c r="F689" s="365"/>
      <c r="G689" s="365"/>
      <c r="H689" s="365"/>
      <c r="I689" s="365"/>
      <c r="J689" s="365"/>
      <c r="K689" s="365"/>
      <c r="L689" s="365"/>
      <c r="M689" s="365"/>
      <c r="N689" s="365"/>
      <c r="O689" s="365"/>
      <c r="P689" s="365"/>
      <c r="Q689" s="365"/>
      <c r="R689" s="365"/>
      <c r="S689" s="365"/>
      <c r="T689" s="365"/>
      <c r="U689" s="365"/>
      <c r="V689" s="365"/>
      <c r="W689" s="365"/>
      <c r="X689" s="365"/>
      <c r="Y689" s="365"/>
      <c r="Z689" s="365"/>
      <c r="AA689" s="365"/>
    </row>
    <row r="690" spans="1:27" ht="15.75" customHeight="1" x14ac:dyDescent="0.25">
      <c r="A690" s="365"/>
      <c r="B690" s="365"/>
      <c r="C690" s="365"/>
      <c r="D690" s="365"/>
      <c r="E690" s="365"/>
      <c r="F690" s="365"/>
      <c r="G690" s="365"/>
      <c r="H690" s="365"/>
      <c r="I690" s="365"/>
      <c r="J690" s="365"/>
      <c r="K690" s="365"/>
      <c r="L690" s="365"/>
      <c r="M690" s="365"/>
      <c r="N690" s="365"/>
      <c r="O690" s="365"/>
      <c r="P690" s="365"/>
      <c r="Q690" s="365"/>
      <c r="R690" s="365"/>
      <c r="S690" s="365"/>
      <c r="T690" s="365"/>
      <c r="U690" s="365"/>
      <c r="V690" s="365"/>
      <c r="W690" s="365"/>
      <c r="X690" s="365"/>
      <c r="Y690" s="365"/>
      <c r="Z690" s="365"/>
      <c r="AA690" s="365"/>
    </row>
    <row r="691" spans="1:27" ht="15.75" customHeight="1" x14ac:dyDescent="0.25">
      <c r="A691" s="365"/>
      <c r="B691" s="365"/>
      <c r="C691" s="365"/>
      <c r="D691" s="365"/>
      <c r="E691" s="365"/>
      <c r="F691" s="365"/>
      <c r="G691" s="365"/>
      <c r="H691" s="365"/>
      <c r="I691" s="365"/>
      <c r="J691" s="365"/>
      <c r="K691" s="365"/>
      <c r="L691" s="365"/>
      <c r="M691" s="365"/>
      <c r="N691" s="365"/>
      <c r="O691" s="365"/>
      <c r="P691" s="365"/>
      <c r="Q691" s="365"/>
      <c r="R691" s="365"/>
      <c r="S691" s="365"/>
      <c r="T691" s="365"/>
      <c r="U691" s="365"/>
      <c r="V691" s="365"/>
      <c r="W691" s="365"/>
      <c r="X691" s="365"/>
      <c r="Y691" s="365"/>
      <c r="Z691" s="365"/>
      <c r="AA691" s="365"/>
    </row>
    <row r="692" spans="1:27" ht="15.75" customHeight="1" x14ac:dyDescent="0.25">
      <c r="A692" s="365"/>
      <c r="B692" s="365"/>
      <c r="C692" s="365"/>
      <c r="D692" s="365"/>
      <c r="E692" s="365"/>
      <c r="F692" s="365"/>
      <c r="G692" s="365"/>
      <c r="H692" s="365"/>
      <c r="I692" s="365"/>
      <c r="J692" s="365"/>
      <c r="K692" s="365"/>
      <c r="L692" s="365"/>
      <c r="M692" s="365"/>
      <c r="N692" s="365"/>
      <c r="O692" s="365"/>
      <c r="P692" s="365"/>
      <c r="Q692" s="365"/>
      <c r="R692" s="365"/>
      <c r="S692" s="365"/>
      <c r="T692" s="365"/>
      <c r="U692" s="365"/>
      <c r="V692" s="365"/>
      <c r="W692" s="365"/>
      <c r="X692" s="365"/>
      <c r="Y692" s="365"/>
      <c r="Z692" s="365"/>
      <c r="AA692" s="365"/>
    </row>
    <row r="693" spans="1:27" ht="15.75" customHeight="1" x14ac:dyDescent="0.25">
      <c r="A693" s="365"/>
      <c r="B693" s="365"/>
      <c r="C693" s="365"/>
      <c r="D693" s="365"/>
      <c r="E693" s="365"/>
      <c r="F693" s="365"/>
      <c r="G693" s="365"/>
      <c r="H693" s="365"/>
      <c r="I693" s="365"/>
      <c r="J693" s="365"/>
      <c r="K693" s="365"/>
      <c r="L693" s="365"/>
      <c r="M693" s="365"/>
      <c r="N693" s="365"/>
      <c r="O693" s="365"/>
      <c r="P693" s="365"/>
      <c r="Q693" s="365"/>
      <c r="R693" s="365"/>
      <c r="S693" s="365"/>
      <c r="T693" s="365"/>
      <c r="U693" s="365"/>
      <c r="V693" s="365"/>
      <c r="W693" s="365"/>
      <c r="X693" s="365"/>
      <c r="Y693" s="365"/>
      <c r="Z693" s="365"/>
      <c r="AA693" s="365"/>
    </row>
    <row r="694" spans="1:27" ht="15.75" customHeight="1" x14ac:dyDescent="0.25">
      <c r="A694" s="365"/>
      <c r="B694" s="365"/>
      <c r="C694" s="365"/>
      <c r="D694" s="365"/>
      <c r="E694" s="365"/>
      <c r="F694" s="365"/>
      <c r="G694" s="365"/>
      <c r="H694" s="365"/>
      <c r="I694" s="365"/>
      <c r="J694" s="365"/>
      <c r="K694" s="365"/>
      <c r="L694" s="365"/>
      <c r="M694" s="365"/>
      <c r="N694" s="365"/>
      <c r="O694" s="365"/>
      <c r="P694" s="365"/>
      <c r="Q694" s="365"/>
      <c r="R694" s="365"/>
      <c r="S694" s="365"/>
      <c r="T694" s="365"/>
      <c r="U694" s="365"/>
      <c r="V694" s="365"/>
      <c r="W694" s="365"/>
      <c r="X694" s="365"/>
      <c r="Y694" s="365"/>
      <c r="Z694" s="365"/>
      <c r="AA694" s="365"/>
    </row>
    <row r="695" spans="1:27" ht="15.75" customHeight="1" x14ac:dyDescent="0.25">
      <c r="A695" s="365"/>
      <c r="B695" s="365"/>
      <c r="C695" s="365"/>
      <c r="D695" s="365"/>
      <c r="E695" s="365"/>
      <c r="F695" s="365"/>
      <c r="G695" s="365"/>
      <c r="H695" s="365"/>
      <c r="I695" s="365"/>
      <c r="J695" s="365"/>
      <c r="K695" s="365"/>
      <c r="L695" s="365"/>
      <c r="M695" s="365"/>
      <c r="N695" s="365"/>
      <c r="O695" s="365"/>
      <c r="P695" s="365"/>
      <c r="Q695" s="365"/>
      <c r="R695" s="365"/>
      <c r="S695" s="365"/>
      <c r="T695" s="365"/>
      <c r="U695" s="365"/>
      <c r="V695" s="365"/>
      <c r="W695" s="365"/>
      <c r="X695" s="365"/>
      <c r="Y695" s="365"/>
      <c r="Z695" s="365"/>
      <c r="AA695" s="365"/>
    </row>
    <row r="696" spans="1:27" ht="15.75" customHeight="1" x14ac:dyDescent="0.25">
      <c r="A696" s="365"/>
      <c r="B696" s="365"/>
      <c r="C696" s="365"/>
      <c r="D696" s="365"/>
      <c r="E696" s="365"/>
      <c r="F696" s="365"/>
      <c r="G696" s="365"/>
      <c r="H696" s="365"/>
      <c r="I696" s="365"/>
      <c r="J696" s="365"/>
      <c r="K696" s="365"/>
      <c r="L696" s="365"/>
      <c r="M696" s="365"/>
      <c r="N696" s="365"/>
      <c r="O696" s="365"/>
      <c r="P696" s="365"/>
      <c r="Q696" s="365"/>
      <c r="R696" s="365"/>
      <c r="S696" s="365"/>
      <c r="T696" s="365"/>
      <c r="U696" s="365"/>
      <c r="V696" s="365"/>
      <c r="W696" s="365"/>
      <c r="X696" s="365"/>
      <c r="Y696" s="365"/>
      <c r="Z696" s="365"/>
      <c r="AA696" s="365"/>
    </row>
    <row r="697" spans="1:27" ht="15.75" customHeight="1" x14ac:dyDescent="0.25">
      <c r="A697" s="365"/>
      <c r="B697" s="365"/>
      <c r="C697" s="365"/>
      <c r="D697" s="365"/>
      <c r="E697" s="365"/>
      <c r="F697" s="365"/>
      <c r="G697" s="365"/>
      <c r="H697" s="365"/>
      <c r="I697" s="365"/>
      <c r="J697" s="365"/>
      <c r="K697" s="365"/>
      <c r="L697" s="365"/>
      <c r="M697" s="365"/>
      <c r="N697" s="365"/>
      <c r="O697" s="365"/>
      <c r="P697" s="365"/>
      <c r="Q697" s="365"/>
      <c r="R697" s="365"/>
      <c r="S697" s="365"/>
      <c r="T697" s="365"/>
      <c r="U697" s="365"/>
      <c r="V697" s="365"/>
      <c r="W697" s="365"/>
      <c r="X697" s="365"/>
      <c r="Y697" s="365"/>
      <c r="Z697" s="365"/>
      <c r="AA697" s="365"/>
    </row>
    <row r="698" spans="1:27" ht="15.75" customHeight="1" x14ac:dyDescent="0.25">
      <c r="A698" s="365"/>
      <c r="B698" s="365"/>
      <c r="C698" s="365"/>
      <c r="D698" s="365"/>
      <c r="E698" s="365"/>
      <c r="F698" s="365"/>
      <c r="G698" s="365"/>
      <c r="H698" s="365"/>
      <c r="I698" s="365"/>
      <c r="J698" s="365"/>
      <c r="K698" s="365"/>
      <c r="L698" s="365"/>
      <c r="M698" s="365"/>
      <c r="N698" s="365"/>
      <c r="O698" s="365"/>
      <c r="P698" s="365"/>
      <c r="Q698" s="365"/>
      <c r="R698" s="365"/>
      <c r="S698" s="365"/>
      <c r="T698" s="365"/>
      <c r="U698" s="365"/>
      <c r="V698" s="365"/>
      <c r="W698" s="365"/>
      <c r="X698" s="365"/>
      <c r="Y698" s="365"/>
      <c r="Z698" s="365"/>
      <c r="AA698" s="365"/>
    </row>
    <row r="699" spans="1:27" ht="15.75" customHeight="1" x14ac:dyDescent="0.25">
      <c r="A699" s="365"/>
      <c r="B699" s="365"/>
      <c r="C699" s="365"/>
      <c r="D699" s="365"/>
      <c r="E699" s="365"/>
      <c r="F699" s="365"/>
      <c r="G699" s="365"/>
      <c r="H699" s="365"/>
      <c r="I699" s="365"/>
      <c r="J699" s="365"/>
      <c r="K699" s="365"/>
      <c r="L699" s="365"/>
      <c r="M699" s="365"/>
      <c r="N699" s="365"/>
      <c r="O699" s="365"/>
      <c r="P699" s="365"/>
      <c r="Q699" s="365"/>
      <c r="R699" s="365"/>
      <c r="S699" s="365"/>
      <c r="T699" s="365"/>
      <c r="U699" s="365"/>
      <c r="V699" s="365"/>
      <c r="W699" s="365"/>
      <c r="X699" s="365"/>
      <c r="Y699" s="365"/>
      <c r="Z699" s="365"/>
      <c r="AA699" s="365"/>
    </row>
    <row r="700" spans="1:27" ht="15.75" customHeight="1" x14ac:dyDescent="0.25">
      <c r="A700" s="365"/>
      <c r="B700" s="365"/>
      <c r="C700" s="365"/>
      <c r="D700" s="365"/>
      <c r="E700" s="365"/>
      <c r="F700" s="365"/>
      <c r="G700" s="365"/>
      <c r="H700" s="365"/>
      <c r="I700" s="365"/>
      <c r="J700" s="365"/>
      <c r="K700" s="365"/>
      <c r="L700" s="365"/>
      <c r="M700" s="365"/>
      <c r="N700" s="365"/>
      <c r="O700" s="365"/>
      <c r="P700" s="365"/>
      <c r="Q700" s="365"/>
      <c r="R700" s="365"/>
      <c r="S700" s="365"/>
      <c r="T700" s="365"/>
      <c r="U700" s="365"/>
      <c r="V700" s="365"/>
      <c r="W700" s="365"/>
      <c r="X700" s="365"/>
      <c r="Y700" s="365"/>
      <c r="Z700" s="365"/>
      <c r="AA700" s="365"/>
    </row>
    <row r="701" spans="1:27" ht="15.75" customHeight="1" x14ac:dyDescent="0.25">
      <c r="A701" s="365"/>
      <c r="B701" s="365"/>
      <c r="C701" s="365"/>
      <c r="D701" s="365"/>
      <c r="E701" s="365"/>
      <c r="F701" s="365"/>
      <c r="G701" s="365"/>
      <c r="H701" s="365"/>
      <c r="I701" s="365"/>
      <c r="J701" s="365"/>
      <c r="K701" s="365"/>
      <c r="L701" s="365"/>
      <c r="M701" s="365"/>
      <c r="N701" s="365"/>
      <c r="O701" s="365"/>
      <c r="P701" s="365"/>
      <c r="Q701" s="365"/>
      <c r="R701" s="365"/>
      <c r="S701" s="365"/>
      <c r="T701" s="365"/>
      <c r="U701" s="365"/>
      <c r="V701" s="365"/>
      <c r="W701" s="365"/>
      <c r="X701" s="365"/>
      <c r="Y701" s="365"/>
      <c r="Z701" s="365"/>
      <c r="AA701" s="365"/>
    </row>
    <row r="702" spans="1:27" ht="15.75" customHeight="1" x14ac:dyDescent="0.25">
      <c r="A702" s="365"/>
      <c r="B702" s="365"/>
      <c r="C702" s="365"/>
      <c r="D702" s="365"/>
      <c r="E702" s="365"/>
      <c r="F702" s="365"/>
      <c r="G702" s="365"/>
      <c r="H702" s="365"/>
      <c r="I702" s="365"/>
      <c r="J702" s="365"/>
      <c r="K702" s="365"/>
      <c r="L702" s="365"/>
      <c r="M702" s="365"/>
      <c r="N702" s="365"/>
      <c r="O702" s="365"/>
      <c r="P702" s="365"/>
      <c r="Q702" s="365"/>
      <c r="R702" s="365"/>
      <c r="S702" s="365"/>
      <c r="T702" s="365"/>
      <c r="U702" s="365"/>
      <c r="V702" s="365"/>
      <c r="W702" s="365"/>
      <c r="X702" s="365"/>
      <c r="Y702" s="365"/>
      <c r="Z702" s="365"/>
      <c r="AA702" s="365"/>
    </row>
    <row r="703" spans="1:27" ht="15.75" customHeight="1" x14ac:dyDescent="0.25">
      <c r="A703" s="365"/>
      <c r="B703" s="365"/>
      <c r="C703" s="365"/>
      <c r="D703" s="365"/>
      <c r="E703" s="365"/>
      <c r="F703" s="365"/>
      <c r="G703" s="365"/>
      <c r="H703" s="365"/>
      <c r="I703" s="365"/>
      <c r="J703" s="365"/>
      <c r="K703" s="365"/>
      <c r="L703" s="365"/>
      <c r="M703" s="365"/>
      <c r="N703" s="365"/>
      <c r="O703" s="365"/>
      <c r="P703" s="365"/>
      <c r="Q703" s="365"/>
      <c r="R703" s="365"/>
      <c r="S703" s="365"/>
      <c r="T703" s="365"/>
      <c r="U703" s="365"/>
      <c r="V703" s="365"/>
      <c r="W703" s="365"/>
      <c r="X703" s="365"/>
      <c r="Y703" s="365"/>
      <c r="Z703" s="365"/>
      <c r="AA703" s="365"/>
    </row>
    <row r="704" spans="1:27" ht="15.75" customHeight="1" x14ac:dyDescent="0.25">
      <c r="A704" s="365"/>
      <c r="B704" s="365"/>
      <c r="C704" s="365"/>
      <c r="D704" s="365"/>
      <c r="E704" s="365"/>
      <c r="F704" s="365"/>
      <c r="G704" s="365"/>
      <c r="H704" s="365"/>
      <c r="I704" s="365"/>
      <c r="J704" s="365"/>
      <c r="K704" s="365"/>
      <c r="L704" s="365"/>
      <c r="M704" s="365"/>
      <c r="N704" s="365"/>
      <c r="O704" s="365"/>
      <c r="P704" s="365"/>
      <c r="Q704" s="365"/>
      <c r="R704" s="365"/>
      <c r="S704" s="365"/>
      <c r="T704" s="365"/>
      <c r="U704" s="365"/>
      <c r="V704" s="365"/>
      <c r="W704" s="365"/>
      <c r="X704" s="365"/>
      <c r="Y704" s="365"/>
      <c r="Z704" s="365"/>
      <c r="AA704" s="365"/>
    </row>
    <row r="705" spans="1:27" ht="15.75" customHeight="1" x14ac:dyDescent="0.25">
      <c r="A705" s="365"/>
      <c r="B705" s="365"/>
      <c r="C705" s="365"/>
      <c r="D705" s="365"/>
      <c r="E705" s="365"/>
      <c r="F705" s="365"/>
      <c r="G705" s="365"/>
      <c r="H705" s="365"/>
      <c r="I705" s="365"/>
      <c r="J705" s="365"/>
      <c r="K705" s="365"/>
      <c r="L705" s="365"/>
      <c r="M705" s="365"/>
      <c r="N705" s="365"/>
      <c r="O705" s="365"/>
      <c r="P705" s="365"/>
      <c r="Q705" s="365"/>
      <c r="R705" s="365"/>
      <c r="S705" s="365"/>
      <c r="T705" s="365"/>
      <c r="U705" s="365"/>
      <c r="V705" s="365"/>
      <c r="W705" s="365"/>
      <c r="X705" s="365"/>
      <c r="Y705" s="365"/>
      <c r="Z705" s="365"/>
      <c r="AA705" s="365"/>
    </row>
    <row r="706" spans="1:27" ht="15.75" customHeight="1" x14ac:dyDescent="0.25">
      <c r="A706" s="365"/>
      <c r="B706" s="365"/>
      <c r="C706" s="365"/>
      <c r="D706" s="365"/>
      <c r="E706" s="365"/>
      <c r="F706" s="365"/>
      <c r="G706" s="365"/>
      <c r="H706" s="365"/>
      <c r="I706" s="365"/>
      <c r="J706" s="365"/>
      <c r="K706" s="365"/>
      <c r="L706" s="365"/>
      <c r="M706" s="365"/>
      <c r="N706" s="365"/>
      <c r="O706" s="365"/>
      <c r="P706" s="365"/>
      <c r="Q706" s="365"/>
      <c r="R706" s="365"/>
      <c r="S706" s="365"/>
      <c r="T706" s="365"/>
      <c r="U706" s="365"/>
      <c r="V706" s="365"/>
      <c r="W706" s="365"/>
      <c r="X706" s="365"/>
      <c r="Y706" s="365"/>
      <c r="Z706" s="365"/>
      <c r="AA706" s="365"/>
    </row>
    <row r="707" spans="1:27" ht="15.75" customHeight="1" x14ac:dyDescent="0.25">
      <c r="A707" s="365"/>
      <c r="B707" s="365"/>
      <c r="C707" s="365"/>
      <c r="D707" s="365"/>
      <c r="E707" s="365"/>
      <c r="F707" s="365"/>
      <c r="G707" s="365"/>
      <c r="H707" s="365"/>
      <c r="I707" s="365"/>
      <c r="J707" s="365"/>
      <c r="K707" s="365"/>
      <c r="L707" s="365"/>
      <c r="M707" s="365"/>
      <c r="N707" s="365"/>
      <c r="O707" s="365"/>
      <c r="P707" s="365"/>
      <c r="Q707" s="365"/>
      <c r="R707" s="365"/>
      <c r="S707" s="365"/>
      <c r="T707" s="365"/>
      <c r="U707" s="365"/>
      <c r="V707" s="365"/>
      <c r="W707" s="365"/>
      <c r="X707" s="365"/>
      <c r="Y707" s="365"/>
      <c r="Z707" s="365"/>
      <c r="AA707" s="365"/>
    </row>
    <row r="708" spans="1:27" ht="15.75" customHeight="1" x14ac:dyDescent="0.25">
      <c r="A708" s="365"/>
      <c r="B708" s="365"/>
      <c r="C708" s="365"/>
      <c r="D708" s="365"/>
      <c r="E708" s="365"/>
      <c r="F708" s="365"/>
      <c r="G708" s="365"/>
      <c r="H708" s="365"/>
      <c r="I708" s="365"/>
      <c r="J708" s="365"/>
      <c r="K708" s="365"/>
      <c r="L708" s="365"/>
      <c r="M708" s="365"/>
      <c r="N708" s="365"/>
      <c r="O708" s="365"/>
      <c r="P708" s="365"/>
      <c r="Q708" s="365"/>
      <c r="R708" s="365"/>
      <c r="S708" s="365"/>
      <c r="T708" s="365"/>
      <c r="U708" s="365"/>
      <c r="V708" s="365"/>
      <c r="W708" s="365"/>
      <c r="X708" s="365"/>
      <c r="Y708" s="365"/>
      <c r="Z708" s="365"/>
      <c r="AA708" s="365"/>
    </row>
    <row r="709" spans="1:27" ht="15.75" customHeight="1" x14ac:dyDescent="0.25">
      <c r="A709" s="365"/>
      <c r="B709" s="365"/>
      <c r="C709" s="365"/>
      <c r="D709" s="365"/>
      <c r="E709" s="365"/>
      <c r="F709" s="365"/>
      <c r="G709" s="365"/>
      <c r="H709" s="365"/>
      <c r="I709" s="365"/>
      <c r="J709" s="365"/>
      <c r="K709" s="365"/>
      <c r="L709" s="365"/>
      <c r="M709" s="365"/>
      <c r="N709" s="365"/>
      <c r="O709" s="365"/>
      <c r="P709" s="365"/>
      <c r="Q709" s="365"/>
      <c r="R709" s="365"/>
      <c r="S709" s="365"/>
      <c r="T709" s="365"/>
      <c r="U709" s="365"/>
      <c r="V709" s="365"/>
      <c r="W709" s="365"/>
      <c r="X709" s="365"/>
      <c r="Y709" s="365"/>
      <c r="Z709" s="365"/>
      <c r="AA709" s="365"/>
    </row>
    <row r="710" spans="1:27" ht="15.75" customHeight="1" x14ac:dyDescent="0.25">
      <c r="A710" s="365"/>
      <c r="B710" s="365"/>
      <c r="C710" s="365"/>
      <c r="D710" s="365"/>
      <c r="E710" s="365"/>
      <c r="F710" s="365"/>
      <c r="G710" s="365"/>
      <c r="H710" s="365"/>
      <c r="I710" s="365"/>
      <c r="J710" s="365"/>
      <c r="K710" s="365"/>
      <c r="L710" s="365"/>
      <c r="M710" s="365"/>
      <c r="N710" s="365"/>
      <c r="O710" s="365"/>
      <c r="P710" s="365"/>
      <c r="Q710" s="365"/>
      <c r="R710" s="365"/>
      <c r="S710" s="365"/>
      <c r="T710" s="365"/>
      <c r="U710" s="365"/>
      <c r="V710" s="365"/>
      <c r="W710" s="365"/>
      <c r="X710" s="365"/>
      <c r="Y710" s="365"/>
      <c r="Z710" s="365"/>
      <c r="AA710" s="365"/>
    </row>
    <row r="711" spans="1:27" ht="15.75" customHeight="1" x14ac:dyDescent="0.25">
      <c r="A711" s="365"/>
      <c r="B711" s="365"/>
      <c r="C711" s="365"/>
      <c r="D711" s="365"/>
      <c r="E711" s="365"/>
      <c r="F711" s="365"/>
      <c r="G711" s="365"/>
      <c r="H711" s="365"/>
      <c r="I711" s="365"/>
      <c r="J711" s="365"/>
      <c r="K711" s="365"/>
      <c r="L711" s="365"/>
      <c r="M711" s="365"/>
      <c r="N711" s="365"/>
      <c r="O711" s="365"/>
      <c r="P711" s="365"/>
      <c r="Q711" s="365"/>
      <c r="R711" s="365"/>
      <c r="S711" s="365"/>
      <c r="T711" s="365"/>
      <c r="U711" s="365"/>
      <c r="V711" s="365"/>
      <c r="W711" s="365"/>
      <c r="X711" s="365"/>
      <c r="Y711" s="365"/>
      <c r="Z711" s="365"/>
      <c r="AA711" s="365"/>
    </row>
    <row r="712" spans="1:27" ht="15.75" customHeight="1" x14ac:dyDescent="0.25">
      <c r="A712" s="365"/>
      <c r="B712" s="365"/>
      <c r="C712" s="365"/>
      <c r="D712" s="365"/>
      <c r="E712" s="365"/>
      <c r="F712" s="365"/>
      <c r="G712" s="365"/>
      <c r="H712" s="365"/>
      <c r="I712" s="365"/>
      <c r="J712" s="365"/>
      <c r="K712" s="365"/>
      <c r="L712" s="365"/>
      <c r="M712" s="365"/>
      <c r="N712" s="365"/>
      <c r="O712" s="365"/>
      <c r="P712" s="365"/>
      <c r="Q712" s="365"/>
      <c r="R712" s="365"/>
      <c r="S712" s="365"/>
      <c r="T712" s="365"/>
      <c r="U712" s="365"/>
      <c r="V712" s="365"/>
      <c r="W712" s="365"/>
      <c r="X712" s="365"/>
      <c r="Y712" s="365"/>
      <c r="Z712" s="365"/>
      <c r="AA712" s="365"/>
    </row>
    <row r="713" spans="1:27" ht="15.75" customHeight="1" x14ac:dyDescent="0.25">
      <c r="A713" s="365"/>
      <c r="B713" s="365"/>
      <c r="C713" s="365"/>
      <c r="D713" s="365"/>
      <c r="E713" s="365"/>
      <c r="F713" s="365"/>
      <c r="G713" s="365"/>
      <c r="H713" s="365"/>
      <c r="I713" s="365"/>
      <c r="J713" s="365"/>
      <c r="K713" s="365"/>
      <c r="L713" s="365"/>
      <c r="M713" s="365"/>
      <c r="N713" s="365"/>
      <c r="O713" s="365"/>
      <c r="P713" s="365"/>
      <c r="Q713" s="365"/>
      <c r="R713" s="365"/>
      <c r="S713" s="365"/>
      <c r="T713" s="365"/>
      <c r="U713" s="365"/>
      <c r="V713" s="365"/>
      <c r="W713" s="365"/>
      <c r="X713" s="365"/>
      <c r="Y713" s="365"/>
      <c r="Z713" s="365"/>
      <c r="AA713" s="365"/>
    </row>
    <row r="714" spans="1:27" ht="15.75" customHeight="1" x14ac:dyDescent="0.25">
      <c r="A714" s="365"/>
      <c r="B714" s="365"/>
      <c r="C714" s="365"/>
      <c r="D714" s="365"/>
      <c r="E714" s="365"/>
      <c r="F714" s="365"/>
      <c r="G714" s="365"/>
      <c r="H714" s="365"/>
      <c r="I714" s="365"/>
      <c r="J714" s="365"/>
      <c r="K714" s="365"/>
      <c r="L714" s="365"/>
      <c r="M714" s="365"/>
      <c r="N714" s="365"/>
      <c r="O714" s="365"/>
      <c r="P714" s="365"/>
      <c r="Q714" s="365"/>
      <c r="R714" s="365"/>
      <c r="S714" s="365"/>
      <c r="T714" s="365"/>
      <c r="U714" s="365"/>
      <c r="V714" s="365"/>
      <c r="W714" s="365"/>
      <c r="X714" s="365"/>
      <c r="Y714" s="365"/>
      <c r="Z714" s="365"/>
      <c r="AA714" s="365"/>
    </row>
    <row r="715" spans="1:27" ht="15.75" customHeight="1" x14ac:dyDescent="0.25">
      <c r="A715" s="365"/>
      <c r="B715" s="365"/>
      <c r="C715" s="365"/>
      <c r="D715" s="365"/>
      <c r="E715" s="365"/>
      <c r="F715" s="365"/>
      <c r="G715" s="365"/>
      <c r="H715" s="365"/>
      <c r="I715" s="365"/>
      <c r="J715" s="365"/>
      <c r="K715" s="365"/>
      <c r="L715" s="365"/>
      <c r="M715" s="365"/>
      <c r="N715" s="365"/>
      <c r="O715" s="365"/>
      <c r="P715" s="365"/>
      <c r="Q715" s="365"/>
      <c r="R715" s="365"/>
      <c r="S715" s="365"/>
      <c r="T715" s="365"/>
      <c r="U715" s="365"/>
      <c r="V715" s="365"/>
      <c r="W715" s="365"/>
      <c r="X715" s="365"/>
      <c r="Y715" s="365"/>
      <c r="Z715" s="365"/>
      <c r="AA715" s="365"/>
    </row>
    <row r="716" spans="1:27" ht="15.75" customHeight="1" x14ac:dyDescent="0.25">
      <c r="A716" s="365"/>
      <c r="B716" s="365"/>
      <c r="C716" s="365"/>
      <c r="D716" s="365"/>
      <c r="E716" s="365"/>
      <c r="F716" s="365"/>
      <c r="G716" s="365"/>
      <c r="H716" s="365"/>
      <c r="I716" s="365"/>
      <c r="J716" s="365"/>
      <c r="K716" s="365"/>
      <c r="L716" s="365"/>
      <c r="M716" s="365"/>
      <c r="N716" s="365"/>
      <c r="O716" s="365"/>
      <c r="P716" s="365"/>
      <c r="Q716" s="365"/>
      <c r="R716" s="365"/>
      <c r="S716" s="365"/>
      <c r="T716" s="365"/>
      <c r="U716" s="365"/>
      <c r="V716" s="365"/>
      <c r="W716" s="365"/>
      <c r="X716" s="365"/>
      <c r="Y716" s="365"/>
      <c r="Z716" s="365"/>
      <c r="AA716" s="365"/>
    </row>
    <row r="717" spans="1:27" ht="15.75" customHeight="1" x14ac:dyDescent="0.25">
      <c r="A717" s="365"/>
      <c r="B717" s="365"/>
      <c r="C717" s="365"/>
      <c r="D717" s="365"/>
      <c r="E717" s="365"/>
      <c r="F717" s="365"/>
      <c r="G717" s="365"/>
      <c r="H717" s="365"/>
      <c r="I717" s="365"/>
      <c r="J717" s="365"/>
      <c r="K717" s="365"/>
      <c r="L717" s="365"/>
      <c r="M717" s="365"/>
      <c r="N717" s="365"/>
      <c r="O717" s="365"/>
      <c r="P717" s="365"/>
      <c r="Q717" s="365"/>
      <c r="R717" s="365"/>
      <c r="S717" s="365"/>
      <c r="T717" s="365"/>
      <c r="U717" s="365"/>
      <c r="V717" s="365"/>
      <c r="W717" s="365"/>
      <c r="X717" s="365"/>
      <c r="Y717" s="365"/>
      <c r="Z717" s="365"/>
      <c r="AA717" s="365"/>
    </row>
    <row r="718" spans="1:27" ht="15.75" customHeight="1" x14ac:dyDescent="0.25">
      <c r="A718" s="365"/>
      <c r="B718" s="365"/>
      <c r="C718" s="365"/>
      <c r="D718" s="365"/>
      <c r="E718" s="365"/>
      <c r="F718" s="365"/>
      <c r="G718" s="365"/>
      <c r="H718" s="365"/>
      <c r="I718" s="365"/>
      <c r="J718" s="365"/>
      <c r="K718" s="365"/>
      <c r="L718" s="365"/>
      <c r="M718" s="365"/>
      <c r="N718" s="365"/>
      <c r="O718" s="365"/>
      <c r="P718" s="365"/>
      <c r="Q718" s="365"/>
      <c r="R718" s="365"/>
      <c r="S718" s="365"/>
      <c r="T718" s="365"/>
      <c r="U718" s="365"/>
      <c r="V718" s="365"/>
      <c r="W718" s="365"/>
      <c r="X718" s="365"/>
      <c r="Y718" s="365"/>
      <c r="Z718" s="365"/>
      <c r="AA718" s="365"/>
    </row>
    <row r="719" spans="1:27" ht="15.75" customHeight="1" x14ac:dyDescent="0.25">
      <c r="A719" s="365"/>
      <c r="B719" s="365"/>
      <c r="C719" s="365"/>
      <c r="D719" s="365"/>
      <c r="E719" s="365"/>
      <c r="F719" s="365"/>
      <c r="G719" s="365"/>
      <c r="H719" s="365"/>
      <c r="I719" s="365"/>
      <c r="J719" s="365"/>
      <c r="K719" s="365"/>
      <c r="L719" s="365"/>
      <c r="M719" s="365"/>
      <c r="N719" s="365"/>
      <c r="O719" s="365"/>
      <c r="P719" s="365"/>
      <c r="Q719" s="365"/>
      <c r="R719" s="365"/>
      <c r="S719" s="365"/>
      <c r="T719" s="365"/>
      <c r="U719" s="365"/>
      <c r="V719" s="365"/>
      <c r="W719" s="365"/>
      <c r="X719" s="365"/>
      <c r="Y719" s="365"/>
      <c r="Z719" s="365"/>
      <c r="AA719" s="365"/>
    </row>
    <row r="720" spans="1:27" ht="15.75" customHeight="1" x14ac:dyDescent="0.25">
      <c r="A720" s="365"/>
      <c r="B720" s="365"/>
      <c r="C720" s="365"/>
      <c r="D720" s="365"/>
      <c r="E720" s="365"/>
      <c r="F720" s="365"/>
      <c r="G720" s="365"/>
      <c r="H720" s="365"/>
      <c r="I720" s="365"/>
      <c r="J720" s="365"/>
      <c r="K720" s="365"/>
      <c r="L720" s="365"/>
      <c r="M720" s="365"/>
      <c r="N720" s="365"/>
      <c r="O720" s="365"/>
      <c r="P720" s="365"/>
      <c r="Q720" s="365"/>
      <c r="R720" s="365"/>
      <c r="S720" s="365"/>
      <c r="T720" s="365"/>
      <c r="U720" s="365"/>
      <c r="V720" s="365"/>
      <c r="W720" s="365"/>
      <c r="X720" s="365"/>
      <c r="Y720" s="365"/>
      <c r="Z720" s="365"/>
      <c r="AA720" s="365"/>
    </row>
    <row r="721" spans="1:27" ht="15.75" customHeight="1" x14ac:dyDescent="0.25">
      <c r="A721" s="365"/>
      <c r="B721" s="365"/>
      <c r="C721" s="365"/>
      <c r="D721" s="365"/>
      <c r="E721" s="365"/>
      <c r="F721" s="365"/>
      <c r="G721" s="365"/>
      <c r="H721" s="365"/>
      <c r="I721" s="365"/>
      <c r="J721" s="365"/>
      <c r="K721" s="365"/>
      <c r="L721" s="365"/>
      <c r="M721" s="365"/>
      <c r="N721" s="365"/>
      <c r="O721" s="365"/>
      <c r="P721" s="365"/>
      <c r="Q721" s="365"/>
      <c r="R721" s="365"/>
      <c r="S721" s="365"/>
      <c r="T721" s="365"/>
      <c r="U721" s="365"/>
      <c r="V721" s="365"/>
      <c r="W721" s="365"/>
      <c r="X721" s="365"/>
      <c r="Y721" s="365"/>
      <c r="Z721" s="365"/>
      <c r="AA721" s="365"/>
    </row>
    <row r="722" spans="1:27" ht="15.75" customHeight="1" x14ac:dyDescent="0.25">
      <c r="A722" s="365"/>
      <c r="B722" s="365"/>
      <c r="C722" s="365"/>
      <c r="D722" s="365"/>
      <c r="E722" s="365"/>
      <c r="F722" s="365"/>
      <c r="G722" s="365"/>
      <c r="H722" s="365"/>
      <c r="I722" s="365"/>
      <c r="J722" s="365"/>
      <c r="K722" s="365"/>
      <c r="L722" s="365"/>
      <c r="M722" s="365"/>
      <c r="N722" s="365"/>
      <c r="O722" s="365"/>
      <c r="P722" s="365"/>
      <c r="Q722" s="365"/>
      <c r="R722" s="365"/>
      <c r="S722" s="365"/>
      <c r="T722" s="365"/>
      <c r="U722" s="365"/>
      <c r="V722" s="365"/>
      <c r="W722" s="365"/>
      <c r="X722" s="365"/>
      <c r="Y722" s="365"/>
      <c r="Z722" s="365"/>
      <c r="AA722" s="365"/>
    </row>
    <row r="723" spans="1:27" ht="15.75" customHeight="1" x14ac:dyDescent="0.25">
      <c r="A723" s="365"/>
      <c r="B723" s="365"/>
      <c r="C723" s="365"/>
      <c r="D723" s="365"/>
      <c r="E723" s="365"/>
      <c r="F723" s="365"/>
      <c r="G723" s="365"/>
      <c r="H723" s="365"/>
      <c r="I723" s="365"/>
      <c r="J723" s="365"/>
      <c r="K723" s="365"/>
      <c r="L723" s="365"/>
      <c r="M723" s="365"/>
      <c r="N723" s="365"/>
      <c r="O723" s="365"/>
      <c r="P723" s="365"/>
      <c r="Q723" s="365"/>
      <c r="R723" s="365"/>
      <c r="S723" s="365"/>
      <c r="T723" s="365"/>
      <c r="U723" s="365"/>
      <c r="V723" s="365"/>
      <c r="W723" s="365"/>
      <c r="X723" s="365"/>
      <c r="Y723" s="365"/>
      <c r="Z723" s="365"/>
      <c r="AA723" s="365"/>
    </row>
    <row r="724" spans="1:27" ht="15.75" customHeight="1" x14ac:dyDescent="0.25">
      <c r="A724" s="365"/>
      <c r="B724" s="365"/>
      <c r="C724" s="365"/>
      <c r="D724" s="365"/>
      <c r="E724" s="365"/>
      <c r="F724" s="365"/>
      <c r="G724" s="365"/>
      <c r="H724" s="365"/>
      <c r="I724" s="365"/>
      <c r="J724" s="365"/>
      <c r="K724" s="365"/>
      <c r="L724" s="365"/>
      <c r="M724" s="365"/>
      <c r="N724" s="365"/>
      <c r="O724" s="365"/>
      <c r="P724" s="365"/>
      <c r="Q724" s="365"/>
      <c r="R724" s="365"/>
      <c r="S724" s="365"/>
      <c r="T724" s="365"/>
      <c r="U724" s="365"/>
      <c r="V724" s="365"/>
      <c r="W724" s="365"/>
      <c r="X724" s="365"/>
      <c r="Y724" s="365"/>
      <c r="Z724" s="365"/>
      <c r="AA724" s="365"/>
    </row>
    <row r="725" spans="1:27" ht="15.75" customHeight="1" x14ac:dyDescent="0.25">
      <c r="A725" s="365"/>
      <c r="B725" s="365"/>
      <c r="C725" s="365"/>
      <c r="D725" s="365"/>
      <c r="E725" s="365"/>
      <c r="F725" s="365"/>
      <c r="G725" s="365"/>
      <c r="H725" s="365"/>
      <c r="I725" s="365"/>
      <c r="J725" s="365"/>
      <c r="K725" s="365"/>
      <c r="L725" s="365"/>
      <c r="M725" s="365"/>
      <c r="N725" s="365"/>
      <c r="O725" s="365"/>
      <c r="P725" s="365"/>
      <c r="Q725" s="365"/>
      <c r="R725" s="365"/>
      <c r="S725" s="365"/>
      <c r="T725" s="365"/>
      <c r="U725" s="365"/>
      <c r="V725" s="365"/>
      <c r="W725" s="365"/>
      <c r="X725" s="365"/>
      <c r="Y725" s="365"/>
      <c r="Z725" s="365"/>
      <c r="AA725" s="365"/>
    </row>
    <row r="726" spans="1:27" ht="15.75" customHeight="1" x14ac:dyDescent="0.25">
      <c r="A726" s="365"/>
      <c r="B726" s="365"/>
      <c r="C726" s="365"/>
      <c r="D726" s="365"/>
      <c r="E726" s="365"/>
      <c r="F726" s="365"/>
      <c r="G726" s="365"/>
      <c r="H726" s="365"/>
      <c r="I726" s="365"/>
      <c r="J726" s="365"/>
      <c r="K726" s="365"/>
      <c r="L726" s="365"/>
      <c r="M726" s="365"/>
      <c r="N726" s="365"/>
      <c r="O726" s="365"/>
      <c r="P726" s="365"/>
      <c r="Q726" s="365"/>
      <c r="R726" s="365"/>
      <c r="S726" s="365"/>
      <c r="T726" s="365"/>
      <c r="U726" s="365"/>
      <c r="V726" s="365"/>
      <c r="W726" s="365"/>
      <c r="X726" s="365"/>
      <c r="Y726" s="365"/>
      <c r="Z726" s="365"/>
      <c r="AA726" s="365"/>
    </row>
    <row r="727" spans="1:27" ht="15.75" customHeight="1" x14ac:dyDescent="0.25">
      <c r="A727" s="365"/>
      <c r="B727" s="365"/>
      <c r="C727" s="365"/>
      <c r="D727" s="365"/>
      <c r="E727" s="365"/>
      <c r="F727" s="365"/>
      <c r="G727" s="365"/>
      <c r="H727" s="365"/>
      <c r="I727" s="365"/>
      <c r="J727" s="365"/>
      <c r="K727" s="365"/>
      <c r="L727" s="365"/>
      <c r="M727" s="365"/>
      <c r="N727" s="365"/>
      <c r="O727" s="365"/>
      <c r="P727" s="365"/>
      <c r="Q727" s="365"/>
      <c r="R727" s="365"/>
      <c r="S727" s="365"/>
      <c r="T727" s="365"/>
      <c r="U727" s="365"/>
      <c r="V727" s="365"/>
      <c r="W727" s="365"/>
      <c r="X727" s="365"/>
      <c r="Y727" s="365"/>
      <c r="Z727" s="365"/>
      <c r="AA727" s="365"/>
    </row>
    <row r="728" spans="1:27" ht="15.75" customHeight="1" x14ac:dyDescent="0.25">
      <c r="A728" s="365"/>
      <c r="B728" s="365"/>
      <c r="C728" s="365"/>
      <c r="D728" s="365"/>
      <c r="E728" s="365"/>
      <c r="F728" s="365"/>
      <c r="G728" s="365"/>
      <c r="H728" s="365"/>
      <c r="I728" s="365"/>
      <c r="J728" s="365"/>
      <c r="K728" s="365"/>
      <c r="L728" s="365"/>
      <c r="M728" s="365"/>
      <c r="N728" s="365"/>
      <c r="O728" s="365"/>
      <c r="P728" s="365"/>
      <c r="Q728" s="365"/>
      <c r="R728" s="365"/>
      <c r="S728" s="365"/>
      <c r="T728" s="365"/>
      <c r="U728" s="365"/>
      <c r="V728" s="365"/>
      <c r="W728" s="365"/>
      <c r="X728" s="365"/>
      <c r="Y728" s="365"/>
      <c r="Z728" s="365"/>
      <c r="AA728" s="365"/>
    </row>
    <row r="729" spans="1:27" ht="15.75" customHeight="1" x14ac:dyDescent="0.25">
      <c r="A729" s="365"/>
      <c r="B729" s="365"/>
      <c r="C729" s="365"/>
      <c r="D729" s="365"/>
      <c r="E729" s="365"/>
      <c r="F729" s="365"/>
      <c r="G729" s="365"/>
      <c r="H729" s="365"/>
      <c r="I729" s="365"/>
      <c r="J729" s="365"/>
      <c r="K729" s="365"/>
      <c r="L729" s="365"/>
      <c r="M729" s="365"/>
      <c r="N729" s="365"/>
      <c r="O729" s="365"/>
      <c r="P729" s="365"/>
      <c r="Q729" s="365"/>
      <c r="R729" s="365"/>
      <c r="S729" s="365"/>
      <c r="T729" s="365"/>
      <c r="U729" s="365"/>
      <c r="V729" s="365"/>
      <c r="W729" s="365"/>
      <c r="X729" s="365"/>
      <c r="Y729" s="365"/>
      <c r="Z729" s="365"/>
      <c r="AA729" s="365"/>
    </row>
    <row r="730" spans="1:27" ht="15.75" customHeight="1" x14ac:dyDescent="0.25">
      <c r="A730" s="365"/>
      <c r="B730" s="365"/>
      <c r="C730" s="365"/>
      <c r="D730" s="365"/>
      <c r="E730" s="365"/>
      <c r="F730" s="365"/>
      <c r="G730" s="365"/>
      <c r="H730" s="365"/>
      <c r="I730" s="365"/>
      <c r="J730" s="365"/>
      <c r="K730" s="365"/>
      <c r="L730" s="365"/>
      <c r="M730" s="365"/>
      <c r="N730" s="365"/>
      <c r="O730" s="365"/>
      <c r="P730" s="365"/>
      <c r="Q730" s="365"/>
      <c r="R730" s="365"/>
      <c r="S730" s="365"/>
      <c r="T730" s="365"/>
      <c r="U730" s="365"/>
      <c r="V730" s="365"/>
      <c r="W730" s="365"/>
      <c r="X730" s="365"/>
      <c r="Y730" s="365"/>
      <c r="Z730" s="365"/>
      <c r="AA730" s="365"/>
    </row>
    <row r="731" spans="1:27" ht="15.75" customHeight="1" x14ac:dyDescent="0.25">
      <c r="A731" s="365"/>
      <c r="B731" s="365"/>
      <c r="C731" s="365"/>
      <c r="D731" s="365"/>
      <c r="E731" s="365"/>
      <c r="F731" s="365"/>
      <c r="G731" s="365"/>
      <c r="H731" s="365"/>
      <c r="I731" s="365"/>
      <c r="J731" s="365"/>
      <c r="K731" s="365"/>
      <c r="L731" s="365"/>
      <c r="M731" s="365"/>
      <c r="N731" s="365"/>
      <c r="O731" s="365"/>
      <c r="P731" s="365"/>
      <c r="Q731" s="365"/>
      <c r="R731" s="365"/>
      <c r="S731" s="365"/>
      <c r="T731" s="365"/>
      <c r="U731" s="365"/>
      <c r="V731" s="365"/>
      <c r="W731" s="365"/>
      <c r="X731" s="365"/>
      <c r="Y731" s="365"/>
      <c r="Z731" s="365"/>
      <c r="AA731" s="365"/>
    </row>
    <row r="732" spans="1:27" ht="15.75" customHeight="1" x14ac:dyDescent="0.25">
      <c r="A732" s="365"/>
      <c r="B732" s="365"/>
      <c r="C732" s="365"/>
      <c r="D732" s="365"/>
      <c r="E732" s="365"/>
      <c r="F732" s="365"/>
      <c r="G732" s="365"/>
      <c r="H732" s="365"/>
      <c r="I732" s="365"/>
      <c r="J732" s="365"/>
      <c r="K732" s="365"/>
      <c r="L732" s="365"/>
      <c r="M732" s="365"/>
      <c r="N732" s="365"/>
      <c r="O732" s="365"/>
      <c r="P732" s="365"/>
      <c r="Q732" s="365"/>
      <c r="R732" s="365"/>
      <c r="S732" s="365"/>
      <c r="T732" s="365"/>
      <c r="U732" s="365"/>
      <c r="V732" s="365"/>
      <c r="W732" s="365"/>
      <c r="X732" s="365"/>
      <c r="Y732" s="365"/>
      <c r="Z732" s="365"/>
      <c r="AA732" s="365"/>
    </row>
    <row r="733" spans="1:27" ht="15.75" customHeight="1" x14ac:dyDescent="0.25">
      <c r="A733" s="365"/>
      <c r="B733" s="365"/>
      <c r="C733" s="365"/>
      <c r="D733" s="365"/>
      <c r="E733" s="365"/>
      <c r="F733" s="365"/>
      <c r="G733" s="365"/>
      <c r="H733" s="365"/>
      <c r="I733" s="365"/>
      <c r="J733" s="365"/>
      <c r="K733" s="365"/>
      <c r="L733" s="365"/>
      <c r="M733" s="365"/>
      <c r="N733" s="365"/>
      <c r="O733" s="365"/>
      <c r="P733" s="365"/>
      <c r="Q733" s="365"/>
      <c r="R733" s="365"/>
      <c r="S733" s="365"/>
      <c r="T733" s="365"/>
      <c r="U733" s="365"/>
      <c r="V733" s="365"/>
      <c r="W733" s="365"/>
      <c r="X733" s="365"/>
      <c r="Y733" s="365"/>
      <c r="Z733" s="365"/>
      <c r="AA733" s="365"/>
    </row>
    <row r="734" spans="1:27" ht="15.75" customHeight="1" x14ac:dyDescent="0.25">
      <c r="A734" s="365"/>
      <c r="B734" s="365"/>
      <c r="C734" s="365"/>
      <c r="D734" s="365"/>
      <c r="E734" s="365"/>
      <c r="F734" s="365"/>
      <c r="G734" s="365"/>
      <c r="H734" s="365"/>
      <c r="I734" s="365"/>
      <c r="J734" s="365"/>
      <c r="K734" s="365"/>
      <c r="L734" s="365"/>
      <c r="M734" s="365"/>
      <c r="N734" s="365"/>
      <c r="O734" s="365"/>
      <c r="P734" s="365"/>
      <c r="Q734" s="365"/>
      <c r="R734" s="365"/>
      <c r="S734" s="365"/>
      <c r="T734" s="365"/>
      <c r="U734" s="365"/>
      <c r="V734" s="365"/>
      <c r="W734" s="365"/>
      <c r="X734" s="365"/>
      <c r="Y734" s="365"/>
      <c r="Z734" s="365"/>
      <c r="AA734" s="365"/>
    </row>
    <row r="735" spans="1:27" ht="15.75" customHeight="1" x14ac:dyDescent="0.25">
      <c r="A735" s="365"/>
      <c r="B735" s="365"/>
      <c r="C735" s="365"/>
      <c r="D735" s="365"/>
      <c r="E735" s="365"/>
      <c r="F735" s="365"/>
      <c r="G735" s="365"/>
      <c r="H735" s="365"/>
      <c r="I735" s="365"/>
      <c r="J735" s="365"/>
      <c r="K735" s="365"/>
      <c r="L735" s="365"/>
      <c r="M735" s="365"/>
      <c r="N735" s="365"/>
      <c r="O735" s="365"/>
      <c r="P735" s="365"/>
      <c r="Q735" s="365"/>
      <c r="R735" s="365"/>
      <c r="S735" s="365"/>
      <c r="T735" s="365"/>
      <c r="U735" s="365"/>
      <c r="V735" s="365"/>
      <c r="W735" s="365"/>
      <c r="X735" s="365"/>
      <c r="Y735" s="365"/>
      <c r="Z735" s="365"/>
      <c r="AA735" s="365"/>
    </row>
    <row r="736" spans="1:27" ht="15.75" customHeight="1" x14ac:dyDescent="0.25">
      <c r="A736" s="365"/>
      <c r="B736" s="365"/>
      <c r="C736" s="365"/>
      <c r="D736" s="365"/>
      <c r="E736" s="365"/>
      <c r="F736" s="365"/>
      <c r="G736" s="365"/>
      <c r="H736" s="365"/>
      <c r="I736" s="365"/>
      <c r="J736" s="365"/>
      <c r="K736" s="365"/>
      <c r="L736" s="365"/>
      <c r="M736" s="365"/>
      <c r="N736" s="365"/>
      <c r="O736" s="365"/>
      <c r="P736" s="365"/>
      <c r="Q736" s="365"/>
      <c r="R736" s="365"/>
      <c r="S736" s="365"/>
      <c r="T736" s="365"/>
      <c r="U736" s="365"/>
      <c r="V736" s="365"/>
      <c r="W736" s="365"/>
      <c r="X736" s="365"/>
      <c r="Y736" s="365"/>
      <c r="Z736" s="365"/>
      <c r="AA736" s="365"/>
    </row>
    <row r="737" spans="1:27" ht="15.75" customHeight="1" x14ac:dyDescent="0.25">
      <c r="A737" s="365"/>
      <c r="B737" s="365"/>
      <c r="C737" s="365"/>
      <c r="D737" s="365"/>
      <c r="E737" s="365"/>
      <c r="F737" s="365"/>
      <c r="G737" s="365"/>
      <c r="H737" s="365"/>
      <c r="I737" s="365"/>
      <c r="J737" s="365"/>
      <c r="K737" s="365"/>
      <c r="L737" s="365"/>
      <c r="M737" s="365"/>
      <c r="N737" s="365"/>
      <c r="O737" s="365"/>
      <c r="P737" s="365"/>
      <c r="Q737" s="365"/>
      <c r="R737" s="365"/>
      <c r="S737" s="365"/>
      <c r="T737" s="365"/>
      <c r="U737" s="365"/>
      <c r="V737" s="365"/>
      <c r="W737" s="365"/>
      <c r="X737" s="365"/>
      <c r="Y737" s="365"/>
      <c r="Z737" s="365"/>
      <c r="AA737" s="365"/>
    </row>
    <row r="738" spans="1:27" ht="15.75" customHeight="1" x14ac:dyDescent="0.25">
      <c r="A738" s="365"/>
      <c r="B738" s="365"/>
      <c r="C738" s="365"/>
      <c r="D738" s="365"/>
      <c r="E738" s="365"/>
      <c r="F738" s="365"/>
      <c r="G738" s="365"/>
      <c r="H738" s="365"/>
      <c r="I738" s="365"/>
      <c r="J738" s="365"/>
      <c r="K738" s="365"/>
      <c r="L738" s="365"/>
      <c r="M738" s="365"/>
      <c r="N738" s="365"/>
      <c r="O738" s="365"/>
      <c r="P738" s="365"/>
      <c r="Q738" s="365"/>
      <c r="R738" s="365"/>
      <c r="S738" s="365"/>
      <c r="T738" s="365"/>
      <c r="U738" s="365"/>
      <c r="V738" s="365"/>
      <c r="W738" s="365"/>
      <c r="X738" s="365"/>
      <c r="Y738" s="365"/>
      <c r="Z738" s="365"/>
      <c r="AA738" s="365"/>
    </row>
    <row r="739" spans="1:27" ht="15.75" customHeight="1" x14ac:dyDescent="0.25">
      <c r="A739" s="365"/>
      <c r="B739" s="365"/>
      <c r="C739" s="365"/>
      <c r="D739" s="365"/>
      <c r="E739" s="365"/>
      <c r="F739" s="365"/>
      <c r="G739" s="365"/>
      <c r="H739" s="365"/>
      <c r="I739" s="365"/>
      <c r="J739" s="365"/>
      <c r="K739" s="365"/>
      <c r="L739" s="365"/>
      <c r="M739" s="365"/>
      <c r="N739" s="365"/>
      <c r="O739" s="365"/>
      <c r="P739" s="365"/>
      <c r="Q739" s="365"/>
      <c r="R739" s="365"/>
      <c r="S739" s="365"/>
      <c r="T739" s="365"/>
      <c r="U739" s="365"/>
      <c r="V739" s="365"/>
      <c r="W739" s="365"/>
      <c r="X739" s="365"/>
      <c r="Y739" s="365"/>
      <c r="Z739" s="365"/>
      <c r="AA739" s="365"/>
    </row>
    <row r="740" spans="1:27" ht="15.75" customHeight="1" x14ac:dyDescent="0.25">
      <c r="A740" s="365"/>
      <c r="B740" s="365"/>
      <c r="C740" s="365"/>
      <c r="D740" s="365"/>
      <c r="E740" s="365"/>
      <c r="F740" s="365"/>
      <c r="G740" s="365"/>
      <c r="H740" s="365"/>
      <c r="I740" s="365"/>
      <c r="J740" s="365"/>
      <c r="K740" s="365"/>
      <c r="L740" s="365"/>
      <c r="M740" s="365"/>
      <c r="N740" s="365"/>
      <c r="O740" s="365"/>
      <c r="P740" s="365"/>
      <c r="Q740" s="365"/>
      <c r="R740" s="365"/>
      <c r="S740" s="365"/>
      <c r="T740" s="365"/>
      <c r="U740" s="365"/>
      <c r="V740" s="365"/>
      <c r="W740" s="365"/>
      <c r="X740" s="365"/>
      <c r="Y740" s="365"/>
      <c r="Z740" s="365"/>
      <c r="AA740" s="365"/>
    </row>
    <row r="741" spans="1:27" ht="15.75" customHeight="1" x14ac:dyDescent="0.25">
      <c r="A741" s="365"/>
      <c r="B741" s="365"/>
      <c r="C741" s="365"/>
      <c r="D741" s="365"/>
      <c r="E741" s="365"/>
      <c r="F741" s="365"/>
      <c r="G741" s="365"/>
      <c r="H741" s="365"/>
      <c r="I741" s="365"/>
      <c r="J741" s="365"/>
      <c r="K741" s="365"/>
      <c r="L741" s="365"/>
      <c r="M741" s="365"/>
      <c r="N741" s="365"/>
      <c r="O741" s="365"/>
      <c r="P741" s="365"/>
      <c r="Q741" s="365"/>
      <c r="R741" s="365"/>
      <c r="S741" s="365"/>
      <c r="T741" s="365"/>
      <c r="U741" s="365"/>
      <c r="V741" s="365"/>
      <c r="W741" s="365"/>
      <c r="X741" s="365"/>
      <c r="Y741" s="365"/>
      <c r="Z741" s="365"/>
      <c r="AA741" s="365"/>
    </row>
    <row r="742" spans="1:27" ht="15.75" customHeight="1" x14ac:dyDescent="0.25">
      <c r="A742" s="365"/>
      <c r="B742" s="365"/>
      <c r="C742" s="365"/>
      <c r="D742" s="365"/>
      <c r="E742" s="365"/>
      <c r="F742" s="365"/>
      <c r="G742" s="365"/>
      <c r="H742" s="365"/>
      <c r="I742" s="365"/>
      <c r="J742" s="365"/>
      <c r="K742" s="365"/>
      <c r="L742" s="365"/>
      <c r="M742" s="365"/>
      <c r="N742" s="365"/>
      <c r="O742" s="365"/>
      <c r="P742" s="365"/>
      <c r="Q742" s="365"/>
      <c r="R742" s="365"/>
      <c r="S742" s="365"/>
      <c r="T742" s="365"/>
      <c r="U742" s="365"/>
      <c r="V742" s="365"/>
      <c r="W742" s="365"/>
      <c r="X742" s="365"/>
      <c r="Y742" s="365"/>
      <c r="Z742" s="365"/>
      <c r="AA742" s="365"/>
    </row>
    <row r="743" spans="1:27" ht="15.75" customHeight="1" x14ac:dyDescent="0.25">
      <c r="A743" s="365"/>
      <c r="B743" s="365"/>
      <c r="C743" s="365"/>
      <c r="D743" s="365"/>
      <c r="E743" s="365"/>
      <c r="F743" s="365"/>
      <c r="G743" s="365"/>
      <c r="H743" s="365"/>
      <c r="I743" s="365"/>
      <c r="J743" s="365"/>
      <c r="K743" s="365"/>
      <c r="L743" s="365"/>
      <c r="M743" s="365"/>
      <c r="N743" s="365"/>
      <c r="O743" s="365"/>
      <c r="P743" s="365"/>
      <c r="Q743" s="365"/>
      <c r="R743" s="365"/>
      <c r="S743" s="365"/>
      <c r="T743" s="365"/>
      <c r="U743" s="365"/>
      <c r="V743" s="365"/>
      <c r="W743" s="365"/>
      <c r="X743" s="365"/>
      <c r="Y743" s="365"/>
      <c r="Z743" s="365"/>
      <c r="AA743" s="365"/>
    </row>
    <row r="744" spans="1:27" ht="15.75" customHeight="1" x14ac:dyDescent="0.25">
      <c r="A744" s="365"/>
      <c r="B744" s="365"/>
      <c r="C744" s="365"/>
      <c r="D744" s="365"/>
      <c r="E744" s="365"/>
      <c r="F744" s="365"/>
      <c r="G744" s="365"/>
      <c r="H744" s="365"/>
      <c r="I744" s="365"/>
      <c r="J744" s="365"/>
      <c r="K744" s="365"/>
      <c r="L744" s="365"/>
      <c r="M744" s="365"/>
      <c r="N744" s="365"/>
      <c r="O744" s="365"/>
      <c r="P744" s="365"/>
      <c r="Q744" s="365"/>
      <c r="R744" s="365"/>
      <c r="S744" s="365"/>
      <c r="T744" s="365"/>
      <c r="U744" s="365"/>
      <c r="V744" s="365"/>
      <c r="W744" s="365"/>
      <c r="X744" s="365"/>
      <c r="Y744" s="365"/>
      <c r="Z744" s="365"/>
      <c r="AA744" s="365"/>
    </row>
    <row r="745" spans="1:27" ht="15.75" customHeight="1" x14ac:dyDescent="0.25">
      <c r="A745" s="365"/>
      <c r="B745" s="365"/>
      <c r="C745" s="365"/>
      <c r="D745" s="365"/>
      <c r="E745" s="365"/>
      <c r="F745" s="365"/>
      <c r="G745" s="365"/>
      <c r="H745" s="365"/>
      <c r="I745" s="365"/>
      <c r="J745" s="365"/>
      <c r="K745" s="365"/>
      <c r="L745" s="365"/>
      <c r="M745" s="365"/>
      <c r="N745" s="365"/>
      <c r="O745" s="365"/>
      <c r="P745" s="365"/>
      <c r="Q745" s="365"/>
      <c r="R745" s="365"/>
      <c r="S745" s="365"/>
      <c r="T745" s="365"/>
      <c r="U745" s="365"/>
      <c r="V745" s="365"/>
      <c r="W745" s="365"/>
      <c r="X745" s="365"/>
      <c r="Y745" s="365"/>
      <c r="Z745" s="365"/>
      <c r="AA745" s="365"/>
    </row>
    <row r="746" spans="1:27" ht="15.75" customHeight="1" x14ac:dyDescent="0.25">
      <c r="A746" s="365"/>
      <c r="B746" s="365"/>
      <c r="C746" s="365"/>
      <c r="D746" s="365"/>
      <c r="E746" s="365"/>
      <c r="F746" s="365"/>
      <c r="G746" s="365"/>
      <c r="H746" s="365"/>
      <c r="I746" s="365"/>
      <c r="J746" s="365"/>
      <c r="K746" s="365"/>
      <c r="L746" s="365"/>
      <c r="M746" s="365"/>
      <c r="N746" s="365"/>
      <c r="O746" s="365"/>
      <c r="P746" s="365"/>
      <c r="Q746" s="365"/>
      <c r="R746" s="365"/>
      <c r="S746" s="365"/>
      <c r="T746" s="365"/>
      <c r="U746" s="365"/>
      <c r="V746" s="365"/>
      <c r="W746" s="365"/>
      <c r="X746" s="365"/>
      <c r="Y746" s="365"/>
      <c r="Z746" s="365"/>
      <c r="AA746" s="365"/>
    </row>
    <row r="747" spans="1:27" ht="15.75" customHeight="1" x14ac:dyDescent="0.25">
      <c r="A747" s="365"/>
      <c r="B747" s="365"/>
      <c r="C747" s="365"/>
      <c r="D747" s="365"/>
      <c r="E747" s="365"/>
      <c r="F747" s="365"/>
      <c r="G747" s="365"/>
      <c r="H747" s="365"/>
      <c r="I747" s="365"/>
      <c r="J747" s="365"/>
      <c r="K747" s="365"/>
      <c r="L747" s="365"/>
      <c r="M747" s="365"/>
      <c r="N747" s="365"/>
      <c r="O747" s="365"/>
      <c r="P747" s="365"/>
      <c r="Q747" s="365"/>
      <c r="R747" s="365"/>
      <c r="S747" s="365"/>
      <c r="T747" s="365"/>
      <c r="U747" s="365"/>
      <c r="V747" s="365"/>
      <c r="W747" s="365"/>
      <c r="X747" s="365"/>
      <c r="Y747" s="365"/>
      <c r="Z747" s="365"/>
      <c r="AA747" s="365"/>
    </row>
    <row r="748" spans="1:27" ht="15.75" customHeight="1" x14ac:dyDescent="0.25">
      <c r="A748" s="365"/>
      <c r="B748" s="365"/>
      <c r="C748" s="365"/>
      <c r="D748" s="365"/>
      <c r="E748" s="365"/>
      <c r="F748" s="365"/>
      <c r="G748" s="365"/>
      <c r="H748" s="365"/>
      <c r="I748" s="365"/>
      <c r="J748" s="365"/>
      <c r="K748" s="365"/>
      <c r="L748" s="365"/>
      <c r="M748" s="365"/>
      <c r="N748" s="365"/>
      <c r="O748" s="365"/>
      <c r="P748" s="365"/>
      <c r="Q748" s="365"/>
      <c r="R748" s="365"/>
      <c r="S748" s="365"/>
      <c r="T748" s="365"/>
      <c r="U748" s="365"/>
      <c r="V748" s="365"/>
      <c r="W748" s="365"/>
      <c r="X748" s="365"/>
      <c r="Y748" s="365"/>
      <c r="Z748" s="365"/>
      <c r="AA748" s="365"/>
    </row>
    <row r="749" spans="1:27" ht="15.75" customHeight="1" x14ac:dyDescent="0.25">
      <c r="A749" s="365"/>
      <c r="B749" s="365"/>
      <c r="C749" s="365"/>
      <c r="D749" s="365"/>
      <c r="E749" s="365"/>
      <c r="F749" s="365"/>
      <c r="G749" s="365"/>
      <c r="H749" s="365"/>
      <c r="I749" s="365"/>
      <c r="J749" s="365"/>
      <c r="K749" s="365"/>
      <c r="L749" s="365"/>
      <c r="M749" s="365"/>
      <c r="N749" s="365"/>
      <c r="O749" s="365"/>
      <c r="P749" s="365"/>
      <c r="Q749" s="365"/>
      <c r="R749" s="365"/>
      <c r="S749" s="365"/>
      <c r="T749" s="365"/>
      <c r="U749" s="365"/>
      <c r="V749" s="365"/>
      <c r="W749" s="365"/>
      <c r="X749" s="365"/>
      <c r="Y749" s="365"/>
      <c r="Z749" s="365"/>
      <c r="AA749" s="365"/>
    </row>
    <row r="750" spans="1:27" ht="15.75" customHeight="1" x14ac:dyDescent="0.25">
      <c r="A750" s="365"/>
      <c r="B750" s="365"/>
      <c r="C750" s="365"/>
      <c r="D750" s="365"/>
      <c r="E750" s="365"/>
      <c r="F750" s="365"/>
      <c r="G750" s="365"/>
      <c r="H750" s="365"/>
      <c r="I750" s="365"/>
      <c r="J750" s="365"/>
      <c r="K750" s="365"/>
      <c r="L750" s="365"/>
      <c r="M750" s="365"/>
      <c r="N750" s="365"/>
      <c r="O750" s="365"/>
      <c r="P750" s="365"/>
      <c r="Q750" s="365"/>
      <c r="R750" s="365"/>
      <c r="S750" s="365"/>
      <c r="T750" s="365"/>
      <c r="U750" s="365"/>
      <c r="V750" s="365"/>
      <c r="W750" s="365"/>
      <c r="X750" s="365"/>
      <c r="Y750" s="365"/>
      <c r="Z750" s="365"/>
      <c r="AA750" s="365"/>
    </row>
    <row r="751" spans="1:27" ht="15.75" customHeight="1" x14ac:dyDescent="0.25">
      <c r="A751" s="365"/>
      <c r="B751" s="365"/>
      <c r="C751" s="365"/>
      <c r="D751" s="365"/>
      <c r="E751" s="365"/>
      <c r="F751" s="365"/>
      <c r="G751" s="365"/>
      <c r="H751" s="365"/>
      <c r="I751" s="365"/>
      <c r="J751" s="365"/>
      <c r="K751" s="365"/>
      <c r="L751" s="365"/>
      <c r="M751" s="365"/>
      <c r="N751" s="365"/>
      <c r="O751" s="365"/>
      <c r="P751" s="365"/>
      <c r="Q751" s="365"/>
      <c r="R751" s="365"/>
      <c r="S751" s="365"/>
      <c r="T751" s="365"/>
      <c r="U751" s="365"/>
      <c r="V751" s="365"/>
      <c r="W751" s="365"/>
      <c r="X751" s="365"/>
      <c r="Y751" s="365"/>
      <c r="Z751" s="365"/>
      <c r="AA751" s="365"/>
    </row>
    <row r="752" spans="1:27" ht="15.75" customHeight="1" x14ac:dyDescent="0.25">
      <c r="A752" s="365"/>
      <c r="B752" s="365"/>
      <c r="C752" s="365"/>
      <c r="D752" s="365"/>
      <c r="E752" s="365"/>
      <c r="F752" s="365"/>
      <c r="G752" s="365"/>
      <c r="H752" s="365"/>
      <c r="I752" s="365"/>
      <c r="J752" s="365"/>
      <c r="K752" s="365"/>
      <c r="L752" s="365"/>
      <c r="M752" s="365"/>
      <c r="N752" s="365"/>
      <c r="O752" s="365"/>
      <c r="P752" s="365"/>
      <c r="Q752" s="365"/>
      <c r="R752" s="365"/>
      <c r="S752" s="365"/>
      <c r="T752" s="365"/>
      <c r="U752" s="365"/>
      <c r="V752" s="365"/>
      <c r="W752" s="365"/>
      <c r="X752" s="365"/>
      <c r="Y752" s="365"/>
      <c r="Z752" s="365"/>
      <c r="AA752" s="365"/>
    </row>
    <row r="753" spans="1:27" ht="15.75" customHeight="1" x14ac:dyDescent="0.25">
      <c r="A753" s="365"/>
      <c r="B753" s="365"/>
      <c r="C753" s="365"/>
      <c r="D753" s="365"/>
      <c r="E753" s="365"/>
      <c r="F753" s="365"/>
      <c r="G753" s="365"/>
      <c r="H753" s="365"/>
      <c r="I753" s="365"/>
      <c r="J753" s="365"/>
      <c r="K753" s="365"/>
      <c r="L753" s="365"/>
      <c r="M753" s="365"/>
      <c r="N753" s="365"/>
      <c r="O753" s="365"/>
      <c r="P753" s="365"/>
      <c r="Q753" s="365"/>
      <c r="R753" s="365"/>
      <c r="S753" s="365"/>
      <c r="T753" s="365"/>
      <c r="U753" s="365"/>
      <c r="V753" s="365"/>
      <c r="W753" s="365"/>
      <c r="X753" s="365"/>
      <c r="Y753" s="365"/>
      <c r="Z753" s="365"/>
      <c r="AA753" s="365"/>
    </row>
    <row r="754" spans="1:27" ht="15.75" customHeight="1" x14ac:dyDescent="0.25">
      <c r="A754" s="365"/>
      <c r="B754" s="365"/>
      <c r="C754" s="365"/>
      <c r="D754" s="365"/>
      <c r="E754" s="365"/>
      <c r="F754" s="365"/>
      <c r="G754" s="365"/>
      <c r="H754" s="365"/>
      <c r="I754" s="365"/>
      <c r="J754" s="365"/>
      <c r="K754" s="365"/>
      <c r="L754" s="365"/>
      <c r="M754" s="365"/>
      <c r="N754" s="365"/>
      <c r="O754" s="365"/>
      <c r="P754" s="365"/>
      <c r="Q754" s="365"/>
      <c r="R754" s="365"/>
      <c r="S754" s="365"/>
      <c r="T754" s="365"/>
      <c r="U754" s="365"/>
      <c r="V754" s="365"/>
      <c r="W754" s="365"/>
      <c r="X754" s="365"/>
      <c r="Y754" s="365"/>
      <c r="Z754" s="365"/>
      <c r="AA754" s="365"/>
    </row>
    <row r="755" spans="1:27" ht="15.75" customHeight="1" x14ac:dyDescent="0.25">
      <c r="A755" s="365"/>
      <c r="B755" s="365"/>
      <c r="C755" s="365"/>
      <c r="D755" s="365"/>
      <c r="E755" s="365"/>
      <c r="F755" s="365"/>
      <c r="G755" s="365"/>
      <c r="H755" s="365"/>
      <c r="I755" s="365"/>
      <c r="J755" s="365"/>
      <c r="K755" s="365"/>
      <c r="L755" s="365"/>
      <c r="M755" s="365"/>
      <c r="N755" s="365"/>
      <c r="O755" s="365"/>
      <c r="P755" s="365"/>
      <c r="Q755" s="365"/>
      <c r="R755" s="365"/>
      <c r="S755" s="365"/>
      <c r="T755" s="365"/>
      <c r="U755" s="365"/>
      <c r="V755" s="365"/>
      <c r="W755" s="365"/>
      <c r="X755" s="365"/>
      <c r="Y755" s="365"/>
      <c r="Z755" s="365"/>
      <c r="AA755" s="365"/>
    </row>
    <row r="756" spans="1:27" ht="15.75" customHeight="1" x14ac:dyDescent="0.25">
      <c r="A756" s="365"/>
      <c r="B756" s="365"/>
      <c r="C756" s="365"/>
      <c r="D756" s="365"/>
      <c r="E756" s="365"/>
      <c r="F756" s="365"/>
      <c r="G756" s="365"/>
      <c r="H756" s="365"/>
      <c r="I756" s="365"/>
      <c r="J756" s="365"/>
      <c r="K756" s="365"/>
      <c r="L756" s="365"/>
      <c r="M756" s="365"/>
      <c r="N756" s="365"/>
      <c r="O756" s="365"/>
      <c r="P756" s="365"/>
      <c r="Q756" s="365"/>
      <c r="R756" s="365"/>
      <c r="S756" s="365"/>
      <c r="T756" s="365"/>
      <c r="U756" s="365"/>
      <c r="V756" s="365"/>
      <c r="W756" s="365"/>
      <c r="X756" s="365"/>
      <c r="Y756" s="365"/>
      <c r="Z756" s="365"/>
      <c r="AA756" s="365"/>
    </row>
    <row r="757" spans="1:27" ht="15.75" customHeight="1" x14ac:dyDescent="0.25">
      <c r="A757" s="365"/>
      <c r="B757" s="365"/>
      <c r="C757" s="365"/>
      <c r="D757" s="365"/>
      <c r="E757" s="365"/>
      <c r="F757" s="365"/>
      <c r="G757" s="365"/>
      <c r="H757" s="365"/>
      <c r="I757" s="365"/>
      <c r="J757" s="365"/>
      <c r="K757" s="365"/>
      <c r="L757" s="365"/>
      <c r="M757" s="365"/>
      <c r="N757" s="365"/>
      <c r="O757" s="365"/>
      <c r="P757" s="365"/>
      <c r="Q757" s="365"/>
      <c r="R757" s="365"/>
      <c r="S757" s="365"/>
      <c r="T757" s="365"/>
      <c r="U757" s="365"/>
      <c r="V757" s="365"/>
      <c r="W757" s="365"/>
      <c r="X757" s="365"/>
      <c r="Y757" s="365"/>
      <c r="Z757" s="365"/>
      <c r="AA757" s="365"/>
    </row>
    <row r="758" spans="1:27" ht="15.75" customHeight="1" x14ac:dyDescent="0.25">
      <c r="A758" s="365"/>
      <c r="B758" s="365"/>
      <c r="C758" s="365"/>
      <c r="D758" s="365"/>
      <c r="E758" s="365"/>
      <c r="F758" s="365"/>
      <c r="G758" s="365"/>
      <c r="H758" s="365"/>
      <c r="I758" s="365"/>
      <c r="J758" s="365"/>
      <c r="K758" s="365"/>
      <c r="L758" s="365"/>
      <c r="M758" s="365"/>
      <c r="N758" s="365"/>
      <c r="O758" s="365"/>
      <c r="P758" s="365"/>
      <c r="Q758" s="365"/>
      <c r="R758" s="365"/>
      <c r="S758" s="365"/>
      <c r="T758" s="365"/>
      <c r="U758" s="365"/>
      <c r="V758" s="365"/>
      <c r="W758" s="365"/>
      <c r="X758" s="365"/>
      <c r="Y758" s="365"/>
      <c r="Z758" s="365"/>
      <c r="AA758" s="365"/>
    </row>
    <row r="759" spans="1:27" ht="15.75" customHeight="1" x14ac:dyDescent="0.25">
      <c r="A759" s="365"/>
      <c r="B759" s="365"/>
      <c r="C759" s="365"/>
      <c r="D759" s="365"/>
      <c r="E759" s="365"/>
      <c r="F759" s="365"/>
      <c r="G759" s="365"/>
      <c r="H759" s="365"/>
      <c r="I759" s="365"/>
      <c r="J759" s="365"/>
      <c r="K759" s="365"/>
      <c r="L759" s="365"/>
      <c r="M759" s="365"/>
      <c r="N759" s="365"/>
      <c r="O759" s="365"/>
      <c r="P759" s="365"/>
      <c r="Q759" s="365"/>
      <c r="R759" s="365"/>
      <c r="S759" s="365"/>
      <c r="T759" s="365"/>
      <c r="U759" s="365"/>
      <c r="V759" s="365"/>
      <c r="W759" s="365"/>
      <c r="X759" s="365"/>
      <c r="Y759" s="365"/>
      <c r="Z759" s="365"/>
      <c r="AA759" s="365"/>
    </row>
    <row r="760" spans="1:27" ht="15.75" customHeight="1" x14ac:dyDescent="0.25">
      <c r="A760" s="365"/>
      <c r="B760" s="365"/>
      <c r="C760" s="365"/>
      <c r="D760" s="365"/>
      <c r="E760" s="365"/>
      <c r="F760" s="365"/>
      <c r="G760" s="365"/>
      <c r="H760" s="365"/>
      <c r="I760" s="365"/>
      <c r="J760" s="365"/>
      <c r="K760" s="365"/>
      <c r="L760" s="365"/>
      <c r="M760" s="365"/>
      <c r="N760" s="365"/>
      <c r="O760" s="365"/>
      <c r="P760" s="365"/>
      <c r="Q760" s="365"/>
      <c r="R760" s="365"/>
      <c r="S760" s="365"/>
      <c r="T760" s="365"/>
      <c r="U760" s="365"/>
      <c r="V760" s="365"/>
      <c r="W760" s="365"/>
      <c r="X760" s="365"/>
      <c r="Y760" s="365"/>
      <c r="Z760" s="365"/>
      <c r="AA760" s="365"/>
    </row>
    <row r="761" spans="1:27" ht="15.75" customHeight="1" x14ac:dyDescent="0.25">
      <c r="A761" s="365"/>
      <c r="B761" s="365"/>
      <c r="C761" s="365"/>
      <c r="D761" s="365"/>
      <c r="E761" s="365"/>
      <c r="F761" s="365"/>
      <c r="G761" s="365"/>
      <c r="H761" s="365"/>
      <c r="I761" s="365"/>
      <c r="J761" s="365"/>
      <c r="K761" s="365"/>
      <c r="L761" s="365"/>
      <c r="M761" s="365"/>
      <c r="N761" s="365"/>
      <c r="O761" s="365"/>
      <c r="P761" s="365"/>
      <c r="Q761" s="365"/>
      <c r="R761" s="365"/>
      <c r="S761" s="365"/>
      <c r="T761" s="365"/>
      <c r="U761" s="365"/>
      <c r="V761" s="365"/>
      <c r="W761" s="365"/>
      <c r="X761" s="365"/>
      <c r="Y761" s="365"/>
      <c r="Z761" s="365"/>
      <c r="AA761" s="365"/>
    </row>
    <row r="762" spans="1:27" ht="15.75" customHeight="1" x14ac:dyDescent="0.25">
      <c r="A762" s="365"/>
      <c r="B762" s="365"/>
      <c r="C762" s="365"/>
      <c r="D762" s="365"/>
      <c r="E762" s="365"/>
      <c r="F762" s="365"/>
      <c r="G762" s="365"/>
      <c r="H762" s="365"/>
      <c r="I762" s="365"/>
      <c r="J762" s="365"/>
      <c r="K762" s="365"/>
      <c r="L762" s="365"/>
      <c r="M762" s="365"/>
      <c r="N762" s="365"/>
      <c r="O762" s="365"/>
      <c r="P762" s="365"/>
      <c r="Q762" s="365"/>
      <c r="R762" s="365"/>
      <c r="S762" s="365"/>
      <c r="T762" s="365"/>
      <c r="U762" s="365"/>
      <c r="V762" s="365"/>
      <c r="W762" s="365"/>
      <c r="X762" s="365"/>
      <c r="Y762" s="365"/>
      <c r="Z762" s="365"/>
      <c r="AA762" s="365"/>
    </row>
    <row r="763" spans="1:27" ht="15.75" customHeight="1" x14ac:dyDescent="0.25">
      <c r="A763" s="365"/>
      <c r="B763" s="365"/>
      <c r="C763" s="365"/>
      <c r="D763" s="365"/>
      <c r="E763" s="365"/>
      <c r="F763" s="365"/>
      <c r="G763" s="365"/>
      <c r="H763" s="365"/>
      <c r="I763" s="365"/>
      <c r="J763" s="365"/>
      <c r="K763" s="365"/>
      <c r="L763" s="365"/>
      <c r="M763" s="365"/>
      <c r="N763" s="365"/>
      <c r="O763" s="365"/>
      <c r="P763" s="365"/>
      <c r="Q763" s="365"/>
      <c r="R763" s="365"/>
      <c r="S763" s="365"/>
      <c r="T763" s="365"/>
      <c r="U763" s="365"/>
      <c r="V763" s="365"/>
      <c r="W763" s="365"/>
      <c r="X763" s="365"/>
      <c r="Y763" s="365"/>
      <c r="Z763" s="365"/>
      <c r="AA763" s="365"/>
    </row>
    <row r="764" spans="1:27" ht="15.75" customHeight="1" x14ac:dyDescent="0.25">
      <c r="A764" s="365"/>
      <c r="B764" s="365"/>
      <c r="C764" s="365"/>
      <c r="D764" s="365"/>
      <c r="E764" s="365"/>
      <c r="F764" s="365"/>
      <c r="G764" s="365"/>
      <c r="H764" s="365"/>
      <c r="I764" s="365"/>
      <c r="J764" s="365"/>
      <c r="K764" s="365"/>
      <c r="L764" s="365"/>
      <c r="M764" s="365"/>
      <c r="N764" s="365"/>
      <c r="O764" s="365"/>
      <c r="P764" s="365"/>
      <c r="Q764" s="365"/>
      <c r="R764" s="365"/>
      <c r="S764" s="365"/>
      <c r="T764" s="365"/>
      <c r="U764" s="365"/>
      <c r="V764" s="365"/>
      <c r="W764" s="365"/>
      <c r="X764" s="365"/>
      <c r="Y764" s="365"/>
      <c r="Z764" s="365"/>
      <c r="AA764" s="365"/>
    </row>
    <row r="765" spans="1:27" ht="15.75" customHeight="1" x14ac:dyDescent="0.25">
      <c r="A765" s="365"/>
      <c r="B765" s="365"/>
      <c r="C765" s="365"/>
      <c r="D765" s="365"/>
      <c r="E765" s="365"/>
      <c r="F765" s="365"/>
      <c r="G765" s="365"/>
      <c r="H765" s="365"/>
      <c r="I765" s="365"/>
      <c r="J765" s="365"/>
      <c r="K765" s="365"/>
      <c r="L765" s="365"/>
      <c r="M765" s="365"/>
      <c r="N765" s="365"/>
      <c r="O765" s="365"/>
      <c r="P765" s="365"/>
      <c r="Q765" s="365"/>
      <c r="R765" s="365"/>
      <c r="S765" s="365"/>
      <c r="T765" s="365"/>
      <c r="U765" s="365"/>
      <c r="V765" s="365"/>
      <c r="W765" s="365"/>
      <c r="X765" s="365"/>
      <c r="Y765" s="365"/>
      <c r="Z765" s="365"/>
      <c r="AA765" s="365"/>
    </row>
    <row r="766" spans="1:27" ht="15.75" customHeight="1" x14ac:dyDescent="0.25">
      <c r="A766" s="365"/>
      <c r="B766" s="365"/>
      <c r="C766" s="365"/>
      <c r="D766" s="365"/>
      <c r="E766" s="365"/>
      <c r="F766" s="365"/>
      <c r="G766" s="365"/>
      <c r="H766" s="365"/>
      <c r="I766" s="365"/>
      <c r="J766" s="365"/>
      <c r="K766" s="365"/>
      <c r="L766" s="365"/>
      <c r="M766" s="365"/>
      <c r="N766" s="365"/>
      <c r="O766" s="365"/>
      <c r="P766" s="365"/>
      <c r="Q766" s="365"/>
      <c r="R766" s="365"/>
      <c r="S766" s="365"/>
      <c r="T766" s="365"/>
      <c r="U766" s="365"/>
      <c r="V766" s="365"/>
      <c r="W766" s="365"/>
      <c r="X766" s="365"/>
      <c r="Y766" s="365"/>
      <c r="Z766" s="365"/>
      <c r="AA766" s="365"/>
    </row>
    <row r="767" spans="1:27" ht="15.75" customHeight="1" x14ac:dyDescent="0.25">
      <c r="A767" s="365"/>
      <c r="B767" s="365"/>
      <c r="C767" s="365"/>
      <c r="D767" s="365"/>
      <c r="E767" s="365"/>
      <c r="F767" s="365"/>
      <c r="G767" s="365"/>
      <c r="H767" s="365"/>
      <c r="I767" s="365"/>
      <c r="J767" s="365"/>
      <c r="K767" s="365"/>
      <c r="L767" s="365"/>
      <c r="M767" s="365"/>
      <c r="N767" s="365"/>
      <c r="O767" s="365"/>
      <c r="P767" s="365"/>
      <c r="Q767" s="365"/>
      <c r="R767" s="365"/>
      <c r="S767" s="365"/>
      <c r="T767" s="365"/>
      <c r="U767" s="365"/>
      <c r="V767" s="365"/>
      <c r="W767" s="365"/>
      <c r="X767" s="365"/>
      <c r="Y767" s="365"/>
      <c r="Z767" s="365"/>
      <c r="AA767" s="365"/>
    </row>
    <row r="768" spans="1:27" ht="15.75" customHeight="1" x14ac:dyDescent="0.25">
      <c r="A768" s="365"/>
      <c r="B768" s="365"/>
      <c r="C768" s="365"/>
      <c r="D768" s="365"/>
      <c r="E768" s="365"/>
      <c r="F768" s="365"/>
      <c r="G768" s="365"/>
      <c r="H768" s="365"/>
      <c r="I768" s="365"/>
      <c r="J768" s="365"/>
      <c r="K768" s="365"/>
      <c r="L768" s="365"/>
      <c r="M768" s="365"/>
      <c r="N768" s="365"/>
      <c r="O768" s="365"/>
      <c r="P768" s="365"/>
      <c r="Q768" s="365"/>
      <c r="R768" s="365"/>
      <c r="S768" s="365"/>
      <c r="T768" s="365"/>
      <c r="U768" s="365"/>
      <c r="V768" s="365"/>
      <c r="W768" s="365"/>
      <c r="X768" s="365"/>
      <c r="Y768" s="365"/>
      <c r="Z768" s="365"/>
      <c r="AA768" s="365"/>
    </row>
    <row r="769" spans="1:27" ht="15.75" customHeight="1" x14ac:dyDescent="0.25">
      <c r="A769" s="365"/>
      <c r="B769" s="365"/>
      <c r="C769" s="365"/>
      <c r="D769" s="365"/>
      <c r="E769" s="365"/>
      <c r="F769" s="365"/>
      <c r="G769" s="365"/>
      <c r="H769" s="365"/>
      <c r="I769" s="365"/>
      <c r="J769" s="365"/>
      <c r="K769" s="365"/>
      <c r="L769" s="365"/>
      <c r="M769" s="365"/>
      <c r="N769" s="365"/>
      <c r="O769" s="365"/>
      <c r="P769" s="365"/>
      <c r="Q769" s="365"/>
      <c r="R769" s="365"/>
      <c r="S769" s="365"/>
      <c r="T769" s="365"/>
      <c r="U769" s="365"/>
      <c r="V769" s="365"/>
      <c r="W769" s="365"/>
      <c r="X769" s="365"/>
      <c r="Y769" s="365"/>
      <c r="Z769" s="365"/>
      <c r="AA769" s="365"/>
    </row>
    <row r="770" spans="1:27" ht="15.75" customHeight="1" x14ac:dyDescent="0.25">
      <c r="A770" s="365"/>
      <c r="B770" s="365"/>
      <c r="C770" s="365"/>
      <c r="D770" s="365"/>
      <c r="E770" s="365"/>
      <c r="F770" s="365"/>
      <c r="G770" s="365"/>
      <c r="H770" s="365"/>
      <c r="I770" s="365"/>
      <c r="J770" s="365"/>
      <c r="K770" s="365"/>
      <c r="L770" s="365"/>
      <c r="M770" s="365"/>
      <c r="N770" s="365"/>
      <c r="O770" s="365"/>
      <c r="P770" s="365"/>
      <c r="Q770" s="365"/>
      <c r="R770" s="365"/>
      <c r="S770" s="365"/>
      <c r="T770" s="365"/>
      <c r="U770" s="365"/>
      <c r="V770" s="365"/>
      <c r="W770" s="365"/>
      <c r="X770" s="365"/>
      <c r="Y770" s="365"/>
      <c r="Z770" s="365"/>
      <c r="AA770" s="365"/>
    </row>
    <row r="771" spans="1:27" ht="15.75" customHeight="1" x14ac:dyDescent="0.25">
      <c r="A771" s="365"/>
      <c r="B771" s="365"/>
      <c r="C771" s="365"/>
      <c r="D771" s="365"/>
      <c r="E771" s="365"/>
      <c r="F771" s="365"/>
      <c r="G771" s="365"/>
      <c r="H771" s="365"/>
      <c r="I771" s="365"/>
      <c r="J771" s="365"/>
      <c r="K771" s="365"/>
      <c r="L771" s="365"/>
      <c r="M771" s="365"/>
      <c r="N771" s="365"/>
      <c r="O771" s="365"/>
      <c r="P771" s="365"/>
      <c r="Q771" s="365"/>
      <c r="R771" s="365"/>
      <c r="S771" s="365"/>
      <c r="T771" s="365"/>
      <c r="U771" s="365"/>
      <c r="V771" s="365"/>
      <c r="W771" s="365"/>
      <c r="X771" s="365"/>
      <c r="Y771" s="365"/>
      <c r="Z771" s="365"/>
      <c r="AA771" s="365"/>
    </row>
    <row r="772" spans="1:27" ht="15.75" customHeight="1" x14ac:dyDescent="0.25">
      <c r="A772" s="365"/>
      <c r="B772" s="365"/>
      <c r="C772" s="365"/>
      <c r="D772" s="365"/>
      <c r="E772" s="365"/>
      <c r="F772" s="365"/>
      <c r="G772" s="365"/>
      <c r="H772" s="365"/>
      <c r="I772" s="365"/>
      <c r="J772" s="365"/>
      <c r="K772" s="365"/>
      <c r="L772" s="365"/>
      <c r="M772" s="365"/>
      <c r="N772" s="365"/>
      <c r="O772" s="365"/>
      <c r="P772" s="365"/>
      <c r="Q772" s="365"/>
      <c r="R772" s="365"/>
      <c r="S772" s="365"/>
      <c r="T772" s="365"/>
      <c r="U772" s="365"/>
      <c r="V772" s="365"/>
      <c r="W772" s="365"/>
      <c r="X772" s="365"/>
      <c r="Y772" s="365"/>
      <c r="Z772" s="365"/>
      <c r="AA772" s="365"/>
    </row>
    <row r="773" spans="1:27" ht="15.75" customHeight="1" x14ac:dyDescent="0.25">
      <c r="A773" s="365"/>
      <c r="B773" s="365"/>
      <c r="C773" s="365"/>
      <c r="D773" s="365"/>
      <c r="E773" s="365"/>
      <c r="F773" s="365"/>
      <c r="G773" s="365"/>
      <c r="H773" s="365"/>
      <c r="I773" s="365"/>
      <c r="J773" s="365"/>
      <c r="K773" s="365"/>
      <c r="L773" s="365"/>
      <c r="M773" s="365"/>
      <c r="N773" s="365"/>
      <c r="O773" s="365"/>
      <c r="P773" s="365"/>
      <c r="Q773" s="365"/>
      <c r="R773" s="365"/>
      <c r="S773" s="365"/>
      <c r="T773" s="365"/>
      <c r="U773" s="365"/>
      <c r="V773" s="365"/>
      <c r="W773" s="365"/>
      <c r="X773" s="365"/>
      <c r="Y773" s="365"/>
      <c r="Z773" s="365"/>
      <c r="AA773" s="365"/>
    </row>
    <row r="774" spans="1:27" ht="15.75" customHeight="1" x14ac:dyDescent="0.25">
      <c r="A774" s="365"/>
      <c r="B774" s="365"/>
      <c r="C774" s="365"/>
      <c r="D774" s="365"/>
      <c r="E774" s="365"/>
      <c r="F774" s="365"/>
      <c r="G774" s="365"/>
      <c r="H774" s="365"/>
      <c r="I774" s="365"/>
      <c r="J774" s="365"/>
      <c r="K774" s="365"/>
      <c r="L774" s="365"/>
      <c r="M774" s="365"/>
      <c r="N774" s="365"/>
      <c r="O774" s="365"/>
      <c r="P774" s="365"/>
      <c r="Q774" s="365"/>
      <c r="R774" s="365"/>
      <c r="S774" s="365"/>
      <c r="T774" s="365"/>
      <c r="U774" s="365"/>
      <c r="V774" s="365"/>
      <c r="W774" s="365"/>
      <c r="X774" s="365"/>
      <c r="Y774" s="365"/>
      <c r="Z774" s="365"/>
      <c r="AA774" s="365"/>
    </row>
    <row r="775" spans="1:27" ht="15.75" customHeight="1" x14ac:dyDescent="0.25">
      <c r="A775" s="365"/>
      <c r="B775" s="365"/>
      <c r="C775" s="365"/>
      <c r="D775" s="365"/>
      <c r="E775" s="365"/>
      <c r="F775" s="365"/>
      <c r="G775" s="365"/>
      <c r="H775" s="365"/>
      <c r="I775" s="365"/>
      <c r="J775" s="365"/>
      <c r="K775" s="365"/>
      <c r="L775" s="365"/>
      <c r="M775" s="365"/>
      <c r="N775" s="365"/>
      <c r="O775" s="365"/>
      <c r="P775" s="365"/>
      <c r="Q775" s="365"/>
      <c r="R775" s="365"/>
      <c r="S775" s="365"/>
      <c r="T775" s="365"/>
      <c r="U775" s="365"/>
      <c r="V775" s="365"/>
      <c r="W775" s="365"/>
      <c r="X775" s="365"/>
      <c r="Y775" s="365"/>
      <c r="Z775" s="365"/>
      <c r="AA775" s="365"/>
    </row>
    <row r="776" spans="1:27" ht="15.75" customHeight="1" x14ac:dyDescent="0.25">
      <c r="A776" s="365"/>
      <c r="B776" s="365"/>
      <c r="C776" s="365"/>
      <c r="D776" s="365"/>
      <c r="E776" s="365"/>
      <c r="F776" s="365"/>
      <c r="G776" s="365"/>
      <c r="H776" s="365"/>
      <c r="I776" s="365"/>
      <c r="J776" s="365"/>
      <c r="K776" s="365"/>
      <c r="L776" s="365"/>
      <c r="M776" s="365"/>
      <c r="N776" s="365"/>
      <c r="O776" s="365"/>
      <c r="P776" s="365"/>
      <c r="Q776" s="365"/>
      <c r="R776" s="365"/>
      <c r="S776" s="365"/>
      <c r="T776" s="365"/>
      <c r="U776" s="365"/>
      <c r="V776" s="365"/>
      <c r="W776" s="365"/>
      <c r="X776" s="365"/>
      <c r="Y776" s="365"/>
      <c r="Z776" s="365"/>
      <c r="AA776" s="365"/>
    </row>
    <row r="777" spans="1:27" ht="15.75" customHeight="1" x14ac:dyDescent="0.25">
      <c r="A777" s="365"/>
      <c r="B777" s="365"/>
      <c r="C777" s="365"/>
      <c r="D777" s="365"/>
      <c r="E777" s="365"/>
      <c r="F777" s="365"/>
      <c r="G777" s="365"/>
      <c r="H777" s="365"/>
      <c r="I777" s="365"/>
      <c r="J777" s="365"/>
      <c r="K777" s="365"/>
      <c r="L777" s="365"/>
      <c r="M777" s="365"/>
      <c r="N777" s="365"/>
      <c r="O777" s="365"/>
      <c r="P777" s="365"/>
      <c r="Q777" s="365"/>
      <c r="R777" s="365"/>
      <c r="S777" s="365"/>
      <c r="T777" s="365"/>
      <c r="U777" s="365"/>
      <c r="V777" s="365"/>
      <c r="W777" s="365"/>
      <c r="X777" s="365"/>
      <c r="Y777" s="365"/>
      <c r="Z777" s="365"/>
      <c r="AA777" s="365"/>
    </row>
    <row r="778" spans="1:27" ht="15.75" customHeight="1" x14ac:dyDescent="0.25">
      <c r="A778" s="365"/>
      <c r="B778" s="365"/>
      <c r="C778" s="365"/>
      <c r="D778" s="365"/>
      <c r="E778" s="365"/>
      <c r="F778" s="365"/>
      <c r="G778" s="365"/>
      <c r="H778" s="365"/>
      <c r="I778" s="365"/>
      <c r="J778" s="365"/>
      <c r="K778" s="365"/>
      <c r="L778" s="365"/>
      <c r="M778" s="365"/>
      <c r="N778" s="365"/>
      <c r="O778" s="365"/>
      <c r="P778" s="365"/>
      <c r="Q778" s="365"/>
      <c r="R778" s="365"/>
      <c r="S778" s="365"/>
      <c r="T778" s="365"/>
      <c r="U778" s="365"/>
      <c r="V778" s="365"/>
      <c r="W778" s="365"/>
      <c r="X778" s="365"/>
      <c r="Y778" s="365"/>
      <c r="Z778" s="365"/>
      <c r="AA778" s="365"/>
    </row>
    <row r="779" spans="1:27" ht="15.75" customHeight="1" x14ac:dyDescent="0.25">
      <c r="A779" s="365"/>
      <c r="B779" s="365"/>
      <c r="C779" s="365"/>
      <c r="D779" s="365"/>
      <c r="E779" s="365"/>
      <c r="F779" s="365"/>
      <c r="G779" s="365"/>
      <c r="H779" s="365"/>
      <c r="I779" s="365"/>
      <c r="J779" s="365"/>
      <c r="K779" s="365"/>
      <c r="L779" s="365"/>
      <c r="M779" s="365"/>
      <c r="N779" s="365"/>
      <c r="O779" s="365"/>
      <c r="P779" s="365"/>
      <c r="Q779" s="365"/>
      <c r="R779" s="365"/>
      <c r="S779" s="365"/>
      <c r="T779" s="365"/>
      <c r="U779" s="365"/>
      <c r="V779" s="365"/>
      <c r="W779" s="365"/>
      <c r="X779" s="365"/>
      <c r="Y779" s="365"/>
      <c r="Z779" s="365"/>
      <c r="AA779" s="365"/>
    </row>
    <row r="780" spans="1:27" ht="15.75" customHeight="1" x14ac:dyDescent="0.25">
      <c r="A780" s="365"/>
      <c r="B780" s="365"/>
      <c r="C780" s="365"/>
      <c r="D780" s="365"/>
      <c r="E780" s="365"/>
      <c r="F780" s="365"/>
      <c r="G780" s="365"/>
      <c r="H780" s="365"/>
      <c r="I780" s="365"/>
      <c r="J780" s="365"/>
      <c r="K780" s="365"/>
      <c r="L780" s="365"/>
      <c r="M780" s="365"/>
      <c r="N780" s="365"/>
      <c r="O780" s="365"/>
      <c r="P780" s="365"/>
      <c r="Q780" s="365"/>
      <c r="R780" s="365"/>
      <c r="S780" s="365"/>
      <c r="T780" s="365"/>
      <c r="U780" s="365"/>
      <c r="V780" s="365"/>
      <c r="W780" s="365"/>
      <c r="X780" s="365"/>
      <c r="Y780" s="365"/>
      <c r="Z780" s="365"/>
      <c r="AA780" s="365"/>
    </row>
    <row r="781" spans="1:27" ht="15.75" customHeight="1" x14ac:dyDescent="0.25">
      <c r="A781" s="365"/>
      <c r="B781" s="365"/>
      <c r="C781" s="365"/>
      <c r="D781" s="365"/>
      <c r="E781" s="365"/>
      <c r="F781" s="365"/>
      <c r="G781" s="365"/>
      <c r="H781" s="365"/>
      <c r="I781" s="365"/>
      <c r="J781" s="365"/>
      <c r="K781" s="365"/>
      <c r="L781" s="365"/>
      <c r="M781" s="365"/>
      <c r="N781" s="365"/>
      <c r="O781" s="365"/>
      <c r="P781" s="365"/>
      <c r="Q781" s="365"/>
      <c r="R781" s="365"/>
      <c r="S781" s="365"/>
      <c r="T781" s="365"/>
      <c r="U781" s="365"/>
      <c r="V781" s="365"/>
      <c r="W781" s="365"/>
      <c r="X781" s="365"/>
      <c r="Y781" s="365"/>
      <c r="Z781" s="365"/>
      <c r="AA781" s="365"/>
    </row>
    <row r="782" spans="1:27" ht="15.75" customHeight="1" x14ac:dyDescent="0.25">
      <c r="A782" s="365"/>
      <c r="B782" s="365"/>
      <c r="C782" s="365"/>
      <c r="D782" s="365"/>
      <c r="E782" s="365"/>
      <c r="F782" s="365"/>
      <c r="G782" s="365"/>
      <c r="H782" s="365"/>
      <c r="I782" s="365"/>
      <c r="J782" s="365"/>
      <c r="K782" s="365"/>
      <c r="L782" s="365"/>
      <c r="M782" s="365"/>
      <c r="N782" s="365"/>
      <c r="O782" s="365"/>
      <c r="P782" s="365"/>
      <c r="Q782" s="365"/>
      <c r="R782" s="365"/>
      <c r="S782" s="365"/>
      <c r="T782" s="365"/>
      <c r="U782" s="365"/>
      <c r="V782" s="365"/>
      <c r="W782" s="365"/>
      <c r="X782" s="365"/>
      <c r="Y782" s="365"/>
      <c r="Z782" s="365"/>
      <c r="AA782" s="365"/>
    </row>
    <row r="783" spans="1:27" ht="15.75" customHeight="1" x14ac:dyDescent="0.25">
      <c r="A783" s="365"/>
      <c r="B783" s="365"/>
      <c r="C783" s="365"/>
      <c r="D783" s="365"/>
      <c r="E783" s="365"/>
      <c r="F783" s="365"/>
      <c r="G783" s="365"/>
      <c r="H783" s="365"/>
      <c r="I783" s="365"/>
      <c r="J783" s="365"/>
      <c r="K783" s="365"/>
      <c r="L783" s="365"/>
      <c r="M783" s="365"/>
      <c r="N783" s="365"/>
      <c r="O783" s="365"/>
      <c r="P783" s="365"/>
      <c r="Q783" s="365"/>
      <c r="R783" s="365"/>
      <c r="S783" s="365"/>
      <c r="T783" s="365"/>
      <c r="U783" s="365"/>
      <c r="V783" s="365"/>
      <c r="W783" s="365"/>
      <c r="X783" s="365"/>
      <c r="Y783" s="365"/>
      <c r="Z783" s="365"/>
      <c r="AA783" s="365"/>
    </row>
    <row r="784" spans="1:27" ht="15.75" customHeight="1" x14ac:dyDescent="0.25">
      <c r="A784" s="365"/>
      <c r="B784" s="365"/>
      <c r="C784" s="365"/>
      <c r="D784" s="365"/>
      <c r="E784" s="365"/>
      <c r="F784" s="365"/>
      <c r="G784" s="365"/>
      <c r="H784" s="365"/>
      <c r="I784" s="365"/>
      <c r="J784" s="365"/>
      <c r="K784" s="365"/>
      <c r="L784" s="365"/>
      <c r="M784" s="365"/>
      <c r="N784" s="365"/>
      <c r="O784" s="365"/>
      <c r="P784" s="365"/>
      <c r="Q784" s="365"/>
      <c r="R784" s="365"/>
      <c r="S784" s="365"/>
      <c r="T784" s="365"/>
      <c r="U784" s="365"/>
      <c r="V784" s="365"/>
      <c r="W784" s="365"/>
      <c r="X784" s="365"/>
      <c r="Y784" s="365"/>
      <c r="Z784" s="365"/>
      <c r="AA784" s="365"/>
    </row>
    <row r="785" spans="1:27" ht="15.75" customHeight="1" x14ac:dyDescent="0.25">
      <c r="A785" s="365"/>
      <c r="B785" s="365"/>
      <c r="C785" s="365"/>
      <c r="D785" s="365"/>
      <c r="E785" s="365"/>
      <c r="F785" s="365"/>
      <c r="G785" s="365"/>
      <c r="H785" s="365"/>
      <c r="I785" s="365"/>
      <c r="J785" s="365"/>
      <c r="K785" s="365"/>
      <c r="L785" s="365"/>
      <c r="M785" s="365"/>
      <c r="N785" s="365"/>
      <c r="O785" s="365"/>
      <c r="P785" s="365"/>
      <c r="Q785" s="365"/>
      <c r="R785" s="365"/>
      <c r="S785" s="365"/>
      <c r="T785" s="365"/>
      <c r="U785" s="365"/>
      <c r="V785" s="365"/>
      <c r="W785" s="365"/>
      <c r="X785" s="365"/>
      <c r="Y785" s="365"/>
      <c r="Z785" s="365"/>
      <c r="AA785" s="365"/>
    </row>
    <row r="786" spans="1:27" ht="15.75" customHeight="1" x14ac:dyDescent="0.25">
      <c r="A786" s="365"/>
      <c r="B786" s="365"/>
      <c r="C786" s="365"/>
      <c r="D786" s="365"/>
      <c r="E786" s="365"/>
      <c r="F786" s="365"/>
      <c r="G786" s="365"/>
      <c r="H786" s="365"/>
      <c r="I786" s="365"/>
      <c r="J786" s="365"/>
      <c r="K786" s="365"/>
      <c r="L786" s="365"/>
      <c r="M786" s="365"/>
      <c r="N786" s="365"/>
      <c r="O786" s="365"/>
      <c r="P786" s="365"/>
      <c r="Q786" s="365"/>
      <c r="R786" s="365"/>
      <c r="S786" s="365"/>
      <c r="T786" s="365"/>
      <c r="U786" s="365"/>
      <c r="V786" s="365"/>
      <c r="W786" s="365"/>
      <c r="X786" s="365"/>
      <c r="Y786" s="365"/>
      <c r="Z786" s="365"/>
      <c r="AA786" s="365"/>
    </row>
    <row r="787" spans="1:27" ht="15.75" customHeight="1" x14ac:dyDescent="0.25">
      <c r="A787" s="365"/>
      <c r="B787" s="365"/>
      <c r="C787" s="365"/>
      <c r="D787" s="365"/>
      <c r="E787" s="365"/>
      <c r="F787" s="365"/>
      <c r="G787" s="365"/>
      <c r="H787" s="365"/>
      <c r="I787" s="365"/>
      <c r="J787" s="365"/>
      <c r="K787" s="365"/>
      <c r="L787" s="365"/>
      <c r="M787" s="365"/>
      <c r="N787" s="365"/>
      <c r="O787" s="365"/>
      <c r="P787" s="365"/>
      <c r="Q787" s="365"/>
      <c r="R787" s="365"/>
      <c r="S787" s="365"/>
      <c r="T787" s="365"/>
      <c r="U787" s="365"/>
      <c r="V787" s="365"/>
      <c r="W787" s="365"/>
      <c r="X787" s="365"/>
      <c r="Y787" s="365"/>
      <c r="Z787" s="365"/>
      <c r="AA787" s="365"/>
    </row>
    <row r="788" spans="1:27" ht="15.75" customHeight="1" x14ac:dyDescent="0.25">
      <c r="A788" s="365"/>
      <c r="B788" s="365"/>
      <c r="C788" s="365"/>
      <c r="D788" s="365"/>
      <c r="E788" s="365"/>
      <c r="F788" s="365"/>
      <c r="G788" s="365"/>
      <c r="H788" s="365"/>
      <c r="I788" s="365"/>
      <c r="J788" s="365"/>
      <c r="K788" s="365"/>
      <c r="L788" s="365"/>
      <c r="M788" s="365"/>
      <c r="N788" s="365"/>
      <c r="O788" s="365"/>
      <c r="P788" s="365"/>
      <c r="Q788" s="365"/>
      <c r="R788" s="365"/>
      <c r="S788" s="365"/>
      <c r="T788" s="365"/>
      <c r="U788" s="365"/>
      <c r="V788" s="365"/>
      <c r="W788" s="365"/>
      <c r="X788" s="365"/>
      <c r="Y788" s="365"/>
      <c r="Z788" s="365"/>
      <c r="AA788" s="365"/>
    </row>
    <row r="789" spans="1:27" ht="15.75" customHeight="1" x14ac:dyDescent="0.25">
      <c r="A789" s="365"/>
      <c r="B789" s="365"/>
      <c r="C789" s="365"/>
      <c r="D789" s="365"/>
      <c r="E789" s="365"/>
      <c r="F789" s="365"/>
      <c r="G789" s="365"/>
      <c r="H789" s="365"/>
      <c r="I789" s="365"/>
      <c r="J789" s="365"/>
      <c r="K789" s="365"/>
      <c r="L789" s="365"/>
      <c r="M789" s="365"/>
      <c r="N789" s="365"/>
      <c r="O789" s="365"/>
      <c r="P789" s="365"/>
      <c r="Q789" s="365"/>
      <c r="R789" s="365"/>
      <c r="S789" s="365"/>
      <c r="T789" s="365"/>
      <c r="U789" s="365"/>
      <c r="V789" s="365"/>
      <c r="W789" s="365"/>
      <c r="X789" s="365"/>
      <c r="Y789" s="365"/>
      <c r="Z789" s="365"/>
      <c r="AA789" s="365"/>
    </row>
    <row r="790" spans="1:27" ht="15.75" customHeight="1" x14ac:dyDescent="0.25">
      <c r="A790" s="365"/>
      <c r="B790" s="365"/>
      <c r="C790" s="365"/>
      <c r="D790" s="365"/>
      <c r="E790" s="365"/>
      <c r="F790" s="365"/>
      <c r="G790" s="365"/>
      <c r="H790" s="365"/>
      <c r="I790" s="365"/>
      <c r="J790" s="365"/>
      <c r="K790" s="365"/>
      <c r="L790" s="365"/>
      <c r="M790" s="365"/>
      <c r="N790" s="365"/>
      <c r="O790" s="365"/>
      <c r="P790" s="365"/>
      <c r="Q790" s="365"/>
      <c r="R790" s="365"/>
      <c r="S790" s="365"/>
      <c r="T790" s="365"/>
      <c r="U790" s="365"/>
      <c r="V790" s="365"/>
      <c r="W790" s="365"/>
      <c r="X790" s="365"/>
      <c r="Y790" s="365"/>
      <c r="Z790" s="365"/>
      <c r="AA790" s="365"/>
    </row>
    <row r="791" spans="1:27" ht="15.75" customHeight="1" x14ac:dyDescent="0.25">
      <c r="A791" s="365"/>
      <c r="B791" s="365"/>
      <c r="C791" s="365"/>
      <c r="D791" s="365"/>
      <c r="E791" s="365"/>
      <c r="F791" s="365"/>
      <c r="G791" s="365"/>
      <c r="H791" s="365"/>
      <c r="I791" s="365"/>
      <c r="J791" s="365"/>
      <c r="K791" s="365"/>
      <c r="L791" s="365"/>
      <c r="M791" s="365"/>
      <c r="N791" s="365"/>
      <c r="O791" s="365"/>
      <c r="P791" s="365"/>
      <c r="Q791" s="365"/>
      <c r="R791" s="365"/>
      <c r="S791" s="365"/>
      <c r="T791" s="365"/>
      <c r="U791" s="365"/>
      <c r="V791" s="365"/>
      <c r="W791" s="365"/>
      <c r="X791" s="365"/>
      <c r="Y791" s="365"/>
      <c r="Z791" s="365"/>
      <c r="AA791" s="365"/>
    </row>
    <row r="792" spans="1:27" ht="15.75" customHeight="1" x14ac:dyDescent="0.25">
      <c r="A792" s="365"/>
      <c r="B792" s="365"/>
      <c r="C792" s="365"/>
      <c r="D792" s="365"/>
      <c r="E792" s="365"/>
      <c r="F792" s="365"/>
      <c r="G792" s="365"/>
      <c r="H792" s="365"/>
      <c r="I792" s="365"/>
      <c r="J792" s="365"/>
      <c r="K792" s="365"/>
      <c r="L792" s="365"/>
      <c r="M792" s="365"/>
      <c r="N792" s="365"/>
      <c r="O792" s="365"/>
      <c r="P792" s="365"/>
      <c r="Q792" s="365"/>
      <c r="R792" s="365"/>
      <c r="S792" s="365"/>
      <c r="T792" s="365"/>
      <c r="U792" s="365"/>
      <c r="V792" s="365"/>
      <c r="W792" s="365"/>
      <c r="X792" s="365"/>
      <c r="Y792" s="365"/>
      <c r="Z792" s="365"/>
      <c r="AA792" s="365"/>
    </row>
    <row r="793" spans="1:27" ht="15.75" customHeight="1" x14ac:dyDescent="0.25">
      <c r="A793" s="365"/>
      <c r="B793" s="365"/>
      <c r="C793" s="365"/>
      <c r="D793" s="365"/>
      <c r="E793" s="365"/>
      <c r="F793" s="365"/>
      <c r="G793" s="365"/>
      <c r="H793" s="365"/>
      <c r="I793" s="365"/>
      <c r="J793" s="365"/>
      <c r="K793" s="365"/>
      <c r="L793" s="365"/>
      <c r="M793" s="365"/>
      <c r="N793" s="365"/>
      <c r="O793" s="365"/>
      <c r="P793" s="365"/>
      <c r="Q793" s="365"/>
      <c r="R793" s="365"/>
      <c r="S793" s="365"/>
      <c r="T793" s="365"/>
      <c r="U793" s="365"/>
      <c r="V793" s="365"/>
      <c r="W793" s="365"/>
      <c r="X793" s="365"/>
      <c r="Y793" s="365"/>
      <c r="Z793" s="365"/>
      <c r="AA793" s="365"/>
    </row>
    <row r="794" spans="1:27" ht="15.75" customHeight="1" x14ac:dyDescent="0.25">
      <c r="A794" s="365"/>
      <c r="B794" s="365"/>
      <c r="C794" s="365"/>
      <c r="D794" s="365"/>
      <c r="E794" s="365"/>
      <c r="F794" s="365"/>
      <c r="G794" s="365"/>
      <c r="H794" s="365"/>
      <c r="I794" s="365"/>
      <c r="J794" s="365"/>
      <c r="K794" s="365"/>
      <c r="L794" s="365"/>
      <c r="M794" s="365"/>
      <c r="N794" s="365"/>
      <c r="O794" s="365"/>
      <c r="P794" s="365"/>
      <c r="Q794" s="365"/>
      <c r="R794" s="365"/>
      <c r="S794" s="365"/>
      <c r="T794" s="365"/>
      <c r="U794" s="365"/>
      <c r="V794" s="365"/>
      <c r="W794" s="365"/>
      <c r="X794" s="365"/>
      <c r="Y794" s="365"/>
      <c r="Z794" s="365"/>
      <c r="AA794" s="365"/>
    </row>
    <row r="795" spans="1:27" ht="15.75" customHeight="1" x14ac:dyDescent="0.25">
      <c r="A795" s="365"/>
      <c r="B795" s="365"/>
      <c r="C795" s="365"/>
      <c r="D795" s="365"/>
      <c r="E795" s="365"/>
      <c r="F795" s="365"/>
      <c r="G795" s="365"/>
      <c r="H795" s="365"/>
      <c r="I795" s="365"/>
      <c r="J795" s="365"/>
      <c r="K795" s="365"/>
      <c r="L795" s="365"/>
      <c r="M795" s="365"/>
      <c r="N795" s="365"/>
      <c r="O795" s="365"/>
      <c r="P795" s="365"/>
      <c r="Q795" s="365"/>
      <c r="R795" s="365"/>
      <c r="S795" s="365"/>
      <c r="T795" s="365"/>
      <c r="U795" s="365"/>
      <c r="V795" s="365"/>
      <c r="W795" s="365"/>
      <c r="X795" s="365"/>
      <c r="Y795" s="365"/>
      <c r="Z795" s="365"/>
      <c r="AA795" s="365"/>
    </row>
    <row r="796" spans="1:27" ht="15.75" customHeight="1" x14ac:dyDescent="0.25">
      <c r="A796" s="365"/>
      <c r="B796" s="365"/>
      <c r="C796" s="365"/>
      <c r="D796" s="365"/>
      <c r="E796" s="365"/>
      <c r="F796" s="365"/>
      <c r="G796" s="365"/>
      <c r="H796" s="365"/>
      <c r="I796" s="365"/>
      <c r="J796" s="365"/>
      <c r="K796" s="365"/>
      <c r="L796" s="365"/>
      <c r="M796" s="365"/>
      <c r="N796" s="365"/>
      <c r="O796" s="365"/>
      <c r="P796" s="365"/>
      <c r="Q796" s="365"/>
      <c r="R796" s="365"/>
      <c r="S796" s="365"/>
      <c r="T796" s="365"/>
      <c r="U796" s="365"/>
      <c r="V796" s="365"/>
      <c r="W796" s="365"/>
      <c r="X796" s="365"/>
      <c r="Y796" s="365"/>
      <c r="Z796" s="365"/>
      <c r="AA796" s="365"/>
    </row>
    <row r="797" spans="1:27" ht="15.75" customHeight="1" x14ac:dyDescent="0.25">
      <c r="A797" s="365"/>
      <c r="B797" s="365"/>
      <c r="C797" s="365"/>
      <c r="D797" s="365"/>
      <c r="E797" s="365"/>
      <c r="F797" s="365"/>
      <c r="G797" s="365"/>
      <c r="H797" s="365"/>
      <c r="I797" s="365"/>
      <c r="J797" s="365"/>
      <c r="K797" s="365"/>
      <c r="L797" s="365"/>
      <c r="M797" s="365"/>
      <c r="N797" s="365"/>
      <c r="O797" s="365"/>
      <c r="P797" s="365"/>
      <c r="Q797" s="365"/>
      <c r="R797" s="365"/>
      <c r="S797" s="365"/>
      <c r="T797" s="365"/>
      <c r="U797" s="365"/>
      <c r="V797" s="365"/>
      <c r="W797" s="365"/>
      <c r="X797" s="365"/>
      <c r="Y797" s="365"/>
      <c r="Z797" s="365"/>
      <c r="AA797" s="365"/>
    </row>
    <row r="798" spans="1:27" ht="15.75" customHeight="1" x14ac:dyDescent="0.25">
      <c r="A798" s="365"/>
      <c r="B798" s="365"/>
      <c r="C798" s="365"/>
      <c r="D798" s="365"/>
      <c r="E798" s="365"/>
      <c r="F798" s="365"/>
      <c r="G798" s="365"/>
      <c r="H798" s="365"/>
      <c r="I798" s="365"/>
      <c r="J798" s="365"/>
      <c r="K798" s="365"/>
      <c r="L798" s="365"/>
      <c r="M798" s="365"/>
      <c r="N798" s="365"/>
      <c r="O798" s="365"/>
      <c r="P798" s="365"/>
      <c r="Q798" s="365"/>
      <c r="R798" s="365"/>
      <c r="S798" s="365"/>
      <c r="T798" s="365"/>
      <c r="U798" s="365"/>
      <c r="V798" s="365"/>
      <c r="W798" s="365"/>
      <c r="X798" s="365"/>
      <c r="Y798" s="365"/>
      <c r="Z798" s="365"/>
      <c r="AA798" s="365"/>
    </row>
    <row r="799" spans="1:27" ht="15.75" customHeight="1" x14ac:dyDescent="0.25">
      <c r="A799" s="365"/>
      <c r="B799" s="365"/>
      <c r="C799" s="365"/>
      <c r="D799" s="365"/>
      <c r="E799" s="365"/>
      <c r="F799" s="365"/>
      <c r="G799" s="365"/>
      <c r="H799" s="365"/>
      <c r="I799" s="365"/>
      <c r="J799" s="365"/>
      <c r="K799" s="365"/>
      <c r="L799" s="365"/>
      <c r="M799" s="365"/>
      <c r="N799" s="365"/>
      <c r="O799" s="365"/>
      <c r="P799" s="365"/>
      <c r="Q799" s="365"/>
      <c r="R799" s="365"/>
      <c r="S799" s="365"/>
      <c r="T799" s="365"/>
      <c r="U799" s="365"/>
      <c r="V799" s="365"/>
      <c r="W799" s="365"/>
      <c r="X799" s="365"/>
      <c r="Y799" s="365"/>
      <c r="Z799" s="365"/>
      <c r="AA799" s="365"/>
    </row>
    <row r="800" spans="1:27" ht="15.75" customHeight="1" x14ac:dyDescent="0.25">
      <c r="A800" s="365"/>
      <c r="B800" s="365"/>
      <c r="C800" s="365"/>
      <c r="D800" s="365"/>
      <c r="E800" s="365"/>
      <c r="F800" s="365"/>
      <c r="G800" s="365"/>
      <c r="H800" s="365"/>
      <c r="I800" s="365"/>
      <c r="J800" s="365"/>
      <c r="K800" s="365"/>
      <c r="L800" s="365"/>
      <c r="M800" s="365"/>
      <c r="N800" s="365"/>
      <c r="O800" s="365"/>
      <c r="P800" s="365"/>
      <c r="Q800" s="365"/>
      <c r="R800" s="365"/>
      <c r="S800" s="365"/>
      <c r="T800" s="365"/>
      <c r="U800" s="365"/>
      <c r="V800" s="365"/>
      <c r="W800" s="365"/>
      <c r="X800" s="365"/>
      <c r="Y800" s="365"/>
      <c r="Z800" s="365"/>
      <c r="AA800" s="365"/>
    </row>
    <row r="801" spans="1:27" ht="15.75" customHeight="1" x14ac:dyDescent="0.25">
      <c r="A801" s="365"/>
      <c r="B801" s="365"/>
      <c r="C801" s="365"/>
      <c r="D801" s="365"/>
      <c r="E801" s="365"/>
      <c r="F801" s="365"/>
      <c r="G801" s="365"/>
      <c r="H801" s="365"/>
      <c r="I801" s="365"/>
      <c r="J801" s="365"/>
      <c r="K801" s="365"/>
      <c r="L801" s="365"/>
      <c r="M801" s="365"/>
      <c r="N801" s="365"/>
      <c r="O801" s="365"/>
      <c r="P801" s="365"/>
      <c r="Q801" s="365"/>
      <c r="R801" s="365"/>
      <c r="S801" s="365"/>
      <c r="T801" s="365"/>
      <c r="U801" s="365"/>
      <c r="V801" s="365"/>
      <c r="W801" s="365"/>
      <c r="X801" s="365"/>
      <c r="Y801" s="365"/>
      <c r="Z801" s="365"/>
      <c r="AA801" s="365"/>
    </row>
    <row r="802" spans="1:27" ht="15.75" customHeight="1" x14ac:dyDescent="0.25">
      <c r="A802" s="365"/>
      <c r="B802" s="365"/>
      <c r="C802" s="365"/>
      <c r="D802" s="365"/>
      <c r="E802" s="365"/>
      <c r="F802" s="365"/>
      <c r="G802" s="365"/>
      <c r="H802" s="365"/>
      <c r="I802" s="365"/>
      <c r="J802" s="365"/>
      <c r="K802" s="365"/>
      <c r="L802" s="365"/>
      <c r="M802" s="365"/>
      <c r="N802" s="365"/>
      <c r="O802" s="365"/>
      <c r="P802" s="365"/>
      <c r="Q802" s="365"/>
      <c r="R802" s="365"/>
      <c r="S802" s="365"/>
      <c r="T802" s="365"/>
      <c r="U802" s="365"/>
      <c r="V802" s="365"/>
      <c r="W802" s="365"/>
      <c r="X802" s="365"/>
      <c r="Y802" s="365"/>
      <c r="Z802" s="365"/>
      <c r="AA802" s="365"/>
    </row>
    <row r="803" spans="1:27" ht="15.75" customHeight="1" x14ac:dyDescent="0.25">
      <c r="A803" s="365"/>
      <c r="B803" s="365"/>
      <c r="C803" s="365"/>
      <c r="D803" s="365"/>
      <c r="E803" s="365"/>
      <c r="F803" s="365"/>
      <c r="G803" s="365"/>
      <c r="H803" s="365"/>
      <c r="I803" s="365"/>
      <c r="J803" s="365"/>
      <c r="K803" s="365"/>
      <c r="L803" s="365"/>
      <c r="M803" s="365"/>
      <c r="N803" s="365"/>
      <c r="O803" s="365"/>
      <c r="P803" s="365"/>
      <c r="Q803" s="365"/>
      <c r="R803" s="365"/>
      <c r="S803" s="365"/>
      <c r="T803" s="365"/>
      <c r="U803" s="365"/>
      <c r="V803" s="365"/>
      <c r="W803" s="365"/>
      <c r="X803" s="365"/>
      <c r="Y803" s="365"/>
      <c r="Z803" s="365"/>
      <c r="AA803" s="365"/>
    </row>
    <row r="804" spans="1:27" ht="15.75" customHeight="1" x14ac:dyDescent="0.25">
      <c r="A804" s="365"/>
      <c r="B804" s="365"/>
      <c r="C804" s="365"/>
      <c r="D804" s="365"/>
      <c r="E804" s="365"/>
      <c r="F804" s="365"/>
      <c r="G804" s="365"/>
      <c r="H804" s="365"/>
      <c r="I804" s="365"/>
      <c r="J804" s="365"/>
      <c r="K804" s="365"/>
      <c r="L804" s="365"/>
      <c r="M804" s="365"/>
      <c r="N804" s="365"/>
      <c r="O804" s="365"/>
      <c r="P804" s="365"/>
      <c r="Q804" s="365"/>
      <c r="R804" s="365"/>
      <c r="S804" s="365"/>
      <c r="T804" s="365"/>
      <c r="U804" s="365"/>
      <c r="V804" s="365"/>
      <c r="W804" s="365"/>
      <c r="X804" s="365"/>
      <c r="Y804" s="365"/>
      <c r="Z804" s="365"/>
      <c r="AA804" s="365"/>
    </row>
    <row r="805" spans="1:27" ht="15.75" customHeight="1" x14ac:dyDescent="0.25">
      <c r="A805" s="365"/>
      <c r="B805" s="365"/>
      <c r="C805" s="365"/>
      <c r="D805" s="365"/>
      <c r="E805" s="365"/>
      <c r="F805" s="365"/>
      <c r="G805" s="365"/>
      <c r="H805" s="365"/>
      <c r="I805" s="365"/>
      <c r="J805" s="365"/>
      <c r="K805" s="365"/>
      <c r="L805" s="365"/>
      <c r="M805" s="365"/>
      <c r="N805" s="365"/>
      <c r="O805" s="365"/>
      <c r="P805" s="365"/>
      <c r="Q805" s="365"/>
      <c r="R805" s="365"/>
      <c r="S805" s="365"/>
      <c r="T805" s="365"/>
      <c r="U805" s="365"/>
      <c r="V805" s="365"/>
      <c r="W805" s="365"/>
      <c r="X805" s="365"/>
      <c r="Y805" s="365"/>
      <c r="Z805" s="365"/>
      <c r="AA805" s="365"/>
    </row>
    <row r="806" spans="1:27" ht="15.75" customHeight="1" x14ac:dyDescent="0.25">
      <c r="A806" s="365"/>
      <c r="B806" s="365"/>
      <c r="C806" s="365"/>
      <c r="D806" s="365"/>
      <c r="E806" s="365"/>
      <c r="F806" s="365"/>
      <c r="G806" s="365"/>
      <c r="H806" s="365"/>
      <c r="I806" s="365"/>
      <c r="J806" s="365"/>
      <c r="K806" s="365"/>
      <c r="L806" s="365"/>
      <c r="M806" s="365"/>
      <c r="N806" s="365"/>
      <c r="O806" s="365"/>
      <c r="P806" s="365"/>
      <c r="Q806" s="365"/>
      <c r="R806" s="365"/>
      <c r="S806" s="365"/>
      <c r="T806" s="365"/>
      <c r="U806" s="365"/>
      <c r="V806" s="365"/>
      <c r="W806" s="365"/>
      <c r="X806" s="365"/>
      <c r="Y806" s="365"/>
      <c r="Z806" s="365"/>
      <c r="AA806" s="365"/>
    </row>
    <row r="807" spans="1:27" ht="15.75" customHeight="1" x14ac:dyDescent="0.25">
      <c r="A807" s="365"/>
      <c r="B807" s="365"/>
      <c r="C807" s="365"/>
      <c r="D807" s="365"/>
      <c r="E807" s="365"/>
      <c r="F807" s="365"/>
      <c r="G807" s="365"/>
      <c r="H807" s="365"/>
      <c r="I807" s="365"/>
      <c r="J807" s="365"/>
      <c r="K807" s="365"/>
      <c r="L807" s="365"/>
      <c r="M807" s="365"/>
      <c r="N807" s="365"/>
      <c r="O807" s="365"/>
      <c r="P807" s="365"/>
      <c r="Q807" s="365"/>
      <c r="R807" s="365"/>
      <c r="S807" s="365"/>
      <c r="T807" s="365"/>
      <c r="U807" s="365"/>
      <c r="V807" s="365"/>
      <c r="W807" s="365"/>
      <c r="X807" s="365"/>
      <c r="Y807" s="365"/>
      <c r="Z807" s="365"/>
      <c r="AA807" s="365"/>
    </row>
    <row r="808" spans="1:27" ht="15.75" customHeight="1" x14ac:dyDescent="0.25">
      <c r="A808" s="365"/>
      <c r="B808" s="365"/>
      <c r="C808" s="365"/>
      <c r="D808" s="365"/>
      <c r="E808" s="365"/>
      <c r="F808" s="365"/>
      <c r="G808" s="365"/>
      <c r="H808" s="365"/>
      <c r="I808" s="365"/>
      <c r="J808" s="365"/>
      <c r="K808" s="365"/>
      <c r="L808" s="365"/>
      <c r="M808" s="365"/>
      <c r="N808" s="365"/>
      <c r="O808" s="365"/>
      <c r="P808" s="365"/>
      <c r="Q808" s="365"/>
      <c r="R808" s="365"/>
      <c r="S808" s="365"/>
      <c r="T808" s="365"/>
      <c r="U808" s="365"/>
      <c r="V808" s="365"/>
      <c r="W808" s="365"/>
      <c r="X808" s="365"/>
      <c r="Y808" s="365"/>
      <c r="Z808" s="365"/>
      <c r="AA808" s="365"/>
    </row>
    <row r="809" spans="1:27" ht="15.75" customHeight="1" x14ac:dyDescent="0.25">
      <c r="A809" s="365"/>
      <c r="B809" s="365"/>
      <c r="C809" s="365"/>
      <c r="D809" s="365"/>
      <c r="E809" s="365"/>
      <c r="F809" s="365"/>
      <c r="G809" s="365"/>
      <c r="H809" s="365"/>
      <c r="I809" s="365"/>
      <c r="J809" s="365"/>
      <c r="K809" s="365"/>
      <c r="L809" s="365"/>
      <c r="M809" s="365"/>
      <c r="N809" s="365"/>
      <c r="O809" s="365"/>
      <c r="P809" s="365"/>
      <c r="Q809" s="365"/>
      <c r="R809" s="365"/>
      <c r="S809" s="365"/>
      <c r="T809" s="365"/>
      <c r="U809" s="365"/>
      <c r="V809" s="365"/>
      <c r="W809" s="365"/>
      <c r="X809" s="365"/>
      <c r="Y809" s="365"/>
      <c r="Z809" s="365"/>
      <c r="AA809" s="365"/>
    </row>
    <row r="810" spans="1:27" ht="15.75" customHeight="1" x14ac:dyDescent="0.25">
      <c r="A810" s="365"/>
      <c r="B810" s="365"/>
      <c r="C810" s="365"/>
      <c r="D810" s="365"/>
      <c r="E810" s="365"/>
      <c r="F810" s="365"/>
      <c r="G810" s="365"/>
      <c r="H810" s="365"/>
      <c r="I810" s="365"/>
      <c r="J810" s="365"/>
      <c r="K810" s="365"/>
      <c r="L810" s="365"/>
      <c r="M810" s="365"/>
      <c r="N810" s="365"/>
      <c r="O810" s="365"/>
      <c r="P810" s="365"/>
      <c r="Q810" s="365"/>
      <c r="R810" s="365"/>
      <c r="S810" s="365"/>
      <c r="T810" s="365"/>
      <c r="U810" s="365"/>
      <c r="V810" s="365"/>
      <c r="W810" s="365"/>
      <c r="X810" s="365"/>
      <c r="Y810" s="365"/>
      <c r="Z810" s="365"/>
      <c r="AA810" s="365"/>
    </row>
    <row r="811" spans="1:27" ht="15.75" customHeight="1" x14ac:dyDescent="0.25">
      <c r="A811" s="365"/>
      <c r="B811" s="365"/>
      <c r="C811" s="365"/>
      <c r="D811" s="365"/>
      <c r="E811" s="365"/>
      <c r="F811" s="365"/>
      <c r="G811" s="365"/>
      <c r="H811" s="365"/>
      <c r="I811" s="365"/>
      <c r="J811" s="365"/>
      <c r="K811" s="365"/>
      <c r="L811" s="365"/>
      <c r="M811" s="365"/>
      <c r="N811" s="365"/>
      <c r="O811" s="365"/>
      <c r="P811" s="365"/>
      <c r="Q811" s="365"/>
      <c r="R811" s="365"/>
      <c r="S811" s="365"/>
      <c r="T811" s="365"/>
      <c r="U811" s="365"/>
      <c r="V811" s="365"/>
      <c r="W811" s="365"/>
      <c r="X811" s="365"/>
      <c r="Y811" s="365"/>
      <c r="Z811" s="365"/>
      <c r="AA811" s="365"/>
    </row>
    <row r="812" spans="1:27" ht="15.75" customHeight="1" x14ac:dyDescent="0.25">
      <c r="A812" s="365"/>
      <c r="B812" s="365"/>
      <c r="C812" s="365"/>
      <c r="D812" s="365"/>
      <c r="E812" s="365"/>
      <c r="F812" s="365"/>
      <c r="G812" s="365"/>
      <c r="H812" s="365"/>
      <c r="I812" s="365"/>
      <c r="J812" s="365"/>
      <c r="K812" s="365"/>
      <c r="L812" s="365"/>
      <c r="M812" s="365"/>
      <c r="N812" s="365"/>
      <c r="O812" s="365"/>
      <c r="P812" s="365"/>
      <c r="Q812" s="365"/>
      <c r="R812" s="365"/>
      <c r="S812" s="365"/>
      <c r="T812" s="365"/>
      <c r="U812" s="365"/>
      <c r="V812" s="365"/>
      <c r="W812" s="365"/>
      <c r="X812" s="365"/>
      <c r="Y812" s="365"/>
      <c r="Z812" s="365"/>
      <c r="AA812" s="365"/>
    </row>
    <row r="813" spans="1:27" ht="15.75" customHeight="1" x14ac:dyDescent="0.25">
      <c r="A813" s="365"/>
      <c r="B813" s="365"/>
      <c r="C813" s="365"/>
      <c r="D813" s="365"/>
      <c r="E813" s="365"/>
      <c r="F813" s="365"/>
      <c r="G813" s="365"/>
      <c r="H813" s="365"/>
      <c r="I813" s="365"/>
      <c r="J813" s="365"/>
      <c r="K813" s="365"/>
      <c r="L813" s="365"/>
      <c r="M813" s="365"/>
      <c r="N813" s="365"/>
      <c r="O813" s="365"/>
      <c r="P813" s="365"/>
      <c r="Q813" s="365"/>
      <c r="R813" s="365"/>
      <c r="S813" s="365"/>
      <c r="T813" s="365"/>
      <c r="U813" s="365"/>
      <c r="V813" s="365"/>
      <c r="W813" s="365"/>
      <c r="X813" s="365"/>
      <c r="Y813" s="365"/>
      <c r="Z813" s="365"/>
      <c r="AA813" s="365"/>
    </row>
    <row r="814" spans="1:27" ht="15.75" customHeight="1" x14ac:dyDescent="0.25">
      <c r="A814" s="365"/>
      <c r="B814" s="365"/>
      <c r="C814" s="365"/>
      <c r="D814" s="365"/>
      <c r="E814" s="365"/>
      <c r="F814" s="365"/>
      <c r="G814" s="365"/>
      <c r="H814" s="365"/>
      <c r="I814" s="365"/>
      <c r="J814" s="365"/>
      <c r="K814" s="365"/>
      <c r="L814" s="365"/>
      <c r="M814" s="365"/>
      <c r="N814" s="365"/>
      <c r="O814" s="365"/>
      <c r="P814" s="365"/>
      <c r="Q814" s="365"/>
      <c r="R814" s="365"/>
      <c r="S814" s="365"/>
      <c r="T814" s="365"/>
      <c r="U814" s="365"/>
      <c r="V814" s="365"/>
      <c r="W814" s="365"/>
      <c r="X814" s="365"/>
      <c r="Y814" s="365"/>
      <c r="Z814" s="365"/>
      <c r="AA814" s="365"/>
    </row>
    <row r="815" spans="1:27" ht="15.75" customHeight="1" x14ac:dyDescent="0.25">
      <c r="A815" s="365"/>
      <c r="B815" s="365"/>
      <c r="C815" s="365"/>
      <c r="D815" s="365"/>
      <c r="E815" s="365"/>
      <c r="F815" s="365"/>
      <c r="G815" s="365"/>
      <c r="H815" s="365"/>
      <c r="I815" s="365"/>
      <c r="J815" s="365"/>
      <c r="K815" s="365"/>
      <c r="L815" s="365"/>
      <c r="M815" s="365"/>
      <c r="N815" s="365"/>
      <c r="O815" s="365"/>
      <c r="P815" s="365"/>
      <c r="Q815" s="365"/>
      <c r="R815" s="365"/>
      <c r="S815" s="365"/>
      <c r="T815" s="365"/>
      <c r="U815" s="365"/>
      <c r="V815" s="365"/>
      <c r="W815" s="365"/>
      <c r="X815" s="365"/>
      <c r="Y815" s="365"/>
      <c r="Z815" s="365"/>
      <c r="AA815" s="365"/>
    </row>
    <row r="816" spans="1:27" ht="15.75" customHeight="1" x14ac:dyDescent="0.25">
      <c r="A816" s="365"/>
      <c r="B816" s="365"/>
      <c r="C816" s="365"/>
      <c r="D816" s="365"/>
      <c r="E816" s="365"/>
      <c r="F816" s="365"/>
      <c r="G816" s="365"/>
      <c r="H816" s="365"/>
      <c r="I816" s="365"/>
      <c r="J816" s="365"/>
      <c r="K816" s="365"/>
      <c r="L816" s="365"/>
      <c r="M816" s="365"/>
      <c r="N816" s="365"/>
      <c r="O816" s="365"/>
      <c r="P816" s="365"/>
      <c r="Q816" s="365"/>
      <c r="R816" s="365"/>
      <c r="S816" s="365"/>
      <c r="T816" s="365"/>
      <c r="U816" s="365"/>
      <c r="V816" s="365"/>
      <c r="W816" s="365"/>
      <c r="X816" s="365"/>
      <c r="Y816" s="365"/>
      <c r="Z816" s="365"/>
      <c r="AA816" s="365"/>
    </row>
    <row r="817" spans="1:27" ht="15.75" customHeight="1" x14ac:dyDescent="0.25">
      <c r="A817" s="365"/>
      <c r="B817" s="365"/>
      <c r="C817" s="365"/>
      <c r="D817" s="365"/>
      <c r="E817" s="365"/>
      <c r="F817" s="365"/>
      <c r="G817" s="365"/>
      <c r="H817" s="365"/>
      <c r="I817" s="365"/>
      <c r="J817" s="365"/>
      <c r="K817" s="365"/>
      <c r="L817" s="365"/>
      <c r="M817" s="365"/>
      <c r="N817" s="365"/>
      <c r="O817" s="365"/>
      <c r="P817" s="365"/>
      <c r="Q817" s="365"/>
      <c r="R817" s="365"/>
      <c r="S817" s="365"/>
      <c r="T817" s="365"/>
      <c r="U817" s="365"/>
      <c r="V817" s="365"/>
      <c r="W817" s="365"/>
      <c r="X817" s="365"/>
      <c r="Y817" s="365"/>
      <c r="Z817" s="365"/>
      <c r="AA817" s="365"/>
    </row>
    <row r="818" spans="1:27" ht="15.75" customHeight="1" x14ac:dyDescent="0.25">
      <c r="A818" s="365"/>
      <c r="B818" s="365"/>
      <c r="C818" s="365"/>
      <c r="D818" s="365"/>
      <c r="E818" s="365"/>
      <c r="F818" s="365"/>
      <c r="G818" s="365"/>
      <c r="H818" s="365"/>
      <c r="I818" s="365"/>
      <c r="J818" s="365"/>
      <c r="K818" s="365"/>
      <c r="L818" s="365"/>
      <c r="M818" s="365"/>
      <c r="N818" s="365"/>
      <c r="O818" s="365"/>
      <c r="P818" s="365"/>
      <c r="Q818" s="365"/>
      <c r="R818" s="365"/>
      <c r="S818" s="365"/>
      <c r="T818" s="365"/>
      <c r="U818" s="365"/>
      <c r="V818" s="365"/>
      <c r="W818" s="365"/>
      <c r="X818" s="365"/>
      <c r="Y818" s="365"/>
      <c r="Z818" s="365"/>
      <c r="AA818" s="365"/>
    </row>
    <row r="819" spans="1:27" ht="15.75" customHeight="1" x14ac:dyDescent="0.25">
      <c r="A819" s="365"/>
      <c r="B819" s="365"/>
      <c r="C819" s="365"/>
      <c r="D819" s="365"/>
      <c r="E819" s="365"/>
      <c r="F819" s="365"/>
      <c r="G819" s="365"/>
      <c r="H819" s="365"/>
      <c r="I819" s="365"/>
      <c r="J819" s="365"/>
      <c r="K819" s="365"/>
      <c r="L819" s="365"/>
      <c r="M819" s="365"/>
      <c r="N819" s="365"/>
      <c r="O819" s="365"/>
      <c r="P819" s="365"/>
      <c r="Q819" s="365"/>
      <c r="R819" s="365"/>
      <c r="S819" s="365"/>
      <c r="T819" s="365"/>
      <c r="U819" s="365"/>
      <c r="V819" s="365"/>
      <c r="W819" s="365"/>
      <c r="X819" s="365"/>
      <c r="Y819" s="365"/>
      <c r="Z819" s="365"/>
      <c r="AA819" s="365"/>
    </row>
    <row r="820" spans="1:27" ht="15.75" customHeight="1" x14ac:dyDescent="0.25">
      <c r="A820" s="365"/>
      <c r="B820" s="365"/>
      <c r="C820" s="365"/>
      <c r="D820" s="365"/>
      <c r="E820" s="365"/>
      <c r="F820" s="365"/>
      <c r="G820" s="365"/>
      <c r="H820" s="365"/>
      <c r="I820" s="365"/>
      <c r="J820" s="365"/>
      <c r="K820" s="365"/>
      <c r="L820" s="365"/>
      <c r="M820" s="365"/>
      <c r="N820" s="365"/>
      <c r="O820" s="365"/>
      <c r="P820" s="365"/>
      <c r="Q820" s="365"/>
      <c r="R820" s="365"/>
      <c r="S820" s="365"/>
      <c r="T820" s="365"/>
      <c r="U820" s="365"/>
      <c r="V820" s="365"/>
      <c r="W820" s="365"/>
      <c r="X820" s="365"/>
      <c r="Y820" s="365"/>
      <c r="Z820" s="365"/>
      <c r="AA820" s="365"/>
    </row>
    <row r="821" spans="1:27" ht="15.75" customHeight="1" x14ac:dyDescent="0.25">
      <c r="A821" s="365"/>
      <c r="B821" s="365"/>
      <c r="C821" s="365"/>
      <c r="D821" s="365"/>
      <c r="E821" s="365"/>
      <c r="F821" s="365"/>
      <c r="G821" s="365"/>
      <c r="H821" s="365"/>
      <c r="I821" s="365"/>
      <c r="J821" s="365"/>
      <c r="K821" s="365"/>
      <c r="L821" s="365"/>
      <c r="M821" s="365"/>
      <c r="N821" s="365"/>
      <c r="O821" s="365"/>
      <c r="P821" s="365"/>
      <c r="Q821" s="365"/>
      <c r="R821" s="365"/>
      <c r="S821" s="365"/>
      <c r="T821" s="365"/>
      <c r="U821" s="365"/>
      <c r="V821" s="365"/>
      <c r="W821" s="365"/>
      <c r="X821" s="365"/>
      <c r="Y821" s="365"/>
      <c r="Z821" s="365"/>
      <c r="AA821" s="365"/>
    </row>
    <row r="822" spans="1:27" ht="15.75" customHeight="1" x14ac:dyDescent="0.25">
      <c r="A822" s="365"/>
      <c r="B822" s="365"/>
      <c r="C822" s="365"/>
      <c r="D822" s="365"/>
      <c r="E822" s="365"/>
      <c r="F822" s="365"/>
      <c r="G822" s="365"/>
      <c r="H822" s="365"/>
      <c r="I822" s="365"/>
      <c r="J822" s="365"/>
      <c r="K822" s="365"/>
      <c r="L822" s="365"/>
      <c r="M822" s="365"/>
      <c r="N822" s="365"/>
      <c r="O822" s="365"/>
      <c r="P822" s="365"/>
      <c r="Q822" s="365"/>
      <c r="R822" s="365"/>
      <c r="S822" s="365"/>
      <c r="T822" s="365"/>
      <c r="U822" s="365"/>
      <c r="V822" s="365"/>
      <c r="W822" s="365"/>
      <c r="X822" s="365"/>
      <c r="Y822" s="365"/>
      <c r="Z822" s="365"/>
      <c r="AA822" s="365"/>
    </row>
    <row r="823" spans="1:27" ht="15.75" customHeight="1" x14ac:dyDescent="0.25">
      <c r="A823" s="365"/>
      <c r="B823" s="365"/>
      <c r="C823" s="365"/>
      <c r="D823" s="365"/>
      <c r="E823" s="365"/>
      <c r="F823" s="365"/>
      <c r="G823" s="365"/>
      <c r="H823" s="365"/>
      <c r="I823" s="365"/>
      <c r="J823" s="365"/>
      <c r="K823" s="365"/>
      <c r="L823" s="365"/>
      <c r="M823" s="365"/>
      <c r="N823" s="365"/>
      <c r="O823" s="365"/>
      <c r="P823" s="365"/>
      <c r="Q823" s="365"/>
      <c r="R823" s="365"/>
      <c r="S823" s="365"/>
      <c r="T823" s="365"/>
      <c r="U823" s="365"/>
      <c r="V823" s="365"/>
      <c r="W823" s="365"/>
      <c r="X823" s="365"/>
      <c r="Y823" s="365"/>
      <c r="Z823" s="365"/>
      <c r="AA823" s="365"/>
    </row>
    <row r="824" spans="1:27" ht="15.75" customHeight="1" x14ac:dyDescent="0.25">
      <c r="A824" s="365"/>
      <c r="B824" s="365"/>
      <c r="C824" s="365"/>
      <c r="D824" s="365"/>
      <c r="E824" s="365"/>
      <c r="F824" s="365"/>
      <c r="G824" s="365"/>
      <c r="H824" s="365"/>
      <c r="I824" s="365"/>
      <c r="J824" s="365"/>
      <c r="K824" s="365"/>
      <c r="L824" s="365"/>
      <c r="M824" s="365"/>
      <c r="N824" s="365"/>
      <c r="O824" s="365"/>
      <c r="P824" s="365"/>
      <c r="Q824" s="365"/>
      <c r="R824" s="365"/>
      <c r="S824" s="365"/>
      <c r="T824" s="365"/>
      <c r="U824" s="365"/>
      <c r="V824" s="365"/>
      <c r="W824" s="365"/>
      <c r="X824" s="365"/>
      <c r="Y824" s="365"/>
      <c r="Z824" s="365"/>
      <c r="AA824" s="365"/>
    </row>
    <row r="825" spans="1:27" ht="15.75" customHeight="1" x14ac:dyDescent="0.25">
      <c r="A825" s="365"/>
      <c r="B825" s="365"/>
      <c r="C825" s="365"/>
      <c r="D825" s="365"/>
      <c r="E825" s="365"/>
      <c r="F825" s="365"/>
      <c r="G825" s="365"/>
      <c r="H825" s="365"/>
      <c r="I825" s="365"/>
      <c r="J825" s="365"/>
      <c r="K825" s="365"/>
      <c r="L825" s="365"/>
      <c r="M825" s="365"/>
      <c r="N825" s="365"/>
      <c r="O825" s="365"/>
      <c r="P825" s="365"/>
      <c r="Q825" s="365"/>
      <c r="R825" s="365"/>
      <c r="S825" s="365"/>
      <c r="T825" s="365"/>
      <c r="U825" s="365"/>
      <c r="V825" s="365"/>
      <c r="W825" s="365"/>
      <c r="X825" s="365"/>
      <c r="Y825" s="365"/>
      <c r="Z825" s="365"/>
      <c r="AA825" s="365"/>
    </row>
    <row r="826" spans="1:27" ht="15.75" customHeight="1" x14ac:dyDescent="0.25">
      <c r="A826" s="365"/>
      <c r="B826" s="365"/>
      <c r="C826" s="365"/>
      <c r="D826" s="365"/>
      <c r="E826" s="365"/>
      <c r="F826" s="365"/>
      <c r="G826" s="365"/>
      <c r="H826" s="365"/>
      <c r="I826" s="365"/>
      <c r="J826" s="365"/>
      <c r="K826" s="365"/>
      <c r="L826" s="365"/>
      <c r="M826" s="365"/>
      <c r="N826" s="365"/>
      <c r="O826" s="365"/>
      <c r="P826" s="365"/>
      <c r="Q826" s="365"/>
      <c r="R826" s="365"/>
      <c r="S826" s="365"/>
      <c r="T826" s="365"/>
      <c r="U826" s="365"/>
      <c r="V826" s="365"/>
      <c r="W826" s="365"/>
      <c r="X826" s="365"/>
      <c r="Y826" s="365"/>
      <c r="Z826" s="365"/>
      <c r="AA826" s="365"/>
    </row>
    <row r="827" spans="1:27" ht="15.75" customHeight="1" x14ac:dyDescent="0.25">
      <c r="A827" s="365"/>
      <c r="B827" s="365"/>
      <c r="C827" s="365"/>
      <c r="D827" s="365"/>
      <c r="E827" s="365"/>
      <c r="F827" s="365"/>
      <c r="G827" s="365"/>
      <c r="H827" s="365"/>
      <c r="I827" s="365"/>
      <c r="J827" s="365"/>
      <c r="K827" s="365"/>
      <c r="L827" s="365"/>
      <c r="M827" s="365"/>
      <c r="N827" s="365"/>
      <c r="O827" s="365"/>
      <c r="P827" s="365"/>
      <c r="Q827" s="365"/>
      <c r="R827" s="365"/>
      <c r="S827" s="365"/>
      <c r="T827" s="365"/>
      <c r="U827" s="365"/>
      <c r="V827" s="365"/>
      <c r="W827" s="365"/>
      <c r="X827" s="365"/>
      <c r="Y827" s="365"/>
      <c r="Z827" s="365"/>
      <c r="AA827" s="365"/>
    </row>
    <row r="828" spans="1:27" ht="15.75" customHeight="1" x14ac:dyDescent="0.25">
      <c r="A828" s="365"/>
      <c r="B828" s="365"/>
      <c r="C828" s="365"/>
      <c r="D828" s="365"/>
      <c r="E828" s="365"/>
      <c r="F828" s="365"/>
      <c r="G828" s="365"/>
      <c r="H828" s="365"/>
      <c r="I828" s="365"/>
      <c r="J828" s="365"/>
      <c r="K828" s="365"/>
      <c r="L828" s="365"/>
      <c r="M828" s="365"/>
      <c r="N828" s="365"/>
      <c r="O828" s="365"/>
      <c r="P828" s="365"/>
      <c r="Q828" s="365"/>
      <c r="R828" s="365"/>
      <c r="S828" s="365"/>
      <c r="T828" s="365"/>
      <c r="U828" s="365"/>
      <c r="V828" s="365"/>
      <c r="W828" s="365"/>
      <c r="X828" s="365"/>
      <c r="Y828" s="365"/>
      <c r="Z828" s="365"/>
      <c r="AA828" s="365"/>
    </row>
    <row r="829" spans="1:27" ht="15.75" customHeight="1" x14ac:dyDescent="0.25">
      <c r="A829" s="365"/>
      <c r="B829" s="365"/>
      <c r="C829" s="365"/>
      <c r="D829" s="365"/>
      <c r="E829" s="365"/>
      <c r="F829" s="365"/>
      <c r="G829" s="365"/>
      <c r="H829" s="365"/>
      <c r="I829" s="365"/>
      <c r="J829" s="365"/>
      <c r="K829" s="365"/>
      <c r="L829" s="365"/>
      <c r="M829" s="365"/>
      <c r="N829" s="365"/>
      <c r="O829" s="365"/>
      <c r="P829" s="365"/>
      <c r="Q829" s="365"/>
      <c r="R829" s="365"/>
      <c r="S829" s="365"/>
      <c r="T829" s="365"/>
      <c r="U829" s="365"/>
      <c r="V829" s="365"/>
      <c r="W829" s="365"/>
      <c r="X829" s="365"/>
      <c r="Y829" s="365"/>
      <c r="Z829" s="365"/>
      <c r="AA829" s="365"/>
    </row>
    <row r="830" spans="1:27" ht="15.75" customHeight="1" x14ac:dyDescent="0.25">
      <c r="A830" s="365"/>
      <c r="B830" s="365"/>
      <c r="C830" s="365"/>
      <c r="D830" s="365"/>
      <c r="E830" s="365"/>
      <c r="F830" s="365"/>
      <c r="G830" s="365"/>
      <c r="H830" s="365"/>
      <c r="I830" s="365"/>
      <c r="J830" s="365"/>
      <c r="K830" s="365"/>
      <c r="L830" s="365"/>
      <c r="M830" s="365"/>
      <c r="N830" s="365"/>
      <c r="O830" s="365"/>
      <c r="P830" s="365"/>
      <c r="Q830" s="365"/>
      <c r="R830" s="365"/>
      <c r="S830" s="365"/>
      <c r="T830" s="365"/>
      <c r="U830" s="365"/>
      <c r="V830" s="365"/>
      <c r="W830" s="365"/>
      <c r="X830" s="365"/>
      <c r="Y830" s="365"/>
      <c r="Z830" s="365"/>
      <c r="AA830" s="365"/>
    </row>
    <row r="831" spans="1:27" ht="15.75" customHeight="1" x14ac:dyDescent="0.25">
      <c r="A831" s="365"/>
      <c r="B831" s="365"/>
      <c r="C831" s="365"/>
      <c r="D831" s="365"/>
      <c r="E831" s="365"/>
      <c r="F831" s="365"/>
      <c r="G831" s="365"/>
      <c r="H831" s="365"/>
      <c r="I831" s="365"/>
      <c r="J831" s="365"/>
      <c r="K831" s="365"/>
      <c r="L831" s="365"/>
      <c r="M831" s="365"/>
      <c r="N831" s="365"/>
      <c r="O831" s="365"/>
      <c r="P831" s="365"/>
      <c r="Q831" s="365"/>
      <c r="R831" s="365"/>
      <c r="S831" s="365"/>
      <c r="T831" s="365"/>
      <c r="U831" s="365"/>
      <c r="V831" s="365"/>
      <c r="W831" s="365"/>
      <c r="X831" s="365"/>
      <c r="Y831" s="365"/>
      <c r="Z831" s="365"/>
      <c r="AA831" s="365"/>
    </row>
    <row r="832" spans="1:27" ht="15.75" customHeight="1" x14ac:dyDescent="0.25">
      <c r="A832" s="365"/>
      <c r="B832" s="365"/>
      <c r="C832" s="365"/>
      <c r="D832" s="365"/>
      <c r="E832" s="365"/>
      <c r="F832" s="365"/>
      <c r="G832" s="365"/>
      <c r="H832" s="365"/>
      <c r="I832" s="365"/>
      <c r="J832" s="365"/>
      <c r="K832" s="365"/>
      <c r="L832" s="365"/>
      <c r="M832" s="365"/>
      <c r="N832" s="365"/>
      <c r="O832" s="365"/>
      <c r="P832" s="365"/>
      <c r="Q832" s="365"/>
      <c r="R832" s="365"/>
      <c r="S832" s="365"/>
      <c r="T832" s="365"/>
      <c r="U832" s="365"/>
      <c r="V832" s="365"/>
      <c r="W832" s="365"/>
      <c r="X832" s="365"/>
      <c r="Y832" s="365"/>
      <c r="Z832" s="365"/>
      <c r="AA832" s="365"/>
    </row>
    <row r="833" spans="1:27" ht="15.75" customHeight="1" x14ac:dyDescent="0.25">
      <c r="A833" s="365"/>
      <c r="B833" s="365"/>
      <c r="C833" s="365"/>
      <c r="D833" s="365"/>
      <c r="E833" s="365"/>
      <c r="F833" s="365"/>
      <c r="G833" s="365"/>
      <c r="H833" s="365"/>
      <c r="I833" s="365"/>
      <c r="J833" s="365"/>
      <c r="K833" s="365"/>
      <c r="L833" s="365"/>
      <c r="M833" s="365"/>
      <c r="N833" s="365"/>
      <c r="O833" s="365"/>
      <c r="P833" s="365"/>
      <c r="Q833" s="365"/>
      <c r="R833" s="365"/>
      <c r="S833" s="365"/>
      <c r="T833" s="365"/>
      <c r="U833" s="365"/>
      <c r="V833" s="365"/>
      <c r="W833" s="365"/>
      <c r="X833" s="365"/>
      <c r="Y833" s="365"/>
      <c r="Z833" s="365"/>
      <c r="AA833" s="365"/>
    </row>
    <row r="834" spans="1:27" ht="15.75" customHeight="1" x14ac:dyDescent="0.25">
      <c r="A834" s="365"/>
      <c r="B834" s="365"/>
      <c r="C834" s="365"/>
      <c r="D834" s="365"/>
      <c r="E834" s="365"/>
      <c r="F834" s="365"/>
      <c r="G834" s="365"/>
      <c r="H834" s="365"/>
      <c r="I834" s="365"/>
      <c r="J834" s="365"/>
      <c r="K834" s="365"/>
      <c r="L834" s="365"/>
      <c r="M834" s="365"/>
      <c r="N834" s="365"/>
      <c r="O834" s="365"/>
      <c r="P834" s="365"/>
      <c r="Q834" s="365"/>
      <c r="R834" s="365"/>
      <c r="S834" s="365"/>
      <c r="T834" s="365"/>
      <c r="U834" s="365"/>
      <c r="V834" s="365"/>
      <c r="W834" s="365"/>
      <c r="X834" s="365"/>
      <c r="Y834" s="365"/>
      <c r="Z834" s="365"/>
      <c r="AA834" s="365"/>
    </row>
    <row r="835" spans="1:27" ht="15.75" customHeight="1" x14ac:dyDescent="0.25">
      <c r="A835" s="365"/>
      <c r="B835" s="365"/>
      <c r="C835" s="365"/>
      <c r="D835" s="365"/>
      <c r="E835" s="365"/>
      <c r="F835" s="365"/>
      <c r="G835" s="365"/>
      <c r="H835" s="365"/>
      <c r="I835" s="365"/>
      <c r="J835" s="365"/>
      <c r="K835" s="365"/>
      <c r="L835" s="365"/>
      <c r="M835" s="365"/>
      <c r="N835" s="365"/>
      <c r="O835" s="365"/>
      <c r="P835" s="365"/>
      <c r="Q835" s="365"/>
      <c r="R835" s="365"/>
      <c r="S835" s="365"/>
      <c r="T835" s="365"/>
      <c r="U835" s="365"/>
      <c r="V835" s="365"/>
      <c r="W835" s="365"/>
      <c r="X835" s="365"/>
      <c r="Y835" s="365"/>
      <c r="Z835" s="365"/>
      <c r="AA835" s="365"/>
    </row>
    <row r="836" spans="1:27" ht="15.75" customHeight="1" x14ac:dyDescent="0.25">
      <c r="A836" s="365"/>
      <c r="B836" s="365"/>
      <c r="C836" s="365"/>
      <c r="D836" s="365"/>
      <c r="E836" s="365"/>
      <c r="F836" s="365"/>
      <c r="G836" s="365"/>
      <c r="H836" s="365"/>
      <c r="I836" s="365"/>
      <c r="J836" s="365"/>
      <c r="K836" s="365"/>
      <c r="L836" s="365"/>
      <c r="M836" s="365"/>
      <c r="N836" s="365"/>
      <c r="O836" s="365"/>
      <c r="P836" s="365"/>
      <c r="Q836" s="365"/>
      <c r="R836" s="365"/>
      <c r="S836" s="365"/>
      <c r="T836" s="365"/>
      <c r="U836" s="365"/>
      <c r="V836" s="365"/>
      <c r="W836" s="365"/>
      <c r="X836" s="365"/>
      <c r="Y836" s="365"/>
      <c r="Z836" s="365"/>
      <c r="AA836" s="365"/>
    </row>
    <row r="837" spans="1:27" ht="15.75" customHeight="1" x14ac:dyDescent="0.25">
      <c r="A837" s="365"/>
      <c r="B837" s="365"/>
      <c r="C837" s="365"/>
      <c r="D837" s="365"/>
      <c r="E837" s="365"/>
      <c r="F837" s="365"/>
      <c r="G837" s="365"/>
      <c r="H837" s="365"/>
      <c r="I837" s="365"/>
      <c r="J837" s="365"/>
      <c r="K837" s="365"/>
      <c r="L837" s="365"/>
      <c r="M837" s="365"/>
      <c r="N837" s="365"/>
      <c r="O837" s="365"/>
      <c r="P837" s="365"/>
      <c r="Q837" s="365"/>
      <c r="R837" s="365"/>
      <c r="S837" s="365"/>
      <c r="T837" s="365"/>
      <c r="U837" s="365"/>
      <c r="V837" s="365"/>
      <c r="W837" s="365"/>
      <c r="X837" s="365"/>
      <c r="Y837" s="365"/>
      <c r="Z837" s="365"/>
      <c r="AA837" s="365"/>
    </row>
    <row r="838" spans="1:27" ht="15.75" customHeight="1" x14ac:dyDescent="0.25">
      <c r="A838" s="365"/>
      <c r="B838" s="365"/>
      <c r="C838" s="365"/>
      <c r="D838" s="365"/>
      <c r="E838" s="365"/>
      <c r="F838" s="365"/>
      <c r="G838" s="365"/>
      <c r="H838" s="365"/>
      <c r="I838" s="365"/>
      <c r="J838" s="365"/>
      <c r="K838" s="365"/>
      <c r="L838" s="365"/>
      <c r="M838" s="365"/>
      <c r="N838" s="365"/>
      <c r="O838" s="365"/>
      <c r="P838" s="365"/>
      <c r="Q838" s="365"/>
      <c r="R838" s="365"/>
      <c r="S838" s="365"/>
      <c r="T838" s="365"/>
      <c r="U838" s="365"/>
      <c r="V838" s="365"/>
      <c r="W838" s="365"/>
      <c r="X838" s="365"/>
      <c r="Y838" s="365"/>
      <c r="Z838" s="365"/>
      <c r="AA838" s="365"/>
    </row>
    <row r="839" spans="1:27" ht="15.75" customHeight="1" x14ac:dyDescent="0.25">
      <c r="A839" s="365"/>
      <c r="B839" s="365"/>
      <c r="C839" s="365"/>
      <c r="D839" s="365"/>
      <c r="E839" s="365"/>
      <c r="F839" s="365"/>
      <c r="G839" s="365"/>
      <c r="H839" s="365"/>
      <c r="I839" s="365"/>
      <c r="J839" s="365"/>
      <c r="K839" s="365"/>
      <c r="L839" s="365"/>
      <c r="M839" s="365"/>
      <c r="N839" s="365"/>
      <c r="O839" s="365"/>
      <c r="P839" s="365"/>
      <c r="Q839" s="365"/>
      <c r="R839" s="365"/>
      <c r="S839" s="365"/>
      <c r="T839" s="365"/>
      <c r="U839" s="365"/>
      <c r="V839" s="365"/>
      <c r="W839" s="365"/>
      <c r="X839" s="365"/>
      <c r="Y839" s="365"/>
      <c r="Z839" s="365"/>
      <c r="AA839" s="365"/>
    </row>
    <row r="840" spans="1:27" ht="15.75" customHeight="1" x14ac:dyDescent="0.25">
      <c r="A840" s="365"/>
      <c r="B840" s="365"/>
      <c r="C840" s="365"/>
      <c r="D840" s="365"/>
      <c r="E840" s="365"/>
      <c r="F840" s="365"/>
      <c r="G840" s="365"/>
      <c r="H840" s="365"/>
      <c r="I840" s="365"/>
      <c r="J840" s="365"/>
      <c r="K840" s="365"/>
      <c r="L840" s="365"/>
      <c r="M840" s="365"/>
      <c r="N840" s="365"/>
      <c r="O840" s="365"/>
      <c r="P840" s="365"/>
      <c r="Q840" s="365"/>
      <c r="R840" s="365"/>
      <c r="S840" s="365"/>
      <c r="T840" s="365"/>
      <c r="U840" s="365"/>
      <c r="V840" s="365"/>
      <c r="W840" s="365"/>
      <c r="X840" s="365"/>
      <c r="Y840" s="365"/>
      <c r="Z840" s="365"/>
      <c r="AA840" s="365"/>
    </row>
    <row r="841" spans="1:27" ht="15.75" customHeight="1" x14ac:dyDescent="0.25">
      <c r="A841" s="365"/>
      <c r="B841" s="365"/>
      <c r="C841" s="365"/>
      <c r="D841" s="365"/>
      <c r="E841" s="365"/>
      <c r="F841" s="365"/>
      <c r="G841" s="365"/>
      <c r="H841" s="365"/>
      <c r="I841" s="365"/>
      <c r="J841" s="365"/>
      <c r="K841" s="365"/>
      <c r="L841" s="365"/>
      <c r="M841" s="365"/>
      <c r="N841" s="365"/>
      <c r="O841" s="365"/>
      <c r="P841" s="365"/>
      <c r="Q841" s="365"/>
      <c r="R841" s="365"/>
      <c r="S841" s="365"/>
      <c r="T841" s="365"/>
      <c r="U841" s="365"/>
      <c r="V841" s="365"/>
      <c r="W841" s="365"/>
      <c r="X841" s="365"/>
      <c r="Y841" s="365"/>
      <c r="Z841" s="365"/>
      <c r="AA841" s="365"/>
    </row>
    <row r="842" spans="1:27" ht="15.75" customHeight="1" x14ac:dyDescent="0.25">
      <c r="A842" s="365"/>
      <c r="B842" s="365"/>
      <c r="C842" s="365"/>
      <c r="D842" s="365"/>
      <c r="E842" s="365"/>
      <c r="F842" s="365"/>
      <c r="G842" s="365"/>
      <c r="H842" s="365"/>
      <c r="I842" s="365"/>
      <c r="J842" s="365"/>
      <c r="K842" s="365"/>
      <c r="L842" s="365"/>
      <c r="M842" s="365"/>
      <c r="N842" s="365"/>
      <c r="O842" s="365"/>
      <c r="P842" s="365"/>
      <c r="Q842" s="365"/>
      <c r="R842" s="365"/>
      <c r="S842" s="365"/>
      <c r="T842" s="365"/>
      <c r="U842" s="365"/>
      <c r="V842" s="365"/>
      <c r="W842" s="365"/>
      <c r="X842" s="365"/>
      <c r="Y842" s="365"/>
      <c r="Z842" s="365"/>
      <c r="AA842" s="365"/>
    </row>
    <row r="843" spans="1:27" ht="15.75" customHeight="1" x14ac:dyDescent="0.25">
      <c r="A843" s="365"/>
      <c r="B843" s="365"/>
      <c r="C843" s="365"/>
      <c r="D843" s="365"/>
      <c r="E843" s="365"/>
      <c r="F843" s="365"/>
      <c r="G843" s="365"/>
      <c r="H843" s="365"/>
      <c r="I843" s="365"/>
      <c r="J843" s="365"/>
      <c r="K843" s="365"/>
      <c r="L843" s="365"/>
      <c r="M843" s="365"/>
      <c r="N843" s="365"/>
      <c r="O843" s="365"/>
      <c r="P843" s="365"/>
      <c r="Q843" s="365"/>
      <c r="R843" s="365"/>
      <c r="S843" s="365"/>
      <c r="T843" s="365"/>
      <c r="U843" s="365"/>
      <c r="V843" s="365"/>
      <c r="W843" s="365"/>
      <c r="X843" s="365"/>
      <c r="Y843" s="365"/>
      <c r="Z843" s="365"/>
      <c r="AA843" s="365"/>
    </row>
    <row r="844" spans="1:27" ht="15.75" customHeight="1" x14ac:dyDescent="0.25">
      <c r="A844" s="365"/>
      <c r="B844" s="365"/>
      <c r="C844" s="365"/>
      <c r="D844" s="365"/>
      <c r="E844" s="365"/>
      <c r="F844" s="365"/>
      <c r="G844" s="365"/>
      <c r="H844" s="365"/>
      <c r="I844" s="365"/>
      <c r="J844" s="365"/>
      <c r="K844" s="365"/>
      <c r="L844" s="365"/>
      <c r="M844" s="365"/>
      <c r="N844" s="365"/>
      <c r="O844" s="365"/>
      <c r="P844" s="365"/>
      <c r="Q844" s="365"/>
      <c r="R844" s="365"/>
      <c r="S844" s="365"/>
      <c r="T844" s="365"/>
      <c r="U844" s="365"/>
      <c r="V844" s="365"/>
      <c r="W844" s="365"/>
      <c r="X844" s="365"/>
      <c r="Y844" s="365"/>
      <c r="Z844" s="365"/>
      <c r="AA844" s="365"/>
    </row>
    <row r="845" spans="1:27" ht="15.75" customHeight="1" x14ac:dyDescent="0.25">
      <c r="A845" s="365"/>
      <c r="B845" s="365"/>
      <c r="C845" s="365"/>
      <c r="D845" s="365"/>
      <c r="E845" s="365"/>
      <c r="F845" s="365"/>
      <c r="G845" s="365"/>
      <c r="H845" s="365"/>
      <c r="I845" s="365"/>
      <c r="J845" s="365"/>
      <c r="K845" s="365"/>
      <c r="L845" s="365"/>
      <c r="M845" s="365"/>
      <c r="N845" s="365"/>
      <c r="O845" s="365"/>
      <c r="P845" s="365"/>
      <c r="Q845" s="365"/>
      <c r="R845" s="365"/>
      <c r="S845" s="365"/>
      <c r="T845" s="365"/>
      <c r="U845" s="365"/>
      <c r="V845" s="365"/>
      <c r="W845" s="365"/>
      <c r="X845" s="365"/>
      <c r="Y845" s="365"/>
      <c r="Z845" s="365"/>
      <c r="AA845" s="365"/>
    </row>
    <row r="846" spans="1:27" ht="15.75" customHeight="1" x14ac:dyDescent="0.25">
      <c r="A846" s="365"/>
      <c r="B846" s="365"/>
      <c r="C846" s="365"/>
      <c r="D846" s="365"/>
      <c r="E846" s="365"/>
      <c r="F846" s="365"/>
      <c r="G846" s="365"/>
      <c r="H846" s="365"/>
      <c r="I846" s="365"/>
      <c r="J846" s="365"/>
      <c r="K846" s="365"/>
      <c r="L846" s="365"/>
      <c r="M846" s="365"/>
      <c r="N846" s="365"/>
      <c r="O846" s="365"/>
      <c r="P846" s="365"/>
      <c r="Q846" s="365"/>
      <c r="R846" s="365"/>
      <c r="S846" s="365"/>
      <c r="T846" s="365"/>
      <c r="U846" s="365"/>
      <c r="V846" s="365"/>
      <c r="W846" s="365"/>
      <c r="X846" s="365"/>
      <c r="Y846" s="365"/>
      <c r="Z846" s="365"/>
      <c r="AA846" s="365"/>
    </row>
    <row r="847" spans="1:27" ht="15.75" customHeight="1" x14ac:dyDescent="0.25">
      <c r="A847" s="365"/>
      <c r="B847" s="365"/>
      <c r="C847" s="365"/>
      <c r="D847" s="365"/>
      <c r="E847" s="365"/>
      <c r="F847" s="365"/>
      <c r="G847" s="365"/>
      <c r="H847" s="365"/>
      <c r="I847" s="365"/>
      <c r="J847" s="365"/>
      <c r="K847" s="365"/>
      <c r="L847" s="365"/>
      <c r="M847" s="365"/>
      <c r="N847" s="365"/>
      <c r="O847" s="365"/>
      <c r="P847" s="365"/>
      <c r="Q847" s="365"/>
      <c r="R847" s="365"/>
      <c r="S847" s="365"/>
      <c r="T847" s="365"/>
      <c r="U847" s="365"/>
      <c r="V847" s="365"/>
      <c r="W847" s="365"/>
      <c r="X847" s="365"/>
      <c r="Y847" s="365"/>
      <c r="Z847" s="365"/>
      <c r="AA847" s="365"/>
    </row>
    <row r="848" spans="1:27" ht="15.75" customHeight="1" x14ac:dyDescent="0.25">
      <c r="A848" s="365"/>
      <c r="B848" s="365"/>
      <c r="C848" s="365"/>
      <c r="D848" s="365"/>
      <c r="E848" s="365"/>
      <c r="F848" s="365"/>
      <c r="G848" s="365"/>
      <c r="H848" s="365"/>
      <c r="I848" s="365"/>
      <c r="J848" s="365"/>
      <c r="K848" s="365"/>
      <c r="L848" s="365"/>
      <c r="M848" s="365"/>
      <c r="N848" s="365"/>
      <c r="O848" s="365"/>
      <c r="P848" s="365"/>
      <c r="Q848" s="365"/>
      <c r="R848" s="365"/>
      <c r="S848" s="365"/>
      <c r="T848" s="365"/>
      <c r="U848" s="365"/>
      <c r="V848" s="365"/>
      <c r="W848" s="365"/>
      <c r="X848" s="365"/>
      <c r="Y848" s="365"/>
      <c r="Z848" s="365"/>
      <c r="AA848" s="365"/>
    </row>
    <row r="849" spans="1:27" ht="15.75" customHeight="1" x14ac:dyDescent="0.25">
      <c r="A849" s="365"/>
      <c r="B849" s="365"/>
      <c r="C849" s="365"/>
      <c r="D849" s="365"/>
      <c r="E849" s="365"/>
      <c r="F849" s="365"/>
      <c r="G849" s="365"/>
      <c r="H849" s="365"/>
      <c r="I849" s="365"/>
      <c r="J849" s="365"/>
      <c r="K849" s="365"/>
      <c r="L849" s="365"/>
      <c r="M849" s="365"/>
      <c r="N849" s="365"/>
      <c r="O849" s="365"/>
      <c r="P849" s="365"/>
      <c r="Q849" s="365"/>
      <c r="R849" s="365"/>
      <c r="S849" s="365"/>
      <c r="T849" s="365"/>
      <c r="U849" s="365"/>
      <c r="V849" s="365"/>
      <c r="W849" s="365"/>
      <c r="X849" s="365"/>
      <c r="Y849" s="365"/>
      <c r="Z849" s="365"/>
      <c r="AA849" s="365"/>
    </row>
    <row r="850" spans="1:27" ht="15.75" customHeight="1" x14ac:dyDescent="0.25">
      <c r="A850" s="365"/>
      <c r="B850" s="365"/>
      <c r="C850" s="365"/>
      <c r="D850" s="365"/>
      <c r="E850" s="365"/>
      <c r="F850" s="365"/>
      <c r="G850" s="365"/>
      <c r="H850" s="365"/>
      <c r="I850" s="365"/>
      <c r="J850" s="365"/>
      <c r="K850" s="365"/>
      <c r="L850" s="365"/>
      <c r="M850" s="365"/>
      <c r="N850" s="365"/>
      <c r="O850" s="365"/>
      <c r="P850" s="365"/>
      <c r="Q850" s="365"/>
      <c r="R850" s="365"/>
      <c r="S850" s="365"/>
      <c r="T850" s="365"/>
      <c r="U850" s="365"/>
      <c r="V850" s="365"/>
      <c r="W850" s="365"/>
      <c r="X850" s="365"/>
      <c r="Y850" s="365"/>
      <c r="Z850" s="365"/>
      <c r="AA850" s="365"/>
    </row>
    <row r="851" spans="1:27" ht="15.75" customHeight="1" x14ac:dyDescent="0.25">
      <c r="A851" s="365"/>
      <c r="B851" s="365"/>
      <c r="C851" s="365"/>
      <c r="D851" s="365"/>
      <c r="E851" s="365"/>
      <c r="F851" s="365"/>
      <c r="G851" s="365"/>
      <c r="H851" s="365"/>
      <c r="I851" s="365"/>
      <c r="J851" s="365"/>
      <c r="K851" s="365"/>
      <c r="L851" s="365"/>
      <c r="M851" s="365"/>
      <c r="N851" s="365"/>
      <c r="O851" s="365"/>
      <c r="P851" s="365"/>
      <c r="Q851" s="365"/>
      <c r="R851" s="365"/>
      <c r="S851" s="365"/>
      <c r="T851" s="365"/>
      <c r="U851" s="365"/>
      <c r="V851" s="365"/>
      <c r="W851" s="365"/>
      <c r="X851" s="365"/>
      <c r="Y851" s="365"/>
      <c r="Z851" s="365"/>
      <c r="AA851" s="365"/>
    </row>
    <row r="852" spans="1:27" ht="15.75" customHeight="1" x14ac:dyDescent="0.25">
      <c r="A852" s="365"/>
      <c r="B852" s="365"/>
      <c r="C852" s="365"/>
      <c r="D852" s="365"/>
      <c r="E852" s="365"/>
      <c r="F852" s="365"/>
      <c r="G852" s="365"/>
      <c r="H852" s="365"/>
      <c r="I852" s="365"/>
      <c r="J852" s="365"/>
      <c r="K852" s="365"/>
      <c r="L852" s="365"/>
      <c r="M852" s="365"/>
      <c r="N852" s="365"/>
      <c r="O852" s="365"/>
      <c r="P852" s="365"/>
      <c r="Q852" s="365"/>
      <c r="R852" s="365"/>
      <c r="S852" s="365"/>
      <c r="T852" s="365"/>
      <c r="U852" s="365"/>
      <c r="V852" s="365"/>
      <c r="W852" s="365"/>
      <c r="X852" s="365"/>
      <c r="Y852" s="365"/>
      <c r="Z852" s="365"/>
      <c r="AA852" s="365"/>
    </row>
    <row r="853" spans="1:27" ht="15.75" customHeight="1" x14ac:dyDescent="0.25">
      <c r="A853" s="365"/>
      <c r="B853" s="365"/>
      <c r="C853" s="365"/>
      <c r="D853" s="365"/>
      <c r="E853" s="365"/>
      <c r="F853" s="365"/>
      <c r="G853" s="365"/>
      <c r="H853" s="365"/>
      <c r="I853" s="365"/>
      <c r="J853" s="365"/>
      <c r="K853" s="365"/>
      <c r="L853" s="365"/>
      <c r="M853" s="365"/>
      <c r="N853" s="365"/>
      <c r="O853" s="365"/>
      <c r="P853" s="365"/>
      <c r="Q853" s="365"/>
      <c r="R853" s="365"/>
      <c r="S853" s="365"/>
      <c r="T853" s="365"/>
      <c r="U853" s="365"/>
      <c r="V853" s="365"/>
      <c r="W853" s="365"/>
      <c r="X853" s="365"/>
      <c r="Y853" s="365"/>
      <c r="Z853" s="365"/>
      <c r="AA853" s="365"/>
    </row>
    <row r="854" spans="1:27" ht="15.75" customHeight="1" x14ac:dyDescent="0.25">
      <c r="A854" s="365"/>
      <c r="B854" s="365"/>
      <c r="C854" s="365"/>
      <c r="D854" s="365"/>
      <c r="E854" s="365"/>
      <c r="F854" s="365"/>
      <c r="G854" s="365"/>
      <c r="H854" s="365"/>
      <c r="I854" s="365"/>
      <c r="J854" s="365"/>
      <c r="K854" s="365"/>
      <c r="L854" s="365"/>
      <c r="M854" s="365"/>
      <c r="N854" s="365"/>
      <c r="O854" s="365"/>
      <c r="P854" s="365"/>
      <c r="Q854" s="365"/>
      <c r="R854" s="365"/>
      <c r="S854" s="365"/>
      <c r="T854" s="365"/>
      <c r="U854" s="365"/>
      <c r="V854" s="365"/>
      <c r="W854" s="365"/>
      <c r="X854" s="365"/>
      <c r="Y854" s="365"/>
      <c r="Z854" s="365"/>
      <c r="AA854" s="365"/>
    </row>
    <row r="855" spans="1:27" ht="15.75" customHeight="1" x14ac:dyDescent="0.25">
      <c r="A855" s="365"/>
      <c r="B855" s="365"/>
      <c r="C855" s="365"/>
      <c r="D855" s="365"/>
      <c r="E855" s="365"/>
      <c r="F855" s="365"/>
      <c r="G855" s="365"/>
      <c r="H855" s="365"/>
      <c r="I855" s="365"/>
      <c r="J855" s="365"/>
      <c r="K855" s="365"/>
      <c r="L855" s="365"/>
      <c r="M855" s="365"/>
      <c r="N855" s="365"/>
      <c r="O855" s="365"/>
      <c r="P855" s="365"/>
      <c r="Q855" s="365"/>
      <c r="R855" s="365"/>
      <c r="S855" s="365"/>
      <c r="T855" s="365"/>
      <c r="U855" s="365"/>
      <c r="V855" s="365"/>
      <c r="W855" s="365"/>
      <c r="X855" s="365"/>
      <c r="Y855" s="365"/>
      <c r="Z855" s="365"/>
      <c r="AA855" s="365"/>
    </row>
    <row r="856" spans="1:27" ht="15.75" customHeight="1" x14ac:dyDescent="0.25">
      <c r="A856" s="365"/>
      <c r="B856" s="365"/>
      <c r="C856" s="365"/>
      <c r="D856" s="365"/>
      <c r="E856" s="365"/>
      <c r="F856" s="365"/>
      <c r="G856" s="365"/>
      <c r="H856" s="365"/>
      <c r="I856" s="365"/>
      <c r="J856" s="365"/>
      <c r="K856" s="365"/>
      <c r="L856" s="365"/>
      <c r="M856" s="365"/>
      <c r="N856" s="365"/>
      <c r="O856" s="365"/>
      <c r="P856" s="365"/>
      <c r="Q856" s="365"/>
      <c r="R856" s="365"/>
      <c r="S856" s="365"/>
      <c r="T856" s="365"/>
      <c r="U856" s="365"/>
      <c r="V856" s="365"/>
      <c r="W856" s="365"/>
      <c r="X856" s="365"/>
      <c r="Y856" s="365"/>
      <c r="Z856" s="365"/>
      <c r="AA856" s="365"/>
    </row>
    <row r="857" spans="1:27" ht="15.75" customHeight="1" x14ac:dyDescent="0.25">
      <c r="A857" s="365"/>
      <c r="B857" s="365"/>
      <c r="C857" s="365"/>
      <c r="D857" s="365"/>
      <c r="E857" s="365"/>
      <c r="F857" s="365"/>
      <c r="G857" s="365"/>
      <c r="H857" s="365"/>
      <c r="I857" s="365"/>
      <c r="J857" s="365"/>
      <c r="K857" s="365"/>
      <c r="L857" s="365"/>
      <c r="M857" s="365"/>
      <c r="N857" s="365"/>
      <c r="O857" s="365"/>
      <c r="P857" s="365"/>
      <c r="Q857" s="365"/>
      <c r="R857" s="365"/>
      <c r="S857" s="365"/>
      <c r="T857" s="365"/>
      <c r="U857" s="365"/>
      <c r="V857" s="365"/>
      <c r="W857" s="365"/>
      <c r="X857" s="365"/>
      <c r="Y857" s="365"/>
      <c r="Z857" s="365"/>
      <c r="AA857" s="365"/>
    </row>
    <row r="858" spans="1:27" ht="15.75" customHeight="1" x14ac:dyDescent="0.25">
      <c r="A858" s="365"/>
      <c r="B858" s="365"/>
      <c r="C858" s="365"/>
      <c r="D858" s="365"/>
      <c r="E858" s="365"/>
      <c r="F858" s="365"/>
      <c r="G858" s="365"/>
      <c r="H858" s="365"/>
      <c r="I858" s="365"/>
      <c r="J858" s="365"/>
      <c r="K858" s="365"/>
      <c r="L858" s="365"/>
      <c r="M858" s="365"/>
      <c r="N858" s="365"/>
      <c r="O858" s="365"/>
      <c r="P858" s="365"/>
      <c r="Q858" s="365"/>
      <c r="R858" s="365"/>
      <c r="S858" s="365"/>
      <c r="T858" s="365"/>
      <c r="U858" s="365"/>
      <c r="V858" s="365"/>
      <c r="W858" s="365"/>
      <c r="X858" s="365"/>
      <c r="Y858" s="365"/>
      <c r="Z858" s="365"/>
      <c r="AA858" s="365"/>
    </row>
    <row r="859" spans="1:27" ht="15.75" customHeight="1" x14ac:dyDescent="0.25">
      <c r="A859" s="365"/>
      <c r="B859" s="365"/>
      <c r="C859" s="365"/>
      <c r="D859" s="365"/>
      <c r="E859" s="365"/>
      <c r="F859" s="365"/>
      <c r="G859" s="365"/>
      <c r="H859" s="365"/>
      <c r="I859" s="365"/>
      <c r="J859" s="365"/>
      <c r="K859" s="365"/>
      <c r="L859" s="365"/>
      <c r="M859" s="365"/>
      <c r="N859" s="365"/>
      <c r="O859" s="365"/>
      <c r="P859" s="365"/>
      <c r="Q859" s="365"/>
      <c r="R859" s="365"/>
      <c r="S859" s="365"/>
      <c r="T859" s="365"/>
      <c r="U859" s="365"/>
      <c r="V859" s="365"/>
      <c r="W859" s="365"/>
      <c r="X859" s="365"/>
      <c r="Y859" s="365"/>
      <c r="Z859" s="365"/>
      <c r="AA859" s="365"/>
    </row>
    <row r="860" spans="1:27" ht="15.75" customHeight="1" x14ac:dyDescent="0.25">
      <c r="A860" s="365"/>
      <c r="B860" s="365"/>
      <c r="C860" s="365"/>
      <c r="D860" s="365"/>
      <c r="E860" s="365"/>
      <c r="F860" s="365"/>
      <c r="G860" s="365"/>
      <c r="H860" s="365"/>
      <c r="I860" s="365"/>
      <c r="J860" s="365"/>
      <c r="K860" s="365"/>
      <c r="L860" s="365"/>
      <c r="M860" s="365"/>
      <c r="N860" s="365"/>
      <c r="O860" s="365"/>
      <c r="P860" s="365"/>
      <c r="Q860" s="365"/>
      <c r="R860" s="365"/>
      <c r="S860" s="365"/>
      <c r="T860" s="365"/>
      <c r="U860" s="365"/>
      <c r="V860" s="365"/>
      <c r="W860" s="365"/>
      <c r="X860" s="365"/>
      <c r="Y860" s="365"/>
      <c r="Z860" s="365"/>
      <c r="AA860" s="365"/>
    </row>
    <row r="861" spans="1:27" ht="15.75" customHeight="1" x14ac:dyDescent="0.25">
      <c r="A861" s="365"/>
      <c r="B861" s="365"/>
      <c r="C861" s="365"/>
      <c r="D861" s="365"/>
      <c r="E861" s="365"/>
      <c r="F861" s="365"/>
      <c r="G861" s="365"/>
      <c r="H861" s="365"/>
      <c r="I861" s="365"/>
      <c r="J861" s="365"/>
      <c r="K861" s="365"/>
      <c r="L861" s="365"/>
      <c r="M861" s="365"/>
      <c r="N861" s="365"/>
      <c r="O861" s="365"/>
      <c r="P861" s="365"/>
      <c r="Q861" s="365"/>
      <c r="R861" s="365"/>
      <c r="S861" s="365"/>
      <c r="T861" s="365"/>
      <c r="U861" s="365"/>
      <c r="V861" s="365"/>
      <c r="W861" s="365"/>
      <c r="X861" s="365"/>
      <c r="Y861" s="365"/>
      <c r="Z861" s="365"/>
      <c r="AA861" s="365"/>
    </row>
    <row r="862" spans="1:27" ht="15.75" customHeight="1" x14ac:dyDescent="0.25">
      <c r="A862" s="365"/>
      <c r="B862" s="365"/>
      <c r="C862" s="365"/>
      <c r="D862" s="365"/>
      <c r="E862" s="365"/>
      <c r="F862" s="365"/>
      <c r="G862" s="365"/>
      <c r="H862" s="365"/>
      <c r="I862" s="365"/>
      <c r="J862" s="365"/>
      <c r="K862" s="365"/>
      <c r="L862" s="365"/>
      <c r="M862" s="365"/>
      <c r="N862" s="365"/>
      <c r="O862" s="365"/>
      <c r="P862" s="365"/>
      <c r="Q862" s="365"/>
      <c r="R862" s="365"/>
      <c r="S862" s="365"/>
      <c r="T862" s="365"/>
      <c r="U862" s="365"/>
      <c r="V862" s="365"/>
      <c r="W862" s="365"/>
      <c r="X862" s="365"/>
      <c r="Y862" s="365"/>
      <c r="Z862" s="365"/>
      <c r="AA862" s="365"/>
    </row>
    <row r="863" spans="1:27" ht="15.75" customHeight="1" x14ac:dyDescent="0.25">
      <c r="A863" s="365"/>
      <c r="B863" s="365"/>
      <c r="C863" s="365"/>
      <c r="D863" s="365"/>
      <c r="E863" s="365"/>
      <c r="F863" s="365"/>
      <c r="G863" s="365"/>
      <c r="H863" s="365"/>
      <c r="I863" s="365"/>
      <c r="J863" s="365"/>
      <c r="K863" s="365"/>
      <c r="L863" s="365"/>
      <c r="M863" s="365"/>
      <c r="N863" s="365"/>
      <c r="O863" s="365"/>
      <c r="P863" s="365"/>
      <c r="Q863" s="365"/>
      <c r="R863" s="365"/>
      <c r="S863" s="365"/>
      <c r="T863" s="365"/>
      <c r="U863" s="365"/>
      <c r="V863" s="365"/>
      <c r="W863" s="365"/>
      <c r="X863" s="365"/>
      <c r="Y863" s="365"/>
      <c r="Z863" s="365"/>
      <c r="AA863" s="365"/>
    </row>
    <row r="864" spans="1:27" ht="15.75" customHeight="1" x14ac:dyDescent="0.25">
      <c r="A864" s="365"/>
      <c r="B864" s="365"/>
      <c r="C864" s="365"/>
      <c r="D864" s="365"/>
      <c r="E864" s="365"/>
      <c r="F864" s="365"/>
      <c r="G864" s="365"/>
      <c r="H864" s="365"/>
      <c r="I864" s="365"/>
      <c r="J864" s="365"/>
      <c r="K864" s="365"/>
      <c r="L864" s="365"/>
      <c r="M864" s="365"/>
      <c r="N864" s="365"/>
      <c r="O864" s="365"/>
      <c r="P864" s="365"/>
      <c r="Q864" s="365"/>
      <c r="R864" s="365"/>
      <c r="S864" s="365"/>
      <c r="T864" s="365"/>
      <c r="U864" s="365"/>
      <c r="V864" s="365"/>
      <c r="W864" s="365"/>
      <c r="X864" s="365"/>
      <c r="Y864" s="365"/>
      <c r="Z864" s="365"/>
      <c r="AA864" s="365"/>
    </row>
    <row r="865" spans="1:27" ht="15.75" customHeight="1" x14ac:dyDescent="0.25">
      <c r="A865" s="365"/>
      <c r="B865" s="365"/>
      <c r="C865" s="365"/>
      <c r="D865" s="365"/>
      <c r="E865" s="365"/>
      <c r="F865" s="365"/>
      <c r="G865" s="365"/>
      <c r="H865" s="365"/>
      <c r="I865" s="365"/>
      <c r="J865" s="365"/>
      <c r="K865" s="365"/>
      <c r="L865" s="365"/>
      <c r="M865" s="365"/>
      <c r="N865" s="365"/>
      <c r="O865" s="365"/>
      <c r="P865" s="365"/>
      <c r="Q865" s="365"/>
      <c r="R865" s="365"/>
      <c r="S865" s="365"/>
      <c r="T865" s="365"/>
      <c r="U865" s="365"/>
      <c r="V865" s="365"/>
      <c r="W865" s="365"/>
      <c r="X865" s="365"/>
      <c r="Y865" s="365"/>
      <c r="Z865" s="365"/>
      <c r="AA865" s="365"/>
    </row>
    <row r="866" spans="1:27" ht="15.75" customHeight="1" x14ac:dyDescent="0.25">
      <c r="A866" s="365"/>
      <c r="B866" s="365"/>
      <c r="C866" s="365"/>
      <c r="D866" s="365"/>
      <c r="E866" s="365"/>
      <c r="F866" s="365"/>
      <c r="G866" s="365"/>
      <c r="H866" s="365"/>
      <c r="I866" s="365"/>
      <c r="J866" s="365"/>
      <c r="K866" s="365"/>
      <c r="L866" s="365"/>
      <c r="M866" s="365"/>
      <c r="N866" s="365"/>
      <c r="O866" s="365"/>
      <c r="P866" s="365"/>
      <c r="Q866" s="365"/>
      <c r="R866" s="365"/>
      <c r="S866" s="365"/>
      <c r="T866" s="365"/>
      <c r="U866" s="365"/>
      <c r="V866" s="365"/>
      <c r="W866" s="365"/>
      <c r="X866" s="365"/>
      <c r="Y866" s="365"/>
      <c r="Z866" s="365"/>
      <c r="AA866" s="365"/>
    </row>
    <row r="867" spans="1:27" ht="15.75" customHeight="1" x14ac:dyDescent="0.25">
      <c r="A867" s="365"/>
      <c r="B867" s="365"/>
      <c r="C867" s="365"/>
      <c r="D867" s="365"/>
      <c r="E867" s="365"/>
      <c r="F867" s="365"/>
      <c r="G867" s="365"/>
      <c r="H867" s="365"/>
      <c r="I867" s="365"/>
      <c r="J867" s="365"/>
      <c r="K867" s="365"/>
      <c r="L867" s="365"/>
      <c r="M867" s="365"/>
      <c r="N867" s="365"/>
      <c r="O867" s="365"/>
      <c r="P867" s="365"/>
      <c r="Q867" s="365"/>
      <c r="R867" s="365"/>
      <c r="S867" s="365"/>
      <c r="T867" s="365"/>
      <c r="U867" s="365"/>
      <c r="V867" s="365"/>
      <c r="W867" s="365"/>
      <c r="X867" s="365"/>
      <c r="Y867" s="365"/>
      <c r="Z867" s="365"/>
      <c r="AA867" s="365"/>
    </row>
    <row r="868" spans="1:27" ht="15.75" customHeight="1" x14ac:dyDescent="0.25">
      <c r="A868" s="365"/>
      <c r="B868" s="365"/>
      <c r="C868" s="365"/>
      <c r="D868" s="365"/>
      <c r="E868" s="365"/>
      <c r="F868" s="365"/>
      <c r="G868" s="365"/>
      <c r="H868" s="365"/>
      <c r="I868" s="365"/>
      <c r="J868" s="365"/>
      <c r="K868" s="365"/>
      <c r="L868" s="365"/>
      <c r="M868" s="365"/>
      <c r="N868" s="365"/>
      <c r="O868" s="365"/>
      <c r="P868" s="365"/>
      <c r="Q868" s="365"/>
      <c r="R868" s="365"/>
      <c r="S868" s="365"/>
      <c r="T868" s="365"/>
      <c r="U868" s="365"/>
      <c r="V868" s="365"/>
      <c r="W868" s="365"/>
      <c r="X868" s="365"/>
      <c r="Y868" s="365"/>
      <c r="Z868" s="365"/>
      <c r="AA868" s="365"/>
    </row>
    <row r="869" spans="1:27" ht="15.75" customHeight="1" x14ac:dyDescent="0.25">
      <c r="A869" s="365"/>
      <c r="B869" s="365"/>
      <c r="C869" s="365"/>
      <c r="D869" s="365"/>
      <c r="E869" s="365"/>
      <c r="F869" s="365"/>
      <c r="G869" s="365"/>
      <c r="H869" s="365"/>
      <c r="I869" s="365"/>
      <c r="J869" s="365"/>
      <c r="K869" s="365"/>
      <c r="L869" s="365"/>
      <c r="M869" s="365"/>
      <c r="N869" s="365"/>
      <c r="O869" s="365"/>
      <c r="P869" s="365"/>
      <c r="Q869" s="365"/>
      <c r="R869" s="365"/>
      <c r="S869" s="365"/>
      <c r="T869" s="365"/>
      <c r="U869" s="365"/>
      <c r="V869" s="365"/>
      <c r="W869" s="365"/>
      <c r="X869" s="365"/>
      <c r="Y869" s="365"/>
      <c r="Z869" s="365"/>
      <c r="AA869" s="365"/>
    </row>
    <row r="870" spans="1:27" ht="15.75" customHeight="1" x14ac:dyDescent="0.25">
      <c r="A870" s="365"/>
      <c r="B870" s="365"/>
      <c r="C870" s="365"/>
      <c r="D870" s="365"/>
      <c r="E870" s="365"/>
      <c r="F870" s="365"/>
      <c r="G870" s="365"/>
      <c r="H870" s="365"/>
      <c r="I870" s="365"/>
      <c r="J870" s="365"/>
      <c r="K870" s="365"/>
      <c r="L870" s="365"/>
      <c r="M870" s="365"/>
      <c r="N870" s="365"/>
      <c r="O870" s="365"/>
      <c r="P870" s="365"/>
      <c r="Q870" s="365"/>
      <c r="R870" s="365"/>
      <c r="S870" s="365"/>
      <c r="T870" s="365"/>
      <c r="U870" s="365"/>
      <c r="V870" s="365"/>
      <c r="W870" s="365"/>
      <c r="X870" s="365"/>
      <c r="Y870" s="365"/>
      <c r="Z870" s="365"/>
      <c r="AA870" s="365"/>
    </row>
    <row r="871" spans="1:27" ht="15.75" customHeight="1" x14ac:dyDescent="0.25">
      <c r="A871" s="365"/>
      <c r="B871" s="365"/>
      <c r="C871" s="365"/>
      <c r="D871" s="365"/>
      <c r="E871" s="365"/>
      <c r="F871" s="365"/>
      <c r="G871" s="365"/>
      <c r="H871" s="365"/>
      <c r="I871" s="365"/>
      <c r="J871" s="365"/>
      <c r="K871" s="365"/>
      <c r="L871" s="365"/>
      <c r="M871" s="365"/>
      <c r="N871" s="365"/>
      <c r="O871" s="365"/>
      <c r="P871" s="365"/>
      <c r="Q871" s="365"/>
      <c r="R871" s="365"/>
      <c r="S871" s="365"/>
      <c r="T871" s="365"/>
      <c r="U871" s="365"/>
      <c r="V871" s="365"/>
      <c r="W871" s="365"/>
      <c r="X871" s="365"/>
      <c r="Y871" s="365"/>
      <c r="Z871" s="365"/>
      <c r="AA871" s="365"/>
    </row>
    <row r="872" spans="1:27" ht="15.75" customHeight="1" x14ac:dyDescent="0.25">
      <c r="A872" s="365"/>
      <c r="B872" s="365"/>
      <c r="C872" s="365"/>
      <c r="D872" s="365"/>
      <c r="E872" s="365"/>
      <c r="F872" s="365"/>
      <c r="G872" s="365"/>
      <c r="H872" s="365"/>
      <c r="I872" s="365"/>
      <c r="J872" s="365"/>
      <c r="K872" s="365"/>
      <c r="L872" s="365"/>
      <c r="M872" s="365"/>
      <c r="N872" s="365"/>
      <c r="O872" s="365"/>
      <c r="P872" s="365"/>
      <c r="Q872" s="365"/>
      <c r="R872" s="365"/>
      <c r="S872" s="365"/>
      <c r="T872" s="365"/>
      <c r="U872" s="365"/>
      <c r="V872" s="365"/>
      <c r="W872" s="365"/>
      <c r="X872" s="365"/>
      <c r="Y872" s="365"/>
      <c r="Z872" s="365"/>
      <c r="AA872" s="365"/>
    </row>
    <row r="873" spans="1:27" ht="15.75" customHeight="1" x14ac:dyDescent="0.25">
      <c r="A873" s="365"/>
      <c r="B873" s="365"/>
      <c r="C873" s="365"/>
      <c r="D873" s="365"/>
      <c r="E873" s="365"/>
      <c r="F873" s="365"/>
      <c r="G873" s="365"/>
      <c r="H873" s="365"/>
      <c r="I873" s="365"/>
      <c r="J873" s="365"/>
      <c r="K873" s="365"/>
      <c r="L873" s="365"/>
      <c r="M873" s="365"/>
      <c r="N873" s="365"/>
      <c r="O873" s="365"/>
      <c r="P873" s="365"/>
      <c r="Q873" s="365"/>
      <c r="R873" s="365"/>
      <c r="S873" s="365"/>
      <c r="T873" s="365"/>
      <c r="U873" s="365"/>
      <c r="V873" s="365"/>
      <c r="W873" s="365"/>
      <c r="X873" s="365"/>
      <c r="Y873" s="365"/>
      <c r="Z873" s="365"/>
      <c r="AA873" s="365"/>
    </row>
    <row r="874" spans="1:27" ht="15.75" customHeight="1" x14ac:dyDescent="0.25">
      <c r="A874" s="365"/>
      <c r="B874" s="365"/>
      <c r="C874" s="365"/>
      <c r="D874" s="365"/>
      <c r="E874" s="365"/>
      <c r="F874" s="365"/>
      <c r="G874" s="365"/>
      <c r="H874" s="365"/>
      <c r="I874" s="365"/>
      <c r="J874" s="365"/>
      <c r="K874" s="365"/>
      <c r="L874" s="365"/>
      <c r="M874" s="365"/>
      <c r="N874" s="365"/>
      <c r="O874" s="365"/>
      <c r="P874" s="365"/>
      <c r="Q874" s="365"/>
      <c r="R874" s="365"/>
      <c r="S874" s="365"/>
      <c r="T874" s="365"/>
      <c r="U874" s="365"/>
      <c r="V874" s="365"/>
      <c r="W874" s="365"/>
      <c r="X874" s="365"/>
      <c r="Y874" s="365"/>
      <c r="Z874" s="365"/>
      <c r="AA874" s="365"/>
    </row>
    <row r="875" spans="1:27" ht="15.75" customHeight="1" x14ac:dyDescent="0.25">
      <c r="A875" s="365"/>
      <c r="B875" s="365"/>
      <c r="C875" s="365"/>
      <c r="D875" s="365"/>
      <c r="E875" s="365"/>
      <c r="F875" s="365"/>
      <c r="G875" s="365"/>
      <c r="H875" s="365"/>
      <c r="I875" s="365"/>
      <c r="J875" s="365"/>
      <c r="K875" s="365"/>
      <c r="L875" s="365"/>
      <c r="M875" s="365"/>
      <c r="N875" s="365"/>
      <c r="O875" s="365"/>
      <c r="P875" s="365"/>
      <c r="Q875" s="365"/>
      <c r="R875" s="365"/>
      <c r="S875" s="365"/>
      <c r="T875" s="365"/>
      <c r="U875" s="365"/>
      <c r="V875" s="365"/>
      <c r="W875" s="365"/>
      <c r="X875" s="365"/>
      <c r="Y875" s="365"/>
      <c r="Z875" s="365"/>
      <c r="AA875" s="365"/>
    </row>
    <row r="876" spans="1:27" ht="15.75" customHeight="1" x14ac:dyDescent="0.25">
      <c r="A876" s="365"/>
      <c r="B876" s="365"/>
      <c r="C876" s="365"/>
      <c r="D876" s="365"/>
      <c r="E876" s="365"/>
      <c r="F876" s="365"/>
      <c r="G876" s="365"/>
      <c r="H876" s="365"/>
      <c r="I876" s="365"/>
      <c r="J876" s="365"/>
      <c r="K876" s="365"/>
      <c r="L876" s="365"/>
      <c r="M876" s="365"/>
      <c r="N876" s="365"/>
      <c r="O876" s="365"/>
      <c r="P876" s="365"/>
      <c r="Q876" s="365"/>
      <c r="R876" s="365"/>
      <c r="S876" s="365"/>
      <c r="T876" s="365"/>
      <c r="U876" s="365"/>
      <c r="V876" s="365"/>
      <c r="W876" s="365"/>
      <c r="X876" s="365"/>
      <c r="Y876" s="365"/>
      <c r="Z876" s="365"/>
      <c r="AA876" s="365"/>
    </row>
    <row r="877" spans="1:27" ht="15.75" customHeight="1" x14ac:dyDescent="0.25">
      <c r="A877" s="365"/>
      <c r="B877" s="365"/>
      <c r="C877" s="365"/>
      <c r="D877" s="365"/>
      <c r="E877" s="365"/>
      <c r="F877" s="365"/>
      <c r="G877" s="365"/>
      <c r="H877" s="365"/>
      <c r="I877" s="365"/>
      <c r="J877" s="365"/>
      <c r="K877" s="365"/>
      <c r="L877" s="365"/>
      <c r="M877" s="365"/>
      <c r="N877" s="365"/>
      <c r="O877" s="365"/>
      <c r="P877" s="365"/>
      <c r="Q877" s="365"/>
      <c r="R877" s="365"/>
      <c r="S877" s="365"/>
      <c r="T877" s="365"/>
      <c r="U877" s="365"/>
      <c r="V877" s="365"/>
      <c r="W877" s="365"/>
      <c r="X877" s="365"/>
      <c r="Y877" s="365"/>
      <c r="Z877" s="365"/>
      <c r="AA877" s="365"/>
    </row>
    <row r="878" spans="1:27" ht="15.75" customHeight="1" x14ac:dyDescent="0.25">
      <c r="A878" s="365"/>
      <c r="B878" s="365"/>
      <c r="C878" s="365"/>
      <c r="D878" s="365"/>
      <c r="E878" s="365"/>
      <c r="F878" s="365"/>
      <c r="G878" s="365"/>
      <c r="H878" s="365"/>
      <c r="I878" s="365"/>
      <c r="J878" s="365"/>
      <c r="K878" s="365"/>
      <c r="L878" s="365"/>
      <c r="M878" s="365"/>
      <c r="N878" s="365"/>
      <c r="O878" s="365"/>
      <c r="P878" s="365"/>
      <c r="Q878" s="365"/>
      <c r="R878" s="365"/>
      <c r="S878" s="365"/>
      <c r="T878" s="365"/>
      <c r="U878" s="365"/>
      <c r="V878" s="365"/>
      <c r="W878" s="365"/>
      <c r="X878" s="365"/>
      <c r="Y878" s="365"/>
      <c r="Z878" s="365"/>
      <c r="AA878" s="365"/>
    </row>
    <row r="879" spans="1:27" ht="15.75" customHeight="1" x14ac:dyDescent="0.25">
      <c r="A879" s="365"/>
      <c r="B879" s="365"/>
      <c r="C879" s="365"/>
      <c r="D879" s="365"/>
      <c r="E879" s="365"/>
      <c r="F879" s="365"/>
      <c r="G879" s="365"/>
      <c r="H879" s="365"/>
      <c r="I879" s="365"/>
      <c r="J879" s="365"/>
      <c r="K879" s="365"/>
      <c r="L879" s="365"/>
      <c r="M879" s="365"/>
      <c r="N879" s="365"/>
      <c r="O879" s="365"/>
      <c r="P879" s="365"/>
      <c r="Q879" s="365"/>
      <c r="R879" s="365"/>
      <c r="S879" s="365"/>
      <c r="T879" s="365"/>
      <c r="U879" s="365"/>
      <c r="V879" s="365"/>
      <c r="W879" s="365"/>
      <c r="X879" s="365"/>
      <c r="Y879" s="365"/>
      <c r="Z879" s="365"/>
      <c r="AA879" s="365"/>
    </row>
    <row r="880" spans="1:27" ht="15.75" customHeight="1" x14ac:dyDescent="0.25">
      <c r="A880" s="365"/>
      <c r="B880" s="365"/>
      <c r="C880" s="365"/>
      <c r="D880" s="365"/>
      <c r="E880" s="365"/>
      <c r="F880" s="365"/>
      <c r="G880" s="365"/>
      <c r="H880" s="365"/>
      <c r="I880" s="365"/>
      <c r="J880" s="365"/>
      <c r="K880" s="365"/>
      <c r="L880" s="365"/>
      <c r="M880" s="365"/>
      <c r="N880" s="365"/>
      <c r="O880" s="365"/>
      <c r="P880" s="365"/>
      <c r="Q880" s="365"/>
      <c r="R880" s="365"/>
      <c r="S880" s="365"/>
      <c r="T880" s="365"/>
      <c r="U880" s="365"/>
      <c r="V880" s="365"/>
      <c r="W880" s="365"/>
      <c r="X880" s="365"/>
      <c r="Y880" s="365"/>
      <c r="Z880" s="365"/>
      <c r="AA880" s="365"/>
    </row>
    <row r="881" spans="1:27" ht="15.75" customHeight="1" x14ac:dyDescent="0.25">
      <c r="A881" s="365"/>
      <c r="B881" s="365"/>
      <c r="C881" s="365"/>
      <c r="D881" s="365"/>
      <c r="E881" s="365"/>
      <c r="F881" s="365"/>
      <c r="G881" s="365"/>
      <c r="H881" s="365"/>
      <c r="I881" s="365"/>
      <c r="J881" s="365"/>
      <c r="K881" s="365"/>
      <c r="L881" s="365"/>
      <c r="M881" s="365"/>
      <c r="N881" s="365"/>
      <c r="O881" s="365"/>
      <c r="P881" s="365"/>
      <c r="Q881" s="365"/>
      <c r="R881" s="365"/>
      <c r="S881" s="365"/>
      <c r="T881" s="365"/>
      <c r="U881" s="365"/>
      <c r="V881" s="365"/>
      <c r="W881" s="365"/>
      <c r="X881" s="365"/>
      <c r="Y881" s="365"/>
      <c r="Z881" s="365"/>
      <c r="AA881" s="365"/>
    </row>
    <row r="882" spans="1:27" ht="15.75" customHeight="1" x14ac:dyDescent="0.25">
      <c r="A882" s="365"/>
      <c r="B882" s="365"/>
      <c r="C882" s="365"/>
      <c r="D882" s="365"/>
      <c r="E882" s="365"/>
      <c r="F882" s="365"/>
      <c r="G882" s="365"/>
      <c r="H882" s="365"/>
      <c r="I882" s="365"/>
      <c r="J882" s="365"/>
      <c r="K882" s="365"/>
      <c r="L882" s="365"/>
      <c r="M882" s="365"/>
      <c r="N882" s="365"/>
      <c r="O882" s="365"/>
      <c r="P882" s="365"/>
      <c r="Q882" s="365"/>
      <c r="R882" s="365"/>
      <c r="S882" s="365"/>
      <c r="T882" s="365"/>
      <c r="U882" s="365"/>
      <c r="V882" s="365"/>
      <c r="W882" s="365"/>
      <c r="X882" s="365"/>
      <c r="Y882" s="365"/>
      <c r="Z882" s="365"/>
      <c r="AA882" s="365"/>
    </row>
    <row r="883" spans="1:27" ht="15.75" customHeight="1" x14ac:dyDescent="0.25">
      <c r="A883" s="365"/>
      <c r="B883" s="365"/>
      <c r="C883" s="365"/>
      <c r="D883" s="365"/>
      <c r="E883" s="365"/>
      <c r="F883" s="365"/>
      <c r="G883" s="365"/>
      <c r="H883" s="365"/>
      <c r="I883" s="365"/>
      <c r="J883" s="365"/>
      <c r="K883" s="365"/>
      <c r="L883" s="365"/>
      <c r="M883" s="365"/>
      <c r="N883" s="365"/>
      <c r="O883" s="365"/>
      <c r="P883" s="365"/>
      <c r="Q883" s="365"/>
      <c r="R883" s="365"/>
      <c r="S883" s="365"/>
      <c r="T883" s="365"/>
      <c r="U883" s="365"/>
      <c r="V883" s="365"/>
      <c r="W883" s="365"/>
      <c r="X883" s="365"/>
      <c r="Y883" s="365"/>
      <c r="Z883" s="365"/>
      <c r="AA883" s="365"/>
    </row>
    <row r="884" spans="1:27" ht="15.75" customHeight="1" x14ac:dyDescent="0.25">
      <c r="A884" s="365"/>
      <c r="B884" s="365"/>
      <c r="C884" s="365"/>
      <c r="D884" s="365"/>
      <c r="E884" s="365"/>
      <c r="F884" s="365"/>
      <c r="G884" s="365"/>
      <c r="H884" s="365"/>
      <c r="I884" s="365"/>
      <c r="J884" s="365"/>
      <c r="K884" s="365"/>
      <c r="L884" s="365"/>
      <c r="M884" s="365"/>
      <c r="N884" s="365"/>
      <c r="O884" s="365"/>
      <c r="P884" s="365"/>
      <c r="Q884" s="365"/>
      <c r="R884" s="365"/>
      <c r="S884" s="365"/>
      <c r="T884" s="365"/>
      <c r="U884" s="365"/>
      <c r="V884" s="365"/>
      <c r="W884" s="365"/>
      <c r="X884" s="365"/>
      <c r="Y884" s="365"/>
      <c r="Z884" s="365"/>
      <c r="AA884" s="365"/>
    </row>
    <row r="885" spans="1:27" ht="15.75" customHeight="1" x14ac:dyDescent="0.25">
      <c r="A885" s="365"/>
      <c r="B885" s="365"/>
      <c r="C885" s="365"/>
      <c r="D885" s="365"/>
      <c r="E885" s="365"/>
      <c r="F885" s="365"/>
      <c r="G885" s="365"/>
      <c r="H885" s="365"/>
      <c r="I885" s="365"/>
      <c r="J885" s="365"/>
      <c r="K885" s="365"/>
      <c r="L885" s="365"/>
      <c r="M885" s="365"/>
      <c r="N885" s="365"/>
      <c r="O885" s="365"/>
      <c r="P885" s="365"/>
      <c r="Q885" s="365"/>
      <c r="R885" s="365"/>
      <c r="S885" s="365"/>
      <c r="T885" s="365"/>
      <c r="U885" s="365"/>
      <c r="V885" s="365"/>
      <c r="W885" s="365"/>
      <c r="X885" s="365"/>
      <c r="Y885" s="365"/>
      <c r="Z885" s="365"/>
      <c r="AA885" s="365"/>
    </row>
    <row r="886" spans="1:27" ht="15.75" customHeight="1" x14ac:dyDescent="0.25">
      <c r="A886" s="365"/>
      <c r="B886" s="365"/>
      <c r="C886" s="365"/>
      <c r="D886" s="365"/>
      <c r="E886" s="365"/>
      <c r="F886" s="365"/>
      <c r="G886" s="365"/>
      <c r="H886" s="365"/>
      <c r="I886" s="365"/>
      <c r="J886" s="365"/>
      <c r="K886" s="365"/>
      <c r="L886" s="365"/>
      <c r="M886" s="365"/>
      <c r="N886" s="365"/>
      <c r="O886" s="365"/>
      <c r="P886" s="365"/>
      <c r="Q886" s="365"/>
      <c r="R886" s="365"/>
      <c r="S886" s="365"/>
      <c r="T886" s="365"/>
      <c r="U886" s="365"/>
      <c r="V886" s="365"/>
      <c r="W886" s="365"/>
      <c r="X886" s="365"/>
      <c r="Y886" s="365"/>
      <c r="Z886" s="365"/>
      <c r="AA886" s="365"/>
    </row>
    <row r="887" spans="1:27" ht="15.75" customHeight="1" x14ac:dyDescent="0.25">
      <c r="A887" s="365"/>
      <c r="B887" s="365"/>
      <c r="C887" s="365"/>
      <c r="D887" s="365"/>
      <c r="E887" s="365"/>
      <c r="F887" s="365"/>
      <c r="G887" s="365"/>
      <c r="H887" s="365"/>
      <c r="I887" s="365"/>
      <c r="J887" s="365"/>
      <c r="K887" s="365"/>
      <c r="L887" s="365"/>
      <c r="M887" s="365"/>
      <c r="N887" s="365"/>
      <c r="O887" s="365"/>
      <c r="P887" s="365"/>
      <c r="Q887" s="365"/>
      <c r="R887" s="365"/>
      <c r="S887" s="365"/>
      <c r="T887" s="365"/>
      <c r="U887" s="365"/>
      <c r="V887" s="365"/>
      <c r="W887" s="365"/>
      <c r="X887" s="365"/>
      <c r="Y887" s="365"/>
      <c r="Z887" s="365"/>
      <c r="AA887" s="365"/>
    </row>
    <row r="888" spans="1:27" ht="15.75" customHeight="1" x14ac:dyDescent="0.25">
      <c r="A888" s="365"/>
      <c r="B888" s="365"/>
      <c r="C888" s="365"/>
      <c r="D888" s="365"/>
      <c r="E888" s="365"/>
      <c r="F888" s="365"/>
      <c r="G888" s="365"/>
      <c r="H888" s="365"/>
      <c r="I888" s="365"/>
      <c r="J888" s="365"/>
      <c r="K888" s="365"/>
      <c r="L888" s="365"/>
      <c r="M888" s="365"/>
      <c r="N888" s="365"/>
      <c r="O888" s="365"/>
      <c r="P888" s="365"/>
      <c r="Q888" s="365"/>
      <c r="R888" s="365"/>
      <c r="S888" s="365"/>
      <c r="T888" s="365"/>
      <c r="U888" s="365"/>
      <c r="V888" s="365"/>
      <c r="W888" s="365"/>
      <c r="X888" s="365"/>
      <c r="Y888" s="365"/>
      <c r="Z888" s="365"/>
      <c r="AA888" s="365"/>
    </row>
    <row r="889" spans="1:27" ht="15.75" customHeight="1" x14ac:dyDescent="0.25">
      <c r="A889" s="365"/>
      <c r="B889" s="365"/>
      <c r="C889" s="365"/>
      <c r="D889" s="365"/>
      <c r="E889" s="365"/>
      <c r="F889" s="365"/>
      <c r="G889" s="365"/>
      <c r="H889" s="365"/>
      <c r="I889" s="365"/>
      <c r="J889" s="365"/>
      <c r="K889" s="365"/>
      <c r="L889" s="365"/>
      <c r="M889" s="365"/>
      <c r="N889" s="365"/>
      <c r="O889" s="365"/>
      <c r="P889" s="365"/>
      <c r="Q889" s="365"/>
      <c r="R889" s="365"/>
      <c r="S889" s="365"/>
      <c r="T889" s="365"/>
      <c r="U889" s="365"/>
      <c r="V889" s="365"/>
      <c r="W889" s="365"/>
      <c r="X889" s="365"/>
      <c r="Y889" s="365"/>
      <c r="Z889" s="365"/>
      <c r="AA889" s="365"/>
    </row>
    <row r="890" spans="1:27" ht="15.75" customHeight="1" x14ac:dyDescent="0.25">
      <c r="A890" s="365"/>
      <c r="B890" s="365"/>
      <c r="C890" s="365"/>
      <c r="D890" s="365"/>
      <c r="E890" s="365"/>
      <c r="F890" s="365"/>
      <c r="G890" s="365"/>
      <c r="H890" s="365"/>
      <c r="I890" s="365"/>
      <c r="J890" s="365"/>
      <c r="K890" s="365"/>
      <c r="L890" s="365"/>
      <c r="M890" s="365"/>
      <c r="N890" s="365"/>
      <c r="O890" s="365"/>
      <c r="P890" s="365"/>
      <c r="Q890" s="365"/>
      <c r="R890" s="365"/>
      <c r="S890" s="365"/>
      <c r="T890" s="365"/>
      <c r="U890" s="365"/>
      <c r="V890" s="365"/>
      <c r="W890" s="365"/>
      <c r="X890" s="365"/>
      <c r="Y890" s="365"/>
      <c r="Z890" s="365"/>
      <c r="AA890" s="365"/>
    </row>
    <row r="891" spans="1:27" ht="15.75" customHeight="1" x14ac:dyDescent="0.25">
      <c r="A891" s="365"/>
      <c r="B891" s="365"/>
      <c r="C891" s="365"/>
      <c r="D891" s="365"/>
      <c r="E891" s="365"/>
      <c r="F891" s="365"/>
      <c r="G891" s="365"/>
      <c r="H891" s="365"/>
      <c r="I891" s="365"/>
      <c r="J891" s="365"/>
      <c r="K891" s="365"/>
      <c r="L891" s="365"/>
      <c r="M891" s="365"/>
      <c r="N891" s="365"/>
      <c r="O891" s="365"/>
      <c r="P891" s="365"/>
      <c r="Q891" s="365"/>
      <c r="R891" s="365"/>
      <c r="S891" s="365"/>
      <c r="T891" s="365"/>
      <c r="U891" s="365"/>
      <c r="V891" s="365"/>
      <c r="W891" s="365"/>
      <c r="X891" s="365"/>
      <c r="Y891" s="365"/>
      <c r="Z891" s="365"/>
      <c r="AA891" s="365"/>
    </row>
    <row r="892" spans="1:27" ht="15.75" customHeight="1" x14ac:dyDescent="0.25">
      <c r="A892" s="365"/>
      <c r="B892" s="365"/>
      <c r="C892" s="365"/>
      <c r="D892" s="365"/>
      <c r="E892" s="365"/>
      <c r="F892" s="365"/>
      <c r="G892" s="365"/>
      <c r="H892" s="365"/>
      <c r="I892" s="365"/>
      <c r="J892" s="365"/>
      <c r="K892" s="365"/>
      <c r="L892" s="365"/>
      <c r="M892" s="365"/>
      <c r="N892" s="365"/>
      <c r="O892" s="365"/>
      <c r="P892" s="365"/>
      <c r="Q892" s="365"/>
      <c r="R892" s="365"/>
      <c r="S892" s="365"/>
      <c r="T892" s="365"/>
      <c r="U892" s="365"/>
      <c r="V892" s="365"/>
      <c r="W892" s="365"/>
      <c r="X892" s="365"/>
      <c r="Y892" s="365"/>
      <c r="Z892" s="365"/>
      <c r="AA892" s="365"/>
    </row>
    <row r="893" spans="1:27" ht="15.75" customHeight="1" x14ac:dyDescent="0.25">
      <c r="A893" s="365"/>
      <c r="B893" s="365"/>
      <c r="C893" s="365"/>
      <c r="D893" s="365"/>
      <c r="E893" s="365"/>
      <c r="F893" s="365"/>
      <c r="G893" s="365"/>
      <c r="H893" s="365"/>
      <c r="I893" s="365"/>
      <c r="J893" s="365"/>
      <c r="K893" s="365"/>
      <c r="L893" s="365"/>
      <c r="M893" s="365"/>
      <c r="N893" s="365"/>
      <c r="O893" s="365"/>
      <c r="P893" s="365"/>
      <c r="Q893" s="365"/>
      <c r="R893" s="365"/>
      <c r="S893" s="365"/>
      <c r="T893" s="365"/>
      <c r="U893" s="365"/>
      <c r="V893" s="365"/>
      <c r="W893" s="365"/>
      <c r="X893" s="365"/>
      <c r="Y893" s="365"/>
      <c r="Z893" s="365"/>
      <c r="AA893" s="365"/>
    </row>
    <row r="894" spans="1:27" ht="15.75" customHeight="1" x14ac:dyDescent="0.25">
      <c r="A894" s="365"/>
      <c r="B894" s="365"/>
      <c r="C894" s="365"/>
      <c r="D894" s="365"/>
      <c r="E894" s="365"/>
      <c r="F894" s="365"/>
      <c r="G894" s="365"/>
      <c r="H894" s="365"/>
      <c r="I894" s="365"/>
      <c r="J894" s="365"/>
      <c r="K894" s="365"/>
      <c r="L894" s="365"/>
      <c r="M894" s="365"/>
      <c r="N894" s="365"/>
      <c r="O894" s="365"/>
      <c r="P894" s="365"/>
      <c r="Q894" s="365"/>
      <c r="R894" s="365"/>
      <c r="S894" s="365"/>
      <c r="T894" s="365"/>
      <c r="U894" s="365"/>
      <c r="V894" s="365"/>
      <c r="W894" s="365"/>
      <c r="X894" s="365"/>
      <c r="Y894" s="365"/>
      <c r="Z894" s="365"/>
      <c r="AA894" s="365"/>
    </row>
    <row r="895" spans="1:27" ht="15.75" customHeight="1" x14ac:dyDescent="0.25">
      <c r="A895" s="365"/>
      <c r="B895" s="365"/>
      <c r="C895" s="365"/>
      <c r="D895" s="365"/>
      <c r="E895" s="365"/>
      <c r="F895" s="365"/>
      <c r="G895" s="365"/>
      <c r="H895" s="365"/>
      <c r="I895" s="365"/>
      <c r="J895" s="365"/>
      <c r="K895" s="365"/>
      <c r="L895" s="365"/>
      <c r="M895" s="365"/>
      <c r="N895" s="365"/>
      <c r="O895" s="365"/>
      <c r="P895" s="365"/>
      <c r="Q895" s="365"/>
      <c r="R895" s="365"/>
      <c r="S895" s="365"/>
      <c r="T895" s="365"/>
      <c r="U895" s="365"/>
      <c r="V895" s="365"/>
      <c r="W895" s="365"/>
      <c r="X895" s="365"/>
      <c r="Y895" s="365"/>
      <c r="Z895" s="365"/>
      <c r="AA895" s="365"/>
    </row>
    <row r="896" spans="1:27" ht="15.75" customHeight="1" x14ac:dyDescent="0.25">
      <c r="A896" s="365"/>
      <c r="B896" s="365"/>
      <c r="C896" s="365"/>
      <c r="D896" s="365"/>
      <c r="E896" s="365"/>
      <c r="F896" s="365"/>
      <c r="G896" s="365"/>
      <c r="H896" s="365"/>
      <c r="I896" s="365"/>
      <c r="J896" s="365"/>
      <c r="K896" s="365"/>
      <c r="L896" s="365"/>
      <c r="M896" s="365"/>
      <c r="N896" s="365"/>
      <c r="O896" s="365"/>
      <c r="P896" s="365"/>
      <c r="Q896" s="365"/>
      <c r="R896" s="365"/>
      <c r="S896" s="365"/>
      <c r="T896" s="365"/>
      <c r="U896" s="365"/>
      <c r="V896" s="365"/>
      <c r="W896" s="365"/>
      <c r="X896" s="365"/>
      <c r="Y896" s="365"/>
      <c r="Z896" s="365"/>
      <c r="AA896" s="365"/>
    </row>
    <row r="897" spans="1:27" ht="15.75" customHeight="1" x14ac:dyDescent="0.25">
      <c r="A897" s="365"/>
      <c r="B897" s="365"/>
      <c r="C897" s="365"/>
      <c r="D897" s="365"/>
      <c r="E897" s="365"/>
      <c r="F897" s="365"/>
      <c r="G897" s="365"/>
      <c r="H897" s="365"/>
      <c r="I897" s="365"/>
      <c r="J897" s="365"/>
      <c r="K897" s="365"/>
      <c r="L897" s="365"/>
      <c r="M897" s="365"/>
      <c r="N897" s="365"/>
      <c r="O897" s="365"/>
      <c r="P897" s="365"/>
      <c r="Q897" s="365"/>
      <c r="R897" s="365"/>
      <c r="S897" s="365"/>
      <c r="T897" s="365"/>
      <c r="U897" s="365"/>
      <c r="V897" s="365"/>
      <c r="W897" s="365"/>
      <c r="X897" s="365"/>
      <c r="Y897" s="365"/>
      <c r="Z897" s="365"/>
      <c r="AA897" s="365"/>
    </row>
    <row r="898" spans="1:27" ht="15.75" customHeight="1" x14ac:dyDescent="0.25">
      <c r="A898" s="365"/>
      <c r="B898" s="365"/>
      <c r="C898" s="365"/>
      <c r="D898" s="365"/>
      <c r="E898" s="365"/>
      <c r="F898" s="365"/>
      <c r="G898" s="365"/>
      <c r="H898" s="365"/>
      <c r="I898" s="365"/>
      <c r="J898" s="365"/>
      <c r="K898" s="365"/>
      <c r="L898" s="365"/>
      <c r="M898" s="365"/>
      <c r="N898" s="365"/>
      <c r="O898" s="365"/>
      <c r="P898" s="365"/>
      <c r="Q898" s="365"/>
      <c r="R898" s="365"/>
      <c r="S898" s="365"/>
      <c r="T898" s="365"/>
      <c r="U898" s="365"/>
      <c r="V898" s="365"/>
      <c r="W898" s="365"/>
      <c r="X898" s="365"/>
      <c r="Y898" s="365"/>
      <c r="Z898" s="365"/>
      <c r="AA898" s="365"/>
    </row>
    <row r="899" spans="1:27" ht="15.75" customHeight="1" x14ac:dyDescent="0.25">
      <c r="A899" s="365"/>
      <c r="B899" s="365"/>
      <c r="C899" s="365"/>
      <c r="D899" s="365"/>
      <c r="E899" s="365"/>
      <c r="F899" s="365"/>
      <c r="G899" s="365"/>
      <c r="H899" s="365"/>
      <c r="I899" s="365"/>
      <c r="J899" s="365"/>
      <c r="K899" s="365"/>
      <c r="L899" s="365"/>
      <c r="M899" s="365"/>
      <c r="N899" s="365"/>
      <c r="O899" s="365"/>
      <c r="P899" s="365"/>
      <c r="Q899" s="365"/>
      <c r="R899" s="365"/>
      <c r="S899" s="365"/>
      <c r="T899" s="365"/>
      <c r="U899" s="365"/>
      <c r="V899" s="365"/>
      <c r="W899" s="365"/>
      <c r="X899" s="365"/>
      <c r="Y899" s="365"/>
      <c r="Z899" s="365"/>
      <c r="AA899" s="365"/>
    </row>
    <row r="900" spans="1:27" ht="15.75" customHeight="1" x14ac:dyDescent="0.25">
      <c r="A900" s="365"/>
      <c r="B900" s="365"/>
      <c r="C900" s="365"/>
      <c r="D900" s="365"/>
      <c r="E900" s="365"/>
      <c r="F900" s="365"/>
      <c r="G900" s="365"/>
      <c r="H900" s="365"/>
      <c r="I900" s="365"/>
      <c r="J900" s="365"/>
      <c r="K900" s="365"/>
      <c r="L900" s="365"/>
      <c r="M900" s="365"/>
      <c r="N900" s="365"/>
      <c r="O900" s="365"/>
      <c r="P900" s="365"/>
      <c r="Q900" s="365"/>
      <c r="R900" s="365"/>
      <c r="S900" s="365"/>
      <c r="T900" s="365"/>
      <c r="U900" s="365"/>
      <c r="V900" s="365"/>
      <c r="W900" s="365"/>
      <c r="X900" s="365"/>
      <c r="Y900" s="365"/>
      <c r="Z900" s="365"/>
      <c r="AA900" s="365"/>
    </row>
    <row r="901" spans="1:27" ht="15.75" customHeight="1" x14ac:dyDescent="0.25">
      <c r="A901" s="365"/>
      <c r="B901" s="365"/>
      <c r="C901" s="365"/>
      <c r="D901" s="365"/>
      <c r="E901" s="365"/>
      <c r="F901" s="365"/>
      <c r="G901" s="365"/>
      <c r="H901" s="365"/>
      <c r="I901" s="365"/>
      <c r="J901" s="365"/>
      <c r="K901" s="365"/>
      <c r="L901" s="365"/>
      <c r="M901" s="365"/>
      <c r="N901" s="365"/>
      <c r="O901" s="365"/>
      <c r="P901" s="365"/>
      <c r="Q901" s="365"/>
      <c r="R901" s="365"/>
      <c r="S901" s="365"/>
      <c r="T901" s="365"/>
      <c r="U901" s="365"/>
      <c r="V901" s="365"/>
      <c r="W901" s="365"/>
      <c r="X901" s="365"/>
      <c r="Y901" s="365"/>
      <c r="Z901" s="365"/>
      <c r="AA901" s="365"/>
    </row>
    <row r="902" spans="1:27" ht="15.75" customHeight="1" x14ac:dyDescent="0.25">
      <c r="A902" s="365"/>
      <c r="B902" s="365"/>
      <c r="C902" s="365"/>
      <c r="D902" s="365"/>
      <c r="E902" s="365"/>
      <c r="F902" s="365"/>
      <c r="G902" s="365"/>
      <c r="H902" s="365"/>
      <c r="I902" s="365"/>
      <c r="J902" s="365"/>
      <c r="K902" s="365"/>
      <c r="L902" s="365"/>
      <c r="M902" s="365"/>
      <c r="N902" s="365"/>
      <c r="O902" s="365"/>
      <c r="P902" s="365"/>
      <c r="Q902" s="365"/>
      <c r="R902" s="365"/>
      <c r="S902" s="365"/>
      <c r="T902" s="365"/>
      <c r="U902" s="365"/>
      <c r="V902" s="365"/>
      <c r="W902" s="365"/>
      <c r="X902" s="365"/>
      <c r="Y902" s="365"/>
      <c r="Z902" s="365"/>
      <c r="AA902" s="365"/>
    </row>
    <row r="903" spans="1:27" ht="15.75" customHeight="1" x14ac:dyDescent="0.25">
      <c r="A903" s="365"/>
      <c r="B903" s="365"/>
      <c r="C903" s="365"/>
      <c r="D903" s="365"/>
      <c r="E903" s="365"/>
      <c r="F903" s="365"/>
      <c r="G903" s="365"/>
      <c r="H903" s="365"/>
      <c r="I903" s="365"/>
      <c r="J903" s="365"/>
      <c r="K903" s="365"/>
      <c r="L903" s="365"/>
      <c r="M903" s="365"/>
      <c r="N903" s="365"/>
      <c r="O903" s="365"/>
      <c r="P903" s="365"/>
      <c r="Q903" s="365"/>
      <c r="R903" s="365"/>
      <c r="S903" s="365"/>
      <c r="T903" s="365"/>
      <c r="U903" s="365"/>
      <c r="V903" s="365"/>
      <c r="W903" s="365"/>
      <c r="X903" s="365"/>
      <c r="Y903" s="365"/>
      <c r="Z903" s="365"/>
      <c r="AA903" s="365"/>
    </row>
    <row r="904" spans="1:27" ht="15.75" customHeight="1" x14ac:dyDescent="0.25">
      <c r="A904" s="365"/>
      <c r="B904" s="365"/>
      <c r="C904" s="365"/>
      <c r="D904" s="365"/>
      <c r="E904" s="365"/>
      <c r="F904" s="365"/>
      <c r="G904" s="365"/>
      <c r="H904" s="365"/>
      <c r="I904" s="365"/>
      <c r="J904" s="365"/>
      <c r="K904" s="365"/>
      <c r="L904" s="365"/>
      <c r="M904" s="365"/>
      <c r="N904" s="365"/>
      <c r="O904" s="365"/>
      <c r="P904" s="365"/>
      <c r="Q904" s="365"/>
      <c r="R904" s="365"/>
      <c r="S904" s="365"/>
      <c r="T904" s="365"/>
      <c r="U904" s="365"/>
      <c r="V904" s="365"/>
      <c r="W904" s="365"/>
      <c r="X904" s="365"/>
      <c r="Y904" s="365"/>
      <c r="Z904" s="365"/>
      <c r="AA904" s="365"/>
    </row>
    <row r="905" spans="1:27" ht="15.75" customHeight="1" x14ac:dyDescent="0.25">
      <c r="A905" s="365"/>
      <c r="B905" s="365"/>
      <c r="C905" s="365"/>
      <c r="D905" s="365"/>
      <c r="E905" s="365"/>
      <c r="F905" s="365"/>
      <c r="G905" s="365"/>
      <c r="H905" s="365"/>
      <c r="I905" s="365"/>
      <c r="J905" s="365"/>
      <c r="K905" s="365"/>
      <c r="L905" s="365"/>
      <c r="M905" s="365"/>
      <c r="N905" s="365"/>
      <c r="O905" s="365"/>
      <c r="P905" s="365"/>
      <c r="Q905" s="365"/>
      <c r="R905" s="365"/>
      <c r="S905" s="365"/>
      <c r="T905" s="365"/>
      <c r="U905" s="365"/>
      <c r="V905" s="365"/>
      <c r="W905" s="365"/>
      <c r="X905" s="365"/>
      <c r="Y905" s="365"/>
      <c r="Z905" s="365"/>
      <c r="AA905" s="365"/>
    </row>
    <row r="906" spans="1:27" ht="15.75" customHeight="1" x14ac:dyDescent="0.25">
      <c r="A906" s="365"/>
      <c r="B906" s="365"/>
      <c r="C906" s="365"/>
      <c r="D906" s="365"/>
      <c r="E906" s="365"/>
      <c r="F906" s="365"/>
      <c r="G906" s="365"/>
      <c r="H906" s="365"/>
      <c r="I906" s="365"/>
      <c r="J906" s="365"/>
      <c r="K906" s="365"/>
      <c r="L906" s="365"/>
      <c r="M906" s="365"/>
      <c r="N906" s="365"/>
      <c r="O906" s="365"/>
      <c r="P906" s="365"/>
      <c r="Q906" s="365"/>
      <c r="R906" s="365"/>
      <c r="S906" s="365"/>
      <c r="T906" s="365"/>
      <c r="U906" s="365"/>
      <c r="V906" s="365"/>
      <c r="W906" s="365"/>
      <c r="X906" s="365"/>
      <c r="Y906" s="365"/>
      <c r="Z906" s="365"/>
      <c r="AA906" s="365"/>
    </row>
    <row r="907" spans="1:27" ht="15.75" customHeight="1" x14ac:dyDescent="0.25">
      <c r="A907" s="365"/>
      <c r="B907" s="365"/>
      <c r="C907" s="365"/>
      <c r="D907" s="365"/>
      <c r="E907" s="365"/>
      <c r="F907" s="365"/>
      <c r="G907" s="365"/>
      <c r="H907" s="365"/>
      <c r="I907" s="365"/>
      <c r="J907" s="365"/>
      <c r="K907" s="365"/>
      <c r="L907" s="365"/>
      <c r="M907" s="365"/>
      <c r="N907" s="365"/>
      <c r="O907" s="365"/>
      <c r="P907" s="365"/>
      <c r="Q907" s="365"/>
      <c r="R907" s="365"/>
      <c r="S907" s="365"/>
      <c r="T907" s="365"/>
      <c r="U907" s="365"/>
      <c r="V907" s="365"/>
      <c r="W907" s="365"/>
      <c r="X907" s="365"/>
      <c r="Y907" s="365"/>
      <c r="Z907" s="365"/>
      <c r="AA907" s="365"/>
    </row>
    <row r="908" spans="1:27" ht="15.75" customHeight="1" x14ac:dyDescent="0.25">
      <c r="A908" s="365"/>
      <c r="B908" s="365"/>
      <c r="C908" s="365"/>
      <c r="D908" s="365"/>
      <c r="E908" s="365"/>
      <c r="F908" s="365"/>
      <c r="G908" s="365"/>
      <c r="H908" s="365"/>
      <c r="I908" s="365"/>
      <c r="J908" s="365"/>
      <c r="K908" s="365"/>
      <c r="L908" s="365"/>
      <c r="M908" s="365"/>
      <c r="N908" s="365"/>
      <c r="O908" s="365"/>
      <c r="P908" s="365"/>
      <c r="Q908" s="365"/>
      <c r="R908" s="365"/>
      <c r="S908" s="365"/>
      <c r="T908" s="365"/>
      <c r="U908" s="365"/>
      <c r="V908" s="365"/>
      <c r="W908" s="365"/>
      <c r="X908" s="365"/>
      <c r="Y908" s="365"/>
      <c r="Z908" s="365"/>
      <c r="AA908" s="365"/>
    </row>
    <row r="909" spans="1:27" ht="15.75" customHeight="1" x14ac:dyDescent="0.25">
      <c r="A909" s="365"/>
      <c r="B909" s="365"/>
      <c r="C909" s="365"/>
      <c r="D909" s="365"/>
      <c r="E909" s="365"/>
      <c r="F909" s="365"/>
      <c r="G909" s="365"/>
      <c r="H909" s="365"/>
      <c r="I909" s="365"/>
      <c r="J909" s="365"/>
      <c r="K909" s="365"/>
      <c r="L909" s="365"/>
      <c r="M909" s="365"/>
      <c r="N909" s="365"/>
      <c r="O909" s="365"/>
      <c r="P909" s="365"/>
      <c r="Q909" s="365"/>
      <c r="R909" s="365"/>
      <c r="S909" s="365"/>
      <c r="T909" s="365"/>
      <c r="U909" s="365"/>
      <c r="V909" s="365"/>
      <c r="W909" s="365"/>
      <c r="X909" s="365"/>
      <c r="Y909" s="365"/>
      <c r="Z909" s="365"/>
      <c r="AA909" s="365"/>
    </row>
    <row r="910" spans="1:27" ht="15.75" customHeight="1" x14ac:dyDescent="0.25">
      <c r="A910" s="365"/>
      <c r="B910" s="365"/>
      <c r="C910" s="365"/>
      <c r="D910" s="365"/>
      <c r="E910" s="365"/>
      <c r="F910" s="365"/>
      <c r="G910" s="365"/>
      <c r="H910" s="365"/>
      <c r="I910" s="365"/>
      <c r="J910" s="365"/>
      <c r="K910" s="365"/>
      <c r="L910" s="365"/>
      <c r="M910" s="365"/>
      <c r="N910" s="365"/>
      <c r="O910" s="365"/>
      <c r="P910" s="365"/>
      <c r="Q910" s="365"/>
      <c r="R910" s="365"/>
      <c r="S910" s="365"/>
      <c r="T910" s="365"/>
      <c r="U910" s="365"/>
      <c r="V910" s="365"/>
      <c r="W910" s="365"/>
      <c r="X910" s="365"/>
      <c r="Y910" s="365"/>
      <c r="Z910" s="365"/>
      <c r="AA910" s="365"/>
    </row>
    <row r="911" spans="1:27" ht="15.75" customHeight="1" x14ac:dyDescent="0.25">
      <c r="A911" s="365"/>
      <c r="B911" s="365"/>
      <c r="C911" s="365"/>
      <c r="D911" s="365"/>
      <c r="E911" s="365"/>
      <c r="F911" s="365"/>
      <c r="G911" s="365"/>
      <c r="H911" s="365"/>
      <c r="I911" s="365"/>
      <c r="J911" s="365"/>
      <c r="K911" s="365"/>
      <c r="L911" s="365"/>
      <c r="M911" s="365"/>
      <c r="N911" s="365"/>
      <c r="O911" s="365"/>
      <c r="P911" s="365"/>
      <c r="Q911" s="365"/>
      <c r="R911" s="365"/>
      <c r="S911" s="365"/>
      <c r="T911" s="365"/>
      <c r="U911" s="365"/>
      <c r="V911" s="365"/>
      <c r="W911" s="365"/>
      <c r="X911" s="365"/>
      <c r="Y911" s="365"/>
      <c r="Z911" s="365"/>
      <c r="AA911" s="365"/>
    </row>
    <row r="912" spans="1:27" ht="15.75" customHeight="1" x14ac:dyDescent="0.25">
      <c r="A912" s="365"/>
      <c r="B912" s="365"/>
      <c r="C912" s="365"/>
      <c r="D912" s="365"/>
      <c r="E912" s="365"/>
      <c r="F912" s="365"/>
      <c r="G912" s="365"/>
      <c r="H912" s="365"/>
      <c r="I912" s="365"/>
      <c r="J912" s="365"/>
      <c r="K912" s="365"/>
      <c r="L912" s="365"/>
      <c r="M912" s="365"/>
      <c r="N912" s="365"/>
      <c r="O912" s="365"/>
      <c r="P912" s="365"/>
      <c r="Q912" s="365"/>
      <c r="R912" s="365"/>
      <c r="S912" s="365"/>
      <c r="T912" s="365"/>
      <c r="U912" s="365"/>
      <c r="V912" s="365"/>
      <c r="W912" s="365"/>
      <c r="X912" s="365"/>
      <c r="Y912" s="365"/>
      <c r="Z912" s="365"/>
      <c r="AA912" s="365"/>
    </row>
    <row r="913" spans="1:27" ht="15.75" customHeight="1" x14ac:dyDescent="0.25">
      <c r="A913" s="365"/>
      <c r="B913" s="365"/>
      <c r="C913" s="365"/>
      <c r="D913" s="365"/>
      <c r="E913" s="365"/>
      <c r="F913" s="365"/>
      <c r="G913" s="365"/>
      <c r="H913" s="365"/>
      <c r="I913" s="365"/>
      <c r="J913" s="365"/>
      <c r="K913" s="365"/>
      <c r="L913" s="365"/>
      <c r="M913" s="365"/>
      <c r="N913" s="365"/>
      <c r="O913" s="365"/>
      <c r="P913" s="365"/>
      <c r="Q913" s="365"/>
      <c r="R913" s="365"/>
      <c r="S913" s="365"/>
      <c r="T913" s="365"/>
      <c r="U913" s="365"/>
      <c r="V913" s="365"/>
      <c r="W913" s="365"/>
      <c r="X913" s="365"/>
      <c r="Y913" s="365"/>
      <c r="Z913" s="365"/>
      <c r="AA913" s="365"/>
    </row>
    <row r="914" spans="1:27" ht="15.75" customHeight="1" x14ac:dyDescent="0.25">
      <c r="A914" s="365"/>
      <c r="B914" s="365"/>
      <c r="C914" s="365"/>
      <c r="D914" s="365"/>
      <c r="E914" s="365"/>
      <c r="F914" s="365"/>
      <c r="G914" s="365"/>
      <c r="H914" s="365"/>
      <c r="I914" s="365"/>
      <c r="J914" s="365"/>
      <c r="K914" s="365"/>
      <c r="L914" s="365"/>
      <c r="M914" s="365"/>
      <c r="N914" s="365"/>
      <c r="O914" s="365"/>
      <c r="P914" s="365"/>
      <c r="Q914" s="365"/>
      <c r="R914" s="365"/>
      <c r="S914" s="365"/>
      <c r="T914" s="365"/>
      <c r="U914" s="365"/>
      <c r="V914" s="365"/>
      <c r="W914" s="365"/>
      <c r="X914" s="365"/>
      <c r="Y914" s="365"/>
      <c r="Z914" s="365"/>
      <c r="AA914" s="365"/>
    </row>
    <row r="915" spans="1:27" ht="15.75" customHeight="1" x14ac:dyDescent="0.25">
      <c r="A915" s="365"/>
      <c r="B915" s="365"/>
      <c r="C915" s="365"/>
      <c r="D915" s="365"/>
      <c r="E915" s="365"/>
      <c r="F915" s="365"/>
      <c r="G915" s="365"/>
      <c r="H915" s="365"/>
      <c r="I915" s="365"/>
      <c r="J915" s="365"/>
      <c r="K915" s="365"/>
      <c r="L915" s="365"/>
      <c r="M915" s="365"/>
      <c r="N915" s="365"/>
      <c r="O915" s="365"/>
      <c r="P915" s="365"/>
      <c r="Q915" s="365"/>
      <c r="R915" s="365"/>
      <c r="S915" s="365"/>
      <c r="T915" s="365"/>
      <c r="U915" s="365"/>
      <c r="V915" s="365"/>
      <c r="W915" s="365"/>
      <c r="X915" s="365"/>
      <c r="Y915" s="365"/>
      <c r="Z915" s="365"/>
      <c r="AA915" s="365"/>
    </row>
    <row r="916" spans="1:27" ht="15.75" customHeight="1" x14ac:dyDescent="0.25">
      <c r="A916" s="365"/>
      <c r="B916" s="365"/>
      <c r="C916" s="365"/>
      <c r="D916" s="365"/>
      <c r="E916" s="365"/>
      <c r="F916" s="365"/>
      <c r="G916" s="365"/>
      <c r="H916" s="365"/>
      <c r="I916" s="365"/>
      <c r="J916" s="365"/>
      <c r="K916" s="365"/>
      <c r="L916" s="365"/>
      <c r="M916" s="365"/>
      <c r="N916" s="365"/>
      <c r="O916" s="365"/>
      <c r="P916" s="365"/>
      <c r="Q916" s="365"/>
      <c r="R916" s="365"/>
      <c r="S916" s="365"/>
      <c r="T916" s="365"/>
      <c r="U916" s="365"/>
      <c r="V916" s="365"/>
      <c r="W916" s="365"/>
      <c r="X916" s="365"/>
      <c r="Y916" s="365"/>
      <c r="Z916" s="365"/>
      <c r="AA916" s="365"/>
    </row>
    <row r="917" spans="1:27" ht="15.75" customHeight="1" x14ac:dyDescent="0.25">
      <c r="A917" s="365"/>
      <c r="B917" s="365"/>
      <c r="C917" s="365"/>
      <c r="D917" s="365"/>
      <c r="E917" s="365"/>
      <c r="F917" s="365"/>
      <c r="G917" s="365"/>
      <c r="H917" s="365"/>
      <c r="I917" s="365"/>
      <c r="J917" s="365"/>
      <c r="K917" s="365"/>
      <c r="L917" s="365"/>
      <c r="M917" s="365"/>
      <c r="N917" s="365"/>
      <c r="O917" s="365"/>
      <c r="P917" s="365"/>
      <c r="Q917" s="365"/>
      <c r="R917" s="365"/>
      <c r="S917" s="365"/>
      <c r="T917" s="365"/>
      <c r="U917" s="365"/>
      <c r="V917" s="365"/>
      <c r="W917" s="365"/>
      <c r="X917" s="365"/>
      <c r="Y917" s="365"/>
      <c r="Z917" s="365"/>
      <c r="AA917" s="365"/>
    </row>
    <row r="918" spans="1:27" ht="15.75" customHeight="1" x14ac:dyDescent="0.25">
      <c r="A918" s="365"/>
      <c r="B918" s="365"/>
      <c r="C918" s="365"/>
      <c r="D918" s="365"/>
      <c r="E918" s="365"/>
      <c r="F918" s="365"/>
      <c r="G918" s="365"/>
      <c r="H918" s="365"/>
      <c r="I918" s="365"/>
      <c r="J918" s="365"/>
      <c r="K918" s="365"/>
      <c r="L918" s="365"/>
      <c r="M918" s="365"/>
      <c r="N918" s="365"/>
      <c r="O918" s="365"/>
      <c r="P918" s="365"/>
      <c r="Q918" s="365"/>
      <c r="R918" s="365"/>
      <c r="S918" s="365"/>
      <c r="T918" s="365"/>
      <c r="U918" s="365"/>
      <c r="V918" s="365"/>
      <c r="W918" s="365"/>
      <c r="X918" s="365"/>
      <c r="Y918" s="365"/>
      <c r="Z918" s="365"/>
      <c r="AA918" s="365"/>
    </row>
    <row r="919" spans="1:27" ht="15.75" customHeight="1" x14ac:dyDescent="0.25">
      <c r="A919" s="365"/>
      <c r="B919" s="365"/>
      <c r="C919" s="365"/>
      <c r="D919" s="365"/>
      <c r="E919" s="365"/>
      <c r="F919" s="365"/>
      <c r="G919" s="365"/>
      <c r="H919" s="365"/>
      <c r="I919" s="365"/>
      <c r="J919" s="365"/>
      <c r="K919" s="365"/>
      <c r="L919" s="365"/>
      <c r="M919" s="365"/>
      <c r="N919" s="365"/>
      <c r="O919" s="365"/>
      <c r="P919" s="365"/>
      <c r="Q919" s="365"/>
      <c r="R919" s="365"/>
      <c r="S919" s="365"/>
      <c r="T919" s="365"/>
      <c r="U919" s="365"/>
      <c r="V919" s="365"/>
      <c r="W919" s="365"/>
      <c r="X919" s="365"/>
      <c r="Y919" s="365"/>
      <c r="Z919" s="365"/>
      <c r="AA919" s="365"/>
    </row>
    <row r="920" spans="1:27" ht="15.75" customHeight="1" x14ac:dyDescent="0.25">
      <c r="A920" s="365"/>
      <c r="B920" s="365"/>
      <c r="C920" s="365"/>
      <c r="D920" s="365"/>
      <c r="E920" s="365"/>
      <c r="F920" s="365"/>
      <c r="G920" s="365"/>
      <c r="H920" s="365"/>
      <c r="I920" s="365"/>
      <c r="J920" s="365"/>
      <c r="K920" s="365"/>
      <c r="L920" s="365"/>
      <c r="M920" s="365"/>
      <c r="N920" s="365"/>
      <c r="O920" s="365"/>
      <c r="P920" s="365"/>
      <c r="Q920" s="365"/>
      <c r="R920" s="365"/>
      <c r="S920" s="365"/>
      <c r="T920" s="365"/>
      <c r="U920" s="365"/>
      <c r="V920" s="365"/>
      <c r="W920" s="365"/>
      <c r="X920" s="365"/>
      <c r="Y920" s="365"/>
      <c r="Z920" s="365"/>
      <c r="AA920" s="365"/>
    </row>
    <row r="921" spans="1:27" ht="15.75" customHeight="1" x14ac:dyDescent="0.25">
      <c r="A921" s="365"/>
      <c r="B921" s="365"/>
      <c r="C921" s="365"/>
      <c r="D921" s="365"/>
      <c r="E921" s="365"/>
      <c r="F921" s="365"/>
      <c r="G921" s="365"/>
      <c r="H921" s="365"/>
      <c r="I921" s="365"/>
      <c r="J921" s="365"/>
      <c r="K921" s="365"/>
      <c r="L921" s="365"/>
      <c r="M921" s="365"/>
      <c r="N921" s="365"/>
      <c r="O921" s="365"/>
      <c r="P921" s="365"/>
      <c r="Q921" s="365"/>
      <c r="R921" s="365"/>
      <c r="S921" s="365"/>
      <c r="T921" s="365"/>
      <c r="U921" s="365"/>
      <c r="V921" s="365"/>
      <c r="W921" s="365"/>
      <c r="X921" s="365"/>
      <c r="Y921" s="365"/>
      <c r="Z921" s="365"/>
      <c r="AA921" s="365"/>
    </row>
    <row r="922" spans="1:27" ht="15.75" customHeight="1" x14ac:dyDescent="0.25">
      <c r="A922" s="365"/>
      <c r="B922" s="365"/>
      <c r="C922" s="365"/>
      <c r="D922" s="365"/>
      <c r="E922" s="365"/>
      <c r="F922" s="365"/>
      <c r="G922" s="365"/>
      <c r="H922" s="365"/>
      <c r="I922" s="365"/>
      <c r="J922" s="365"/>
      <c r="K922" s="365"/>
      <c r="L922" s="365"/>
      <c r="M922" s="365"/>
      <c r="N922" s="365"/>
      <c r="O922" s="365"/>
      <c r="P922" s="365"/>
      <c r="Q922" s="365"/>
      <c r="R922" s="365"/>
      <c r="S922" s="365"/>
      <c r="T922" s="365"/>
      <c r="U922" s="365"/>
      <c r="V922" s="365"/>
      <c r="W922" s="365"/>
      <c r="X922" s="365"/>
      <c r="Y922" s="365"/>
      <c r="Z922" s="365"/>
      <c r="AA922" s="365"/>
    </row>
    <row r="923" spans="1:27" ht="15.75" customHeight="1" x14ac:dyDescent="0.25">
      <c r="A923" s="365"/>
      <c r="B923" s="365"/>
      <c r="C923" s="365"/>
      <c r="D923" s="365"/>
      <c r="E923" s="365"/>
      <c r="F923" s="365"/>
      <c r="G923" s="365"/>
      <c r="H923" s="365"/>
      <c r="I923" s="365"/>
      <c r="J923" s="365"/>
      <c r="K923" s="365"/>
      <c r="L923" s="365"/>
      <c r="M923" s="365"/>
      <c r="N923" s="365"/>
      <c r="O923" s="365"/>
      <c r="P923" s="365"/>
      <c r="Q923" s="365"/>
      <c r="R923" s="365"/>
      <c r="S923" s="365"/>
      <c r="T923" s="365"/>
      <c r="U923" s="365"/>
      <c r="V923" s="365"/>
      <c r="W923" s="365"/>
      <c r="X923" s="365"/>
      <c r="Y923" s="365"/>
      <c r="Z923" s="365"/>
      <c r="AA923" s="365"/>
    </row>
    <row r="924" spans="1:27" ht="15.75" customHeight="1" x14ac:dyDescent="0.25">
      <c r="A924" s="365"/>
      <c r="B924" s="365"/>
      <c r="C924" s="365"/>
      <c r="D924" s="365"/>
      <c r="E924" s="365"/>
      <c r="F924" s="365"/>
      <c r="G924" s="365"/>
      <c r="H924" s="365"/>
      <c r="I924" s="365"/>
      <c r="J924" s="365"/>
      <c r="K924" s="365"/>
      <c r="L924" s="365"/>
      <c r="M924" s="365"/>
      <c r="N924" s="365"/>
      <c r="O924" s="365"/>
      <c r="P924" s="365"/>
      <c r="Q924" s="365"/>
      <c r="R924" s="365"/>
      <c r="S924" s="365"/>
      <c r="T924" s="365"/>
      <c r="U924" s="365"/>
      <c r="V924" s="365"/>
      <c r="W924" s="365"/>
      <c r="X924" s="365"/>
      <c r="Y924" s="365"/>
      <c r="Z924" s="365"/>
      <c r="AA924" s="365"/>
    </row>
    <row r="925" spans="1:27" ht="15.75" customHeight="1" x14ac:dyDescent="0.25">
      <c r="A925" s="365"/>
      <c r="B925" s="365"/>
      <c r="C925" s="365"/>
      <c r="D925" s="365"/>
      <c r="E925" s="365"/>
      <c r="F925" s="365"/>
      <c r="G925" s="365"/>
      <c r="H925" s="365"/>
      <c r="I925" s="365"/>
      <c r="J925" s="365"/>
      <c r="K925" s="365"/>
      <c r="L925" s="365"/>
      <c r="M925" s="365"/>
      <c r="N925" s="365"/>
      <c r="O925" s="365"/>
      <c r="P925" s="365"/>
      <c r="Q925" s="365"/>
      <c r="R925" s="365"/>
      <c r="S925" s="365"/>
      <c r="T925" s="365"/>
      <c r="U925" s="365"/>
      <c r="V925" s="365"/>
      <c r="W925" s="365"/>
      <c r="X925" s="365"/>
      <c r="Y925" s="365"/>
      <c r="Z925" s="365"/>
      <c r="AA925" s="365"/>
    </row>
    <row r="926" spans="1:27" ht="15.75" customHeight="1" x14ac:dyDescent="0.25">
      <c r="A926" s="365"/>
      <c r="B926" s="365"/>
      <c r="C926" s="365"/>
      <c r="D926" s="365"/>
      <c r="E926" s="365"/>
      <c r="F926" s="365"/>
      <c r="G926" s="365"/>
      <c r="H926" s="365"/>
      <c r="I926" s="365"/>
      <c r="J926" s="365"/>
      <c r="K926" s="365"/>
      <c r="L926" s="365"/>
      <c r="M926" s="365"/>
      <c r="N926" s="365"/>
      <c r="O926" s="365"/>
      <c r="P926" s="365"/>
      <c r="Q926" s="365"/>
      <c r="R926" s="365"/>
      <c r="S926" s="365"/>
      <c r="T926" s="365"/>
      <c r="U926" s="365"/>
      <c r="V926" s="365"/>
      <c r="W926" s="365"/>
      <c r="X926" s="365"/>
      <c r="Y926" s="365"/>
      <c r="Z926" s="365"/>
      <c r="AA926" s="365"/>
    </row>
    <row r="927" spans="1:27" ht="15.75" customHeight="1" x14ac:dyDescent="0.25">
      <c r="A927" s="365"/>
      <c r="B927" s="365"/>
      <c r="C927" s="365"/>
      <c r="D927" s="365"/>
      <c r="E927" s="365"/>
      <c r="F927" s="365"/>
      <c r="G927" s="365"/>
      <c r="H927" s="365"/>
      <c r="I927" s="365"/>
      <c r="J927" s="365"/>
      <c r="K927" s="365"/>
      <c r="L927" s="365"/>
      <c r="M927" s="365"/>
      <c r="N927" s="365"/>
      <c r="O927" s="365"/>
      <c r="P927" s="365"/>
      <c r="Q927" s="365"/>
      <c r="R927" s="365"/>
      <c r="S927" s="365"/>
      <c r="T927" s="365"/>
      <c r="U927" s="365"/>
      <c r="V927" s="365"/>
      <c r="W927" s="365"/>
      <c r="X927" s="365"/>
      <c r="Y927" s="365"/>
      <c r="Z927" s="365"/>
      <c r="AA927" s="365"/>
    </row>
    <row r="928" spans="1:27" ht="15.75" customHeight="1" x14ac:dyDescent="0.25">
      <c r="A928" s="365"/>
      <c r="B928" s="365"/>
      <c r="C928" s="365"/>
      <c r="D928" s="365"/>
      <c r="E928" s="365"/>
      <c r="F928" s="365"/>
      <c r="G928" s="365"/>
      <c r="H928" s="365"/>
      <c r="I928" s="365"/>
      <c r="J928" s="365"/>
      <c r="K928" s="365"/>
      <c r="L928" s="365"/>
      <c r="M928" s="365"/>
      <c r="N928" s="365"/>
      <c r="O928" s="365"/>
      <c r="P928" s="365"/>
      <c r="Q928" s="365"/>
      <c r="R928" s="365"/>
      <c r="S928" s="365"/>
      <c r="T928" s="365"/>
      <c r="U928" s="365"/>
      <c r="V928" s="365"/>
      <c r="W928" s="365"/>
      <c r="X928" s="365"/>
      <c r="Y928" s="365"/>
      <c r="Z928" s="365"/>
      <c r="AA928" s="365"/>
    </row>
    <row r="929" spans="1:27" ht="15.75" customHeight="1" x14ac:dyDescent="0.25">
      <c r="A929" s="365"/>
      <c r="B929" s="365"/>
      <c r="C929" s="365"/>
      <c r="D929" s="365"/>
      <c r="E929" s="365"/>
      <c r="F929" s="365"/>
      <c r="G929" s="365"/>
      <c r="H929" s="365"/>
      <c r="I929" s="365"/>
      <c r="J929" s="365"/>
      <c r="K929" s="365"/>
      <c r="L929" s="365"/>
      <c r="M929" s="365"/>
      <c r="N929" s="365"/>
      <c r="O929" s="365"/>
      <c r="P929" s="365"/>
      <c r="Q929" s="365"/>
      <c r="R929" s="365"/>
      <c r="S929" s="365"/>
      <c r="T929" s="365"/>
      <c r="U929" s="365"/>
      <c r="V929" s="365"/>
      <c r="W929" s="365"/>
      <c r="X929" s="365"/>
      <c r="Y929" s="365"/>
      <c r="Z929" s="365"/>
      <c r="AA929" s="365"/>
    </row>
    <row r="930" spans="1:27" ht="15.75" customHeight="1" x14ac:dyDescent="0.25">
      <c r="A930" s="365"/>
      <c r="B930" s="365"/>
      <c r="C930" s="365"/>
      <c r="D930" s="365"/>
      <c r="E930" s="365"/>
      <c r="F930" s="365"/>
      <c r="G930" s="365"/>
      <c r="H930" s="365"/>
      <c r="I930" s="365"/>
      <c r="J930" s="365"/>
      <c r="K930" s="365"/>
      <c r="L930" s="365"/>
      <c r="M930" s="365"/>
      <c r="N930" s="365"/>
      <c r="O930" s="365"/>
      <c r="P930" s="365"/>
      <c r="Q930" s="365"/>
      <c r="R930" s="365"/>
      <c r="S930" s="365"/>
      <c r="T930" s="365"/>
      <c r="U930" s="365"/>
      <c r="V930" s="365"/>
      <c r="W930" s="365"/>
      <c r="X930" s="365"/>
      <c r="Y930" s="365"/>
      <c r="Z930" s="365"/>
      <c r="AA930" s="365"/>
    </row>
    <row r="931" spans="1:27" ht="15.75" customHeight="1" x14ac:dyDescent="0.25">
      <c r="A931" s="365"/>
      <c r="B931" s="365"/>
      <c r="C931" s="365"/>
      <c r="D931" s="365"/>
      <c r="E931" s="365"/>
      <c r="F931" s="365"/>
      <c r="G931" s="365"/>
      <c r="H931" s="365"/>
      <c r="I931" s="365"/>
      <c r="J931" s="365"/>
      <c r="K931" s="365"/>
      <c r="L931" s="365"/>
      <c r="M931" s="365"/>
      <c r="N931" s="365"/>
      <c r="O931" s="365"/>
      <c r="P931" s="365"/>
      <c r="Q931" s="365"/>
      <c r="R931" s="365"/>
      <c r="S931" s="365"/>
      <c r="T931" s="365"/>
      <c r="U931" s="365"/>
      <c r="V931" s="365"/>
      <c r="W931" s="365"/>
      <c r="X931" s="365"/>
      <c r="Y931" s="365"/>
      <c r="Z931" s="365"/>
      <c r="AA931" s="365"/>
    </row>
    <row r="932" spans="1:27" ht="15.75" customHeight="1" x14ac:dyDescent="0.25">
      <c r="A932" s="365"/>
      <c r="B932" s="365"/>
      <c r="C932" s="365"/>
      <c r="D932" s="365"/>
      <c r="E932" s="365"/>
      <c r="F932" s="365"/>
      <c r="G932" s="365"/>
      <c r="H932" s="365"/>
      <c r="I932" s="365"/>
      <c r="J932" s="365"/>
      <c r="K932" s="365"/>
      <c r="L932" s="365"/>
      <c r="M932" s="365"/>
      <c r="N932" s="365"/>
      <c r="O932" s="365"/>
      <c r="P932" s="365"/>
      <c r="Q932" s="365"/>
      <c r="R932" s="365"/>
      <c r="S932" s="365"/>
      <c r="T932" s="365"/>
      <c r="U932" s="365"/>
      <c r="V932" s="365"/>
      <c r="W932" s="365"/>
      <c r="X932" s="365"/>
      <c r="Y932" s="365"/>
      <c r="Z932" s="365"/>
      <c r="AA932" s="365"/>
    </row>
    <row r="933" spans="1:27" ht="15.75" customHeight="1" x14ac:dyDescent="0.25">
      <c r="A933" s="365"/>
      <c r="B933" s="365"/>
      <c r="C933" s="365"/>
      <c r="D933" s="365"/>
      <c r="E933" s="365"/>
      <c r="F933" s="365"/>
      <c r="G933" s="365"/>
      <c r="H933" s="365"/>
      <c r="I933" s="365"/>
      <c r="J933" s="365"/>
      <c r="K933" s="365"/>
      <c r="L933" s="365"/>
      <c r="M933" s="365"/>
      <c r="N933" s="365"/>
      <c r="O933" s="365"/>
      <c r="P933" s="365"/>
      <c r="Q933" s="365"/>
      <c r="R933" s="365"/>
      <c r="S933" s="365"/>
      <c r="T933" s="365"/>
      <c r="U933" s="365"/>
      <c r="V933" s="365"/>
      <c r="W933" s="365"/>
      <c r="X933" s="365"/>
      <c r="Y933" s="365"/>
      <c r="Z933" s="365"/>
      <c r="AA933" s="365"/>
    </row>
    <row r="934" spans="1:27" ht="15.75" customHeight="1" x14ac:dyDescent="0.25">
      <c r="A934" s="365"/>
      <c r="B934" s="365"/>
      <c r="C934" s="365"/>
      <c r="D934" s="365"/>
      <c r="E934" s="365"/>
      <c r="F934" s="365"/>
      <c r="G934" s="365"/>
      <c r="H934" s="365"/>
      <c r="I934" s="365"/>
      <c r="J934" s="365"/>
      <c r="K934" s="365"/>
      <c r="L934" s="365"/>
      <c r="M934" s="365"/>
      <c r="N934" s="365"/>
      <c r="O934" s="365"/>
      <c r="P934" s="365"/>
      <c r="Q934" s="365"/>
      <c r="R934" s="365"/>
      <c r="S934" s="365"/>
      <c r="T934" s="365"/>
      <c r="U934" s="365"/>
      <c r="V934" s="365"/>
      <c r="W934" s="365"/>
      <c r="X934" s="365"/>
      <c r="Y934" s="365"/>
      <c r="Z934" s="365"/>
      <c r="AA934" s="365"/>
    </row>
    <row r="935" spans="1:27" ht="15.75" customHeight="1" x14ac:dyDescent="0.25">
      <c r="A935" s="365"/>
      <c r="B935" s="365"/>
      <c r="C935" s="365"/>
      <c r="D935" s="365"/>
      <c r="E935" s="365"/>
      <c r="F935" s="365"/>
      <c r="G935" s="365"/>
      <c r="H935" s="365"/>
      <c r="I935" s="365"/>
      <c r="J935" s="365"/>
      <c r="K935" s="365"/>
      <c r="L935" s="365"/>
      <c r="M935" s="365"/>
      <c r="N935" s="365"/>
      <c r="O935" s="365"/>
      <c r="P935" s="365"/>
      <c r="Q935" s="365"/>
      <c r="R935" s="365"/>
      <c r="S935" s="365"/>
      <c r="T935" s="365"/>
      <c r="U935" s="365"/>
      <c r="V935" s="365"/>
      <c r="W935" s="365"/>
      <c r="X935" s="365"/>
      <c r="Y935" s="365"/>
      <c r="Z935" s="365"/>
      <c r="AA935" s="365"/>
    </row>
    <row r="936" spans="1:27" ht="15.75" customHeight="1" x14ac:dyDescent="0.25">
      <c r="A936" s="365"/>
      <c r="B936" s="365"/>
      <c r="C936" s="365"/>
      <c r="D936" s="365"/>
      <c r="E936" s="365"/>
      <c r="F936" s="365"/>
      <c r="G936" s="365"/>
      <c r="H936" s="365"/>
      <c r="I936" s="365"/>
      <c r="J936" s="365"/>
      <c r="K936" s="365"/>
      <c r="L936" s="365"/>
      <c r="M936" s="365"/>
      <c r="N936" s="365"/>
      <c r="O936" s="365"/>
      <c r="P936" s="365"/>
      <c r="Q936" s="365"/>
      <c r="R936" s="365"/>
      <c r="S936" s="365"/>
      <c r="T936" s="365"/>
      <c r="U936" s="365"/>
      <c r="V936" s="365"/>
      <c r="W936" s="365"/>
      <c r="X936" s="365"/>
      <c r="Y936" s="365"/>
      <c r="Z936" s="365"/>
      <c r="AA936" s="365"/>
    </row>
    <row r="937" spans="1:27" ht="15.75" customHeight="1" x14ac:dyDescent="0.25">
      <c r="A937" s="365"/>
      <c r="B937" s="365"/>
      <c r="C937" s="365"/>
      <c r="D937" s="365"/>
      <c r="E937" s="365"/>
      <c r="F937" s="365"/>
      <c r="G937" s="365"/>
      <c r="H937" s="365"/>
      <c r="I937" s="365"/>
      <c r="J937" s="365"/>
      <c r="K937" s="365"/>
      <c r="L937" s="365"/>
      <c r="M937" s="365"/>
      <c r="N937" s="365"/>
      <c r="O937" s="365"/>
      <c r="P937" s="365"/>
      <c r="Q937" s="365"/>
      <c r="R937" s="365"/>
      <c r="S937" s="365"/>
      <c r="T937" s="365"/>
      <c r="U937" s="365"/>
      <c r="V937" s="365"/>
      <c r="W937" s="365"/>
      <c r="X937" s="365"/>
      <c r="Y937" s="365"/>
      <c r="Z937" s="365"/>
      <c r="AA937" s="365"/>
    </row>
    <row r="938" spans="1:27" ht="15.75" customHeight="1" x14ac:dyDescent="0.25">
      <c r="A938" s="365"/>
      <c r="B938" s="365"/>
      <c r="C938" s="365"/>
      <c r="D938" s="365"/>
      <c r="E938" s="365"/>
      <c r="F938" s="365"/>
      <c r="G938" s="365"/>
      <c r="H938" s="365"/>
      <c r="I938" s="365"/>
      <c r="J938" s="365"/>
      <c r="K938" s="365"/>
      <c r="L938" s="365"/>
      <c r="M938" s="365"/>
      <c r="N938" s="365"/>
      <c r="O938" s="365"/>
      <c r="P938" s="365"/>
      <c r="Q938" s="365"/>
      <c r="R938" s="365"/>
      <c r="S938" s="365"/>
      <c r="T938" s="365"/>
      <c r="U938" s="365"/>
      <c r="V938" s="365"/>
      <c r="W938" s="365"/>
      <c r="X938" s="365"/>
      <c r="Y938" s="365"/>
      <c r="Z938" s="365"/>
      <c r="AA938" s="365"/>
    </row>
    <row r="939" spans="1:27" ht="15.75" customHeight="1" x14ac:dyDescent="0.25">
      <c r="A939" s="365"/>
      <c r="B939" s="365"/>
      <c r="C939" s="365"/>
      <c r="D939" s="365"/>
      <c r="E939" s="365"/>
      <c r="F939" s="365"/>
      <c r="G939" s="365"/>
      <c r="H939" s="365"/>
      <c r="I939" s="365"/>
      <c r="J939" s="365"/>
      <c r="K939" s="365"/>
      <c r="L939" s="365"/>
      <c r="M939" s="365"/>
      <c r="N939" s="365"/>
      <c r="O939" s="365"/>
      <c r="P939" s="365"/>
      <c r="Q939" s="365"/>
      <c r="R939" s="365"/>
      <c r="S939" s="365"/>
      <c r="T939" s="365"/>
      <c r="U939" s="365"/>
      <c r="V939" s="365"/>
      <c r="W939" s="365"/>
      <c r="X939" s="365"/>
      <c r="Y939" s="365"/>
      <c r="Z939" s="365"/>
      <c r="AA939" s="365"/>
    </row>
    <row r="940" spans="1:27" ht="15.75" customHeight="1" x14ac:dyDescent="0.25">
      <c r="A940" s="365"/>
      <c r="B940" s="365"/>
      <c r="C940" s="365"/>
      <c r="D940" s="365"/>
      <c r="E940" s="365"/>
      <c r="F940" s="365"/>
      <c r="G940" s="365"/>
      <c r="H940" s="365"/>
      <c r="I940" s="365"/>
      <c r="J940" s="365"/>
      <c r="K940" s="365"/>
      <c r="L940" s="365"/>
      <c r="M940" s="365"/>
      <c r="N940" s="365"/>
      <c r="O940" s="365"/>
      <c r="P940" s="365"/>
      <c r="Q940" s="365"/>
      <c r="R940" s="365"/>
      <c r="S940" s="365"/>
      <c r="T940" s="365"/>
      <c r="U940" s="365"/>
      <c r="V940" s="365"/>
      <c r="W940" s="365"/>
      <c r="X940" s="365"/>
      <c r="Y940" s="365"/>
      <c r="Z940" s="365"/>
      <c r="AA940" s="365"/>
    </row>
    <row r="941" spans="1:27" ht="15.75" customHeight="1" x14ac:dyDescent="0.25">
      <c r="A941" s="365"/>
      <c r="B941" s="365"/>
      <c r="C941" s="365"/>
      <c r="D941" s="365"/>
      <c r="E941" s="365"/>
      <c r="F941" s="365"/>
      <c r="G941" s="365"/>
      <c r="H941" s="365"/>
      <c r="I941" s="365"/>
      <c r="J941" s="365"/>
      <c r="K941" s="365"/>
      <c r="L941" s="365"/>
      <c r="M941" s="365"/>
      <c r="N941" s="365"/>
      <c r="O941" s="365"/>
      <c r="P941" s="365"/>
      <c r="Q941" s="365"/>
      <c r="R941" s="365"/>
      <c r="S941" s="365"/>
      <c r="T941" s="365"/>
      <c r="U941" s="365"/>
      <c r="V941" s="365"/>
      <c r="W941" s="365"/>
      <c r="X941" s="365"/>
      <c r="Y941" s="365"/>
      <c r="Z941" s="365"/>
      <c r="AA941" s="365"/>
    </row>
    <row r="942" spans="1:27" ht="15.75" customHeight="1" x14ac:dyDescent="0.25">
      <c r="A942" s="365"/>
      <c r="B942" s="365"/>
      <c r="C942" s="365"/>
      <c r="D942" s="365"/>
      <c r="E942" s="365"/>
      <c r="F942" s="365"/>
      <c r="G942" s="365"/>
      <c r="H942" s="365"/>
      <c r="I942" s="365"/>
      <c r="J942" s="365"/>
      <c r="K942" s="365"/>
      <c r="L942" s="365"/>
      <c r="M942" s="365"/>
      <c r="N942" s="365"/>
      <c r="O942" s="365"/>
      <c r="P942" s="365"/>
      <c r="Q942" s="365"/>
      <c r="R942" s="365"/>
      <c r="S942" s="365"/>
      <c r="T942" s="365"/>
      <c r="U942" s="365"/>
      <c r="V942" s="365"/>
      <c r="W942" s="365"/>
      <c r="X942" s="365"/>
      <c r="Y942" s="365"/>
      <c r="Z942" s="365"/>
      <c r="AA942" s="365"/>
    </row>
    <row r="943" spans="1:27" ht="15.75" customHeight="1" x14ac:dyDescent="0.25">
      <c r="A943" s="365"/>
      <c r="B943" s="365"/>
      <c r="C943" s="365"/>
      <c r="D943" s="365"/>
      <c r="E943" s="365"/>
      <c r="F943" s="365"/>
      <c r="G943" s="365"/>
      <c r="H943" s="365"/>
      <c r="I943" s="365"/>
      <c r="J943" s="365"/>
      <c r="K943" s="365"/>
      <c r="L943" s="365"/>
      <c r="M943" s="365"/>
      <c r="N943" s="365"/>
      <c r="O943" s="365"/>
      <c r="P943" s="365"/>
      <c r="Q943" s="365"/>
      <c r="R943" s="365"/>
      <c r="S943" s="365"/>
      <c r="T943" s="365"/>
      <c r="U943" s="365"/>
      <c r="V943" s="365"/>
      <c r="W943" s="365"/>
      <c r="X943" s="365"/>
      <c r="Y943" s="365"/>
      <c r="Z943" s="365"/>
      <c r="AA943" s="365"/>
    </row>
    <row r="944" spans="1:27" ht="15.75" customHeight="1" x14ac:dyDescent="0.25">
      <c r="A944" s="365"/>
      <c r="B944" s="365"/>
      <c r="C944" s="365"/>
      <c r="D944" s="365"/>
      <c r="E944" s="365"/>
      <c r="F944" s="365"/>
      <c r="G944" s="365"/>
      <c r="H944" s="365"/>
      <c r="I944" s="365"/>
      <c r="J944" s="365"/>
      <c r="K944" s="365"/>
      <c r="L944" s="365"/>
      <c r="M944" s="365"/>
      <c r="N944" s="365"/>
      <c r="O944" s="365"/>
      <c r="P944" s="365"/>
      <c r="Q944" s="365"/>
      <c r="R944" s="365"/>
      <c r="S944" s="365"/>
      <c r="T944" s="365"/>
      <c r="U944" s="365"/>
      <c r="V944" s="365"/>
      <c r="W944" s="365"/>
      <c r="X944" s="365"/>
      <c r="Y944" s="365"/>
      <c r="Z944" s="365"/>
      <c r="AA944" s="365"/>
    </row>
    <row r="945" spans="1:27" ht="15.75" customHeight="1" x14ac:dyDescent="0.25">
      <c r="A945" s="365"/>
      <c r="B945" s="365"/>
      <c r="C945" s="365"/>
      <c r="D945" s="365"/>
      <c r="E945" s="365"/>
      <c r="F945" s="365"/>
      <c r="G945" s="365"/>
      <c r="H945" s="365"/>
      <c r="I945" s="365"/>
      <c r="J945" s="365"/>
      <c r="K945" s="365"/>
      <c r="L945" s="365"/>
      <c r="M945" s="365"/>
      <c r="N945" s="365"/>
      <c r="O945" s="365"/>
      <c r="P945" s="365"/>
      <c r="Q945" s="365"/>
      <c r="R945" s="365"/>
      <c r="S945" s="365"/>
      <c r="T945" s="365"/>
      <c r="U945" s="365"/>
      <c r="V945" s="365"/>
      <c r="W945" s="365"/>
      <c r="X945" s="365"/>
      <c r="Y945" s="365"/>
      <c r="Z945" s="365"/>
      <c r="AA945" s="365"/>
    </row>
    <row r="946" spans="1:27" ht="15.75" customHeight="1" x14ac:dyDescent="0.25">
      <c r="A946" s="365"/>
      <c r="B946" s="365"/>
      <c r="C946" s="365"/>
      <c r="D946" s="365"/>
      <c r="E946" s="365"/>
      <c r="F946" s="365"/>
      <c r="G946" s="365"/>
      <c r="H946" s="365"/>
      <c r="I946" s="365"/>
      <c r="J946" s="365"/>
      <c r="K946" s="365"/>
      <c r="L946" s="365"/>
      <c r="M946" s="365"/>
      <c r="N946" s="365"/>
      <c r="O946" s="365"/>
      <c r="P946" s="365"/>
      <c r="Q946" s="365"/>
      <c r="R946" s="365"/>
      <c r="S946" s="365"/>
      <c r="T946" s="365"/>
      <c r="U946" s="365"/>
      <c r="V946" s="365"/>
      <c r="W946" s="365"/>
      <c r="X946" s="365"/>
      <c r="Y946" s="365"/>
      <c r="Z946" s="365"/>
      <c r="AA946" s="365"/>
    </row>
    <row r="947" spans="1:27" ht="15.75" customHeight="1" x14ac:dyDescent="0.25">
      <c r="A947" s="365"/>
      <c r="B947" s="365"/>
      <c r="C947" s="365"/>
      <c r="D947" s="365"/>
      <c r="E947" s="365"/>
      <c r="F947" s="365"/>
      <c r="G947" s="365"/>
      <c r="H947" s="365"/>
      <c r="I947" s="365"/>
      <c r="J947" s="365"/>
      <c r="K947" s="365"/>
      <c r="L947" s="365"/>
      <c r="M947" s="365"/>
      <c r="N947" s="365"/>
      <c r="O947" s="365"/>
      <c r="P947" s="365"/>
      <c r="Q947" s="365"/>
      <c r="R947" s="365"/>
      <c r="S947" s="365"/>
      <c r="T947" s="365"/>
      <c r="U947" s="365"/>
      <c r="V947" s="365"/>
      <c r="W947" s="365"/>
      <c r="X947" s="365"/>
      <c r="Y947" s="365"/>
      <c r="Z947" s="365"/>
      <c r="AA947" s="365"/>
    </row>
    <row r="948" spans="1:27" ht="15.75" customHeight="1" x14ac:dyDescent="0.25">
      <c r="A948" s="365"/>
      <c r="B948" s="365"/>
      <c r="C948" s="365"/>
      <c r="D948" s="365"/>
      <c r="E948" s="365"/>
      <c r="F948" s="365"/>
      <c r="G948" s="365"/>
      <c r="H948" s="365"/>
      <c r="I948" s="365"/>
      <c r="J948" s="365"/>
      <c r="K948" s="365"/>
      <c r="L948" s="365"/>
      <c r="M948" s="365"/>
      <c r="N948" s="365"/>
      <c r="O948" s="365"/>
      <c r="P948" s="365"/>
      <c r="Q948" s="365"/>
      <c r="R948" s="365"/>
      <c r="S948" s="365"/>
      <c r="T948" s="365"/>
      <c r="U948" s="365"/>
      <c r="V948" s="365"/>
      <c r="W948" s="365"/>
      <c r="X948" s="365"/>
      <c r="Y948" s="365"/>
      <c r="Z948" s="365"/>
      <c r="AA948" s="365"/>
    </row>
    <row r="949" spans="1:27" ht="15.75" customHeight="1" x14ac:dyDescent="0.25">
      <c r="A949" s="365"/>
      <c r="B949" s="365"/>
      <c r="C949" s="365"/>
      <c r="D949" s="365"/>
      <c r="E949" s="365"/>
      <c r="F949" s="365"/>
      <c r="G949" s="365"/>
      <c r="H949" s="365"/>
      <c r="I949" s="365"/>
      <c r="J949" s="365"/>
      <c r="K949" s="365"/>
      <c r="L949" s="365"/>
      <c r="M949" s="365"/>
      <c r="N949" s="365"/>
      <c r="O949" s="365"/>
      <c r="P949" s="365"/>
      <c r="Q949" s="365"/>
      <c r="R949" s="365"/>
      <c r="S949" s="365"/>
      <c r="T949" s="365"/>
      <c r="U949" s="365"/>
      <c r="V949" s="365"/>
      <c r="W949" s="365"/>
      <c r="X949" s="365"/>
      <c r="Y949" s="365"/>
      <c r="Z949" s="365"/>
      <c r="AA949" s="365"/>
    </row>
    <row r="950" spans="1:27" ht="15.75" customHeight="1" x14ac:dyDescent="0.25">
      <c r="A950" s="365"/>
      <c r="B950" s="365"/>
      <c r="C950" s="365"/>
      <c r="D950" s="365"/>
      <c r="E950" s="365"/>
      <c r="F950" s="365"/>
      <c r="G950" s="365"/>
      <c r="H950" s="365"/>
      <c r="I950" s="365"/>
      <c r="J950" s="365"/>
      <c r="K950" s="365"/>
      <c r="L950" s="365"/>
      <c r="M950" s="365"/>
      <c r="N950" s="365"/>
      <c r="O950" s="365"/>
      <c r="P950" s="365"/>
      <c r="Q950" s="365"/>
      <c r="R950" s="365"/>
      <c r="S950" s="365"/>
      <c r="T950" s="365"/>
      <c r="U950" s="365"/>
      <c r="V950" s="365"/>
      <c r="W950" s="365"/>
      <c r="X950" s="365"/>
      <c r="Y950" s="365"/>
      <c r="Z950" s="365"/>
      <c r="AA950" s="365"/>
    </row>
    <row r="951" spans="1:27" ht="15.75" customHeight="1" x14ac:dyDescent="0.25">
      <c r="A951" s="365"/>
      <c r="B951" s="365"/>
      <c r="C951" s="365"/>
      <c r="D951" s="365"/>
      <c r="E951" s="365"/>
      <c r="F951" s="365"/>
      <c r="G951" s="365"/>
      <c r="H951" s="365"/>
      <c r="I951" s="365"/>
      <c r="J951" s="365"/>
      <c r="K951" s="365"/>
      <c r="L951" s="365"/>
      <c r="M951" s="365"/>
      <c r="N951" s="365"/>
      <c r="O951" s="365"/>
      <c r="P951" s="365"/>
      <c r="Q951" s="365"/>
      <c r="R951" s="365"/>
      <c r="S951" s="365"/>
      <c r="T951" s="365"/>
      <c r="U951" s="365"/>
      <c r="V951" s="365"/>
      <c r="W951" s="365"/>
      <c r="X951" s="365"/>
      <c r="Y951" s="365"/>
      <c r="Z951" s="365"/>
      <c r="AA951" s="365"/>
    </row>
    <row r="952" spans="1:27" ht="15.75" customHeight="1" x14ac:dyDescent="0.25">
      <c r="A952" s="365"/>
      <c r="B952" s="365"/>
      <c r="C952" s="365"/>
      <c r="D952" s="365"/>
      <c r="E952" s="365"/>
      <c r="F952" s="365"/>
      <c r="G952" s="365"/>
      <c r="H952" s="365"/>
      <c r="I952" s="365"/>
      <c r="J952" s="365"/>
      <c r="K952" s="365"/>
      <c r="L952" s="365"/>
      <c r="M952" s="365"/>
      <c r="N952" s="365"/>
      <c r="O952" s="365"/>
      <c r="P952" s="365"/>
      <c r="Q952" s="365"/>
      <c r="R952" s="365"/>
      <c r="S952" s="365"/>
      <c r="T952" s="365"/>
      <c r="U952" s="365"/>
      <c r="V952" s="365"/>
      <c r="W952" s="365"/>
      <c r="X952" s="365"/>
      <c r="Y952" s="365"/>
      <c r="Z952" s="365"/>
      <c r="AA952" s="365"/>
    </row>
    <row r="953" spans="1:27" ht="15.75" customHeight="1" x14ac:dyDescent="0.25">
      <c r="A953" s="365"/>
      <c r="B953" s="365"/>
      <c r="C953" s="365"/>
      <c r="D953" s="365"/>
      <c r="E953" s="365"/>
      <c r="F953" s="365"/>
      <c r="G953" s="365"/>
      <c r="H953" s="365"/>
      <c r="I953" s="365"/>
      <c r="J953" s="365"/>
      <c r="K953" s="365"/>
      <c r="L953" s="365"/>
      <c r="M953" s="365"/>
      <c r="N953" s="365"/>
      <c r="O953" s="365"/>
      <c r="P953" s="365"/>
      <c r="Q953" s="365"/>
      <c r="R953" s="365"/>
      <c r="S953" s="365"/>
      <c r="T953" s="365"/>
      <c r="U953" s="365"/>
      <c r="V953" s="365"/>
      <c r="W953" s="365"/>
      <c r="X953" s="365"/>
      <c r="Y953" s="365"/>
      <c r="Z953" s="365"/>
      <c r="AA953" s="365"/>
    </row>
    <row r="954" spans="1:27" ht="15.75" customHeight="1" x14ac:dyDescent="0.25">
      <c r="A954" s="365"/>
      <c r="B954" s="365"/>
      <c r="C954" s="365"/>
      <c r="D954" s="365"/>
      <c r="E954" s="365"/>
      <c r="F954" s="365"/>
      <c r="G954" s="365"/>
      <c r="H954" s="365"/>
      <c r="I954" s="365"/>
      <c r="J954" s="365"/>
      <c r="K954" s="365"/>
      <c r="L954" s="365"/>
      <c r="M954" s="365"/>
      <c r="N954" s="365"/>
      <c r="O954" s="365"/>
      <c r="P954" s="365"/>
      <c r="Q954" s="365"/>
      <c r="R954" s="365"/>
      <c r="S954" s="365"/>
      <c r="T954" s="365"/>
      <c r="U954" s="365"/>
      <c r="V954" s="365"/>
      <c r="W954" s="365"/>
      <c r="X954" s="365"/>
      <c r="Y954" s="365"/>
      <c r="Z954" s="365"/>
      <c r="AA954" s="365"/>
    </row>
    <row r="955" spans="1:27" ht="15.75" customHeight="1" x14ac:dyDescent="0.25">
      <c r="A955" s="365"/>
      <c r="B955" s="365"/>
      <c r="C955" s="365"/>
      <c r="D955" s="365"/>
      <c r="E955" s="365"/>
      <c r="F955" s="365"/>
      <c r="G955" s="365"/>
      <c r="H955" s="365"/>
      <c r="I955" s="365"/>
      <c r="J955" s="365"/>
      <c r="K955" s="365"/>
      <c r="L955" s="365"/>
      <c r="M955" s="365"/>
      <c r="N955" s="365"/>
      <c r="O955" s="365"/>
      <c r="P955" s="365"/>
      <c r="Q955" s="365"/>
      <c r="R955" s="365"/>
      <c r="S955" s="365"/>
      <c r="T955" s="365"/>
      <c r="U955" s="365"/>
      <c r="V955" s="365"/>
      <c r="W955" s="365"/>
      <c r="X955" s="365"/>
      <c r="Y955" s="365"/>
      <c r="Z955" s="365"/>
      <c r="AA955" s="365"/>
    </row>
    <row r="956" spans="1:27" ht="15.75" customHeight="1" x14ac:dyDescent="0.25">
      <c r="A956" s="365"/>
      <c r="B956" s="365"/>
      <c r="C956" s="365"/>
      <c r="D956" s="365"/>
      <c r="E956" s="365"/>
      <c r="F956" s="365"/>
      <c r="G956" s="365"/>
      <c r="H956" s="365"/>
      <c r="I956" s="365"/>
      <c r="J956" s="365"/>
      <c r="K956" s="365"/>
      <c r="L956" s="365"/>
      <c r="M956" s="365"/>
      <c r="N956" s="365"/>
      <c r="O956" s="365"/>
      <c r="P956" s="365"/>
      <c r="Q956" s="365"/>
      <c r="R956" s="365"/>
      <c r="S956" s="365"/>
      <c r="T956" s="365"/>
      <c r="U956" s="365"/>
      <c r="V956" s="365"/>
      <c r="W956" s="365"/>
      <c r="X956" s="365"/>
      <c r="Y956" s="365"/>
      <c r="Z956" s="365"/>
      <c r="AA956" s="365"/>
    </row>
    <row r="957" spans="1:27" ht="15.75" customHeight="1" x14ac:dyDescent="0.25">
      <c r="A957" s="365"/>
      <c r="B957" s="365"/>
      <c r="C957" s="365"/>
      <c r="D957" s="365"/>
      <c r="E957" s="365"/>
      <c r="F957" s="365"/>
      <c r="G957" s="365"/>
      <c r="H957" s="365"/>
      <c r="I957" s="365"/>
      <c r="J957" s="365"/>
      <c r="K957" s="365"/>
      <c r="L957" s="365"/>
      <c r="M957" s="365"/>
      <c r="N957" s="365"/>
      <c r="O957" s="365"/>
      <c r="P957" s="365"/>
      <c r="Q957" s="365"/>
      <c r="R957" s="365"/>
      <c r="S957" s="365"/>
      <c r="T957" s="365"/>
      <c r="U957" s="365"/>
      <c r="V957" s="365"/>
      <c r="W957" s="365"/>
      <c r="X957" s="365"/>
      <c r="Y957" s="365"/>
      <c r="Z957" s="365"/>
      <c r="AA957" s="365"/>
    </row>
    <row r="958" spans="1:27" ht="15.75" customHeight="1" x14ac:dyDescent="0.25">
      <c r="A958" s="365"/>
      <c r="B958" s="365"/>
      <c r="C958" s="365"/>
      <c r="D958" s="365"/>
      <c r="E958" s="365"/>
      <c r="F958" s="365"/>
      <c r="G958" s="365"/>
      <c r="H958" s="365"/>
      <c r="I958" s="365"/>
      <c r="J958" s="365"/>
      <c r="K958" s="365"/>
      <c r="L958" s="365"/>
      <c r="M958" s="365"/>
      <c r="N958" s="365"/>
      <c r="O958" s="365"/>
      <c r="P958" s="365"/>
      <c r="Q958" s="365"/>
      <c r="R958" s="365"/>
      <c r="S958" s="365"/>
      <c r="T958" s="365"/>
      <c r="U958" s="365"/>
      <c r="V958" s="365"/>
      <c r="W958" s="365"/>
      <c r="X958" s="365"/>
      <c r="Y958" s="365"/>
      <c r="Z958" s="365"/>
      <c r="AA958" s="365"/>
    </row>
    <row r="959" spans="1:27" ht="15.75" customHeight="1" x14ac:dyDescent="0.25">
      <c r="A959" s="365"/>
      <c r="B959" s="365"/>
      <c r="C959" s="365"/>
      <c r="D959" s="365"/>
      <c r="E959" s="365"/>
      <c r="F959" s="365"/>
      <c r="G959" s="365"/>
      <c r="H959" s="365"/>
      <c r="I959" s="365"/>
      <c r="J959" s="365"/>
      <c r="K959" s="365"/>
      <c r="L959" s="365"/>
      <c r="M959" s="365"/>
      <c r="N959" s="365"/>
      <c r="O959" s="365"/>
      <c r="P959" s="365"/>
      <c r="Q959" s="365"/>
      <c r="R959" s="365"/>
      <c r="S959" s="365"/>
      <c r="T959" s="365"/>
      <c r="U959" s="365"/>
      <c r="V959" s="365"/>
      <c r="W959" s="365"/>
      <c r="X959" s="365"/>
      <c r="Y959" s="365"/>
      <c r="Z959" s="365"/>
      <c r="AA959" s="365"/>
    </row>
    <row r="960" spans="1:27" ht="15.75" customHeight="1" x14ac:dyDescent="0.25">
      <c r="A960" s="365"/>
      <c r="B960" s="365"/>
      <c r="C960" s="365"/>
      <c r="D960" s="365"/>
      <c r="E960" s="365"/>
      <c r="F960" s="365"/>
      <c r="G960" s="365"/>
      <c r="H960" s="365"/>
      <c r="I960" s="365"/>
      <c r="J960" s="365"/>
      <c r="K960" s="365"/>
      <c r="L960" s="365"/>
      <c r="M960" s="365"/>
      <c r="N960" s="365"/>
      <c r="O960" s="365"/>
      <c r="P960" s="365"/>
      <c r="Q960" s="365"/>
      <c r="R960" s="365"/>
      <c r="S960" s="365"/>
      <c r="T960" s="365"/>
      <c r="U960" s="365"/>
      <c r="V960" s="365"/>
      <c r="W960" s="365"/>
      <c r="X960" s="365"/>
      <c r="Y960" s="365"/>
      <c r="Z960" s="365"/>
      <c r="AA960" s="365"/>
    </row>
    <row r="961" spans="1:27" ht="15.75" customHeight="1" x14ac:dyDescent="0.25">
      <c r="A961" s="365"/>
      <c r="B961" s="365"/>
      <c r="C961" s="365"/>
      <c r="D961" s="365"/>
      <c r="E961" s="365"/>
      <c r="F961" s="365"/>
      <c r="G961" s="365"/>
      <c r="H961" s="365"/>
      <c r="I961" s="365"/>
      <c r="J961" s="365"/>
      <c r="K961" s="365"/>
      <c r="L961" s="365"/>
      <c r="M961" s="365"/>
      <c r="N961" s="365"/>
      <c r="O961" s="365"/>
      <c r="P961" s="365"/>
      <c r="Q961" s="365"/>
      <c r="R961" s="365"/>
      <c r="S961" s="365"/>
      <c r="T961" s="365"/>
      <c r="U961" s="365"/>
      <c r="V961" s="365"/>
      <c r="W961" s="365"/>
      <c r="X961" s="365"/>
      <c r="Y961" s="365"/>
      <c r="Z961" s="365"/>
      <c r="AA961" s="365"/>
    </row>
    <row r="962" spans="1:27" ht="15.75" customHeight="1" x14ac:dyDescent="0.25">
      <c r="A962" s="365"/>
      <c r="B962" s="365"/>
      <c r="C962" s="365"/>
      <c r="D962" s="365"/>
      <c r="E962" s="365"/>
      <c r="F962" s="365"/>
      <c r="G962" s="365"/>
      <c r="H962" s="365"/>
      <c r="I962" s="365"/>
      <c r="J962" s="365"/>
      <c r="K962" s="365"/>
      <c r="L962" s="365"/>
      <c r="M962" s="365"/>
      <c r="N962" s="365"/>
      <c r="O962" s="365"/>
      <c r="P962" s="365"/>
      <c r="Q962" s="365"/>
      <c r="R962" s="365"/>
      <c r="S962" s="365"/>
      <c r="T962" s="365"/>
      <c r="U962" s="365"/>
      <c r="V962" s="365"/>
      <c r="W962" s="365"/>
      <c r="X962" s="365"/>
      <c r="Y962" s="365"/>
      <c r="Z962" s="365"/>
      <c r="AA962" s="365"/>
    </row>
    <row r="963" spans="1:27" ht="15.75" customHeight="1" x14ac:dyDescent="0.25">
      <c r="A963" s="365"/>
      <c r="B963" s="365"/>
      <c r="C963" s="365"/>
      <c r="D963" s="365"/>
      <c r="E963" s="365"/>
      <c r="F963" s="365"/>
      <c r="G963" s="365"/>
      <c r="H963" s="365"/>
      <c r="I963" s="365"/>
      <c r="J963" s="365"/>
      <c r="K963" s="365"/>
      <c r="L963" s="365"/>
      <c r="M963" s="365"/>
      <c r="N963" s="365"/>
      <c r="O963" s="365"/>
      <c r="P963" s="365"/>
      <c r="Q963" s="365"/>
      <c r="R963" s="365"/>
      <c r="S963" s="365"/>
      <c r="T963" s="365"/>
      <c r="U963" s="365"/>
      <c r="V963" s="365"/>
      <c r="W963" s="365"/>
      <c r="X963" s="365"/>
      <c r="Y963" s="365"/>
      <c r="Z963" s="365"/>
      <c r="AA963" s="365"/>
    </row>
    <row r="964" spans="1:27" ht="15.75" customHeight="1" x14ac:dyDescent="0.25">
      <c r="A964" s="365"/>
      <c r="B964" s="365"/>
      <c r="C964" s="365"/>
      <c r="D964" s="365"/>
      <c r="E964" s="365"/>
      <c r="F964" s="365"/>
      <c r="G964" s="365"/>
      <c r="H964" s="365"/>
      <c r="I964" s="365"/>
      <c r="J964" s="365"/>
      <c r="K964" s="365"/>
      <c r="L964" s="365"/>
      <c r="M964" s="365"/>
      <c r="N964" s="365"/>
      <c r="O964" s="365"/>
      <c r="P964" s="365"/>
      <c r="Q964" s="365"/>
      <c r="R964" s="365"/>
      <c r="S964" s="365"/>
      <c r="T964" s="365"/>
      <c r="U964" s="365"/>
      <c r="V964" s="365"/>
      <c r="W964" s="365"/>
      <c r="X964" s="365"/>
      <c r="Y964" s="365"/>
      <c r="Z964" s="365"/>
      <c r="AA964" s="365"/>
    </row>
    <row r="965" spans="1:27" ht="15.75" customHeight="1" x14ac:dyDescent="0.25">
      <c r="A965" s="365"/>
      <c r="B965" s="365"/>
      <c r="C965" s="365"/>
      <c r="D965" s="365"/>
      <c r="E965" s="365"/>
      <c r="F965" s="365"/>
      <c r="G965" s="365"/>
      <c r="H965" s="365"/>
      <c r="I965" s="365"/>
      <c r="J965" s="365"/>
      <c r="K965" s="365"/>
      <c r="L965" s="365"/>
      <c r="M965" s="365"/>
      <c r="N965" s="365"/>
      <c r="O965" s="365"/>
      <c r="P965" s="365"/>
      <c r="Q965" s="365"/>
      <c r="R965" s="365"/>
      <c r="S965" s="365"/>
      <c r="T965" s="365"/>
      <c r="U965" s="365"/>
      <c r="V965" s="365"/>
      <c r="W965" s="365"/>
      <c r="X965" s="365"/>
      <c r="Y965" s="365"/>
      <c r="Z965" s="365"/>
      <c r="AA965" s="365"/>
    </row>
    <row r="966" spans="1:27" ht="15.75" customHeight="1" x14ac:dyDescent="0.25">
      <c r="A966" s="365"/>
      <c r="B966" s="365"/>
      <c r="C966" s="365"/>
      <c r="D966" s="365"/>
      <c r="E966" s="365"/>
      <c r="F966" s="365"/>
      <c r="G966" s="365"/>
      <c r="H966" s="365"/>
      <c r="I966" s="365"/>
      <c r="J966" s="365"/>
      <c r="K966" s="365"/>
      <c r="L966" s="365"/>
      <c r="M966" s="365"/>
      <c r="N966" s="365"/>
      <c r="O966" s="365"/>
      <c r="P966" s="365"/>
      <c r="Q966" s="365"/>
      <c r="R966" s="365"/>
      <c r="S966" s="365"/>
      <c r="T966" s="365"/>
      <c r="U966" s="365"/>
      <c r="V966" s="365"/>
      <c r="W966" s="365"/>
      <c r="X966" s="365"/>
      <c r="Y966" s="365"/>
      <c r="Z966" s="365"/>
      <c r="AA966" s="365"/>
    </row>
    <row r="967" spans="1:27" ht="15.75" customHeight="1" x14ac:dyDescent="0.25">
      <c r="A967" s="365"/>
      <c r="B967" s="365"/>
      <c r="C967" s="365"/>
      <c r="D967" s="365"/>
      <c r="E967" s="365"/>
      <c r="F967" s="365"/>
      <c r="G967" s="365"/>
      <c r="H967" s="365"/>
      <c r="I967" s="365"/>
      <c r="J967" s="365"/>
      <c r="K967" s="365"/>
      <c r="L967" s="365"/>
      <c r="M967" s="365"/>
      <c r="N967" s="365"/>
      <c r="O967" s="365"/>
      <c r="P967" s="365"/>
      <c r="Q967" s="365"/>
      <c r="R967" s="365"/>
      <c r="S967" s="365"/>
      <c r="T967" s="365"/>
      <c r="U967" s="365"/>
      <c r="V967" s="365"/>
      <c r="W967" s="365"/>
      <c r="X967" s="365"/>
      <c r="Y967" s="365"/>
      <c r="Z967" s="365"/>
      <c r="AA967" s="365"/>
    </row>
    <row r="968" spans="1:27" ht="15.75" customHeight="1" x14ac:dyDescent="0.25">
      <c r="A968" s="365"/>
      <c r="B968" s="365"/>
      <c r="C968" s="365"/>
      <c r="D968" s="365"/>
      <c r="E968" s="365"/>
      <c r="F968" s="365"/>
      <c r="G968" s="365"/>
      <c r="H968" s="365"/>
      <c r="I968" s="365"/>
      <c r="J968" s="365"/>
      <c r="K968" s="365"/>
      <c r="L968" s="365"/>
      <c r="M968" s="365"/>
      <c r="N968" s="365"/>
      <c r="O968" s="365"/>
      <c r="P968" s="365"/>
      <c r="Q968" s="365"/>
      <c r="R968" s="365"/>
      <c r="S968" s="365"/>
      <c r="T968" s="365"/>
      <c r="U968" s="365"/>
      <c r="V968" s="365"/>
      <c r="W968" s="365"/>
      <c r="X968" s="365"/>
      <c r="Y968" s="365"/>
      <c r="Z968" s="365"/>
      <c r="AA968" s="365"/>
    </row>
    <row r="969" spans="1:27" ht="15.75" customHeight="1" x14ac:dyDescent="0.25">
      <c r="A969" s="365"/>
      <c r="B969" s="365"/>
      <c r="C969" s="365"/>
      <c r="D969" s="365"/>
      <c r="E969" s="365"/>
      <c r="F969" s="365"/>
      <c r="G969" s="365"/>
      <c r="H969" s="365"/>
      <c r="I969" s="365"/>
      <c r="J969" s="365"/>
      <c r="K969" s="365"/>
      <c r="L969" s="365"/>
      <c r="M969" s="365"/>
      <c r="N969" s="365"/>
      <c r="O969" s="365"/>
      <c r="P969" s="365"/>
      <c r="Q969" s="365"/>
      <c r="R969" s="365"/>
      <c r="S969" s="365"/>
      <c r="T969" s="365"/>
      <c r="U969" s="365"/>
      <c r="V969" s="365"/>
      <c r="W969" s="365"/>
      <c r="X969" s="365"/>
      <c r="Y969" s="365"/>
      <c r="Z969" s="365"/>
      <c r="AA969" s="365"/>
    </row>
    <row r="970" spans="1:27" ht="15.75" customHeight="1" x14ac:dyDescent="0.25">
      <c r="A970" s="365"/>
      <c r="B970" s="365"/>
      <c r="C970" s="365"/>
      <c r="D970" s="365"/>
      <c r="E970" s="365"/>
      <c r="F970" s="365"/>
      <c r="G970" s="365"/>
      <c r="H970" s="365"/>
      <c r="I970" s="365"/>
      <c r="J970" s="365"/>
      <c r="K970" s="365"/>
      <c r="L970" s="365"/>
      <c r="M970" s="365"/>
      <c r="N970" s="365"/>
      <c r="O970" s="365"/>
      <c r="P970" s="365"/>
      <c r="Q970" s="365"/>
      <c r="R970" s="365"/>
      <c r="S970" s="365"/>
      <c r="T970" s="365"/>
      <c r="U970" s="365"/>
      <c r="V970" s="365"/>
      <c r="W970" s="365"/>
      <c r="X970" s="365"/>
      <c r="Y970" s="365"/>
      <c r="Z970" s="365"/>
      <c r="AA970" s="365"/>
    </row>
    <row r="971" spans="1:27" ht="15.75" customHeight="1" x14ac:dyDescent="0.25">
      <c r="A971" s="365"/>
      <c r="B971" s="365"/>
      <c r="C971" s="365"/>
      <c r="D971" s="365"/>
      <c r="E971" s="365"/>
      <c r="F971" s="365"/>
      <c r="G971" s="365"/>
      <c r="H971" s="365"/>
      <c r="I971" s="365"/>
      <c r="J971" s="365"/>
      <c r="K971" s="365"/>
      <c r="L971" s="365"/>
      <c r="M971" s="365"/>
      <c r="N971" s="365"/>
      <c r="O971" s="365"/>
      <c r="P971" s="365"/>
      <c r="Q971" s="365"/>
      <c r="R971" s="365"/>
      <c r="S971" s="365"/>
      <c r="T971" s="365"/>
      <c r="U971" s="365"/>
      <c r="V971" s="365"/>
      <c r="W971" s="365"/>
      <c r="X971" s="365"/>
      <c r="Y971" s="365"/>
      <c r="Z971" s="365"/>
      <c r="AA971" s="365"/>
    </row>
    <row r="972" spans="1:27" ht="15.75" customHeight="1" x14ac:dyDescent="0.25">
      <c r="A972" s="365"/>
      <c r="B972" s="365"/>
      <c r="C972" s="365"/>
      <c r="D972" s="365"/>
      <c r="E972" s="365"/>
      <c r="F972" s="365"/>
      <c r="G972" s="365"/>
      <c r="H972" s="365"/>
      <c r="I972" s="365"/>
      <c r="J972" s="365"/>
      <c r="K972" s="365"/>
      <c r="L972" s="365"/>
      <c r="M972" s="365"/>
      <c r="N972" s="365"/>
      <c r="O972" s="365"/>
      <c r="P972" s="365"/>
      <c r="Q972" s="365"/>
      <c r="R972" s="365"/>
      <c r="S972" s="365"/>
      <c r="T972" s="365"/>
      <c r="U972" s="365"/>
      <c r="V972" s="365"/>
      <c r="W972" s="365"/>
      <c r="X972" s="365"/>
      <c r="Y972" s="365"/>
      <c r="Z972" s="365"/>
      <c r="AA972" s="365"/>
    </row>
    <row r="973" spans="1:27" ht="15.75" customHeight="1" x14ac:dyDescent="0.25">
      <c r="A973" s="365"/>
      <c r="B973" s="365"/>
      <c r="C973" s="365"/>
      <c r="D973" s="365"/>
      <c r="E973" s="365"/>
      <c r="F973" s="365"/>
      <c r="G973" s="365"/>
      <c r="H973" s="365"/>
      <c r="I973" s="365"/>
      <c r="J973" s="365"/>
      <c r="K973" s="365"/>
      <c r="L973" s="365"/>
      <c r="M973" s="365"/>
      <c r="N973" s="365"/>
      <c r="O973" s="365"/>
      <c r="P973" s="365"/>
      <c r="Q973" s="365"/>
      <c r="R973" s="365"/>
      <c r="S973" s="365"/>
      <c r="T973" s="365"/>
      <c r="U973" s="365"/>
      <c r="V973" s="365"/>
      <c r="W973" s="365"/>
      <c r="X973" s="365"/>
      <c r="Y973" s="365"/>
      <c r="Z973" s="365"/>
      <c r="AA973" s="365"/>
    </row>
    <row r="974" spans="1:27" ht="15.75" customHeight="1" x14ac:dyDescent="0.25">
      <c r="A974" s="365"/>
      <c r="B974" s="365"/>
      <c r="C974" s="365"/>
      <c r="D974" s="365"/>
      <c r="E974" s="365"/>
      <c r="F974" s="365"/>
      <c r="G974" s="365"/>
      <c r="H974" s="365"/>
      <c r="I974" s="365"/>
      <c r="J974" s="365"/>
      <c r="K974" s="365"/>
      <c r="L974" s="365"/>
      <c r="M974" s="365"/>
      <c r="N974" s="365"/>
      <c r="O974" s="365"/>
      <c r="P974" s="365"/>
      <c r="Q974" s="365"/>
      <c r="R974" s="365"/>
      <c r="S974" s="365"/>
      <c r="T974" s="365"/>
      <c r="U974" s="365"/>
      <c r="V974" s="365"/>
      <c r="W974" s="365"/>
      <c r="X974" s="365"/>
      <c r="Y974" s="365"/>
      <c r="Z974" s="365"/>
      <c r="AA974" s="365"/>
    </row>
    <row r="975" spans="1:27" ht="15.75" customHeight="1" x14ac:dyDescent="0.25">
      <c r="A975" s="365"/>
      <c r="B975" s="365"/>
      <c r="C975" s="365"/>
      <c r="D975" s="365"/>
      <c r="E975" s="365"/>
      <c r="F975" s="365"/>
      <c r="G975" s="365"/>
      <c r="H975" s="365"/>
      <c r="I975" s="365"/>
      <c r="J975" s="365"/>
      <c r="K975" s="365"/>
      <c r="L975" s="365"/>
      <c r="M975" s="365"/>
      <c r="N975" s="365"/>
      <c r="O975" s="365"/>
      <c r="P975" s="365"/>
      <c r="Q975" s="365"/>
      <c r="R975" s="365"/>
      <c r="S975" s="365"/>
      <c r="T975" s="365"/>
      <c r="U975" s="365"/>
      <c r="V975" s="365"/>
      <c r="W975" s="365"/>
      <c r="X975" s="365"/>
      <c r="Y975" s="365"/>
      <c r="Z975" s="365"/>
      <c r="AA975" s="365"/>
    </row>
    <row r="976" spans="1:27" ht="15.75" customHeight="1" x14ac:dyDescent="0.25">
      <c r="A976" s="365"/>
      <c r="B976" s="365"/>
      <c r="C976" s="365"/>
      <c r="D976" s="365"/>
      <c r="E976" s="365"/>
      <c r="F976" s="365"/>
      <c r="G976" s="365"/>
      <c r="H976" s="365"/>
      <c r="I976" s="365"/>
      <c r="J976" s="365"/>
      <c r="K976" s="365"/>
      <c r="L976" s="365"/>
      <c r="M976" s="365"/>
      <c r="N976" s="365"/>
      <c r="O976" s="365"/>
      <c r="P976" s="365"/>
      <c r="Q976" s="365"/>
      <c r="R976" s="365"/>
      <c r="S976" s="365"/>
      <c r="T976" s="365"/>
      <c r="U976" s="365"/>
      <c r="V976" s="365"/>
      <c r="W976" s="365"/>
      <c r="X976" s="365"/>
      <c r="Y976" s="365"/>
      <c r="Z976" s="365"/>
      <c r="AA976" s="365"/>
    </row>
    <row r="977" spans="1:27" ht="15.75" customHeight="1" x14ac:dyDescent="0.25">
      <c r="A977" s="365"/>
      <c r="B977" s="365"/>
      <c r="C977" s="365"/>
      <c r="D977" s="365"/>
      <c r="E977" s="365"/>
      <c r="F977" s="365"/>
      <c r="G977" s="365"/>
      <c r="H977" s="365"/>
      <c r="I977" s="365"/>
      <c r="J977" s="365"/>
      <c r="K977" s="365"/>
      <c r="L977" s="365"/>
      <c r="M977" s="365"/>
      <c r="N977" s="365"/>
      <c r="O977" s="365"/>
      <c r="P977" s="365"/>
      <c r="Q977" s="365"/>
      <c r="R977" s="365"/>
      <c r="S977" s="365"/>
      <c r="T977" s="365"/>
      <c r="U977" s="365"/>
      <c r="V977" s="365"/>
      <c r="W977" s="365"/>
      <c r="X977" s="365"/>
      <c r="Y977" s="365"/>
      <c r="Z977" s="365"/>
      <c r="AA977" s="365"/>
    </row>
    <row r="978" spans="1:27" ht="15.75" customHeight="1" x14ac:dyDescent="0.25">
      <c r="A978" s="365"/>
      <c r="B978" s="365"/>
      <c r="C978" s="365"/>
      <c r="D978" s="365"/>
      <c r="E978" s="365"/>
      <c r="F978" s="365"/>
      <c r="G978" s="365"/>
      <c r="H978" s="365"/>
      <c r="I978" s="365"/>
      <c r="J978" s="365"/>
      <c r="K978" s="365"/>
      <c r="L978" s="365"/>
      <c r="M978" s="365"/>
      <c r="N978" s="365"/>
      <c r="O978" s="365"/>
      <c r="P978" s="365"/>
      <c r="Q978" s="365"/>
      <c r="R978" s="365"/>
      <c r="S978" s="365"/>
      <c r="T978" s="365"/>
      <c r="U978" s="365"/>
      <c r="V978" s="365"/>
      <c r="W978" s="365"/>
      <c r="X978" s="365"/>
      <c r="Y978" s="365"/>
      <c r="Z978" s="365"/>
      <c r="AA978" s="365"/>
    </row>
    <row r="979" spans="1:27" ht="15.75" customHeight="1" x14ac:dyDescent="0.25">
      <c r="A979" s="365"/>
      <c r="B979" s="365"/>
      <c r="C979" s="365"/>
      <c r="D979" s="365"/>
      <c r="E979" s="365"/>
      <c r="F979" s="365"/>
      <c r="G979" s="365"/>
      <c r="H979" s="365"/>
      <c r="I979" s="365"/>
      <c r="J979" s="365"/>
      <c r="K979" s="365"/>
      <c r="L979" s="365"/>
      <c r="M979" s="365"/>
      <c r="N979" s="365"/>
      <c r="O979" s="365"/>
      <c r="P979" s="365"/>
      <c r="Q979" s="365"/>
      <c r="R979" s="365"/>
      <c r="S979" s="365"/>
      <c r="T979" s="365"/>
      <c r="U979" s="365"/>
      <c r="V979" s="365"/>
      <c r="W979" s="365"/>
      <c r="X979" s="365"/>
      <c r="Y979" s="365"/>
      <c r="Z979" s="365"/>
      <c r="AA979" s="365"/>
    </row>
    <row r="980" spans="1:27" ht="15.75" customHeight="1" x14ac:dyDescent="0.25">
      <c r="A980" s="365"/>
      <c r="B980" s="365"/>
      <c r="C980" s="365"/>
      <c r="D980" s="365"/>
      <c r="E980" s="365"/>
      <c r="F980" s="365"/>
      <c r="G980" s="365"/>
      <c r="H980" s="365"/>
      <c r="I980" s="365"/>
      <c r="J980" s="365"/>
      <c r="K980" s="365"/>
      <c r="L980" s="365"/>
      <c r="M980" s="365"/>
      <c r="N980" s="365"/>
      <c r="O980" s="365"/>
      <c r="P980" s="365"/>
      <c r="Q980" s="365"/>
      <c r="R980" s="365"/>
      <c r="S980" s="365"/>
      <c r="T980" s="365"/>
      <c r="U980" s="365"/>
      <c r="V980" s="365"/>
      <c r="W980" s="365"/>
      <c r="X980" s="365"/>
      <c r="Y980" s="365"/>
      <c r="Z980" s="365"/>
      <c r="AA980" s="365"/>
    </row>
    <row r="981" spans="1:27" ht="15.75" customHeight="1" x14ac:dyDescent="0.25">
      <c r="A981" s="365"/>
      <c r="B981" s="365"/>
      <c r="C981" s="365"/>
      <c r="D981" s="365"/>
      <c r="E981" s="365"/>
      <c r="F981" s="365"/>
      <c r="G981" s="365"/>
      <c r="H981" s="365"/>
      <c r="I981" s="365"/>
      <c r="J981" s="365"/>
      <c r="K981" s="365"/>
      <c r="L981" s="365"/>
      <c r="M981" s="365"/>
      <c r="N981" s="365"/>
      <c r="O981" s="365"/>
      <c r="P981" s="365"/>
      <c r="Q981" s="365"/>
      <c r="R981" s="365"/>
      <c r="S981" s="365"/>
      <c r="T981" s="365"/>
      <c r="U981" s="365"/>
      <c r="V981" s="365"/>
      <c r="W981" s="365"/>
      <c r="X981" s="365"/>
      <c r="Y981" s="365"/>
      <c r="Z981" s="365"/>
      <c r="AA981" s="365"/>
    </row>
    <row r="982" spans="1:27" ht="15.75" customHeight="1" x14ac:dyDescent="0.25">
      <c r="A982" s="365"/>
      <c r="B982" s="365"/>
      <c r="C982" s="365"/>
      <c r="D982" s="365"/>
      <c r="E982" s="365"/>
      <c r="F982" s="365"/>
      <c r="G982" s="365"/>
      <c r="H982" s="365"/>
      <c r="I982" s="365"/>
      <c r="J982" s="365"/>
      <c r="K982" s="365"/>
      <c r="L982" s="365"/>
      <c r="M982" s="365"/>
      <c r="N982" s="365"/>
      <c r="O982" s="365"/>
      <c r="P982" s="365"/>
      <c r="Q982" s="365"/>
      <c r="R982" s="365"/>
      <c r="S982" s="365"/>
      <c r="T982" s="365"/>
      <c r="U982" s="365"/>
      <c r="V982" s="365"/>
      <c r="W982" s="365"/>
      <c r="X982" s="365"/>
      <c r="Y982" s="365"/>
      <c r="Z982" s="365"/>
      <c r="AA982" s="365"/>
    </row>
    <row r="983" spans="1:27" ht="15.75" customHeight="1" x14ac:dyDescent="0.25">
      <c r="A983" s="365"/>
      <c r="B983" s="365"/>
      <c r="C983" s="365"/>
      <c r="D983" s="365"/>
      <c r="E983" s="365"/>
      <c r="F983" s="365"/>
      <c r="G983" s="365"/>
      <c r="H983" s="365"/>
      <c r="I983" s="365"/>
      <c r="J983" s="365"/>
      <c r="K983" s="365"/>
      <c r="L983" s="365"/>
      <c r="M983" s="365"/>
      <c r="N983" s="365"/>
      <c r="O983" s="365"/>
      <c r="P983" s="365"/>
      <c r="Q983" s="365"/>
      <c r="R983" s="365"/>
      <c r="S983" s="365"/>
      <c r="T983" s="365"/>
      <c r="U983" s="365"/>
      <c r="V983" s="365"/>
      <c r="W983" s="365"/>
      <c r="X983" s="365"/>
      <c r="Y983" s="365"/>
      <c r="Z983" s="365"/>
      <c r="AA983" s="365"/>
    </row>
    <row r="984" spans="1:27" ht="15.75" customHeight="1" x14ac:dyDescent="0.25">
      <c r="A984" s="365"/>
      <c r="B984" s="365"/>
      <c r="C984" s="365"/>
      <c r="D984" s="365"/>
      <c r="E984" s="365"/>
      <c r="F984" s="365"/>
      <c r="G984" s="365"/>
      <c r="H984" s="365"/>
      <c r="I984" s="365"/>
      <c r="J984" s="365"/>
      <c r="K984" s="365"/>
      <c r="L984" s="365"/>
      <c r="M984" s="365"/>
      <c r="N984" s="365"/>
      <c r="O984" s="365"/>
      <c r="P984" s="365"/>
      <c r="Q984" s="365"/>
      <c r="R984" s="365"/>
      <c r="S984" s="365"/>
      <c r="T984" s="365"/>
      <c r="U984" s="365"/>
      <c r="V984" s="365"/>
      <c r="W984" s="365"/>
      <c r="X984" s="365"/>
      <c r="Y984" s="365"/>
      <c r="Z984" s="365"/>
      <c r="AA984" s="365"/>
    </row>
    <row r="985" spans="1:27" ht="15.75" customHeight="1" x14ac:dyDescent="0.25">
      <c r="A985" s="365"/>
      <c r="B985" s="365"/>
      <c r="C985" s="365"/>
      <c r="D985" s="365"/>
      <c r="E985" s="365"/>
      <c r="F985" s="365"/>
      <c r="G985" s="365"/>
      <c r="H985" s="365"/>
      <c r="I985" s="365"/>
      <c r="J985" s="365"/>
      <c r="K985" s="365"/>
      <c r="L985" s="365"/>
      <c r="M985" s="365"/>
      <c r="N985" s="365"/>
      <c r="O985" s="365"/>
      <c r="P985" s="365"/>
      <c r="Q985" s="365"/>
      <c r="R985" s="365"/>
      <c r="S985" s="365"/>
      <c r="T985" s="365"/>
      <c r="U985" s="365"/>
      <c r="V985" s="365"/>
      <c r="W985" s="365"/>
      <c r="X985" s="365"/>
      <c r="Y985" s="365"/>
      <c r="Z985" s="365"/>
      <c r="AA985" s="365"/>
    </row>
    <row r="986" spans="1:27" ht="15.75" customHeight="1" x14ac:dyDescent="0.25">
      <c r="A986" s="365"/>
      <c r="B986" s="365"/>
      <c r="C986" s="365"/>
      <c r="D986" s="365"/>
      <c r="E986" s="365"/>
      <c r="F986" s="365"/>
      <c r="G986" s="365"/>
      <c r="H986" s="365"/>
      <c r="I986" s="365"/>
      <c r="J986" s="365"/>
      <c r="K986" s="365"/>
      <c r="L986" s="365"/>
      <c r="M986" s="365"/>
      <c r="N986" s="365"/>
      <c r="O986" s="365"/>
      <c r="P986" s="365"/>
      <c r="Q986" s="365"/>
      <c r="R986" s="365"/>
      <c r="S986" s="365"/>
      <c r="T986" s="365"/>
      <c r="U986" s="365"/>
      <c r="V986" s="365"/>
      <c r="W986" s="365"/>
      <c r="X986" s="365"/>
      <c r="Y986" s="365"/>
      <c r="Z986" s="365"/>
      <c r="AA986" s="365"/>
    </row>
    <row r="987" spans="1:27" ht="15.75" customHeight="1" x14ac:dyDescent="0.25">
      <c r="A987" s="365"/>
      <c r="B987" s="365"/>
      <c r="C987" s="365"/>
      <c r="D987" s="365"/>
      <c r="E987" s="365"/>
      <c r="F987" s="365"/>
      <c r="G987" s="365"/>
      <c r="H987" s="365"/>
      <c r="I987" s="365"/>
      <c r="J987" s="365"/>
      <c r="K987" s="365"/>
      <c r="L987" s="365"/>
      <c r="M987" s="365"/>
      <c r="N987" s="365"/>
      <c r="O987" s="365"/>
      <c r="P987" s="365"/>
      <c r="Q987" s="365"/>
      <c r="R987" s="365"/>
      <c r="S987" s="365"/>
      <c r="T987" s="365"/>
      <c r="U987" s="365"/>
      <c r="V987" s="365"/>
      <c r="W987" s="365"/>
      <c r="X987" s="365"/>
      <c r="Y987" s="365"/>
      <c r="Z987" s="365"/>
      <c r="AA987" s="365"/>
    </row>
    <row r="988" spans="1:27" ht="15.75" customHeight="1" x14ac:dyDescent="0.25">
      <c r="A988" s="365"/>
      <c r="B988" s="365"/>
      <c r="C988" s="365"/>
      <c r="D988" s="365"/>
      <c r="E988" s="365"/>
      <c r="F988" s="365"/>
      <c r="G988" s="365"/>
      <c r="H988" s="365"/>
      <c r="I988" s="365"/>
      <c r="J988" s="365"/>
      <c r="K988" s="365"/>
      <c r="L988" s="365"/>
      <c r="M988" s="365"/>
      <c r="N988" s="365"/>
      <c r="O988" s="365"/>
      <c r="P988" s="365"/>
      <c r="Q988" s="365"/>
      <c r="R988" s="365"/>
      <c r="S988" s="365"/>
      <c r="T988" s="365"/>
      <c r="U988" s="365"/>
      <c r="V988" s="365"/>
      <c r="W988" s="365"/>
      <c r="X988" s="365"/>
      <c r="Y988" s="365"/>
      <c r="Z988" s="365"/>
      <c r="AA988" s="365"/>
    </row>
    <row r="989" spans="1:27" ht="15.75" customHeight="1" x14ac:dyDescent="0.25">
      <c r="A989" s="365"/>
      <c r="B989" s="365"/>
      <c r="C989" s="365"/>
      <c r="D989" s="365"/>
      <c r="E989" s="365"/>
      <c r="F989" s="365"/>
      <c r="G989" s="365"/>
      <c r="H989" s="365"/>
      <c r="I989" s="365"/>
      <c r="J989" s="365"/>
      <c r="K989" s="365"/>
      <c r="L989" s="365"/>
      <c r="M989" s="365"/>
      <c r="N989" s="365"/>
      <c r="O989" s="365"/>
      <c r="P989" s="365"/>
      <c r="Q989" s="365"/>
      <c r="R989" s="365"/>
      <c r="S989" s="365"/>
      <c r="T989" s="365"/>
      <c r="U989" s="365"/>
      <c r="V989" s="365"/>
      <c r="W989" s="365"/>
      <c r="X989" s="365"/>
      <c r="Y989" s="365"/>
      <c r="Z989" s="365"/>
      <c r="AA989" s="365"/>
    </row>
    <row r="990" spans="1:27" ht="15.75" customHeight="1" x14ac:dyDescent="0.25">
      <c r="A990" s="365"/>
      <c r="B990" s="365"/>
      <c r="C990" s="365"/>
      <c r="D990" s="365"/>
      <c r="E990" s="365"/>
      <c r="F990" s="365"/>
      <c r="G990" s="365"/>
      <c r="H990" s="365"/>
      <c r="I990" s="365"/>
      <c r="J990" s="365"/>
      <c r="K990" s="365"/>
      <c r="L990" s="365"/>
      <c r="M990" s="365"/>
      <c r="N990" s="365"/>
      <c r="O990" s="365"/>
      <c r="P990" s="365"/>
      <c r="Q990" s="365"/>
      <c r="R990" s="365"/>
      <c r="S990" s="365"/>
      <c r="T990" s="365"/>
      <c r="U990" s="365"/>
      <c r="V990" s="365"/>
      <c r="W990" s="365"/>
      <c r="X990" s="365"/>
      <c r="Y990" s="365"/>
      <c r="Z990" s="365"/>
      <c r="AA990" s="365"/>
    </row>
    <row r="991" spans="1:27" ht="15.75" customHeight="1" x14ac:dyDescent="0.25">
      <c r="A991" s="365"/>
      <c r="B991" s="365"/>
      <c r="C991" s="365"/>
      <c r="D991" s="365"/>
      <c r="E991" s="365"/>
      <c r="F991" s="365"/>
      <c r="G991" s="365"/>
      <c r="H991" s="365"/>
      <c r="I991" s="365"/>
      <c r="J991" s="365"/>
      <c r="K991" s="365"/>
      <c r="L991" s="365"/>
      <c r="M991" s="365"/>
      <c r="N991" s="365"/>
      <c r="O991" s="365"/>
      <c r="P991" s="365"/>
      <c r="Q991" s="365"/>
      <c r="R991" s="365"/>
      <c r="S991" s="365"/>
      <c r="T991" s="365"/>
      <c r="U991" s="365"/>
      <c r="V991" s="365"/>
      <c r="W991" s="365"/>
      <c r="X991" s="365"/>
      <c r="Y991" s="365"/>
      <c r="Z991" s="365"/>
      <c r="AA991" s="365"/>
    </row>
    <row r="992" spans="1:27" ht="15.75" customHeight="1" x14ac:dyDescent="0.25">
      <c r="A992" s="365"/>
      <c r="B992" s="365"/>
      <c r="C992" s="365"/>
      <c r="D992" s="365"/>
      <c r="E992" s="365"/>
      <c r="G992" s="365"/>
      <c r="H992" s="365"/>
      <c r="I992" s="365"/>
      <c r="J992" s="365"/>
      <c r="K992" s="365"/>
      <c r="L992" s="365"/>
      <c r="M992" s="365"/>
      <c r="N992" s="365"/>
      <c r="O992" s="365"/>
      <c r="P992" s="365"/>
      <c r="Q992" s="365"/>
      <c r="U992" s="365"/>
      <c r="V992" s="365"/>
      <c r="W992" s="365"/>
      <c r="X992" s="365"/>
      <c r="Y992" s="365"/>
      <c r="Z992" s="365"/>
      <c r="AA992" s="365"/>
    </row>
    <row r="993" spans="1:15" ht="15" customHeight="1" x14ac:dyDescent="0.25">
      <c r="A993" s="365"/>
      <c r="B993" s="365"/>
      <c r="C993" s="365"/>
      <c r="D993" s="365"/>
      <c r="E993" s="365"/>
      <c r="H993" s="365"/>
      <c r="N993" s="365"/>
      <c r="O993" s="365"/>
    </row>
    <row r="994" spans="1:15" ht="15" customHeight="1" x14ac:dyDescent="0.25">
      <c r="A994" s="365"/>
      <c r="B994" s="365"/>
      <c r="C994" s="365"/>
      <c r="D994" s="365"/>
      <c r="E994" s="365"/>
      <c r="N994" s="365"/>
      <c r="O994" s="365"/>
    </row>
    <row r="995" spans="1:15" ht="15" customHeight="1" x14ac:dyDescent="0.25">
      <c r="A995" s="365"/>
      <c r="B995" s="365"/>
      <c r="C995" s="365"/>
      <c r="D995" s="365"/>
      <c r="E995" s="365"/>
      <c r="N995" s="365"/>
      <c r="O995" s="365"/>
    </row>
    <row r="996" spans="1:15" ht="15" customHeight="1" x14ac:dyDescent="0.25">
      <c r="A996" s="365"/>
      <c r="B996" s="365"/>
      <c r="C996" s="365"/>
      <c r="D996" s="365"/>
      <c r="E996" s="365"/>
      <c r="N996" s="365"/>
      <c r="O996" s="365"/>
    </row>
    <row r="997" spans="1:15" ht="15" customHeight="1" x14ac:dyDescent="0.25">
      <c r="A997" s="365"/>
      <c r="B997" s="365"/>
      <c r="C997" s="365"/>
      <c r="D997" s="365"/>
      <c r="E997" s="365"/>
    </row>
    <row r="998" spans="1:15" ht="15" customHeight="1" x14ac:dyDescent="0.25">
      <c r="A998" s="365"/>
      <c r="B998" s="365"/>
      <c r="C998" s="365"/>
      <c r="D998" s="365"/>
      <c r="E998" s="365"/>
    </row>
    <row r="999" spans="1:15" ht="15" customHeight="1" x14ac:dyDescent="0.25">
      <c r="A999" s="365"/>
      <c r="B999" s="365"/>
      <c r="C999" s="365"/>
      <c r="D999" s="365"/>
      <c r="E999" s="365"/>
    </row>
    <row r="1000" spans="1:15" ht="15" customHeight="1" x14ac:dyDescent="0.25">
      <c r="A1000" s="365"/>
      <c r="B1000" s="365"/>
      <c r="C1000" s="365"/>
      <c r="D1000" s="365"/>
      <c r="E1000" s="365"/>
    </row>
    <row r="1001" spans="1:15" ht="15" customHeight="1" x14ac:dyDescent="0.25">
      <c r="A1001" s="365"/>
      <c r="B1001" s="365"/>
      <c r="C1001" s="365"/>
      <c r="D1001" s="365"/>
      <c r="E1001" s="365"/>
    </row>
    <row r="1002" spans="1:15" ht="15" customHeight="1" x14ac:dyDescent="0.25">
      <c r="A1002" s="365"/>
      <c r="B1002" s="365"/>
      <c r="C1002" s="365"/>
      <c r="D1002" s="365"/>
      <c r="E1002" s="365"/>
    </row>
  </sheetData>
  <sortState xmlns:xlrd2="http://schemas.microsoft.com/office/spreadsheetml/2017/richdata2" ref="A38:E69">
    <sortCondition descending="1" ref="C37:C69"/>
  </sortState>
  <mergeCells count="6">
    <mergeCell ref="A1:O1"/>
    <mergeCell ref="A35:A36"/>
    <mergeCell ref="B35:B36"/>
    <mergeCell ref="C35:C36"/>
    <mergeCell ref="D35:D36"/>
    <mergeCell ref="E35:E36"/>
  </mergeCells>
  <pageMargins left="0.7" right="0.7" top="0.75" bottom="0.75" header="0" footer="0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009"/>
  <sheetViews>
    <sheetView zoomScaleNormal="100" workbookViewId="0">
      <selection sqref="A1:P19"/>
    </sheetView>
  </sheetViews>
  <sheetFormatPr baseColWidth="10" defaultColWidth="14.42578125" defaultRowHeight="15" customHeight="1" x14ac:dyDescent="0.25"/>
  <cols>
    <col min="1" max="1" width="30.7109375" style="252" customWidth="1"/>
    <col min="2" max="2" width="15.140625" style="252" bestFit="1" customWidth="1"/>
    <col min="3" max="3" width="6.85546875" style="252" hidden="1" customWidth="1"/>
    <col min="4" max="4" width="6.28515625" style="252" hidden="1" customWidth="1"/>
    <col min="5" max="5" width="6.85546875" style="252" hidden="1" customWidth="1"/>
    <col min="6" max="8" width="6.5703125" style="252" hidden="1" customWidth="1"/>
    <col min="9" max="9" width="6.85546875" style="252" hidden="1" customWidth="1"/>
    <col min="10" max="10" width="6.5703125" style="252" hidden="1" customWidth="1"/>
    <col min="11" max="11" width="7.7109375" style="252" hidden="1" customWidth="1"/>
    <col min="12" max="14" width="6.5703125" style="252" hidden="1" customWidth="1"/>
    <col min="15" max="15" width="8.42578125" style="252" customWidth="1"/>
    <col min="16" max="16" width="11.7109375" style="252" customWidth="1"/>
    <col min="17" max="17" width="6" style="252" customWidth="1"/>
    <col min="18" max="18" width="28.5703125" style="252" customWidth="1"/>
    <col min="19" max="19" width="19.28515625" style="252" customWidth="1"/>
    <col min="20" max="21" width="10.140625" style="252" customWidth="1"/>
    <col min="22" max="26" width="10.7109375" style="252" customWidth="1"/>
    <col min="27" max="16384" width="14.42578125" style="252"/>
  </cols>
  <sheetData>
    <row r="1" spans="1:21" x14ac:dyDescent="0.25">
      <c r="A1" s="1073" t="s">
        <v>2120</v>
      </c>
      <c r="B1" s="1074"/>
      <c r="C1" s="1074"/>
      <c r="D1" s="1074"/>
      <c r="E1" s="1074"/>
      <c r="F1" s="1074"/>
      <c r="G1" s="1074"/>
      <c r="H1" s="1074"/>
      <c r="I1" s="1074"/>
      <c r="J1" s="1074"/>
      <c r="K1" s="1074"/>
      <c r="L1" s="1074"/>
      <c r="M1" s="1074"/>
      <c r="N1" s="1074"/>
      <c r="O1" s="1074"/>
      <c r="P1" s="1041"/>
      <c r="Q1" s="320"/>
      <c r="R1" s="854" t="s">
        <v>2121</v>
      </c>
    </row>
    <row r="2" spans="1:21" x14ac:dyDescent="0.25">
      <c r="A2" s="855" t="s">
        <v>215</v>
      </c>
      <c r="B2" s="856" t="s">
        <v>216</v>
      </c>
      <c r="C2" s="857" t="s">
        <v>89</v>
      </c>
      <c r="D2" s="857" t="s">
        <v>90</v>
      </c>
      <c r="E2" s="857" t="s">
        <v>91</v>
      </c>
      <c r="F2" s="857" t="s">
        <v>92</v>
      </c>
      <c r="G2" s="857" t="s">
        <v>93</v>
      </c>
      <c r="H2" s="857" t="s">
        <v>94</v>
      </c>
      <c r="I2" s="857" t="s">
        <v>95</v>
      </c>
      <c r="J2" s="857" t="s">
        <v>96</v>
      </c>
      <c r="K2" s="857" t="s">
        <v>97</v>
      </c>
      <c r="L2" s="857" t="s">
        <v>98</v>
      </c>
      <c r="M2" s="857" t="s">
        <v>99</v>
      </c>
      <c r="N2" s="857" t="s">
        <v>100</v>
      </c>
      <c r="O2" s="857" t="s">
        <v>36</v>
      </c>
      <c r="P2" s="857" t="s">
        <v>78</v>
      </c>
      <c r="R2" s="1075" t="s">
        <v>218</v>
      </c>
      <c r="S2" s="1074"/>
      <c r="T2" s="1074"/>
      <c r="U2" s="1041"/>
    </row>
    <row r="3" spans="1:21" x14ac:dyDescent="0.25">
      <c r="A3" s="855" t="s">
        <v>1603</v>
      </c>
      <c r="B3" s="856" t="s">
        <v>1604</v>
      </c>
      <c r="C3" s="858"/>
      <c r="D3" s="858"/>
      <c r="E3" s="858"/>
      <c r="F3" s="858"/>
      <c r="G3" s="858"/>
      <c r="H3" s="858"/>
      <c r="I3" s="858"/>
      <c r="J3" s="858"/>
      <c r="K3" s="858"/>
      <c r="L3" s="858"/>
      <c r="M3" s="858"/>
      <c r="N3" s="858"/>
      <c r="O3" s="859">
        <f t="shared" ref="O3:O16" si="0">SUM(C3:N3)</f>
        <v>0</v>
      </c>
      <c r="P3" s="860" t="e">
        <f t="shared" ref="P3:P16" si="1">+O3/$O$34</f>
        <v>#DIV/0!</v>
      </c>
      <c r="R3" s="857" t="s">
        <v>215</v>
      </c>
      <c r="S3" s="857" t="s">
        <v>216</v>
      </c>
      <c r="T3" s="857" t="s">
        <v>739</v>
      </c>
      <c r="U3" s="857" t="s">
        <v>78</v>
      </c>
    </row>
    <row r="4" spans="1:21" x14ac:dyDescent="0.25">
      <c r="A4" s="855" t="s">
        <v>1824</v>
      </c>
      <c r="B4" s="856" t="s">
        <v>1820</v>
      </c>
      <c r="C4" s="861"/>
      <c r="D4" s="861"/>
      <c r="E4" s="861"/>
      <c r="F4" s="861"/>
      <c r="G4" s="861"/>
      <c r="H4" s="861"/>
      <c r="I4" s="861"/>
      <c r="J4" s="861"/>
      <c r="K4" s="861"/>
      <c r="L4" s="861"/>
      <c r="M4" s="861"/>
      <c r="N4" s="861"/>
      <c r="O4" s="859">
        <f t="shared" si="0"/>
        <v>0</v>
      </c>
      <c r="P4" s="860" t="e">
        <f t="shared" si="1"/>
        <v>#DIV/0!</v>
      </c>
      <c r="R4" s="862"/>
      <c r="S4" s="862"/>
      <c r="T4" s="862"/>
      <c r="U4" s="860" t="e">
        <f t="shared" ref="U4:U24" si="2">+T4/$T$35</f>
        <v>#DIV/0!</v>
      </c>
    </row>
    <row r="5" spans="1:21" x14ac:dyDescent="0.25">
      <c r="A5" s="855" t="s">
        <v>1882</v>
      </c>
      <c r="B5" s="856" t="s">
        <v>1879</v>
      </c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9">
        <f t="shared" si="0"/>
        <v>0</v>
      </c>
      <c r="P5" s="860" t="e">
        <f t="shared" si="1"/>
        <v>#DIV/0!</v>
      </c>
      <c r="R5" s="863"/>
      <c r="S5" s="863"/>
      <c r="T5" s="863"/>
      <c r="U5" s="860" t="e">
        <f t="shared" si="2"/>
        <v>#DIV/0!</v>
      </c>
    </row>
    <row r="6" spans="1:21" x14ac:dyDescent="0.25">
      <c r="A6" s="855" t="s">
        <v>1881</v>
      </c>
      <c r="B6" s="856" t="s">
        <v>1880</v>
      </c>
      <c r="C6" s="861"/>
      <c r="D6" s="861"/>
      <c r="E6" s="861"/>
      <c r="F6" s="861"/>
      <c r="G6" s="861"/>
      <c r="H6" s="861"/>
      <c r="I6" s="861"/>
      <c r="J6" s="861"/>
      <c r="K6" s="861"/>
      <c r="L6" s="861"/>
      <c r="M6" s="861"/>
      <c r="N6" s="861"/>
      <c r="O6" s="859">
        <f t="shared" si="0"/>
        <v>0</v>
      </c>
      <c r="P6" s="860" t="e">
        <f t="shared" si="1"/>
        <v>#DIV/0!</v>
      </c>
      <c r="R6" s="862"/>
      <c r="S6" s="862"/>
      <c r="T6" s="862"/>
      <c r="U6" s="860" t="e">
        <f t="shared" si="2"/>
        <v>#DIV/0!</v>
      </c>
    </row>
    <row r="7" spans="1:21" x14ac:dyDescent="0.25">
      <c r="A7" s="855" t="s">
        <v>233</v>
      </c>
      <c r="B7" s="856" t="s">
        <v>127</v>
      </c>
      <c r="C7" s="858"/>
      <c r="D7" s="858"/>
      <c r="E7" s="858"/>
      <c r="F7" s="858"/>
      <c r="G7" s="858"/>
      <c r="H7" s="858"/>
      <c r="I7" s="858"/>
      <c r="J7" s="858"/>
      <c r="K7" s="858"/>
      <c r="L7" s="858"/>
      <c r="M7" s="858"/>
      <c r="N7" s="858"/>
      <c r="O7" s="859">
        <f t="shared" si="0"/>
        <v>0</v>
      </c>
      <c r="P7" s="860" t="e">
        <f t="shared" si="1"/>
        <v>#DIV/0!</v>
      </c>
      <c r="R7" s="862"/>
      <c r="S7" s="862"/>
      <c r="T7" s="862"/>
      <c r="U7" s="860" t="e">
        <f t="shared" si="2"/>
        <v>#DIV/0!</v>
      </c>
    </row>
    <row r="8" spans="1:21" x14ac:dyDescent="0.25">
      <c r="A8" s="855" t="s">
        <v>1846</v>
      </c>
      <c r="B8" s="856" t="s">
        <v>1845</v>
      </c>
      <c r="C8" s="861"/>
      <c r="D8" s="861"/>
      <c r="E8" s="861"/>
      <c r="F8" s="861"/>
      <c r="G8" s="861"/>
      <c r="H8" s="861"/>
      <c r="I8" s="861"/>
      <c r="J8" s="861"/>
      <c r="K8" s="861"/>
      <c r="L8" s="861"/>
      <c r="M8" s="861"/>
      <c r="N8" s="861"/>
      <c r="O8" s="859">
        <f t="shared" si="0"/>
        <v>0</v>
      </c>
      <c r="P8" s="860" t="e">
        <f t="shared" si="1"/>
        <v>#DIV/0!</v>
      </c>
      <c r="R8" s="863"/>
      <c r="S8" s="863"/>
      <c r="T8" s="863"/>
      <c r="U8" s="860" t="e">
        <f t="shared" si="2"/>
        <v>#DIV/0!</v>
      </c>
    </row>
    <row r="9" spans="1:21" x14ac:dyDescent="0.25">
      <c r="A9" s="864" t="s">
        <v>741</v>
      </c>
      <c r="B9" s="856" t="s">
        <v>134</v>
      </c>
      <c r="C9" s="858"/>
      <c r="D9" s="858"/>
      <c r="E9" s="858"/>
      <c r="F9" s="858"/>
      <c r="G9" s="858"/>
      <c r="H9" s="858"/>
      <c r="I9" s="858"/>
      <c r="J9" s="858"/>
      <c r="K9" s="858"/>
      <c r="L9" s="858"/>
      <c r="M9" s="858"/>
      <c r="N9" s="858"/>
      <c r="O9" s="859">
        <f t="shared" si="0"/>
        <v>0</v>
      </c>
      <c r="P9" s="860" t="e">
        <f t="shared" si="1"/>
        <v>#DIV/0!</v>
      </c>
      <c r="R9" s="863"/>
      <c r="S9" s="863"/>
      <c r="T9" s="863"/>
      <c r="U9" s="860" t="e">
        <f t="shared" si="2"/>
        <v>#DIV/0!</v>
      </c>
    </row>
    <row r="10" spans="1:21" x14ac:dyDescent="0.25">
      <c r="A10" s="864" t="s">
        <v>1471</v>
      </c>
      <c r="B10" s="856" t="s">
        <v>140</v>
      </c>
      <c r="C10" s="861"/>
      <c r="D10" s="861"/>
      <c r="E10" s="861"/>
      <c r="F10" s="861"/>
      <c r="G10" s="861"/>
      <c r="H10" s="861"/>
      <c r="I10" s="861"/>
      <c r="J10" s="861"/>
      <c r="K10" s="861"/>
      <c r="L10" s="861"/>
      <c r="M10" s="861"/>
      <c r="N10" s="861"/>
      <c r="O10" s="859">
        <f t="shared" si="0"/>
        <v>0</v>
      </c>
      <c r="P10" s="860" t="e">
        <f t="shared" si="1"/>
        <v>#DIV/0!</v>
      </c>
      <c r="R10" s="862"/>
      <c r="S10" s="862"/>
      <c r="T10" s="862"/>
      <c r="U10" s="860" t="e">
        <f t="shared" si="2"/>
        <v>#DIV/0!</v>
      </c>
    </row>
    <row r="11" spans="1:21" x14ac:dyDescent="0.25">
      <c r="A11" s="864" t="s">
        <v>1970</v>
      </c>
      <c r="B11" s="856" t="s">
        <v>1968</v>
      </c>
      <c r="C11" s="858"/>
      <c r="D11" s="858"/>
      <c r="E11" s="858"/>
      <c r="F11" s="858"/>
      <c r="G11" s="858"/>
      <c r="H11" s="858"/>
      <c r="I11" s="858"/>
      <c r="J11" s="858"/>
      <c r="K11" s="858"/>
      <c r="L11" s="858"/>
      <c r="M11" s="858"/>
      <c r="N11" s="858"/>
      <c r="O11" s="859">
        <f t="shared" si="0"/>
        <v>0</v>
      </c>
      <c r="P11" s="860" t="e">
        <f t="shared" si="1"/>
        <v>#DIV/0!</v>
      </c>
      <c r="R11" s="863"/>
      <c r="S11" s="863"/>
      <c r="T11" s="863"/>
      <c r="U11" s="860" t="e">
        <f t="shared" si="2"/>
        <v>#DIV/0!</v>
      </c>
    </row>
    <row r="12" spans="1:21" x14ac:dyDescent="0.25">
      <c r="A12" s="864" t="s">
        <v>744</v>
      </c>
      <c r="B12" s="856" t="s">
        <v>732</v>
      </c>
      <c r="C12" s="861"/>
      <c r="D12" s="861"/>
      <c r="E12" s="861"/>
      <c r="F12" s="861"/>
      <c r="G12" s="861"/>
      <c r="H12" s="861"/>
      <c r="I12" s="861"/>
      <c r="J12" s="861"/>
      <c r="K12" s="861"/>
      <c r="L12" s="861"/>
      <c r="M12" s="861"/>
      <c r="N12" s="861"/>
      <c r="O12" s="859">
        <f t="shared" si="0"/>
        <v>0</v>
      </c>
      <c r="P12" s="860" t="e">
        <f t="shared" si="1"/>
        <v>#DIV/0!</v>
      </c>
      <c r="R12" s="863"/>
      <c r="S12" s="863"/>
      <c r="T12" s="863"/>
      <c r="U12" s="860" t="e">
        <f t="shared" si="2"/>
        <v>#DIV/0!</v>
      </c>
    </row>
    <row r="13" spans="1:21" x14ac:dyDescent="0.25">
      <c r="A13" s="864" t="s">
        <v>224</v>
      </c>
      <c r="B13" s="856" t="s">
        <v>128</v>
      </c>
      <c r="C13" s="858"/>
      <c r="D13" s="858"/>
      <c r="E13" s="858"/>
      <c r="F13" s="858"/>
      <c r="G13" s="858"/>
      <c r="H13" s="858"/>
      <c r="I13" s="858"/>
      <c r="J13" s="858"/>
      <c r="K13" s="858"/>
      <c r="L13" s="858"/>
      <c r="M13" s="858"/>
      <c r="N13" s="858"/>
      <c r="O13" s="859">
        <f t="shared" si="0"/>
        <v>0</v>
      </c>
      <c r="P13" s="860" t="e">
        <f t="shared" si="1"/>
        <v>#DIV/0!</v>
      </c>
      <c r="R13" s="863"/>
      <c r="S13" s="863"/>
      <c r="T13" s="863"/>
      <c r="U13" s="860" t="e">
        <f t="shared" si="2"/>
        <v>#DIV/0!</v>
      </c>
    </row>
    <row r="14" spans="1:21" x14ac:dyDescent="0.25">
      <c r="A14" s="864" t="s">
        <v>224</v>
      </c>
      <c r="B14" s="856" t="s">
        <v>143</v>
      </c>
      <c r="C14" s="861"/>
      <c r="D14" s="861"/>
      <c r="E14" s="861"/>
      <c r="F14" s="861"/>
      <c r="G14" s="861"/>
      <c r="H14" s="861"/>
      <c r="I14" s="861"/>
      <c r="J14" s="861"/>
      <c r="K14" s="861"/>
      <c r="L14" s="861"/>
      <c r="M14" s="861"/>
      <c r="N14" s="861"/>
      <c r="O14" s="859">
        <f t="shared" si="0"/>
        <v>0</v>
      </c>
      <c r="P14" s="860" t="e">
        <f t="shared" si="1"/>
        <v>#DIV/0!</v>
      </c>
      <c r="R14" s="862"/>
      <c r="S14" s="862"/>
      <c r="T14" s="862"/>
      <c r="U14" s="860" t="e">
        <f t="shared" si="2"/>
        <v>#DIV/0!</v>
      </c>
    </row>
    <row r="15" spans="1:21" x14ac:dyDescent="0.25">
      <c r="A15" s="864" t="s">
        <v>1532</v>
      </c>
      <c r="B15" s="856" t="s">
        <v>149</v>
      </c>
      <c r="C15" s="858"/>
      <c r="D15" s="858"/>
      <c r="E15" s="858"/>
      <c r="F15" s="858"/>
      <c r="G15" s="858"/>
      <c r="H15" s="858"/>
      <c r="I15" s="858"/>
      <c r="J15" s="858"/>
      <c r="K15" s="858"/>
      <c r="L15" s="858"/>
      <c r="M15" s="858"/>
      <c r="N15" s="858"/>
      <c r="O15" s="859">
        <f t="shared" si="0"/>
        <v>0</v>
      </c>
      <c r="P15" s="860" t="e">
        <f t="shared" si="1"/>
        <v>#DIV/0!</v>
      </c>
      <c r="R15" s="863"/>
      <c r="S15" s="863"/>
      <c r="T15" s="863"/>
      <c r="U15" s="860" t="e">
        <f t="shared" si="2"/>
        <v>#DIV/0!</v>
      </c>
    </row>
    <row r="16" spans="1:21" x14ac:dyDescent="0.25">
      <c r="A16" s="864" t="s">
        <v>1532</v>
      </c>
      <c r="B16" s="856" t="s">
        <v>1793</v>
      </c>
      <c r="C16" s="861"/>
      <c r="D16" s="861"/>
      <c r="E16" s="861"/>
      <c r="F16" s="861"/>
      <c r="G16" s="861"/>
      <c r="H16" s="861"/>
      <c r="I16" s="861"/>
      <c r="J16" s="861"/>
      <c r="K16" s="861"/>
      <c r="L16" s="861"/>
      <c r="M16" s="861"/>
      <c r="N16" s="861"/>
      <c r="O16" s="859">
        <f t="shared" si="0"/>
        <v>0</v>
      </c>
      <c r="P16" s="860" t="e">
        <f t="shared" si="1"/>
        <v>#DIV/0!</v>
      </c>
      <c r="R16" s="862"/>
      <c r="S16" s="862"/>
      <c r="T16" s="862"/>
      <c r="U16" s="860" t="e">
        <f t="shared" si="2"/>
        <v>#DIV/0!</v>
      </c>
    </row>
    <row r="17" spans="1:21" x14ac:dyDescent="0.25">
      <c r="A17" s="864" t="s">
        <v>2015</v>
      </c>
      <c r="B17" s="856" t="s">
        <v>250</v>
      </c>
      <c r="C17" s="858"/>
      <c r="D17" s="858"/>
      <c r="E17" s="858"/>
      <c r="F17" s="858"/>
      <c r="G17" s="858"/>
      <c r="H17" s="858"/>
      <c r="I17" s="858"/>
      <c r="J17" s="858"/>
      <c r="K17" s="858"/>
      <c r="L17" s="858"/>
      <c r="M17" s="858"/>
      <c r="N17" s="858"/>
      <c r="O17" s="859">
        <f t="shared" ref="O17:O33" si="3">SUM(C17:N17)</f>
        <v>0</v>
      </c>
      <c r="P17" s="860" t="e">
        <f t="shared" ref="P17:P33" si="4">+O17/$O$34</f>
        <v>#DIV/0!</v>
      </c>
      <c r="R17" s="862"/>
      <c r="S17" s="862"/>
      <c r="T17" s="862"/>
      <c r="U17" s="860" t="e">
        <f t="shared" si="2"/>
        <v>#DIV/0!</v>
      </c>
    </row>
    <row r="18" spans="1:21" x14ac:dyDescent="0.25">
      <c r="A18" s="864" t="s">
        <v>741</v>
      </c>
      <c r="B18" s="856" t="s">
        <v>154</v>
      </c>
      <c r="C18" s="861"/>
      <c r="D18" s="861"/>
      <c r="E18" s="861"/>
      <c r="F18" s="861"/>
      <c r="G18" s="861"/>
      <c r="H18" s="861"/>
      <c r="I18" s="861"/>
      <c r="J18" s="861"/>
      <c r="K18" s="861"/>
      <c r="L18" s="861"/>
      <c r="M18" s="861"/>
      <c r="N18" s="861"/>
      <c r="O18" s="859">
        <f t="shared" si="3"/>
        <v>0</v>
      </c>
      <c r="P18" s="860" t="e">
        <f t="shared" si="4"/>
        <v>#DIV/0!</v>
      </c>
      <c r="R18" s="681"/>
      <c r="S18" s="681"/>
      <c r="T18" s="681"/>
      <c r="U18" s="860" t="e">
        <f t="shared" si="2"/>
        <v>#DIV/0!</v>
      </c>
    </row>
    <row r="19" spans="1:21" x14ac:dyDescent="0.25">
      <c r="A19" s="864" t="s">
        <v>228</v>
      </c>
      <c r="B19" s="856" t="s">
        <v>126</v>
      </c>
      <c r="C19" s="858"/>
      <c r="D19" s="858"/>
      <c r="E19" s="858"/>
      <c r="F19" s="858"/>
      <c r="G19" s="858"/>
      <c r="H19" s="858"/>
      <c r="I19" s="858"/>
      <c r="J19" s="858"/>
      <c r="K19" s="858"/>
      <c r="L19" s="858"/>
      <c r="M19" s="858"/>
      <c r="N19" s="858"/>
      <c r="O19" s="859">
        <f t="shared" si="3"/>
        <v>0</v>
      </c>
      <c r="P19" s="860" t="e">
        <f t="shared" si="4"/>
        <v>#DIV/0!</v>
      </c>
      <c r="R19" s="347"/>
      <c r="S19" s="347"/>
      <c r="T19" s="347"/>
      <c r="U19" s="860" t="e">
        <f t="shared" si="2"/>
        <v>#DIV/0!</v>
      </c>
    </row>
    <row r="20" spans="1:21" x14ac:dyDescent="0.25">
      <c r="A20" s="864" t="s">
        <v>2002</v>
      </c>
      <c r="B20" s="856" t="s">
        <v>1983</v>
      </c>
      <c r="C20" s="861"/>
      <c r="D20" s="861"/>
      <c r="E20" s="861"/>
      <c r="F20" s="861"/>
      <c r="G20" s="861"/>
      <c r="H20" s="861"/>
      <c r="I20" s="861"/>
      <c r="J20" s="861"/>
      <c r="K20" s="861"/>
      <c r="L20" s="861"/>
      <c r="M20" s="861"/>
      <c r="N20" s="861"/>
      <c r="O20" s="859">
        <f t="shared" si="3"/>
        <v>0</v>
      </c>
      <c r="P20" s="860" t="e">
        <f t="shared" si="4"/>
        <v>#DIV/0!</v>
      </c>
      <c r="R20" s="862"/>
      <c r="S20" s="862"/>
      <c r="T20" s="862"/>
      <c r="U20" s="860" t="e">
        <f t="shared" si="2"/>
        <v>#DIV/0!</v>
      </c>
    </row>
    <row r="21" spans="1:21" x14ac:dyDescent="0.25">
      <c r="A21" s="864" t="s">
        <v>241</v>
      </c>
      <c r="B21" s="856" t="s">
        <v>242</v>
      </c>
      <c r="C21" s="858"/>
      <c r="D21" s="858"/>
      <c r="E21" s="858"/>
      <c r="F21" s="858"/>
      <c r="G21" s="858"/>
      <c r="H21" s="858"/>
      <c r="I21" s="858"/>
      <c r="J21" s="858"/>
      <c r="K21" s="858"/>
      <c r="L21" s="858"/>
      <c r="M21" s="858"/>
      <c r="N21" s="858"/>
      <c r="O21" s="859">
        <f t="shared" si="3"/>
        <v>0</v>
      </c>
      <c r="P21" s="860" t="e">
        <f t="shared" si="4"/>
        <v>#DIV/0!</v>
      </c>
      <c r="R21" s="863"/>
      <c r="S21" s="863"/>
      <c r="T21" s="863"/>
      <c r="U21" s="860" t="e">
        <f t="shared" si="2"/>
        <v>#DIV/0!</v>
      </c>
    </row>
    <row r="22" spans="1:21" x14ac:dyDescent="0.25">
      <c r="A22" s="864" t="s">
        <v>241</v>
      </c>
      <c r="B22" s="856" t="s">
        <v>150</v>
      </c>
      <c r="C22" s="861"/>
      <c r="D22" s="861"/>
      <c r="E22" s="861"/>
      <c r="F22" s="861"/>
      <c r="G22" s="861"/>
      <c r="H22" s="861"/>
      <c r="I22" s="861"/>
      <c r="J22" s="861"/>
      <c r="K22" s="861"/>
      <c r="L22" s="861"/>
      <c r="M22" s="861"/>
      <c r="N22" s="861"/>
      <c r="O22" s="859">
        <f t="shared" si="3"/>
        <v>0</v>
      </c>
      <c r="P22" s="860" t="e">
        <f t="shared" si="4"/>
        <v>#DIV/0!</v>
      </c>
      <c r="R22" s="863"/>
      <c r="S22" s="863"/>
      <c r="T22" s="863"/>
      <c r="U22" s="860" t="e">
        <f t="shared" si="2"/>
        <v>#DIV/0!</v>
      </c>
    </row>
    <row r="23" spans="1:21" x14ac:dyDescent="0.25">
      <c r="A23" s="864" t="s">
        <v>1971</v>
      </c>
      <c r="B23" s="856" t="s">
        <v>1957</v>
      </c>
      <c r="C23" s="858"/>
      <c r="D23" s="858"/>
      <c r="E23" s="858"/>
      <c r="F23" s="858"/>
      <c r="G23" s="858"/>
      <c r="H23" s="858"/>
      <c r="I23" s="858"/>
      <c r="J23" s="858"/>
      <c r="K23" s="858"/>
      <c r="L23" s="858"/>
      <c r="M23" s="858"/>
      <c r="N23" s="858"/>
      <c r="O23" s="859">
        <f t="shared" si="3"/>
        <v>0</v>
      </c>
      <c r="P23" s="860" t="e">
        <f t="shared" si="4"/>
        <v>#DIV/0!</v>
      </c>
      <c r="R23" s="863"/>
      <c r="S23" s="863"/>
      <c r="T23" s="863"/>
      <c r="U23" s="860" t="e">
        <f t="shared" si="2"/>
        <v>#DIV/0!</v>
      </c>
    </row>
    <row r="24" spans="1:21" ht="15.75" customHeight="1" x14ac:dyDescent="0.25">
      <c r="A24" s="864" t="s">
        <v>745</v>
      </c>
      <c r="B24" s="856" t="s">
        <v>737</v>
      </c>
      <c r="C24" s="861"/>
      <c r="D24" s="861"/>
      <c r="E24" s="861"/>
      <c r="F24" s="861"/>
      <c r="G24" s="861"/>
      <c r="H24" s="861"/>
      <c r="I24" s="861"/>
      <c r="J24" s="861"/>
      <c r="K24" s="861"/>
      <c r="L24" s="861"/>
      <c r="M24" s="861"/>
      <c r="N24" s="861"/>
      <c r="O24" s="859">
        <f t="shared" si="3"/>
        <v>0</v>
      </c>
      <c r="P24" s="860" t="e">
        <f t="shared" si="4"/>
        <v>#DIV/0!</v>
      </c>
      <c r="R24" s="304"/>
      <c r="S24" s="304"/>
      <c r="T24" s="304"/>
      <c r="U24" s="860" t="e">
        <f t="shared" si="2"/>
        <v>#DIV/0!</v>
      </c>
    </row>
    <row r="25" spans="1:21" ht="15.75" customHeight="1" x14ac:dyDescent="0.25">
      <c r="A25" s="856" t="s">
        <v>1531</v>
      </c>
      <c r="B25" s="856" t="s">
        <v>738</v>
      </c>
      <c r="C25" s="858"/>
      <c r="D25" s="858"/>
      <c r="E25" s="858"/>
      <c r="F25" s="858"/>
      <c r="G25" s="858"/>
      <c r="H25" s="858"/>
      <c r="I25" s="858"/>
      <c r="J25" s="858"/>
      <c r="K25" s="858"/>
      <c r="L25" s="858"/>
      <c r="M25" s="858"/>
      <c r="N25" s="858"/>
      <c r="O25" s="859">
        <f t="shared" si="3"/>
        <v>0</v>
      </c>
      <c r="P25" s="860" t="e">
        <f t="shared" si="4"/>
        <v>#DIV/0!</v>
      </c>
      <c r="U25" s="860" t="e">
        <f t="shared" ref="U25:U34" si="5">+T25/$T$35</f>
        <v>#DIV/0!</v>
      </c>
    </row>
    <row r="26" spans="1:21" ht="15.75" customHeight="1" x14ac:dyDescent="0.25">
      <c r="A26" s="856" t="s">
        <v>1823</v>
      </c>
      <c r="B26" s="856" t="s">
        <v>1822</v>
      </c>
      <c r="C26" s="861"/>
      <c r="D26" s="861"/>
      <c r="E26" s="861"/>
      <c r="F26" s="861"/>
      <c r="G26" s="861"/>
      <c r="H26" s="861"/>
      <c r="I26" s="861"/>
      <c r="J26" s="861"/>
      <c r="K26" s="861"/>
      <c r="L26" s="861"/>
      <c r="M26" s="861"/>
      <c r="N26" s="861"/>
      <c r="O26" s="859">
        <f t="shared" si="3"/>
        <v>0</v>
      </c>
      <c r="P26" s="860" t="e">
        <f t="shared" si="4"/>
        <v>#DIV/0!</v>
      </c>
      <c r="R26" s="862"/>
      <c r="S26" s="862"/>
      <c r="T26" s="862"/>
      <c r="U26" s="860" t="e">
        <f t="shared" si="5"/>
        <v>#DIV/0!</v>
      </c>
    </row>
    <row r="27" spans="1:21" ht="15.75" customHeight="1" x14ac:dyDescent="0.25">
      <c r="A27" s="864" t="s">
        <v>740</v>
      </c>
      <c r="B27" s="856" t="s">
        <v>733</v>
      </c>
      <c r="C27" s="858"/>
      <c r="D27" s="858"/>
      <c r="E27" s="858"/>
      <c r="F27" s="858"/>
      <c r="G27" s="858"/>
      <c r="H27" s="858"/>
      <c r="I27" s="858"/>
      <c r="J27" s="858"/>
      <c r="K27" s="858"/>
      <c r="L27" s="858"/>
      <c r="M27" s="858"/>
      <c r="N27" s="858"/>
      <c r="O27" s="859">
        <f t="shared" si="3"/>
        <v>0</v>
      </c>
      <c r="P27" s="860" t="e">
        <f t="shared" si="4"/>
        <v>#DIV/0!</v>
      </c>
      <c r="R27" s="862"/>
      <c r="S27" s="862"/>
      <c r="T27" s="862"/>
      <c r="U27" s="860" t="e">
        <f t="shared" si="5"/>
        <v>#DIV/0!</v>
      </c>
    </row>
    <row r="28" spans="1:21" ht="15.75" customHeight="1" x14ac:dyDescent="0.25">
      <c r="A28" s="864" t="s">
        <v>1781</v>
      </c>
      <c r="B28" s="856" t="s">
        <v>1780</v>
      </c>
      <c r="C28" s="861"/>
      <c r="D28" s="861"/>
      <c r="E28" s="861"/>
      <c r="F28" s="861"/>
      <c r="G28" s="861"/>
      <c r="H28" s="861"/>
      <c r="I28" s="861"/>
      <c r="J28" s="861"/>
      <c r="K28" s="861"/>
      <c r="L28" s="861"/>
      <c r="M28" s="861"/>
      <c r="N28" s="861"/>
      <c r="O28" s="859">
        <f t="shared" si="3"/>
        <v>0</v>
      </c>
      <c r="P28" s="860" t="e">
        <f t="shared" si="4"/>
        <v>#DIV/0!</v>
      </c>
      <c r="U28" s="860" t="e">
        <f t="shared" si="5"/>
        <v>#DIV/0!</v>
      </c>
    </row>
    <row r="29" spans="1:21" ht="15.75" customHeight="1" x14ac:dyDescent="0.25">
      <c r="A29" s="864" t="s">
        <v>254</v>
      </c>
      <c r="B29" s="856" t="s">
        <v>167</v>
      </c>
      <c r="C29" s="858"/>
      <c r="D29" s="858"/>
      <c r="E29" s="858"/>
      <c r="F29" s="858"/>
      <c r="G29" s="858"/>
      <c r="H29" s="858"/>
      <c r="I29" s="858"/>
      <c r="J29" s="858"/>
      <c r="K29" s="858"/>
      <c r="L29" s="858"/>
      <c r="M29" s="858"/>
      <c r="N29" s="858"/>
      <c r="O29" s="859">
        <f t="shared" si="3"/>
        <v>0</v>
      </c>
      <c r="P29" s="860" t="e">
        <f t="shared" si="4"/>
        <v>#DIV/0!</v>
      </c>
      <c r="R29" s="863"/>
      <c r="S29" s="863"/>
      <c r="T29" s="863"/>
      <c r="U29" s="860" t="e">
        <f t="shared" si="5"/>
        <v>#DIV/0!</v>
      </c>
    </row>
    <row r="30" spans="1:21" ht="15.75" customHeight="1" x14ac:dyDescent="0.25">
      <c r="A30" s="864" t="s">
        <v>223</v>
      </c>
      <c r="B30" s="856" t="s">
        <v>1506</v>
      </c>
      <c r="C30" s="861"/>
      <c r="D30" s="861"/>
      <c r="E30" s="861"/>
      <c r="F30" s="861"/>
      <c r="G30" s="861"/>
      <c r="H30" s="861"/>
      <c r="I30" s="861"/>
      <c r="J30" s="861"/>
      <c r="K30" s="861"/>
      <c r="L30" s="861"/>
      <c r="M30" s="861"/>
      <c r="N30" s="861"/>
      <c r="O30" s="859">
        <f t="shared" si="3"/>
        <v>0</v>
      </c>
      <c r="P30" s="860" t="e">
        <f t="shared" si="4"/>
        <v>#DIV/0!</v>
      </c>
      <c r="R30" s="862"/>
      <c r="S30" s="862"/>
      <c r="T30" s="862"/>
      <c r="U30" s="860" t="e">
        <f t="shared" si="5"/>
        <v>#DIV/0!</v>
      </c>
    </row>
    <row r="31" spans="1:21" ht="15.75" customHeight="1" x14ac:dyDescent="0.25">
      <c r="A31" s="864" t="s">
        <v>747</v>
      </c>
      <c r="B31" s="856" t="s">
        <v>153</v>
      </c>
      <c r="C31" s="858"/>
      <c r="D31" s="858"/>
      <c r="E31" s="858"/>
      <c r="F31" s="858"/>
      <c r="G31" s="858"/>
      <c r="H31" s="858"/>
      <c r="I31" s="858"/>
      <c r="J31" s="858"/>
      <c r="K31" s="858"/>
      <c r="L31" s="858"/>
      <c r="M31" s="858"/>
      <c r="N31" s="858"/>
      <c r="O31" s="859">
        <f t="shared" si="3"/>
        <v>0</v>
      </c>
      <c r="P31" s="860" t="e">
        <f t="shared" si="4"/>
        <v>#DIV/0!</v>
      </c>
      <c r="R31" s="863"/>
      <c r="S31" s="863"/>
      <c r="T31" s="863"/>
      <c r="U31" s="860" t="e">
        <f t="shared" si="5"/>
        <v>#DIV/0!</v>
      </c>
    </row>
    <row r="32" spans="1:21" ht="15.75" customHeight="1" x14ac:dyDescent="0.25">
      <c r="A32" s="864" t="s">
        <v>222</v>
      </c>
      <c r="B32" s="856" t="s">
        <v>175</v>
      </c>
      <c r="C32" s="861"/>
      <c r="D32" s="861"/>
      <c r="E32" s="861"/>
      <c r="F32" s="861"/>
      <c r="G32" s="861"/>
      <c r="H32" s="861"/>
      <c r="I32" s="861"/>
      <c r="J32" s="861"/>
      <c r="K32" s="861"/>
      <c r="L32" s="861"/>
      <c r="M32" s="861"/>
      <c r="N32" s="861"/>
      <c r="O32" s="859">
        <f t="shared" si="3"/>
        <v>0</v>
      </c>
      <c r="P32" s="860" t="e">
        <f t="shared" si="4"/>
        <v>#DIV/0!</v>
      </c>
      <c r="R32" s="863"/>
      <c r="S32" s="863"/>
      <c r="T32" s="863"/>
      <c r="U32" s="860" t="e">
        <f t="shared" si="5"/>
        <v>#DIV/0!</v>
      </c>
    </row>
    <row r="33" spans="1:21" ht="15.75" customHeight="1" x14ac:dyDescent="0.25">
      <c r="A33" s="864" t="s">
        <v>1882</v>
      </c>
      <c r="B33" s="856" t="s">
        <v>1969</v>
      </c>
      <c r="C33" s="858"/>
      <c r="D33" s="858"/>
      <c r="E33" s="858"/>
      <c r="F33" s="858"/>
      <c r="G33" s="858"/>
      <c r="H33" s="858"/>
      <c r="I33" s="858"/>
      <c r="J33" s="858"/>
      <c r="K33" s="858"/>
      <c r="L33" s="858"/>
      <c r="M33" s="858"/>
      <c r="N33" s="858"/>
      <c r="O33" s="859">
        <f t="shared" si="3"/>
        <v>0</v>
      </c>
      <c r="P33" s="860" t="e">
        <f t="shared" si="4"/>
        <v>#DIV/0!</v>
      </c>
      <c r="R33" s="862"/>
      <c r="S33" s="862"/>
      <c r="T33" s="862"/>
      <c r="U33" s="860" t="e">
        <f t="shared" si="5"/>
        <v>#DIV/0!</v>
      </c>
    </row>
    <row r="34" spans="1:21" ht="15.75" customHeight="1" x14ac:dyDescent="0.25">
      <c r="A34" s="865" t="s">
        <v>36</v>
      </c>
      <c r="B34" s="865"/>
      <c r="C34" s="866">
        <f t="shared" ref="C34:P34" si="6">SUM(C3:C33)</f>
        <v>0</v>
      </c>
      <c r="D34" s="866">
        <f t="shared" si="6"/>
        <v>0</v>
      </c>
      <c r="E34" s="866">
        <f t="shared" si="6"/>
        <v>0</v>
      </c>
      <c r="F34" s="866">
        <f t="shared" si="6"/>
        <v>0</v>
      </c>
      <c r="G34" s="866">
        <f t="shared" si="6"/>
        <v>0</v>
      </c>
      <c r="H34" s="866">
        <f t="shared" si="6"/>
        <v>0</v>
      </c>
      <c r="I34" s="866">
        <f t="shared" si="6"/>
        <v>0</v>
      </c>
      <c r="J34" s="866">
        <f t="shared" si="6"/>
        <v>0</v>
      </c>
      <c r="K34" s="866">
        <f t="shared" si="6"/>
        <v>0</v>
      </c>
      <c r="L34" s="866">
        <f t="shared" si="6"/>
        <v>0</v>
      </c>
      <c r="M34" s="866">
        <f t="shared" si="6"/>
        <v>0</v>
      </c>
      <c r="N34" s="866">
        <f t="shared" si="6"/>
        <v>0</v>
      </c>
      <c r="O34" s="866">
        <f t="shared" si="6"/>
        <v>0</v>
      </c>
      <c r="P34" s="860" t="e">
        <f t="shared" si="6"/>
        <v>#DIV/0!</v>
      </c>
      <c r="R34" s="304"/>
      <c r="S34" s="304"/>
      <c r="T34" s="304"/>
      <c r="U34" s="860" t="e">
        <f t="shared" si="5"/>
        <v>#DIV/0!</v>
      </c>
    </row>
    <row r="35" spans="1:21" ht="15.75" customHeight="1" x14ac:dyDescent="0.25">
      <c r="A35" s="717" t="s">
        <v>64</v>
      </c>
      <c r="B35" s="867"/>
      <c r="H35" s="321"/>
      <c r="I35" s="868"/>
      <c r="J35" s="868"/>
      <c r="K35" s="869" t="s">
        <v>153</v>
      </c>
      <c r="L35" s="869">
        <v>1</v>
      </c>
      <c r="M35" s="869" t="s">
        <v>175</v>
      </c>
      <c r="N35" s="869">
        <v>19</v>
      </c>
      <c r="R35" s="870" t="s">
        <v>36</v>
      </c>
      <c r="S35" s="871"/>
      <c r="T35" s="872">
        <f>SUM(T4:T34)</f>
        <v>0</v>
      </c>
      <c r="U35" s="873" t="e">
        <f>SUM(U4:U34)</f>
        <v>#DIV/0!</v>
      </c>
    </row>
    <row r="36" spans="1:21" ht="15.75" customHeight="1" x14ac:dyDescent="0.25">
      <c r="B36" s="874"/>
      <c r="H36" s="321"/>
      <c r="I36" s="868"/>
      <c r="K36" s="869" t="s">
        <v>1443</v>
      </c>
      <c r="L36" s="869">
        <v>0</v>
      </c>
      <c r="M36" s="869"/>
    </row>
    <row r="37" spans="1:21" ht="15.75" customHeight="1" x14ac:dyDescent="0.25">
      <c r="B37" s="874"/>
      <c r="H37" s="321"/>
      <c r="I37" s="868"/>
    </row>
    <row r="38" spans="1:21" ht="15.75" customHeight="1" x14ac:dyDescent="0.25">
      <c r="A38" s="1025" t="s">
        <v>2122</v>
      </c>
      <c r="B38" s="1004"/>
      <c r="C38" s="1004"/>
      <c r="D38" s="1004"/>
      <c r="E38" s="1004"/>
      <c r="F38" s="1004"/>
      <c r="G38" s="1004"/>
      <c r="H38" s="1004"/>
      <c r="I38" s="1004"/>
      <c r="J38" s="1004"/>
      <c r="K38" s="1004"/>
      <c r="L38" s="1004"/>
      <c r="M38" s="1004"/>
      <c r="N38" s="1004"/>
      <c r="O38" s="1004"/>
      <c r="P38" s="1005"/>
    </row>
    <row r="39" spans="1:21" ht="15.75" customHeight="1" x14ac:dyDescent="0.25">
      <c r="A39" s="875"/>
      <c r="B39" s="876"/>
      <c r="C39" s="877" t="s">
        <v>89</v>
      </c>
      <c r="D39" s="877" t="s">
        <v>90</v>
      </c>
      <c r="E39" s="877" t="s">
        <v>91</v>
      </c>
      <c r="F39" s="877" t="s">
        <v>92</v>
      </c>
      <c r="G39" s="877" t="s">
        <v>93</v>
      </c>
      <c r="H39" s="877" t="s">
        <v>94</v>
      </c>
      <c r="I39" s="877" t="s">
        <v>95</v>
      </c>
      <c r="J39" s="877" t="s">
        <v>96</v>
      </c>
      <c r="K39" s="877" t="s">
        <v>97</v>
      </c>
      <c r="L39" s="877" t="s">
        <v>98</v>
      </c>
      <c r="M39" s="877" t="s">
        <v>99</v>
      </c>
      <c r="N39" s="877" t="s">
        <v>100</v>
      </c>
      <c r="O39" s="877" t="s">
        <v>36</v>
      </c>
      <c r="P39" s="877" t="s">
        <v>78</v>
      </c>
    </row>
    <row r="40" spans="1:21" ht="15.75" customHeight="1" x14ac:dyDescent="0.25">
      <c r="A40" s="875" t="s">
        <v>263</v>
      </c>
      <c r="B40" s="878"/>
      <c r="C40" s="879">
        <f>+C10+C12+C14+C15+C19+C22+C29+C32</f>
        <v>0</v>
      </c>
      <c r="D40" s="879">
        <f>+D12+D13+D14+D15+D21+D22+D32</f>
        <v>0</v>
      </c>
      <c r="E40" s="879">
        <f>+E10+E12+E15+E18+E19+E21+E22</f>
        <v>0</v>
      </c>
      <c r="F40" s="879">
        <f>+F12+F13+F14+F15+F16+F18+F19+F21+F22+F24+F31+F32</f>
        <v>0</v>
      </c>
      <c r="G40" s="879">
        <f>+G9+G10+G12+G13+G15+G19+G21+G22+G24+G32</f>
        <v>0</v>
      </c>
      <c r="H40" s="879">
        <f>+H13+H14+H15+H18+H19+H21+H22+H24+H27+H32+H10+H12+H29+H31</f>
        <v>0</v>
      </c>
      <c r="I40" s="879">
        <f>+I10+I12+I13+I14+I21+I22+I24+I31+I32</f>
        <v>0</v>
      </c>
      <c r="J40" s="879">
        <f>+J10+J12+J13+J14+J18+J19+J21+J22+J29+J32</f>
        <v>0</v>
      </c>
      <c r="K40" s="879">
        <f>+K12+K13+K21+K22+K24+K29+K31+K32</f>
        <v>0</v>
      </c>
      <c r="L40" s="879">
        <f>+L10+L12+L13+L14+L15+L18+L19+L21+L220+L22+L24+L29+L31+L32</f>
        <v>0</v>
      </c>
      <c r="M40" s="879">
        <f>+M12+M13+M15+M18+M19+M21+M29+M31</f>
        <v>0</v>
      </c>
      <c r="N40" s="879">
        <f>+N9+N12+N13+N14+N15+N17+N18+N19+N21+N22+N31+N32</f>
        <v>0</v>
      </c>
      <c r="O40" s="752">
        <f>SUM(C40:N40)</f>
        <v>0</v>
      </c>
      <c r="P40" s="880" t="e">
        <f>+O40/O42%</f>
        <v>#DIV/0!</v>
      </c>
    </row>
    <row r="41" spans="1:21" ht="15.75" customHeight="1" x14ac:dyDescent="0.25">
      <c r="A41" s="875" t="s">
        <v>750</v>
      </c>
      <c r="B41" s="881"/>
      <c r="C41" s="882">
        <f t="shared" ref="C41:J41" si="7">+C34-C40</f>
        <v>0</v>
      </c>
      <c r="D41" s="882">
        <f t="shared" si="7"/>
        <v>0</v>
      </c>
      <c r="E41" s="882">
        <f t="shared" si="7"/>
        <v>0</v>
      </c>
      <c r="F41" s="882">
        <f t="shared" si="7"/>
        <v>0</v>
      </c>
      <c r="G41" s="882">
        <f t="shared" si="7"/>
        <v>0</v>
      </c>
      <c r="H41" s="882">
        <f t="shared" si="7"/>
        <v>0</v>
      </c>
      <c r="I41" s="882">
        <f t="shared" si="7"/>
        <v>0</v>
      </c>
      <c r="J41" s="882">
        <f t="shared" si="7"/>
        <v>0</v>
      </c>
      <c r="K41" s="882">
        <v>0</v>
      </c>
      <c r="L41" s="882">
        <f>+L34-L40</f>
        <v>0</v>
      </c>
      <c r="M41" s="882">
        <f>+M34-M40</f>
        <v>0</v>
      </c>
      <c r="N41" s="882">
        <f>+N34-N40</f>
        <v>0</v>
      </c>
      <c r="O41" s="754">
        <f>SUM(C41:N41)</f>
        <v>0</v>
      </c>
      <c r="P41" s="883" t="e">
        <f>+O41/O42%</f>
        <v>#DIV/0!</v>
      </c>
    </row>
    <row r="42" spans="1:21" ht="15.75" customHeight="1" x14ac:dyDescent="0.25">
      <c r="A42" s="884" t="s">
        <v>36</v>
      </c>
      <c r="B42" s="885"/>
      <c r="C42" s="886">
        <f t="shared" ref="C42:P42" si="8">SUM(C40:C41)</f>
        <v>0</v>
      </c>
      <c r="D42" s="886">
        <f t="shared" si="8"/>
        <v>0</v>
      </c>
      <c r="E42" s="886">
        <f t="shared" si="8"/>
        <v>0</v>
      </c>
      <c r="F42" s="886">
        <f t="shared" si="8"/>
        <v>0</v>
      </c>
      <c r="G42" s="886">
        <f t="shared" si="8"/>
        <v>0</v>
      </c>
      <c r="H42" s="886">
        <f t="shared" si="8"/>
        <v>0</v>
      </c>
      <c r="I42" s="887">
        <f t="shared" si="8"/>
        <v>0</v>
      </c>
      <c r="J42" s="886">
        <f t="shared" si="8"/>
        <v>0</v>
      </c>
      <c r="K42" s="886">
        <f t="shared" si="8"/>
        <v>0</v>
      </c>
      <c r="L42" s="886">
        <f t="shared" si="8"/>
        <v>0</v>
      </c>
      <c r="M42" s="886">
        <f t="shared" si="8"/>
        <v>0</v>
      </c>
      <c r="N42" s="886">
        <f t="shared" si="8"/>
        <v>0</v>
      </c>
      <c r="O42" s="886">
        <f t="shared" si="8"/>
        <v>0</v>
      </c>
      <c r="P42" s="888" t="e">
        <f t="shared" si="8"/>
        <v>#DIV/0!</v>
      </c>
    </row>
    <row r="43" spans="1:21" ht="15.75" customHeight="1" x14ac:dyDescent="0.25">
      <c r="A43" s="717" t="s">
        <v>64</v>
      </c>
      <c r="B43" s="874"/>
    </row>
    <row r="44" spans="1:21" ht="15.75" customHeight="1" x14ac:dyDescent="0.25">
      <c r="B44" s="874"/>
    </row>
    <row r="45" spans="1:21" ht="15.75" customHeight="1" x14ac:dyDescent="0.25">
      <c r="B45" s="874"/>
    </row>
    <row r="46" spans="1:21" ht="15.75" customHeight="1" x14ac:dyDescent="0.25">
      <c r="B46" s="874"/>
    </row>
    <row r="47" spans="1:21" ht="15.75" customHeight="1" x14ac:dyDescent="0.25">
      <c r="B47" s="874"/>
    </row>
    <row r="48" spans="1:21" ht="15.75" customHeight="1" x14ac:dyDescent="0.25">
      <c r="B48" s="874"/>
    </row>
    <row r="49" spans="2:9" ht="15.75" customHeight="1" x14ac:dyDescent="0.25">
      <c r="B49" s="874"/>
    </row>
    <row r="50" spans="2:9" ht="15.75" customHeight="1" x14ac:dyDescent="0.25">
      <c r="B50" s="874"/>
    </row>
    <row r="51" spans="2:9" ht="15.75" customHeight="1" x14ac:dyDescent="0.25">
      <c r="B51" s="874"/>
      <c r="I51" s="868"/>
    </row>
    <row r="52" spans="2:9" ht="15.75" customHeight="1" x14ac:dyDescent="0.25">
      <c r="B52" s="874"/>
      <c r="I52" s="868"/>
    </row>
    <row r="53" spans="2:9" ht="15.75" customHeight="1" x14ac:dyDescent="0.25">
      <c r="B53" s="874"/>
      <c r="I53" s="868"/>
    </row>
    <row r="54" spans="2:9" ht="15.75" customHeight="1" x14ac:dyDescent="0.25">
      <c r="B54" s="874"/>
      <c r="I54" s="868"/>
    </row>
    <row r="55" spans="2:9" ht="15.75" customHeight="1" x14ac:dyDescent="0.25">
      <c r="B55" s="874"/>
      <c r="I55" s="868"/>
    </row>
    <row r="56" spans="2:9" ht="15.75" customHeight="1" x14ac:dyDescent="0.25">
      <c r="B56" s="874"/>
      <c r="I56" s="868"/>
    </row>
    <row r="57" spans="2:9" ht="15.75" customHeight="1" x14ac:dyDescent="0.25">
      <c r="B57" s="874"/>
      <c r="I57" s="868"/>
    </row>
    <row r="58" spans="2:9" ht="15.75" customHeight="1" x14ac:dyDescent="0.25">
      <c r="B58" s="874"/>
      <c r="I58" s="868"/>
    </row>
    <row r="59" spans="2:9" ht="15.75" customHeight="1" x14ac:dyDescent="0.25">
      <c r="B59" s="874"/>
      <c r="I59" s="868"/>
    </row>
    <row r="60" spans="2:9" ht="15.75" customHeight="1" x14ac:dyDescent="0.25">
      <c r="B60" s="874"/>
      <c r="I60" s="868"/>
    </row>
    <row r="61" spans="2:9" ht="15.75" customHeight="1" x14ac:dyDescent="0.25">
      <c r="B61" s="874"/>
      <c r="I61" s="868"/>
    </row>
    <row r="62" spans="2:9" ht="15.75" customHeight="1" x14ac:dyDescent="0.25">
      <c r="B62" s="874"/>
      <c r="I62" s="868"/>
    </row>
    <row r="63" spans="2:9" ht="15.75" customHeight="1" x14ac:dyDescent="0.25">
      <c r="B63" s="874"/>
      <c r="I63" s="868"/>
    </row>
    <row r="64" spans="2:9" ht="15.75" customHeight="1" x14ac:dyDescent="0.25">
      <c r="B64" s="874"/>
      <c r="I64" s="868"/>
    </row>
    <row r="65" spans="2:9" ht="15.75" hidden="1" customHeight="1" x14ac:dyDescent="0.25">
      <c r="B65" s="874"/>
      <c r="I65" s="868"/>
    </row>
    <row r="66" spans="2:9" ht="15.75" customHeight="1" x14ac:dyDescent="0.25">
      <c r="B66" s="874"/>
      <c r="I66" s="868"/>
    </row>
    <row r="67" spans="2:9" ht="15.75" customHeight="1" x14ac:dyDescent="0.25">
      <c r="B67" s="874"/>
      <c r="I67" s="868"/>
    </row>
    <row r="68" spans="2:9" ht="15.75" customHeight="1" x14ac:dyDescent="0.25">
      <c r="B68" s="874"/>
      <c r="I68" s="868"/>
    </row>
    <row r="69" spans="2:9" ht="15.75" customHeight="1" x14ac:dyDescent="0.25">
      <c r="B69" s="874"/>
      <c r="I69" s="868"/>
    </row>
    <row r="70" spans="2:9" ht="15.75" customHeight="1" x14ac:dyDescent="0.25">
      <c r="B70" s="874"/>
      <c r="I70" s="868"/>
    </row>
    <row r="71" spans="2:9" ht="15.75" customHeight="1" x14ac:dyDescent="0.25">
      <c r="B71" s="874"/>
      <c r="I71" s="868"/>
    </row>
    <row r="72" spans="2:9" ht="15.75" customHeight="1" x14ac:dyDescent="0.25">
      <c r="B72" s="874"/>
      <c r="I72" s="868"/>
    </row>
    <row r="73" spans="2:9" ht="15.75" customHeight="1" x14ac:dyDescent="0.25">
      <c r="B73" s="874"/>
      <c r="I73" s="868"/>
    </row>
    <row r="74" spans="2:9" ht="15.75" customHeight="1" x14ac:dyDescent="0.25">
      <c r="B74" s="874"/>
      <c r="I74" s="868"/>
    </row>
    <row r="75" spans="2:9" ht="15.75" customHeight="1" x14ac:dyDescent="0.25">
      <c r="B75" s="874"/>
      <c r="I75" s="868"/>
    </row>
    <row r="76" spans="2:9" ht="15.75" customHeight="1" x14ac:dyDescent="0.25">
      <c r="B76" s="874"/>
      <c r="I76" s="868"/>
    </row>
    <row r="77" spans="2:9" ht="15.75" customHeight="1" x14ac:dyDescent="0.25">
      <c r="B77" s="874"/>
      <c r="I77" s="868"/>
    </row>
    <row r="78" spans="2:9" ht="15.75" customHeight="1" x14ac:dyDescent="0.25">
      <c r="B78" s="874"/>
      <c r="I78" s="868"/>
    </row>
    <row r="79" spans="2:9" ht="15.75" customHeight="1" x14ac:dyDescent="0.25">
      <c r="B79" s="874"/>
      <c r="I79" s="868"/>
    </row>
    <row r="80" spans="2:9" ht="15.75" customHeight="1" x14ac:dyDescent="0.25">
      <c r="B80" s="874"/>
      <c r="I80" s="868"/>
    </row>
    <row r="81" spans="2:9" ht="15.75" customHeight="1" x14ac:dyDescent="0.25">
      <c r="B81" s="874"/>
      <c r="I81" s="868"/>
    </row>
    <row r="82" spans="2:9" ht="15.75" customHeight="1" x14ac:dyDescent="0.25">
      <c r="B82" s="874"/>
      <c r="I82" s="868"/>
    </row>
    <row r="83" spans="2:9" ht="15.75" customHeight="1" x14ac:dyDescent="0.25">
      <c r="B83" s="874"/>
      <c r="I83" s="868"/>
    </row>
    <row r="84" spans="2:9" ht="15.75" customHeight="1" x14ac:dyDescent="0.25">
      <c r="B84" s="874"/>
      <c r="I84" s="868"/>
    </row>
    <row r="85" spans="2:9" ht="15.75" customHeight="1" x14ac:dyDescent="0.25">
      <c r="B85" s="874"/>
      <c r="I85" s="868"/>
    </row>
    <row r="86" spans="2:9" ht="15.75" customHeight="1" x14ac:dyDescent="0.25">
      <c r="B86" s="874"/>
      <c r="I86" s="868"/>
    </row>
    <row r="87" spans="2:9" ht="15.75" customHeight="1" x14ac:dyDescent="0.25">
      <c r="B87" s="874"/>
      <c r="I87" s="868"/>
    </row>
    <row r="88" spans="2:9" ht="15.75" customHeight="1" x14ac:dyDescent="0.25">
      <c r="B88" s="874"/>
      <c r="I88" s="868"/>
    </row>
    <row r="89" spans="2:9" ht="15.75" customHeight="1" x14ac:dyDescent="0.25">
      <c r="B89" s="874"/>
      <c r="I89" s="868"/>
    </row>
    <row r="90" spans="2:9" ht="15.75" customHeight="1" x14ac:dyDescent="0.25">
      <c r="B90" s="874"/>
      <c r="I90" s="868"/>
    </row>
    <row r="91" spans="2:9" ht="15.75" customHeight="1" x14ac:dyDescent="0.25">
      <c r="B91" s="874"/>
      <c r="I91" s="868"/>
    </row>
    <row r="92" spans="2:9" ht="15.75" customHeight="1" x14ac:dyDescent="0.25">
      <c r="B92" s="874"/>
      <c r="I92" s="868"/>
    </row>
    <row r="93" spans="2:9" ht="15.75" customHeight="1" x14ac:dyDescent="0.25">
      <c r="B93" s="874"/>
      <c r="I93" s="868"/>
    </row>
    <row r="94" spans="2:9" ht="15.75" customHeight="1" x14ac:dyDescent="0.25">
      <c r="B94" s="874"/>
      <c r="I94" s="868"/>
    </row>
    <row r="95" spans="2:9" ht="15.75" customHeight="1" x14ac:dyDescent="0.25">
      <c r="B95" s="874"/>
      <c r="I95" s="868"/>
    </row>
    <row r="96" spans="2:9" ht="15.75" customHeight="1" x14ac:dyDescent="0.25">
      <c r="B96" s="874"/>
      <c r="I96" s="868"/>
    </row>
    <row r="97" spans="2:9" ht="15.75" customHeight="1" x14ac:dyDescent="0.25">
      <c r="B97" s="874"/>
      <c r="I97" s="868"/>
    </row>
    <row r="98" spans="2:9" ht="15.75" customHeight="1" x14ac:dyDescent="0.25">
      <c r="B98" s="874"/>
      <c r="I98" s="868"/>
    </row>
    <row r="99" spans="2:9" ht="15.75" customHeight="1" x14ac:dyDescent="0.25">
      <c r="B99" s="874"/>
      <c r="I99" s="868"/>
    </row>
    <row r="100" spans="2:9" ht="15.75" customHeight="1" x14ac:dyDescent="0.25">
      <c r="B100" s="874"/>
      <c r="I100" s="868"/>
    </row>
    <row r="101" spans="2:9" ht="15.75" customHeight="1" x14ac:dyDescent="0.25">
      <c r="B101" s="874"/>
      <c r="I101" s="868"/>
    </row>
    <row r="102" spans="2:9" ht="15.75" customHeight="1" x14ac:dyDescent="0.25">
      <c r="B102" s="874"/>
      <c r="I102" s="868"/>
    </row>
    <row r="103" spans="2:9" ht="15.75" customHeight="1" x14ac:dyDescent="0.25">
      <c r="B103" s="874"/>
      <c r="I103" s="868"/>
    </row>
    <row r="104" spans="2:9" ht="15.75" customHeight="1" x14ac:dyDescent="0.25">
      <c r="B104" s="874"/>
      <c r="I104" s="868"/>
    </row>
    <row r="105" spans="2:9" ht="15.75" customHeight="1" x14ac:dyDescent="0.25">
      <c r="B105" s="874"/>
      <c r="I105" s="868"/>
    </row>
    <row r="106" spans="2:9" ht="15.75" customHeight="1" x14ac:dyDescent="0.25">
      <c r="B106" s="874"/>
      <c r="I106" s="868"/>
    </row>
    <row r="107" spans="2:9" ht="15.75" customHeight="1" x14ac:dyDescent="0.25">
      <c r="B107" s="874"/>
      <c r="I107" s="868"/>
    </row>
    <row r="108" spans="2:9" ht="15.75" customHeight="1" x14ac:dyDescent="0.25">
      <c r="B108" s="874"/>
      <c r="I108" s="868"/>
    </row>
    <row r="109" spans="2:9" ht="15.75" customHeight="1" x14ac:dyDescent="0.25">
      <c r="B109" s="874"/>
      <c r="I109" s="868"/>
    </row>
    <row r="110" spans="2:9" ht="15.75" customHeight="1" x14ac:dyDescent="0.25">
      <c r="B110" s="874"/>
      <c r="I110" s="868"/>
    </row>
    <row r="111" spans="2:9" ht="15.75" customHeight="1" x14ac:dyDescent="0.25">
      <c r="B111" s="874"/>
      <c r="I111" s="868"/>
    </row>
    <row r="112" spans="2:9" ht="15.75" customHeight="1" x14ac:dyDescent="0.25">
      <c r="B112" s="874"/>
      <c r="I112" s="868"/>
    </row>
    <row r="113" spans="2:9" ht="15.75" customHeight="1" x14ac:dyDescent="0.25">
      <c r="B113" s="874"/>
      <c r="I113" s="868"/>
    </row>
    <row r="114" spans="2:9" ht="15.75" customHeight="1" x14ac:dyDescent="0.25">
      <c r="B114" s="874"/>
      <c r="I114" s="868"/>
    </row>
    <row r="115" spans="2:9" ht="15.75" customHeight="1" x14ac:dyDescent="0.25">
      <c r="B115" s="874"/>
      <c r="I115" s="868"/>
    </row>
    <row r="116" spans="2:9" ht="15.75" customHeight="1" x14ac:dyDescent="0.25">
      <c r="B116" s="874"/>
      <c r="I116" s="868"/>
    </row>
    <row r="117" spans="2:9" ht="15.75" customHeight="1" x14ac:dyDescent="0.25">
      <c r="B117" s="874"/>
      <c r="I117" s="868"/>
    </row>
    <row r="118" spans="2:9" ht="15.75" customHeight="1" x14ac:dyDescent="0.25">
      <c r="B118" s="874"/>
      <c r="I118" s="868"/>
    </row>
    <row r="119" spans="2:9" ht="15.75" customHeight="1" x14ac:dyDescent="0.25">
      <c r="B119" s="874"/>
      <c r="I119" s="868"/>
    </row>
    <row r="120" spans="2:9" ht="15.75" customHeight="1" x14ac:dyDescent="0.25">
      <c r="B120" s="874"/>
      <c r="I120" s="868"/>
    </row>
    <row r="121" spans="2:9" ht="15.75" customHeight="1" x14ac:dyDescent="0.25">
      <c r="B121" s="874"/>
      <c r="I121" s="868"/>
    </row>
    <row r="122" spans="2:9" ht="15.75" customHeight="1" x14ac:dyDescent="0.25">
      <c r="B122" s="874"/>
      <c r="I122" s="868"/>
    </row>
    <row r="123" spans="2:9" ht="15.75" customHeight="1" x14ac:dyDescent="0.25">
      <c r="B123" s="874"/>
      <c r="I123" s="868"/>
    </row>
    <row r="124" spans="2:9" ht="15.75" customHeight="1" x14ac:dyDescent="0.25">
      <c r="B124" s="874"/>
      <c r="I124" s="868"/>
    </row>
    <row r="125" spans="2:9" ht="15.75" customHeight="1" x14ac:dyDescent="0.25">
      <c r="B125" s="874"/>
      <c r="I125" s="868"/>
    </row>
    <row r="126" spans="2:9" ht="15.75" customHeight="1" x14ac:dyDescent="0.25">
      <c r="B126" s="874"/>
      <c r="I126" s="868"/>
    </row>
    <row r="127" spans="2:9" ht="15.75" customHeight="1" x14ac:dyDescent="0.25">
      <c r="B127" s="874"/>
      <c r="I127" s="868"/>
    </row>
    <row r="128" spans="2:9" ht="15.75" customHeight="1" x14ac:dyDescent="0.25">
      <c r="B128" s="874"/>
      <c r="I128" s="868"/>
    </row>
    <row r="129" spans="2:9" ht="15.75" customHeight="1" x14ac:dyDescent="0.25">
      <c r="B129" s="874"/>
      <c r="I129" s="868"/>
    </row>
    <row r="130" spans="2:9" ht="15.75" customHeight="1" x14ac:dyDescent="0.25">
      <c r="B130" s="874"/>
      <c r="I130" s="868"/>
    </row>
    <row r="131" spans="2:9" ht="15.75" customHeight="1" x14ac:dyDescent="0.25">
      <c r="B131" s="874"/>
      <c r="I131" s="868"/>
    </row>
    <row r="132" spans="2:9" ht="15.75" customHeight="1" x14ac:dyDescent="0.25">
      <c r="B132" s="874"/>
      <c r="I132" s="868"/>
    </row>
    <row r="133" spans="2:9" ht="15.75" customHeight="1" x14ac:dyDescent="0.25">
      <c r="B133" s="874"/>
      <c r="I133" s="868"/>
    </row>
    <row r="134" spans="2:9" ht="15.75" customHeight="1" x14ac:dyDescent="0.25">
      <c r="B134" s="874"/>
      <c r="I134" s="868"/>
    </row>
    <row r="135" spans="2:9" ht="15.75" customHeight="1" x14ac:dyDescent="0.25">
      <c r="B135" s="874"/>
      <c r="I135" s="868"/>
    </row>
    <row r="136" spans="2:9" ht="15.75" customHeight="1" x14ac:dyDescent="0.25">
      <c r="B136" s="874"/>
      <c r="I136" s="868"/>
    </row>
    <row r="137" spans="2:9" ht="15.75" customHeight="1" x14ac:dyDescent="0.25">
      <c r="B137" s="874"/>
      <c r="I137" s="868"/>
    </row>
    <row r="138" spans="2:9" ht="15.75" customHeight="1" x14ac:dyDescent="0.25">
      <c r="B138" s="874"/>
      <c r="I138" s="868"/>
    </row>
    <row r="139" spans="2:9" ht="15.75" customHeight="1" x14ac:dyDescent="0.25">
      <c r="B139" s="874"/>
      <c r="I139" s="868"/>
    </row>
    <row r="140" spans="2:9" ht="15.75" customHeight="1" x14ac:dyDescent="0.25">
      <c r="B140" s="874"/>
      <c r="I140" s="868"/>
    </row>
    <row r="141" spans="2:9" ht="15.75" customHeight="1" x14ac:dyDescent="0.25">
      <c r="B141" s="874"/>
      <c r="I141" s="868"/>
    </row>
    <row r="142" spans="2:9" ht="15.75" customHeight="1" x14ac:dyDescent="0.25">
      <c r="B142" s="874"/>
      <c r="I142" s="868"/>
    </row>
    <row r="143" spans="2:9" ht="15.75" customHeight="1" x14ac:dyDescent="0.25">
      <c r="B143" s="874"/>
      <c r="I143" s="868"/>
    </row>
    <row r="144" spans="2:9" ht="15.75" customHeight="1" x14ac:dyDescent="0.25">
      <c r="B144" s="874"/>
      <c r="I144" s="868"/>
    </row>
    <row r="145" spans="2:9" ht="15.75" customHeight="1" x14ac:dyDescent="0.25">
      <c r="B145" s="874"/>
      <c r="I145" s="868"/>
    </row>
    <row r="146" spans="2:9" ht="15.75" customHeight="1" x14ac:dyDescent="0.25">
      <c r="B146" s="874"/>
      <c r="I146" s="868"/>
    </row>
    <row r="147" spans="2:9" ht="15.75" customHeight="1" x14ac:dyDescent="0.25">
      <c r="B147" s="874"/>
      <c r="I147" s="868"/>
    </row>
    <row r="148" spans="2:9" ht="15.75" customHeight="1" x14ac:dyDescent="0.25">
      <c r="B148" s="874"/>
      <c r="I148" s="868"/>
    </row>
    <row r="149" spans="2:9" ht="15.75" customHeight="1" x14ac:dyDescent="0.25">
      <c r="B149" s="874"/>
      <c r="I149" s="868"/>
    </row>
    <row r="150" spans="2:9" ht="15.75" customHeight="1" x14ac:dyDescent="0.25">
      <c r="B150" s="874"/>
      <c r="I150" s="868"/>
    </row>
    <row r="151" spans="2:9" ht="15.75" customHeight="1" x14ac:dyDescent="0.25">
      <c r="B151" s="874"/>
      <c r="I151" s="868"/>
    </row>
    <row r="152" spans="2:9" ht="15.75" customHeight="1" x14ac:dyDescent="0.25">
      <c r="B152" s="874"/>
      <c r="I152" s="868"/>
    </row>
    <row r="153" spans="2:9" ht="15.75" customHeight="1" x14ac:dyDescent="0.25">
      <c r="B153" s="874"/>
      <c r="I153" s="868"/>
    </row>
    <row r="154" spans="2:9" ht="15.75" customHeight="1" x14ac:dyDescent="0.25">
      <c r="B154" s="874"/>
      <c r="I154" s="868"/>
    </row>
    <row r="155" spans="2:9" ht="15.75" customHeight="1" x14ac:dyDescent="0.25">
      <c r="B155" s="874"/>
      <c r="I155" s="868"/>
    </row>
    <row r="156" spans="2:9" ht="15.75" customHeight="1" x14ac:dyDescent="0.25">
      <c r="B156" s="874"/>
      <c r="I156" s="868"/>
    </row>
    <row r="157" spans="2:9" ht="15.75" customHeight="1" x14ac:dyDescent="0.25">
      <c r="B157" s="874"/>
      <c r="I157" s="868"/>
    </row>
    <row r="158" spans="2:9" ht="15.75" customHeight="1" x14ac:dyDescent="0.25">
      <c r="B158" s="874"/>
      <c r="I158" s="868"/>
    </row>
    <row r="159" spans="2:9" ht="15.75" customHeight="1" x14ac:dyDescent="0.25">
      <c r="B159" s="874"/>
      <c r="I159" s="868"/>
    </row>
    <row r="160" spans="2:9" ht="15.75" customHeight="1" x14ac:dyDescent="0.25">
      <c r="B160" s="874"/>
      <c r="I160" s="868"/>
    </row>
    <row r="161" spans="2:9" ht="15.75" customHeight="1" x14ac:dyDescent="0.25">
      <c r="B161" s="874"/>
      <c r="I161" s="868"/>
    </row>
    <row r="162" spans="2:9" ht="15.75" customHeight="1" x14ac:dyDescent="0.25">
      <c r="B162" s="874"/>
      <c r="I162" s="868"/>
    </row>
    <row r="163" spans="2:9" ht="15.75" customHeight="1" x14ac:dyDescent="0.25">
      <c r="B163" s="874"/>
      <c r="I163" s="868"/>
    </row>
    <row r="164" spans="2:9" ht="15.75" customHeight="1" x14ac:dyDescent="0.25">
      <c r="B164" s="874"/>
      <c r="I164" s="868"/>
    </row>
    <row r="165" spans="2:9" ht="15.75" customHeight="1" x14ac:dyDescent="0.25">
      <c r="B165" s="874"/>
      <c r="I165" s="868"/>
    </row>
    <row r="166" spans="2:9" ht="15.75" customHeight="1" x14ac:dyDescent="0.25">
      <c r="B166" s="874"/>
      <c r="I166" s="868"/>
    </row>
    <row r="167" spans="2:9" ht="15.75" customHeight="1" x14ac:dyDescent="0.25">
      <c r="B167" s="874"/>
      <c r="I167" s="868"/>
    </row>
    <row r="168" spans="2:9" ht="15.75" customHeight="1" x14ac:dyDescent="0.25">
      <c r="B168" s="874"/>
      <c r="I168" s="868"/>
    </row>
    <row r="169" spans="2:9" ht="15.75" customHeight="1" x14ac:dyDescent="0.25">
      <c r="B169" s="874"/>
      <c r="I169" s="868"/>
    </row>
    <row r="170" spans="2:9" ht="15.75" customHeight="1" x14ac:dyDescent="0.25">
      <c r="B170" s="874"/>
      <c r="I170" s="868"/>
    </row>
    <row r="171" spans="2:9" ht="15.75" customHeight="1" x14ac:dyDescent="0.25">
      <c r="B171" s="874"/>
      <c r="I171" s="868"/>
    </row>
    <row r="172" spans="2:9" ht="15.75" customHeight="1" x14ac:dyDescent="0.25">
      <c r="B172" s="874"/>
      <c r="I172" s="868"/>
    </row>
    <row r="173" spans="2:9" ht="15.75" customHeight="1" x14ac:dyDescent="0.25">
      <c r="B173" s="874"/>
      <c r="I173" s="868"/>
    </row>
    <row r="174" spans="2:9" ht="15.75" customHeight="1" x14ac:dyDescent="0.25">
      <c r="B174" s="874"/>
      <c r="I174" s="868"/>
    </row>
    <row r="175" spans="2:9" ht="15.75" customHeight="1" x14ac:dyDescent="0.25">
      <c r="B175" s="874"/>
      <c r="I175" s="868"/>
    </row>
    <row r="176" spans="2:9" ht="15.75" customHeight="1" x14ac:dyDescent="0.25">
      <c r="B176" s="874"/>
      <c r="I176" s="868"/>
    </row>
    <row r="177" spans="2:9" ht="15.75" customHeight="1" x14ac:dyDescent="0.25">
      <c r="B177" s="874"/>
      <c r="I177" s="868"/>
    </row>
    <row r="178" spans="2:9" ht="15.75" customHeight="1" x14ac:dyDescent="0.25">
      <c r="B178" s="874"/>
      <c r="I178" s="868"/>
    </row>
    <row r="179" spans="2:9" ht="15.75" customHeight="1" x14ac:dyDescent="0.25">
      <c r="B179" s="874"/>
      <c r="I179" s="868"/>
    </row>
    <row r="180" spans="2:9" ht="15.75" customHeight="1" x14ac:dyDescent="0.25">
      <c r="B180" s="874"/>
      <c r="I180" s="868"/>
    </row>
    <row r="181" spans="2:9" ht="15.75" customHeight="1" x14ac:dyDescent="0.25">
      <c r="B181" s="874"/>
      <c r="I181" s="868"/>
    </row>
    <row r="182" spans="2:9" ht="15.75" customHeight="1" x14ac:dyDescent="0.25">
      <c r="B182" s="874"/>
      <c r="I182" s="868"/>
    </row>
    <row r="183" spans="2:9" ht="15.75" customHeight="1" x14ac:dyDescent="0.25">
      <c r="B183" s="874"/>
      <c r="I183" s="868"/>
    </row>
    <row r="184" spans="2:9" ht="15.75" customHeight="1" x14ac:dyDescent="0.25">
      <c r="B184" s="874"/>
      <c r="I184" s="868"/>
    </row>
    <row r="185" spans="2:9" ht="15.75" customHeight="1" x14ac:dyDescent="0.25">
      <c r="B185" s="874"/>
      <c r="I185" s="868"/>
    </row>
    <row r="186" spans="2:9" ht="15.75" customHeight="1" x14ac:dyDescent="0.25">
      <c r="B186" s="874"/>
      <c r="I186" s="868"/>
    </row>
    <row r="187" spans="2:9" ht="15.75" customHeight="1" x14ac:dyDescent="0.25">
      <c r="B187" s="874"/>
      <c r="I187" s="868"/>
    </row>
    <row r="188" spans="2:9" ht="15.75" customHeight="1" x14ac:dyDescent="0.25">
      <c r="B188" s="874"/>
      <c r="I188" s="868"/>
    </row>
    <row r="189" spans="2:9" ht="15.75" customHeight="1" x14ac:dyDescent="0.25">
      <c r="B189" s="874"/>
      <c r="I189" s="868"/>
    </row>
    <row r="190" spans="2:9" ht="15.75" customHeight="1" x14ac:dyDescent="0.25">
      <c r="B190" s="874"/>
      <c r="I190" s="868"/>
    </row>
    <row r="191" spans="2:9" ht="15.75" customHeight="1" x14ac:dyDescent="0.25">
      <c r="B191" s="874"/>
      <c r="I191" s="868"/>
    </row>
    <row r="192" spans="2:9" ht="15.75" customHeight="1" x14ac:dyDescent="0.25">
      <c r="B192" s="874"/>
      <c r="I192" s="868"/>
    </row>
    <row r="193" spans="2:9" ht="15.75" customHeight="1" x14ac:dyDescent="0.25">
      <c r="B193" s="874"/>
      <c r="I193" s="868"/>
    </row>
    <row r="194" spans="2:9" ht="15.75" customHeight="1" x14ac:dyDescent="0.25">
      <c r="B194" s="874"/>
      <c r="I194" s="868"/>
    </row>
    <row r="195" spans="2:9" ht="15.75" customHeight="1" x14ac:dyDescent="0.25">
      <c r="B195" s="874"/>
      <c r="I195" s="868"/>
    </row>
    <row r="196" spans="2:9" ht="15.75" customHeight="1" x14ac:dyDescent="0.25">
      <c r="B196" s="874"/>
      <c r="I196" s="868"/>
    </row>
    <row r="197" spans="2:9" ht="15.75" customHeight="1" x14ac:dyDescent="0.25">
      <c r="B197" s="874"/>
      <c r="I197" s="868"/>
    </row>
    <row r="198" spans="2:9" ht="15.75" customHeight="1" x14ac:dyDescent="0.25">
      <c r="B198" s="874"/>
      <c r="I198" s="868"/>
    </row>
    <row r="199" spans="2:9" ht="15.75" customHeight="1" x14ac:dyDescent="0.25">
      <c r="B199" s="874"/>
      <c r="I199" s="868"/>
    </row>
    <row r="200" spans="2:9" ht="15.75" customHeight="1" x14ac:dyDescent="0.25">
      <c r="B200" s="874"/>
      <c r="I200" s="868"/>
    </row>
    <row r="201" spans="2:9" ht="15.75" customHeight="1" x14ac:dyDescent="0.25">
      <c r="B201" s="874"/>
      <c r="I201" s="868"/>
    </row>
    <row r="202" spans="2:9" ht="15.75" customHeight="1" x14ac:dyDescent="0.25">
      <c r="B202" s="874"/>
      <c r="I202" s="868"/>
    </row>
    <row r="203" spans="2:9" ht="15.75" customHeight="1" x14ac:dyDescent="0.25">
      <c r="B203" s="874"/>
      <c r="I203" s="868"/>
    </row>
    <row r="204" spans="2:9" ht="15.75" customHeight="1" x14ac:dyDescent="0.25">
      <c r="B204" s="874"/>
      <c r="I204" s="868"/>
    </row>
    <row r="205" spans="2:9" ht="15.75" customHeight="1" x14ac:dyDescent="0.25">
      <c r="B205" s="874"/>
      <c r="I205" s="868"/>
    </row>
    <row r="206" spans="2:9" ht="15.75" customHeight="1" x14ac:dyDescent="0.25">
      <c r="B206" s="874"/>
      <c r="I206" s="868"/>
    </row>
    <row r="207" spans="2:9" ht="15.75" customHeight="1" x14ac:dyDescent="0.25">
      <c r="B207" s="874"/>
      <c r="I207" s="868"/>
    </row>
    <row r="208" spans="2:9" ht="15.75" customHeight="1" x14ac:dyDescent="0.25">
      <c r="B208" s="874"/>
      <c r="I208" s="868"/>
    </row>
    <row r="209" spans="2:9" ht="15.75" customHeight="1" x14ac:dyDescent="0.25">
      <c r="B209" s="874"/>
      <c r="I209" s="868"/>
    </row>
    <row r="210" spans="2:9" ht="15.75" customHeight="1" x14ac:dyDescent="0.25">
      <c r="B210" s="874"/>
      <c r="I210" s="868"/>
    </row>
    <row r="211" spans="2:9" ht="15.75" customHeight="1" x14ac:dyDescent="0.25">
      <c r="B211" s="874"/>
      <c r="I211" s="868"/>
    </row>
    <row r="212" spans="2:9" ht="15.75" customHeight="1" x14ac:dyDescent="0.25">
      <c r="B212" s="874"/>
      <c r="I212" s="868"/>
    </row>
    <row r="213" spans="2:9" ht="15.75" customHeight="1" x14ac:dyDescent="0.25">
      <c r="B213" s="874"/>
      <c r="I213" s="868"/>
    </row>
    <row r="214" spans="2:9" ht="15.75" customHeight="1" x14ac:dyDescent="0.25">
      <c r="B214" s="874"/>
      <c r="I214" s="868"/>
    </row>
    <row r="215" spans="2:9" ht="15.75" customHeight="1" x14ac:dyDescent="0.25">
      <c r="B215" s="874"/>
      <c r="I215" s="868"/>
    </row>
    <row r="216" spans="2:9" ht="15.75" customHeight="1" x14ac:dyDescent="0.25">
      <c r="B216" s="874"/>
      <c r="I216" s="868"/>
    </row>
    <row r="217" spans="2:9" ht="15.75" customHeight="1" x14ac:dyDescent="0.25">
      <c r="B217" s="874"/>
      <c r="I217" s="868"/>
    </row>
    <row r="218" spans="2:9" ht="15.75" customHeight="1" x14ac:dyDescent="0.25">
      <c r="B218" s="874"/>
      <c r="I218" s="868"/>
    </row>
    <row r="219" spans="2:9" ht="15.75" customHeight="1" x14ac:dyDescent="0.25">
      <c r="B219" s="874"/>
      <c r="I219" s="868"/>
    </row>
    <row r="220" spans="2:9" ht="15.75" customHeight="1" x14ac:dyDescent="0.25">
      <c r="B220" s="874"/>
      <c r="I220" s="868"/>
    </row>
    <row r="221" spans="2:9" ht="15.75" customHeight="1" x14ac:dyDescent="0.25">
      <c r="B221" s="874"/>
      <c r="I221" s="868"/>
    </row>
    <row r="222" spans="2:9" ht="15.75" customHeight="1" x14ac:dyDescent="0.25">
      <c r="B222" s="874"/>
      <c r="I222" s="868"/>
    </row>
    <row r="223" spans="2:9" ht="15.75" customHeight="1" x14ac:dyDescent="0.25">
      <c r="B223" s="874"/>
      <c r="I223" s="868"/>
    </row>
    <row r="224" spans="2:9" ht="15.75" customHeight="1" x14ac:dyDescent="0.25">
      <c r="B224" s="874"/>
      <c r="I224" s="868"/>
    </row>
    <row r="225" spans="2:9" ht="15.75" customHeight="1" x14ac:dyDescent="0.25">
      <c r="B225" s="874"/>
      <c r="I225" s="868"/>
    </row>
    <row r="226" spans="2:9" ht="15.75" customHeight="1" x14ac:dyDescent="0.25">
      <c r="B226" s="874"/>
      <c r="I226" s="868"/>
    </row>
    <row r="227" spans="2:9" ht="15.75" customHeight="1" x14ac:dyDescent="0.25">
      <c r="B227" s="874"/>
      <c r="I227" s="868"/>
    </row>
    <row r="228" spans="2:9" ht="15.75" customHeight="1" x14ac:dyDescent="0.25">
      <c r="B228" s="874"/>
      <c r="I228" s="868"/>
    </row>
    <row r="229" spans="2:9" ht="15.75" customHeight="1" x14ac:dyDescent="0.25">
      <c r="B229" s="874"/>
      <c r="I229" s="868"/>
    </row>
    <row r="230" spans="2:9" ht="15.75" customHeight="1" x14ac:dyDescent="0.25">
      <c r="B230" s="874"/>
      <c r="I230" s="868"/>
    </row>
    <row r="231" spans="2:9" ht="15.75" customHeight="1" x14ac:dyDescent="0.25">
      <c r="B231" s="874"/>
      <c r="I231" s="868"/>
    </row>
    <row r="232" spans="2:9" ht="15.75" customHeight="1" x14ac:dyDescent="0.25">
      <c r="B232" s="874"/>
      <c r="I232" s="868"/>
    </row>
    <row r="233" spans="2:9" ht="15.75" customHeight="1" x14ac:dyDescent="0.25">
      <c r="B233" s="874"/>
      <c r="I233" s="868"/>
    </row>
    <row r="234" spans="2:9" ht="15.75" customHeight="1" x14ac:dyDescent="0.25">
      <c r="B234" s="874"/>
      <c r="I234" s="868"/>
    </row>
    <row r="235" spans="2:9" ht="15.75" customHeight="1" x14ac:dyDescent="0.25">
      <c r="B235" s="874"/>
      <c r="I235" s="868"/>
    </row>
    <row r="236" spans="2:9" ht="15.75" customHeight="1" x14ac:dyDescent="0.25">
      <c r="B236" s="874"/>
      <c r="I236" s="868"/>
    </row>
    <row r="237" spans="2:9" ht="15.75" customHeight="1" x14ac:dyDescent="0.25">
      <c r="B237" s="874"/>
      <c r="I237" s="868"/>
    </row>
    <row r="238" spans="2:9" ht="15.75" customHeight="1" x14ac:dyDescent="0.25">
      <c r="B238" s="874"/>
      <c r="I238" s="868"/>
    </row>
    <row r="239" spans="2:9" ht="15.75" customHeight="1" x14ac:dyDescent="0.25">
      <c r="B239" s="874"/>
      <c r="I239" s="868"/>
    </row>
    <row r="240" spans="2:9" ht="15.75" customHeight="1" x14ac:dyDescent="0.25">
      <c r="B240" s="874"/>
      <c r="I240" s="868"/>
    </row>
    <row r="241" spans="2:9" ht="15.75" customHeight="1" x14ac:dyDescent="0.25">
      <c r="B241" s="874"/>
      <c r="I241" s="868"/>
    </row>
    <row r="242" spans="2:9" ht="15.75" customHeight="1" x14ac:dyDescent="0.25">
      <c r="B242" s="874"/>
      <c r="I242" s="868"/>
    </row>
    <row r="243" spans="2:9" ht="15.75" customHeight="1" x14ac:dyDescent="0.25">
      <c r="B243" s="874"/>
      <c r="I243" s="868"/>
    </row>
    <row r="244" spans="2:9" ht="15.75" customHeight="1" x14ac:dyDescent="0.25">
      <c r="B244" s="874"/>
      <c r="I244" s="868"/>
    </row>
    <row r="245" spans="2:9" ht="15.75" customHeight="1" x14ac:dyDescent="0.25">
      <c r="B245" s="874"/>
      <c r="I245" s="868"/>
    </row>
    <row r="246" spans="2:9" ht="15.75" customHeight="1" x14ac:dyDescent="0.25">
      <c r="B246" s="874"/>
      <c r="I246" s="868"/>
    </row>
    <row r="247" spans="2:9" ht="15.75" customHeight="1" x14ac:dyDescent="0.25">
      <c r="B247" s="874"/>
      <c r="I247" s="868"/>
    </row>
    <row r="248" spans="2:9" ht="15.75" customHeight="1" x14ac:dyDescent="0.25">
      <c r="B248" s="874"/>
      <c r="I248" s="868"/>
    </row>
    <row r="249" spans="2:9" ht="15.75" customHeight="1" x14ac:dyDescent="0.25">
      <c r="B249" s="874"/>
      <c r="I249" s="868"/>
    </row>
    <row r="250" spans="2:9" ht="15.75" customHeight="1" x14ac:dyDescent="0.25">
      <c r="B250" s="874"/>
      <c r="I250" s="868"/>
    </row>
    <row r="251" spans="2:9" ht="15.75" customHeight="1" x14ac:dyDescent="0.25">
      <c r="B251" s="874"/>
      <c r="I251" s="868"/>
    </row>
    <row r="252" spans="2:9" ht="15.75" customHeight="1" x14ac:dyDescent="0.25">
      <c r="B252" s="874"/>
      <c r="I252" s="868"/>
    </row>
    <row r="253" spans="2:9" ht="15.75" customHeight="1" x14ac:dyDescent="0.25">
      <c r="B253" s="874"/>
      <c r="I253" s="868"/>
    </row>
    <row r="254" spans="2:9" ht="15.75" customHeight="1" x14ac:dyDescent="0.25">
      <c r="B254" s="874"/>
      <c r="I254" s="868"/>
    </row>
    <row r="255" spans="2:9" ht="15.75" customHeight="1" x14ac:dyDescent="0.25">
      <c r="B255" s="874"/>
      <c r="I255" s="868"/>
    </row>
    <row r="256" spans="2:9" ht="15.75" customHeight="1" x14ac:dyDescent="0.25">
      <c r="B256" s="874"/>
      <c r="I256" s="868"/>
    </row>
    <row r="257" spans="2:9" ht="15.75" customHeight="1" x14ac:dyDescent="0.25">
      <c r="B257" s="874"/>
      <c r="I257" s="868"/>
    </row>
    <row r="258" spans="2:9" ht="15.75" customHeight="1" x14ac:dyDescent="0.25">
      <c r="B258" s="874"/>
      <c r="I258" s="868"/>
    </row>
    <row r="259" spans="2:9" ht="15.75" customHeight="1" x14ac:dyDescent="0.25">
      <c r="B259" s="874"/>
      <c r="I259" s="868"/>
    </row>
    <row r="260" spans="2:9" ht="15.75" customHeight="1" x14ac:dyDescent="0.25">
      <c r="B260" s="874"/>
      <c r="I260" s="868"/>
    </row>
    <row r="261" spans="2:9" ht="15.75" customHeight="1" x14ac:dyDescent="0.25">
      <c r="B261" s="874"/>
      <c r="I261" s="868"/>
    </row>
    <row r="262" spans="2:9" ht="15.75" customHeight="1" x14ac:dyDescent="0.25">
      <c r="B262" s="874"/>
      <c r="I262" s="868"/>
    </row>
    <row r="263" spans="2:9" ht="15.75" customHeight="1" x14ac:dyDescent="0.25">
      <c r="B263" s="874"/>
      <c r="I263" s="868"/>
    </row>
    <row r="264" spans="2:9" ht="15.75" customHeight="1" x14ac:dyDescent="0.25">
      <c r="B264" s="874"/>
      <c r="I264" s="868"/>
    </row>
    <row r="265" spans="2:9" ht="15.75" customHeight="1" x14ac:dyDescent="0.25">
      <c r="B265" s="874"/>
      <c r="I265" s="868"/>
    </row>
    <row r="266" spans="2:9" ht="15.75" customHeight="1" x14ac:dyDescent="0.25">
      <c r="B266" s="874"/>
      <c r="I266" s="868"/>
    </row>
    <row r="267" spans="2:9" ht="15.75" customHeight="1" x14ac:dyDescent="0.25">
      <c r="B267" s="874"/>
      <c r="I267" s="868"/>
    </row>
    <row r="268" spans="2:9" ht="15.75" customHeight="1" x14ac:dyDescent="0.25">
      <c r="B268" s="874"/>
      <c r="I268" s="868"/>
    </row>
    <row r="269" spans="2:9" ht="15.75" customHeight="1" x14ac:dyDescent="0.25">
      <c r="B269" s="874"/>
      <c r="I269" s="868"/>
    </row>
    <row r="270" spans="2:9" ht="15.75" customHeight="1" x14ac:dyDescent="0.25">
      <c r="B270" s="874"/>
      <c r="I270" s="868"/>
    </row>
    <row r="271" spans="2:9" ht="15.75" customHeight="1" x14ac:dyDescent="0.25">
      <c r="B271" s="874"/>
      <c r="I271" s="868"/>
    </row>
    <row r="272" spans="2:9" ht="15.75" customHeight="1" x14ac:dyDescent="0.25">
      <c r="B272" s="874"/>
      <c r="I272" s="868"/>
    </row>
    <row r="273" spans="2:9" ht="15.75" customHeight="1" x14ac:dyDescent="0.25">
      <c r="B273" s="874"/>
      <c r="I273" s="868"/>
    </row>
    <row r="274" spans="2:9" ht="15.75" customHeight="1" x14ac:dyDescent="0.25">
      <c r="B274" s="874"/>
      <c r="I274" s="868"/>
    </row>
    <row r="275" spans="2:9" ht="15.75" customHeight="1" x14ac:dyDescent="0.25">
      <c r="B275" s="874"/>
      <c r="I275" s="868"/>
    </row>
    <row r="276" spans="2:9" ht="15.75" customHeight="1" x14ac:dyDescent="0.25">
      <c r="B276" s="874"/>
      <c r="I276" s="868"/>
    </row>
    <row r="277" spans="2:9" ht="15.75" customHeight="1" x14ac:dyDescent="0.25">
      <c r="B277" s="874"/>
      <c r="I277" s="868"/>
    </row>
    <row r="278" spans="2:9" ht="15.75" customHeight="1" x14ac:dyDescent="0.25">
      <c r="B278" s="874"/>
      <c r="I278" s="868"/>
    </row>
    <row r="279" spans="2:9" ht="15.75" customHeight="1" x14ac:dyDescent="0.25">
      <c r="B279" s="874"/>
      <c r="I279" s="868"/>
    </row>
    <row r="280" spans="2:9" ht="15.75" customHeight="1" x14ac:dyDescent="0.25">
      <c r="B280" s="874"/>
      <c r="I280" s="868"/>
    </row>
    <row r="281" spans="2:9" ht="15.75" customHeight="1" x14ac:dyDescent="0.25">
      <c r="B281" s="874"/>
      <c r="I281" s="868"/>
    </row>
    <row r="282" spans="2:9" ht="15.75" customHeight="1" x14ac:dyDescent="0.25">
      <c r="B282" s="874"/>
      <c r="I282" s="868"/>
    </row>
    <row r="283" spans="2:9" ht="15.75" customHeight="1" x14ac:dyDescent="0.25">
      <c r="B283" s="874"/>
      <c r="I283" s="868"/>
    </row>
    <row r="284" spans="2:9" ht="15.75" customHeight="1" x14ac:dyDescent="0.25">
      <c r="B284" s="874"/>
      <c r="I284" s="868"/>
    </row>
    <row r="285" spans="2:9" ht="15.75" customHeight="1" x14ac:dyDescent="0.25">
      <c r="B285" s="874"/>
      <c r="I285" s="868"/>
    </row>
    <row r="286" spans="2:9" ht="15.75" customHeight="1" x14ac:dyDescent="0.25">
      <c r="B286" s="874"/>
      <c r="I286" s="868"/>
    </row>
    <row r="287" spans="2:9" ht="15.75" customHeight="1" x14ac:dyDescent="0.25">
      <c r="B287" s="874"/>
      <c r="I287" s="868"/>
    </row>
    <row r="288" spans="2:9" ht="15.75" customHeight="1" x14ac:dyDescent="0.25">
      <c r="B288" s="874"/>
      <c r="I288" s="868"/>
    </row>
    <row r="289" spans="2:9" ht="15.75" customHeight="1" x14ac:dyDescent="0.25">
      <c r="B289" s="874"/>
      <c r="I289" s="868"/>
    </row>
    <row r="290" spans="2:9" ht="15.75" customHeight="1" x14ac:dyDescent="0.25">
      <c r="B290" s="874"/>
      <c r="I290" s="868"/>
    </row>
    <row r="291" spans="2:9" ht="15.75" customHeight="1" x14ac:dyDescent="0.25">
      <c r="B291" s="874"/>
      <c r="I291" s="868"/>
    </row>
    <row r="292" spans="2:9" ht="15.75" customHeight="1" x14ac:dyDescent="0.25">
      <c r="B292" s="874"/>
      <c r="I292" s="868"/>
    </row>
    <row r="293" spans="2:9" ht="15.75" customHeight="1" x14ac:dyDescent="0.25">
      <c r="B293" s="874"/>
      <c r="I293" s="868"/>
    </row>
    <row r="294" spans="2:9" ht="15.75" customHeight="1" x14ac:dyDescent="0.25">
      <c r="B294" s="874"/>
      <c r="I294" s="868"/>
    </row>
    <row r="295" spans="2:9" ht="15.75" customHeight="1" x14ac:dyDescent="0.25">
      <c r="B295" s="874"/>
      <c r="I295" s="868"/>
    </row>
    <row r="296" spans="2:9" ht="15.75" customHeight="1" x14ac:dyDescent="0.25">
      <c r="B296" s="874"/>
      <c r="I296" s="868"/>
    </row>
    <row r="297" spans="2:9" ht="15.75" customHeight="1" x14ac:dyDescent="0.25">
      <c r="B297" s="874"/>
      <c r="I297" s="868"/>
    </row>
    <row r="298" spans="2:9" ht="15.75" customHeight="1" x14ac:dyDescent="0.25">
      <c r="B298" s="874"/>
      <c r="I298" s="868"/>
    </row>
    <row r="299" spans="2:9" ht="15.75" customHeight="1" x14ac:dyDescent="0.25">
      <c r="B299" s="874"/>
      <c r="I299" s="868"/>
    </row>
    <row r="300" spans="2:9" ht="15.75" customHeight="1" x14ac:dyDescent="0.25">
      <c r="B300" s="874"/>
      <c r="I300" s="868"/>
    </row>
    <row r="301" spans="2:9" ht="15.75" customHeight="1" x14ac:dyDescent="0.25">
      <c r="B301" s="874"/>
      <c r="I301" s="868"/>
    </row>
    <row r="302" spans="2:9" ht="15.75" customHeight="1" x14ac:dyDescent="0.25">
      <c r="B302" s="874"/>
      <c r="I302" s="868"/>
    </row>
    <row r="303" spans="2:9" ht="15.75" customHeight="1" x14ac:dyDescent="0.25">
      <c r="B303" s="874"/>
      <c r="I303" s="868"/>
    </row>
    <row r="304" spans="2:9" ht="15.75" customHeight="1" x14ac:dyDescent="0.25">
      <c r="B304" s="874"/>
      <c r="I304" s="868"/>
    </row>
    <row r="305" spans="2:9" ht="15.75" customHeight="1" x14ac:dyDescent="0.25">
      <c r="B305" s="874"/>
      <c r="I305" s="868"/>
    </row>
    <row r="306" spans="2:9" ht="15.75" customHeight="1" x14ac:dyDescent="0.25">
      <c r="B306" s="874"/>
      <c r="I306" s="868"/>
    </row>
    <row r="307" spans="2:9" ht="15.75" customHeight="1" x14ac:dyDescent="0.25">
      <c r="B307" s="874"/>
      <c r="I307" s="868"/>
    </row>
    <row r="308" spans="2:9" ht="15.75" customHeight="1" x14ac:dyDescent="0.25">
      <c r="B308" s="874"/>
      <c r="I308" s="868"/>
    </row>
    <row r="309" spans="2:9" ht="15.75" customHeight="1" x14ac:dyDescent="0.25">
      <c r="B309" s="874"/>
      <c r="I309" s="868"/>
    </row>
    <row r="310" spans="2:9" ht="15.75" customHeight="1" x14ac:dyDescent="0.25">
      <c r="B310" s="874"/>
      <c r="I310" s="868"/>
    </row>
    <row r="311" spans="2:9" ht="15.75" customHeight="1" x14ac:dyDescent="0.25">
      <c r="B311" s="874"/>
      <c r="I311" s="868"/>
    </row>
    <row r="312" spans="2:9" ht="15.75" customHeight="1" x14ac:dyDescent="0.25">
      <c r="B312" s="874"/>
      <c r="I312" s="868"/>
    </row>
    <row r="313" spans="2:9" ht="15.75" customHeight="1" x14ac:dyDescent="0.25">
      <c r="B313" s="874"/>
      <c r="I313" s="868"/>
    </row>
    <row r="314" spans="2:9" ht="15.75" customHeight="1" x14ac:dyDescent="0.25">
      <c r="B314" s="874"/>
      <c r="I314" s="868"/>
    </row>
    <row r="315" spans="2:9" ht="15.75" customHeight="1" x14ac:dyDescent="0.25">
      <c r="B315" s="874"/>
      <c r="I315" s="868"/>
    </row>
    <row r="316" spans="2:9" ht="15.75" customHeight="1" x14ac:dyDescent="0.25">
      <c r="B316" s="874"/>
      <c r="I316" s="868"/>
    </row>
    <row r="317" spans="2:9" ht="15.75" customHeight="1" x14ac:dyDescent="0.25">
      <c r="B317" s="874"/>
      <c r="I317" s="868"/>
    </row>
    <row r="318" spans="2:9" ht="15.75" customHeight="1" x14ac:dyDescent="0.25">
      <c r="B318" s="874"/>
      <c r="I318" s="868"/>
    </row>
    <row r="319" spans="2:9" ht="15.75" customHeight="1" x14ac:dyDescent="0.25">
      <c r="B319" s="874"/>
      <c r="I319" s="868"/>
    </row>
    <row r="320" spans="2:9" ht="15.75" customHeight="1" x14ac:dyDescent="0.25">
      <c r="B320" s="874"/>
      <c r="I320" s="868"/>
    </row>
    <row r="321" spans="2:9" ht="15.75" customHeight="1" x14ac:dyDescent="0.25">
      <c r="B321" s="874"/>
      <c r="I321" s="868"/>
    </row>
    <row r="322" spans="2:9" ht="15.75" customHeight="1" x14ac:dyDescent="0.25">
      <c r="B322" s="874"/>
      <c r="I322" s="868"/>
    </row>
    <row r="323" spans="2:9" ht="15.75" customHeight="1" x14ac:dyDescent="0.25">
      <c r="B323" s="874"/>
      <c r="I323" s="868"/>
    </row>
    <row r="324" spans="2:9" ht="15.75" customHeight="1" x14ac:dyDescent="0.25">
      <c r="B324" s="874"/>
      <c r="I324" s="868"/>
    </row>
    <row r="325" spans="2:9" ht="15.75" customHeight="1" x14ac:dyDescent="0.25">
      <c r="B325" s="874"/>
      <c r="I325" s="868"/>
    </row>
    <row r="326" spans="2:9" ht="15.75" customHeight="1" x14ac:dyDescent="0.25">
      <c r="B326" s="874"/>
      <c r="I326" s="868"/>
    </row>
    <row r="327" spans="2:9" ht="15.75" customHeight="1" x14ac:dyDescent="0.25">
      <c r="B327" s="874"/>
      <c r="I327" s="868"/>
    </row>
    <row r="328" spans="2:9" ht="15.75" customHeight="1" x14ac:dyDescent="0.25">
      <c r="B328" s="874"/>
      <c r="I328" s="868"/>
    </row>
    <row r="329" spans="2:9" ht="15.75" customHeight="1" x14ac:dyDescent="0.25">
      <c r="B329" s="874"/>
      <c r="I329" s="868"/>
    </row>
    <row r="330" spans="2:9" ht="15.75" customHeight="1" x14ac:dyDescent="0.25">
      <c r="B330" s="874"/>
      <c r="I330" s="868"/>
    </row>
    <row r="331" spans="2:9" ht="15.75" customHeight="1" x14ac:dyDescent="0.25">
      <c r="B331" s="874"/>
      <c r="I331" s="868"/>
    </row>
    <row r="332" spans="2:9" ht="15.75" customHeight="1" x14ac:dyDescent="0.25">
      <c r="B332" s="874"/>
      <c r="I332" s="868"/>
    </row>
    <row r="333" spans="2:9" ht="15.75" customHeight="1" x14ac:dyDescent="0.25">
      <c r="B333" s="874"/>
      <c r="I333" s="868"/>
    </row>
    <row r="334" spans="2:9" ht="15.75" customHeight="1" x14ac:dyDescent="0.25">
      <c r="B334" s="874"/>
      <c r="I334" s="868"/>
    </row>
    <row r="335" spans="2:9" ht="15.75" customHeight="1" x14ac:dyDescent="0.25">
      <c r="B335" s="874"/>
      <c r="I335" s="868"/>
    </row>
    <row r="336" spans="2:9" ht="15.75" customHeight="1" x14ac:dyDescent="0.25">
      <c r="B336" s="874"/>
      <c r="I336" s="868"/>
    </row>
    <row r="337" spans="2:9" ht="15.75" customHeight="1" x14ac:dyDescent="0.25">
      <c r="B337" s="874"/>
      <c r="I337" s="868"/>
    </row>
    <row r="338" spans="2:9" ht="15.75" customHeight="1" x14ac:dyDescent="0.25">
      <c r="B338" s="874"/>
      <c r="I338" s="868"/>
    </row>
    <row r="339" spans="2:9" ht="15.75" customHeight="1" x14ac:dyDescent="0.25">
      <c r="B339" s="874"/>
      <c r="I339" s="868"/>
    </row>
    <row r="340" spans="2:9" ht="15.75" customHeight="1" x14ac:dyDescent="0.25">
      <c r="B340" s="874"/>
      <c r="I340" s="868"/>
    </row>
    <row r="341" spans="2:9" ht="15.75" customHeight="1" x14ac:dyDescent="0.25">
      <c r="B341" s="874"/>
      <c r="I341" s="868"/>
    </row>
    <row r="342" spans="2:9" ht="15.75" customHeight="1" x14ac:dyDescent="0.25">
      <c r="B342" s="874"/>
      <c r="I342" s="868"/>
    </row>
    <row r="343" spans="2:9" ht="15.75" customHeight="1" x14ac:dyDescent="0.25">
      <c r="B343" s="874"/>
      <c r="I343" s="868"/>
    </row>
    <row r="344" spans="2:9" ht="15.75" customHeight="1" x14ac:dyDescent="0.25">
      <c r="B344" s="874"/>
      <c r="I344" s="868"/>
    </row>
    <row r="345" spans="2:9" ht="15.75" customHeight="1" x14ac:dyDescent="0.25">
      <c r="B345" s="874"/>
      <c r="I345" s="868"/>
    </row>
    <row r="346" spans="2:9" ht="15.75" customHeight="1" x14ac:dyDescent="0.25">
      <c r="B346" s="874"/>
      <c r="I346" s="868"/>
    </row>
    <row r="347" spans="2:9" ht="15.75" customHeight="1" x14ac:dyDescent="0.25">
      <c r="B347" s="874"/>
      <c r="I347" s="868"/>
    </row>
    <row r="348" spans="2:9" ht="15.75" customHeight="1" x14ac:dyDescent="0.25">
      <c r="B348" s="874"/>
      <c r="I348" s="868"/>
    </row>
    <row r="349" spans="2:9" ht="15.75" customHeight="1" x14ac:dyDescent="0.25">
      <c r="B349" s="874"/>
      <c r="I349" s="868"/>
    </row>
    <row r="350" spans="2:9" ht="15.75" customHeight="1" x14ac:dyDescent="0.25">
      <c r="B350" s="874"/>
      <c r="I350" s="868"/>
    </row>
    <row r="351" spans="2:9" ht="15.75" customHeight="1" x14ac:dyDescent="0.25">
      <c r="B351" s="874"/>
      <c r="I351" s="868"/>
    </row>
    <row r="352" spans="2:9" ht="15.75" customHeight="1" x14ac:dyDescent="0.25">
      <c r="B352" s="874"/>
      <c r="I352" s="868"/>
    </row>
    <row r="353" spans="2:9" ht="15.75" customHeight="1" x14ac:dyDescent="0.25">
      <c r="B353" s="874"/>
      <c r="I353" s="868"/>
    </row>
    <row r="354" spans="2:9" ht="15.75" customHeight="1" x14ac:dyDescent="0.25">
      <c r="B354" s="874"/>
      <c r="I354" s="868"/>
    </row>
    <row r="355" spans="2:9" ht="15.75" customHeight="1" x14ac:dyDescent="0.25">
      <c r="B355" s="874"/>
      <c r="I355" s="868"/>
    </row>
    <row r="356" spans="2:9" ht="15.75" customHeight="1" x14ac:dyDescent="0.25">
      <c r="B356" s="874"/>
      <c r="I356" s="868"/>
    </row>
    <row r="357" spans="2:9" ht="15.75" customHeight="1" x14ac:dyDescent="0.25">
      <c r="B357" s="874"/>
      <c r="I357" s="868"/>
    </row>
    <row r="358" spans="2:9" ht="15.75" customHeight="1" x14ac:dyDescent="0.25">
      <c r="B358" s="874"/>
      <c r="I358" s="868"/>
    </row>
    <row r="359" spans="2:9" ht="15.75" customHeight="1" x14ac:dyDescent="0.25">
      <c r="B359" s="874"/>
      <c r="I359" s="868"/>
    </row>
    <row r="360" spans="2:9" ht="15.75" customHeight="1" x14ac:dyDescent="0.25">
      <c r="B360" s="874"/>
      <c r="I360" s="868"/>
    </row>
    <row r="361" spans="2:9" ht="15.75" customHeight="1" x14ac:dyDescent="0.25">
      <c r="B361" s="874"/>
      <c r="I361" s="868"/>
    </row>
    <row r="362" spans="2:9" ht="15.75" customHeight="1" x14ac:dyDescent="0.25">
      <c r="B362" s="874"/>
      <c r="I362" s="868"/>
    </row>
    <row r="363" spans="2:9" ht="15.75" customHeight="1" x14ac:dyDescent="0.25">
      <c r="B363" s="874"/>
      <c r="I363" s="868"/>
    </row>
    <row r="364" spans="2:9" ht="15.75" customHeight="1" x14ac:dyDescent="0.25">
      <c r="B364" s="874"/>
      <c r="I364" s="868"/>
    </row>
    <row r="365" spans="2:9" ht="15.75" customHeight="1" x14ac:dyDescent="0.25">
      <c r="B365" s="874"/>
      <c r="I365" s="868"/>
    </row>
    <row r="366" spans="2:9" ht="15.75" customHeight="1" x14ac:dyDescent="0.25">
      <c r="B366" s="874"/>
      <c r="I366" s="868"/>
    </row>
    <row r="367" spans="2:9" ht="15.75" customHeight="1" x14ac:dyDescent="0.25">
      <c r="B367" s="874"/>
      <c r="I367" s="868"/>
    </row>
    <row r="368" spans="2:9" ht="15.75" customHeight="1" x14ac:dyDescent="0.25">
      <c r="B368" s="874"/>
      <c r="I368" s="868"/>
    </row>
    <row r="369" spans="2:9" ht="15.75" customHeight="1" x14ac:dyDescent="0.25">
      <c r="B369" s="874"/>
      <c r="I369" s="868"/>
    </row>
    <row r="370" spans="2:9" ht="15.75" customHeight="1" x14ac:dyDescent="0.25">
      <c r="B370" s="874"/>
      <c r="I370" s="868"/>
    </row>
    <row r="371" spans="2:9" ht="15.75" customHeight="1" x14ac:dyDescent="0.25">
      <c r="B371" s="874"/>
      <c r="I371" s="868"/>
    </row>
    <row r="372" spans="2:9" ht="15.75" customHeight="1" x14ac:dyDescent="0.25">
      <c r="B372" s="874"/>
      <c r="I372" s="868"/>
    </row>
    <row r="373" spans="2:9" ht="15.75" customHeight="1" x14ac:dyDescent="0.25">
      <c r="B373" s="874"/>
      <c r="I373" s="868"/>
    </row>
    <row r="374" spans="2:9" ht="15.75" customHeight="1" x14ac:dyDescent="0.25">
      <c r="B374" s="874"/>
      <c r="I374" s="868"/>
    </row>
    <row r="375" spans="2:9" ht="15.75" customHeight="1" x14ac:dyDescent="0.25">
      <c r="B375" s="874"/>
      <c r="I375" s="868"/>
    </row>
    <row r="376" spans="2:9" ht="15.75" customHeight="1" x14ac:dyDescent="0.25">
      <c r="B376" s="874"/>
      <c r="I376" s="868"/>
    </row>
    <row r="377" spans="2:9" ht="15.75" customHeight="1" x14ac:dyDescent="0.25">
      <c r="B377" s="874"/>
      <c r="I377" s="868"/>
    </row>
    <row r="378" spans="2:9" ht="15.75" customHeight="1" x14ac:dyDescent="0.25">
      <c r="B378" s="874"/>
      <c r="I378" s="868"/>
    </row>
    <row r="379" spans="2:9" ht="15.75" customHeight="1" x14ac:dyDescent="0.25">
      <c r="B379" s="874"/>
      <c r="I379" s="868"/>
    </row>
    <row r="380" spans="2:9" ht="15.75" customHeight="1" x14ac:dyDescent="0.25">
      <c r="B380" s="874"/>
      <c r="I380" s="868"/>
    </row>
    <row r="381" spans="2:9" ht="15.75" customHeight="1" x14ac:dyDescent="0.25">
      <c r="B381" s="874"/>
      <c r="I381" s="868"/>
    </row>
    <row r="382" spans="2:9" ht="15.75" customHeight="1" x14ac:dyDescent="0.25">
      <c r="B382" s="874"/>
      <c r="I382" s="868"/>
    </row>
    <row r="383" spans="2:9" ht="15.75" customHeight="1" x14ac:dyDescent="0.25">
      <c r="B383" s="874"/>
      <c r="I383" s="868"/>
    </row>
    <row r="384" spans="2:9" ht="15.75" customHeight="1" x14ac:dyDescent="0.25">
      <c r="B384" s="874"/>
      <c r="I384" s="868"/>
    </row>
    <row r="385" spans="2:9" ht="15.75" customHeight="1" x14ac:dyDescent="0.25">
      <c r="B385" s="874"/>
      <c r="I385" s="868"/>
    </row>
    <row r="386" spans="2:9" ht="15.75" customHeight="1" x14ac:dyDescent="0.25">
      <c r="B386" s="874"/>
      <c r="I386" s="868"/>
    </row>
    <row r="387" spans="2:9" ht="15.75" customHeight="1" x14ac:dyDescent="0.25">
      <c r="B387" s="874"/>
      <c r="I387" s="868"/>
    </row>
    <row r="388" spans="2:9" ht="15.75" customHeight="1" x14ac:dyDescent="0.25">
      <c r="B388" s="874"/>
      <c r="I388" s="868"/>
    </row>
    <row r="389" spans="2:9" ht="15.75" customHeight="1" x14ac:dyDescent="0.25">
      <c r="B389" s="874"/>
      <c r="I389" s="868"/>
    </row>
    <row r="390" spans="2:9" ht="15.75" customHeight="1" x14ac:dyDescent="0.25">
      <c r="B390" s="874"/>
      <c r="I390" s="868"/>
    </row>
    <row r="391" spans="2:9" ht="15.75" customHeight="1" x14ac:dyDescent="0.25">
      <c r="B391" s="874"/>
      <c r="I391" s="868"/>
    </row>
    <row r="392" spans="2:9" ht="15.75" customHeight="1" x14ac:dyDescent="0.25">
      <c r="B392" s="874"/>
      <c r="I392" s="868"/>
    </row>
    <row r="393" spans="2:9" ht="15.75" customHeight="1" x14ac:dyDescent="0.25">
      <c r="B393" s="874"/>
      <c r="I393" s="868"/>
    </row>
    <row r="394" spans="2:9" ht="15.75" customHeight="1" x14ac:dyDescent="0.25">
      <c r="B394" s="874"/>
      <c r="I394" s="868"/>
    </row>
    <row r="395" spans="2:9" ht="15.75" customHeight="1" x14ac:dyDescent="0.25">
      <c r="B395" s="874"/>
      <c r="I395" s="868"/>
    </row>
    <row r="396" spans="2:9" ht="15.75" customHeight="1" x14ac:dyDescent="0.25">
      <c r="B396" s="874"/>
      <c r="I396" s="868"/>
    </row>
    <row r="397" spans="2:9" ht="15.75" customHeight="1" x14ac:dyDescent="0.25">
      <c r="B397" s="874"/>
      <c r="I397" s="868"/>
    </row>
    <row r="398" spans="2:9" ht="15.75" customHeight="1" x14ac:dyDescent="0.25">
      <c r="B398" s="874"/>
      <c r="I398" s="868"/>
    </row>
    <row r="399" spans="2:9" ht="15.75" customHeight="1" x14ac:dyDescent="0.25">
      <c r="B399" s="874"/>
      <c r="I399" s="868"/>
    </row>
    <row r="400" spans="2:9" ht="15.75" customHeight="1" x14ac:dyDescent="0.25">
      <c r="B400" s="874"/>
      <c r="I400" s="868"/>
    </row>
    <row r="401" spans="2:9" ht="15.75" customHeight="1" x14ac:dyDescent="0.25">
      <c r="B401" s="874"/>
      <c r="I401" s="868"/>
    </row>
    <row r="402" spans="2:9" ht="15.75" customHeight="1" x14ac:dyDescent="0.25">
      <c r="B402" s="874"/>
      <c r="I402" s="868"/>
    </row>
    <row r="403" spans="2:9" ht="15.75" customHeight="1" x14ac:dyDescent="0.25">
      <c r="B403" s="874"/>
      <c r="I403" s="868"/>
    </row>
    <row r="404" spans="2:9" ht="15.75" customHeight="1" x14ac:dyDescent="0.25">
      <c r="B404" s="874"/>
      <c r="I404" s="868"/>
    </row>
    <row r="405" spans="2:9" ht="15.75" customHeight="1" x14ac:dyDescent="0.25">
      <c r="B405" s="874"/>
      <c r="I405" s="868"/>
    </row>
    <row r="406" spans="2:9" ht="15.75" customHeight="1" x14ac:dyDescent="0.25">
      <c r="B406" s="874"/>
      <c r="I406" s="868"/>
    </row>
    <row r="407" spans="2:9" ht="15.75" customHeight="1" x14ac:dyDescent="0.25">
      <c r="B407" s="874"/>
      <c r="I407" s="868"/>
    </row>
    <row r="408" spans="2:9" ht="15.75" customHeight="1" x14ac:dyDescent="0.25">
      <c r="B408" s="874"/>
      <c r="I408" s="868"/>
    </row>
    <row r="409" spans="2:9" ht="15.75" customHeight="1" x14ac:dyDescent="0.25">
      <c r="B409" s="874"/>
      <c r="I409" s="868"/>
    </row>
    <row r="410" spans="2:9" ht="15.75" customHeight="1" x14ac:dyDescent="0.25">
      <c r="B410" s="874"/>
      <c r="I410" s="868"/>
    </row>
    <row r="411" spans="2:9" ht="15.75" customHeight="1" x14ac:dyDescent="0.25">
      <c r="B411" s="874"/>
      <c r="I411" s="868"/>
    </row>
    <row r="412" spans="2:9" ht="15.75" customHeight="1" x14ac:dyDescent="0.25">
      <c r="B412" s="874"/>
      <c r="I412" s="868"/>
    </row>
    <row r="413" spans="2:9" ht="15.75" customHeight="1" x14ac:dyDescent="0.25">
      <c r="B413" s="874"/>
      <c r="I413" s="868"/>
    </row>
    <row r="414" spans="2:9" ht="15.75" customHeight="1" x14ac:dyDescent="0.25">
      <c r="B414" s="874"/>
      <c r="I414" s="868"/>
    </row>
    <row r="415" spans="2:9" ht="15.75" customHeight="1" x14ac:dyDescent="0.25">
      <c r="B415" s="874"/>
      <c r="I415" s="868"/>
    </row>
    <row r="416" spans="2:9" ht="15.75" customHeight="1" x14ac:dyDescent="0.25">
      <c r="B416" s="874"/>
      <c r="I416" s="868"/>
    </row>
    <row r="417" spans="2:9" ht="15.75" customHeight="1" x14ac:dyDescent="0.25">
      <c r="B417" s="874"/>
      <c r="I417" s="868"/>
    </row>
    <row r="418" spans="2:9" ht="15.75" customHeight="1" x14ac:dyDescent="0.25">
      <c r="B418" s="874"/>
      <c r="I418" s="868"/>
    </row>
    <row r="419" spans="2:9" ht="15.75" customHeight="1" x14ac:dyDescent="0.25">
      <c r="B419" s="874"/>
      <c r="I419" s="868"/>
    </row>
    <row r="420" spans="2:9" ht="15.75" customHeight="1" x14ac:dyDescent="0.25">
      <c r="B420" s="874"/>
      <c r="I420" s="868"/>
    </row>
    <row r="421" spans="2:9" ht="15.75" customHeight="1" x14ac:dyDescent="0.25">
      <c r="B421" s="874"/>
      <c r="I421" s="868"/>
    </row>
    <row r="422" spans="2:9" ht="15.75" customHeight="1" x14ac:dyDescent="0.25">
      <c r="B422" s="874"/>
      <c r="I422" s="868"/>
    </row>
    <row r="423" spans="2:9" ht="15.75" customHeight="1" x14ac:dyDescent="0.25">
      <c r="B423" s="874"/>
      <c r="I423" s="868"/>
    </row>
    <row r="424" spans="2:9" ht="15.75" customHeight="1" x14ac:dyDescent="0.25">
      <c r="B424" s="874"/>
      <c r="I424" s="868"/>
    </row>
    <row r="425" spans="2:9" ht="15.75" customHeight="1" x14ac:dyDescent="0.25">
      <c r="B425" s="874"/>
      <c r="I425" s="868"/>
    </row>
    <row r="426" spans="2:9" ht="15.75" customHeight="1" x14ac:dyDescent="0.25">
      <c r="B426" s="874"/>
      <c r="I426" s="868"/>
    </row>
    <row r="427" spans="2:9" ht="15.75" customHeight="1" x14ac:dyDescent="0.25">
      <c r="B427" s="874"/>
      <c r="I427" s="868"/>
    </row>
    <row r="428" spans="2:9" ht="15.75" customHeight="1" x14ac:dyDescent="0.25">
      <c r="B428" s="874"/>
      <c r="I428" s="868"/>
    </row>
    <row r="429" spans="2:9" ht="15.75" customHeight="1" x14ac:dyDescent="0.25">
      <c r="B429" s="874"/>
      <c r="I429" s="868"/>
    </row>
    <row r="430" spans="2:9" ht="15.75" customHeight="1" x14ac:dyDescent="0.25">
      <c r="B430" s="874"/>
      <c r="I430" s="868"/>
    </row>
    <row r="431" spans="2:9" ht="15.75" customHeight="1" x14ac:dyDescent="0.25">
      <c r="B431" s="874"/>
      <c r="I431" s="868"/>
    </row>
    <row r="432" spans="2:9" ht="15.75" customHeight="1" x14ac:dyDescent="0.25">
      <c r="B432" s="874"/>
      <c r="I432" s="868"/>
    </row>
    <row r="433" spans="2:9" ht="15.75" customHeight="1" x14ac:dyDescent="0.25">
      <c r="B433" s="874"/>
      <c r="I433" s="868"/>
    </row>
    <row r="434" spans="2:9" ht="15.75" customHeight="1" x14ac:dyDescent="0.25">
      <c r="B434" s="874"/>
      <c r="I434" s="868"/>
    </row>
    <row r="435" spans="2:9" ht="15.75" customHeight="1" x14ac:dyDescent="0.25">
      <c r="B435" s="874"/>
      <c r="I435" s="868"/>
    </row>
    <row r="436" spans="2:9" ht="15.75" customHeight="1" x14ac:dyDescent="0.25">
      <c r="B436" s="874"/>
      <c r="I436" s="868"/>
    </row>
    <row r="437" spans="2:9" ht="15.75" customHeight="1" x14ac:dyDescent="0.25">
      <c r="B437" s="874"/>
      <c r="I437" s="868"/>
    </row>
    <row r="438" spans="2:9" ht="15.75" customHeight="1" x14ac:dyDescent="0.25">
      <c r="B438" s="874"/>
      <c r="I438" s="868"/>
    </row>
    <row r="439" spans="2:9" ht="15.75" customHeight="1" x14ac:dyDescent="0.25">
      <c r="B439" s="874"/>
      <c r="I439" s="868"/>
    </row>
    <row r="440" spans="2:9" ht="15.75" customHeight="1" x14ac:dyDescent="0.25">
      <c r="B440" s="874"/>
      <c r="I440" s="868"/>
    </row>
    <row r="441" spans="2:9" ht="15.75" customHeight="1" x14ac:dyDescent="0.25">
      <c r="B441" s="874"/>
      <c r="I441" s="868"/>
    </row>
    <row r="442" spans="2:9" ht="15.75" customHeight="1" x14ac:dyDescent="0.25">
      <c r="B442" s="874"/>
      <c r="I442" s="868"/>
    </row>
    <row r="443" spans="2:9" ht="15.75" customHeight="1" x14ac:dyDescent="0.25">
      <c r="B443" s="874"/>
      <c r="I443" s="868"/>
    </row>
    <row r="444" spans="2:9" ht="15.75" customHeight="1" x14ac:dyDescent="0.25">
      <c r="B444" s="874"/>
      <c r="I444" s="868"/>
    </row>
    <row r="445" spans="2:9" ht="15.75" customHeight="1" x14ac:dyDescent="0.25">
      <c r="B445" s="874"/>
      <c r="I445" s="868"/>
    </row>
    <row r="446" spans="2:9" ht="15.75" customHeight="1" x14ac:dyDescent="0.25">
      <c r="B446" s="874"/>
      <c r="I446" s="868"/>
    </row>
    <row r="447" spans="2:9" ht="15.75" customHeight="1" x14ac:dyDescent="0.25">
      <c r="B447" s="874"/>
      <c r="I447" s="868"/>
    </row>
    <row r="448" spans="2:9" ht="15.75" customHeight="1" x14ac:dyDescent="0.25">
      <c r="B448" s="874"/>
      <c r="I448" s="868"/>
    </row>
    <row r="449" spans="2:9" ht="15.75" customHeight="1" x14ac:dyDescent="0.25">
      <c r="B449" s="874"/>
      <c r="I449" s="868"/>
    </row>
    <row r="450" spans="2:9" ht="15.75" customHeight="1" x14ac:dyDescent="0.25">
      <c r="B450" s="874"/>
      <c r="I450" s="868"/>
    </row>
    <row r="451" spans="2:9" ht="15.75" customHeight="1" x14ac:dyDescent="0.25">
      <c r="B451" s="874"/>
      <c r="I451" s="868"/>
    </row>
    <row r="452" spans="2:9" ht="15.75" customHeight="1" x14ac:dyDescent="0.25">
      <c r="B452" s="874"/>
      <c r="I452" s="868"/>
    </row>
    <row r="453" spans="2:9" ht="15.75" customHeight="1" x14ac:dyDescent="0.25">
      <c r="B453" s="874"/>
      <c r="I453" s="868"/>
    </row>
    <row r="454" spans="2:9" ht="15.75" customHeight="1" x14ac:dyDescent="0.25">
      <c r="B454" s="874"/>
      <c r="I454" s="868"/>
    </row>
    <row r="455" spans="2:9" ht="15.75" customHeight="1" x14ac:dyDescent="0.25">
      <c r="B455" s="874"/>
      <c r="I455" s="868"/>
    </row>
    <row r="456" spans="2:9" ht="15.75" customHeight="1" x14ac:dyDescent="0.25">
      <c r="B456" s="874"/>
      <c r="I456" s="868"/>
    </row>
    <row r="457" spans="2:9" ht="15.75" customHeight="1" x14ac:dyDescent="0.25">
      <c r="B457" s="874"/>
      <c r="I457" s="868"/>
    </row>
    <row r="458" spans="2:9" ht="15.75" customHeight="1" x14ac:dyDescent="0.25">
      <c r="B458" s="874"/>
      <c r="I458" s="868"/>
    </row>
    <row r="459" spans="2:9" ht="15.75" customHeight="1" x14ac:dyDescent="0.25">
      <c r="B459" s="874"/>
      <c r="I459" s="868"/>
    </row>
    <row r="460" spans="2:9" ht="15.75" customHeight="1" x14ac:dyDescent="0.25">
      <c r="B460" s="874"/>
      <c r="I460" s="868"/>
    </row>
    <row r="461" spans="2:9" ht="15.75" customHeight="1" x14ac:dyDescent="0.25">
      <c r="B461" s="874"/>
      <c r="I461" s="868"/>
    </row>
    <row r="462" spans="2:9" ht="15.75" customHeight="1" x14ac:dyDescent="0.25">
      <c r="B462" s="874"/>
      <c r="I462" s="868"/>
    </row>
    <row r="463" spans="2:9" ht="15.75" customHeight="1" x14ac:dyDescent="0.25">
      <c r="B463" s="874"/>
      <c r="I463" s="868"/>
    </row>
    <row r="464" spans="2:9" ht="15.75" customHeight="1" x14ac:dyDescent="0.25">
      <c r="B464" s="874"/>
      <c r="I464" s="868"/>
    </row>
    <row r="465" spans="2:9" ht="15.75" customHeight="1" x14ac:dyDescent="0.25">
      <c r="B465" s="874"/>
      <c r="I465" s="868"/>
    </row>
    <row r="466" spans="2:9" ht="15.75" customHeight="1" x14ac:dyDescent="0.25">
      <c r="B466" s="874"/>
      <c r="I466" s="868"/>
    </row>
    <row r="467" spans="2:9" ht="15.75" customHeight="1" x14ac:dyDescent="0.25">
      <c r="B467" s="874"/>
      <c r="I467" s="868"/>
    </row>
    <row r="468" spans="2:9" ht="15.75" customHeight="1" x14ac:dyDescent="0.25">
      <c r="B468" s="874"/>
      <c r="I468" s="868"/>
    </row>
    <row r="469" spans="2:9" ht="15.75" customHeight="1" x14ac:dyDescent="0.25">
      <c r="B469" s="874"/>
      <c r="I469" s="868"/>
    </row>
    <row r="470" spans="2:9" ht="15.75" customHeight="1" x14ac:dyDescent="0.25">
      <c r="B470" s="874"/>
      <c r="I470" s="868"/>
    </row>
    <row r="471" spans="2:9" ht="15.75" customHeight="1" x14ac:dyDescent="0.25">
      <c r="B471" s="874"/>
      <c r="I471" s="868"/>
    </row>
    <row r="472" spans="2:9" ht="15.75" customHeight="1" x14ac:dyDescent="0.25">
      <c r="B472" s="874"/>
      <c r="I472" s="868"/>
    </row>
    <row r="473" spans="2:9" ht="15.75" customHeight="1" x14ac:dyDescent="0.25">
      <c r="B473" s="874"/>
      <c r="I473" s="868"/>
    </row>
    <row r="474" spans="2:9" ht="15.75" customHeight="1" x14ac:dyDescent="0.25">
      <c r="B474" s="874"/>
      <c r="I474" s="868"/>
    </row>
    <row r="475" spans="2:9" ht="15.75" customHeight="1" x14ac:dyDescent="0.25">
      <c r="B475" s="874"/>
      <c r="I475" s="868"/>
    </row>
    <row r="476" spans="2:9" ht="15.75" customHeight="1" x14ac:dyDescent="0.25">
      <c r="B476" s="874"/>
      <c r="I476" s="868"/>
    </row>
    <row r="477" spans="2:9" ht="15.75" customHeight="1" x14ac:dyDescent="0.25">
      <c r="B477" s="874"/>
      <c r="I477" s="868"/>
    </row>
    <row r="478" spans="2:9" ht="15.75" customHeight="1" x14ac:dyDescent="0.25">
      <c r="B478" s="874"/>
      <c r="I478" s="868"/>
    </row>
    <row r="479" spans="2:9" ht="15.75" customHeight="1" x14ac:dyDescent="0.25">
      <c r="B479" s="874"/>
      <c r="I479" s="868"/>
    </row>
    <row r="480" spans="2:9" ht="15.75" customHeight="1" x14ac:dyDescent="0.25">
      <c r="B480" s="874"/>
      <c r="I480" s="868"/>
    </row>
    <row r="481" spans="2:9" ht="15.75" customHeight="1" x14ac:dyDescent="0.25">
      <c r="B481" s="874"/>
      <c r="I481" s="868"/>
    </row>
    <row r="482" spans="2:9" ht="15.75" customHeight="1" x14ac:dyDescent="0.25">
      <c r="B482" s="874"/>
      <c r="I482" s="868"/>
    </row>
    <row r="483" spans="2:9" ht="15.75" customHeight="1" x14ac:dyDescent="0.25">
      <c r="B483" s="874"/>
      <c r="I483" s="868"/>
    </row>
    <row r="484" spans="2:9" ht="15.75" customHeight="1" x14ac:dyDescent="0.25">
      <c r="B484" s="874"/>
      <c r="I484" s="868"/>
    </row>
    <row r="485" spans="2:9" ht="15.75" customHeight="1" x14ac:dyDescent="0.25">
      <c r="B485" s="874"/>
      <c r="I485" s="868"/>
    </row>
    <row r="486" spans="2:9" ht="15.75" customHeight="1" x14ac:dyDescent="0.25">
      <c r="B486" s="874"/>
      <c r="I486" s="868"/>
    </row>
    <row r="487" spans="2:9" ht="15.75" customHeight="1" x14ac:dyDescent="0.25">
      <c r="B487" s="874"/>
      <c r="I487" s="868"/>
    </row>
    <row r="488" spans="2:9" ht="15.75" customHeight="1" x14ac:dyDescent="0.25">
      <c r="B488" s="874"/>
      <c r="I488" s="868"/>
    </row>
    <row r="489" spans="2:9" ht="15.75" customHeight="1" x14ac:dyDescent="0.25">
      <c r="B489" s="874"/>
      <c r="I489" s="868"/>
    </row>
    <row r="490" spans="2:9" ht="15.75" customHeight="1" x14ac:dyDescent="0.25">
      <c r="B490" s="874"/>
      <c r="I490" s="868"/>
    </row>
    <row r="491" spans="2:9" ht="15.75" customHeight="1" x14ac:dyDescent="0.25">
      <c r="B491" s="874"/>
      <c r="I491" s="868"/>
    </row>
    <row r="492" spans="2:9" ht="15.75" customHeight="1" x14ac:dyDescent="0.25">
      <c r="B492" s="874"/>
      <c r="I492" s="868"/>
    </row>
    <row r="493" spans="2:9" ht="15.75" customHeight="1" x14ac:dyDescent="0.25">
      <c r="B493" s="874"/>
      <c r="I493" s="868"/>
    </row>
    <row r="494" spans="2:9" ht="15.75" customHeight="1" x14ac:dyDescent="0.25">
      <c r="B494" s="874"/>
      <c r="I494" s="868"/>
    </row>
    <row r="495" spans="2:9" ht="15.75" customHeight="1" x14ac:dyDescent="0.25">
      <c r="B495" s="874"/>
      <c r="I495" s="868"/>
    </row>
    <row r="496" spans="2:9" ht="15.75" customHeight="1" x14ac:dyDescent="0.25">
      <c r="B496" s="874"/>
      <c r="I496" s="868"/>
    </row>
    <row r="497" spans="2:9" ht="15.75" customHeight="1" x14ac:dyDescent="0.25">
      <c r="B497" s="874"/>
      <c r="I497" s="868"/>
    </row>
    <row r="498" spans="2:9" ht="15.75" customHeight="1" x14ac:dyDescent="0.25">
      <c r="B498" s="874"/>
      <c r="I498" s="868"/>
    </row>
    <row r="499" spans="2:9" ht="15.75" customHeight="1" x14ac:dyDescent="0.25">
      <c r="B499" s="874"/>
      <c r="I499" s="868"/>
    </row>
    <row r="500" spans="2:9" ht="15.75" customHeight="1" x14ac:dyDescent="0.25">
      <c r="B500" s="874"/>
      <c r="I500" s="868"/>
    </row>
    <row r="501" spans="2:9" ht="15.75" customHeight="1" x14ac:dyDescent="0.25">
      <c r="B501" s="874"/>
      <c r="I501" s="868"/>
    </row>
    <row r="502" spans="2:9" ht="15.75" customHeight="1" x14ac:dyDescent="0.25">
      <c r="B502" s="874"/>
      <c r="I502" s="868"/>
    </row>
    <row r="503" spans="2:9" ht="15.75" customHeight="1" x14ac:dyDescent="0.25">
      <c r="B503" s="874"/>
      <c r="I503" s="868"/>
    </row>
    <row r="504" spans="2:9" ht="15.75" customHeight="1" x14ac:dyDescent="0.25">
      <c r="B504" s="874"/>
      <c r="I504" s="868"/>
    </row>
    <row r="505" spans="2:9" ht="15.75" customHeight="1" x14ac:dyDescent="0.25">
      <c r="B505" s="874"/>
      <c r="I505" s="868"/>
    </row>
    <row r="506" spans="2:9" ht="15.75" customHeight="1" x14ac:dyDescent="0.25">
      <c r="B506" s="874"/>
      <c r="I506" s="868"/>
    </row>
    <row r="507" spans="2:9" ht="15.75" customHeight="1" x14ac:dyDescent="0.25">
      <c r="B507" s="874"/>
      <c r="I507" s="868"/>
    </row>
    <row r="508" spans="2:9" ht="15.75" customHeight="1" x14ac:dyDescent="0.25">
      <c r="B508" s="874"/>
      <c r="I508" s="868"/>
    </row>
    <row r="509" spans="2:9" ht="15.75" customHeight="1" x14ac:dyDescent="0.25">
      <c r="B509" s="874"/>
      <c r="I509" s="868"/>
    </row>
    <row r="510" spans="2:9" ht="15.75" customHeight="1" x14ac:dyDescent="0.25">
      <c r="B510" s="874"/>
      <c r="I510" s="868"/>
    </row>
    <row r="511" spans="2:9" ht="15.75" customHeight="1" x14ac:dyDescent="0.25">
      <c r="B511" s="874"/>
      <c r="I511" s="868"/>
    </row>
    <row r="512" spans="2:9" ht="15.75" customHeight="1" x14ac:dyDescent="0.25">
      <c r="B512" s="874"/>
      <c r="I512" s="868"/>
    </row>
    <row r="513" spans="2:9" ht="15.75" customHeight="1" x14ac:dyDescent="0.25">
      <c r="B513" s="874"/>
      <c r="I513" s="868"/>
    </row>
    <row r="514" spans="2:9" ht="15.75" customHeight="1" x14ac:dyDescent="0.25">
      <c r="B514" s="874"/>
      <c r="I514" s="868"/>
    </row>
    <row r="515" spans="2:9" ht="15.75" customHeight="1" x14ac:dyDescent="0.25">
      <c r="B515" s="874"/>
      <c r="I515" s="868"/>
    </row>
    <row r="516" spans="2:9" ht="15.75" customHeight="1" x14ac:dyDescent="0.25">
      <c r="B516" s="874"/>
      <c r="I516" s="868"/>
    </row>
    <row r="517" spans="2:9" ht="15.75" customHeight="1" x14ac:dyDescent="0.25">
      <c r="B517" s="874"/>
      <c r="I517" s="868"/>
    </row>
    <row r="518" spans="2:9" ht="15.75" customHeight="1" x14ac:dyDescent="0.25">
      <c r="B518" s="874"/>
      <c r="I518" s="868"/>
    </row>
    <row r="519" spans="2:9" ht="15.75" customHeight="1" x14ac:dyDescent="0.25">
      <c r="B519" s="874"/>
      <c r="I519" s="868"/>
    </row>
    <row r="520" spans="2:9" ht="15.75" customHeight="1" x14ac:dyDescent="0.25">
      <c r="B520" s="874"/>
      <c r="I520" s="868"/>
    </row>
    <row r="521" spans="2:9" ht="15.75" customHeight="1" x14ac:dyDescent="0.25">
      <c r="B521" s="874"/>
      <c r="I521" s="868"/>
    </row>
    <row r="522" spans="2:9" ht="15.75" customHeight="1" x14ac:dyDescent="0.25">
      <c r="B522" s="874"/>
      <c r="I522" s="868"/>
    </row>
    <row r="523" spans="2:9" ht="15.75" customHeight="1" x14ac:dyDescent="0.25">
      <c r="B523" s="874"/>
      <c r="I523" s="868"/>
    </row>
    <row r="524" spans="2:9" ht="15.75" customHeight="1" x14ac:dyDescent="0.25">
      <c r="B524" s="874"/>
      <c r="I524" s="868"/>
    </row>
    <row r="525" spans="2:9" ht="15.75" customHeight="1" x14ac:dyDescent="0.25">
      <c r="B525" s="874"/>
      <c r="I525" s="868"/>
    </row>
    <row r="526" spans="2:9" ht="15.75" customHeight="1" x14ac:dyDescent="0.25">
      <c r="B526" s="874"/>
      <c r="I526" s="868"/>
    </row>
    <row r="527" spans="2:9" ht="15.75" customHeight="1" x14ac:dyDescent="0.25">
      <c r="B527" s="874"/>
      <c r="I527" s="868"/>
    </row>
    <row r="528" spans="2:9" ht="15.75" customHeight="1" x14ac:dyDescent="0.25">
      <c r="B528" s="874"/>
      <c r="I528" s="868"/>
    </row>
    <row r="529" spans="2:9" ht="15.75" customHeight="1" x14ac:dyDescent="0.25">
      <c r="B529" s="874"/>
      <c r="I529" s="868"/>
    </row>
    <row r="530" spans="2:9" ht="15.75" customHeight="1" x14ac:dyDescent="0.25">
      <c r="B530" s="874"/>
      <c r="I530" s="868"/>
    </row>
    <row r="531" spans="2:9" ht="15.75" customHeight="1" x14ac:dyDescent="0.25">
      <c r="B531" s="874"/>
      <c r="I531" s="868"/>
    </row>
    <row r="532" spans="2:9" ht="15.75" customHeight="1" x14ac:dyDescent="0.25">
      <c r="B532" s="874"/>
      <c r="I532" s="868"/>
    </row>
    <row r="533" spans="2:9" ht="15.75" customHeight="1" x14ac:dyDescent="0.25">
      <c r="B533" s="874"/>
      <c r="I533" s="868"/>
    </row>
    <row r="534" spans="2:9" ht="15.75" customHeight="1" x14ac:dyDescent="0.25">
      <c r="B534" s="874"/>
      <c r="I534" s="868"/>
    </row>
    <row r="535" spans="2:9" ht="15.75" customHeight="1" x14ac:dyDescent="0.25">
      <c r="B535" s="874"/>
      <c r="I535" s="868"/>
    </row>
    <row r="536" spans="2:9" ht="15.75" customHeight="1" x14ac:dyDescent="0.25">
      <c r="B536" s="874"/>
      <c r="I536" s="868"/>
    </row>
    <row r="537" spans="2:9" ht="15.75" customHeight="1" x14ac:dyDescent="0.25">
      <c r="B537" s="874"/>
      <c r="I537" s="868"/>
    </row>
    <row r="538" spans="2:9" ht="15.75" customHeight="1" x14ac:dyDescent="0.25">
      <c r="B538" s="874"/>
      <c r="I538" s="868"/>
    </row>
    <row r="539" spans="2:9" ht="15.75" customHeight="1" x14ac:dyDescent="0.25">
      <c r="B539" s="874"/>
      <c r="I539" s="868"/>
    </row>
    <row r="540" spans="2:9" ht="15.75" customHeight="1" x14ac:dyDescent="0.25">
      <c r="B540" s="874"/>
      <c r="I540" s="868"/>
    </row>
    <row r="541" spans="2:9" ht="15.75" customHeight="1" x14ac:dyDescent="0.25">
      <c r="B541" s="874"/>
      <c r="I541" s="868"/>
    </row>
    <row r="542" spans="2:9" ht="15.75" customHeight="1" x14ac:dyDescent="0.25">
      <c r="B542" s="874"/>
      <c r="I542" s="868"/>
    </row>
    <row r="543" spans="2:9" ht="15.75" customHeight="1" x14ac:dyDescent="0.25">
      <c r="B543" s="874"/>
      <c r="I543" s="868"/>
    </row>
    <row r="544" spans="2:9" ht="15.75" customHeight="1" x14ac:dyDescent="0.25">
      <c r="B544" s="874"/>
      <c r="I544" s="868"/>
    </row>
    <row r="545" spans="2:9" ht="15.75" customHeight="1" x14ac:dyDescent="0.25">
      <c r="B545" s="874"/>
      <c r="I545" s="868"/>
    </row>
    <row r="546" spans="2:9" ht="15.75" customHeight="1" x14ac:dyDescent="0.25">
      <c r="B546" s="874"/>
      <c r="I546" s="868"/>
    </row>
    <row r="547" spans="2:9" ht="15.75" customHeight="1" x14ac:dyDescent="0.25">
      <c r="B547" s="874"/>
      <c r="I547" s="868"/>
    </row>
    <row r="548" spans="2:9" ht="15.75" customHeight="1" x14ac:dyDescent="0.25">
      <c r="B548" s="874"/>
      <c r="I548" s="868"/>
    </row>
    <row r="549" spans="2:9" ht="15.75" customHeight="1" x14ac:dyDescent="0.25">
      <c r="B549" s="874"/>
      <c r="I549" s="868"/>
    </row>
    <row r="550" spans="2:9" ht="15.75" customHeight="1" x14ac:dyDescent="0.25">
      <c r="B550" s="874"/>
      <c r="I550" s="868"/>
    </row>
    <row r="551" spans="2:9" ht="15.75" customHeight="1" x14ac:dyDescent="0.25">
      <c r="B551" s="874"/>
      <c r="I551" s="868"/>
    </row>
    <row r="552" spans="2:9" ht="15.75" customHeight="1" x14ac:dyDescent="0.25">
      <c r="B552" s="874"/>
      <c r="I552" s="868"/>
    </row>
    <row r="553" spans="2:9" ht="15.75" customHeight="1" x14ac:dyDescent="0.25">
      <c r="B553" s="874"/>
      <c r="I553" s="868"/>
    </row>
    <row r="554" spans="2:9" ht="15.75" customHeight="1" x14ac:dyDescent="0.25">
      <c r="B554" s="874"/>
      <c r="I554" s="868"/>
    </row>
    <row r="555" spans="2:9" ht="15.75" customHeight="1" x14ac:dyDescent="0.25">
      <c r="B555" s="874"/>
      <c r="I555" s="868"/>
    </row>
    <row r="556" spans="2:9" ht="15.75" customHeight="1" x14ac:dyDescent="0.25">
      <c r="B556" s="874"/>
      <c r="I556" s="868"/>
    </row>
    <row r="557" spans="2:9" ht="15.75" customHeight="1" x14ac:dyDescent="0.25">
      <c r="B557" s="874"/>
      <c r="I557" s="868"/>
    </row>
    <row r="558" spans="2:9" ht="15.75" customHeight="1" x14ac:dyDescent="0.25">
      <c r="B558" s="874"/>
      <c r="I558" s="868"/>
    </row>
    <row r="559" spans="2:9" ht="15.75" customHeight="1" x14ac:dyDescent="0.25">
      <c r="B559" s="874"/>
      <c r="I559" s="868"/>
    </row>
    <row r="560" spans="2:9" ht="15.75" customHeight="1" x14ac:dyDescent="0.25">
      <c r="B560" s="874"/>
      <c r="I560" s="868"/>
    </row>
    <row r="561" spans="2:9" ht="15.75" customHeight="1" x14ac:dyDescent="0.25">
      <c r="B561" s="874"/>
      <c r="I561" s="868"/>
    </row>
    <row r="562" spans="2:9" ht="15.75" customHeight="1" x14ac:dyDescent="0.25">
      <c r="B562" s="874"/>
      <c r="I562" s="868"/>
    </row>
    <row r="563" spans="2:9" ht="15.75" customHeight="1" x14ac:dyDescent="0.25">
      <c r="B563" s="874"/>
      <c r="I563" s="868"/>
    </row>
    <row r="564" spans="2:9" ht="15.75" customHeight="1" x14ac:dyDescent="0.25">
      <c r="B564" s="874"/>
      <c r="I564" s="868"/>
    </row>
    <row r="565" spans="2:9" ht="15.75" customHeight="1" x14ac:dyDescent="0.25">
      <c r="B565" s="874"/>
      <c r="I565" s="868"/>
    </row>
    <row r="566" spans="2:9" ht="15.75" customHeight="1" x14ac:dyDescent="0.25">
      <c r="B566" s="874"/>
      <c r="I566" s="868"/>
    </row>
    <row r="567" spans="2:9" ht="15.75" customHeight="1" x14ac:dyDescent="0.25">
      <c r="B567" s="874"/>
      <c r="I567" s="868"/>
    </row>
    <row r="568" spans="2:9" ht="15.75" customHeight="1" x14ac:dyDescent="0.25">
      <c r="B568" s="874"/>
      <c r="I568" s="868"/>
    </row>
    <row r="569" spans="2:9" ht="15.75" customHeight="1" x14ac:dyDescent="0.25">
      <c r="B569" s="874"/>
      <c r="I569" s="868"/>
    </row>
    <row r="570" spans="2:9" ht="15.75" customHeight="1" x14ac:dyDescent="0.25">
      <c r="B570" s="874"/>
      <c r="I570" s="868"/>
    </row>
    <row r="571" spans="2:9" ht="15.75" customHeight="1" x14ac:dyDescent="0.25">
      <c r="B571" s="874"/>
      <c r="I571" s="868"/>
    </row>
    <row r="572" spans="2:9" ht="15.75" customHeight="1" x14ac:dyDescent="0.25">
      <c r="B572" s="874"/>
      <c r="I572" s="868"/>
    </row>
    <row r="573" spans="2:9" ht="15.75" customHeight="1" x14ac:dyDescent="0.25">
      <c r="B573" s="874"/>
      <c r="I573" s="868"/>
    </row>
    <row r="574" spans="2:9" ht="15.75" customHeight="1" x14ac:dyDescent="0.25">
      <c r="B574" s="874"/>
      <c r="I574" s="868"/>
    </row>
    <row r="575" spans="2:9" ht="15.75" customHeight="1" x14ac:dyDescent="0.25">
      <c r="B575" s="874"/>
      <c r="I575" s="868"/>
    </row>
    <row r="576" spans="2:9" ht="15.75" customHeight="1" x14ac:dyDescent="0.25">
      <c r="B576" s="874"/>
      <c r="I576" s="868"/>
    </row>
    <row r="577" spans="2:9" ht="15.75" customHeight="1" x14ac:dyDescent="0.25">
      <c r="B577" s="874"/>
      <c r="I577" s="868"/>
    </row>
    <row r="578" spans="2:9" ht="15.75" customHeight="1" x14ac:dyDescent="0.25">
      <c r="B578" s="874"/>
      <c r="I578" s="868"/>
    </row>
    <row r="579" spans="2:9" ht="15.75" customHeight="1" x14ac:dyDescent="0.25">
      <c r="B579" s="874"/>
      <c r="I579" s="868"/>
    </row>
    <row r="580" spans="2:9" ht="15.75" customHeight="1" x14ac:dyDescent="0.25">
      <c r="B580" s="874"/>
      <c r="I580" s="868"/>
    </row>
    <row r="581" spans="2:9" ht="15.75" customHeight="1" x14ac:dyDescent="0.25">
      <c r="B581" s="874"/>
      <c r="I581" s="868"/>
    </row>
    <row r="582" spans="2:9" ht="15.75" customHeight="1" x14ac:dyDescent="0.25">
      <c r="B582" s="874"/>
      <c r="I582" s="868"/>
    </row>
    <row r="583" spans="2:9" ht="15.75" customHeight="1" x14ac:dyDescent="0.25">
      <c r="B583" s="874"/>
      <c r="I583" s="868"/>
    </row>
    <row r="584" spans="2:9" ht="15.75" customHeight="1" x14ac:dyDescent="0.25">
      <c r="B584" s="874"/>
      <c r="I584" s="868"/>
    </row>
    <row r="585" spans="2:9" ht="15.75" customHeight="1" x14ac:dyDescent="0.25">
      <c r="B585" s="874"/>
      <c r="I585" s="868"/>
    </row>
    <row r="586" spans="2:9" ht="15.75" customHeight="1" x14ac:dyDescent="0.25">
      <c r="B586" s="874"/>
      <c r="I586" s="868"/>
    </row>
    <row r="587" spans="2:9" ht="15.75" customHeight="1" x14ac:dyDescent="0.25">
      <c r="B587" s="874"/>
      <c r="I587" s="868"/>
    </row>
    <row r="588" spans="2:9" ht="15.75" customHeight="1" x14ac:dyDescent="0.25">
      <c r="B588" s="874"/>
      <c r="I588" s="868"/>
    </row>
    <row r="589" spans="2:9" ht="15.75" customHeight="1" x14ac:dyDescent="0.25">
      <c r="B589" s="874"/>
      <c r="I589" s="868"/>
    </row>
    <row r="590" spans="2:9" ht="15.75" customHeight="1" x14ac:dyDescent="0.25">
      <c r="B590" s="874"/>
      <c r="I590" s="868"/>
    </row>
    <row r="591" spans="2:9" ht="15.75" customHeight="1" x14ac:dyDescent="0.25">
      <c r="B591" s="874"/>
      <c r="I591" s="868"/>
    </row>
    <row r="592" spans="2:9" ht="15.75" customHeight="1" x14ac:dyDescent="0.25">
      <c r="B592" s="874"/>
      <c r="I592" s="868"/>
    </row>
    <row r="593" spans="2:9" ht="15.75" customHeight="1" x14ac:dyDescent="0.25">
      <c r="B593" s="874"/>
      <c r="I593" s="868"/>
    </row>
    <row r="594" spans="2:9" ht="15.75" customHeight="1" x14ac:dyDescent="0.25">
      <c r="B594" s="874"/>
      <c r="I594" s="868"/>
    </row>
    <row r="595" spans="2:9" ht="15.75" customHeight="1" x14ac:dyDescent="0.25">
      <c r="B595" s="874"/>
      <c r="I595" s="868"/>
    </row>
    <row r="596" spans="2:9" ht="15.75" customHeight="1" x14ac:dyDescent="0.25">
      <c r="B596" s="874"/>
      <c r="I596" s="868"/>
    </row>
    <row r="597" spans="2:9" ht="15.75" customHeight="1" x14ac:dyDescent="0.25">
      <c r="B597" s="874"/>
      <c r="I597" s="868"/>
    </row>
    <row r="598" spans="2:9" ht="15.75" customHeight="1" x14ac:dyDescent="0.25">
      <c r="B598" s="874"/>
      <c r="I598" s="868"/>
    </row>
    <row r="599" spans="2:9" ht="15.75" customHeight="1" x14ac:dyDescent="0.25">
      <c r="B599" s="874"/>
      <c r="I599" s="868"/>
    </row>
    <row r="600" spans="2:9" ht="15.75" customHeight="1" x14ac:dyDescent="0.25">
      <c r="B600" s="874"/>
      <c r="I600" s="868"/>
    </row>
    <row r="601" spans="2:9" ht="15.75" customHeight="1" x14ac:dyDescent="0.25">
      <c r="B601" s="874"/>
      <c r="I601" s="868"/>
    </row>
    <row r="602" spans="2:9" ht="15.75" customHeight="1" x14ac:dyDescent="0.25">
      <c r="B602" s="874"/>
      <c r="I602" s="868"/>
    </row>
    <row r="603" spans="2:9" ht="15.75" customHeight="1" x14ac:dyDescent="0.25">
      <c r="B603" s="874"/>
      <c r="I603" s="868"/>
    </row>
    <row r="604" spans="2:9" ht="15.75" customHeight="1" x14ac:dyDescent="0.25">
      <c r="B604" s="874"/>
      <c r="I604" s="868"/>
    </row>
    <row r="605" spans="2:9" ht="15.75" customHeight="1" x14ac:dyDescent="0.25">
      <c r="B605" s="874"/>
      <c r="I605" s="868"/>
    </row>
    <row r="606" spans="2:9" ht="15.75" customHeight="1" x14ac:dyDescent="0.25">
      <c r="B606" s="874"/>
      <c r="I606" s="868"/>
    </row>
    <row r="607" spans="2:9" ht="15.75" customHeight="1" x14ac:dyDescent="0.25">
      <c r="B607" s="874"/>
      <c r="I607" s="868"/>
    </row>
    <row r="608" spans="2:9" ht="15.75" customHeight="1" x14ac:dyDescent="0.25">
      <c r="B608" s="874"/>
      <c r="I608" s="868"/>
    </row>
    <row r="609" spans="2:9" ht="15.75" customHeight="1" x14ac:dyDescent="0.25">
      <c r="B609" s="874"/>
      <c r="I609" s="868"/>
    </row>
    <row r="610" spans="2:9" ht="15.75" customHeight="1" x14ac:dyDescent="0.25">
      <c r="B610" s="874"/>
      <c r="I610" s="868"/>
    </row>
    <row r="611" spans="2:9" ht="15.75" customHeight="1" x14ac:dyDescent="0.25">
      <c r="B611" s="874"/>
      <c r="I611" s="868"/>
    </row>
    <row r="612" spans="2:9" ht="15.75" customHeight="1" x14ac:dyDescent="0.25">
      <c r="B612" s="874"/>
      <c r="I612" s="868"/>
    </row>
    <row r="613" spans="2:9" ht="15.75" customHeight="1" x14ac:dyDescent="0.25">
      <c r="B613" s="874"/>
      <c r="I613" s="868"/>
    </row>
    <row r="614" spans="2:9" ht="15.75" customHeight="1" x14ac:dyDescent="0.25">
      <c r="B614" s="874"/>
      <c r="I614" s="868"/>
    </row>
    <row r="615" spans="2:9" ht="15.75" customHeight="1" x14ac:dyDescent="0.25">
      <c r="B615" s="874"/>
      <c r="I615" s="868"/>
    </row>
    <row r="616" spans="2:9" ht="15.75" customHeight="1" x14ac:dyDescent="0.25">
      <c r="B616" s="874"/>
      <c r="I616" s="868"/>
    </row>
    <row r="617" spans="2:9" ht="15.75" customHeight="1" x14ac:dyDescent="0.25">
      <c r="B617" s="874"/>
      <c r="I617" s="868"/>
    </row>
    <row r="618" spans="2:9" ht="15.75" customHeight="1" x14ac:dyDescent="0.25">
      <c r="B618" s="874"/>
      <c r="I618" s="868"/>
    </row>
    <row r="619" spans="2:9" ht="15.75" customHeight="1" x14ac:dyDescent="0.25">
      <c r="B619" s="874"/>
      <c r="I619" s="868"/>
    </row>
    <row r="620" spans="2:9" ht="15.75" customHeight="1" x14ac:dyDescent="0.25">
      <c r="B620" s="874"/>
      <c r="I620" s="868"/>
    </row>
    <row r="621" spans="2:9" ht="15.75" customHeight="1" x14ac:dyDescent="0.25">
      <c r="B621" s="874"/>
      <c r="I621" s="868"/>
    </row>
    <row r="622" spans="2:9" ht="15.75" customHeight="1" x14ac:dyDescent="0.25">
      <c r="B622" s="874"/>
      <c r="I622" s="868"/>
    </row>
    <row r="623" spans="2:9" ht="15.75" customHeight="1" x14ac:dyDescent="0.25">
      <c r="B623" s="874"/>
      <c r="I623" s="868"/>
    </row>
    <row r="624" spans="2:9" ht="15.75" customHeight="1" x14ac:dyDescent="0.25">
      <c r="B624" s="874"/>
      <c r="I624" s="868"/>
    </row>
    <row r="625" spans="2:9" ht="15.75" customHeight="1" x14ac:dyDescent="0.25">
      <c r="B625" s="874"/>
      <c r="I625" s="868"/>
    </row>
    <row r="626" spans="2:9" ht="15.75" customHeight="1" x14ac:dyDescent="0.25">
      <c r="B626" s="874"/>
      <c r="I626" s="868"/>
    </row>
    <row r="627" spans="2:9" ht="15.75" customHeight="1" x14ac:dyDescent="0.25">
      <c r="B627" s="874"/>
      <c r="I627" s="868"/>
    </row>
    <row r="628" spans="2:9" ht="15.75" customHeight="1" x14ac:dyDescent="0.25">
      <c r="B628" s="874"/>
      <c r="I628" s="868"/>
    </row>
    <row r="629" spans="2:9" ht="15.75" customHeight="1" x14ac:dyDescent="0.25">
      <c r="B629" s="874"/>
      <c r="I629" s="868"/>
    </row>
    <row r="630" spans="2:9" ht="15.75" customHeight="1" x14ac:dyDescent="0.25">
      <c r="B630" s="874"/>
      <c r="I630" s="868"/>
    </row>
    <row r="631" spans="2:9" ht="15.75" customHeight="1" x14ac:dyDescent="0.25">
      <c r="B631" s="874"/>
      <c r="I631" s="868"/>
    </row>
    <row r="632" spans="2:9" ht="15.75" customHeight="1" x14ac:dyDescent="0.25">
      <c r="B632" s="874"/>
      <c r="I632" s="868"/>
    </row>
    <row r="633" spans="2:9" ht="15.75" customHeight="1" x14ac:dyDescent="0.25">
      <c r="B633" s="874"/>
      <c r="I633" s="868"/>
    </row>
    <row r="634" spans="2:9" ht="15.75" customHeight="1" x14ac:dyDescent="0.25">
      <c r="B634" s="874"/>
      <c r="I634" s="868"/>
    </row>
    <row r="635" spans="2:9" ht="15.75" customHeight="1" x14ac:dyDescent="0.25">
      <c r="B635" s="874"/>
      <c r="I635" s="868"/>
    </row>
    <row r="636" spans="2:9" ht="15.75" customHeight="1" x14ac:dyDescent="0.25">
      <c r="B636" s="874"/>
      <c r="I636" s="868"/>
    </row>
    <row r="637" spans="2:9" ht="15.75" customHeight="1" x14ac:dyDescent="0.25">
      <c r="B637" s="874"/>
      <c r="I637" s="868"/>
    </row>
    <row r="638" spans="2:9" ht="15.75" customHeight="1" x14ac:dyDescent="0.25">
      <c r="B638" s="874"/>
      <c r="I638" s="868"/>
    </row>
    <row r="639" spans="2:9" ht="15.75" customHeight="1" x14ac:dyDescent="0.25">
      <c r="B639" s="874"/>
      <c r="I639" s="868"/>
    </row>
    <row r="640" spans="2:9" ht="15.75" customHeight="1" x14ac:dyDescent="0.25">
      <c r="B640" s="874"/>
      <c r="I640" s="868"/>
    </row>
    <row r="641" spans="2:9" ht="15.75" customHeight="1" x14ac:dyDescent="0.25">
      <c r="B641" s="874"/>
      <c r="I641" s="868"/>
    </row>
    <row r="642" spans="2:9" ht="15.75" customHeight="1" x14ac:dyDescent="0.25">
      <c r="B642" s="874"/>
      <c r="I642" s="868"/>
    </row>
    <row r="643" spans="2:9" ht="15.75" customHeight="1" x14ac:dyDescent="0.25">
      <c r="B643" s="874"/>
      <c r="I643" s="868"/>
    </row>
    <row r="644" spans="2:9" ht="15.75" customHeight="1" x14ac:dyDescent="0.25">
      <c r="B644" s="874"/>
      <c r="I644" s="868"/>
    </row>
    <row r="645" spans="2:9" ht="15.75" customHeight="1" x14ac:dyDescent="0.25">
      <c r="B645" s="874"/>
      <c r="I645" s="868"/>
    </row>
    <row r="646" spans="2:9" ht="15.75" customHeight="1" x14ac:dyDescent="0.25">
      <c r="B646" s="874"/>
      <c r="I646" s="868"/>
    </row>
    <row r="647" spans="2:9" ht="15.75" customHeight="1" x14ac:dyDescent="0.25">
      <c r="B647" s="874"/>
      <c r="I647" s="868"/>
    </row>
    <row r="648" spans="2:9" ht="15.75" customHeight="1" x14ac:dyDescent="0.25">
      <c r="B648" s="874"/>
      <c r="I648" s="868"/>
    </row>
    <row r="649" spans="2:9" ht="15.75" customHeight="1" x14ac:dyDescent="0.25">
      <c r="B649" s="874"/>
      <c r="I649" s="868"/>
    </row>
    <row r="650" spans="2:9" ht="15.75" customHeight="1" x14ac:dyDescent="0.25">
      <c r="B650" s="874"/>
      <c r="I650" s="868"/>
    </row>
    <row r="651" spans="2:9" ht="15.75" customHeight="1" x14ac:dyDescent="0.25">
      <c r="B651" s="874"/>
      <c r="I651" s="868"/>
    </row>
    <row r="652" spans="2:9" ht="15.75" customHeight="1" x14ac:dyDescent="0.25">
      <c r="B652" s="874"/>
      <c r="I652" s="868"/>
    </row>
    <row r="653" spans="2:9" ht="15.75" customHeight="1" x14ac:dyDescent="0.25">
      <c r="B653" s="874"/>
      <c r="I653" s="868"/>
    </row>
    <row r="654" spans="2:9" ht="15.75" customHeight="1" x14ac:dyDescent="0.25">
      <c r="B654" s="874"/>
      <c r="I654" s="868"/>
    </row>
    <row r="655" spans="2:9" ht="15.75" customHeight="1" x14ac:dyDescent="0.25">
      <c r="B655" s="874"/>
      <c r="I655" s="868"/>
    </row>
    <row r="656" spans="2:9" ht="15.75" customHeight="1" x14ac:dyDescent="0.25">
      <c r="B656" s="874"/>
      <c r="I656" s="868"/>
    </row>
    <row r="657" spans="2:9" ht="15.75" customHeight="1" x14ac:dyDescent="0.25">
      <c r="B657" s="874"/>
      <c r="I657" s="868"/>
    </row>
    <row r="658" spans="2:9" ht="15.75" customHeight="1" x14ac:dyDescent="0.25">
      <c r="B658" s="874"/>
      <c r="I658" s="868"/>
    </row>
    <row r="659" spans="2:9" ht="15.75" customHeight="1" x14ac:dyDescent="0.25">
      <c r="B659" s="874"/>
      <c r="I659" s="868"/>
    </row>
    <row r="660" spans="2:9" ht="15.75" customHeight="1" x14ac:dyDescent="0.25">
      <c r="B660" s="874"/>
      <c r="I660" s="868"/>
    </row>
    <row r="661" spans="2:9" ht="15.75" customHeight="1" x14ac:dyDescent="0.25">
      <c r="B661" s="874"/>
      <c r="I661" s="868"/>
    </row>
    <row r="662" spans="2:9" ht="15.75" customHeight="1" x14ac:dyDescent="0.25">
      <c r="B662" s="874"/>
      <c r="I662" s="868"/>
    </row>
    <row r="663" spans="2:9" ht="15.75" customHeight="1" x14ac:dyDescent="0.25">
      <c r="B663" s="874"/>
      <c r="I663" s="868"/>
    </row>
    <row r="664" spans="2:9" ht="15.75" customHeight="1" x14ac:dyDescent="0.25">
      <c r="B664" s="874"/>
      <c r="I664" s="868"/>
    </row>
    <row r="665" spans="2:9" ht="15.75" customHeight="1" x14ac:dyDescent="0.25">
      <c r="B665" s="874"/>
      <c r="I665" s="868"/>
    </row>
    <row r="666" spans="2:9" ht="15.75" customHeight="1" x14ac:dyDescent="0.25">
      <c r="B666" s="874"/>
      <c r="I666" s="868"/>
    </row>
    <row r="667" spans="2:9" ht="15.75" customHeight="1" x14ac:dyDescent="0.25">
      <c r="B667" s="874"/>
      <c r="I667" s="868"/>
    </row>
    <row r="668" spans="2:9" ht="15.75" customHeight="1" x14ac:dyDescent="0.25">
      <c r="B668" s="874"/>
      <c r="I668" s="868"/>
    </row>
    <row r="669" spans="2:9" ht="15.75" customHeight="1" x14ac:dyDescent="0.25">
      <c r="B669" s="874"/>
      <c r="I669" s="868"/>
    </row>
    <row r="670" spans="2:9" ht="15.75" customHeight="1" x14ac:dyDescent="0.25">
      <c r="B670" s="874"/>
      <c r="I670" s="868"/>
    </row>
    <row r="671" spans="2:9" ht="15.75" customHeight="1" x14ac:dyDescent="0.25">
      <c r="B671" s="874"/>
      <c r="I671" s="868"/>
    </row>
    <row r="672" spans="2:9" ht="15.75" customHeight="1" x14ac:dyDescent="0.25">
      <c r="B672" s="874"/>
      <c r="I672" s="868"/>
    </row>
    <row r="673" spans="2:9" ht="15.75" customHeight="1" x14ac:dyDescent="0.25">
      <c r="B673" s="874"/>
      <c r="I673" s="868"/>
    </row>
    <row r="674" spans="2:9" ht="15.75" customHeight="1" x14ac:dyDescent="0.25">
      <c r="B674" s="874"/>
      <c r="I674" s="868"/>
    </row>
    <row r="675" spans="2:9" ht="15.75" customHeight="1" x14ac:dyDescent="0.25">
      <c r="B675" s="874"/>
      <c r="I675" s="868"/>
    </row>
    <row r="676" spans="2:9" ht="15.75" customHeight="1" x14ac:dyDescent="0.25">
      <c r="B676" s="874"/>
      <c r="I676" s="868"/>
    </row>
    <row r="677" spans="2:9" ht="15.75" customHeight="1" x14ac:dyDescent="0.25">
      <c r="B677" s="874"/>
      <c r="I677" s="868"/>
    </row>
    <row r="678" spans="2:9" ht="15.75" customHeight="1" x14ac:dyDescent="0.25">
      <c r="B678" s="874"/>
      <c r="I678" s="868"/>
    </row>
    <row r="679" spans="2:9" ht="15.75" customHeight="1" x14ac:dyDescent="0.25">
      <c r="B679" s="874"/>
      <c r="I679" s="868"/>
    </row>
    <row r="680" spans="2:9" ht="15.75" customHeight="1" x14ac:dyDescent="0.25">
      <c r="B680" s="874"/>
      <c r="I680" s="868"/>
    </row>
    <row r="681" spans="2:9" ht="15.75" customHeight="1" x14ac:dyDescent="0.25">
      <c r="B681" s="874"/>
      <c r="I681" s="868"/>
    </row>
    <row r="682" spans="2:9" ht="15.75" customHeight="1" x14ac:dyDescent="0.25">
      <c r="B682" s="874"/>
      <c r="I682" s="868"/>
    </row>
    <row r="683" spans="2:9" ht="15.75" customHeight="1" x14ac:dyDescent="0.25">
      <c r="B683" s="874"/>
      <c r="I683" s="868"/>
    </row>
    <row r="684" spans="2:9" ht="15.75" customHeight="1" x14ac:dyDescent="0.25">
      <c r="B684" s="874"/>
      <c r="I684" s="868"/>
    </row>
    <row r="685" spans="2:9" ht="15.75" customHeight="1" x14ac:dyDescent="0.25">
      <c r="B685" s="874"/>
      <c r="I685" s="868"/>
    </row>
    <row r="686" spans="2:9" ht="15.75" customHeight="1" x14ac:dyDescent="0.25">
      <c r="B686" s="874"/>
      <c r="I686" s="868"/>
    </row>
    <row r="687" spans="2:9" ht="15.75" customHeight="1" x14ac:dyDescent="0.25">
      <c r="B687" s="874"/>
      <c r="I687" s="868"/>
    </row>
    <row r="688" spans="2:9" ht="15.75" customHeight="1" x14ac:dyDescent="0.25">
      <c r="B688" s="874"/>
      <c r="I688" s="868"/>
    </row>
    <row r="689" spans="2:9" ht="15.75" customHeight="1" x14ac:dyDescent="0.25">
      <c r="B689" s="874"/>
      <c r="I689" s="868"/>
    </row>
    <row r="690" spans="2:9" ht="15.75" customHeight="1" x14ac:dyDescent="0.25">
      <c r="B690" s="874"/>
      <c r="I690" s="868"/>
    </row>
    <row r="691" spans="2:9" ht="15.75" customHeight="1" x14ac:dyDescent="0.25">
      <c r="B691" s="874"/>
      <c r="I691" s="868"/>
    </row>
    <row r="692" spans="2:9" ht="15.75" customHeight="1" x14ac:dyDescent="0.25">
      <c r="B692" s="874"/>
      <c r="I692" s="868"/>
    </row>
    <row r="693" spans="2:9" ht="15.75" customHeight="1" x14ac:dyDescent="0.25">
      <c r="B693" s="874"/>
      <c r="I693" s="868"/>
    </row>
    <row r="694" spans="2:9" ht="15.75" customHeight="1" x14ac:dyDescent="0.25">
      <c r="B694" s="874"/>
      <c r="I694" s="868"/>
    </row>
    <row r="695" spans="2:9" ht="15.75" customHeight="1" x14ac:dyDescent="0.25">
      <c r="B695" s="874"/>
      <c r="I695" s="868"/>
    </row>
    <row r="696" spans="2:9" ht="15.75" customHeight="1" x14ac:dyDescent="0.25">
      <c r="B696" s="874"/>
      <c r="I696" s="868"/>
    </row>
    <row r="697" spans="2:9" ht="15.75" customHeight="1" x14ac:dyDescent="0.25">
      <c r="B697" s="874"/>
      <c r="I697" s="868"/>
    </row>
    <row r="698" spans="2:9" ht="15.75" customHeight="1" x14ac:dyDescent="0.25">
      <c r="B698" s="874"/>
      <c r="I698" s="868"/>
    </row>
    <row r="699" spans="2:9" ht="15.75" customHeight="1" x14ac:dyDescent="0.25">
      <c r="B699" s="874"/>
      <c r="I699" s="868"/>
    </row>
    <row r="700" spans="2:9" ht="15.75" customHeight="1" x14ac:dyDescent="0.25">
      <c r="B700" s="874"/>
      <c r="I700" s="868"/>
    </row>
    <row r="701" spans="2:9" ht="15.75" customHeight="1" x14ac:dyDescent="0.25">
      <c r="B701" s="874"/>
      <c r="I701" s="868"/>
    </row>
    <row r="702" spans="2:9" ht="15.75" customHeight="1" x14ac:dyDescent="0.25">
      <c r="B702" s="874"/>
      <c r="I702" s="868"/>
    </row>
    <row r="703" spans="2:9" ht="15.75" customHeight="1" x14ac:dyDescent="0.25">
      <c r="B703" s="874"/>
      <c r="I703" s="868"/>
    </row>
    <row r="704" spans="2:9" ht="15.75" customHeight="1" x14ac:dyDescent="0.25">
      <c r="B704" s="874"/>
      <c r="I704" s="868"/>
    </row>
    <row r="705" spans="2:9" ht="15.75" customHeight="1" x14ac:dyDescent="0.25">
      <c r="B705" s="874"/>
      <c r="I705" s="868"/>
    </row>
    <row r="706" spans="2:9" ht="15.75" customHeight="1" x14ac:dyDescent="0.25">
      <c r="B706" s="874"/>
      <c r="I706" s="868"/>
    </row>
    <row r="707" spans="2:9" ht="15.75" customHeight="1" x14ac:dyDescent="0.25">
      <c r="B707" s="874"/>
      <c r="I707" s="868"/>
    </row>
    <row r="708" spans="2:9" ht="15.75" customHeight="1" x14ac:dyDescent="0.25">
      <c r="B708" s="874"/>
      <c r="I708" s="868"/>
    </row>
    <row r="709" spans="2:9" ht="15.75" customHeight="1" x14ac:dyDescent="0.25">
      <c r="B709" s="874"/>
      <c r="I709" s="868"/>
    </row>
    <row r="710" spans="2:9" ht="15.75" customHeight="1" x14ac:dyDescent="0.25">
      <c r="B710" s="874"/>
      <c r="I710" s="868"/>
    </row>
    <row r="711" spans="2:9" ht="15.75" customHeight="1" x14ac:dyDescent="0.25">
      <c r="B711" s="874"/>
      <c r="I711" s="868"/>
    </row>
    <row r="712" spans="2:9" ht="15.75" customHeight="1" x14ac:dyDescent="0.25">
      <c r="B712" s="874"/>
      <c r="I712" s="868"/>
    </row>
    <row r="713" spans="2:9" ht="15.75" customHeight="1" x14ac:dyDescent="0.25">
      <c r="B713" s="874"/>
      <c r="I713" s="868"/>
    </row>
    <row r="714" spans="2:9" ht="15.75" customHeight="1" x14ac:dyDescent="0.25">
      <c r="B714" s="874"/>
      <c r="I714" s="868"/>
    </row>
    <row r="715" spans="2:9" ht="15.75" customHeight="1" x14ac:dyDescent="0.25">
      <c r="B715" s="874"/>
      <c r="I715" s="868"/>
    </row>
    <row r="716" spans="2:9" ht="15.75" customHeight="1" x14ac:dyDescent="0.25">
      <c r="B716" s="874"/>
      <c r="I716" s="868"/>
    </row>
    <row r="717" spans="2:9" ht="15.75" customHeight="1" x14ac:dyDescent="0.25">
      <c r="B717" s="874"/>
      <c r="I717" s="868"/>
    </row>
    <row r="718" spans="2:9" ht="15.75" customHeight="1" x14ac:dyDescent="0.25">
      <c r="B718" s="874"/>
      <c r="I718" s="868"/>
    </row>
    <row r="719" spans="2:9" ht="15.75" customHeight="1" x14ac:dyDescent="0.25">
      <c r="B719" s="874"/>
      <c r="I719" s="868"/>
    </row>
    <row r="720" spans="2:9" ht="15.75" customHeight="1" x14ac:dyDescent="0.25">
      <c r="B720" s="874"/>
      <c r="I720" s="868"/>
    </row>
    <row r="721" spans="2:9" ht="15.75" customHeight="1" x14ac:dyDescent="0.25">
      <c r="B721" s="874"/>
      <c r="I721" s="868"/>
    </row>
    <row r="722" spans="2:9" ht="15.75" customHeight="1" x14ac:dyDescent="0.25">
      <c r="B722" s="874"/>
      <c r="I722" s="868"/>
    </row>
    <row r="723" spans="2:9" ht="15.75" customHeight="1" x14ac:dyDescent="0.25">
      <c r="B723" s="874"/>
      <c r="I723" s="868"/>
    </row>
    <row r="724" spans="2:9" ht="15.75" customHeight="1" x14ac:dyDescent="0.25">
      <c r="B724" s="874"/>
      <c r="I724" s="868"/>
    </row>
    <row r="725" spans="2:9" ht="15.75" customHeight="1" x14ac:dyDescent="0.25">
      <c r="B725" s="874"/>
      <c r="I725" s="868"/>
    </row>
    <row r="726" spans="2:9" ht="15.75" customHeight="1" x14ac:dyDescent="0.25">
      <c r="B726" s="874"/>
      <c r="I726" s="868"/>
    </row>
    <row r="727" spans="2:9" ht="15.75" customHeight="1" x14ac:dyDescent="0.25">
      <c r="B727" s="874"/>
      <c r="I727" s="868"/>
    </row>
    <row r="728" spans="2:9" ht="15.75" customHeight="1" x14ac:dyDescent="0.25">
      <c r="B728" s="874"/>
      <c r="I728" s="868"/>
    </row>
    <row r="729" spans="2:9" ht="15.75" customHeight="1" x14ac:dyDescent="0.25">
      <c r="B729" s="874"/>
      <c r="I729" s="868"/>
    </row>
    <row r="730" spans="2:9" ht="15.75" customHeight="1" x14ac:dyDescent="0.25">
      <c r="B730" s="874"/>
      <c r="I730" s="868"/>
    </row>
    <row r="731" spans="2:9" ht="15.75" customHeight="1" x14ac:dyDescent="0.25">
      <c r="B731" s="874"/>
      <c r="I731" s="868"/>
    </row>
    <row r="732" spans="2:9" ht="15.75" customHeight="1" x14ac:dyDescent="0.25">
      <c r="B732" s="874"/>
      <c r="I732" s="868"/>
    </row>
    <row r="733" spans="2:9" ht="15.75" customHeight="1" x14ac:dyDescent="0.25">
      <c r="B733" s="874"/>
      <c r="I733" s="868"/>
    </row>
    <row r="734" spans="2:9" ht="15.75" customHeight="1" x14ac:dyDescent="0.25">
      <c r="B734" s="874"/>
      <c r="I734" s="868"/>
    </row>
    <row r="735" spans="2:9" ht="15.75" customHeight="1" x14ac:dyDescent="0.25">
      <c r="B735" s="874"/>
      <c r="I735" s="868"/>
    </row>
    <row r="736" spans="2:9" ht="15.75" customHeight="1" x14ac:dyDescent="0.25">
      <c r="B736" s="874"/>
      <c r="I736" s="868"/>
    </row>
    <row r="737" spans="2:9" ht="15.75" customHeight="1" x14ac:dyDescent="0.25">
      <c r="B737" s="874"/>
      <c r="I737" s="868"/>
    </row>
    <row r="738" spans="2:9" ht="15.75" customHeight="1" x14ac:dyDescent="0.25">
      <c r="B738" s="874"/>
      <c r="I738" s="868"/>
    </row>
    <row r="739" spans="2:9" ht="15.75" customHeight="1" x14ac:dyDescent="0.25">
      <c r="B739" s="874"/>
      <c r="I739" s="868"/>
    </row>
    <row r="740" spans="2:9" ht="15.75" customHeight="1" x14ac:dyDescent="0.25">
      <c r="B740" s="874"/>
      <c r="I740" s="868"/>
    </row>
    <row r="741" spans="2:9" ht="15.75" customHeight="1" x14ac:dyDescent="0.25">
      <c r="B741" s="874"/>
      <c r="I741" s="868"/>
    </row>
    <row r="742" spans="2:9" ht="15.75" customHeight="1" x14ac:dyDescent="0.25">
      <c r="B742" s="874"/>
      <c r="I742" s="868"/>
    </row>
    <row r="743" spans="2:9" ht="15.75" customHeight="1" x14ac:dyDescent="0.25">
      <c r="B743" s="874"/>
      <c r="I743" s="868"/>
    </row>
    <row r="744" spans="2:9" ht="15.75" customHeight="1" x14ac:dyDescent="0.25">
      <c r="B744" s="874"/>
      <c r="I744" s="868"/>
    </row>
    <row r="745" spans="2:9" ht="15.75" customHeight="1" x14ac:dyDescent="0.25">
      <c r="B745" s="874"/>
      <c r="I745" s="868"/>
    </row>
    <row r="746" spans="2:9" ht="15.75" customHeight="1" x14ac:dyDescent="0.25">
      <c r="B746" s="874"/>
      <c r="I746" s="868"/>
    </row>
    <row r="747" spans="2:9" ht="15.75" customHeight="1" x14ac:dyDescent="0.25">
      <c r="B747" s="874"/>
      <c r="I747" s="868"/>
    </row>
    <row r="748" spans="2:9" ht="15.75" customHeight="1" x14ac:dyDescent="0.25">
      <c r="B748" s="874"/>
      <c r="I748" s="868"/>
    </row>
    <row r="749" spans="2:9" ht="15.75" customHeight="1" x14ac:dyDescent="0.25">
      <c r="B749" s="874"/>
      <c r="I749" s="868"/>
    </row>
    <row r="750" spans="2:9" ht="15.75" customHeight="1" x14ac:dyDescent="0.25">
      <c r="B750" s="874"/>
      <c r="I750" s="868"/>
    </row>
    <row r="751" spans="2:9" ht="15.75" customHeight="1" x14ac:dyDescent="0.25">
      <c r="B751" s="874"/>
      <c r="I751" s="868"/>
    </row>
    <row r="752" spans="2:9" ht="15.75" customHeight="1" x14ac:dyDescent="0.25">
      <c r="B752" s="874"/>
      <c r="I752" s="868"/>
    </row>
    <row r="753" spans="2:9" ht="15.75" customHeight="1" x14ac:dyDescent="0.25">
      <c r="B753" s="874"/>
      <c r="I753" s="868"/>
    </row>
    <row r="754" spans="2:9" ht="15.75" customHeight="1" x14ac:dyDescent="0.25">
      <c r="B754" s="874"/>
      <c r="I754" s="868"/>
    </row>
    <row r="755" spans="2:9" ht="15.75" customHeight="1" x14ac:dyDescent="0.25">
      <c r="B755" s="874"/>
      <c r="I755" s="868"/>
    </row>
    <row r="756" spans="2:9" ht="15.75" customHeight="1" x14ac:dyDescent="0.25">
      <c r="B756" s="874"/>
      <c r="I756" s="868"/>
    </row>
    <row r="757" spans="2:9" ht="15.75" customHeight="1" x14ac:dyDescent="0.25">
      <c r="B757" s="874"/>
      <c r="I757" s="868"/>
    </row>
    <row r="758" spans="2:9" ht="15.75" customHeight="1" x14ac:dyDescent="0.25">
      <c r="B758" s="874"/>
      <c r="I758" s="868"/>
    </row>
    <row r="759" spans="2:9" ht="15.75" customHeight="1" x14ac:dyDescent="0.25">
      <c r="B759" s="874"/>
      <c r="I759" s="868"/>
    </row>
    <row r="760" spans="2:9" ht="15.75" customHeight="1" x14ac:dyDescent="0.25">
      <c r="B760" s="874"/>
      <c r="I760" s="868"/>
    </row>
    <row r="761" spans="2:9" ht="15.75" customHeight="1" x14ac:dyDescent="0.25">
      <c r="B761" s="874"/>
      <c r="I761" s="868"/>
    </row>
    <row r="762" spans="2:9" ht="15.75" customHeight="1" x14ac:dyDescent="0.25">
      <c r="B762" s="874"/>
      <c r="I762" s="868"/>
    </row>
    <row r="763" spans="2:9" ht="15.75" customHeight="1" x14ac:dyDescent="0.25">
      <c r="B763" s="874"/>
      <c r="I763" s="868"/>
    </row>
    <row r="764" spans="2:9" ht="15.75" customHeight="1" x14ac:dyDescent="0.25">
      <c r="B764" s="874"/>
      <c r="I764" s="868"/>
    </row>
    <row r="765" spans="2:9" ht="15.75" customHeight="1" x14ac:dyDescent="0.25">
      <c r="B765" s="874"/>
      <c r="I765" s="868"/>
    </row>
    <row r="766" spans="2:9" ht="15.75" customHeight="1" x14ac:dyDescent="0.25">
      <c r="B766" s="874"/>
      <c r="I766" s="868"/>
    </row>
    <row r="767" spans="2:9" ht="15.75" customHeight="1" x14ac:dyDescent="0.25">
      <c r="B767" s="874"/>
      <c r="I767" s="868"/>
    </row>
    <row r="768" spans="2:9" ht="15.75" customHeight="1" x14ac:dyDescent="0.25">
      <c r="B768" s="874"/>
      <c r="I768" s="868"/>
    </row>
    <row r="769" spans="2:9" ht="15.75" customHeight="1" x14ac:dyDescent="0.25">
      <c r="B769" s="874"/>
      <c r="I769" s="868"/>
    </row>
    <row r="770" spans="2:9" ht="15.75" customHeight="1" x14ac:dyDescent="0.25">
      <c r="B770" s="874"/>
      <c r="I770" s="868"/>
    </row>
    <row r="771" spans="2:9" ht="15.75" customHeight="1" x14ac:dyDescent="0.25">
      <c r="B771" s="874"/>
      <c r="I771" s="868"/>
    </row>
    <row r="772" spans="2:9" ht="15.75" customHeight="1" x14ac:dyDescent="0.25">
      <c r="B772" s="874"/>
      <c r="I772" s="868"/>
    </row>
    <row r="773" spans="2:9" ht="15.75" customHeight="1" x14ac:dyDescent="0.25">
      <c r="B773" s="874"/>
      <c r="I773" s="868"/>
    </row>
    <row r="774" spans="2:9" ht="15.75" customHeight="1" x14ac:dyDescent="0.25">
      <c r="B774" s="874"/>
      <c r="I774" s="868"/>
    </row>
    <row r="775" spans="2:9" ht="15.75" customHeight="1" x14ac:dyDescent="0.25">
      <c r="B775" s="874"/>
      <c r="I775" s="868"/>
    </row>
    <row r="776" spans="2:9" ht="15.75" customHeight="1" x14ac:dyDescent="0.25">
      <c r="B776" s="874"/>
      <c r="I776" s="868"/>
    </row>
    <row r="777" spans="2:9" ht="15.75" customHeight="1" x14ac:dyDescent="0.25">
      <c r="B777" s="874"/>
      <c r="I777" s="868"/>
    </row>
    <row r="778" spans="2:9" ht="15.75" customHeight="1" x14ac:dyDescent="0.25">
      <c r="B778" s="874"/>
      <c r="I778" s="868"/>
    </row>
    <row r="779" spans="2:9" ht="15.75" customHeight="1" x14ac:dyDescent="0.25">
      <c r="B779" s="874"/>
      <c r="I779" s="868"/>
    </row>
    <row r="780" spans="2:9" ht="15.75" customHeight="1" x14ac:dyDescent="0.25">
      <c r="B780" s="874"/>
      <c r="I780" s="868"/>
    </row>
    <row r="781" spans="2:9" ht="15.75" customHeight="1" x14ac:dyDescent="0.25">
      <c r="B781" s="874"/>
      <c r="I781" s="868"/>
    </row>
    <row r="782" spans="2:9" ht="15.75" customHeight="1" x14ac:dyDescent="0.25">
      <c r="B782" s="874"/>
      <c r="I782" s="868"/>
    </row>
    <row r="783" spans="2:9" ht="15.75" customHeight="1" x14ac:dyDescent="0.25">
      <c r="B783" s="874"/>
      <c r="I783" s="868"/>
    </row>
    <row r="784" spans="2:9" ht="15.75" customHeight="1" x14ac:dyDescent="0.25">
      <c r="B784" s="874"/>
      <c r="I784" s="868"/>
    </row>
    <row r="785" spans="2:9" ht="15.75" customHeight="1" x14ac:dyDescent="0.25">
      <c r="B785" s="874"/>
      <c r="I785" s="868"/>
    </row>
    <row r="786" spans="2:9" ht="15.75" customHeight="1" x14ac:dyDescent="0.25">
      <c r="B786" s="874"/>
      <c r="I786" s="868"/>
    </row>
    <row r="787" spans="2:9" ht="15.75" customHeight="1" x14ac:dyDescent="0.25">
      <c r="B787" s="874"/>
      <c r="I787" s="868"/>
    </row>
    <row r="788" spans="2:9" ht="15.75" customHeight="1" x14ac:dyDescent="0.25">
      <c r="B788" s="874"/>
      <c r="I788" s="868"/>
    </row>
    <row r="789" spans="2:9" ht="15.75" customHeight="1" x14ac:dyDescent="0.25">
      <c r="B789" s="874"/>
      <c r="I789" s="868"/>
    </row>
    <row r="790" spans="2:9" ht="15.75" customHeight="1" x14ac:dyDescent="0.25">
      <c r="B790" s="874"/>
      <c r="I790" s="868"/>
    </row>
    <row r="791" spans="2:9" ht="15.75" customHeight="1" x14ac:dyDescent="0.25">
      <c r="B791" s="874"/>
      <c r="I791" s="868"/>
    </row>
    <row r="792" spans="2:9" ht="15.75" customHeight="1" x14ac:dyDescent="0.25">
      <c r="B792" s="874"/>
      <c r="I792" s="868"/>
    </row>
    <row r="793" spans="2:9" ht="15.75" customHeight="1" x14ac:dyDescent="0.25">
      <c r="B793" s="874"/>
      <c r="I793" s="868"/>
    </row>
    <row r="794" spans="2:9" ht="15.75" customHeight="1" x14ac:dyDescent="0.25">
      <c r="B794" s="874"/>
      <c r="I794" s="868"/>
    </row>
    <row r="795" spans="2:9" ht="15.75" customHeight="1" x14ac:dyDescent="0.25">
      <c r="B795" s="874"/>
      <c r="I795" s="868"/>
    </row>
    <row r="796" spans="2:9" ht="15.75" customHeight="1" x14ac:dyDescent="0.25">
      <c r="B796" s="874"/>
      <c r="I796" s="868"/>
    </row>
    <row r="797" spans="2:9" ht="15.75" customHeight="1" x14ac:dyDescent="0.25">
      <c r="B797" s="874"/>
      <c r="I797" s="868"/>
    </row>
    <row r="798" spans="2:9" ht="15.75" customHeight="1" x14ac:dyDescent="0.25">
      <c r="B798" s="874"/>
      <c r="I798" s="868"/>
    </row>
    <row r="799" spans="2:9" ht="15.75" customHeight="1" x14ac:dyDescent="0.25">
      <c r="B799" s="874"/>
      <c r="I799" s="868"/>
    </row>
    <row r="800" spans="2:9" ht="15.75" customHeight="1" x14ac:dyDescent="0.25">
      <c r="B800" s="874"/>
      <c r="I800" s="868"/>
    </row>
    <row r="801" spans="2:9" ht="15.75" customHeight="1" x14ac:dyDescent="0.25">
      <c r="B801" s="874"/>
      <c r="I801" s="868"/>
    </row>
    <row r="802" spans="2:9" ht="15.75" customHeight="1" x14ac:dyDescent="0.25">
      <c r="B802" s="874"/>
      <c r="I802" s="868"/>
    </row>
    <row r="803" spans="2:9" ht="15.75" customHeight="1" x14ac:dyDescent="0.25">
      <c r="B803" s="874"/>
      <c r="I803" s="868"/>
    </row>
    <row r="804" spans="2:9" ht="15.75" customHeight="1" x14ac:dyDescent="0.25">
      <c r="B804" s="874"/>
      <c r="I804" s="868"/>
    </row>
    <row r="805" spans="2:9" ht="15.75" customHeight="1" x14ac:dyDescent="0.25">
      <c r="B805" s="874"/>
      <c r="I805" s="868"/>
    </row>
    <row r="806" spans="2:9" ht="15.75" customHeight="1" x14ac:dyDescent="0.25">
      <c r="B806" s="874"/>
      <c r="I806" s="868"/>
    </row>
    <row r="807" spans="2:9" ht="15.75" customHeight="1" x14ac:dyDescent="0.25">
      <c r="B807" s="874"/>
      <c r="I807" s="868"/>
    </row>
    <row r="808" spans="2:9" ht="15.75" customHeight="1" x14ac:dyDescent="0.25">
      <c r="B808" s="874"/>
      <c r="I808" s="868"/>
    </row>
    <row r="809" spans="2:9" ht="15.75" customHeight="1" x14ac:dyDescent="0.25">
      <c r="B809" s="874"/>
      <c r="I809" s="868"/>
    </row>
    <row r="810" spans="2:9" ht="15.75" customHeight="1" x14ac:dyDescent="0.25">
      <c r="B810" s="874"/>
      <c r="I810" s="868"/>
    </row>
    <row r="811" spans="2:9" ht="15.75" customHeight="1" x14ac:dyDescent="0.25">
      <c r="B811" s="874"/>
      <c r="I811" s="868"/>
    </row>
    <row r="812" spans="2:9" ht="15.75" customHeight="1" x14ac:dyDescent="0.25">
      <c r="B812" s="874"/>
      <c r="I812" s="868"/>
    </row>
    <row r="813" spans="2:9" ht="15.75" customHeight="1" x14ac:dyDescent="0.25">
      <c r="B813" s="874"/>
      <c r="I813" s="868"/>
    </row>
    <row r="814" spans="2:9" ht="15.75" customHeight="1" x14ac:dyDescent="0.25">
      <c r="B814" s="874"/>
      <c r="I814" s="868"/>
    </row>
    <row r="815" spans="2:9" ht="15.75" customHeight="1" x14ac:dyDescent="0.25">
      <c r="B815" s="874"/>
      <c r="I815" s="868"/>
    </row>
    <row r="816" spans="2:9" ht="15.75" customHeight="1" x14ac:dyDescent="0.25">
      <c r="B816" s="874"/>
      <c r="I816" s="868"/>
    </row>
    <row r="817" spans="2:9" ht="15.75" customHeight="1" x14ac:dyDescent="0.25">
      <c r="B817" s="874"/>
      <c r="I817" s="868"/>
    </row>
    <row r="818" spans="2:9" ht="15.75" customHeight="1" x14ac:dyDescent="0.25">
      <c r="B818" s="874"/>
      <c r="I818" s="868"/>
    </row>
    <row r="819" spans="2:9" ht="15.75" customHeight="1" x14ac:dyDescent="0.25">
      <c r="B819" s="874"/>
      <c r="I819" s="868"/>
    </row>
    <row r="820" spans="2:9" ht="15.75" customHeight="1" x14ac:dyDescent="0.25">
      <c r="B820" s="874"/>
      <c r="I820" s="868"/>
    </row>
    <row r="821" spans="2:9" ht="15.75" customHeight="1" x14ac:dyDescent="0.25">
      <c r="B821" s="874"/>
      <c r="I821" s="868"/>
    </row>
    <row r="822" spans="2:9" ht="15.75" customHeight="1" x14ac:dyDescent="0.25">
      <c r="B822" s="874"/>
      <c r="I822" s="868"/>
    </row>
    <row r="823" spans="2:9" ht="15.75" customHeight="1" x14ac:dyDescent="0.25">
      <c r="B823" s="874"/>
      <c r="I823" s="868"/>
    </row>
    <row r="824" spans="2:9" ht="15.75" customHeight="1" x14ac:dyDescent="0.25">
      <c r="B824" s="874"/>
      <c r="I824" s="868"/>
    </row>
    <row r="825" spans="2:9" ht="15.75" customHeight="1" x14ac:dyDescent="0.25">
      <c r="B825" s="874"/>
      <c r="I825" s="868"/>
    </row>
    <row r="826" spans="2:9" ht="15.75" customHeight="1" x14ac:dyDescent="0.25">
      <c r="B826" s="874"/>
      <c r="I826" s="868"/>
    </row>
    <row r="827" spans="2:9" ht="15.75" customHeight="1" x14ac:dyDescent="0.25">
      <c r="B827" s="874"/>
      <c r="I827" s="868"/>
    </row>
    <row r="828" spans="2:9" ht="15.75" customHeight="1" x14ac:dyDescent="0.25">
      <c r="B828" s="874"/>
      <c r="I828" s="868"/>
    </row>
    <row r="829" spans="2:9" ht="15.75" customHeight="1" x14ac:dyDescent="0.25">
      <c r="B829" s="874"/>
      <c r="I829" s="868"/>
    </row>
    <row r="830" spans="2:9" ht="15.75" customHeight="1" x14ac:dyDescent="0.25">
      <c r="B830" s="874"/>
      <c r="I830" s="868"/>
    </row>
    <row r="831" spans="2:9" ht="15.75" customHeight="1" x14ac:dyDescent="0.25">
      <c r="B831" s="874"/>
      <c r="I831" s="868"/>
    </row>
    <row r="832" spans="2:9" ht="15.75" customHeight="1" x14ac:dyDescent="0.25">
      <c r="B832" s="874"/>
      <c r="I832" s="868"/>
    </row>
    <row r="833" spans="2:9" ht="15.75" customHeight="1" x14ac:dyDescent="0.25">
      <c r="B833" s="874"/>
      <c r="I833" s="868"/>
    </row>
    <row r="834" spans="2:9" ht="15.75" customHeight="1" x14ac:dyDescent="0.25">
      <c r="B834" s="874"/>
      <c r="I834" s="868"/>
    </row>
    <row r="835" spans="2:9" ht="15.75" customHeight="1" x14ac:dyDescent="0.25">
      <c r="B835" s="874"/>
      <c r="I835" s="868"/>
    </row>
    <row r="836" spans="2:9" ht="15.75" customHeight="1" x14ac:dyDescent="0.25">
      <c r="B836" s="874"/>
      <c r="I836" s="868"/>
    </row>
    <row r="837" spans="2:9" ht="15.75" customHeight="1" x14ac:dyDescent="0.25">
      <c r="B837" s="874"/>
      <c r="I837" s="868"/>
    </row>
    <row r="838" spans="2:9" ht="15.75" customHeight="1" x14ac:dyDescent="0.25">
      <c r="B838" s="874"/>
      <c r="I838" s="868"/>
    </row>
    <row r="839" spans="2:9" ht="15.75" customHeight="1" x14ac:dyDescent="0.25">
      <c r="B839" s="874"/>
      <c r="I839" s="868"/>
    </row>
    <row r="840" spans="2:9" ht="15.75" customHeight="1" x14ac:dyDescent="0.25">
      <c r="B840" s="874"/>
      <c r="I840" s="868"/>
    </row>
    <row r="841" spans="2:9" ht="15.75" customHeight="1" x14ac:dyDescent="0.25">
      <c r="B841" s="874"/>
      <c r="I841" s="868"/>
    </row>
    <row r="842" spans="2:9" ht="15.75" customHeight="1" x14ac:dyDescent="0.25">
      <c r="B842" s="874"/>
      <c r="I842" s="868"/>
    </row>
    <row r="843" spans="2:9" ht="15.75" customHeight="1" x14ac:dyDescent="0.25">
      <c r="B843" s="874"/>
      <c r="I843" s="868"/>
    </row>
    <row r="844" spans="2:9" ht="15.75" customHeight="1" x14ac:dyDescent="0.25">
      <c r="B844" s="874"/>
      <c r="I844" s="868"/>
    </row>
    <row r="845" spans="2:9" ht="15.75" customHeight="1" x14ac:dyDescent="0.25">
      <c r="B845" s="874"/>
      <c r="I845" s="868"/>
    </row>
    <row r="846" spans="2:9" ht="15.75" customHeight="1" x14ac:dyDescent="0.25">
      <c r="B846" s="874"/>
      <c r="I846" s="868"/>
    </row>
    <row r="847" spans="2:9" ht="15.75" customHeight="1" x14ac:dyDescent="0.25">
      <c r="B847" s="874"/>
      <c r="I847" s="868"/>
    </row>
    <row r="848" spans="2:9" ht="15.75" customHeight="1" x14ac:dyDescent="0.25">
      <c r="B848" s="874"/>
      <c r="I848" s="868"/>
    </row>
    <row r="849" spans="2:9" ht="15.75" customHeight="1" x14ac:dyDescent="0.25">
      <c r="B849" s="874"/>
      <c r="I849" s="868"/>
    </row>
    <row r="850" spans="2:9" ht="15.75" customHeight="1" x14ac:dyDescent="0.25">
      <c r="B850" s="874"/>
      <c r="I850" s="868"/>
    </row>
    <row r="851" spans="2:9" ht="15.75" customHeight="1" x14ac:dyDescent="0.25">
      <c r="B851" s="874"/>
      <c r="I851" s="868"/>
    </row>
    <row r="852" spans="2:9" ht="15.75" customHeight="1" x14ac:dyDescent="0.25">
      <c r="B852" s="874"/>
      <c r="I852" s="868"/>
    </row>
    <row r="853" spans="2:9" ht="15.75" customHeight="1" x14ac:dyDescent="0.25">
      <c r="B853" s="874"/>
      <c r="I853" s="868"/>
    </row>
    <row r="854" spans="2:9" ht="15.75" customHeight="1" x14ac:dyDescent="0.25">
      <c r="B854" s="874"/>
      <c r="I854" s="868"/>
    </row>
    <row r="855" spans="2:9" ht="15.75" customHeight="1" x14ac:dyDescent="0.25">
      <c r="B855" s="874"/>
      <c r="I855" s="868"/>
    </row>
    <row r="856" spans="2:9" ht="15.75" customHeight="1" x14ac:dyDescent="0.25">
      <c r="B856" s="874"/>
      <c r="I856" s="868"/>
    </row>
    <row r="857" spans="2:9" ht="15.75" customHeight="1" x14ac:dyDescent="0.25">
      <c r="B857" s="874"/>
      <c r="I857" s="868"/>
    </row>
    <row r="858" spans="2:9" ht="15.75" customHeight="1" x14ac:dyDescent="0.25">
      <c r="B858" s="874"/>
      <c r="I858" s="868"/>
    </row>
    <row r="859" spans="2:9" ht="15.75" customHeight="1" x14ac:dyDescent="0.25">
      <c r="B859" s="874"/>
      <c r="I859" s="868"/>
    </row>
    <row r="860" spans="2:9" ht="15.75" customHeight="1" x14ac:dyDescent="0.25">
      <c r="B860" s="874"/>
      <c r="I860" s="868"/>
    </row>
    <row r="861" spans="2:9" ht="15.75" customHeight="1" x14ac:dyDescent="0.25">
      <c r="B861" s="874"/>
      <c r="I861" s="868"/>
    </row>
    <row r="862" spans="2:9" ht="15.75" customHeight="1" x14ac:dyDescent="0.25">
      <c r="B862" s="874"/>
      <c r="I862" s="868"/>
    </row>
    <row r="863" spans="2:9" ht="15.75" customHeight="1" x14ac:dyDescent="0.25">
      <c r="B863" s="874"/>
      <c r="I863" s="868"/>
    </row>
    <row r="864" spans="2:9" ht="15.75" customHeight="1" x14ac:dyDescent="0.25">
      <c r="B864" s="874"/>
      <c r="I864" s="868"/>
    </row>
    <row r="865" spans="2:9" ht="15.75" customHeight="1" x14ac:dyDescent="0.25">
      <c r="B865" s="874"/>
      <c r="I865" s="868"/>
    </row>
    <row r="866" spans="2:9" ht="15.75" customHeight="1" x14ac:dyDescent="0.25">
      <c r="B866" s="874"/>
      <c r="I866" s="868"/>
    </row>
    <row r="867" spans="2:9" ht="15.75" customHeight="1" x14ac:dyDescent="0.25">
      <c r="B867" s="874"/>
      <c r="I867" s="868"/>
    </row>
    <row r="868" spans="2:9" ht="15.75" customHeight="1" x14ac:dyDescent="0.25">
      <c r="B868" s="874"/>
      <c r="I868" s="868"/>
    </row>
    <row r="869" spans="2:9" ht="15.75" customHeight="1" x14ac:dyDescent="0.25">
      <c r="B869" s="874"/>
      <c r="I869" s="868"/>
    </row>
    <row r="870" spans="2:9" ht="15.75" customHeight="1" x14ac:dyDescent="0.25">
      <c r="B870" s="874"/>
      <c r="I870" s="868"/>
    </row>
    <row r="871" spans="2:9" ht="15.75" customHeight="1" x14ac:dyDescent="0.25">
      <c r="B871" s="874"/>
      <c r="I871" s="868"/>
    </row>
    <row r="872" spans="2:9" ht="15.75" customHeight="1" x14ac:dyDescent="0.25">
      <c r="B872" s="874"/>
      <c r="I872" s="868"/>
    </row>
    <row r="873" spans="2:9" ht="15.75" customHeight="1" x14ac:dyDescent="0.25">
      <c r="B873" s="874"/>
      <c r="I873" s="868"/>
    </row>
    <row r="874" spans="2:9" ht="15.75" customHeight="1" x14ac:dyDescent="0.25">
      <c r="B874" s="874"/>
      <c r="I874" s="868"/>
    </row>
    <row r="875" spans="2:9" ht="15.75" customHeight="1" x14ac:dyDescent="0.25">
      <c r="B875" s="874"/>
      <c r="I875" s="868"/>
    </row>
    <row r="876" spans="2:9" ht="15.75" customHeight="1" x14ac:dyDescent="0.25">
      <c r="B876" s="874"/>
      <c r="I876" s="868"/>
    </row>
    <row r="877" spans="2:9" ht="15.75" customHeight="1" x14ac:dyDescent="0.25">
      <c r="B877" s="874"/>
      <c r="I877" s="868"/>
    </row>
    <row r="878" spans="2:9" ht="15.75" customHeight="1" x14ac:dyDescent="0.25">
      <c r="B878" s="874"/>
      <c r="I878" s="868"/>
    </row>
    <row r="879" spans="2:9" ht="15.75" customHeight="1" x14ac:dyDescent="0.25">
      <c r="B879" s="874"/>
      <c r="I879" s="868"/>
    </row>
    <row r="880" spans="2:9" ht="15.75" customHeight="1" x14ac:dyDescent="0.25">
      <c r="B880" s="874"/>
      <c r="I880" s="868"/>
    </row>
    <row r="881" spans="2:9" ht="15.75" customHeight="1" x14ac:dyDescent="0.25">
      <c r="B881" s="874"/>
      <c r="I881" s="868"/>
    </row>
    <row r="882" spans="2:9" ht="15.75" customHeight="1" x14ac:dyDescent="0.25">
      <c r="B882" s="874"/>
      <c r="I882" s="868"/>
    </row>
    <row r="883" spans="2:9" ht="15.75" customHeight="1" x14ac:dyDescent="0.25">
      <c r="B883" s="874"/>
      <c r="I883" s="868"/>
    </row>
    <row r="884" spans="2:9" ht="15.75" customHeight="1" x14ac:dyDescent="0.25">
      <c r="B884" s="874"/>
      <c r="I884" s="868"/>
    </row>
    <row r="885" spans="2:9" ht="15.75" customHeight="1" x14ac:dyDescent="0.25">
      <c r="B885" s="874"/>
      <c r="I885" s="868"/>
    </row>
    <row r="886" spans="2:9" ht="15.75" customHeight="1" x14ac:dyDescent="0.25">
      <c r="B886" s="874"/>
      <c r="I886" s="868"/>
    </row>
    <row r="887" spans="2:9" ht="15.75" customHeight="1" x14ac:dyDescent="0.25">
      <c r="B887" s="874"/>
      <c r="I887" s="868"/>
    </row>
    <row r="888" spans="2:9" ht="15.75" customHeight="1" x14ac:dyDescent="0.25">
      <c r="B888" s="874"/>
      <c r="I888" s="868"/>
    </row>
    <row r="889" spans="2:9" ht="15.75" customHeight="1" x14ac:dyDescent="0.25">
      <c r="B889" s="874"/>
      <c r="I889" s="868"/>
    </row>
    <row r="890" spans="2:9" ht="15.75" customHeight="1" x14ac:dyDescent="0.25">
      <c r="B890" s="874"/>
      <c r="I890" s="868"/>
    </row>
    <row r="891" spans="2:9" ht="15.75" customHeight="1" x14ac:dyDescent="0.25">
      <c r="B891" s="874"/>
      <c r="I891" s="868"/>
    </row>
    <row r="892" spans="2:9" ht="15.75" customHeight="1" x14ac:dyDescent="0.25">
      <c r="B892" s="874"/>
      <c r="I892" s="868"/>
    </row>
    <row r="893" spans="2:9" ht="15.75" customHeight="1" x14ac:dyDescent="0.25">
      <c r="B893" s="874"/>
      <c r="I893" s="868"/>
    </row>
    <row r="894" spans="2:9" ht="15.75" customHeight="1" x14ac:dyDescent="0.25">
      <c r="B894" s="874"/>
      <c r="I894" s="868"/>
    </row>
    <row r="895" spans="2:9" ht="15.75" customHeight="1" x14ac:dyDescent="0.25">
      <c r="B895" s="874"/>
      <c r="I895" s="868"/>
    </row>
    <row r="896" spans="2:9" ht="15.75" customHeight="1" x14ac:dyDescent="0.25">
      <c r="B896" s="874"/>
      <c r="I896" s="868"/>
    </row>
    <row r="897" spans="2:9" ht="15.75" customHeight="1" x14ac:dyDescent="0.25">
      <c r="B897" s="874"/>
      <c r="I897" s="868"/>
    </row>
    <row r="898" spans="2:9" ht="15.75" customHeight="1" x14ac:dyDescent="0.25">
      <c r="B898" s="874"/>
      <c r="I898" s="868"/>
    </row>
    <row r="899" spans="2:9" ht="15.75" customHeight="1" x14ac:dyDescent="0.25">
      <c r="B899" s="874"/>
      <c r="I899" s="868"/>
    </row>
    <row r="900" spans="2:9" ht="15.75" customHeight="1" x14ac:dyDescent="0.25">
      <c r="B900" s="874"/>
      <c r="I900" s="868"/>
    </row>
    <row r="901" spans="2:9" ht="15.75" customHeight="1" x14ac:dyDescent="0.25">
      <c r="B901" s="874"/>
      <c r="I901" s="868"/>
    </row>
    <row r="902" spans="2:9" ht="15.75" customHeight="1" x14ac:dyDescent="0.25">
      <c r="B902" s="874"/>
      <c r="I902" s="868"/>
    </row>
    <row r="903" spans="2:9" ht="15.75" customHeight="1" x14ac:dyDescent="0.25">
      <c r="B903" s="874"/>
      <c r="I903" s="868"/>
    </row>
    <row r="904" spans="2:9" ht="15.75" customHeight="1" x14ac:dyDescent="0.25">
      <c r="B904" s="874"/>
      <c r="I904" s="868"/>
    </row>
    <row r="905" spans="2:9" ht="15.75" customHeight="1" x14ac:dyDescent="0.25">
      <c r="B905" s="874"/>
      <c r="I905" s="868"/>
    </row>
    <row r="906" spans="2:9" ht="15.75" customHeight="1" x14ac:dyDescent="0.25">
      <c r="B906" s="874"/>
      <c r="I906" s="868"/>
    </row>
    <row r="907" spans="2:9" ht="15.75" customHeight="1" x14ac:dyDescent="0.25">
      <c r="B907" s="874"/>
      <c r="I907" s="868"/>
    </row>
    <row r="908" spans="2:9" ht="15.75" customHeight="1" x14ac:dyDescent="0.25">
      <c r="B908" s="874"/>
      <c r="I908" s="868"/>
    </row>
    <row r="909" spans="2:9" ht="15.75" customHeight="1" x14ac:dyDescent="0.25">
      <c r="B909" s="874"/>
      <c r="I909" s="868"/>
    </row>
    <row r="910" spans="2:9" ht="15.75" customHeight="1" x14ac:dyDescent="0.25">
      <c r="B910" s="874"/>
      <c r="I910" s="868"/>
    </row>
    <row r="911" spans="2:9" ht="15.75" customHeight="1" x14ac:dyDescent="0.25">
      <c r="B911" s="874"/>
      <c r="I911" s="868"/>
    </row>
    <row r="912" spans="2:9" ht="15.75" customHeight="1" x14ac:dyDescent="0.25">
      <c r="B912" s="874"/>
      <c r="I912" s="868"/>
    </row>
    <row r="913" spans="2:9" ht="15.75" customHeight="1" x14ac:dyDescent="0.25">
      <c r="B913" s="874"/>
      <c r="I913" s="868"/>
    </row>
    <row r="914" spans="2:9" ht="15.75" customHeight="1" x14ac:dyDescent="0.25">
      <c r="B914" s="874"/>
      <c r="I914" s="868"/>
    </row>
    <row r="915" spans="2:9" ht="15.75" customHeight="1" x14ac:dyDescent="0.25">
      <c r="B915" s="874"/>
      <c r="I915" s="868"/>
    </row>
    <row r="916" spans="2:9" ht="15.75" customHeight="1" x14ac:dyDescent="0.25">
      <c r="B916" s="874"/>
      <c r="I916" s="868"/>
    </row>
    <row r="917" spans="2:9" ht="15.75" customHeight="1" x14ac:dyDescent="0.25">
      <c r="B917" s="874"/>
      <c r="I917" s="868"/>
    </row>
    <row r="918" spans="2:9" ht="15.75" customHeight="1" x14ac:dyDescent="0.25">
      <c r="B918" s="874"/>
      <c r="I918" s="868"/>
    </row>
    <row r="919" spans="2:9" ht="15.75" customHeight="1" x14ac:dyDescent="0.25">
      <c r="B919" s="874"/>
      <c r="I919" s="868"/>
    </row>
    <row r="920" spans="2:9" ht="15.75" customHeight="1" x14ac:dyDescent="0.25">
      <c r="B920" s="874"/>
      <c r="I920" s="868"/>
    </row>
    <row r="921" spans="2:9" ht="15.75" customHeight="1" x14ac:dyDescent="0.25">
      <c r="B921" s="874"/>
      <c r="I921" s="868"/>
    </row>
    <row r="922" spans="2:9" ht="15.75" customHeight="1" x14ac:dyDescent="0.25">
      <c r="B922" s="874"/>
      <c r="I922" s="868"/>
    </row>
    <row r="923" spans="2:9" ht="15.75" customHeight="1" x14ac:dyDescent="0.25">
      <c r="B923" s="874"/>
      <c r="I923" s="868"/>
    </row>
    <row r="924" spans="2:9" ht="15.75" customHeight="1" x14ac:dyDescent="0.25">
      <c r="B924" s="874"/>
      <c r="I924" s="868"/>
    </row>
    <row r="925" spans="2:9" ht="15.75" customHeight="1" x14ac:dyDescent="0.25">
      <c r="B925" s="874"/>
      <c r="I925" s="868"/>
    </row>
    <row r="926" spans="2:9" ht="15.75" customHeight="1" x14ac:dyDescent="0.25">
      <c r="B926" s="874"/>
      <c r="I926" s="868"/>
    </row>
    <row r="927" spans="2:9" ht="15.75" customHeight="1" x14ac:dyDescent="0.25">
      <c r="B927" s="874"/>
      <c r="I927" s="868"/>
    </row>
    <row r="928" spans="2:9" ht="15.75" customHeight="1" x14ac:dyDescent="0.25">
      <c r="B928" s="874"/>
      <c r="I928" s="868"/>
    </row>
    <row r="929" spans="2:9" ht="15.75" customHeight="1" x14ac:dyDescent="0.25">
      <c r="B929" s="874"/>
      <c r="I929" s="868"/>
    </row>
    <row r="930" spans="2:9" ht="15.75" customHeight="1" x14ac:dyDescent="0.25">
      <c r="B930" s="874"/>
      <c r="I930" s="868"/>
    </row>
    <row r="931" spans="2:9" ht="15.75" customHeight="1" x14ac:dyDescent="0.25">
      <c r="B931" s="874"/>
      <c r="I931" s="868"/>
    </row>
    <row r="932" spans="2:9" ht="15.75" customHeight="1" x14ac:dyDescent="0.25">
      <c r="B932" s="874"/>
      <c r="I932" s="868"/>
    </row>
    <row r="933" spans="2:9" ht="15.75" customHeight="1" x14ac:dyDescent="0.25">
      <c r="B933" s="874"/>
      <c r="I933" s="868"/>
    </row>
    <row r="934" spans="2:9" ht="15.75" customHeight="1" x14ac:dyDescent="0.25">
      <c r="B934" s="874"/>
      <c r="I934" s="868"/>
    </row>
    <row r="935" spans="2:9" ht="15.75" customHeight="1" x14ac:dyDescent="0.25">
      <c r="B935" s="874"/>
      <c r="I935" s="868"/>
    </row>
    <row r="936" spans="2:9" ht="15.75" customHeight="1" x14ac:dyDescent="0.25">
      <c r="B936" s="874"/>
      <c r="I936" s="868"/>
    </row>
    <row r="937" spans="2:9" ht="15.75" customHeight="1" x14ac:dyDescent="0.25">
      <c r="B937" s="874"/>
      <c r="I937" s="868"/>
    </row>
    <row r="938" spans="2:9" ht="15.75" customHeight="1" x14ac:dyDescent="0.25">
      <c r="B938" s="874"/>
      <c r="I938" s="868"/>
    </row>
    <row r="939" spans="2:9" ht="15.75" customHeight="1" x14ac:dyDescent="0.25">
      <c r="B939" s="874"/>
      <c r="I939" s="868"/>
    </row>
    <row r="940" spans="2:9" ht="15.75" customHeight="1" x14ac:dyDescent="0.25">
      <c r="B940" s="874"/>
      <c r="I940" s="868"/>
    </row>
    <row r="941" spans="2:9" ht="15.75" customHeight="1" x14ac:dyDescent="0.25">
      <c r="B941" s="874"/>
      <c r="I941" s="868"/>
    </row>
    <row r="942" spans="2:9" ht="15.75" customHeight="1" x14ac:dyDescent="0.25">
      <c r="B942" s="874"/>
      <c r="I942" s="868"/>
    </row>
    <row r="943" spans="2:9" ht="15.75" customHeight="1" x14ac:dyDescent="0.25">
      <c r="B943" s="874"/>
      <c r="I943" s="868"/>
    </row>
    <row r="944" spans="2:9" ht="15.75" customHeight="1" x14ac:dyDescent="0.25">
      <c r="B944" s="874"/>
      <c r="I944" s="868"/>
    </row>
    <row r="945" spans="2:9" ht="15.75" customHeight="1" x14ac:dyDescent="0.25">
      <c r="B945" s="874"/>
      <c r="I945" s="868"/>
    </row>
    <row r="946" spans="2:9" ht="15.75" customHeight="1" x14ac:dyDescent="0.25">
      <c r="B946" s="874"/>
      <c r="I946" s="868"/>
    </row>
    <row r="947" spans="2:9" ht="15.75" customHeight="1" x14ac:dyDescent="0.25">
      <c r="B947" s="874"/>
      <c r="I947" s="868"/>
    </row>
    <row r="948" spans="2:9" ht="15.75" customHeight="1" x14ac:dyDescent="0.25">
      <c r="B948" s="874"/>
      <c r="I948" s="868"/>
    </row>
    <row r="949" spans="2:9" ht="15.75" customHeight="1" x14ac:dyDescent="0.25">
      <c r="B949" s="874"/>
      <c r="I949" s="868"/>
    </row>
    <row r="950" spans="2:9" ht="15.75" customHeight="1" x14ac:dyDescent="0.25">
      <c r="B950" s="874"/>
      <c r="I950" s="868"/>
    </row>
    <row r="951" spans="2:9" ht="15.75" customHeight="1" x14ac:dyDescent="0.25">
      <c r="B951" s="874"/>
      <c r="I951" s="868"/>
    </row>
    <row r="952" spans="2:9" ht="15.75" customHeight="1" x14ac:dyDescent="0.25">
      <c r="B952" s="874"/>
      <c r="I952" s="868"/>
    </row>
    <row r="953" spans="2:9" ht="15.75" customHeight="1" x14ac:dyDescent="0.25">
      <c r="B953" s="874"/>
      <c r="I953" s="868"/>
    </row>
    <row r="954" spans="2:9" ht="15.75" customHeight="1" x14ac:dyDescent="0.25">
      <c r="B954" s="874"/>
      <c r="I954" s="868"/>
    </row>
    <row r="955" spans="2:9" ht="15.75" customHeight="1" x14ac:dyDescent="0.25">
      <c r="B955" s="874"/>
      <c r="I955" s="868"/>
    </row>
    <row r="956" spans="2:9" ht="15.75" customHeight="1" x14ac:dyDescent="0.25">
      <c r="B956" s="874"/>
      <c r="I956" s="868"/>
    </row>
    <row r="957" spans="2:9" ht="15.75" customHeight="1" x14ac:dyDescent="0.25">
      <c r="B957" s="874"/>
      <c r="I957" s="868"/>
    </row>
    <row r="958" spans="2:9" ht="15.75" customHeight="1" x14ac:dyDescent="0.25">
      <c r="B958" s="874"/>
      <c r="I958" s="868"/>
    </row>
    <row r="959" spans="2:9" ht="15.75" customHeight="1" x14ac:dyDescent="0.25">
      <c r="B959" s="874"/>
      <c r="I959" s="868"/>
    </row>
    <row r="960" spans="2:9" ht="15.75" customHeight="1" x14ac:dyDescent="0.25">
      <c r="B960" s="874"/>
      <c r="I960" s="868"/>
    </row>
    <row r="961" spans="2:9" ht="15.75" customHeight="1" x14ac:dyDescent="0.25">
      <c r="B961" s="874"/>
      <c r="I961" s="868"/>
    </row>
    <row r="962" spans="2:9" ht="15.75" customHeight="1" x14ac:dyDescent="0.25">
      <c r="B962" s="874"/>
      <c r="I962" s="868"/>
    </row>
    <row r="963" spans="2:9" ht="15.75" customHeight="1" x14ac:dyDescent="0.25">
      <c r="B963" s="874"/>
      <c r="I963" s="868"/>
    </row>
    <row r="964" spans="2:9" ht="15.75" customHeight="1" x14ac:dyDescent="0.25">
      <c r="B964" s="874"/>
      <c r="I964" s="868"/>
    </row>
    <row r="965" spans="2:9" ht="15.75" customHeight="1" x14ac:dyDescent="0.25">
      <c r="B965" s="874"/>
      <c r="I965" s="868"/>
    </row>
    <row r="966" spans="2:9" ht="15.75" customHeight="1" x14ac:dyDescent="0.25">
      <c r="B966" s="874"/>
      <c r="I966" s="868"/>
    </row>
    <row r="967" spans="2:9" ht="15.75" customHeight="1" x14ac:dyDescent="0.25">
      <c r="B967" s="874"/>
      <c r="I967" s="868"/>
    </row>
    <row r="968" spans="2:9" ht="15.75" customHeight="1" x14ac:dyDescent="0.25">
      <c r="B968" s="874"/>
      <c r="I968" s="868"/>
    </row>
    <row r="969" spans="2:9" ht="15.75" customHeight="1" x14ac:dyDescent="0.25">
      <c r="B969" s="874"/>
      <c r="I969" s="868"/>
    </row>
    <row r="970" spans="2:9" ht="15.75" customHeight="1" x14ac:dyDescent="0.25">
      <c r="B970" s="874"/>
      <c r="I970" s="868"/>
    </row>
    <row r="971" spans="2:9" ht="15.75" customHeight="1" x14ac:dyDescent="0.25">
      <c r="B971" s="874"/>
      <c r="I971" s="868"/>
    </row>
    <row r="972" spans="2:9" ht="15.75" customHeight="1" x14ac:dyDescent="0.25">
      <c r="B972" s="874"/>
      <c r="I972" s="868"/>
    </row>
    <row r="973" spans="2:9" ht="15.75" customHeight="1" x14ac:dyDescent="0.25">
      <c r="B973" s="874"/>
      <c r="I973" s="868"/>
    </row>
    <row r="974" spans="2:9" ht="15.75" customHeight="1" x14ac:dyDescent="0.25">
      <c r="B974" s="874"/>
      <c r="I974" s="868"/>
    </row>
    <row r="975" spans="2:9" ht="15.75" customHeight="1" x14ac:dyDescent="0.25">
      <c r="B975" s="874"/>
      <c r="I975" s="868"/>
    </row>
    <row r="976" spans="2:9" ht="15.75" customHeight="1" x14ac:dyDescent="0.25">
      <c r="B976" s="874"/>
      <c r="I976" s="868"/>
    </row>
    <row r="977" spans="2:9" ht="15.75" customHeight="1" x14ac:dyDescent="0.25">
      <c r="B977" s="874"/>
      <c r="I977" s="868"/>
    </row>
    <row r="978" spans="2:9" ht="15.75" customHeight="1" x14ac:dyDescent="0.25">
      <c r="B978" s="874"/>
      <c r="I978" s="868"/>
    </row>
    <row r="979" spans="2:9" ht="15.75" customHeight="1" x14ac:dyDescent="0.25">
      <c r="B979" s="874"/>
      <c r="I979" s="868"/>
    </row>
    <row r="980" spans="2:9" ht="15.75" customHeight="1" x14ac:dyDescent="0.25">
      <c r="B980" s="874"/>
      <c r="I980" s="868"/>
    </row>
    <row r="981" spans="2:9" ht="15.75" customHeight="1" x14ac:dyDescent="0.25">
      <c r="B981" s="874"/>
      <c r="I981" s="868"/>
    </row>
    <row r="982" spans="2:9" ht="15.75" customHeight="1" x14ac:dyDescent="0.25">
      <c r="B982" s="874"/>
      <c r="I982" s="868"/>
    </row>
    <row r="983" spans="2:9" ht="15.75" customHeight="1" x14ac:dyDescent="0.25">
      <c r="B983" s="874"/>
      <c r="I983" s="868"/>
    </row>
    <row r="984" spans="2:9" ht="15.75" customHeight="1" x14ac:dyDescent="0.25">
      <c r="B984" s="874"/>
      <c r="I984" s="868"/>
    </row>
    <row r="985" spans="2:9" ht="15.75" customHeight="1" x14ac:dyDescent="0.25">
      <c r="B985" s="874"/>
      <c r="I985" s="868"/>
    </row>
    <row r="986" spans="2:9" ht="15.75" customHeight="1" x14ac:dyDescent="0.25">
      <c r="B986" s="874"/>
      <c r="I986" s="868"/>
    </row>
    <row r="987" spans="2:9" ht="15.75" customHeight="1" x14ac:dyDescent="0.25">
      <c r="B987" s="874"/>
      <c r="I987" s="868"/>
    </row>
    <row r="988" spans="2:9" ht="15.75" customHeight="1" x14ac:dyDescent="0.25">
      <c r="B988" s="874"/>
      <c r="I988" s="868"/>
    </row>
    <row r="989" spans="2:9" ht="15.75" customHeight="1" x14ac:dyDescent="0.25">
      <c r="B989" s="874"/>
      <c r="I989" s="868"/>
    </row>
    <row r="990" spans="2:9" ht="15.75" customHeight="1" x14ac:dyDescent="0.25">
      <c r="B990" s="874"/>
      <c r="I990" s="868"/>
    </row>
    <row r="991" spans="2:9" ht="15.75" customHeight="1" x14ac:dyDescent="0.25">
      <c r="B991" s="874"/>
      <c r="I991" s="868"/>
    </row>
    <row r="992" spans="2:9" ht="15.75" customHeight="1" x14ac:dyDescent="0.25">
      <c r="B992" s="874"/>
      <c r="I992" s="868"/>
    </row>
    <row r="993" spans="2:9" ht="15.75" customHeight="1" x14ac:dyDescent="0.25">
      <c r="B993" s="874"/>
      <c r="I993" s="868"/>
    </row>
    <row r="994" spans="2:9" ht="15.75" customHeight="1" x14ac:dyDescent="0.25">
      <c r="B994" s="874"/>
      <c r="I994" s="868"/>
    </row>
    <row r="995" spans="2:9" ht="15.75" customHeight="1" x14ac:dyDescent="0.25">
      <c r="B995" s="874"/>
      <c r="I995" s="868"/>
    </row>
    <row r="996" spans="2:9" ht="15.75" customHeight="1" x14ac:dyDescent="0.25">
      <c r="B996" s="874"/>
      <c r="I996" s="868"/>
    </row>
    <row r="997" spans="2:9" ht="15.75" customHeight="1" x14ac:dyDescent="0.25">
      <c r="B997" s="874"/>
      <c r="I997" s="868"/>
    </row>
    <row r="998" spans="2:9" ht="15.75" customHeight="1" x14ac:dyDescent="0.25">
      <c r="B998" s="874"/>
      <c r="I998" s="868"/>
    </row>
    <row r="999" spans="2:9" ht="15.75" customHeight="1" x14ac:dyDescent="0.25">
      <c r="B999" s="874"/>
      <c r="I999" s="868"/>
    </row>
    <row r="1000" spans="2:9" ht="15.75" customHeight="1" x14ac:dyDescent="0.25">
      <c r="B1000" s="874"/>
      <c r="I1000" s="868"/>
    </row>
    <row r="1001" spans="2:9" ht="15.75" customHeight="1" x14ac:dyDescent="0.25"/>
    <row r="1002" spans="2:9" ht="15.75" customHeight="1" x14ac:dyDescent="0.25"/>
    <row r="1003" spans="2:9" ht="15.75" customHeight="1" x14ac:dyDescent="0.25"/>
    <row r="1004" spans="2:9" ht="15.75" customHeight="1" x14ac:dyDescent="0.25"/>
    <row r="1005" spans="2:9" ht="15.75" customHeight="1" x14ac:dyDescent="0.25"/>
    <row r="1006" spans="2:9" ht="15.75" customHeight="1" x14ac:dyDescent="0.25"/>
    <row r="1007" spans="2:9" ht="15.75" customHeight="1" x14ac:dyDescent="0.25"/>
    <row r="1008" spans="2:9" ht="15.75" customHeight="1" x14ac:dyDescent="0.25"/>
    <row r="1009" ht="15.75" customHeight="1" x14ac:dyDescent="0.25"/>
  </sheetData>
  <sortState xmlns:xlrd2="http://schemas.microsoft.com/office/spreadsheetml/2017/richdata2" ref="R4:U34">
    <sortCondition descending="1" ref="T4:T34"/>
  </sortState>
  <mergeCells count="3">
    <mergeCell ref="A1:P1"/>
    <mergeCell ref="R2:U2"/>
    <mergeCell ref="A38:P38"/>
  </mergeCells>
  <pageMargins left="0.7" right="0.7" top="0.75" bottom="0.75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1163"/>
  <sheetViews>
    <sheetView workbookViewId="0">
      <selection activeCell="V2" sqref="V2"/>
    </sheetView>
  </sheetViews>
  <sheetFormatPr baseColWidth="10" defaultColWidth="14.42578125" defaultRowHeight="15" customHeight="1" x14ac:dyDescent="0.25"/>
  <cols>
    <col min="1" max="1" width="22.7109375" style="304" bestFit="1" customWidth="1"/>
    <col min="2" max="2" width="15.5703125" style="304" customWidth="1"/>
    <col min="3" max="3" width="8.28515625" style="304" bestFit="1" customWidth="1"/>
    <col min="4" max="4" width="4" style="304" customWidth="1"/>
    <col min="5" max="5" width="4.28515625" style="304" customWidth="1"/>
    <col min="6" max="6" width="4" style="304" customWidth="1"/>
    <col min="7" max="7" width="3.85546875" style="304" customWidth="1"/>
    <col min="8" max="8" width="4.140625" style="304" customWidth="1"/>
    <col min="9" max="9" width="5.7109375" style="304" customWidth="1"/>
    <col min="10" max="10" width="5.7109375" style="304" hidden="1" customWidth="1"/>
    <col min="11" max="11" width="3.7109375" style="304" hidden="1" customWidth="1"/>
    <col min="12" max="12" width="13.5703125" style="304" hidden="1" customWidth="1"/>
    <col min="13" max="14" width="4" style="304" hidden="1" customWidth="1"/>
    <col min="15" max="15" width="3.5703125" style="304" hidden="1" customWidth="1"/>
    <col min="16" max="16" width="8.140625" style="304" customWidth="1"/>
    <col min="17" max="17" width="9.7109375" style="304" customWidth="1"/>
    <col min="18" max="18" width="12.28515625" style="304" hidden="1" customWidth="1"/>
    <col min="19" max="19" width="14.140625" style="304" hidden="1" customWidth="1"/>
    <col min="20" max="20" width="9.7109375" style="304" customWidth="1"/>
    <col min="21" max="21" width="21" style="304" customWidth="1"/>
    <col min="22" max="22" width="11.7109375" style="304" customWidth="1"/>
    <col min="23" max="23" width="13.140625" style="304" customWidth="1"/>
    <col min="24" max="24" width="11.42578125" style="304" customWidth="1"/>
    <col min="25" max="25" width="11.28515625" style="304" customWidth="1"/>
    <col min="26" max="26" width="10" style="304" customWidth="1"/>
    <col min="27" max="27" width="18" style="304" customWidth="1"/>
    <col min="28" max="28" width="10.42578125" style="304" customWidth="1"/>
    <col min="29" max="29" width="13.42578125" style="304" customWidth="1"/>
    <col min="30" max="30" width="14" style="304" customWidth="1"/>
    <col min="31" max="32" width="10.7109375" style="304" customWidth="1"/>
    <col min="33" max="16384" width="14.42578125" style="304"/>
  </cols>
  <sheetData>
    <row r="1" spans="1:32" x14ac:dyDescent="0.25">
      <c r="A1" s="1038" t="s">
        <v>2345</v>
      </c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  <c r="N1" s="1038"/>
      <c r="O1" s="1038"/>
      <c r="P1" s="1038"/>
      <c r="Q1" s="1038"/>
      <c r="R1" s="1045">
        <v>45047</v>
      </c>
      <c r="S1" s="1015"/>
    </row>
    <row r="2" spans="1:32" x14ac:dyDescent="0.25">
      <c r="A2" s="292" t="s">
        <v>219</v>
      </c>
      <c r="B2" s="292" t="s">
        <v>268</v>
      </c>
      <c r="C2" s="292" t="s">
        <v>65</v>
      </c>
      <c r="D2" s="295" t="s">
        <v>89</v>
      </c>
      <c r="E2" s="295" t="s">
        <v>90</v>
      </c>
      <c r="F2" s="295" t="s">
        <v>91</v>
      </c>
      <c r="G2" s="295" t="s">
        <v>92</v>
      </c>
      <c r="H2" s="295" t="s">
        <v>93</v>
      </c>
      <c r="I2" s="295" t="s">
        <v>94</v>
      </c>
      <c r="J2" s="295" t="s">
        <v>95</v>
      </c>
      <c r="K2" s="295" t="s">
        <v>96</v>
      </c>
      <c r="L2" s="295" t="s">
        <v>97</v>
      </c>
      <c r="M2" s="295" t="s">
        <v>98</v>
      </c>
      <c r="N2" s="295" t="s">
        <v>99</v>
      </c>
      <c r="O2" s="295" t="s">
        <v>100</v>
      </c>
      <c r="P2" s="295" t="s">
        <v>36</v>
      </c>
      <c r="Q2" s="295" t="s">
        <v>78</v>
      </c>
      <c r="R2" s="300" t="s">
        <v>269</v>
      </c>
      <c r="S2" s="301" t="s">
        <v>270</v>
      </c>
      <c r="U2" s="292"/>
      <c r="V2" s="295" t="s">
        <v>219</v>
      </c>
      <c r="W2" s="295" t="s">
        <v>268</v>
      </c>
      <c r="X2" s="295" t="s">
        <v>65</v>
      </c>
      <c r="Y2" s="295" t="s">
        <v>57</v>
      </c>
      <c r="Z2" s="295" t="s">
        <v>68</v>
      </c>
      <c r="AA2" s="543" t="s">
        <v>751</v>
      </c>
      <c r="AB2" s="543" t="s">
        <v>36</v>
      </c>
      <c r="AC2" s="543" t="s">
        <v>78</v>
      </c>
      <c r="AD2" s="544" t="s">
        <v>752</v>
      </c>
      <c r="AE2" s="413"/>
    </row>
    <row r="3" spans="1:32" x14ac:dyDescent="0.25">
      <c r="A3" s="292" t="s">
        <v>731</v>
      </c>
      <c r="B3" s="333" t="s">
        <v>1610</v>
      </c>
      <c r="C3" s="333" t="s">
        <v>1612</v>
      </c>
      <c r="D3" s="334">
        <v>0</v>
      </c>
      <c r="E3" s="334">
        <v>0</v>
      </c>
      <c r="F3" s="334">
        <v>0</v>
      </c>
      <c r="G3" s="334">
        <v>0</v>
      </c>
      <c r="H3" s="334">
        <v>0</v>
      </c>
      <c r="I3" s="334">
        <v>0</v>
      </c>
      <c r="J3" s="334"/>
      <c r="K3" s="334"/>
      <c r="L3" s="334"/>
      <c r="M3" s="334"/>
      <c r="N3" s="334"/>
      <c r="O3" s="334"/>
      <c r="P3" s="335">
        <f>SUM(D3:O3)</f>
        <v>0</v>
      </c>
      <c r="Q3" s="336">
        <f>+P3/$P$321</f>
        <v>0</v>
      </c>
      <c r="R3" s="322" t="s">
        <v>112</v>
      </c>
      <c r="S3" s="322" t="s">
        <v>112</v>
      </c>
      <c r="U3" s="292" t="s">
        <v>1551</v>
      </c>
      <c r="V3" s="292" t="s">
        <v>126</v>
      </c>
      <c r="W3" s="333" t="s">
        <v>754</v>
      </c>
      <c r="X3" s="333" t="s">
        <v>755</v>
      </c>
      <c r="Y3" s="335">
        <v>297</v>
      </c>
      <c r="Z3" s="542">
        <f>+Y3/$Y$96</f>
        <v>0.2288135593220339</v>
      </c>
      <c r="AA3" s="544" t="s">
        <v>755</v>
      </c>
      <c r="AB3" s="546">
        <v>534</v>
      </c>
      <c r="AC3" s="547">
        <f>+AB3/$AB$7%</f>
        <v>41.1402157164869</v>
      </c>
      <c r="AD3" s="552" t="s">
        <v>756</v>
      </c>
      <c r="AE3" s="413"/>
      <c r="AF3" s="413"/>
    </row>
    <row r="4" spans="1:32" x14ac:dyDescent="0.25">
      <c r="A4" s="292" t="s">
        <v>731</v>
      </c>
      <c r="B4" s="333" t="s">
        <v>761</v>
      </c>
      <c r="C4" s="333" t="s">
        <v>753</v>
      </c>
      <c r="D4" s="334">
        <v>0</v>
      </c>
      <c r="E4" s="334">
        <v>0</v>
      </c>
      <c r="F4" s="334">
        <v>0</v>
      </c>
      <c r="G4" s="334">
        <v>0</v>
      </c>
      <c r="H4" s="334">
        <v>0</v>
      </c>
      <c r="I4" s="334">
        <v>0</v>
      </c>
      <c r="J4" s="334"/>
      <c r="K4" s="334"/>
      <c r="L4" s="334"/>
      <c r="M4" s="334"/>
      <c r="N4" s="334"/>
      <c r="O4" s="334"/>
      <c r="P4" s="335">
        <f t="shared" ref="P4:P67" si="0">SUM(D4:O4)</f>
        <v>0</v>
      </c>
      <c r="Q4" s="336">
        <f t="shared" ref="Q4:Q67" si="1">+P4/$P$321</f>
        <v>0</v>
      </c>
      <c r="R4" s="322" t="s">
        <v>112</v>
      </c>
      <c r="S4" s="322" t="s">
        <v>112</v>
      </c>
      <c r="U4" s="292" t="s">
        <v>2517</v>
      </c>
      <c r="V4" s="292" t="s">
        <v>150</v>
      </c>
      <c r="W4" s="333" t="s">
        <v>1567</v>
      </c>
      <c r="X4" s="333" t="s">
        <v>759</v>
      </c>
      <c r="Y4" s="335">
        <v>66</v>
      </c>
      <c r="Z4" s="542">
        <f t="shared" ref="Z4:Z67" si="2">+Y4/$Y$96</f>
        <v>5.0847457627118647E-2</v>
      </c>
      <c r="AA4" s="544" t="s">
        <v>758</v>
      </c>
      <c r="AB4" s="546">
        <v>496</v>
      </c>
      <c r="AC4" s="547">
        <f>+AB4/$AB$7%</f>
        <v>38.212634822804311</v>
      </c>
      <c r="AD4" s="552" t="s">
        <v>760</v>
      </c>
      <c r="AE4" s="413"/>
      <c r="AF4" s="413"/>
    </row>
    <row r="5" spans="1:32" x14ac:dyDescent="0.25">
      <c r="A5" s="292" t="s">
        <v>1820</v>
      </c>
      <c r="B5" s="333" t="s">
        <v>1825</v>
      </c>
      <c r="C5" s="333" t="s">
        <v>753</v>
      </c>
      <c r="D5" s="334">
        <v>0</v>
      </c>
      <c r="E5" s="334">
        <v>0</v>
      </c>
      <c r="F5" s="334">
        <v>0</v>
      </c>
      <c r="G5" s="334">
        <v>0</v>
      </c>
      <c r="H5" s="334">
        <v>0</v>
      </c>
      <c r="I5" s="334">
        <v>0</v>
      </c>
      <c r="J5" s="334"/>
      <c r="K5" s="334"/>
      <c r="L5" s="334"/>
      <c r="M5" s="334"/>
      <c r="N5" s="334"/>
      <c r="O5" s="334"/>
      <c r="P5" s="335">
        <f t="shared" si="0"/>
        <v>0</v>
      </c>
      <c r="Q5" s="336">
        <f t="shared" si="1"/>
        <v>0</v>
      </c>
      <c r="R5" s="322" t="s">
        <v>112</v>
      </c>
      <c r="S5" s="322" t="s">
        <v>112</v>
      </c>
      <c r="U5" s="292" t="s">
        <v>2515</v>
      </c>
      <c r="V5" s="292" t="s">
        <v>128</v>
      </c>
      <c r="W5" s="333" t="s">
        <v>762</v>
      </c>
      <c r="X5" s="333" t="s">
        <v>755</v>
      </c>
      <c r="Y5" s="335">
        <v>63</v>
      </c>
      <c r="Z5" s="542">
        <f t="shared" si="2"/>
        <v>4.8536209553158703E-2</v>
      </c>
      <c r="AA5" s="544" t="s">
        <v>763</v>
      </c>
      <c r="AB5" s="546">
        <v>220</v>
      </c>
      <c r="AC5" s="547">
        <f>+AB5/$AB$7%</f>
        <v>16.949152542372882</v>
      </c>
      <c r="AD5" s="552" t="s">
        <v>764</v>
      </c>
      <c r="AE5" s="413"/>
      <c r="AF5" s="413"/>
    </row>
    <row r="6" spans="1:32" x14ac:dyDescent="0.25">
      <c r="A6" s="292" t="s">
        <v>1879</v>
      </c>
      <c r="B6" s="333" t="s">
        <v>1883</v>
      </c>
      <c r="C6" s="333" t="s">
        <v>753</v>
      </c>
      <c r="D6" s="334">
        <v>0</v>
      </c>
      <c r="E6" s="334">
        <v>0</v>
      </c>
      <c r="F6" s="334">
        <v>0</v>
      </c>
      <c r="G6" s="334">
        <v>0</v>
      </c>
      <c r="H6" s="334">
        <v>0</v>
      </c>
      <c r="I6" s="334">
        <v>0</v>
      </c>
      <c r="J6" s="334"/>
      <c r="K6" s="334"/>
      <c r="L6" s="334"/>
      <c r="M6" s="334"/>
      <c r="N6" s="334"/>
      <c r="O6" s="334"/>
      <c r="P6" s="335">
        <f t="shared" si="0"/>
        <v>0</v>
      </c>
      <c r="Q6" s="336">
        <f t="shared" si="1"/>
        <v>0</v>
      </c>
      <c r="R6" s="322"/>
      <c r="S6" s="322"/>
      <c r="U6" s="292" t="s">
        <v>2141</v>
      </c>
      <c r="V6" s="292" t="s">
        <v>143</v>
      </c>
      <c r="W6" s="333" t="s">
        <v>793</v>
      </c>
      <c r="X6" s="333" t="s">
        <v>758</v>
      </c>
      <c r="Y6" s="335">
        <v>63</v>
      </c>
      <c r="Z6" s="542">
        <f t="shared" si="2"/>
        <v>4.8536209553158703E-2</v>
      </c>
      <c r="AA6" s="544" t="s">
        <v>805</v>
      </c>
      <c r="AB6" s="546">
        <v>48</v>
      </c>
      <c r="AC6" s="547">
        <f>+AB6/$AB$7%</f>
        <v>3.6979969183359014</v>
      </c>
      <c r="AD6" s="552"/>
      <c r="AE6" s="413"/>
      <c r="AF6" s="413"/>
    </row>
    <row r="7" spans="1:32" x14ac:dyDescent="0.25">
      <c r="A7" s="292" t="s">
        <v>1880</v>
      </c>
      <c r="B7" s="333" t="s">
        <v>1884</v>
      </c>
      <c r="C7" s="333" t="s">
        <v>86</v>
      </c>
      <c r="D7" s="334">
        <v>0</v>
      </c>
      <c r="E7" s="334">
        <v>0</v>
      </c>
      <c r="F7" s="334">
        <v>0</v>
      </c>
      <c r="G7" s="334">
        <v>0</v>
      </c>
      <c r="H7" s="334">
        <v>0</v>
      </c>
      <c r="I7" s="334">
        <v>0</v>
      </c>
      <c r="J7" s="334"/>
      <c r="K7" s="334"/>
      <c r="L7" s="334"/>
      <c r="M7" s="334"/>
      <c r="N7" s="334"/>
      <c r="O7" s="334"/>
      <c r="P7" s="335">
        <f t="shared" si="0"/>
        <v>0</v>
      </c>
      <c r="Q7" s="336">
        <f t="shared" si="1"/>
        <v>0</v>
      </c>
      <c r="R7" s="322"/>
      <c r="S7" s="322"/>
      <c r="U7" s="292" t="s">
        <v>1457</v>
      </c>
      <c r="V7" s="292" t="s">
        <v>150</v>
      </c>
      <c r="W7" s="333" t="s">
        <v>780</v>
      </c>
      <c r="X7" s="333" t="s">
        <v>759</v>
      </c>
      <c r="Y7" s="335">
        <v>42</v>
      </c>
      <c r="Z7" s="542">
        <f t="shared" si="2"/>
        <v>3.2357473035439135E-2</v>
      </c>
      <c r="AA7" s="548" t="s">
        <v>36</v>
      </c>
      <c r="AB7" s="549">
        <f>SUM(AB3:AB6)</f>
        <v>1298</v>
      </c>
      <c r="AC7" s="550">
        <f>SUM(AC3:AC6)</f>
        <v>100</v>
      </c>
      <c r="AD7" s="551"/>
      <c r="AE7" s="413"/>
      <c r="AF7" s="413"/>
    </row>
    <row r="8" spans="1:32" x14ac:dyDescent="0.25">
      <c r="A8" s="292" t="s">
        <v>127</v>
      </c>
      <c r="B8" s="333" t="s">
        <v>1980</v>
      </c>
      <c r="C8" s="333" t="s">
        <v>766</v>
      </c>
      <c r="D8" s="334">
        <v>0</v>
      </c>
      <c r="E8" s="334">
        <v>0</v>
      </c>
      <c r="F8" s="334">
        <v>0</v>
      </c>
      <c r="G8" s="334">
        <v>0</v>
      </c>
      <c r="H8" s="334">
        <v>0</v>
      </c>
      <c r="I8" s="334">
        <v>9</v>
      </c>
      <c r="J8" s="334"/>
      <c r="K8" s="334"/>
      <c r="L8" s="334"/>
      <c r="M8" s="334"/>
      <c r="N8" s="334"/>
      <c r="O8" s="334"/>
      <c r="P8" s="335">
        <f t="shared" si="0"/>
        <v>9</v>
      </c>
      <c r="Q8" s="336">
        <f t="shared" si="1"/>
        <v>6.9337442218798152E-3</v>
      </c>
      <c r="R8" s="322"/>
      <c r="S8" s="322"/>
      <c r="U8" s="292" t="s">
        <v>2444</v>
      </c>
      <c r="V8" s="292" t="s">
        <v>143</v>
      </c>
      <c r="W8" s="333" t="s">
        <v>789</v>
      </c>
      <c r="X8" s="333" t="s">
        <v>758</v>
      </c>
      <c r="Y8" s="335">
        <v>39</v>
      </c>
      <c r="Z8" s="542">
        <f t="shared" si="2"/>
        <v>3.0046224961479198E-2</v>
      </c>
      <c r="AE8" s="413"/>
      <c r="AF8" s="413"/>
    </row>
    <row r="9" spans="1:32" x14ac:dyDescent="0.25">
      <c r="A9" s="292" t="s">
        <v>127</v>
      </c>
      <c r="B9" s="333" t="s">
        <v>1981</v>
      </c>
      <c r="C9" s="333" t="s">
        <v>766</v>
      </c>
      <c r="D9" s="334">
        <v>0</v>
      </c>
      <c r="E9" s="334">
        <v>0</v>
      </c>
      <c r="F9" s="334">
        <v>0</v>
      </c>
      <c r="G9" s="334">
        <v>0</v>
      </c>
      <c r="H9" s="334">
        <v>0</v>
      </c>
      <c r="I9" s="334">
        <v>0</v>
      </c>
      <c r="J9" s="334"/>
      <c r="K9" s="334"/>
      <c r="L9" s="334"/>
      <c r="M9" s="334"/>
      <c r="N9" s="334"/>
      <c r="O9" s="334"/>
      <c r="P9" s="335">
        <f t="shared" si="0"/>
        <v>0</v>
      </c>
      <c r="Q9" s="336">
        <f t="shared" si="1"/>
        <v>0</v>
      </c>
      <c r="R9" s="322"/>
      <c r="S9" s="322"/>
      <c r="U9" s="292" t="s">
        <v>2445</v>
      </c>
      <c r="V9" s="292" t="s">
        <v>733</v>
      </c>
      <c r="W9" s="333" t="s">
        <v>767</v>
      </c>
      <c r="X9" s="333" t="s">
        <v>753</v>
      </c>
      <c r="Y9" s="335">
        <v>38</v>
      </c>
      <c r="Z9" s="542">
        <f t="shared" si="2"/>
        <v>2.9275808936825885E-2</v>
      </c>
      <c r="AE9" s="413"/>
    </row>
    <row r="10" spans="1:32" x14ac:dyDescent="0.25">
      <c r="A10" s="292" t="s">
        <v>2511</v>
      </c>
      <c r="B10" s="333" t="s">
        <v>2513</v>
      </c>
      <c r="C10" s="333" t="s">
        <v>753</v>
      </c>
      <c r="D10" s="334">
        <v>0</v>
      </c>
      <c r="E10" s="334">
        <v>0</v>
      </c>
      <c r="F10" s="334">
        <v>0</v>
      </c>
      <c r="G10" s="334">
        <v>0</v>
      </c>
      <c r="H10" s="334">
        <v>2</v>
      </c>
      <c r="I10" s="334">
        <v>2</v>
      </c>
      <c r="J10" s="334"/>
      <c r="K10" s="334"/>
      <c r="L10" s="334"/>
      <c r="M10" s="334"/>
      <c r="N10" s="334"/>
      <c r="O10" s="334"/>
      <c r="P10" s="335">
        <f t="shared" si="0"/>
        <v>4</v>
      </c>
      <c r="Q10" s="336">
        <f t="shared" si="1"/>
        <v>3.0816640986132513E-3</v>
      </c>
      <c r="R10" s="322"/>
      <c r="S10" s="322"/>
      <c r="U10" s="292" t="s">
        <v>2350</v>
      </c>
      <c r="V10" s="292" t="s">
        <v>140</v>
      </c>
      <c r="W10" s="333" t="s">
        <v>784</v>
      </c>
      <c r="X10" s="333" t="s">
        <v>759</v>
      </c>
      <c r="Y10" s="335">
        <v>35</v>
      </c>
      <c r="Z10" s="542">
        <f t="shared" si="2"/>
        <v>2.6964560862865947E-2</v>
      </c>
      <c r="AE10" s="413"/>
    </row>
    <row r="11" spans="1:32" x14ac:dyDescent="0.25">
      <c r="A11" s="292" t="s">
        <v>1845</v>
      </c>
      <c r="B11" s="333" t="s">
        <v>1847</v>
      </c>
      <c r="C11" s="333" t="s">
        <v>753</v>
      </c>
      <c r="D11" s="334">
        <v>0</v>
      </c>
      <c r="E11" s="334">
        <v>0</v>
      </c>
      <c r="F11" s="334">
        <v>0</v>
      </c>
      <c r="G11" s="334">
        <v>0</v>
      </c>
      <c r="H11" s="334">
        <v>0</v>
      </c>
      <c r="I11" s="334">
        <v>0</v>
      </c>
      <c r="J11" s="334"/>
      <c r="K11" s="334"/>
      <c r="L11" s="334"/>
      <c r="M11" s="334"/>
      <c r="N11" s="334"/>
      <c r="O11" s="334"/>
      <c r="P11" s="335">
        <f t="shared" si="0"/>
        <v>0</v>
      </c>
      <c r="Q11" s="336">
        <f t="shared" si="1"/>
        <v>0</v>
      </c>
      <c r="R11" s="322"/>
      <c r="S11" s="322"/>
      <c r="U11" s="292" t="s">
        <v>2488</v>
      </c>
      <c r="V11" s="292" t="s">
        <v>140</v>
      </c>
      <c r="W11" s="333" t="s">
        <v>1583</v>
      </c>
      <c r="X11" s="333" t="s">
        <v>755</v>
      </c>
      <c r="Y11" s="335">
        <v>32</v>
      </c>
      <c r="Z11" s="542">
        <f t="shared" si="2"/>
        <v>2.465331278890601E-2</v>
      </c>
      <c r="AE11" s="413"/>
    </row>
    <row r="12" spans="1:32" x14ac:dyDescent="0.25">
      <c r="A12" s="292" t="s">
        <v>1845</v>
      </c>
      <c r="B12" s="333" t="s">
        <v>2479</v>
      </c>
      <c r="C12" s="333" t="s">
        <v>753</v>
      </c>
      <c r="D12" s="334">
        <v>0</v>
      </c>
      <c r="E12" s="334">
        <v>0</v>
      </c>
      <c r="F12" s="334">
        <v>0</v>
      </c>
      <c r="G12" s="334">
        <v>3</v>
      </c>
      <c r="H12" s="334">
        <v>0</v>
      </c>
      <c r="I12" s="334">
        <v>0</v>
      </c>
      <c r="J12" s="334"/>
      <c r="K12" s="334"/>
      <c r="L12" s="334"/>
      <c r="M12" s="334"/>
      <c r="N12" s="334"/>
      <c r="O12" s="334"/>
      <c r="P12" s="335">
        <f t="shared" si="0"/>
        <v>3</v>
      </c>
      <c r="Q12" s="336">
        <f t="shared" si="1"/>
        <v>2.3112480739599386E-3</v>
      </c>
      <c r="R12" s="322"/>
      <c r="S12" s="322"/>
      <c r="U12" s="292" t="s">
        <v>2516</v>
      </c>
      <c r="V12" s="292" t="s">
        <v>140</v>
      </c>
      <c r="W12" s="333" t="s">
        <v>781</v>
      </c>
      <c r="X12" s="333" t="s">
        <v>755</v>
      </c>
      <c r="Y12" s="335">
        <v>30</v>
      </c>
      <c r="Z12" s="542">
        <f t="shared" si="2"/>
        <v>2.3112480739599383E-2</v>
      </c>
      <c r="AE12" s="413"/>
    </row>
    <row r="13" spans="1:32" x14ac:dyDescent="0.25">
      <c r="A13" s="292" t="s">
        <v>2241</v>
      </c>
      <c r="B13" s="333" t="s">
        <v>2243</v>
      </c>
      <c r="C13" s="333" t="s">
        <v>753</v>
      </c>
      <c r="D13" s="334">
        <v>0</v>
      </c>
      <c r="E13" s="334">
        <v>0</v>
      </c>
      <c r="F13" s="334">
        <v>0</v>
      </c>
      <c r="G13" s="334">
        <v>0</v>
      </c>
      <c r="H13" s="334">
        <v>0</v>
      </c>
      <c r="I13" s="334">
        <v>0</v>
      </c>
      <c r="J13" s="334"/>
      <c r="K13" s="334"/>
      <c r="L13" s="334"/>
      <c r="M13" s="334"/>
      <c r="N13" s="334"/>
      <c r="O13" s="334"/>
      <c r="P13" s="335">
        <f t="shared" si="0"/>
        <v>0</v>
      </c>
      <c r="Q13" s="336">
        <f t="shared" si="1"/>
        <v>0</v>
      </c>
      <c r="R13" s="322"/>
      <c r="S13" s="322"/>
      <c r="U13" s="292" t="s">
        <v>2541</v>
      </c>
      <c r="V13" s="292" t="s">
        <v>143</v>
      </c>
      <c r="W13" s="333" t="s">
        <v>773</v>
      </c>
      <c r="X13" s="333" t="s">
        <v>758</v>
      </c>
      <c r="Y13" s="335">
        <v>28</v>
      </c>
      <c r="Z13" s="542">
        <f t="shared" si="2"/>
        <v>2.1571648690292759E-2</v>
      </c>
      <c r="AE13" s="413"/>
    </row>
    <row r="14" spans="1:32" x14ac:dyDescent="0.25">
      <c r="A14" s="292" t="s">
        <v>2150</v>
      </c>
      <c r="B14" s="333" t="s">
        <v>2152</v>
      </c>
      <c r="C14" s="333" t="s">
        <v>758</v>
      </c>
      <c r="D14" s="334">
        <v>0</v>
      </c>
      <c r="E14" s="334">
        <v>0</v>
      </c>
      <c r="F14" s="334">
        <v>0</v>
      </c>
      <c r="G14" s="334">
        <v>0</v>
      </c>
      <c r="H14" s="334">
        <v>0</v>
      </c>
      <c r="I14" s="334">
        <v>0</v>
      </c>
      <c r="J14" s="334"/>
      <c r="K14" s="334"/>
      <c r="L14" s="334"/>
      <c r="M14" s="334"/>
      <c r="N14" s="334"/>
      <c r="O14" s="334"/>
      <c r="P14" s="335">
        <f t="shared" si="0"/>
        <v>0</v>
      </c>
      <c r="Q14" s="336">
        <f t="shared" si="1"/>
        <v>0</v>
      </c>
      <c r="R14" s="322"/>
      <c r="S14" s="322"/>
      <c r="U14" s="292" t="s">
        <v>2542</v>
      </c>
      <c r="V14" s="292" t="s">
        <v>128</v>
      </c>
      <c r="W14" s="333" t="s">
        <v>1647</v>
      </c>
      <c r="X14" s="333" t="s">
        <v>759</v>
      </c>
      <c r="Y14" s="335">
        <v>27</v>
      </c>
      <c r="Z14" s="542">
        <f t="shared" si="2"/>
        <v>2.0801232665639446E-2</v>
      </c>
      <c r="AE14" s="413"/>
    </row>
    <row r="15" spans="1:32" x14ac:dyDescent="0.25">
      <c r="A15" s="292" t="s">
        <v>2256</v>
      </c>
      <c r="B15" s="333" t="s">
        <v>2258</v>
      </c>
      <c r="C15" s="333" t="s">
        <v>753</v>
      </c>
      <c r="D15" s="334">
        <v>0</v>
      </c>
      <c r="E15" s="334">
        <v>0</v>
      </c>
      <c r="F15" s="334">
        <v>0</v>
      </c>
      <c r="G15" s="334">
        <v>0</v>
      </c>
      <c r="H15" s="334">
        <v>0</v>
      </c>
      <c r="I15" s="334">
        <v>0</v>
      </c>
      <c r="J15" s="334"/>
      <c r="K15" s="334"/>
      <c r="L15" s="334"/>
      <c r="M15" s="334"/>
      <c r="N15" s="334"/>
      <c r="O15" s="334"/>
      <c r="P15" s="335">
        <f t="shared" si="0"/>
        <v>0</v>
      </c>
      <c r="Q15" s="336">
        <f t="shared" si="1"/>
        <v>0</v>
      </c>
      <c r="R15" s="322"/>
      <c r="S15" s="322"/>
      <c r="U15" s="292" t="s">
        <v>2487</v>
      </c>
      <c r="V15" s="292" t="s">
        <v>143</v>
      </c>
      <c r="W15" s="333" t="s">
        <v>777</v>
      </c>
      <c r="X15" s="333" t="s">
        <v>759</v>
      </c>
      <c r="Y15" s="335">
        <v>25</v>
      </c>
      <c r="Z15" s="542">
        <f t="shared" si="2"/>
        <v>1.9260400616332819E-2</v>
      </c>
      <c r="AE15" s="413"/>
    </row>
    <row r="16" spans="1:32" x14ac:dyDescent="0.25">
      <c r="A16" s="292" t="s">
        <v>134</v>
      </c>
      <c r="B16" s="333" t="s">
        <v>765</v>
      </c>
      <c r="C16" s="333" t="s">
        <v>766</v>
      </c>
      <c r="D16" s="334">
        <v>0</v>
      </c>
      <c r="E16" s="334">
        <v>0</v>
      </c>
      <c r="F16" s="334">
        <v>0</v>
      </c>
      <c r="G16" s="334">
        <v>0</v>
      </c>
      <c r="H16" s="334">
        <v>0</v>
      </c>
      <c r="I16" s="334">
        <v>10</v>
      </c>
      <c r="J16" s="334"/>
      <c r="K16" s="334"/>
      <c r="L16" s="334"/>
      <c r="M16" s="334"/>
      <c r="N16" s="334"/>
      <c r="O16" s="334"/>
      <c r="P16" s="335">
        <f t="shared" si="0"/>
        <v>10</v>
      </c>
      <c r="Q16" s="336">
        <f t="shared" si="1"/>
        <v>7.7041602465331279E-3</v>
      </c>
      <c r="R16" s="322" t="s">
        <v>112</v>
      </c>
      <c r="S16" s="322" t="s">
        <v>112</v>
      </c>
      <c r="V16" s="292" t="s">
        <v>242</v>
      </c>
      <c r="W16" s="333" t="s">
        <v>786</v>
      </c>
      <c r="X16" s="333" t="s">
        <v>753</v>
      </c>
      <c r="Y16" s="335">
        <v>23</v>
      </c>
      <c r="Z16" s="542">
        <f t="shared" si="2"/>
        <v>1.7719568567026195E-2</v>
      </c>
      <c r="AE16" s="413"/>
    </row>
    <row r="17" spans="1:31" x14ac:dyDescent="0.25">
      <c r="A17" s="292" t="s">
        <v>134</v>
      </c>
      <c r="B17" s="333" t="s">
        <v>769</v>
      </c>
      <c r="C17" s="333" t="s">
        <v>755</v>
      </c>
      <c r="D17" s="334">
        <v>0</v>
      </c>
      <c r="E17" s="334">
        <v>0</v>
      </c>
      <c r="F17" s="334">
        <v>0</v>
      </c>
      <c r="G17" s="334">
        <v>0</v>
      </c>
      <c r="H17" s="334">
        <v>0</v>
      </c>
      <c r="I17" s="334">
        <v>0</v>
      </c>
      <c r="J17" s="334"/>
      <c r="K17" s="334"/>
      <c r="L17" s="981"/>
      <c r="M17" s="982"/>
      <c r="N17" s="334"/>
      <c r="O17" s="334"/>
      <c r="P17" s="335">
        <f t="shared" si="0"/>
        <v>0</v>
      </c>
      <c r="Q17" s="336">
        <f t="shared" si="1"/>
        <v>0</v>
      </c>
      <c r="R17" s="322" t="s">
        <v>112</v>
      </c>
      <c r="S17" s="322" t="s">
        <v>112</v>
      </c>
      <c r="V17" s="292" t="s">
        <v>732</v>
      </c>
      <c r="W17" s="333" t="s">
        <v>791</v>
      </c>
      <c r="X17" s="333" t="s">
        <v>759</v>
      </c>
      <c r="Y17" s="335">
        <v>22</v>
      </c>
      <c r="Z17" s="542">
        <f t="shared" si="2"/>
        <v>1.6949152542372881E-2</v>
      </c>
      <c r="AE17" s="413"/>
    </row>
    <row r="18" spans="1:31" x14ac:dyDescent="0.25">
      <c r="A18" s="292" t="s">
        <v>134</v>
      </c>
      <c r="B18" s="333" t="s">
        <v>1464</v>
      </c>
      <c r="C18" s="333" t="s">
        <v>755</v>
      </c>
      <c r="D18" s="334">
        <v>0</v>
      </c>
      <c r="E18" s="334">
        <v>0</v>
      </c>
      <c r="F18" s="334">
        <v>0</v>
      </c>
      <c r="G18" s="334">
        <v>0</v>
      </c>
      <c r="H18" s="334">
        <v>0</v>
      </c>
      <c r="I18" s="334">
        <v>0</v>
      </c>
      <c r="J18" s="334"/>
      <c r="K18" s="334"/>
      <c r="L18" s="983"/>
      <c r="M18"/>
      <c r="N18" s="334"/>
      <c r="O18" s="334"/>
      <c r="P18" s="335">
        <f t="shared" si="0"/>
        <v>0</v>
      </c>
      <c r="Q18" s="336">
        <f t="shared" si="1"/>
        <v>0</v>
      </c>
      <c r="R18" s="322" t="s">
        <v>112</v>
      </c>
      <c r="S18" s="322" t="s">
        <v>112</v>
      </c>
      <c r="V18" s="292" t="s">
        <v>175</v>
      </c>
      <c r="W18" s="333">
        <v>17230</v>
      </c>
      <c r="X18" s="333" t="s">
        <v>753</v>
      </c>
      <c r="Y18" s="335">
        <v>20</v>
      </c>
      <c r="Z18" s="542">
        <f t="shared" si="2"/>
        <v>1.5408320493066256E-2</v>
      </c>
      <c r="AE18" s="413"/>
    </row>
    <row r="19" spans="1:31" x14ac:dyDescent="0.25">
      <c r="A19" s="292" t="s">
        <v>771</v>
      </c>
      <c r="B19" s="333" t="s">
        <v>772</v>
      </c>
      <c r="C19" s="333" t="s">
        <v>755</v>
      </c>
      <c r="D19" s="334">
        <v>0</v>
      </c>
      <c r="E19" s="334">
        <v>0</v>
      </c>
      <c r="F19" s="334">
        <v>0</v>
      </c>
      <c r="G19" s="334">
        <v>0</v>
      </c>
      <c r="H19" s="334">
        <v>0</v>
      </c>
      <c r="I19" s="334">
        <v>0</v>
      </c>
      <c r="J19" s="334"/>
      <c r="K19" s="334"/>
      <c r="L19" s="981"/>
      <c r="M19" s="982"/>
      <c r="N19" s="334"/>
      <c r="O19" s="334"/>
      <c r="P19" s="335">
        <f t="shared" si="0"/>
        <v>0</v>
      </c>
      <c r="Q19" s="336">
        <f t="shared" si="1"/>
        <v>0</v>
      </c>
      <c r="R19" s="322" t="s">
        <v>112</v>
      </c>
      <c r="S19" s="322" t="s">
        <v>112</v>
      </c>
      <c r="V19" s="292" t="s">
        <v>128</v>
      </c>
      <c r="W19" s="333" t="s">
        <v>527</v>
      </c>
      <c r="X19" s="333" t="s">
        <v>805</v>
      </c>
      <c r="Y19" s="335">
        <v>19</v>
      </c>
      <c r="Z19" s="542">
        <f t="shared" si="2"/>
        <v>1.4637904468412942E-2</v>
      </c>
      <c r="AE19" s="413"/>
    </row>
    <row r="20" spans="1:31" x14ac:dyDescent="0.25">
      <c r="A20" s="292" t="s">
        <v>771</v>
      </c>
      <c r="B20" s="333" t="s">
        <v>2197</v>
      </c>
      <c r="C20" s="333" t="s">
        <v>755</v>
      </c>
      <c r="D20" s="334">
        <v>0</v>
      </c>
      <c r="E20" s="334">
        <v>0</v>
      </c>
      <c r="F20" s="334">
        <v>0</v>
      </c>
      <c r="G20" s="334">
        <v>0</v>
      </c>
      <c r="H20" s="334">
        <v>0</v>
      </c>
      <c r="I20" s="334">
        <v>0</v>
      </c>
      <c r="J20" s="334"/>
      <c r="K20" s="334"/>
      <c r="L20" s="983"/>
      <c r="M20"/>
      <c r="N20" s="334"/>
      <c r="O20" s="334"/>
      <c r="P20" s="335">
        <f t="shared" si="0"/>
        <v>0</v>
      </c>
      <c r="Q20" s="336">
        <f t="shared" si="1"/>
        <v>0</v>
      </c>
      <c r="R20" s="322"/>
      <c r="S20" s="322"/>
      <c r="V20" s="292" t="s">
        <v>242</v>
      </c>
      <c r="W20" s="333" t="s">
        <v>2202</v>
      </c>
      <c r="X20" s="333" t="s">
        <v>753</v>
      </c>
      <c r="Y20" s="335">
        <v>18</v>
      </c>
      <c r="Z20" s="542">
        <f t="shared" si="2"/>
        <v>1.386748844375963E-2</v>
      </c>
      <c r="AE20" s="413"/>
    </row>
    <row r="21" spans="1:31" x14ac:dyDescent="0.25">
      <c r="A21" s="292" t="s">
        <v>2409</v>
      </c>
      <c r="B21" s="333" t="s">
        <v>2435</v>
      </c>
      <c r="C21" s="333" t="s">
        <v>766</v>
      </c>
      <c r="D21" s="334">
        <v>0</v>
      </c>
      <c r="E21" s="334">
        <v>0</v>
      </c>
      <c r="F21" s="334">
        <v>9</v>
      </c>
      <c r="G21" s="334">
        <v>0</v>
      </c>
      <c r="H21" s="334">
        <v>0</v>
      </c>
      <c r="I21" s="334">
        <v>0</v>
      </c>
      <c r="J21" s="334"/>
      <c r="K21" s="334"/>
      <c r="L21" s="981"/>
      <c r="M21" s="982"/>
      <c r="N21" s="334"/>
      <c r="O21" s="334"/>
      <c r="P21" s="335">
        <f t="shared" si="0"/>
        <v>9</v>
      </c>
      <c r="Q21" s="336">
        <f t="shared" si="1"/>
        <v>6.9337442218798152E-3</v>
      </c>
      <c r="R21" s="322"/>
      <c r="S21" s="322"/>
      <c r="V21" s="292" t="s">
        <v>128</v>
      </c>
      <c r="W21" s="333" t="s">
        <v>2199</v>
      </c>
      <c r="X21" s="333" t="s">
        <v>759</v>
      </c>
      <c r="Y21" s="335">
        <v>17</v>
      </c>
      <c r="Z21" s="542">
        <f t="shared" si="2"/>
        <v>1.3097072419106317E-2</v>
      </c>
      <c r="AE21" s="413"/>
    </row>
    <row r="22" spans="1:31" x14ac:dyDescent="0.25">
      <c r="A22" s="292" t="s">
        <v>2409</v>
      </c>
      <c r="B22" s="333" t="s">
        <v>2436</v>
      </c>
      <c r="C22" s="333" t="s">
        <v>753</v>
      </c>
      <c r="D22" s="334">
        <v>0</v>
      </c>
      <c r="E22" s="334">
        <v>0</v>
      </c>
      <c r="F22" s="334">
        <v>10</v>
      </c>
      <c r="G22" s="334">
        <v>0</v>
      </c>
      <c r="H22" s="334">
        <v>0</v>
      </c>
      <c r="I22" s="334">
        <v>0</v>
      </c>
      <c r="J22" s="334"/>
      <c r="K22" s="334"/>
      <c r="L22" s="983"/>
      <c r="M22"/>
      <c r="N22" s="334"/>
      <c r="O22" s="334"/>
      <c r="P22" s="335">
        <f t="shared" si="0"/>
        <v>10</v>
      </c>
      <c r="Q22" s="336">
        <f t="shared" si="1"/>
        <v>7.7041602465331279E-3</v>
      </c>
      <c r="R22" s="322"/>
      <c r="S22" s="322"/>
      <c r="V22" s="292" t="s">
        <v>242</v>
      </c>
      <c r="W22" s="333" t="s">
        <v>2348</v>
      </c>
      <c r="X22" s="333" t="s">
        <v>753</v>
      </c>
      <c r="Y22" s="335">
        <v>17</v>
      </c>
      <c r="Z22" s="542">
        <f t="shared" si="2"/>
        <v>1.3097072419106317E-2</v>
      </c>
      <c r="AE22" s="413"/>
    </row>
    <row r="23" spans="1:31" x14ac:dyDescent="0.25">
      <c r="A23" s="292" t="s">
        <v>1400</v>
      </c>
      <c r="B23" s="333" t="s">
        <v>2483</v>
      </c>
      <c r="C23" s="333" t="s">
        <v>766</v>
      </c>
      <c r="D23" s="334">
        <v>0</v>
      </c>
      <c r="E23" s="334">
        <v>0</v>
      </c>
      <c r="F23" s="334">
        <v>0</v>
      </c>
      <c r="G23" s="334">
        <v>12</v>
      </c>
      <c r="H23" s="334">
        <v>0</v>
      </c>
      <c r="I23" s="334">
        <v>0</v>
      </c>
      <c r="J23" s="334"/>
      <c r="K23" s="334"/>
      <c r="L23" s="983"/>
      <c r="M23"/>
      <c r="N23" s="334"/>
      <c r="O23" s="334"/>
      <c r="P23" s="335">
        <f t="shared" si="0"/>
        <v>12</v>
      </c>
      <c r="Q23" s="336">
        <f t="shared" si="1"/>
        <v>9.2449922958397542E-3</v>
      </c>
      <c r="R23" s="322"/>
      <c r="S23" s="322"/>
      <c r="V23" s="292" t="s">
        <v>149</v>
      </c>
      <c r="W23" s="333" t="s">
        <v>2001</v>
      </c>
      <c r="X23" s="333" t="s">
        <v>763</v>
      </c>
      <c r="Y23" s="335">
        <v>15</v>
      </c>
      <c r="Z23" s="542">
        <f t="shared" si="2"/>
        <v>1.1556240369799691E-2</v>
      </c>
      <c r="AE23" s="413"/>
    </row>
    <row r="24" spans="1:31" x14ac:dyDescent="0.25">
      <c r="A24" s="292" t="s">
        <v>1400</v>
      </c>
      <c r="B24" s="333" t="s">
        <v>2484</v>
      </c>
      <c r="C24" s="333" t="s">
        <v>766</v>
      </c>
      <c r="D24" s="334">
        <v>0</v>
      </c>
      <c r="E24" s="334">
        <v>0</v>
      </c>
      <c r="F24" s="334">
        <v>0</v>
      </c>
      <c r="G24" s="334">
        <v>8</v>
      </c>
      <c r="H24" s="334">
        <v>0</v>
      </c>
      <c r="I24" s="334">
        <v>0</v>
      </c>
      <c r="J24" s="334"/>
      <c r="K24" s="334"/>
      <c r="L24" s="981"/>
      <c r="M24" s="982"/>
      <c r="N24" s="334"/>
      <c r="O24" s="334"/>
      <c r="P24" s="335">
        <f t="shared" si="0"/>
        <v>8</v>
      </c>
      <c r="Q24" s="336">
        <f t="shared" si="1"/>
        <v>6.1633281972265025E-3</v>
      </c>
      <c r="R24" s="322"/>
      <c r="S24" s="322"/>
      <c r="V24" s="292" t="s">
        <v>250</v>
      </c>
      <c r="W24" s="333" t="s">
        <v>2401</v>
      </c>
      <c r="X24" s="333" t="s">
        <v>755</v>
      </c>
      <c r="Y24" s="335">
        <v>15</v>
      </c>
      <c r="Z24" s="542">
        <f t="shared" si="2"/>
        <v>1.1556240369799691E-2</v>
      </c>
      <c r="AE24" s="413"/>
    </row>
    <row r="25" spans="1:31" x14ac:dyDescent="0.25">
      <c r="A25" s="292" t="s">
        <v>1400</v>
      </c>
      <c r="B25" s="333" t="s">
        <v>2485</v>
      </c>
      <c r="C25" s="333" t="s">
        <v>759</v>
      </c>
      <c r="D25" s="334">
        <v>0</v>
      </c>
      <c r="E25" s="334">
        <v>0</v>
      </c>
      <c r="F25" s="334">
        <v>0</v>
      </c>
      <c r="G25" s="334">
        <v>8</v>
      </c>
      <c r="H25" s="334">
        <v>0</v>
      </c>
      <c r="I25" s="334">
        <v>0</v>
      </c>
      <c r="J25" s="334"/>
      <c r="K25" s="334"/>
      <c r="L25" s="983"/>
      <c r="M25"/>
      <c r="N25" s="334"/>
      <c r="O25" s="334"/>
      <c r="P25" s="335">
        <f t="shared" si="0"/>
        <v>8</v>
      </c>
      <c r="Q25" s="336">
        <f t="shared" si="1"/>
        <v>6.1633281972265025E-3</v>
      </c>
      <c r="R25" s="322"/>
      <c r="S25" s="322"/>
      <c r="V25" s="292" t="s">
        <v>242</v>
      </c>
      <c r="W25" s="333" t="s">
        <v>1550</v>
      </c>
      <c r="X25" s="333" t="s">
        <v>768</v>
      </c>
      <c r="Y25" s="335">
        <v>13</v>
      </c>
      <c r="Z25" s="542">
        <f t="shared" si="2"/>
        <v>1.0015408320493066E-2</v>
      </c>
      <c r="AE25" s="413"/>
    </row>
    <row r="26" spans="1:31" x14ac:dyDescent="0.25">
      <c r="A26" s="292" t="s">
        <v>1400</v>
      </c>
      <c r="B26" s="333" t="s">
        <v>2486</v>
      </c>
      <c r="C26" s="333" t="s">
        <v>759</v>
      </c>
      <c r="D26" s="334">
        <v>0</v>
      </c>
      <c r="E26" s="334">
        <v>0</v>
      </c>
      <c r="F26" s="334">
        <v>0</v>
      </c>
      <c r="G26" s="334">
        <v>4</v>
      </c>
      <c r="H26" s="334">
        <v>0</v>
      </c>
      <c r="I26" s="334">
        <v>6</v>
      </c>
      <c r="J26" s="334"/>
      <c r="K26" s="334"/>
      <c r="L26" s="983"/>
      <c r="M26"/>
      <c r="N26" s="334"/>
      <c r="O26" s="334"/>
      <c r="P26" s="335">
        <f t="shared" si="0"/>
        <v>10</v>
      </c>
      <c r="Q26" s="336">
        <f t="shared" si="1"/>
        <v>7.7041602465331279E-3</v>
      </c>
      <c r="R26" s="322"/>
      <c r="S26" s="322"/>
      <c r="V26" s="292" t="s">
        <v>1400</v>
      </c>
      <c r="W26" s="333" t="s">
        <v>2483</v>
      </c>
      <c r="X26" s="333" t="s">
        <v>766</v>
      </c>
      <c r="Y26" s="335">
        <v>12</v>
      </c>
      <c r="Z26" s="542">
        <f t="shared" si="2"/>
        <v>9.2449922958397542E-3</v>
      </c>
      <c r="AE26" s="413"/>
    </row>
    <row r="27" spans="1:31" x14ac:dyDescent="0.25">
      <c r="A27" s="292" t="s">
        <v>138</v>
      </c>
      <c r="B27" s="333" t="s">
        <v>774</v>
      </c>
      <c r="C27" s="333" t="s">
        <v>759</v>
      </c>
      <c r="D27" s="334">
        <v>0</v>
      </c>
      <c r="E27" s="334">
        <v>0</v>
      </c>
      <c r="F27" s="334">
        <v>0</v>
      </c>
      <c r="G27" s="334">
        <v>0</v>
      </c>
      <c r="H27" s="334">
        <v>0</v>
      </c>
      <c r="I27" s="334">
        <v>0</v>
      </c>
      <c r="J27" s="334"/>
      <c r="K27" s="334"/>
      <c r="L27" s="983"/>
      <c r="M27"/>
      <c r="N27" s="334"/>
      <c r="O27" s="334"/>
      <c r="P27" s="335">
        <f t="shared" si="0"/>
        <v>0</v>
      </c>
      <c r="Q27" s="336">
        <f t="shared" si="1"/>
        <v>0</v>
      </c>
      <c r="R27" s="322" t="s">
        <v>112</v>
      </c>
      <c r="S27" s="322" t="s">
        <v>112</v>
      </c>
      <c r="V27" s="292" t="s">
        <v>167</v>
      </c>
      <c r="W27" s="333" t="s">
        <v>608</v>
      </c>
      <c r="X27" s="333" t="s">
        <v>755</v>
      </c>
      <c r="Y27" s="335">
        <v>12</v>
      </c>
      <c r="Z27" s="542">
        <f t="shared" si="2"/>
        <v>9.2449922958397542E-3</v>
      </c>
      <c r="AE27" s="413"/>
    </row>
    <row r="28" spans="1:31" x14ac:dyDescent="0.25">
      <c r="A28" s="292" t="s">
        <v>138</v>
      </c>
      <c r="B28" s="333" t="s">
        <v>1507</v>
      </c>
      <c r="C28" s="333" t="s">
        <v>753</v>
      </c>
      <c r="D28" s="334">
        <v>0</v>
      </c>
      <c r="E28" s="334">
        <v>0</v>
      </c>
      <c r="F28" s="334">
        <v>0</v>
      </c>
      <c r="G28" s="334">
        <v>0</v>
      </c>
      <c r="H28" s="334">
        <v>0</v>
      </c>
      <c r="I28" s="334">
        <v>0</v>
      </c>
      <c r="J28" s="334"/>
      <c r="K28" s="334"/>
      <c r="L28" s="983"/>
      <c r="M28"/>
      <c r="N28" s="334"/>
      <c r="O28" s="334"/>
      <c r="P28" s="335">
        <f t="shared" si="0"/>
        <v>0</v>
      </c>
      <c r="Q28" s="336">
        <f t="shared" si="1"/>
        <v>0</v>
      </c>
      <c r="R28" s="322" t="s">
        <v>112</v>
      </c>
      <c r="S28" s="322" t="s">
        <v>112</v>
      </c>
      <c r="V28" s="292" t="s">
        <v>732</v>
      </c>
      <c r="W28" s="333" t="s">
        <v>782</v>
      </c>
      <c r="X28" s="333" t="s">
        <v>759</v>
      </c>
      <c r="Y28" s="335">
        <v>11</v>
      </c>
      <c r="Z28" s="542">
        <f t="shared" si="2"/>
        <v>8.4745762711864406E-3</v>
      </c>
      <c r="AE28" s="413"/>
    </row>
    <row r="29" spans="1:31" x14ac:dyDescent="0.25">
      <c r="A29" s="292" t="s">
        <v>1476</v>
      </c>
      <c r="B29" s="333" t="s">
        <v>1490</v>
      </c>
      <c r="C29" s="333" t="s">
        <v>755</v>
      </c>
      <c r="D29" s="334">
        <v>0</v>
      </c>
      <c r="E29" s="334">
        <v>0</v>
      </c>
      <c r="F29" s="334">
        <v>0</v>
      </c>
      <c r="G29" s="334">
        <v>0</v>
      </c>
      <c r="H29" s="334">
        <v>0</v>
      </c>
      <c r="I29" s="334">
        <v>0</v>
      </c>
      <c r="J29" s="334"/>
      <c r="K29" s="334"/>
      <c r="L29" s="983"/>
      <c r="M29"/>
      <c r="N29" s="334"/>
      <c r="O29" s="334"/>
      <c r="P29" s="335">
        <f t="shared" si="0"/>
        <v>0</v>
      </c>
      <c r="Q29" s="336">
        <f t="shared" si="1"/>
        <v>0</v>
      </c>
      <c r="R29" s="322" t="s">
        <v>112</v>
      </c>
      <c r="S29" s="322" t="s">
        <v>112</v>
      </c>
      <c r="V29" s="292" t="s">
        <v>134</v>
      </c>
      <c r="W29" s="333" t="s">
        <v>765</v>
      </c>
      <c r="X29" s="333" t="s">
        <v>766</v>
      </c>
      <c r="Y29" s="335">
        <v>10</v>
      </c>
      <c r="Z29" s="542">
        <f t="shared" si="2"/>
        <v>7.7041602465331279E-3</v>
      </c>
      <c r="AE29" s="413"/>
    </row>
    <row r="30" spans="1:31" x14ac:dyDescent="0.25">
      <c r="A30" s="292" t="s">
        <v>1476</v>
      </c>
      <c r="B30" s="333" t="s">
        <v>1491</v>
      </c>
      <c r="C30" s="333" t="s">
        <v>755</v>
      </c>
      <c r="D30" s="334">
        <v>0</v>
      </c>
      <c r="E30" s="334">
        <v>0</v>
      </c>
      <c r="F30" s="334">
        <v>0</v>
      </c>
      <c r="G30" s="334">
        <v>0</v>
      </c>
      <c r="H30" s="334">
        <v>0</v>
      </c>
      <c r="I30" s="334">
        <v>0</v>
      </c>
      <c r="J30" s="334"/>
      <c r="K30" s="334"/>
      <c r="L30" s="983"/>
      <c r="M30"/>
      <c r="N30" s="334"/>
      <c r="O30" s="334"/>
      <c r="P30" s="335">
        <f t="shared" si="0"/>
        <v>0</v>
      </c>
      <c r="Q30" s="336">
        <f t="shared" si="1"/>
        <v>0</v>
      </c>
      <c r="R30" s="322" t="s">
        <v>112</v>
      </c>
      <c r="S30" s="322" t="s">
        <v>112</v>
      </c>
      <c r="V30" s="292" t="s">
        <v>2409</v>
      </c>
      <c r="W30" s="333" t="s">
        <v>2436</v>
      </c>
      <c r="X30" s="333" t="s">
        <v>753</v>
      </c>
      <c r="Y30" s="335">
        <v>10</v>
      </c>
      <c r="Z30" s="542">
        <f t="shared" si="2"/>
        <v>7.7041602465331279E-3</v>
      </c>
      <c r="AE30" s="413"/>
    </row>
    <row r="31" spans="1:31" x14ac:dyDescent="0.25">
      <c r="A31" s="292" t="s">
        <v>140</v>
      </c>
      <c r="B31" s="333" t="s">
        <v>776</v>
      </c>
      <c r="C31" s="333" t="s">
        <v>755</v>
      </c>
      <c r="D31" s="334">
        <v>0</v>
      </c>
      <c r="E31" s="334">
        <v>0</v>
      </c>
      <c r="F31" s="334">
        <v>0</v>
      </c>
      <c r="G31" s="334">
        <v>0</v>
      </c>
      <c r="H31" s="334">
        <v>0</v>
      </c>
      <c r="I31" s="334">
        <v>0</v>
      </c>
      <c r="J31" s="334"/>
      <c r="K31" s="334"/>
      <c r="L31" s="983"/>
      <c r="M31"/>
      <c r="N31" s="334"/>
      <c r="O31" s="334"/>
      <c r="P31" s="335">
        <f t="shared" si="0"/>
        <v>0</v>
      </c>
      <c r="Q31" s="336">
        <f t="shared" si="1"/>
        <v>0</v>
      </c>
      <c r="R31" s="322" t="s">
        <v>112</v>
      </c>
      <c r="S31" s="322" t="s">
        <v>112</v>
      </c>
      <c r="V31" s="292" t="s">
        <v>1400</v>
      </c>
      <c r="W31" s="333" t="s">
        <v>2486</v>
      </c>
      <c r="X31" s="333" t="s">
        <v>759</v>
      </c>
      <c r="Y31" s="335">
        <v>10</v>
      </c>
      <c r="Z31" s="542">
        <f t="shared" si="2"/>
        <v>7.7041602465331279E-3</v>
      </c>
      <c r="AE31" s="413"/>
    </row>
    <row r="32" spans="1:31" x14ac:dyDescent="0.25">
      <c r="A32" s="292" t="s">
        <v>140</v>
      </c>
      <c r="B32" s="333" t="s">
        <v>2403</v>
      </c>
      <c r="C32" s="333" t="s">
        <v>753</v>
      </c>
      <c r="D32" s="334">
        <v>0</v>
      </c>
      <c r="E32" s="334">
        <v>1</v>
      </c>
      <c r="F32" s="334">
        <v>0</v>
      </c>
      <c r="G32" s="334">
        <v>0</v>
      </c>
      <c r="H32" s="334">
        <v>0</v>
      </c>
      <c r="I32" s="334">
        <v>0</v>
      </c>
      <c r="J32" s="334"/>
      <c r="K32" s="334"/>
      <c r="L32" s="983"/>
      <c r="M32"/>
      <c r="N32" s="334"/>
      <c r="O32" s="334"/>
      <c r="P32" s="335">
        <f t="shared" si="0"/>
        <v>1</v>
      </c>
      <c r="Q32" s="336">
        <f t="shared" si="1"/>
        <v>7.7041602465331282E-4</v>
      </c>
      <c r="R32" s="322"/>
      <c r="S32" s="322"/>
      <c r="V32" s="292" t="s">
        <v>128</v>
      </c>
      <c r="W32" s="333" t="s">
        <v>2198</v>
      </c>
      <c r="X32" s="333" t="s">
        <v>759</v>
      </c>
      <c r="Y32" s="335">
        <v>10</v>
      </c>
      <c r="Z32" s="542">
        <f t="shared" si="2"/>
        <v>7.7041602465331279E-3</v>
      </c>
      <c r="AE32" s="413"/>
    </row>
    <row r="33" spans="1:31" x14ac:dyDescent="0.25">
      <c r="A33" s="292" t="s">
        <v>140</v>
      </c>
      <c r="B33" s="333" t="s">
        <v>778</v>
      </c>
      <c r="C33" s="333" t="s">
        <v>755</v>
      </c>
      <c r="D33" s="334">
        <v>0</v>
      </c>
      <c r="E33" s="334">
        <v>0</v>
      </c>
      <c r="F33" s="334">
        <v>0</v>
      </c>
      <c r="G33" s="334">
        <v>0</v>
      </c>
      <c r="H33" s="334">
        <v>0</v>
      </c>
      <c r="I33" s="334">
        <v>0</v>
      </c>
      <c r="J33" s="334"/>
      <c r="K33" s="334"/>
      <c r="L33" s="983"/>
      <c r="M33"/>
      <c r="N33" s="334"/>
      <c r="O33" s="334"/>
      <c r="P33" s="335">
        <f t="shared" si="0"/>
        <v>0</v>
      </c>
      <c r="Q33" s="336">
        <f t="shared" si="1"/>
        <v>0</v>
      </c>
      <c r="R33" s="322" t="s">
        <v>112</v>
      </c>
      <c r="S33" s="322" t="s">
        <v>112</v>
      </c>
      <c r="V33" s="292" t="s">
        <v>175</v>
      </c>
      <c r="W33" s="333">
        <v>11170</v>
      </c>
      <c r="X33" s="333" t="s">
        <v>763</v>
      </c>
      <c r="Y33" s="335">
        <v>10</v>
      </c>
      <c r="Z33" s="542">
        <f t="shared" si="2"/>
        <v>7.7041602465331279E-3</v>
      </c>
      <c r="AE33" s="413"/>
    </row>
    <row r="34" spans="1:31" x14ac:dyDescent="0.25">
      <c r="A34" s="292" t="s">
        <v>140</v>
      </c>
      <c r="B34" s="333" t="s">
        <v>784</v>
      </c>
      <c r="C34" s="333" t="s">
        <v>759</v>
      </c>
      <c r="D34" s="334">
        <v>15</v>
      </c>
      <c r="E34" s="334">
        <v>0</v>
      </c>
      <c r="F34" s="334">
        <v>20</v>
      </c>
      <c r="G34" s="334">
        <v>0</v>
      </c>
      <c r="H34" s="334">
        <v>0</v>
      </c>
      <c r="I34" s="334">
        <v>0</v>
      </c>
      <c r="J34" s="334"/>
      <c r="K34" s="334"/>
      <c r="L34" s="983"/>
      <c r="M34"/>
      <c r="N34" s="334"/>
      <c r="O34" s="334"/>
      <c r="P34" s="335">
        <f t="shared" si="0"/>
        <v>35</v>
      </c>
      <c r="Q34" s="336">
        <f t="shared" si="1"/>
        <v>2.6964560862865947E-2</v>
      </c>
      <c r="R34" s="322" t="s">
        <v>112</v>
      </c>
      <c r="S34" s="322" t="s">
        <v>112</v>
      </c>
      <c r="V34" s="292" t="s">
        <v>127</v>
      </c>
      <c r="W34" s="333" t="s">
        <v>1980</v>
      </c>
      <c r="X34" s="333" t="s">
        <v>766</v>
      </c>
      <c r="Y34" s="335">
        <v>9</v>
      </c>
      <c r="Z34" s="542">
        <f t="shared" si="2"/>
        <v>6.9337442218798152E-3</v>
      </c>
      <c r="AE34" s="413"/>
    </row>
    <row r="35" spans="1:31" x14ac:dyDescent="0.25">
      <c r="A35" s="292" t="s">
        <v>140</v>
      </c>
      <c r="B35" s="333" t="s">
        <v>1583</v>
      </c>
      <c r="C35" s="333" t="s">
        <v>755</v>
      </c>
      <c r="D35" s="334">
        <v>0</v>
      </c>
      <c r="E35" s="334">
        <v>0</v>
      </c>
      <c r="F35" s="334">
        <v>0</v>
      </c>
      <c r="G35" s="334">
        <v>32</v>
      </c>
      <c r="H35" s="334">
        <v>0</v>
      </c>
      <c r="I35" s="334">
        <v>0</v>
      </c>
      <c r="J35" s="334"/>
      <c r="K35" s="334"/>
      <c r="L35" s="981"/>
      <c r="M35" s="982"/>
      <c r="N35" s="334"/>
      <c r="O35" s="334"/>
      <c r="P35" s="335">
        <f t="shared" si="0"/>
        <v>32</v>
      </c>
      <c r="Q35" s="336">
        <f t="shared" si="1"/>
        <v>2.465331278890601E-2</v>
      </c>
      <c r="R35" s="328">
        <v>8061.8999997210603</v>
      </c>
      <c r="S35" s="328">
        <v>6529</v>
      </c>
      <c r="U35" s="327" t="s">
        <v>2128</v>
      </c>
      <c r="V35" s="292" t="s">
        <v>2409</v>
      </c>
      <c r="W35" s="333" t="s">
        <v>2435</v>
      </c>
      <c r="X35" s="333" t="s">
        <v>766</v>
      </c>
      <c r="Y35" s="335">
        <v>9</v>
      </c>
      <c r="Z35" s="542">
        <f t="shared" si="2"/>
        <v>6.9337442218798152E-3</v>
      </c>
      <c r="AE35" s="413"/>
    </row>
    <row r="36" spans="1:31" x14ac:dyDescent="0.25">
      <c r="A36" s="292" t="s">
        <v>140</v>
      </c>
      <c r="B36" s="333" t="s">
        <v>779</v>
      </c>
      <c r="C36" s="333" t="s">
        <v>755</v>
      </c>
      <c r="D36" s="334">
        <v>0</v>
      </c>
      <c r="E36" s="334">
        <v>0</v>
      </c>
      <c r="F36" s="334">
        <v>0</v>
      </c>
      <c r="G36" s="334">
        <v>0</v>
      </c>
      <c r="H36" s="334">
        <v>0</v>
      </c>
      <c r="I36" s="334">
        <v>0</v>
      </c>
      <c r="J36" s="334"/>
      <c r="K36" s="334"/>
      <c r="L36" s="983"/>
      <c r="M36"/>
      <c r="N36" s="334"/>
      <c r="O36" s="334"/>
      <c r="P36" s="335">
        <f t="shared" si="0"/>
        <v>0</v>
      </c>
      <c r="Q36" s="336">
        <f t="shared" si="1"/>
        <v>0</v>
      </c>
      <c r="R36" s="322" t="s">
        <v>112</v>
      </c>
      <c r="S36" s="322" t="s">
        <v>112</v>
      </c>
      <c r="U36" s="327" t="s">
        <v>1801</v>
      </c>
      <c r="V36" s="292" t="s">
        <v>242</v>
      </c>
      <c r="W36" s="333" t="s">
        <v>2261</v>
      </c>
      <c r="X36" s="333" t="s">
        <v>753</v>
      </c>
      <c r="Y36" s="335">
        <v>9</v>
      </c>
      <c r="Z36" s="542">
        <f t="shared" si="2"/>
        <v>6.9337442218798152E-3</v>
      </c>
      <c r="AE36" s="413"/>
    </row>
    <row r="37" spans="1:31" x14ac:dyDescent="0.25">
      <c r="A37" s="292" t="s">
        <v>140</v>
      </c>
      <c r="B37" s="333" t="s">
        <v>1493</v>
      </c>
      <c r="C37" s="333" t="s">
        <v>755</v>
      </c>
      <c r="D37" s="334">
        <v>0</v>
      </c>
      <c r="E37" s="334">
        <v>0</v>
      </c>
      <c r="F37" s="334">
        <v>0</v>
      </c>
      <c r="G37" s="334">
        <v>0</v>
      </c>
      <c r="H37" s="334">
        <v>0</v>
      </c>
      <c r="I37" s="334">
        <v>0</v>
      </c>
      <c r="J37" s="334"/>
      <c r="K37" s="334"/>
      <c r="L37" s="983"/>
      <c r="M37"/>
      <c r="N37" s="334"/>
      <c r="O37" s="334"/>
      <c r="P37" s="335">
        <f t="shared" si="0"/>
        <v>0</v>
      </c>
      <c r="Q37" s="336">
        <f t="shared" si="1"/>
        <v>0</v>
      </c>
      <c r="R37" s="328">
        <v>10684.840000390501</v>
      </c>
      <c r="S37" s="328">
        <v>10684.840000390501</v>
      </c>
      <c r="U37" s="327" t="s">
        <v>1798</v>
      </c>
      <c r="V37" s="292" t="s">
        <v>1400</v>
      </c>
      <c r="W37" s="333" t="s">
        <v>2484</v>
      </c>
      <c r="X37" s="333" t="s">
        <v>766</v>
      </c>
      <c r="Y37" s="335">
        <v>8</v>
      </c>
      <c r="Z37" s="542">
        <f t="shared" si="2"/>
        <v>6.1633281972265025E-3</v>
      </c>
      <c r="AE37" s="413"/>
    </row>
    <row r="38" spans="1:31" x14ac:dyDescent="0.25">
      <c r="A38" s="292" t="s">
        <v>140</v>
      </c>
      <c r="B38" s="333" t="s">
        <v>1494</v>
      </c>
      <c r="C38" s="333" t="s">
        <v>755</v>
      </c>
      <c r="D38" s="334">
        <v>0</v>
      </c>
      <c r="E38" s="334">
        <v>0</v>
      </c>
      <c r="F38" s="334">
        <v>0</v>
      </c>
      <c r="G38" s="334">
        <v>0</v>
      </c>
      <c r="H38" s="334">
        <v>0</v>
      </c>
      <c r="I38" s="334">
        <v>0</v>
      </c>
      <c r="J38" s="334"/>
      <c r="K38" s="334"/>
      <c r="L38" s="983"/>
      <c r="M38"/>
      <c r="N38" s="334"/>
      <c r="O38" s="334"/>
      <c r="P38" s="335">
        <f t="shared" si="0"/>
        <v>0</v>
      </c>
      <c r="Q38" s="336">
        <f t="shared" si="1"/>
        <v>0</v>
      </c>
      <c r="R38" s="322" t="s">
        <v>112</v>
      </c>
      <c r="S38" s="322" t="s">
        <v>112</v>
      </c>
      <c r="U38" s="327" t="s">
        <v>1799</v>
      </c>
      <c r="V38" s="292" t="s">
        <v>1400</v>
      </c>
      <c r="W38" s="333" t="s">
        <v>2485</v>
      </c>
      <c r="X38" s="333" t="s">
        <v>759</v>
      </c>
      <c r="Y38" s="335">
        <v>8</v>
      </c>
      <c r="Z38" s="542">
        <f t="shared" si="2"/>
        <v>6.1633281972265025E-3</v>
      </c>
      <c r="AE38" s="413"/>
    </row>
    <row r="39" spans="1:31" x14ac:dyDescent="0.25">
      <c r="A39" s="292" t="s">
        <v>140</v>
      </c>
      <c r="B39" s="333" t="s">
        <v>781</v>
      </c>
      <c r="C39" s="333" t="s">
        <v>755</v>
      </c>
      <c r="D39" s="334">
        <v>0</v>
      </c>
      <c r="E39" s="334">
        <v>0</v>
      </c>
      <c r="F39" s="334">
        <v>0</v>
      </c>
      <c r="G39" s="334">
        <v>0</v>
      </c>
      <c r="H39" s="334">
        <v>30</v>
      </c>
      <c r="I39" s="334">
        <v>0</v>
      </c>
      <c r="J39" s="334"/>
      <c r="K39" s="334"/>
      <c r="L39" s="983"/>
      <c r="M39"/>
      <c r="N39" s="334"/>
      <c r="O39" s="334"/>
      <c r="P39" s="335">
        <f t="shared" si="0"/>
        <v>30</v>
      </c>
      <c r="Q39" s="336">
        <f t="shared" si="1"/>
        <v>2.3112480739599383E-2</v>
      </c>
      <c r="R39" s="322" t="s">
        <v>112</v>
      </c>
      <c r="S39" s="322" t="s">
        <v>112</v>
      </c>
      <c r="U39" s="327" t="s">
        <v>1800</v>
      </c>
      <c r="V39" s="292" t="s">
        <v>732</v>
      </c>
      <c r="W39" s="333" t="s">
        <v>1657</v>
      </c>
      <c r="X39" s="333" t="s">
        <v>759</v>
      </c>
      <c r="Y39" s="335">
        <v>8</v>
      </c>
      <c r="Z39" s="542">
        <f t="shared" si="2"/>
        <v>6.1633281972265025E-3</v>
      </c>
      <c r="AE39" s="413"/>
    </row>
    <row r="40" spans="1:31" x14ac:dyDescent="0.25">
      <c r="A40" s="292" t="s">
        <v>140</v>
      </c>
      <c r="B40" s="333" t="s">
        <v>783</v>
      </c>
      <c r="C40" s="333" t="s">
        <v>755</v>
      </c>
      <c r="D40" s="334">
        <v>0</v>
      </c>
      <c r="E40" s="334">
        <v>0</v>
      </c>
      <c r="F40" s="334">
        <v>0</v>
      </c>
      <c r="G40" s="334">
        <v>0</v>
      </c>
      <c r="H40" s="334">
        <v>0</v>
      </c>
      <c r="I40" s="334">
        <v>0</v>
      </c>
      <c r="J40" s="334"/>
      <c r="K40" s="334"/>
      <c r="L40" s="983"/>
      <c r="M40"/>
      <c r="N40" s="334"/>
      <c r="O40" s="334"/>
      <c r="P40" s="335">
        <f t="shared" si="0"/>
        <v>0</v>
      </c>
      <c r="Q40" s="336">
        <f t="shared" si="1"/>
        <v>0</v>
      </c>
      <c r="R40" s="322" t="s">
        <v>112</v>
      </c>
      <c r="S40" s="322" t="s">
        <v>112</v>
      </c>
      <c r="U40" s="327" t="s">
        <v>1802</v>
      </c>
      <c r="V40" s="292" t="s">
        <v>128</v>
      </c>
      <c r="W40" s="333" t="s">
        <v>2228</v>
      </c>
      <c r="X40" s="333" t="s">
        <v>759</v>
      </c>
      <c r="Y40" s="335">
        <v>8</v>
      </c>
      <c r="Z40" s="542">
        <f t="shared" si="2"/>
        <v>6.1633281972265025E-3</v>
      </c>
      <c r="AE40" s="413"/>
    </row>
    <row r="41" spans="1:31" x14ac:dyDescent="0.25">
      <c r="A41" s="292" t="s">
        <v>140</v>
      </c>
      <c r="B41" s="333" t="s">
        <v>784</v>
      </c>
      <c r="C41" s="333" t="s">
        <v>755</v>
      </c>
      <c r="D41" s="334">
        <v>0</v>
      </c>
      <c r="E41" s="334">
        <v>0</v>
      </c>
      <c r="F41" s="334">
        <v>0</v>
      </c>
      <c r="G41" s="334">
        <v>0</v>
      </c>
      <c r="H41" s="334">
        <v>0</v>
      </c>
      <c r="I41" s="334">
        <v>0</v>
      </c>
      <c r="J41" s="334"/>
      <c r="K41" s="334"/>
      <c r="L41" s="983"/>
      <c r="M41"/>
      <c r="N41" s="334"/>
      <c r="O41" s="334"/>
      <c r="P41" s="335">
        <f t="shared" si="0"/>
        <v>0</v>
      </c>
      <c r="Q41" s="336">
        <f t="shared" si="1"/>
        <v>0</v>
      </c>
      <c r="R41" s="322" t="s">
        <v>112</v>
      </c>
      <c r="S41" s="322" t="s">
        <v>112</v>
      </c>
      <c r="U41" s="327" t="s">
        <v>2129</v>
      </c>
      <c r="V41" s="292" t="s">
        <v>128</v>
      </c>
      <c r="W41" s="333" t="s">
        <v>2198</v>
      </c>
      <c r="X41" s="333" t="s">
        <v>759</v>
      </c>
      <c r="Y41" s="335">
        <v>8</v>
      </c>
      <c r="Z41" s="542">
        <f t="shared" si="2"/>
        <v>6.1633281972265025E-3</v>
      </c>
      <c r="AE41" s="413"/>
    </row>
    <row r="42" spans="1:31" x14ac:dyDescent="0.25">
      <c r="A42" s="292" t="s">
        <v>140</v>
      </c>
      <c r="B42" s="333" t="s">
        <v>1790</v>
      </c>
      <c r="C42" s="333" t="s">
        <v>755</v>
      </c>
      <c r="D42" s="334">
        <v>0</v>
      </c>
      <c r="E42" s="334">
        <v>0</v>
      </c>
      <c r="F42" s="334">
        <v>0</v>
      </c>
      <c r="G42" s="334">
        <v>0</v>
      </c>
      <c r="H42" s="334">
        <v>0</v>
      </c>
      <c r="I42" s="334">
        <v>0</v>
      </c>
      <c r="J42" s="334"/>
      <c r="K42" s="334"/>
      <c r="L42" s="983"/>
      <c r="M42"/>
      <c r="N42" s="334"/>
      <c r="O42" s="334"/>
      <c r="P42" s="335">
        <f t="shared" si="0"/>
        <v>0</v>
      </c>
      <c r="Q42" s="336">
        <f t="shared" si="1"/>
        <v>0</v>
      </c>
      <c r="R42" s="322"/>
      <c r="S42" s="322"/>
      <c r="U42" s="327" t="s">
        <v>1803</v>
      </c>
      <c r="V42" s="292" t="s">
        <v>154</v>
      </c>
      <c r="W42" s="333" t="s">
        <v>1466</v>
      </c>
      <c r="X42" s="333" t="s">
        <v>758</v>
      </c>
      <c r="Y42" s="335">
        <v>8</v>
      </c>
      <c r="Z42" s="542">
        <f t="shared" si="2"/>
        <v>6.1633281972265025E-3</v>
      </c>
      <c r="AE42" s="413"/>
    </row>
    <row r="43" spans="1:31" x14ac:dyDescent="0.25">
      <c r="A43" s="292" t="s">
        <v>140</v>
      </c>
      <c r="B43" s="333" t="s">
        <v>2125</v>
      </c>
      <c r="C43" s="333" t="s">
        <v>753</v>
      </c>
      <c r="D43" s="334">
        <v>0</v>
      </c>
      <c r="E43" s="334">
        <v>0</v>
      </c>
      <c r="F43" s="334">
        <v>0</v>
      </c>
      <c r="G43" s="334">
        <v>0</v>
      </c>
      <c r="H43" s="334">
        <v>0</v>
      </c>
      <c r="I43" s="334">
        <v>0</v>
      </c>
      <c r="J43" s="334"/>
      <c r="K43" s="334"/>
      <c r="L43" s="983"/>
      <c r="M43"/>
      <c r="N43" s="334"/>
      <c r="O43" s="334"/>
      <c r="P43" s="335">
        <f t="shared" si="0"/>
        <v>0</v>
      </c>
      <c r="Q43" s="336">
        <f t="shared" si="1"/>
        <v>0</v>
      </c>
      <c r="R43" s="322"/>
      <c r="S43" s="322"/>
      <c r="U43" s="327" t="s">
        <v>1803</v>
      </c>
      <c r="V43" s="292" t="s">
        <v>242</v>
      </c>
      <c r="W43" s="333" t="s">
        <v>2480</v>
      </c>
      <c r="X43" s="333" t="s">
        <v>753</v>
      </c>
      <c r="Y43" s="335">
        <v>8</v>
      </c>
      <c r="Z43" s="542">
        <f t="shared" si="2"/>
        <v>6.1633281972265025E-3</v>
      </c>
      <c r="AE43" s="413"/>
    </row>
    <row r="44" spans="1:31" x14ac:dyDescent="0.25">
      <c r="A44" s="292" t="s">
        <v>743</v>
      </c>
      <c r="B44" s="333" t="s">
        <v>785</v>
      </c>
      <c r="C44" s="333" t="s">
        <v>753</v>
      </c>
      <c r="D44" s="334">
        <v>0</v>
      </c>
      <c r="E44" s="334">
        <v>0</v>
      </c>
      <c r="F44" s="334">
        <v>0</v>
      </c>
      <c r="G44" s="334">
        <v>0</v>
      </c>
      <c r="H44" s="334">
        <v>0</v>
      </c>
      <c r="I44" s="334">
        <v>0</v>
      </c>
      <c r="J44" s="334"/>
      <c r="K44" s="334"/>
      <c r="L44" s="983"/>
      <c r="M44"/>
      <c r="N44" s="334"/>
      <c r="O44" s="334"/>
      <c r="P44" s="335">
        <f t="shared" si="0"/>
        <v>0</v>
      </c>
      <c r="Q44" s="336">
        <f t="shared" si="1"/>
        <v>0</v>
      </c>
      <c r="R44" s="322" t="s">
        <v>112</v>
      </c>
      <c r="S44" s="322" t="s">
        <v>112</v>
      </c>
      <c r="U44" s="327"/>
      <c r="V44" s="292" t="s">
        <v>732</v>
      </c>
      <c r="W44" s="333" t="s">
        <v>792</v>
      </c>
      <c r="X44" s="333" t="s">
        <v>759</v>
      </c>
      <c r="Y44" s="335">
        <v>7</v>
      </c>
      <c r="Z44" s="542">
        <f t="shared" si="2"/>
        <v>5.3929121725731898E-3</v>
      </c>
      <c r="AE44" s="413"/>
    </row>
    <row r="45" spans="1:31" x14ac:dyDescent="0.25">
      <c r="A45" s="292" t="s">
        <v>1968</v>
      </c>
      <c r="B45" s="333" t="s">
        <v>1972</v>
      </c>
      <c r="C45" s="333" t="s">
        <v>753</v>
      </c>
      <c r="D45" s="334">
        <v>0</v>
      </c>
      <c r="E45" s="334">
        <v>0</v>
      </c>
      <c r="F45" s="334">
        <v>0</v>
      </c>
      <c r="G45" s="334">
        <v>0</v>
      </c>
      <c r="H45" s="334">
        <v>0</v>
      </c>
      <c r="I45" s="334">
        <v>0</v>
      </c>
      <c r="J45" s="334"/>
      <c r="K45" s="334"/>
      <c r="L45" s="983"/>
      <c r="M45"/>
      <c r="N45" s="334"/>
      <c r="O45" s="334"/>
      <c r="P45" s="335">
        <f t="shared" si="0"/>
        <v>0</v>
      </c>
      <c r="Q45" s="336">
        <f t="shared" si="1"/>
        <v>0</v>
      </c>
      <c r="R45" s="322"/>
      <c r="S45" s="322"/>
      <c r="U45" s="327" t="s">
        <v>1803</v>
      </c>
      <c r="V45" s="292" t="s">
        <v>128</v>
      </c>
      <c r="W45" s="333" t="s">
        <v>1621</v>
      </c>
      <c r="X45" s="333" t="s">
        <v>759</v>
      </c>
      <c r="Y45" s="335">
        <v>7</v>
      </c>
      <c r="Z45" s="542">
        <f t="shared" si="2"/>
        <v>5.3929121725731898E-3</v>
      </c>
      <c r="AE45" s="413"/>
    </row>
    <row r="46" spans="1:31" x14ac:dyDescent="0.25">
      <c r="A46" s="292" t="s">
        <v>1968</v>
      </c>
      <c r="B46" s="333" t="s">
        <v>1973</v>
      </c>
      <c r="C46" s="333" t="s">
        <v>753</v>
      </c>
      <c r="D46" s="334">
        <v>0</v>
      </c>
      <c r="E46" s="334">
        <v>0</v>
      </c>
      <c r="F46" s="334">
        <v>0</v>
      </c>
      <c r="G46" s="334">
        <v>0</v>
      </c>
      <c r="H46" s="334">
        <v>0</v>
      </c>
      <c r="I46" s="334">
        <v>0</v>
      </c>
      <c r="J46" s="334"/>
      <c r="K46" s="334"/>
      <c r="L46" s="983"/>
      <c r="M46"/>
      <c r="N46" s="334"/>
      <c r="O46" s="334"/>
      <c r="P46" s="335">
        <f t="shared" si="0"/>
        <v>0</v>
      </c>
      <c r="Q46" s="336">
        <f t="shared" si="1"/>
        <v>0</v>
      </c>
      <c r="R46" s="322"/>
      <c r="S46" s="322"/>
      <c r="U46" s="327" t="s">
        <v>1803</v>
      </c>
      <c r="V46" s="292" t="s">
        <v>737</v>
      </c>
      <c r="W46" s="333" t="s">
        <v>1613</v>
      </c>
      <c r="X46" s="333" t="s">
        <v>753</v>
      </c>
      <c r="Y46" s="335">
        <v>7</v>
      </c>
      <c r="Z46" s="542">
        <f t="shared" si="2"/>
        <v>5.3929121725731898E-3</v>
      </c>
      <c r="AE46" s="413"/>
    </row>
    <row r="47" spans="1:31" x14ac:dyDescent="0.25">
      <c r="A47" s="292" t="s">
        <v>2533</v>
      </c>
      <c r="B47" s="333" t="s">
        <v>2537</v>
      </c>
      <c r="C47" s="333" t="s">
        <v>753</v>
      </c>
      <c r="D47" s="334">
        <v>0</v>
      </c>
      <c r="E47" s="334">
        <v>0</v>
      </c>
      <c r="F47" s="334">
        <v>0</v>
      </c>
      <c r="G47" s="334">
        <v>0</v>
      </c>
      <c r="H47" s="334">
        <v>0</v>
      </c>
      <c r="I47" s="334">
        <v>1</v>
      </c>
      <c r="J47" s="334"/>
      <c r="K47" s="334"/>
      <c r="L47" s="983"/>
      <c r="M47"/>
      <c r="N47" s="334"/>
      <c r="O47" s="334"/>
      <c r="P47" s="335">
        <f t="shared" si="0"/>
        <v>1</v>
      </c>
      <c r="Q47" s="336">
        <f t="shared" si="1"/>
        <v>7.7041602465331282E-4</v>
      </c>
      <c r="R47" s="322"/>
      <c r="S47" s="322"/>
      <c r="U47" s="327"/>
      <c r="V47" s="292" t="s">
        <v>143</v>
      </c>
      <c r="W47" s="333" t="s">
        <v>1949</v>
      </c>
      <c r="X47" s="333" t="s">
        <v>758</v>
      </c>
      <c r="Y47" s="335">
        <v>6</v>
      </c>
      <c r="Z47" s="542">
        <f t="shared" si="2"/>
        <v>4.6224961479198771E-3</v>
      </c>
      <c r="AE47" s="413"/>
    </row>
    <row r="48" spans="1:31" x14ac:dyDescent="0.25">
      <c r="A48" s="292" t="s">
        <v>1413</v>
      </c>
      <c r="B48" s="333" t="s">
        <v>1636</v>
      </c>
      <c r="C48" s="333" t="s">
        <v>86</v>
      </c>
      <c r="D48" s="334">
        <v>0</v>
      </c>
      <c r="E48" s="334">
        <v>0</v>
      </c>
      <c r="F48" s="334">
        <v>0</v>
      </c>
      <c r="G48" s="334">
        <v>0</v>
      </c>
      <c r="H48" s="334">
        <v>0</v>
      </c>
      <c r="I48" s="334">
        <v>0</v>
      </c>
      <c r="J48" s="334"/>
      <c r="K48" s="334"/>
      <c r="L48" s="983"/>
      <c r="M48"/>
      <c r="N48" s="334"/>
      <c r="O48" s="334"/>
      <c r="P48" s="335">
        <f t="shared" si="0"/>
        <v>0</v>
      </c>
      <c r="Q48" s="336">
        <f t="shared" si="1"/>
        <v>0</v>
      </c>
      <c r="R48" s="322"/>
      <c r="S48" s="322"/>
      <c r="U48" s="327" t="s">
        <v>1803</v>
      </c>
      <c r="V48" s="292" t="s">
        <v>149</v>
      </c>
      <c r="W48" s="333" t="s">
        <v>2404</v>
      </c>
      <c r="X48" s="333" t="s">
        <v>86</v>
      </c>
      <c r="Y48" s="335">
        <v>6</v>
      </c>
      <c r="Z48" s="542">
        <f t="shared" si="2"/>
        <v>4.6224961479198771E-3</v>
      </c>
      <c r="AE48" s="413"/>
    </row>
    <row r="49" spans="1:31" x14ac:dyDescent="0.25">
      <c r="A49" s="292" t="s">
        <v>732</v>
      </c>
      <c r="B49" s="333" t="s">
        <v>787</v>
      </c>
      <c r="C49" s="333" t="s">
        <v>759</v>
      </c>
      <c r="D49" s="334">
        <v>0</v>
      </c>
      <c r="E49" s="334">
        <v>0</v>
      </c>
      <c r="F49" s="334">
        <v>0</v>
      </c>
      <c r="G49" s="334">
        <v>0</v>
      </c>
      <c r="H49" s="334">
        <v>0</v>
      </c>
      <c r="I49" s="334">
        <v>0</v>
      </c>
      <c r="J49" s="334"/>
      <c r="K49" s="334"/>
      <c r="L49" s="983"/>
      <c r="M49"/>
      <c r="N49" s="334"/>
      <c r="O49" s="334"/>
      <c r="P49" s="335">
        <f t="shared" si="0"/>
        <v>0</v>
      </c>
      <c r="Q49" s="336">
        <f t="shared" si="1"/>
        <v>0</v>
      </c>
      <c r="R49" s="322" t="s">
        <v>112</v>
      </c>
      <c r="S49" s="322" t="s">
        <v>112</v>
      </c>
      <c r="U49" s="327" t="s">
        <v>1803</v>
      </c>
      <c r="V49" s="292" t="s">
        <v>250</v>
      </c>
      <c r="W49" s="333" t="s">
        <v>2400</v>
      </c>
      <c r="X49" s="333" t="s">
        <v>755</v>
      </c>
      <c r="Y49" s="335">
        <v>6</v>
      </c>
      <c r="Z49" s="542">
        <f t="shared" si="2"/>
        <v>4.6224961479198771E-3</v>
      </c>
      <c r="AE49" s="413"/>
    </row>
    <row r="50" spans="1:31" ht="15.75" customHeight="1" x14ac:dyDescent="0.25">
      <c r="A50" s="292" t="s">
        <v>732</v>
      </c>
      <c r="B50" s="333" t="s">
        <v>788</v>
      </c>
      <c r="C50" s="333" t="s">
        <v>759</v>
      </c>
      <c r="D50" s="334">
        <v>0</v>
      </c>
      <c r="E50" s="334">
        <v>0</v>
      </c>
      <c r="F50" s="334">
        <v>0</v>
      </c>
      <c r="G50" s="334">
        <v>0</v>
      </c>
      <c r="H50" s="334">
        <v>0</v>
      </c>
      <c r="I50" s="334">
        <v>0</v>
      </c>
      <c r="J50" s="334"/>
      <c r="K50" s="334"/>
      <c r="L50" s="983"/>
      <c r="M50"/>
      <c r="N50" s="334"/>
      <c r="O50" s="334"/>
      <c r="P50" s="335">
        <f t="shared" si="0"/>
        <v>0</v>
      </c>
      <c r="Q50" s="336">
        <f t="shared" si="1"/>
        <v>0</v>
      </c>
      <c r="R50" s="322" t="s">
        <v>112</v>
      </c>
      <c r="S50" s="322" t="s">
        <v>112</v>
      </c>
      <c r="U50" s="327" t="s">
        <v>1803</v>
      </c>
      <c r="V50" s="292" t="s">
        <v>154</v>
      </c>
      <c r="W50" s="333" t="s">
        <v>1566</v>
      </c>
      <c r="X50" s="333" t="s">
        <v>766</v>
      </c>
      <c r="Y50" s="335">
        <v>6</v>
      </c>
      <c r="Z50" s="542">
        <f t="shared" si="2"/>
        <v>4.6224961479198771E-3</v>
      </c>
      <c r="AE50" s="413"/>
    </row>
    <row r="51" spans="1:31" ht="15.75" customHeight="1" x14ac:dyDescent="0.25">
      <c r="A51" s="292" t="s">
        <v>732</v>
      </c>
      <c r="B51" s="333" t="s">
        <v>782</v>
      </c>
      <c r="C51" s="333" t="s">
        <v>759</v>
      </c>
      <c r="D51" s="334">
        <v>0</v>
      </c>
      <c r="E51" s="334">
        <v>2</v>
      </c>
      <c r="F51" s="334">
        <v>4</v>
      </c>
      <c r="G51" s="334">
        <v>0</v>
      </c>
      <c r="H51" s="334">
        <v>5</v>
      </c>
      <c r="I51" s="334">
        <v>0</v>
      </c>
      <c r="J51" s="334"/>
      <c r="K51" s="334"/>
      <c r="L51" s="983"/>
      <c r="M51"/>
      <c r="N51" s="334"/>
      <c r="O51" s="334"/>
      <c r="P51" s="335">
        <f t="shared" si="0"/>
        <v>11</v>
      </c>
      <c r="Q51" s="336">
        <f t="shared" si="1"/>
        <v>8.4745762711864406E-3</v>
      </c>
      <c r="R51" s="322" t="s">
        <v>112</v>
      </c>
      <c r="S51" s="322" t="s">
        <v>112</v>
      </c>
      <c r="U51" s="327" t="s">
        <v>1803</v>
      </c>
      <c r="V51" s="292" t="s">
        <v>167</v>
      </c>
      <c r="W51" s="333" t="s">
        <v>833</v>
      </c>
      <c r="X51" s="333" t="s">
        <v>759</v>
      </c>
      <c r="Y51" s="335">
        <v>6</v>
      </c>
      <c r="Z51" s="542">
        <f t="shared" si="2"/>
        <v>4.6224961479198771E-3</v>
      </c>
      <c r="AE51" s="413"/>
    </row>
    <row r="52" spans="1:31" ht="15.75" customHeight="1" x14ac:dyDescent="0.25">
      <c r="A52" s="292" t="s">
        <v>732</v>
      </c>
      <c r="B52" s="333" t="s">
        <v>1657</v>
      </c>
      <c r="C52" s="333" t="s">
        <v>759</v>
      </c>
      <c r="D52" s="334">
        <v>4</v>
      </c>
      <c r="E52" s="334">
        <v>2</v>
      </c>
      <c r="F52" s="334">
        <v>1</v>
      </c>
      <c r="G52" s="334">
        <v>0</v>
      </c>
      <c r="H52" s="334">
        <v>1</v>
      </c>
      <c r="I52" s="334">
        <v>0</v>
      </c>
      <c r="J52" s="334"/>
      <c r="K52" s="334"/>
      <c r="L52" s="983"/>
      <c r="M52"/>
      <c r="N52" s="334"/>
      <c r="O52" s="334"/>
      <c r="P52" s="335">
        <f t="shared" si="0"/>
        <v>8</v>
      </c>
      <c r="Q52" s="336">
        <f t="shared" si="1"/>
        <v>6.1633281972265025E-3</v>
      </c>
      <c r="R52" s="322"/>
      <c r="S52" s="322"/>
      <c r="U52" s="327" t="s">
        <v>1803</v>
      </c>
      <c r="V52" s="292" t="s">
        <v>167</v>
      </c>
      <c r="W52" s="333" t="s">
        <v>812</v>
      </c>
      <c r="X52" s="333" t="s">
        <v>759</v>
      </c>
      <c r="Y52" s="335">
        <v>6</v>
      </c>
      <c r="Z52" s="542">
        <f t="shared" si="2"/>
        <v>4.6224961479198771E-3</v>
      </c>
      <c r="AE52" s="413"/>
    </row>
    <row r="53" spans="1:31" ht="15.75" customHeight="1" x14ac:dyDescent="0.25">
      <c r="A53" s="292" t="s">
        <v>732</v>
      </c>
      <c r="B53" s="333" t="s">
        <v>791</v>
      </c>
      <c r="C53" s="333" t="s">
        <v>759</v>
      </c>
      <c r="D53" s="334">
        <v>13</v>
      </c>
      <c r="E53" s="334">
        <v>4</v>
      </c>
      <c r="F53" s="334">
        <v>5</v>
      </c>
      <c r="G53" s="334">
        <v>0</v>
      </c>
      <c r="H53" s="334">
        <v>0</v>
      </c>
      <c r="I53" s="334">
        <v>0</v>
      </c>
      <c r="J53" s="334"/>
      <c r="K53" s="334"/>
      <c r="L53" s="983"/>
      <c r="M53"/>
      <c r="N53" s="334"/>
      <c r="O53" s="334"/>
      <c r="P53" s="335">
        <f t="shared" si="0"/>
        <v>22</v>
      </c>
      <c r="Q53" s="336">
        <f t="shared" si="1"/>
        <v>1.6949152542372881E-2</v>
      </c>
      <c r="R53" s="322" t="s">
        <v>112</v>
      </c>
      <c r="S53" s="322" t="s">
        <v>112</v>
      </c>
      <c r="U53" s="327" t="s">
        <v>1803</v>
      </c>
      <c r="V53" s="292" t="s">
        <v>143</v>
      </c>
      <c r="W53" s="333" t="s">
        <v>807</v>
      </c>
      <c r="X53" s="333" t="s">
        <v>766</v>
      </c>
      <c r="Y53" s="335">
        <v>5</v>
      </c>
      <c r="Z53" s="542">
        <f t="shared" si="2"/>
        <v>3.852080123266564E-3</v>
      </c>
      <c r="AE53" s="413"/>
    </row>
    <row r="54" spans="1:31" ht="15.75" customHeight="1" x14ac:dyDescent="0.25">
      <c r="A54" s="292" t="s">
        <v>732</v>
      </c>
      <c r="B54" s="333" t="s">
        <v>792</v>
      </c>
      <c r="C54" s="333" t="s">
        <v>759</v>
      </c>
      <c r="D54" s="334">
        <v>7</v>
      </c>
      <c r="E54" s="334">
        <v>0</v>
      </c>
      <c r="F54" s="334">
        <v>0</v>
      </c>
      <c r="G54" s="334">
        <v>0</v>
      </c>
      <c r="H54" s="334">
        <v>0</v>
      </c>
      <c r="I54" s="334">
        <v>0</v>
      </c>
      <c r="J54" s="334"/>
      <c r="K54" s="334"/>
      <c r="L54" s="983"/>
      <c r="M54"/>
      <c r="N54" s="334"/>
      <c r="O54" s="334"/>
      <c r="P54" s="335">
        <f t="shared" si="0"/>
        <v>7</v>
      </c>
      <c r="Q54" s="336">
        <f t="shared" si="1"/>
        <v>5.3929121725731898E-3</v>
      </c>
      <c r="R54" s="322" t="s">
        <v>112</v>
      </c>
      <c r="S54" s="322" t="s">
        <v>112</v>
      </c>
      <c r="U54" s="327" t="s">
        <v>1803</v>
      </c>
      <c r="V54" s="292" t="s">
        <v>250</v>
      </c>
      <c r="W54" s="333" t="s">
        <v>2438</v>
      </c>
      <c r="X54" s="333" t="s">
        <v>759</v>
      </c>
      <c r="Y54" s="335">
        <v>5</v>
      </c>
      <c r="Z54" s="542">
        <f t="shared" si="2"/>
        <v>3.852080123266564E-3</v>
      </c>
      <c r="AE54" s="413"/>
    </row>
    <row r="55" spans="1:31" ht="15.75" customHeight="1" x14ac:dyDescent="0.25">
      <c r="A55" s="292" t="s">
        <v>2138</v>
      </c>
      <c r="B55" s="333" t="s">
        <v>2139</v>
      </c>
      <c r="C55" s="333" t="s">
        <v>753</v>
      </c>
      <c r="D55" s="334">
        <v>0</v>
      </c>
      <c r="E55" s="334">
        <v>0</v>
      </c>
      <c r="F55" s="334">
        <v>0</v>
      </c>
      <c r="G55" s="334">
        <v>0</v>
      </c>
      <c r="H55" s="334">
        <v>0</v>
      </c>
      <c r="I55" s="334">
        <v>0</v>
      </c>
      <c r="J55" s="334"/>
      <c r="K55" s="334"/>
      <c r="L55" s="983"/>
      <c r="M55"/>
      <c r="N55" s="334"/>
      <c r="O55" s="334"/>
      <c r="P55" s="335">
        <f t="shared" si="0"/>
        <v>0</v>
      </c>
      <c r="Q55" s="336">
        <f t="shared" si="1"/>
        <v>0</v>
      </c>
      <c r="R55" s="322"/>
      <c r="S55" s="322"/>
      <c r="U55" s="327" t="s">
        <v>1803</v>
      </c>
      <c r="V55" s="292" t="s">
        <v>250</v>
      </c>
      <c r="W55" s="333" t="s">
        <v>2440</v>
      </c>
      <c r="X55" s="333" t="s">
        <v>755</v>
      </c>
      <c r="Y55" s="335">
        <v>5</v>
      </c>
      <c r="Z55" s="542">
        <f t="shared" si="2"/>
        <v>3.852080123266564E-3</v>
      </c>
      <c r="AE55" s="413"/>
    </row>
    <row r="56" spans="1:31" ht="15.75" customHeight="1" x14ac:dyDescent="0.25">
      <c r="A56" s="292" t="s">
        <v>128</v>
      </c>
      <c r="B56" s="333" t="s">
        <v>1647</v>
      </c>
      <c r="C56" s="333" t="s">
        <v>759</v>
      </c>
      <c r="D56" s="334">
        <v>0</v>
      </c>
      <c r="E56" s="334">
        <v>2</v>
      </c>
      <c r="F56" s="334">
        <v>0</v>
      </c>
      <c r="G56" s="334">
        <v>2</v>
      </c>
      <c r="H56" s="334">
        <v>0</v>
      </c>
      <c r="I56" s="334">
        <v>23</v>
      </c>
      <c r="J56" s="334"/>
      <c r="K56" s="334"/>
      <c r="L56" s="983"/>
      <c r="M56"/>
      <c r="N56" s="334"/>
      <c r="O56" s="334"/>
      <c r="P56" s="335">
        <f t="shared" si="0"/>
        <v>27</v>
      </c>
      <c r="Q56" s="336">
        <f t="shared" si="1"/>
        <v>2.0801232665639446E-2</v>
      </c>
      <c r="R56" s="322"/>
      <c r="S56" s="322"/>
      <c r="U56" s="327"/>
      <c r="V56" s="292" t="s">
        <v>2511</v>
      </c>
      <c r="W56" s="333" t="s">
        <v>2513</v>
      </c>
      <c r="X56" s="333" t="s">
        <v>753</v>
      </c>
      <c r="Y56" s="335">
        <v>4</v>
      </c>
      <c r="Z56" s="542">
        <f t="shared" si="2"/>
        <v>3.0816640986132513E-3</v>
      </c>
      <c r="AE56" s="413"/>
    </row>
    <row r="57" spans="1:31" ht="15.75" customHeight="1" x14ac:dyDescent="0.25">
      <c r="A57" s="292" t="s">
        <v>128</v>
      </c>
      <c r="B57" s="333" t="s">
        <v>1621</v>
      </c>
      <c r="C57" s="333" t="s">
        <v>759</v>
      </c>
      <c r="D57" s="334">
        <v>0</v>
      </c>
      <c r="E57" s="334">
        <v>0</v>
      </c>
      <c r="F57" s="334">
        <v>2</v>
      </c>
      <c r="G57" s="334">
        <v>3</v>
      </c>
      <c r="H57" s="334">
        <v>0</v>
      </c>
      <c r="I57" s="334">
        <v>2</v>
      </c>
      <c r="J57" s="334"/>
      <c r="K57" s="334"/>
      <c r="L57" s="981"/>
      <c r="M57" s="982"/>
      <c r="N57" s="334"/>
      <c r="O57" s="334"/>
      <c r="P57" s="335">
        <f t="shared" si="0"/>
        <v>7</v>
      </c>
      <c r="Q57" s="336">
        <f t="shared" si="1"/>
        <v>5.3929121725731898E-3</v>
      </c>
      <c r="R57" s="322" t="s">
        <v>112</v>
      </c>
      <c r="S57" s="322" t="s">
        <v>112</v>
      </c>
      <c r="U57" s="327" t="s">
        <v>1803</v>
      </c>
      <c r="V57" s="292" t="s">
        <v>128</v>
      </c>
      <c r="W57" s="333" t="s">
        <v>1658</v>
      </c>
      <c r="X57" s="333" t="s">
        <v>759</v>
      </c>
      <c r="Y57" s="335">
        <v>4</v>
      </c>
      <c r="Z57" s="542">
        <f t="shared" si="2"/>
        <v>3.0816640986132513E-3</v>
      </c>
      <c r="AE57" s="413"/>
    </row>
    <row r="58" spans="1:31" ht="15.75" customHeight="1" x14ac:dyDescent="0.25">
      <c r="A58" s="292" t="s">
        <v>128</v>
      </c>
      <c r="B58" s="333" t="s">
        <v>1826</v>
      </c>
      <c r="C58" s="333" t="s">
        <v>759</v>
      </c>
      <c r="D58" s="334">
        <v>0</v>
      </c>
      <c r="E58" s="334">
        <v>0</v>
      </c>
      <c r="F58" s="334">
        <v>0</v>
      </c>
      <c r="G58" s="334">
        <v>0</v>
      </c>
      <c r="H58" s="334">
        <v>0</v>
      </c>
      <c r="I58" s="334">
        <v>0</v>
      </c>
      <c r="J58" s="334"/>
      <c r="K58" s="334"/>
      <c r="L58" s="983"/>
      <c r="M58"/>
      <c r="N58" s="334"/>
      <c r="O58" s="334"/>
      <c r="P58" s="335">
        <f t="shared" si="0"/>
        <v>0</v>
      </c>
      <c r="Q58" s="336">
        <f t="shared" si="1"/>
        <v>0</v>
      </c>
      <c r="R58" s="322"/>
      <c r="S58" s="322"/>
      <c r="U58" s="327" t="s">
        <v>1803</v>
      </c>
      <c r="V58" s="292" t="s">
        <v>250</v>
      </c>
      <c r="W58" s="333" t="s">
        <v>2399</v>
      </c>
      <c r="X58" s="333" t="s">
        <v>755</v>
      </c>
      <c r="Y58" s="335">
        <v>4</v>
      </c>
      <c r="Z58" s="542">
        <f t="shared" si="2"/>
        <v>3.0816640986132513E-3</v>
      </c>
      <c r="AE58" s="413"/>
    </row>
    <row r="59" spans="1:31" ht="15.75" customHeight="1" x14ac:dyDescent="0.25">
      <c r="A59" s="292" t="s">
        <v>128</v>
      </c>
      <c r="B59" s="333" t="s">
        <v>1658</v>
      </c>
      <c r="C59" s="333" t="s">
        <v>759</v>
      </c>
      <c r="D59" s="334">
        <v>0</v>
      </c>
      <c r="E59" s="334">
        <v>2</v>
      </c>
      <c r="F59" s="334">
        <v>0</v>
      </c>
      <c r="G59" s="334">
        <v>0</v>
      </c>
      <c r="H59" s="334">
        <v>0</v>
      </c>
      <c r="I59" s="334">
        <v>2</v>
      </c>
      <c r="J59" s="334"/>
      <c r="K59" s="334"/>
      <c r="L59" s="983"/>
      <c r="M59"/>
      <c r="N59" s="334"/>
      <c r="O59" s="334"/>
      <c r="P59" s="335">
        <f t="shared" si="0"/>
        <v>4</v>
      </c>
      <c r="Q59" s="336">
        <f t="shared" si="1"/>
        <v>3.0816640986132513E-3</v>
      </c>
      <c r="R59" s="322"/>
      <c r="S59" s="322"/>
      <c r="U59" s="327" t="s">
        <v>1803</v>
      </c>
      <c r="V59" s="292" t="s">
        <v>250</v>
      </c>
      <c r="W59" s="333" t="s">
        <v>2439</v>
      </c>
      <c r="X59" s="333" t="s">
        <v>759</v>
      </c>
      <c r="Y59" s="335">
        <v>4</v>
      </c>
      <c r="Z59" s="542">
        <f t="shared" si="2"/>
        <v>3.0816640986132513E-3</v>
      </c>
      <c r="AE59" s="413"/>
    </row>
    <row r="60" spans="1:31" ht="15.75" customHeight="1" x14ac:dyDescent="0.25">
      <c r="A60" s="292" t="s">
        <v>128</v>
      </c>
      <c r="B60" s="333" t="s">
        <v>1885</v>
      </c>
      <c r="C60" s="333" t="s">
        <v>759</v>
      </c>
      <c r="D60" s="334">
        <v>0</v>
      </c>
      <c r="E60" s="334">
        <v>0</v>
      </c>
      <c r="F60" s="334">
        <v>0</v>
      </c>
      <c r="G60" s="334">
        <v>0</v>
      </c>
      <c r="H60" s="334">
        <v>0</v>
      </c>
      <c r="I60" s="334">
        <v>0</v>
      </c>
      <c r="J60" s="334"/>
      <c r="K60" s="334"/>
      <c r="L60" s="983"/>
      <c r="M60"/>
      <c r="N60" s="334"/>
      <c r="O60" s="334"/>
      <c r="P60" s="335">
        <f t="shared" si="0"/>
        <v>0</v>
      </c>
      <c r="Q60" s="336">
        <f t="shared" si="1"/>
        <v>0</v>
      </c>
      <c r="R60" s="322"/>
      <c r="S60" s="322"/>
      <c r="U60" s="327" t="s">
        <v>1803</v>
      </c>
      <c r="V60" s="292" t="s">
        <v>250</v>
      </c>
      <c r="W60" s="333" t="s">
        <v>2538</v>
      </c>
      <c r="X60" s="333" t="s">
        <v>759</v>
      </c>
      <c r="Y60" s="335">
        <v>4</v>
      </c>
      <c r="Z60" s="542">
        <f t="shared" si="2"/>
        <v>3.0816640986132513E-3</v>
      </c>
      <c r="AE60" s="413"/>
    </row>
    <row r="61" spans="1:31" ht="15.75" customHeight="1" x14ac:dyDescent="0.25">
      <c r="A61" s="292" t="s">
        <v>128</v>
      </c>
      <c r="B61" s="333" t="s">
        <v>2198</v>
      </c>
      <c r="C61" s="333" t="s">
        <v>759</v>
      </c>
      <c r="D61" s="334">
        <v>2</v>
      </c>
      <c r="E61" s="334">
        <v>4</v>
      </c>
      <c r="F61" s="334">
        <v>0</v>
      </c>
      <c r="G61" s="334">
        <v>0</v>
      </c>
      <c r="H61" s="334">
        <v>0</v>
      </c>
      <c r="I61" s="334">
        <v>4</v>
      </c>
      <c r="J61" s="334"/>
      <c r="K61" s="334"/>
      <c r="L61" s="983"/>
      <c r="M61"/>
      <c r="N61" s="334"/>
      <c r="O61" s="334"/>
      <c r="P61" s="335">
        <f t="shared" si="0"/>
        <v>10</v>
      </c>
      <c r="Q61" s="336">
        <f t="shared" si="1"/>
        <v>7.7041602465331279E-3</v>
      </c>
      <c r="R61" s="322"/>
      <c r="S61" s="322"/>
      <c r="U61" s="327" t="s">
        <v>1803</v>
      </c>
      <c r="V61" s="292" t="s">
        <v>250</v>
      </c>
      <c r="W61" s="333" t="s">
        <v>2402</v>
      </c>
      <c r="X61" s="333" t="s">
        <v>755</v>
      </c>
      <c r="Y61" s="335">
        <v>4</v>
      </c>
      <c r="Z61" s="542">
        <f t="shared" si="2"/>
        <v>3.0816640986132513E-3</v>
      </c>
      <c r="AE61" s="413"/>
    </row>
    <row r="62" spans="1:31" ht="15.75" customHeight="1" x14ac:dyDescent="0.25">
      <c r="A62" s="292" t="s">
        <v>128</v>
      </c>
      <c r="B62" s="333" t="s">
        <v>2199</v>
      </c>
      <c r="C62" s="333" t="s">
        <v>759</v>
      </c>
      <c r="D62" s="334">
        <v>5</v>
      </c>
      <c r="E62" s="334">
        <v>2</v>
      </c>
      <c r="F62" s="334">
        <v>6</v>
      </c>
      <c r="G62" s="334">
        <v>0</v>
      </c>
      <c r="H62" s="334">
        <v>0</v>
      </c>
      <c r="I62" s="334">
        <v>4</v>
      </c>
      <c r="J62" s="334"/>
      <c r="K62" s="334"/>
      <c r="L62" s="983"/>
      <c r="M62"/>
      <c r="N62" s="334"/>
      <c r="O62" s="334"/>
      <c r="P62" s="335">
        <f t="shared" si="0"/>
        <v>17</v>
      </c>
      <c r="Q62" s="336">
        <f t="shared" si="1"/>
        <v>1.3097072419106317E-2</v>
      </c>
      <c r="R62" s="322"/>
      <c r="S62" s="322"/>
      <c r="U62" s="327"/>
      <c r="V62" s="292" t="s">
        <v>154</v>
      </c>
      <c r="W62" s="333" t="s">
        <v>2539</v>
      </c>
      <c r="X62" s="333" t="s">
        <v>766</v>
      </c>
      <c r="Y62" s="335">
        <v>4</v>
      </c>
      <c r="Z62" s="542">
        <f t="shared" si="2"/>
        <v>3.0816640986132513E-3</v>
      </c>
      <c r="AE62" s="413"/>
    </row>
    <row r="63" spans="1:31" ht="15.75" customHeight="1" x14ac:dyDescent="0.25">
      <c r="A63" s="292" t="s">
        <v>128</v>
      </c>
      <c r="B63" s="333" t="s">
        <v>2228</v>
      </c>
      <c r="C63" s="333" t="s">
        <v>759</v>
      </c>
      <c r="D63" s="334">
        <v>2</v>
      </c>
      <c r="E63" s="334">
        <v>2</v>
      </c>
      <c r="F63" s="334">
        <v>0</v>
      </c>
      <c r="G63" s="334">
        <v>0</v>
      </c>
      <c r="H63" s="334">
        <v>0</v>
      </c>
      <c r="I63" s="334">
        <v>4</v>
      </c>
      <c r="J63" s="334"/>
      <c r="K63" s="334"/>
      <c r="L63" s="983"/>
      <c r="M63"/>
      <c r="N63" s="334"/>
      <c r="O63" s="334"/>
      <c r="P63" s="335">
        <f t="shared" si="0"/>
        <v>8</v>
      </c>
      <c r="Q63" s="336">
        <f t="shared" si="1"/>
        <v>6.1633281972265025E-3</v>
      </c>
      <c r="R63" s="322"/>
      <c r="S63" s="322"/>
      <c r="U63" s="327"/>
      <c r="V63" s="292" t="s">
        <v>733</v>
      </c>
      <c r="W63" s="333" t="s">
        <v>822</v>
      </c>
      <c r="X63" s="333" t="s">
        <v>753</v>
      </c>
      <c r="Y63" s="335">
        <v>4</v>
      </c>
      <c r="Z63" s="542">
        <f t="shared" si="2"/>
        <v>3.0816640986132513E-3</v>
      </c>
      <c r="AE63" s="413"/>
    </row>
    <row r="64" spans="1:31" ht="15.75" customHeight="1" x14ac:dyDescent="0.25">
      <c r="A64" s="292" t="s">
        <v>128</v>
      </c>
      <c r="B64" s="333" t="s">
        <v>2198</v>
      </c>
      <c r="C64" s="333" t="s">
        <v>759</v>
      </c>
      <c r="D64" s="334">
        <v>0</v>
      </c>
      <c r="E64" s="334">
        <v>0</v>
      </c>
      <c r="F64" s="334">
        <v>8</v>
      </c>
      <c r="G64" s="334">
        <v>0</v>
      </c>
      <c r="H64" s="334">
        <v>0</v>
      </c>
      <c r="I64" s="334">
        <v>0</v>
      </c>
      <c r="J64" s="334"/>
      <c r="K64" s="334"/>
      <c r="L64" s="983"/>
      <c r="M64"/>
      <c r="N64" s="334"/>
      <c r="O64" s="334"/>
      <c r="P64" s="335">
        <f t="shared" si="0"/>
        <v>8</v>
      </c>
      <c r="Q64" s="336">
        <f t="shared" si="1"/>
        <v>6.1633281972265025E-3</v>
      </c>
      <c r="R64" s="322"/>
      <c r="S64" s="322"/>
      <c r="U64" s="327"/>
      <c r="V64" s="292" t="s">
        <v>153</v>
      </c>
      <c r="W64" s="333" t="s">
        <v>1623</v>
      </c>
      <c r="X64" s="333" t="s">
        <v>86</v>
      </c>
      <c r="Y64" s="335">
        <v>4</v>
      </c>
      <c r="Z64" s="542">
        <f t="shared" si="2"/>
        <v>3.0816640986132513E-3</v>
      </c>
      <c r="AE64" s="413"/>
    </row>
    <row r="65" spans="1:32" ht="15.75" customHeight="1" x14ac:dyDescent="0.25">
      <c r="A65" s="292" t="s">
        <v>128</v>
      </c>
      <c r="B65" s="333" t="s">
        <v>770</v>
      </c>
      <c r="C65" s="333" t="s">
        <v>759</v>
      </c>
      <c r="D65" s="334">
        <v>0</v>
      </c>
      <c r="E65" s="334">
        <v>0</v>
      </c>
      <c r="F65" s="334">
        <v>0</v>
      </c>
      <c r="G65" s="334">
        <v>0</v>
      </c>
      <c r="H65" s="334">
        <v>0</v>
      </c>
      <c r="I65" s="334">
        <v>0</v>
      </c>
      <c r="J65" s="334"/>
      <c r="K65" s="334"/>
      <c r="L65" s="983"/>
      <c r="M65"/>
      <c r="N65" s="334"/>
      <c r="O65" s="334"/>
      <c r="P65" s="335">
        <f t="shared" si="0"/>
        <v>0</v>
      </c>
      <c r="Q65" s="336">
        <f t="shared" si="1"/>
        <v>0</v>
      </c>
      <c r="R65" s="322" t="s">
        <v>112</v>
      </c>
      <c r="S65" s="322" t="s">
        <v>112</v>
      </c>
      <c r="U65" s="327"/>
      <c r="V65" s="292" t="s">
        <v>175</v>
      </c>
      <c r="W65" s="333">
        <v>9170</v>
      </c>
      <c r="X65" s="333" t="s">
        <v>758</v>
      </c>
      <c r="Y65" s="335">
        <v>4</v>
      </c>
      <c r="Z65" s="542">
        <f t="shared" si="2"/>
        <v>3.0816640986132513E-3</v>
      </c>
      <c r="AE65" s="413"/>
    </row>
    <row r="66" spans="1:32" ht="15.75" customHeight="1" x14ac:dyDescent="0.25">
      <c r="A66" s="292" t="s">
        <v>128</v>
      </c>
      <c r="B66" s="333" t="s">
        <v>795</v>
      </c>
      <c r="C66" s="333" t="s">
        <v>759</v>
      </c>
      <c r="D66" s="334">
        <v>0</v>
      </c>
      <c r="E66" s="334">
        <v>0</v>
      </c>
      <c r="F66" s="334">
        <v>0</v>
      </c>
      <c r="G66" s="334">
        <v>0</v>
      </c>
      <c r="H66" s="334">
        <v>0</v>
      </c>
      <c r="I66" s="334">
        <v>0</v>
      </c>
      <c r="J66" s="334"/>
      <c r="K66" s="334"/>
      <c r="L66" s="983"/>
      <c r="M66"/>
      <c r="N66" s="334"/>
      <c r="O66" s="334"/>
      <c r="P66" s="335">
        <f t="shared" si="0"/>
        <v>0</v>
      </c>
      <c r="Q66" s="336">
        <f t="shared" si="1"/>
        <v>0</v>
      </c>
      <c r="R66" s="322" t="s">
        <v>112</v>
      </c>
      <c r="S66" s="322" t="s">
        <v>112</v>
      </c>
      <c r="U66" s="327" t="s">
        <v>1803</v>
      </c>
      <c r="V66" s="292" t="s">
        <v>1845</v>
      </c>
      <c r="W66" s="333" t="s">
        <v>2479</v>
      </c>
      <c r="X66" s="333" t="s">
        <v>753</v>
      </c>
      <c r="Y66" s="335">
        <v>3</v>
      </c>
      <c r="Z66" s="542">
        <f t="shared" si="2"/>
        <v>2.3112480739599386E-3</v>
      </c>
      <c r="AE66" s="413"/>
    </row>
    <row r="67" spans="1:32" ht="15.75" customHeight="1" x14ac:dyDescent="0.25">
      <c r="A67" s="292" t="s">
        <v>128</v>
      </c>
      <c r="B67" s="333" t="s">
        <v>762</v>
      </c>
      <c r="C67" s="333" t="s">
        <v>755</v>
      </c>
      <c r="D67" s="334">
        <v>2</v>
      </c>
      <c r="E67" s="334">
        <v>6</v>
      </c>
      <c r="F67" s="334">
        <v>14</v>
      </c>
      <c r="G67" s="334">
        <v>7</v>
      </c>
      <c r="H67" s="334">
        <v>22</v>
      </c>
      <c r="I67" s="334">
        <v>12</v>
      </c>
      <c r="J67" s="334"/>
      <c r="K67" s="334"/>
      <c r="L67" s="983"/>
      <c r="M67"/>
      <c r="N67" s="334"/>
      <c r="O67" s="334"/>
      <c r="P67" s="335">
        <f t="shared" si="0"/>
        <v>63</v>
      </c>
      <c r="Q67" s="336">
        <f t="shared" si="1"/>
        <v>4.8536209553158703E-2</v>
      </c>
      <c r="R67" s="328">
        <v>11958</v>
      </c>
      <c r="S67" s="328">
        <v>11148.2600001383</v>
      </c>
      <c r="U67" s="327" t="s">
        <v>1803</v>
      </c>
      <c r="V67" s="292" t="s">
        <v>149</v>
      </c>
      <c r="W67" s="333" t="s">
        <v>2179</v>
      </c>
      <c r="X67" s="333" t="s">
        <v>753</v>
      </c>
      <c r="Y67" s="335">
        <v>3</v>
      </c>
      <c r="Z67" s="542">
        <f t="shared" si="2"/>
        <v>2.3112480739599386E-3</v>
      </c>
      <c r="AE67" s="413"/>
    </row>
    <row r="68" spans="1:32" ht="15.75" customHeight="1" x14ac:dyDescent="0.25">
      <c r="A68" s="292" t="s">
        <v>128</v>
      </c>
      <c r="B68" s="333" t="s">
        <v>797</v>
      </c>
      <c r="C68" s="333" t="s">
        <v>755</v>
      </c>
      <c r="D68" s="334">
        <v>0</v>
      </c>
      <c r="E68" s="334">
        <v>0</v>
      </c>
      <c r="F68" s="334">
        <v>0</v>
      </c>
      <c r="G68" s="334">
        <v>0</v>
      </c>
      <c r="H68" s="334">
        <v>0</v>
      </c>
      <c r="I68" s="334">
        <v>0</v>
      </c>
      <c r="J68" s="334"/>
      <c r="K68" s="334"/>
      <c r="L68" s="983"/>
      <c r="M68"/>
      <c r="N68" s="334"/>
      <c r="O68" s="334"/>
      <c r="P68" s="335">
        <f t="shared" ref="P68:P131" si="3">SUM(D68:O68)</f>
        <v>0</v>
      </c>
      <c r="Q68" s="336">
        <f t="shared" ref="Q68:Q131" si="4">+P68/$P$321</f>
        <v>0</v>
      </c>
      <c r="R68" s="322" t="s">
        <v>112</v>
      </c>
      <c r="S68" s="322" t="s">
        <v>112</v>
      </c>
      <c r="U68" s="327" t="s">
        <v>1803</v>
      </c>
      <c r="V68" s="292" t="s">
        <v>250</v>
      </c>
      <c r="W68" s="333" t="s">
        <v>2437</v>
      </c>
      <c r="X68" s="333" t="s">
        <v>759</v>
      </c>
      <c r="Y68" s="335">
        <v>3</v>
      </c>
      <c r="Z68" s="542">
        <f t="shared" ref="Z68:Z95" si="5">+Y68/$Y$96</f>
        <v>2.3112480739599386E-3</v>
      </c>
      <c r="AE68" s="413"/>
    </row>
    <row r="69" spans="1:32" ht="15.75" customHeight="1" x14ac:dyDescent="0.25">
      <c r="A69" s="292" t="s">
        <v>128</v>
      </c>
      <c r="B69" s="333" t="s">
        <v>798</v>
      </c>
      <c r="C69" s="333" t="s">
        <v>755</v>
      </c>
      <c r="D69" s="334">
        <v>0</v>
      </c>
      <c r="E69" s="334">
        <v>0</v>
      </c>
      <c r="F69" s="334">
        <v>0</v>
      </c>
      <c r="G69" s="334">
        <v>0</v>
      </c>
      <c r="H69" s="334">
        <v>0</v>
      </c>
      <c r="I69" s="334">
        <v>0</v>
      </c>
      <c r="J69" s="334"/>
      <c r="K69" s="334"/>
      <c r="L69" s="983"/>
      <c r="M69"/>
      <c r="N69" s="334"/>
      <c r="O69" s="334"/>
      <c r="P69" s="335">
        <f t="shared" si="3"/>
        <v>0</v>
      </c>
      <c r="Q69" s="336">
        <f t="shared" si="4"/>
        <v>0</v>
      </c>
      <c r="R69" s="322" t="s">
        <v>112</v>
      </c>
      <c r="S69" s="322" t="s">
        <v>112</v>
      </c>
      <c r="U69" s="327" t="s">
        <v>1803</v>
      </c>
      <c r="V69" s="292" t="s">
        <v>2326</v>
      </c>
      <c r="W69" s="333" t="s">
        <v>2347</v>
      </c>
      <c r="X69" s="333" t="s">
        <v>763</v>
      </c>
      <c r="Y69" s="335">
        <v>3</v>
      </c>
      <c r="Z69" s="542">
        <f t="shared" si="5"/>
        <v>2.3112480739599386E-3</v>
      </c>
      <c r="AE69" s="413"/>
    </row>
    <row r="70" spans="1:32" ht="15.75" customHeight="1" x14ac:dyDescent="0.25">
      <c r="A70" s="292" t="s">
        <v>128</v>
      </c>
      <c r="B70" s="333" t="s">
        <v>800</v>
      </c>
      <c r="C70" s="333" t="s">
        <v>759</v>
      </c>
      <c r="D70" s="334">
        <v>0</v>
      </c>
      <c r="E70" s="334">
        <v>0</v>
      </c>
      <c r="F70" s="334">
        <v>0</v>
      </c>
      <c r="G70" s="334">
        <v>0</v>
      </c>
      <c r="H70" s="334">
        <v>0</v>
      </c>
      <c r="I70" s="334">
        <v>0</v>
      </c>
      <c r="J70" s="334"/>
      <c r="K70" s="334"/>
      <c r="L70" s="983"/>
      <c r="M70"/>
      <c r="N70" s="334"/>
      <c r="O70" s="334"/>
      <c r="P70" s="335">
        <f t="shared" si="3"/>
        <v>0</v>
      </c>
      <c r="Q70" s="336">
        <f t="shared" si="4"/>
        <v>0</v>
      </c>
      <c r="R70" s="322" t="s">
        <v>112</v>
      </c>
      <c r="S70" s="322" t="s">
        <v>112</v>
      </c>
      <c r="U70" s="327" t="s">
        <v>1803</v>
      </c>
      <c r="V70" s="292" t="s">
        <v>737</v>
      </c>
      <c r="W70" s="333" t="s">
        <v>840</v>
      </c>
      <c r="X70" s="333" t="s">
        <v>753</v>
      </c>
      <c r="Y70" s="335">
        <v>3</v>
      </c>
      <c r="Z70" s="542">
        <f t="shared" si="5"/>
        <v>2.3112480739599386E-3</v>
      </c>
      <c r="AE70" s="413"/>
    </row>
    <row r="71" spans="1:32" ht="15.75" customHeight="1" x14ac:dyDescent="0.25">
      <c r="A71" s="292" t="s">
        <v>128</v>
      </c>
      <c r="B71" s="333" t="s">
        <v>802</v>
      </c>
      <c r="C71" s="333" t="s">
        <v>759</v>
      </c>
      <c r="D71" s="334">
        <v>0</v>
      </c>
      <c r="E71" s="334">
        <v>0</v>
      </c>
      <c r="F71" s="334">
        <v>0</v>
      </c>
      <c r="G71" s="334">
        <v>0</v>
      </c>
      <c r="H71" s="334">
        <v>0</v>
      </c>
      <c r="I71" s="334">
        <v>0</v>
      </c>
      <c r="J71" s="334"/>
      <c r="K71" s="334"/>
      <c r="L71" s="983"/>
      <c r="M71"/>
      <c r="N71" s="334"/>
      <c r="O71" s="334"/>
      <c r="P71" s="335">
        <f t="shared" si="3"/>
        <v>0</v>
      </c>
      <c r="Q71" s="336">
        <f t="shared" si="4"/>
        <v>0</v>
      </c>
      <c r="R71" s="322" t="s">
        <v>112</v>
      </c>
      <c r="S71" s="322" t="s">
        <v>112</v>
      </c>
      <c r="U71" s="327" t="s">
        <v>1803</v>
      </c>
      <c r="V71" s="292" t="s">
        <v>153</v>
      </c>
      <c r="W71" s="333" t="s">
        <v>2441</v>
      </c>
      <c r="X71" s="333" t="s">
        <v>753</v>
      </c>
      <c r="Y71" s="335">
        <v>3</v>
      </c>
      <c r="Z71" s="542">
        <f t="shared" si="5"/>
        <v>2.3112480739599386E-3</v>
      </c>
      <c r="AE71" s="413"/>
    </row>
    <row r="72" spans="1:32" ht="15.75" customHeight="1" x14ac:dyDescent="0.25">
      <c r="A72" s="292" t="s">
        <v>128</v>
      </c>
      <c r="B72" s="333" t="s">
        <v>796</v>
      </c>
      <c r="C72" s="333" t="s">
        <v>759</v>
      </c>
      <c r="D72" s="334">
        <v>0</v>
      </c>
      <c r="E72" s="334">
        <v>0</v>
      </c>
      <c r="F72" s="334">
        <v>0</v>
      </c>
      <c r="G72" s="334">
        <v>0</v>
      </c>
      <c r="H72" s="334">
        <v>0</v>
      </c>
      <c r="I72" s="334">
        <v>0</v>
      </c>
      <c r="J72" s="334"/>
      <c r="K72" s="334"/>
      <c r="L72" s="983"/>
      <c r="M72"/>
      <c r="N72" s="334"/>
      <c r="O72" s="334"/>
      <c r="P72" s="335">
        <f t="shared" si="3"/>
        <v>0</v>
      </c>
      <c r="Q72" s="336">
        <f t="shared" si="4"/>
        <v>0</v>
      </c>
      <c r="R72" s="328">
        <v>17879.320000055199</v>
      </c>
      <c r="S72" s="328">
        <v>17879.320000055199</v>
      </c>
      <c r="U72" s="327" t="s">
        <v>1803</v>
      </c>
      <c r="V72" s="292" t="s">
        <v>149</v>
      </c>
      <c r="W72" s="333" t="s">
        <v>2346</v>
      </c>
      <c r="X72" s="333" t="s">
        <v>86</v>
      </c>
      <c r="Y72" s="335">
        <v>2</v>
      </c>
      <c r="Z72" s="542">
        <f t="shared" si="5"/>
        <v>1.5408320493066256E-3</v>
      </c>
      <c r="AE72" s="413"/>
    </row>
    <row r="73" spans="1:32" ht="15.75" customHeight="1" x14ac:dyDescent="0.25">
      <c r="A73" s="292" t="s">
        <v>128</v>
      </c>
      <c r="B73" s="333" t="s">
        <v>804</v>
      </c>
      <c r="C73" s="333" t="s">
        <v>753</v>
      </c>
      <c r="D73" s="334">
        <v>0</v>
      </c>
      <c r="E73" s="334">
        <v>0</v>
      </c>
      <c r="F73" s="334">
        <v>0</v>
      </c>
      <c r="G73" s="334">
        <v>0</v>
      </c>
      <c r="H73" s="334">
        <v>0</v>
      </c>
      <c r="I73" s="334">
        <v>0</v>
      </c>
      <c r="J73" s="334"/>
      <c r="K73" s="334"/>
      <c r="L73" s="983"/>
      <c r="M73"/>
      <c r="N73" s="334"/>
      <c r="O73" s="334"/>
      <c r="P73" s="335">
        <f t="shared" si="3"/>
        <v>0</v>
      </c>
      <c r="Q73" s="336">
        <f t="shared" si="4"/>
        <v>0</v>
      </c>
      <c r="R73" s="322" t="s">
        <v>112</v>
      </c>
      <c r="S73" s="322" t="s">
        <v>112</v>
      </c>
      <c r="U73" s="327" t="s">
        <v>1803</v>
      </c>
      <c r="V73" s="292" t="s">
        <v>149</v>
      </c>
      <c r="W73" s="333" t="s">
        <v>1512</v>
      </c>
      <c r="X73" s="333" t="s">
        <v>759</v>
      </c>
      <c r="Y73" s="335">
        <v>2</v>
      </c>
      <c r="Z73" s="542">
        <f t="shared" si="5"/>
        <v>1.5408320493066256E-3</v>
      </c>
      <c r="AF73" s="413"/>
    </row>
    <row r="74" spans="1:32" ht="15.75" customHeight="1" x14ac:dyDescent="0.25">
      <c r="A74" s="292" t="s">
        <v>128</v>
      </c>
      <c r="B74" s="333" t="s">
        <v>527</v>
      </c>
      <c r="C74" s="333" t="s">
        <v>805</v>
      </c>
      <c r="D74" s="334">
        <v>0</v>
      </c>
      <c r="E74" s="334">
        <v>0</v>
      </c>
      <c r="F74" s="334">
        <v>0</v>
      </c>
      <c r="G74" s="334">
        <v>0</v>
      </c>
      <c r="H74" s="334">
        <v>10</v>
      </c>
      <c r="I74" s="334">
        <v>9</v>
      </c>
      <c r="J74" s="334"/>
      <c r="K74" s="334"/>
      <c r="L74" s="983"/>
      <c r="M74"/>
      <c r="N74" s="334"/>
      <c r="O74" s="334"/>
      <c r="P74" s="335">
        <f t="shared" si="3"/>
        <v>19</v>
      </c>
      <c r="Q74" s="336">
        <f t="shared" si="4"/>
        <v>1.4637904468412942E-2</v>
      </c>
      <c r="R74" s="328">
        <v>42856.559999334902</v>
      </c>
      <c r="S74" s="328">
        <v>38731.730000568103</v>
      </c>
      <c r="U74" s="327" t="s">
        <v>1803</v>
      </c>
      <c r="V74" s="292" t="s">
        <v>149</v>
      </c>
      <c r="W74" s="333">
        <v>17280</v>
      </c>
      <c r="X74" s="333" t="s">
        <v>753</v>
      </c>
      <c r="Y74" s="335">
        <v>2</v>
      </c>
      <c r="Z74" s="542">
        <f t="shared" si="5"/>
        <v>1.5408320493066256E-3</v>
      </c>
      <c r="AF74" s="413"/>
    </row>
    <row r="75" spans="1:32" ht="15.75" customHeight="1" x14ac:dyDescent="0.25">
      <c r="A75" s="292" t="s">
        <v>143</v>
      </c>
      <c r="B75" s="333" t="s">
        <v>2011</v>
      </c>
      <c r="C75" s="333" t="s">
        <v>759</v>
      </c>
      <c r="D75" s="334">
        <v>0</v>
      </c>
      <c r="E75" s="334">
        <v>0</v>
      </c>
      <c r="F75" s="334">
        <v>0</v>
      </c>
      <c r="G75" s="334">
        <v>0</v>
      </c>
      <c r="H75" s="334">
        <v>0</v>
      </c>
      <c r="I75" s="334">
        <v>0</v>
      </c>
      <c r="J75" s="334"/>
      <c r="K75" s="334"/>
      <c r="L75" s="983"/>
      <c r="M75"/>
      <c r="N75" s="334"/>
      <c r="O75" s="334"/>
      <c r="P75" s="335">
        <f t="shared" si="3"/>
        <v>0</v>
      </c>
      <c r="Q75" s="336">
        <f t="shared" si="4"/>
        <v>0</v>
      </c>
      <c r="R75" s="328"/>
      <c r="S75" s="328"/>
      <c r="U75" s="327" t="s">
        <v>1803</v>
      </c>
      <c r="V75" s="292" t="s">
        <v>1524</v>
      </c>
      <c r="W75" s="333" t="s">
        <v>1525</v>
      </c>
      <c r="X75" s="333" t="s">
        <v>86</v>
      </c>
      <c r="Y75" s="335">
        <v>2</v>
      </c>
      <c r="Z75" s="542">
        <f t="shared" si="5"/>
        <v>1.5408320493066256E-3</v>
      </c>
      <c r="AF75" s="413"/>
    </row>
    <row r="76" spans="1:32" ht="15.75" customHeight="1" x14ac:dyDescent="0.25">
      <c r="A76" s="292" t="s">
        <v>143</v>
      </c>
      <c r="B76" s="333" t="s">
        <v>1949</v>
      </c>
      <c r="C76" s="333" t="s">
        <v>758</v>
      </c>
      <c r="D76" s="334">
        <v>0</v>
      </c>
      <c r="E76" s="334">
        <v>0</v>
      </c>
      <c r="F76" s="334">
        <v>0</v>
      </c>
      <c r="G76" s="334">
        <v>6</v>
      </c>
      <c r="H76" s="334">
        <v>0</v>
      </c>
      <c r="I76" s="334">
        <v>0</v>
      </c>
      <c r="J76" s="334"/>
      <c r="K76" s="334"/>
      <c r="L76" s="983"/>
      <c r="M76"/>
      <c r="N76" s="334"/>
      <c r="O76" s="334"/>
      <c r="P76" s="335">
        <f t="shared" si="3"/>
        <v>6</v>
      </c>
      <c r="Q76" s="336">
        <f t="shared" si="4"/>
        <v>4.6224961479198771E-3</v>
      </c>
      <c r="R76" s="328"/>
      <c r="S76" s="328"/>
      <c r="U76" s="327" t="s">
        <v>1803</v>
      </c>
      <c r="V76" s="292" t="s">
        <v>242</v>
      </c>
      <c r="W76" s="333" t="s">
        <v>2481</v>
      </c>
      <c r="X76" s="333" t="s">
        <v>753</v>
      </c>
      <c r="Y76" s="335">
        <v>2</v>
      </c>
      <c r="Z76" s="542">
        <f t="shared" si="5"/>
        <v>1.5408320493066256E-3</v>
      </c>
      <c r="AF76" s="413"/>
    </row>
    <row r="77" spans="1:32" ht="15.75" customHeight="1" x14ac:dyDescent="0.25">
      <c r="A77" s="292" t="s">
        <v>143</v>
      </c>
      <c r="B77" s="333" t="s">
        <v>757</v>
      </c>
      <c r="C77" s="333" t="s">
        <v>758</v>
      </c>
      <c r="D77" s="334">
        <v>0</v>
      </c>
      <c r="E77" s="334">
        <v>0</v>
      </c>
      <c r="F77" s="334">
        <v>0</v>
      </c>
      <c r="G77" s="334">
        <v>0</v>
      </c>
      <c r="H77" s="334">
        <v>0</v>
      </c>
      <c r="I77" s="334">
        <v>0</v>
      </c>
      <c r="J77" s="334"/>
      <c r="K77" s="334"/>
      <c r="L77" s="983"/>
      <c r="M77"/>
      <c r="N77" s="334"/>
      <c r="O77" s="334"/>
      <c r="P77" s="335">
        <f t="shared" si="3"/>
        <v>0</v>
      </c>
      <c r="Q77" s="336">
        <f t="shared" si="4"/>
        <v>0</v>
      </c>
      <c r="R77" s="322" t="s">
        <v>112</v>
      </c>
      <c r="S77" s="322" t="s">
        <v>112</v>
      </c>
      <c r="U77" s="327" t="s">
        <v>1803</v>
      </c>
      <c r="V77" s="292" t="s">
        <v>1957</v>
      </c>
      <c r="W77" s="333" t="s">
        <v>1976</v>
      </c>
      <c r="X77" s="333" t="s">
        <v>763</v>
      </c>
      <c r="Y77" s="335">
        <v>2</v>
      </c>
      <c r="Z77" s="542">
        <f t="shared" si="5"/>
        <v>1.5408320493066256E-3</v>
      </c>
    </row>
    <row r="78" spans="1:32" ht="15.75" customHeight="1" x14ac:dyDescent="0.25">
      <c r="A78" s="292" t="s">
        <v>143</v>
      </c>
      <c r="B78" s="333" t="s">
        <v>793</v>
      </c>
      <c r="C78" s="333" t="s">
        <v>758</v>
      </c>
      <c r="D78" s="334">
        <v>12</v>
      </c>
      <c r="E78" s="334">
        <v>8</v>
      </c>
      <c r="F78" s="334">
        <v>21</v>
      </c>
      <c r="G78" s="334">
        <v>7</v>
      </c>
      <c r="H78" s="334">
        <v>0</v>
      </c>
      <c r="I78" s="334">
        <v>15</v>
      </c>
      <c r="J78" s="334"/>
      <c r="K78" s="334"/>
      <c r="L78" s="983"/>
      <c r="M78"/>
      <c r="N78" s="334"/>
      <c r="O78" s="334"/>
      <c r="P78" s="335">
        <f t="shared" si="3"/>
        <v>63</v>
      </c>
      <c r="Q78" s="336">
        <f t="shared" si="4"/>
        <v>4.8536209553158703E-2</v>
      </c>
      <c r="R78" s="328">
        <v>13480.3600006046</v>
      </c>
      <c r="S78" s="328">
        <v>13480.3600006046</v>
      </c>
      <c r="U78" s="327" t="s">
        <v>1803</v>
      </c>
      <c r="V78" s="292" t="s">
        <v>167</v>
      </c>
      <c r="W78" s="333" t="s">
        <v>1948</v>
      </c>
      <c r="X78" s="333" t="s">
        <v>759</v>
      </c>
      <c r="Y78" s="335">
        <v>2</v>
      </c>
      <c r="Z78" s="542">
        <f t="shared" si="5"/>
        <v>1.5408320493066256E-3</v>
      </c>
    </row>
    <row r="79" spans="1:32" ht="15.75" customHeight="1" x14ac:dyDescent="0.25">
      <c r="A79" s="292" t="s">
        <v>143</v>
      </c>
      <c r="B79" s="333" t="s">
        <v>773</v>
      </c>
      <c r="C79" s="333" t="s">
        <v>758</v>
      </c>
      <c r="D79" s="334">
        <v>6</v>
      </c>
      <c r="E79" s="334">
        <v>4</v>
      </c>
      <c r="F79" s="334">
        <v>4</v>
      </c>
      <c r="G79" s="334">
        <v>5</v>
      </c>
      <c r="H79" s="334">
        <v>0</v>
      </c>
      <c r="I79" s="334">
        <v>9</v>
      </c>
      <c r="J79" s="334"/>
      <c r="K79" s="334"/>
      <c r="L79" s="983"/>
      <c r="M79"/>
      <c r="N79" s="334"/>
      <c r="O79" s="334"/>
      <c r="P79" s="335">
        <f t="shared" si="3"/>
        <v>28</v>
      </c>
      <c r="Q79" s="336">
        <f t="shared" si="4"/>
        <v>2.1571648690292759E-2</v>
      </c>
      <c r="R79" s="328">
        <v>12500.109999574001</v>
      </c>
      <c r="S79" s="328">
        <v>12500.109999574001</v>
      </c>
      <c r="U79" s="327" t="s">
        <v>1803</v>
      </c>
      <c r="V79" s="292" t="s">
        <v>175</v>
      </c>
      <c r="W79" s="333">
        <v>6160</v>
      </c>
      <c r="X79" s="333" t="s">
        <v>755</v>
      </c>
      <c r="Y79" s="335">
        <v>2</v>
      </c>
      <c r="Z79" s="542">
        <f t="shared" si="5"/>
        <v>1.5408320493066256E-3</v>
      </c>
    </row>
    <row r="80" spans="1:32" ht="15.75" customHeight="1" x14ac:dyDescent="0.25">
      <c r="A80" s="292" t="s">
        <v>143</v>
      </c>
      <c r="B80" s="333" t="s">
        <v>803</v>
      </c>
      <c r="C80" s="333" t="s">
        <v>758</v>
      </c>
      <c r="D80" s="334">
        <v>0</v>
      </c>
      <c r="E80" s="334">
        <v>0</v>
      </c>
      <c r="F80" s="334">
        <v>0</v>
      </c>
      <c r="G80" s="334">
        <v>0</v>
      </c>
      <c r="H80" s="334">
        <v>0</v>
      </c>
      <c r="I80" s="334">
        <v>0</v>
      </c>
      <c r="J80" s="334"/>
      <c r="K80" s="334"/>
      <c r="L80" s="981"/>
      <c r="M80" s="982"/>
      <c r="N80" s="334"/>
      <c r="O80" s="334"/>
      <c r="P80" s="335">
        <f t="shared" si="3"/>
        <v>0</v>
      </c>
      <c r="Q80" s="336">
        <f t="shared" si="4"/>
        <v>0</v>
      </c>
      <c r="R80" s="322" t="s">
        <v>112</v>
      </c>
      <c r="S80" s="322" t="s">
        <v>112</v>
      </c>
      <c r="U80" s="327" t="s">
        <v>1803</v>
      </c>
      <c r="V80" s="292" t="s">
        <v>175</v>
      </c>
      <c r="W80" s="333">
        <v>14190</v>
      </c>
      <c r="X80" s="333" t="s">
        <v>753</v>
      </c>
      <c r="Y80" s="335">
        <v>2</v>
      </c>
      <c r="Z80" s="542">
        <f t="shared" si="5"/>
        <v>1.5408320493066256E-3</v>
      </c>
    </row>
    <row r="81" spans="1:26" ht="15.75" customHeight="1" x14ac:dyDescent="0.25">
      <c r="A81" s="292" t="s">
        <v>143</v>
      </c>
      <c r="B81" s="333" t="s">
        <v>789</v>
      </c>
      <c r="C81" s="333" t="s">
        <v>758</v>
      </c>
      <c r="D81" s="334">
        <v>4</v>
      </c>
      <c r="E81" s="334">
        <v>3</v>
      </c>
      <c r="F81" s="334">
        <v>20</v>
      </c>
      <c r="G81" s="334">
        <v>12</v>
      </c>
      <c r="H81" s="334">
        <v>0</v>
      </c>
      <c r="I81" s="334">
        <v>0</v>
      </c>
      <c r="J81" s="334"/>
      <c r="K81" s="334"/>
      <c r="L81" s="984"/>
      <c r="M81" s="985"/>
      <c r="N81" s="334"/>
      <c r="O81" s="334"/>
      <c r="P81" s="335">
        <f t="shared" si="3"/>
        <v>39</v>
      </c>
      <c r="Q81" s="336">
        <f t="shared" si="4"/>
        <v>3.0046224961479198E-2</v>
      </c>
      <c r="R81" s="328">
        <v>21599.900000137401</v>
      </c>
      <c r="S81" s="328">
        <v>21599.900000137401</v>
      </c>
      <c r="U81" s="327" t="s">
        <v>1803</v>
      </c>
      <c r="V81" s="292" t="s">
        <v>175</v>
      </c>
      <c r="W81" s="333">
        <v>25360</v>
      </c>
      <c r="X81" s="333" t="s">
        <v>763</v>
      </c>
      <c r="Y81" s="335">
        <v>2</v>
      </c>
      <c r="Z81" s="542">
        <f t="shared" si="5"/>
        <v>1.5408320493066256E-3</v>
      </c>
    </row>
    <row r="82" spans="1:26" ht="15.75" customHeight="1" x14ac:dyDescent="0.25">
      <c r="A82" s="292" t="s">
        <v>143</v>
      </c>
      <c r="B82" s="333" t="s">
        <v>809</v>
      </c>
      <c r="C82" s="333" t="s">
        <v>766</v>
      </c>
      <c r="D82" s="334">
        <v>0</v>
      </c>
      <c r="E82" s="334">
        <v>0</v>
      </c>
      <c r="F82" s="334">
        <v>0</v>
      </c>
      <c r="G82" s="334">
        <v>0</v>
      </c>
      <c r="H82" s="334">
        <v>0</v>
      </c>
      <c r="I82" s="334">
        <v>0</v>
      </c>
      <c r="J82" s="334"/>
      <c r="K82" s="334"/>
      <c r="L82" s="983"/>
      <c r="M82"/>
      <c r="N82" s="334"/>
      <c r="O82" s="334"/>
      <c r="P82" s="335">
        <f t="shared" si="3"/>
        <v>0</v>
      </c>
      <c r="Q82" s="336">
        <f t="shared" si="4"/>
        <v>0</v>
      </c>
      <c r="R82" s="322" t="s">
        <v>112</v>
      </c>
      <c r="S82" s="322" t="s">
        <v>112</v>
      </c>
      <c r="U82" s="327" t="s">
        <v>1803</v>
      </c>
      <c r="V82" s="292" t="s">
        <v>1506</v>
      </c>
      <c r="W82" s="333" t="s">
        <v>2349</v>
      </c>
      <c r="X82" s="333" t="s">
        <v>753</v>
      </c>
      <c r="Y82" s="335">
        <v>2</v>
      </c>
      <c r="Z82" s="542">
        <f t="shared" si="5"/>
        <v>1.5408320493066256E-3</v>
      </c>
    </row>
    <row r="83" spans="1:26" ht="15.75" customHeight="1" x14ac:dyDescent="0.25">
      <c r="A83" s="292" t="s">
        <v>143</v>
      </c>
      <c r="B83" s="333" t="s">
        <v>811</v>
      </c>
      <c r="C83" s="333" t="s">
        <v>763</v>
      </c>
      <c r="D83" s="334">
        <v>0</v>
      </c>
      <c r="E83" s="334">
        <v>0</v>
      </c>
      <c r="F83" s="334">
        <v>0</v>
      </c>
      <c r="G83" s="334">
        <v>0</v>
      </c>
      <c r="H83" s="334">
        <v>0</v>
      </c>
      <c r="I83" s="334">
        <v>0</v>
      </c>
      <c r="J83" s="334"/>
      <c r="K83" s="334"/>
      <c r="L83" s="983"/>
      <c r="M83"/>
      <c r="N83" s="334"/>
      <c r="O83" s="334"/>
      <c r="P83" s="335">
        <f t="shared" si="3"/>
        <v>0</v>
      </c>
      <c r="Q83" s="336">
        <f t="shared" si="4"/>
        <v>0</v>
      </c>
      <c r="R83" s="322" t="s">
        <v>112</v>
      </c>
      <c r="S83" s="322" t="s">
        <v>112</v>
      </c>
      <c r="U83" s="327" t="s">
        <v>1803</v>
      </c>
      <c r="V83" s="292" t="s">
        <v>1506</v>
      </c>
      <c r="W83" s="333" t="s">
        <v>2442</v>
      </c>
      <c r="X83" s="333" t="s">
        <v>753</v>
      </c>
      <c r="Y83" s="335">
        <v>2</v>
      </c>
      <c r="Z83" s="542">
        <f t="shared" si="5"/>
        <v>1.5408320493066256E-3</v>
      </c>
    </row>
    <row r="84" spans="1:26" ht="15.75" customHeight="1" x14ac:dyDescent="0.25">
      <c r="A84" s="292" t="s">
        <v>143</v>
      </c>
      <c r="B84" s="333" t="s">
        <v>807</v>
      </c>
      <c r="C84" s="333" t="s">
        <v>766</v>
      </c>
      <c r="D84" s="334">
        <v>1</v>
      </c>
      <c r="E84" s="334">
        <v>0</v>
      </c>
      <c r="F84" s="334">
        <v>4</v>
      </c>
      <c r="G84" s="334">
        <v>0</v>
      </c>
      <c r="H84" s="334">
        <v>0</v>
      </c>
      <c r="I84" s="334">
        <v>0</v>
      </c>
      <c r="J84" s="334"/>
      <c r="K84" s="334"/>
      <c r="L84" s="983"/>
      <c r="M84"/>
      <c r="N84" s="334"/>
      <c r="O84" s="334"/>
      <c r="P84" s="335">
        <f t="shared" si="3"/>
        <v>5</v>
      </c>
      <c r="Q84" s="336">
        <f t="shared" si="4"/>
        <v>3.852080123266564E-3</v>
      </c>
      <c r="R84" s="322" t="s">
        <v>112</v>
      </c>
      <c r="S84" s="322" t="s">
        <v>112</v>
      </c>
      <c r="U84" s="327" t="s">
        <v>1803</v>
      </c>
      <c r="V84" s="292" t="s">
        <v>140</v>
      </c>
      <c r="W84" s="333" t="s">
        <v>2403</v>
      </c>
      <c r="X84" s="333" t="s">
        <v>753</v>
      </c>
      <c r="Y84" s="335">
        <v>1</v>
      </c>
      <c r="Z84" s="542">
        <f t="shared" si="5"/>
        <v>7.7041602465331282E-4</v>
      </c>
    </row>
    <row r="85" spans="1:26" ht="15.75" customHeight="1" x14ac:dyDescent="0.25">
      <c r="A85" s="292" t="s">
        <v>143</v>
      </c>
      <c r="B85" s="333" t="s">
        <v>1768</v>
      </c>
      <c r="C85" s="333" t="s">
        <v>766</v>
      </c>
      <c r="D85" s="334">
        <v>0</v>
      </c>
      <c r="E85" s="334">
        <v>0</v>
      </c>
      <c r="F85" s="334">
        <v>0</v>
      </c>
      <c r="G85" s="334">
        <v>0</v>
      </c>
      <c r="H85" s="334">
        <v>0</v>
      </c>
      <c r="I85" s="334">
        <v>0</v>
      </c>
      <c r="J85" s="334"/>
      <c r="K85" s="334"/>
      <c r="L85" s="981"/>
      <c r="M85" s="982"/>
      <c r="N85" s="334"/>
      <c r="O85" s="334"/>
      <c r="P85" s="335">
        <f t="shared" si="3"/>
        <v>0</v>
      </c>
      <c r="Q85" s="336">
        <f t="shared" si="4"/>
        <v>0</v>
      </c>
      <c r="R85" s="322"/>
      <c r="S85" s="322"/>
      <c r="U85" s="327" t="s">
        <v>1803</v>
      </c>
      <c r="V85" s="292" t="s">
        <v>2533</v>
      </c>
      <c r="W85" s="333" t="s">
        <v>2537</v>
      </c>
      <c r="X85" s="333" t="s">
        <v>753</v>
      </c>
      <c r="Y85" s="335">
        <v>1</v>
      </c>
      <c r="Z85" s="542">
        <f t="shared" si="5"/>
        <v>7.7041602465331282E-4</v>
      </c>
    </row>
    <row r="86" spans="1:26" ht="15.75" customHeight="1" x14ac:dyDescent="0.25">
      <c r="A86" s="292" t="s">
        <v>143</v>
      </c>
      <c r="B86" s="333" t="s">
        <v>777</v>
      </c>
      <c r="C86" s="333" t="s">
        <v>759</v>
      </c>
      <c r="D86" s="334">
        <v>3</v>
      </c>
      <c r="E86" s="334">
        <v>2</v>
      </c>
      <c r="F86" s="334">
        <v>4</v>
      </c>
      <c r="G86" s="334">
        <v>11</v>
      </c>
      <c r="H86" s="334">
        <v>0</v>
      </c>
      <c r="I86" s="334">
        <v>5</v>
      </c>
      <c r="J86" s="334"/>
      <c r="K86" s="334"/>
      <c r="L86" s="983"/>
      <c r="M86"/>
      <c r="N86" s="334"/>
      <c r="O86" s="334"/>
      <c r="P86" s="335">
        <f t="shared" si="3"/>
        <v>25</v>
      </c>
      <c r="Q86" s="336">
        <f t="shared" si="4"/>
        <v>1.9260400616332819E-2</v>
      </c>
      <c r="R86" s="322" t="s">
        <v>112</v>
      </c>
      <c r="S86" s="322" t="s">
        <v>112</v>
      </c>
      <c r="U86" s="327" t="s">
        <v>1803</v>
      </c>
      <c r="V86" s="292" t="s">
        <v>149</v>
      </c>
      <c r="W86" s="333" t="s">
        <v>2540</v>
      </c>
      <c r="X86" s="333" t="s">
        <v>766</v>
      </c>
      <c r="Y86" s="335">
        <v>1</v>
      </c>
      <c r="Z86" s="542">
        <f t="shared" si="5"/>
        <v>7.7041602465331282E-4</v>
      </c>
    </row>
    <row r="87" spans="1:26" ht="15.75" customHeight="1" x14ac:dyDescent="0.25">
      <c r="A87" s="292" t="s">
        <v>143</v>
      </c>
      <c r="B87" s="333" t="s">
        <v>814</v>
      </c>
      <c r="C87" s="333" t="s">
        <v>759</v>
      </c>
      <c r="D87" s="334">
        <v>0</v>
      </c>
      <c r="E87" s="334">
        <v>0</v>
      </c>
      <c r="F87" s="334">
        <v>0</v>
      </c>
      <c r="G87" s="334">
        <v>0</v>
      </c>
      <c r="H87" s="334">
        <v>0</v>
      </c>
      <c r="I87" s="334">
        <v>0</v>
      </c>
      <c r="J87" s="334"/>
      <c r="K87" s="334"/>
      <c r="L87" s="983"/>
      <c r="M87"/>
      <c r="N87" s="334"/>
      <c r="O87" s="334"/>
      <c r="P87" s="335">
        <f t="shared" si="3"/>
        <v>0</v>
      </c>
      <c r="Q87" s="336">
        <f t="shared" si="4"/>
        <v>0</v>
      </c>
      <c r="R87" s="322" t="s">
        <v>112</v>
      </c>
      <c r="S87" s="322" t="s">
        <v>112</v>
      </c>
      <c r="U87" s="327" t="s">
        <v>1803</v>
      </c>
      <c r="V87" s="292" t="s">
        <v>149</v>
      </c>
      <c r="W87" s="333" t="s">
        <v>1513</v>
      </c>
      <c r="X87" s="333" t="s">
        <v>759</v>
      </c>
      <c r="Y87" s="335">
        <v>1</v>
      </c>
      <c r="Z87" s="542">
        <f t="shared" si="5"/>
        <v>7.7041602465331282E-4</v>
      </c>
    </row>
    <row r="88" spans="1:26" ht="15.75" customHeight="1" x14ac:dyDescent="0.25">
      <c r="A88" s="292" t="s">
        <v>143</v>
      </c>
      <c r="B88" s="333" t="s">
        <v>1886</v>
      </c>
      <c r="C88" s="333" t="s">
        <v>759</v>
      </c>
      <c r="D88" s="334">
        <v>0</v>
      </c>
      <c r="E88" s="334">
        <v>0</v>
      </c>
      <c r="F88" s="334">
        <v>0</v>
      </c>
      <c r="G88" s="334">
        <v>0</v>
      </c>
      <c r="H88" s="334">
        <v>0</v>
      </c>
      <c r="I88" s="334">
        <v>0</v>
      </c>
      <c r="J88" s="334"/>
      <c r="K88" s="334"/>
      <c r="L88" s="983"/>
      <c r="M88"/>
      <c r="N88" s="334"/>
      <c r="O88" s="334"/>
      <c r="P88" s="335">
        <f t="shared" si="3"/>
        <v>0</v>
      </c>
      <c r="Q88" s="336">
        <f t="shared" si="4"/>
        <v>0</v>
      </c>
      <c r="R88" s="322"/>
      <c r="S88" s="322"/>
      <c r="U88" s="327" t="s">
        <v>1803</v>
      </c>
      <c r="V88" s="292" t="s">
        <v>149</v>
      </c>
      <c r="W88" s="333" t="s">
        <v>867</v>
      </c>
      <c r="X88" s="333" t="s">
        <v>86</v>
      </c>
      <c r="Y88" s="335">
        <v>1</v>
      </c>
      <c r="Z88" s="542">
        <f t="shared" si="5"/>
        <v>7.7041602465331282E-4</v>
      </c>
    </row>
    <row r="89" spans="1:26" ht="15.75" customHeight="1" x14ac:dyDescent="0.25">
      <c r="A89" s="292" t="s">
        <v>149</v>
      </c>
      <c r="B89" s="333" t="s">
        <v>2346</v>
      </c>
      <c r="C89" s="333" t="s">
        <v>86</v>
      </c>
      <c r="D89" s="334">
        <v>2</v>
      </c>
      <c r="E89" s="334">
        <v>0</v>
      </c>
      <c r="F89" s="334">
        <v>0</v>
      </c>
      <c r="G89" s="334">
        <v>0</v>
      </c>
      <c r="H89" s="334">
        <v>0</v>
      </c>
      <c r="I89" s="334">
        <v>0</v>
      </c>
      <c r="J89" s="334"/>
      <c r="K89" s="334"/>
      <c r="L89" s="983"/>
      <c r="M89"/>
      <c r="N89" s="334"/>
      <c r="O89" s="334"/>
      <c r="P89" s="335">
        <f t="shared" si="3"/>
        <v>2</v>
      </c>
      <c r="Q89" s="336">
        <f t="shared" si="4"/>
        <v>1.5408320493066256E-3</v>
      </c>
      <c r="R89" s="322"/>
      <c r="S89" s="322"/>
      <c r="U89" s="327" t="s">
        <v>1803</v>
      </c>
      <c r="V89" s="292" t="s">
        <v>242</v>
      </c>
      <c r="W89" s="333" t="s">
        <v>2514</v>
      </c>
      <c r="X89" s="333" t="s">
        <v>86</v>
      </c>
      <c r="Y89" s="335">
        <v>1</v>
      </c>
      <c r="Z89" s="542">
        <f t="shared" si="5"/>
        <v>7.7041602465331282E-4</v>
      </c>
    </row>
    <row r="90" spans="1:26" ht="15.75" customHeight="1" x14ac:dyDescent="0.25">
      <c r="A90" s="292" t="s">
        <v>149</v>
      </c>
      <c r="B90" s="333" t="s">
        <v>2001</v>
      </c>
      <c r="C90" s="333" t="s">
        <v>763</v>
      </c>
      <c r="D90" s="334">
        <v>0</v>
      </c>
      <c r="E90" s="334">
        <v>9</v>
      </c>
      <c r="F90" s="334">
        <v>0</v>
      </c>
      <c r="G90" s="334">
        <v>6</v>
      </c>
      <c r="H90" s="334">
        <v>0</v>
      </c>
      <c r="I90" s="334">
        <v>0</v>
      </c>
      <c r="J90" s="334"/>
      <c r="K90" s="334"/>
      <c r="L90" s="983"/>
      <c r="M90"/>
      <c r="N90" s="334"/>
      <c r="O90" s="334"/>
      <c r="P90" s="335">
        <f t="shared" si="3"/>
        <v>15</v>
      </c>
      <c r="Q90" s="336">
        <f t="shared" si="4"/>
        <v>1.1556240369799691E-2</v>
      </c>
      <c r="R90" s="322"/>
      <c r="S90" s="322"/>
      <c r="U90" s="327"/>
      <c r="V90" s="292" t="s">
        <v>242</v>
      </c>
      <c r="W90" s="333" t="s">
        <v>828</v>
      </c>
      <c r="X90" s="333" t="s">
        <v>753</v>
      </c>
      <c r="Y90" s="335">
        <v>1</v>
      </c>
      <c r="Z90" s="542">
        <f t="shared" si="5"/>
        <v>7.7041602465331282E-4</v>
      </c>
    </row>
    <row r="91" spans="1:26" ht="15.75" customHeight="1" x14ac:dyDescent="0.25">
      <c r="A91" s="292" t="s">
        <v>149</v>
      </c>
      <c r="B91" s="333" t="s">
        <v>816</v>
      </c>
      <c r="C91" s="333" t="s">
        <v>763</v>
      </c>
      <c r="D91" s="334">
        <v>0</v>
      </c>
      <c r="E91" s="334">
        <v>0</v>
      </c>
      <c r="F91" s="334">
        <v>0</v>
      </c>
      <c r="G91" s="334">
        <v>0</v>
      </c>
      <c r="H91" s="334">
        <v>0</v>
      </c>
      <c r="I91" s="334">
        <v>0</v>
      </c>
      <c r="J91" s="334"/>
      <c r="K91" s="334"/>
      <c r="L91" s="983"/>
      <c r="M91"/>
      <c r="N91" s="334"/>
      <c r="O91" s="334"/>
      <c r="P91" s="335">
        <f t="shared" si="3"/>
        <v>0</v>
      </c>
      <c r="Q91" s="336">
        <f t="shared" si="4"/>
        <v>0</v>
      </c>
      <c r="R91" s="322" t="s">
        <v>112</v>
      </c>
      <c r="S91" s="322" t="s">
        <v>112</v>
      </c>
      <c r="U91" s="327" t="s">
        <v>1803</v>
      </c>
      <c r="V91" s="292" t="s">
        <v>1957</v>
      </c>
      <c r="W91" s="333" t="s">
        <v>2482</v>
      </c>
      <c r="X91" s="333" t="s">
        <v>753</v>
      </c>
      <c r="Y91" s="335">
        <v>1</v>
      </c>
      <c r="Z91" s="542">
        <f t="shared" si="5"/>
        <v>7.7041602465331282E-4</v>
      </c>
    </row>
    <row r="92" spans="1:26" ht="15.75" customHeight="1" x14ac:dyDescent="0.25">
      <c r="A92" s="292" t="s">
        <v>149</v>
      </c>
      <c r="B92" s="333" t="s">
        <v>2540</v>
      </c>
      <c r="C92" s="333" t="s">
        <v>766</v>
      </c>
      <c r="D92" s="334">
        <v>0</v>
      </c>
      <c r="E92" s="334">
        <v>0</v>
      </c>
      <c r="F92" s="334">
        <v>0</v>
      </c>
      <c r="G92" s="334">
        <v>0</v>
      </c>
      <c r="H92" s="334">
        <v>0</v>
      </c>
      <c r="I92" s="334">
        <v>1</v>
      </c>
      <c r="J92" s="334"/>
      <c r="K92" s="334"/>
      <c r="L92" s="983"/>
      <c r="M92"/>
      <c r="N92" s="334"/>
      <c r="O92" s="334"/>
      <c r="P92" s="335">
        <f t="shared" si="3"/>
        <v>1</v>
      </c>
      <c r="Q92" s="336">
        <f t="shared" si="4"/>
        <v>7.7041602465331282E-4</v>
      </c>
      <c r="R92" s="322"/>
      <c r="S92" s="322"/>
      <c r="U92" s="327"/>
      <c r="V92" s="292" t="s">
        <v>737</v>
      </c>
      <c r="W92" s="333" t="s">
        <v>839</v>
      </c>
      <c r="X92" s="333" t="s">
        <v>753</v>
      </c>
      <c r="Y92" s="335">
        <v>1</v>
      </c>
      <c r="Z92" s="542">
        <f t="shared" si="5"/>
        <v>7.7041602465331282E-4</v>
      </c>
    </row>
    <row r="93" spans="1:26" ht="15.75" customHeight="1" x14ac:dyDescent="0.25">
      <c r="A93" s="292" t="s">
        <v>149</v>
      </c>
      <c r="B93" s="333" t="s">
        <v>1512</v>
      </c>
      <c r="C93" s="333" t="s">
        <v>759</v>
      </c>
      <c r="D93" s="334">
        <v>0</v>
      </c>
      <c r="E93" s="334">
        <v>2</v>
      </c>
      <c r="F93" s="334">
        <v>0</v>
      </c>
      <c r="G93" s="334">
        <v>0</v>
      </c>
      <c r="H93" s="334">
        <v>0</v>
      </c>
      <c r="I93" s="334">
        <v>0</v>
      </c>
      <c r="J93" s="334"/>
      <c r="K93" s="334"/>
      <c r="L93" s="983"/>
      <c r="M93"/>
      <c r="N93" s="334"/>
      <c r="O93" s="334"/>
      <c r="P93" s="335">
        <f t="shared" si="3"/>
        <v>2</v>
      </c>
      <c r="Q93" s="336">
        <f t="shared" si="4"/>
        <v>1.5408320493066256E-3</v>
      </c>
      <c r="R93" s="322" t="s">
        <v>112</v>
      </c>
      <c r="S93" s="322" t="s">
        <v>112</v>
      </c>
      <c r="U93" s="327" t="s">
        <v>1803</v>
      </c>
      <c r="V93" s="292" t="s">
        <v>175</v>
      </c>
      <c r="W93" s="333">
        <v>31320</v>
      </c>
      <c r="X93" s="333" t="s">
        <v>753</v>
      </c>
      <c r="Y93" s="335">
        <v>1</v>
      </c>
      <c r="Z93" s="542">
        <f t="shared" si="5"/>
        <v>7.7041602465331282E-4</v>
      </c>
    </row>
    <row r="94" spans="1:26" ht="15.75" customHeight="1" x14ac:dyDescent="0.25">
      <c r="A94" s="292" t="s">
        <v>149</v>
      </c>
      <c r="B94" s="333" t="s">
        <v>1513</v>
      </c>
      <c r="C94" s="333" t="s">
        <v>759</v>
      </c>
      <c r="D94" s="334">
        <v>0</v>
      </c>
      <c r="E94" s="334">
        <v>0</v>
      </c>
      <c r="F94" s="334">
        <v>0</v>
      </c>
      <c r="G94" s="334">
        <v>0</v>
      </c>
      <c r="H94" s="334">
        <v>1</v>
      </c>
      <c r="I94" s="334">
        <v>0</v>
      </c>
      <c r="J94" s="334"/>
      <c r="K94" s="334"/>
      <c r="L94" s="983"/>
      <c r="M94"/>
      <c r="N94" s="334"/>
      <c r="O94" s="334"/>
      <c r="P94" s="335">
        <f t="shared" si="3"/>
        <v>1</v>
      </c>
      <c r="Q94" s="336">
        <f t="shared" si="4"/>
        <v>7.7041602465331282E-4</v>
      </c>
      <c r="R94" s="322" t="s">
        <v>112</v>
      </c>
      <c r="S94" s="322" t="s">
        <v>112</v>
      </c>
      <c r="U94" s="327" t="s">
        <v>1803</v>
      </c>
      <c r="V94" s="292" t="s">
        <v>175</v>
      </c>
      <c r="W94" s="333">
        <v>24250</v>
      </c>
      <c r="X94" s="333" t="s">
        <v>763</v>
      </c>
      <c r="Y94" s="335">
        <v>1</v>
      </c>
      <c r="Z94" s="542">
        <f t="shared" si="5"/>
        <v>7.7041602465331282E-4</v>
      </c>
    </row>
    <row r="95" spans="1:26" ht="15.75" customHeight="1" x14ac:dyDescent="0.25">
      <c r="A95" s="292" t="s">
        <v>149</v>
      </c>
      <c r="B95" s="333" t="s">
        <v>1597</v>
      </c>
      <c r="C95" s="333" t="s">
        <v>759</v>
      </c>
      <c r="D95" s="334">
        <v>0</v>
      </c>
      <c r="E95" s="334">
        <v>0</v>
      </c>
      <c r="F95" s="334">
        <v>0</v>
      </c>
      <c r="G95" s="334">
        <v>0</v>
      </c>
      <c r="H95" s="334">
        <v>0</v>
      </c>
      <c r="I95" s="334">
        <v>0</v>
      </c>
      <c r="J95" s="334"/>
      <c r="K95" s="334"/>
      <c r="L95" s="983"/>
      <c r="M95"/>
      <c r="N95" s="334"/>
      <c r="O95" s="334"/>
      <c r="P95" s="335">
        <f t="shared" si="3"/>
        <v>0</v>
      </c>
      <c r="Q95" s="336">
        <f t="shared" si="4"/>
        <v>0</v>
      </c>
      <c r="R95" s="322"/>
      <c r="S95" s="322"/>
      <c r="U95" s="327" t="s">
        <v>1803</v>
      </c>
      <c r="V95" s="292" t="s">
        <v>2434</v>
      </c>
      <c r="W95" s="333" t="s">
        <v>2443</v>
      </c>
      <c r="X95" s="333" t="s">
        <v>753</v>
      </c>
      <c r="Y95" s="335">
        <v>1</v>
      </c>
      <c r="Z95" s="542">
        <f t="shared" si="5"/>
        <v>7.7041602465331282E-4</v>
      </c>
    </row>
    <row r="96" spans="1:26" ht="15.75" customHeight="1" x14ac:dyDescent="0.25">
      <c r="A96" s="292" t="s">
        <v>149</v>
      </c>
      <c r="B96" s="333" t="s">
        <v>2200</v>
      </c>
      <c r="C96" s="333" t="s">
        <v>763</v>
      </c>
      <c r="D96" s="334">
        <v>0</v>
      </c>
      <c r="E96" s="334">
        <v>0</v>
      </c>
      <c r="F96" s="334">
        <v>0</v>
      </c>
      <c r="G96" s="334">
        <v>0</v>
      </c>
      <c r="H96" s="334">
        <v>0</v>
      </c>
      <c r="I96" s="334">
        <v>0</v>
      </c>
      <c r="J96" s="334"/>
      <c r="K96" s="334"/>
      <c r="L96" s="983"/>
      <c r="M96"/>
      <c r="N96" s="334"/>
      <c r="O96" s="334"/>
      <c r="P96" s="335">
        <f t="shared" si="3"/>
        <v>0</v>
      </c>
      <c r="Q96" s="336">
        <f t="shared" si="4"/>
        <v>0</v>
      </c>
      <c r="R96" s="322"/>
      <c r="S96" s="322"/>
      <c r="U96" s="327" t="s">
        <v>1803</v>
      </c>
      <c r="V96" s="987" t="s">
        <v>36</v>
      </c>
      <c r="W96" s="987"/>
      <c r="X96" s="987"/>
      <c r="Y96" s="988">
        <f>SUM(Y3:Y95)</f>
        <v>1298</v>
      </c>
      <c r="Z96" s="986">
        <f>SUM(Z3:Z95)</f>
        <v>1.0000000000000007</v>
      </c>
    </row>
    <row r="97" spans="1:21" ht="15.75" customHeight="1" x14ac:dyDescent="0.25">
      <c r="A97" s="292" t="s">
        <v>149</v>
      </c>
      <c r="B97" s="333" t="s">
        <v>808</v>
      </c>
      <c r="C97" s="333" t="s">
        <v>763</v>
      </c>
      <c r="D97" s="334">
        <v>0</v>
      </c>
      <c r="E97" s="334">
        <v>0</v>
      </c>
      <c r="F97" s="334">
        <v>0</v>
      </c>
      <c r="G97" s="334">
        <v>0</v>
      </c>
      <c r="H97" s="334">
        <v>0</v>
      </c>
      <c r="I97" s="334">
        <v>0</v>
      </c>
      <c r="J97" s="334"/>
      <c r="K97" s="334"/>
      <c r="L97" s="983"/>
      <c r="M97"/>
      <c r="N97" s="334"/>
      <c r="O97" s="334"/>
      <c r="P97" s="335">
        <f t="shared" si="3"/>
        <v>0</v>
      </c>
      <c r="Q97" s="336">
        <f t="shared" si="4"/>
        <v>0</v>
      </c>
      <c r="R97" s="322" t="s">
        <v>112</v>
      </c>
      <c r="S97" s="322" t="s">
        <v>112</v>
      </c>
      <c r="U97" s="327"/>
    </row>
    <row r="98" spans="1:21" ht="15.75" customHeight="1" x14ac:dyDescent="0.25">
      <c r="A98" s="292" t="s">
        <v>149</v>
      </c>
      <c r="B98" s="333" t="s">
        <v>819</v>
      </c>
      <c r="C98" s="333" t="s">
        <v>763</v>
      </c>
      <c r="D98" s="334">
        <v>0</v>
      </c>
      <c r="E98" s="334">
        <v>0</v>
      </c>
      <c r="F98" s="334">
        <v>0</v>
      </c>
      <c r="G98" s="334">
        <v>0</v>
      </c>
      <c r="H98" s="334">
        <v>0</v>
      </c>
      <c r="I98" s="334">
        <v>0</v>
      </c>
      <c r="J98" s="334"/>
      <c r="K98" s="334"/>
      <c r="L98" s="983"/>
      <c r="M98"/>
      <c r="N98" s="334"/>
      <c r="O98" s="334"/>
      <c r="P98" s="335">
        <f t="shared" si="3"/>
        <v>0</v>
      </c>
      <c r="Q98" s="336">
        <f t="shared" si="4"/>
        <v>0</v>
      </c>
      <c r="R98" s="322" t="s">
        <v>112</v>
      </c>
      <c r="S98" s="322" t="s">
        <v>112</v>
      </c>
      <c r="U98" s="327" t="s">
        <v>1803</v>
      </c>
    </row>
    <row r="99" spans="1:21" ht="15.75" customHeight="1" x14ac:dyDescent="0.25">
      <c r="A99" s="292" t="s">
        <v>149</v>
      </c>
      <c r="B99" s="333" t="s">
        <v>821</v>
      </c>
      <c r="C99" s="333" t="s">
        <v>720</v>
      </c>
      <c r="D99" s="334">
        <v>0</v>
      </c>
      <c r="E99" s="334">
        <v>0</v>
      </c>
      <c r="F99" s="334">
        <v>0</v>
      </c>
      <c r="G99" s="334">
        <v>0</v>
      </c>
      <c r="H99" s="334">
        <v>0</v>
      </c>
      <c r="I99" s="334">
        <v>0</v>
      </c>
      <c r="J99" s="334"/>
      <c r="K99" s="334"/>
      <c r="L99" s="983"/>
      <c r="M99"/>
      <c r="N99" s="334"/>
      <c r="O99" s="334"/>
      <c r="P99" s="335">
        <f t="shared" si="3"/>
        <v>0</v>
      </c>
      <c r="Q99" s="336">
        <f t="shared" si="4"/>
        <v>0</v>
      </c>
      <c r="R99" s="322" t="s">
        <v>112</v>
      </c>
      <c r="S99" s="322" t="s">
        <v>112</v>
      </c>
      <c r="U99" s="327" t="s">
        <v>1803</v>
      </c>
    </row>
    <row r="100" spans="1:21" ht="15.75" customHeight="1" x14ac:dyDescent="0.25">
      <c r="A100" s="292" t="s">
        <v>149</v>
      </c>
      <c r="B100" s="333" t="s">
        <v>81</v>
      </c>
      <c r="C100" s="333" t="s">
        <v>755</v>
      </c>
      <c r="D100" s="334">
        <v>0</v>
      </c>
      <c r="E100" s="334">
        <v>0</v>
      </c>
      <c r="F100" s="334">
        <v>0</v>
      </c>
      <c r="G100" s="334">
        <v>0</v>
      </c>
      <c r="H100" s="334">
        <v>0</v>
      </c>
      <c r="I100" s="334">
        <v>0</v>
      </c>
      <c r="J100" s="334"/>
      <c r="K100" s="334"/>
      <c r="L100" s="983"/>
      <c r="M100"/>
      <c r="N100" s="334"/>
      <c r="O100" s="334"/>
      <c r="P100" s="335">
        <f t="shared" si="3"/>
        <v>0</v>
      </c>
      <c r="Q100" s="336">
        <f t="shared" si="4"/>
        <v>0</v>
      </c>
      <c r="R100" s="322" t="s">
        <v>112</v>
      </c>
      <c r="S100" s="322" t="s">
        <v>112</v>
      </c>
      <c r="U100" s="327" t="s">
        <v>1803</v>
      </c>
    </row>
    <row r="101" spans="1:21" ht="15.75" customHeight="1" x14ac:dyDescent="0.25">
      <c r="A101" s="292" t="s">
        <v>149</v>
      </c>
      <c r="B101" s="333">
        <v>11190</v>
      </c>
      <c r="C101" s="333" t="s">
        <v>753</v>
      </c>
      <c r="D101" s="334">
        <v>0</v>
      </c>
      <c r="E101" s="334">
        <v>0</v>
      </c>
      <c r="F101" s="334">
        <v>0</v>
      </c>
      <c r="G101" s="334">
        <v>0</v>
      </c>
      <c r="H101" s="334">
        <v>0</v>
      </c>
      <c r="I101" s="334">
        <v>0</v>
      </c>
      <c r="J101" s="334"/>
      <c r="K101" s="334"/>
      <c r="L101" s="983"/>
      <c r="M101"/>
      <c r="N101" s="334"/>
      <c r="O101" s="334"/>
      <c r="P101" s="335">
        <f t="shared" si="3"/>
        <v>0</v>
      </c>
      <c r="Q101" s="336">
        <f t="shared" si="4"/>
        <v>0</v>
      </c>
      <c r="R101" s="322" t="s">
        <v>112</v>
      </c>
      <c r="S101" s="322" t="s">
        <v>112</v>
      </c>
      <c r="U101" s="327" t="s">
        <v>1803</v>
      </c>
    </row>
    <row r="102" spans="1:21" ht="15.75" customHeight="1" x14ac:dyDescent="0.25">
      <c r="A102" s="292" t="s">
        <v>149</v>
      </c>
      <c r="B102" s="333">
        <v>17280</v>
      </c>
      <c r="C102" s="333" t="s">
        <v>753</v>
      </c>
      <c r="D102" s="334">
        <v>0</v>
      </c>
      <c r="E102" s="334">
        <v>0</v>
      </c>
      <c r="F102" s="334">
        <v>0</v>
      </c>
      <c r="G102" s="334">
        <v>0</v>
      </c>
      <c r="H102" s="334">
        <v>1</v>
      </c>
      <c r="I102" s="334">
        <v>1</v>
      </c>
      <c r="J102" s="334"/>
      <c r="K102" s="334"/>
      <c r="L102" s="983"/>
      <c r="M102"/>
      <c r="N102" s="334"/>
      <c r="O102" s="334"/>
      <c r="P102" s="335">
        <f t="shared" si="3"/>
        <v>2</v>
      </c>
      <c r="Q102" s="336">
        <f t="shared" si="4"/>
        <v>1.5408320493066256E-3</v>
      </c>
      <c r="R102" s="322" t="s">
        <v>112</v>
      </c>
      <c r="S102" s="322" t="s">
        <v>112</v>
      </c>
      <c r="U102" s="327" t="s">
        <v>1803</v>
      </c>
    </row>
    <row r="103" spans="1:21" ht="15.75" customHeight="1" x14ac:dyDescent="0.25">
      <c r="A103" s="292" t="s">
        <v>149</v>
      </c>
      <c r="B103" s="333">
        <v>9190</v>
      </c>
      <c r="C103" s="333" t="s">
        <v>753</v>
      </c>
      <c r="D103" s="334">
        <v>0</v>
      </c>
      <c r="E103" s="334">
        <v>0</v>
      </c>
      <c r="F103" s="334">
        <v>0</v>
      </c>
      <c r="G103" s="334">
        <v>0</v>
      </c>
      <c r="H103" s="334">
        <v>0</v>
      </c>
      <c r="I103" s="334">
        <v>0</v>
      </c>
      <c r="J103" s="334"/>
      <c r="K103" s="334"/>
      <c r="L103" s="983"/>
      <c r="M103"/>
      <c r="N103" s="334"/>
      <c r="O103" s="334"/>
      <c r="P103" s="335">
        <f t="shared" si="3"/>
        <v>0</v>
      </c>
      <c r="Q103" s="336">
        <f t="shared" si="4"/>
        <v>0</v>
      </c>
      <c r="R103" s="322" t="s">
        <v>112</v>
      </c>
      <c r="S103" s="322" t="s">
        <v>112</v>
      </c>
      <c r="U103" s="327" t="s">
        <v>1803</v>
      </c>
    </row>
    <row r="104" spans="1:21" ht="15.75" customHeight="1" x14ac:dyDescent="0.25">
      <c r="A104" s="292" t="s">
        <v>149</v>
      </c>
      <c r="B104" s="333" t="s">
        <v>867</v>
      </c>
      <c r="C104" s="333" t="s">
        <v>86</v>
      </c>
      <c r="D104" s="334">
        <v>0</v>
      </c>
      <c r="E104" s="334">
        <v>0</v>
      </c>
      <c r="F104" s="334">
        <v>0</v>
      </c>
      <c r="G104" s="334">
        <v>0</v>
      </c>
      <c r="H104" s="334">
        <v>1</v>
      </c>
      <c r="I104" s="334">
        <v>0</v>
      </c>
      <c r="J104" s="334"/>
      <c r="K104" s="334"/>
      <c r="L104" s="983"/>
      <c r="M104"/>
      <c r="N104" s="334"/>
      <c r="O104" s="334"/>
      <c r="P104" s="335">
        <f t="shared" si="3"/>
        <v>1</v>
      </c>
      <c r="Q104" s="336">
        <f t="shared" si="4"/>
        <v>7.7041602465331282E-4</v>
      </c>
      <c r="R104" s="322"/>
      <c r="S104" s="322"/>
      <c r="U104" s="327" t="s">
        <v>1803</v>
      </c>
    </row>
    <row r="105" spans="1:21" ht="15.75" customHeight="1" x14ac:dyDescent="0.25">
      <c r="A105" s="292" t="s">
        <v>149</v>
      </c>
      <c r="B105" s="333" t="s">
        <v>2178</v>
      </c>
      <c r="C105" s="333" t="s">
        <v>753</v>
      </c>
      <c r="D105" s="334">
        <v>0</v>
      </c>
      <c r="E105" s="334">
        <v>0</v>
      </c>
      <c r="F105" s="334">
        <v>0</v>
      </c>
      <c r="G105" s="334">
        <v>0</v>
      </c>
      <c r="H105" s="334">
        <v>0</v>
      </c>
      <c r="I105" s="334">
        <v>0</v>
      </c>
      <c r="J105" s="334"/>
      <c r="K105" s="334"/>
      <c r="L105" s="983"/>
      <c r="M105"/>
      <c r="N105" s="334"/>
      <c r="O105" s="334"/>
      <c r="P105" s="335">
        <f t="shared" si="3"/>
        <v>0</v>
      </c>
      <c r="Q105" s="336">
        <f t="shared" si="4"/>
        <v>0</v>
      </c>
      <c r="R105" s="322"/>
      <c r="S105" s="322"/>
      <c r="U105" s="327"/>
    </row>
    <row r="106" spans="1:21" ht="15.75" customHeight="1" x14ac:dyDescent="0.25">
      <c r="A106" s="292" t="s">
        <v>149</v>
      </c>
      <c r="B106" s="333" t="s">
        <v>1788</v>
      </c>
      <c r="C106" s="333" t="s">
        <v>753</v>
      </c>
      <c r="D106" s="334">
        <v>0</v>
      </c>
      <c r="E106" s="334">
        <v>0</v>
      </c>
      <c r="F106" s="334">
        <v>0</v>
      </c>
      <c r="G106" s="334">
        <v>0</v>
      </c>
      <c r="H106" s="334">
        <v>0</v>
      </c>
      <c r="I106" s="334">
        <v>0</v>
      </c>
      <c r="J106" s="334"/>
      <c r="K106" s="334"/>
      <c r="L106" s="983"/>
      <c r="M106"/>
      <c r="N106" s="334"/>
      <c r="O106" s="334"/>
      <c r="P106" s="335">
        <f t="shared" si="3"/>
        <v>0</v>
      </c>
      <c r="Q106" s="336">
        <f t="shared" si="4"/>
        <v>0</v>
      </c>
      <c r="R106" s="322"/>
      <c r="S106" s="322"/>
      <c r="U106" s="327"/>
    </row>
    <row r="107" spans="1:21" ht="15.75" customHeight="1" x14ac:dyDescent="0.25">
      <c r="A107" s="292" t="s">
        <v>149</v>
      </c>
      <c r="B107" s="333" t="s">
        <v>1508</v>
      </c>
      <c r="C107" s="333" t="s">
        <v>753</v>
      </c>
      <c r="D107" s="334">
        <v>0</v>
      </c>
      <c r="E107" s="334">
        <v>0</v>
      </c>
      <c r="F107" s="334">
        <v>0</v>
      </c>
      <c r="G107" s="334">
        <v>0</v>
      </c>
      <c r="H107" s="334">
        <v>0</v>
      </c>
      <c r="I107" s="334">
        <v>0</v>
      </c>
      <c r="J107" s="334"/>
      <c r="K107" s="334"/>
      <c r="L107" s="983"/>
      <c r="M107"/>
      <c r="N107" s="334"/>
      <c r="O107" s="334"/>
      <c r="P107" s="335">
        <f t="shared" si="3"/>
        <v>0</v>
      </c>
      <c r="Q107" s="336">
        <f t="shared" si="4"/>
        <v>0</v>
      </c>
      <c r="R107" s="322" t="s">
        <v>112</v>
      </c>
      <c r="S107" s="322" t="s">
        <v>112</v>
      </c>
      <c r="U107" s="327" t="s">
        <v>1803</v>
      </c>
    </row>
    <row r="108" spans="1:21" ht="15.75" customHeight="1" x14ac:dyDescent="0.25">
      <c r="A108" s="292" t="s">
        <v>149</v>
      </c>
      <c r="B108" s="333" t="s">
        <v>1465</v>
      </c>
      <c r="C108" s="333" t="s">
        <v>753</v>
      </c>
      <c r="D108" s="334">
        <v>0</v>
      </c>
      <c r="E108" s="334">
        <v>0</v>
      </c>
      <c r="F108" s="334">
        <v>0</v>
      </c>
      <c r="G108" s="334">
        <v>0</v>
      </c>
      <c r="H108" s="334">
        <v>0</v>
      </c>
      <c r="I108" s="334">
        <v>0</v>
      </c>
      <c r="J108" s="334"/>
      <c r="K108" s="334"/>
      <c r="L108" s="983"/>
      <c r="M108"/>
      <c r="N108" s="334"/>
      <c r="O108" s="334"/>
      <c r="P108" s="335">
        <f t="shared" si="3"/>
        <v>0</v>
      </c>
      <c r="Q108" s="336">
        <f t="shared" si="4"/>
        <v>0</v>
      </c>
      <c r="R108" s="322" t="s">
        <v>112</v>
      </c>
      <c r="S108" s="322" t="s">
        <v>112</v>
      </c>
      <c r="U108" s="327" t="s">
        <v>1803</v>
      </c>
    </row>
    <row r="109" spans="1:21" ht="15.75" customHeight="1" x14ac:dyDescent="0.25">
      <c r="A109" s="292" t="s">
        <v>149</v>
      </c>
      <c r="B109" s="333" t="s">
        <v>1492</v>
      </c>
      <c r="C109" s="333" t="s">
        <v>753</v>
      </c>
      <c r="D109" s="334">
        <v>0</v>
      </c>
      <c r="E109" s="334">
        <v>0</v>
      </c>
      <c r="F109" s="334">
        <v>0</v>
      </c>
      <c r="G109" s="334">
        <v>0</v>
      </c>
      <c r="H109" s="334">
        <v>0</v>
      </c>
      <c r="I109" s="334">
        <v>0</v>
      </c>
      <c r="J109" s="334"/>
      <c r="K109" s="334"/>
      <c r="L109" s="983"/>
      <c r="M109"/>
      <c r="N109" s="334"/>
      <c r="O109" s="334"/>
      <c r="P109" s="335">
        <f t="shared" si="3"/>
        <v>0</v>
      </c>
      <c r="Q109" s="336">
        <f t="shared" si="4"/>
        <v>0</v>
      </c>
      <c r="R109" s="322" t="s">
        <v>112</v>
      </c>
      <c r="S109" s="322" t="s">
        <v>112</v>
      </c>
      <c r="U109" s="327" t="s">
        <v>1803</v>
      </c>
    </row>
    <row r="110" spans="1:21" ht="15.75" customHeight="1" x14ac:dyDescent="0.25">
      <c r="A110" s="292" t="s">
        <v>149</v>
      </c>
      <c r="B110" s="333" t="s">
        <v>2123</v>
      </c>
      <c r="C110" s="333" t="s">
        <v>753</v>
      </c>
      <c r="D110" s="334">
        <v>0</v>
      </c>
      <c r="E110" s="334">
        <v>0</v>
      </c>
      <c r="F110" s="334">
        <v>0</v>
      </c>
      <c r="G110" s="334">
        <v>0</v>
      </c>
      <c r="H110" s="334">
        <v>0</v>
      </c>
      <c r="I110" s="334">
        <v>0</v>
      </c>
      <c r="J110" s="334"/>
      <c r="K110" s="334"/>
      <c r="L110" s="983"/>
      <c r="M110"/>
      <c r="N110" s="334"/>
      <c r="O110" s="334"/>
      <c r="P110" s="335">
        <f t="shared" si="3"/>
        <v>0</v>
      </c>
      <c r="Q110" s="336">
        <f t="shared" si="4"/>
        <v>0</v>
      </c>
      <c r="R110" s="322"/>
      <c r="S110" s="322"/>
      <c r="U110" s="327" t="s">
        <v>1803</v>
      </c>
    </row>
    <row r="111" spans="1:21" ht="15.75" customHeight="1" x14ac:dyDescent="0.25">
      <c r="A111" s="292" t="s">
        <v>149</v>
      </c>
      <c r="B111" s="333" t="s">
        <v>1974</v>
      </c>
      <c r="C111" s="333" t="s">
        <v>753</v>
      </c>
      <c r="D111" s="334">
        <v>0</v>
      </c>
      <c r="E111" s="334">
        <v>0</v>
      </c>
      <c r="F111" s="334">
        <v>0</v>
      </c>
      <c r="G111" s="334">
        <v>0</v>
      </c>
      <c r="H111" s="334">
        <v>0</v>
      </c>
      <c r="I111" s="334">
        <v>0</v>
      </c>
      <c r="J111" s="334"/>
      <c r="K111" s="334"/>
      <c r="L111" s="983"/>
      <c r="M111"/>
      <c r="N111" s="334"/>
      <c r="O111" s="334"/>
      <c r="P111" s="335">
        <f t="shared" si="3"/>
        <v>0</v>
      </c>
      <c r="Q111" s="336">
        <f t="shared" si="4"/>
        <v>0</v>
      </c>
      <c r="R111" s="322"/>
      <c r="S111" s="322"/>
      <c r="U111" s="327"/>
    </row>
    <row r="112" spans="1:21" ht="15.75" customHeight="1" x14ac:dyDescent="0.25">
      <c r="A112" s="292" t="s">
        <v>149</v>
      </c>
      <c r="B112" s="333" t="s">
        <v>1778</v>
      </c>
      <c r="C112" s="333" t="s">
        <v>753</v>
      </c>
      <c r="D112" s="334">
        <v>0</v>
      </c>
      <c r="E112" s="334">
        <v>0</v>
      </c>
      <c r="F112" s="334">
        <v>0</v>
      </c>
      <c r="G112" s="334">
        <v>0</v>
      </c>
      <c r="H112" s="334">
        <v>0</v>
      </c>
      <c r="I112" s="334">
        <v>0</v>
      </c>
      <c r="J112" s="334"/>
      <c r="K112" s="334"/>
      <c r="L112" s="983"/>
      <c r="M112"/>
      <c r="N112" s="334"/>
      <c r="O112" s="334"/>
      <c r="P112" s="335">
        <f t="shared" si="3"/>
        <v>0</v>
      </c>
      <c r="Q112" s="336">
        <f t="shared" si="4"/>
        <v>0</v>
      </c>
      <c r="R112" s="322"/>
      <c r="S112" s="322"/>
      <c r="U112" s="327" t="s">
        <v>1803</v>
      </c>
    </row>
    <row r="113" spans="1:21" ht="15.75" customHeight="1" x14ac:dyDescent="0.25">
      <c r="A113" s="292" t="s">
        <v>149</v>
      </c>
      <c r="B113" s="333" t="s">
        <v>2179</v>
      </c>
      <c r="C113" s="333" t="s">
        <v>753</v>
      </c>
      <c r="D113" s="334">
        <v>0</v>
      </c>
      <c r="E113" s="334">
        <v>2</v>
      </c>
      <c r="F113" s="334">
        <v>1</v>
      </c>
      <c r="G113" s="334">
        <v>0</v>
      </c>
      <c r="H113" s="334">
        <v>0</v>
      </c>
      <c r="I113" s="334">
        <v>0</v>
      </c>
      <c r="J113" s="334"/>
      <c r="K113" s="334"/>
      <c r="L113" s="983"/>
      <c r="M113"/>
      <c r="N113" s="334"/>
      <c r="O113" s="334"/>
      <c r="P113" s="335">
        <f t="shared" si="3"/>
        <v>3</v>
      </c>
      <c r="Q113" s="336">
        <f t="shared" si="4"/>
        <v>2.3112480739599386E-3</v>
      </c>
      <c r="R113" s="322"/>
      <c r="S113" s="322"/>
      <c r="U113" s="327" t="s">
        <v>1803</v>
      </c>
    </row>
    <row r="114" spans="1:21" ht="15.75" customHeight="1" x14ac:dyDescent="0.25">
      <c r="A114" s="292" t="s">
        <v>149</v>
      </c>
      <c r="B114" s="333" t="s">
        <v>823</v>
      </c>
      <c r="C114" s="333" t="s">
        <v>763</v>
      </c>
      <c r="D114" s="334">
        <v>0</v>
      </c>
      <c r="E114" s="334">
        <v>0</v>
      </c>
      <c r="F114" s="334">
        <v>0</v>
      </c>
      <c r="G114" s="334">
        <v>0</v>
      </c>
      <c r="H114" s="334">
        <v>0</v>
      </c>
      <c r="I114" s="334">
        <v>0</v>
      </c>
      <c r="J114" s="334"/>
      <c r="K114" s="334"/>
      <c r="L114" s="983"/>
      <c r="M114"/>
      <c r="N114" s="334"/>
      <c r="O114" s="334"/>
      <c r="P114" s="335">
        <f t="shared" si="3"/>
        <v>0</v>
      </c>
      <c r="Q114" s="336">
        <f t="shared" si="4"/>
        <v>0</v>
      </c>
      <c r="R114" s="322" t="s">
        <v>112</v>
      </c>
      <c r="S114" s="322" t="s">
        <v>112</v>
      </c>
      <c r="U114" s="327"/>
    </row>
    <row r="115" spans="1:21" ht="15.75" customHeight="1" x14ac:dyDescent="0.25">
      <c r="A115" s="292" t="s">
        <v>149</v>
      </c>
      <c r="B115" s="333" t="s">
        <v>86</v>
      </c>
      <c r="C115" s="333" t="s">
        <v>86</v>
      </c>
      <c r="D115" s="334">
        <v>0</v>
      </c>
      <c r="E115" s="334">
        <v>0</v>
      </c>
      <c r="F115" s="334">
        <v>0</v>
      </c>
      <c r="G115" s="334">
        <v>0</v>
      </c>
      <c r="H115" s="334">
        <v>0</v>
      </c>
      <c r="I115" s="334">
        <v>0</v>
      </c>
      <c r="J115" s="334"/>
      <c r="K115" s="334"/>
      <c r="L115" s="983"/>
      <c r="M115"/>
      <c r="N115" s="334"/>
      <c r="O115" s="334"/>
      <c r="P115" s="335">
        <f t="shared" si="3"/>
        <v>0</v>
      </c>
      <c r="Q115" s="336">
        <f t="shared" si="4"/>
        <v>0</v>
      </c>
      <c r="R115" s="322" t="s">
        <v>112</v>
      </c>
      <c r="S115" s="322" t="s">
        <v>112</v>
      </c>
      <c r="U115" s="327" t="s">
        <v>1803</v>
      </c>
    </row>
    <row r="116" spans="1:21" ht="15.75" customHeight="1" x14ac:dyDescent="0.25">
      <c r="A116" s="292" t="s">
        <v>149</v>
      </c>
      <c r="B116" s="333" t="s">
        <v>799</v>
      </c>
      <c r="C116" s="333" t="s">
        <v>753</v>
      </c>
      <c r="D116" s="334">
        <v>0</v>
      </c>
      <c r="E116" s="334">
        <v>0</v>
      </c>
      <c r="F116" s="334">
        <v>0</v>
      </c>
      <c r="G116" s="334">
        <v>0</v>
      </c>
      <c r="H116" s="334">
        <v>0</v>
      </c>
      <c r="I116" s="334">
        <v>0</v>
      </c>
      <c r="J116" s="334"/>
      <c r="K116" s="334"/>
      <c r="L116" s="983"/>
      <c r="M116"/>
      <c r="N116" s="334"/>
      <c r="O116" s="334"/>
      <c r="P116" s="335">
        <f t="shared" si="3"/>
        <v>0</v>
      </c>
      <c r="Q116" s="336">
        <f t="shared" si="4"/>
        <v>0</v>
      </c>
      <c r="R116" s="322" t="s">
        <v>112</v>
      </c>
      <c r="S116" s="322" t="s">
        <v>112</v>
      </c>
      <c r="U116" s="327" t="s">
        <v>1803</v>
      </c>
    </row>
    <row r="117" spans="1:21" ht="15.75" customHeight="1" x14ac:dyDescent="0.25">
      <c r="A117" s="292" t="s">
        <v>149</v>
      </c>
      <c r="B117" s="333" t="s">
        <v>824</v>
      </c>
      <c r="C117" s="333" t="s">
        <v>753</v>
      </c>
      <c r="D117" s="334">
        <v>0</v>
      </c>
      <c r="E117" s="334">
        <v>0</v>
      </c>
      <c r="F117" s="334">
        <v>0</v>
      </c>
      <c r="G117" s="334">
        <v>0</v>
      </c>
      <c r="H117" s="334">
        <v>0</v>
      </c>
      <c r="I117" s="334">
        <v>0</v>
      </c>
      <c r="J117" s="334"/>
      <c r="K117" s="334"/>
      <c r="L117" s="983"/>
      <c r="M117"/>
      <c r="N117" s="334"/>
      <c r="O117" s="334"/>
      <c r="P117" s="335">
        <f t="shared" si="3"/>
        <v>0</v>
      </c>
      <c r="Q117" s="336">
        <f t="shared" si="4"/>
        <v>0</v>
      </c>
      <c r="R117" s="322" t="s">
        <v>112</v>
      </c>
      <c r="S117" s="322" t="s">
        <v>112</v>
      </c>
      <c r="U117" s="327" t="s">
        <v>1803</v>
      </c>
    </row>
    <row r="118" spans="1:21" ht="15.75" customHeight="1" x14ac:dyDescent="0.25">
      <c r="A118" s="292" t="s">
        <v>149</v>
      </c>
      <c r="B118" s="333" t="s">
        <v>826</v>
      </c>
      <c r="C118" s="333" t="s">
        <v>753</v>
      </c>
      <c r="D118" s="334">
        <v>0</v>
      </c>
      <c r="E118" s="334">
        <v>0</v>
      </c>
      <c r="F118" s="334">
        <v>0</v>
      </c>
      <c r="G118" s="334">
        <v>0</v>
      </c>
      <c r="H118" s="334">
        <v>0</v>
      </c>
      <c r="I118" s="334">
        <v>0</v>
      </c>
      <c r="J118" s="334"/>
      <c r="K118" s="334"/>
      <c r="L118" s="981"/>
      <c r="M118" s="982"/>
      <c r="N118" s="334"/>
      <c r="O118" s="334"/>
      <c r="P118" s="335">
        <f t="shared" si="3"/>
        <v>0</v>
      </c>
      <c r="Q118" s="336">
        <f t="shared" si="4"/>
        <v>0</v>
      </c>
      <c r="R118" s="322" t="s">
        <v>112</v>
      </c>
      <c r="S118" s="322" t="s">
        <v>112</v>
      </c>
      <c r="U118" s="327" t="s">
        <v>1803</v>
      </c>
    </row>
    <row r="119" spans="1:21" ht="15.75" customHeight="1" x14ac:dyDescent="0.25">
      <c r="A119" s="292" t="s">
        <v>1524</v>
      </c>
      <c r="B119" s="333" t="s">
        <v>1525</v>
      </c>
      <c r="C119" s="333" t="s">
        <v>86</v>
      </c>
      <c r="D119" s="334">
        <v>0</v>
      </c>
      <c r="E119" s="334">
        <v>2</v>
      </c>
      <c r="F119" s="334">
        <v>0</v>
      </c>
      <c r="G119" s="334">
        <v>0</v>
      </c>
      <c r="H119" s="334">
        <v>0</v>
      </c>
      <c r="I119" s="334">
        <v>0</v>
      </c>
      <c r="J119" s="334"/>
      <c r="K119" s="334"/>
      <c r="L119" s="983"/>
      <c r="M119"/>
      <c r="N119" s="334"/>
      <c r="O119" s="334"/>
      <c r="P119" s="335">
        <f t="shared" si="3"/>
        <v>2</v>
      </c>
      <c r="Q119" s="336">
        <f t="shared" si="4"/>
        <v>1.5408320493066256E-3</v>
      </c>
      <c r="R119" s="322" t="s">
        <v>112</v>
      </c>
      <c r="S119" s="322" t="s">
        <v>112</v>
      </c>
      <c r="U119" s="327" t="s">
        <v>1803</v>
      </c>
    </row>
    <row r="120" spans="1:21" ht="15.75" customHeight="1" x14ac:dyDescent="0.25">
      <c r="A120" s="292" t="s">
        <v>149</v>
      </c>
      <c r="B120" s="333" t="s">
        <v>2404</v>
      </c>
      <c r="C120" s="333" t="s">
        <v>86</v>
      </c>
      <c r="D120" s="334">
        <v>0</v>
      </c>
      <c r="E120" s="334">
        <v>6</v>
      </c>
      <c r="F120" s="334">
        <v>0</v>
      </c>
      <c r="G120" s="334">
        <v>0</v>
      </c>
      <c r="H120" s="334">
        <v>0</v>
      </c>
      <c r="I120" s="334">
        <v>0</v>
      </c>
      <c r="J120" s="334"/>
      <c r="K120" s="334"/>
      <c r="L120" s="983"/>
      <c r="M120"/>
      <c r="N120" s="334"/>
      <c r="O120" s="334"/>
      <c r="P120" s="335">
        <f t="shared" si="3"/>
        <v>6</v>
      </c>
      <c r="Q120" s="336">
        <f t="shared" si="4"/>
        <v>4.6224961479198771E-3</v>
      </c>
      <c r="R120" s="322"/>
      <c r="S120" s="322"/>
      <c r="U120" s="327" t="s">
        <v>1803</v>
      </c>
    </row>
    <row r="121" spans="1:21" ht="15.75" customHeight="1" x14ac:dyDescent="0.25">
      <c r="A121" s="292" t="s">
        <v>1793</v>
      </c>
      <c r="B121" s="333" t="s">
        <v>1797</v>
      </c>
      <c r="C121" s="333" t="s">
        <v>86</v>
      </c>
      <c r="D121" s="334">
        <v>0</v>
      </c>
      <c r="E121" s="334">
        <v>0</v>
      </c>
      <c r="F121" s="334">
        <v>0</v>
      </c>
      <c r="G121" s="334">
        <v>0</v>
      </c>
      <c r="H121" s="334">
        <v>0</v>
      </c>
      <c r="I121" s="334">
        <v>0</v>
      </c>
      <c r="J121" s="334"/>
      <c r="K121" s="334"/>
      <c r="L121" s="983"/>
      <c r="M121"/>
      <c r="N121" s="334"/>
      <c r="O121" s="334"/>
      <c r="P121" s="335">
        <f t="shared" si="3"/>
        <v>0</v>
      </c>
      <c r="Q121" s="336">
        <f t="shared" si="4"/>
        <v>0</v>
      </c>
      <c r="R121" s="322"/>
      <c r="S121" s="322"/>
      <c r="U121" s="327"/>
    </row>
    <row r="122" spans="1:21" ht="15.75" customHeight="1" x14ac:dyDescent="0.25">
      <c r="A122" s="292" t="s">
        <v>250</v>
      </c>
      <c r="B122" s="333" t="s">
        <v>2140</v>
      </c>
      <c r="C122" s="333" t="s">
        <v>758</v>
      </c>
      <c r="D122" s="334">
        <v>0</v>
      </c>
      <c r="E122" s="334">
        <v>0</v>
      </c>
      <c r="F122" s="334">
        <v>0</v>
      </c>
      <c r="G122" s="334">
        <v>0</v>
      </c>
      <c r="H122" s="334">
        <v>0</v>
      </c>
      <c r="I122" s="334">
        <v>0</v>
      </c>
      <c r="J122" s="334"/>
      <c r="K122" s="334"/>
      <c r="L122" s="983"/>
      <c r="M122"/>
      <c r="N122" s="334"/>
      <c r="O122" s="334"/>
      <c r="P122" s="335">
        <f t="shared" si="3"/>
        <v>0</v>
      </c>
      <c r="Q122" s="336">
        <f t="shared" si="4"/>
        <v>0</v>
      </c>
      <c r="R122" s="322"/>
      <c r="S122" s="322"/>
      <c r="U122" s="327" t="s">
        <v>1803</v>
      </c>
    </row>
    <row r="123" spans="1:21" ht="15.75" customHeight="1" x14ac:dyDescent="0.25">
      <c r="A123" s="292" t="s">
        <v>250</v>
      </c>
      <c r="B123" s="333" t="s">
        <v>85</v>
      </c>
      <c r="C123" s="333" t="s">
        <v>755</v>
      </c>
      <c r="D123" s="334">
        <v>0</v>
      </c>
      <c r="E123" s="334">
        <v>0</v>
      </c>
      <c r="F123" s="334">
        <v>0</v>
      </c>
      <c r="G123" s="334">
        <v>0</v>
      </c>
      <c r="H123" s="334">
        <v>0</v>
      </c>
      <c r="I123" s="334">
        <v>0</v>
      </c>
      <c r="J123" s="334"/>
      <c r="K123" s="334"/>
      <c r="L123" s="983"/>
      <c r="M123"/>
      <c r="N123" s="334"/>
      <c r="O123" s="334"/>
      <c r="P123" s="335">
        <f t="shared" si="3"/>
        <v>0</v>
      </c>
      <c r="Q123" s="336">
        <f t="shared" si="4"/>
        <v>0</v>
      </c>
      <c r="R123" s="322" t="s">
        <v>112</v>
      </c>
      <c r="S123" s="322" t="s">
        <v>112</v>
      </c>
      <c r="U123" s="327"/>
    </row>
    <row r="124" spans="1:21" ht="15.75" customHeight="1" x14ac:dyDescent="0.25">
      <c r="A124" s="292" t="s">
        <v>250</v>
      </c>
      <c r="B124" s="333" t="s">
        <v>2012</v>
      </c>
      <c r="C124" s="333" t="s">
        <v>755</v>
      </c>
      <c r="D124" s="334">
        <v>0</v>
      </c>
      <c r="E124" s="334">
        <v>0</v>
      </c>
      <c r="F124" s="334">
        <v>0</v>
      </c>
      <c r="G124" s="334">
        <v>0</v>
      </c>
      <c r="H124" s="334">
        <v>0</v>
      </c>
      <c r="I124" s="334">
        <v>0</v>
      </c>
      <c r="J124" s="334"/>
      <c r="K124" s="334"/>
      <c r="L124" s="983"/>
      <c r="M124"/>
      <c r="N124" s="334"/>
      <c r="O124" s="334"/>
      <c r="P124" s="335">
        <f t="shared" si="3"/>
        <v>0</v>
      </c>
      <c r="Q124" s="336">
        <f t="shared" si="4"/>
        <v>0</v>
      </c>
      <c r="R124" s="322"/>
      <c r="S124" s="322"/>
      <c r="U124" s="327" t="s">
        <v>1803</v>
      </c>
    </row>
    <row r="125" spans="1:21" ht="15.75" customHeight="1" x14ac:dyDescent="0.25">
      <c r="A125" s="292" t="s">
        <v>250</v>
      </c>
      <c r="B125" s="333" t="s">
        <v>2013</v>
      </c>
      <c r="C125" s="333" t="s">
        <v>755</v>
      </c>
      <c r="D125" s="334">
        <v>0</v>
      </c>
      <c r="E125" s="334">
        <v>0</v>
      </c>
      <c r="F125" s="334">
        <v>0</v>
      </c>
      <c r="G125" s="334">
        <v>0</v>
      </c>
      <c r="H125" s="334">
        <v>0</v>
      </c>
      <c r="I125" s="334">
        <v>0</v>
      </c>
      <c r="J125" s="334"/>
      <c r="K125" s="334"/>
      <c r="L125" s="983"/>
      <c r="M125"/>
      <c r="N125" s="334"/>
      <c r="O125" s="334"/>
      <c r="P125" s="335">
        <f t="shared" si="3"/>
        <v>0</v>
      </c>
      <c r="Q125" s="336">
        <f t="shared" si="4"/>
        <v>0</v>
      </c>
      <c r="R125" s="322"/>
      <c r="S125" s="322"/>
      <c r="U125" s="327" t="s">
        <v>1803</v>
      </c>
    </row>
    <row r="126" spans="1:21" ht="15.75" customHeight="1" x14ac:dyDescent="0.25">
      <c r="A126" s="292" t="s">
        <v>250</v>
      </c>
      <c r="B126" s="333" t="s">
        <v>2437</v>
      </c>
      <c r="C126" s="333" t="s">
        <v>759</v>
      </c>
      <c r="D126" s="334">
        <v>0</v>
      </c>
      <c r="E126" s="334">
        <v>0</v>
      </c>
      <c r="F126" s="334">
        <v>1</v>
      </c>
      <c r="G126" s="334">
        <v>0</v>
      </c>
      <c r="H126" s="334">
        <v>1</v>
      </c>
      <c r="I126" s="334">
        <v>1</v>
      </c>
      <c r="J126" s="334"/>
      <c r="K126" s="334"/>
      <c r="L126" s="983"/>
      <c r="M126"/>
      <c r="N126" s="334"/>
      <c r="O126" s="334"/>
      <c r="P126" s="335">
        <f t="shared" si="3"/>
        <v>3</v>
      </c>
      <c r="Q126" s="336">
        <f t="shared" si="4"/>
        <v>2.3112480739599386E-3</v>
      </c>
      <c r="R126" s="322"/>
      <c r="S126" s="322"/>
      <c r="U126" s="327" t="s">
        <v>1803</v>
      </c>
    </row>
    <row r="127" spans="1:21" ht="15.75" customHeight="1" x14ac:dyDescent="0.25">
      <c r="A127" s="292" t="s">
        <v>250</v>
      </c>
      <c r="B127" s="333" t="s">
        <v>2399</v>
      </c>
      <c r="C127" s="333" t="s">
        <v>755</v>
      </c>
      <c r="D127" s="334">
        <v>0</v>
      </c>
      <c r="E127" s="334">
        <v>2</v>
      </c>
      <c r="F127" s="334">
        <v>0</v>
      </c>
      <c r="G127" s="334">
        <v>2</v>
      </c>
      <c r="H127" s="334">
        <v>0</v>
      </c>
      <c r="I127" s="334">
        <v>0</v>
      </c>
      <c r="J127" s="334"/>
      <c r="K127" s="334"/>
      <c r="L127" s="983"/>
      <c r="M127"/>
      <c r="N127" s="334"/>
      <c r="O127" s="334"/>
      <c r="P127" s="335">
        <f t="shared" si="3"/>
        <v>4</v>
      </c>
      <c r="Q127" s="336">
        <f t="shared" si="4"/>
        <v>3.0816640986132513E-3</v>
      </c>
      <c r="R127" s="322"/>
      <c r="S127" s="322"/>
      <c r="U127" s="327"/>
    </row>
    <row r="128" spans="1:21" ht="15.75" customHeight="1" x14ac:dyDescent="0.25">
      <c r="A128" s="292" t="s">
        <v>250</v>
      </c>
      <c r="B128" s="333" t="s">
        <v>2400</v>
      </c>
      <c r="C128" s="333" t="s">
        <v>755</v>
      </c>
      <c r="D128" s="334">
        <v>0</v>
      </c>
      <c r="E128" s="334">
        <v>2</v>
      </c>
      <c r="F128" s="334">
        <v>1</v>
      </c>
      <c r="G128" s="334">
        <v>1</v>
      </c>
      <c r="H128" s="334">
        <v>2</v>
      </c>
      <c r="I128" s="334">
        <v>0</v>
      </c>
      <c r="J128" s="334"/>
      <c r="K128" s="334"/>
      <c r="L128" s="983"/>
      <c r="M128"/>
      <c r="N128" s="334"/>
      <c r="O128" s="334"/>
      <c r="P128" s="335">
        <f t="shared" si="3"/>
        <v>6</v>
      </c>
      <c r="Q128" s="336">
        <f t="shared" si="4"/>
        <v>4.6224961479198771E-3</v>
      </c>
      <c r="R128" s="322"/>
      <c r="S128" s="322"/>
      <c r="U128" s="327"/>
    </row>
    <row r="129" spans="1:21" ht="15.75" customHeight="1" x14ac:dyDescent="0.25">
      <c r="A129" s="292" t="s">
        <v>250</v>
      </c>
      <c r="B129" s="333" t="s">
        <v>2438</v>
      </c>
      <c r="C129" s="333" t="s">
        <v>759</v>
      </c>
      <c r="D129" s="334">
        <v>0</v>
      </c>
      <c r="E129" s="334">
        <v>0</v>
      </c>
      <c r="F129" s="334">
        <v>1</v>
      </c>
      <c r="G129" s="334">
        <v>0</v>
      </c>
      <c r="H129" s="334">
        <v>1</v>
      </c>
      <c r="I129" s="334">
        <v>3</v>
      </c>
      <c r="J129" s="334"/>
      <c r="K129" s="334"/>
      <c r="L129" s="983"/>
      <c r="M129"/>
      <c r="N129" s="334"/>
      <c r="O129" s="334"/>
      <c r="P129" s="335">
        <f t="shared" si="3"/>
        <v>5</v>
      </c>
      <c r="Q129" s="336">
        <f t="shared" si="4"/>
        <v>3.852080123266564E-3</v>
      </c>
      <c r="R129" s="322"/>
      <c r="S129" s="322"/>
      <c r="U129" s="327"/>
    </row>
    <row r="130" spans="1:21" ht="15.75" customHeight="1" x14ac:dyDescent="0.25">
      <c r="A130" s="292" t="s">
        <v>250</v>
      </c>
      <c r="B130" s="333" t="s">
        <v>2439</v>
      </c>
      <c r="C130" s="333" t="s">
        <v>759</v>
      </c>
      <c r="D130" s="334">
        <v>0</v>
      </c>
      <c r="E130" s="334">
        <v>0</v>
      </c>
      <c r="F130" s="334">
        <v>1</v>
      </c>
      <c r="G130" s="334">
        <v>1</v>
      </c>
      <c r="H130" s="334">
        <v>2</v>
      </c>
      <c r="I130" s="334">
        <v>0</v>
      </c>
      <c r="J130" s="334"/>
      <c r="K130" s="334"/>
      <c r="L130" s="983"/>
      <c r="M130"/>
      <c r="N130" s="334"/>
      <c r="O130" s="334"/>
      <c r="P130" s="335">
        <f t="shared" si="3"/>
        <v>4</v>
      </c>
      <c r="Q130" s="336">
        <f t="shared" si="4"/>
        <v>3.0816640986132513E-3</v>
      </c>
      <c r="R130" s="322"/>
      <c r="S130" s="322"/>
      <c r="U130" s="327"/>
    </row>
    <row r="131" spans="1:21" ht="15.75" customHeight="1" x14ac:dyDescent="0.25">
      <c r="A131" s="292" t="s">
        <v>250</v>
      </c>
      <c r="B131" s="333" t="s">
        <v>2440</v>
      </c>
      <c r="C131" s="333" t="s">
        <v>755</v>
      </c>
      <c r="D131" s="334">
        <v>0</v>
      </c>
      <c r="E131" s="334">
        <v>0</v>
      </c>
      <c r="F131" s="334">
        <v>1</v>
      </c>
      <c r="G131" s="334">
        <v>0</v>
      </c>
      <c r="H131" s="334">
        <v>1</v>
      </c>
      <c r="I131" s="334">
        <v>3</v>
      </c>
      <c r="J131" s="334"/>
      <c r="K131" s="334"/>
      <c r="L131" s="983"/>
      <c r="M131"/>
      <c r="N131" s="334"/>
      <c r="O131" s="334"/>
      <c r="P131" s="335">
        <f t="shared" si="3"/>
        <v>5</v>
      </c>
      <c r="Q131" s="336">
        <f t="shared" si="4"/>
        <v>3.852080123266564E-3</v>
      </c>
      <c r="R131" s="322"/>
      <c r="S131" s="322"/>
      <c r="U131" s="327"/>
    </row>
    <row r="132" spans="1:21" ht="15.75" customHeight="1" x14ac:dyDescent="0.25">
      <c r="A132" s="292" t="s">
        <v>250</v>
      </c>
      <c r="B132" s="333" t="s">
        <v>2538</v>
      </c>
      <c r="C132" s="333" t="s">
        <v>759</v>
      </c>
      <c r="D132" s="334">
        <v>0</v>
      </c>
      <c r="E132" s="334">
        <v>0</v>
      </c>
      <c r="F132" s="334">
        <v>0</v>
      </c>
      <c r="G132" s="334">
        <v>0</v>
      </c>
      <c r="H132" s="334">
        <v>0</v>
      </c>
      <c r="I132" s="334">
        <v>4</v>
      </c>
      <c r="J132" s="334"/>
      <c r="K132" s="334"/>
      <c r="L132" s="983"/>
      <c r="M132"/>
      <c r="N132" s="334"/>
      <c r="O132" s="334"/>
      <c r="P132" s="335">
        <f t="shared" ref="P132:P195" si="6">SUM(D132:O132)</f>
        <v>4</v>
      </c>
      <c r="Q132" s="336">
        <f t="shared" ref="Q132:Q195" si="7">+P132/$P$321</f>
        <v>3.0816640986132513E-3</v>
      </c>
      <c r="R132" s="322"/>
      <c r="S132" s="322"/>
      <c r="U132" s="327"/>
    </row>
    <row r="133" spans="1:21" ht="15.75" customHeight="1" x14ac:dyDescent="0.25">
      <c r="A133" s="292" t="s">
        <v>250</v>
      </c>
      <c r="B133" s="333" t="s">
        <v>2401</v>
      </c>
      <c r="C133" s="333" t="s">
        <v>755</v>
      </c>
      <c r="D133" s="334">
        <v>0</v>
      </c>
      <c r="E133" s="334">
        <v>3</v>
      </c>
      <c r="F133" s="334">
        <v>3</v>
      </c>
      <c r="G133" s="334">
        <v>4</v>
      </c>
      <c r="H133" s="334">
        <v>5</v>
      </c>
      <c r="I133" s="334">
        <v>0</v>
      </c>
      <c r="J133" s="334"/>
      <c r="K133" s="334"/>
      <c r="L133" s="983"/>
      <c r="M133"/>
      <c r="N133" s="334"/>
      <c r="O133" s="334"/>
      <c r="P133" s="335">
        <f t="shared" si="6"/>
        <v>15</v>
      </c>
      <c r="Q133" s="336">
        <f t="shared" si="7"/>
        <v>1.1556240369799691E-2</v>
      </c>
      <c r="R133" s="322"/>
      <c r="S133" s="322"/>
      <c r="U133" s="327"/>
    </row>
    <row r="134" spans="1:21" ht="15.75" customHeight="1" x14ac:dyDescent="0.25">
      <c r="A134" s="292" t="s">
        <v>250</v>
      </c>
      <c r="B134" s="333" t="s">
        <v>2402</v>
      </c>
      <c r="C134" s="333" t="s">
        <v>755</v>
      </c>
      <c r="D134" s="334">
        <v>0</v>
      </c>
      <c r="E134" s="334">
        <v>1</v>
      </c>
      <c r="F134" s="334">
        <v>2</v>
      </c>
      <c r="G134" s="334">
        <v>1</v>
      </c>
      <c r="H134" s="334">
        <v>0</v>
      </c>
      <c r="I134" s="334">
        <v>0</v>
      </c>
      <c r="J134" s="334"/>
      <c r="K134" s="334"/>
      <c r="L134" s="983"/>
      <c r="M134"/>
      <c r="N134" s="334"/>
      <c r="O134" s="334"/>
      <c r="P134" s="335">
        <f t="shared" si="6"/>
        <v>4</v>
      </c>
      <c r="Q134" s="336">
        <f t="shared" si="7"/>
        <v>3.0816640986132513E-3</v>
      </c>
      <c r="R134" s="322"/>
      <c r="S134" s="322"/>
      <c r="U134" s="327"/>
    </row>
    <row r="135" spans="1:21" ht="15.75" customHeight="1" x14ac:dyDescent="0.25">
      <c r="A135" s="292" t="s">
        <v>746</v>
      </c>
      <c r="B135" s="333" t="s">
        <v>1453</v>
      </c>
      <c r="C135" s="333" t="s">
        <v>755</v>
      </c>
      <c r="D135" s="334">
        <v>0</v>
      </c>
      <c r="E135" s="334">
        <v>0</v>
      </c>
      <c r="F135" s="334">
        <v>0</v>
      </c>
      <c r="G135" s="334">
        <v>0</v>
      </c>
      <c r="H135" s="334">
        <v>0</v>
      </c>
      <c r="I135" s="334">
        <v>0</v>
      </c>
      <c r="J135" s="334"/>
      <c r="K135" s="334"/>
      <c r="L135" s="983"/>
      <c r="M135"/>
      <c r="N135" s="334"/>
      <c r="O135" s="334"/>
      <c r="P135" s="335">
        <f t="shared" si="6"/>
        <v>0</v>
      </c>
      <c r="Q135" s="336">
        <f t="shared" si="7"/>
        <v>0</v>
      </c>
      <c r="R135" s="322" t="s">
        <v>112</v>
      </c>
      <c r="S135" s="322" t="s">
        <v>112</v>
      </c>
      <c r="U135" s="327"/>
    </row>
    <row r="136" spans="1:21" ht="15.75" customHeight="1" x14ac:dyDescent="0.25">
      <c r="A136" s="292" t="s">
        <v>746</v>
      </c>
      <c r="B136" s="333">
        <v>2600</v>
      </c>
      <c r="C136" s="333" t="s">
        <v>755</v>
      </c>
      <c r="D136" s="334">
        <v>0</v>
      </c>
      <c r="E136" s="334">
        <v>0</v>
      </c>
      <c r="F136" s="334">
        <v>0</v>
      </c>
      <c r="G136" s="334">
        <v>0</v>
      </c>
      <c r="H136" s="334">
        <v>0</v>
      </c>
      <c r="I136" s="334">
        <v>0</v>
      </c>
      <c r="J136" s="334"/>
      <c r="K136" s="334"/>
      <c r="L136" s="983"/>
      <c r="M136"/>
      <c r="N136" s="334"/>
      <c r="O136" s="334"/>
      <c r="P136" s="335">
        <f t="shared" si="6"/>
        <v>0</v>
      </c>
      <c r="Q136" s="336">
        <f t="shared" si="7"/>
        <v>0</v>
      </c>
      <c r="R136" s="322"/>
      <c r="S136" s="322"/>
      <c r="U136" s="327" t="s">
        <v>1803</v>
      </c>
    </row>
    <row r="137" spans="1:21" ht="15.75" customHeight="1" x14ac:dyDescent="0.25">
      <c r="A137" s="292" t="s">
        <v>152</v>
      </c>
      <c r="B137" s="333" t="s">
        <v>85</v>
      </c>
      <c r="C137" s="333" t="s">
        <v>755</v>
      </c>
      <c r="D137" s="334">
        <v>0</v>
      </c>
      <c r="E137" s="334">
        <v>0</v>
      </c>
      <c r="F137" s="334">
        <v>0</v>
      </c>
      <c r="G137" s="334">
        <v>0</v>
      </c>
      <c r="H137" s="334">
        <v>0</v>
      </c>
      <c r="I137" s="334">
        <v>0</v>
      </c>
      <c r="J137" s="334"/>
      <c r="K137" s="334"/>
      <c r="L137" s="981"/>
      <c r="M137" s="982"/>
      <c r="N137" s="334"/>
      <c r="O137" s="334"/>
      <c r="P137" s="335">
        <f t="shared" si="6"/>
        <v>0</v>
      </c>
      <c r="Q137" s="336">
        <f t="shared" si="7"/>
        <v>0</v>
      </c>
      <c r="R137" s="322" t="s">
        <v>112</v>
      </c>
      <c r="S137" s="322" t="s">
        <v>112</v>
      </c>
      <c r="U137" s="327"/>
    </row>
    <row r="138" spans="1:21" ht="15.75" customHeight="1" x14ac:dyDescent="0.25">
      <c r="A138" s="292" t="s">
        <v>154</v>
      </c>
      <c r="B138" s="333" t="s">
        <v>1466</v>
      </c>
      <c r="C138" s="333" t="s">
        <v>758</v>
      </c>
      <c r="D138" s="334">
        <v>0</v>
      </c>
      <c r="E138" s="334">
        <v>0</v>
      </c>
      <c r="F138" s="334">
        <v>0</v>
      </c>
      <c r="G138" s="334">
        <v>4</v>
      </c>
      <c r="H138" s="334">
        <v>0</v>
      </c>
      <c r="I138" s="334">
        <v>4</v>
      </c>
      <c r="J138" s="334"/>
      <c r="K138" s="334"/>
      <c r="L138" s="983"/>
      <c r="M138"/>
      <c r="N138" s="334"/>
      <c r="O138" s="334"/>
      <c r="P138" s="335">
        <f t="shared" si="6"/>
        <v>8</v>
      </c>
      <c r="Q138" s="336">
        <f t="shared" si="7"/>
        <v>6.1633281972265025E-3</v>
      </c>
      <c r="R138" s="322" t="s">
        <v>112</v>
      </c>
      <c r="S138" s="322" t="s">
        <v>112</v>
      </c>
      <c r="U138" s="327" t="s">
        <v>1803</v>
      </c>
    </row>
    <row r="139" spans="1:21" ht="15.75" customHeight="1" x14ac:dyDescent="0.25">
      <c r="A139" s="292" t="s">
        <v>154</v>
      </c>
      <c r="B139" s="333" t="s">
        <v>1566</v>
      </c>
      <c r="C139" s="333" t="s">
        <v>766</v>
      </c>
      <c r="D139" s="334">
        <v>0</v>
      </c>
      <c r="E139" s="334">
        <v>6</v>
      </c>
      <c r="F139" s="334">
        <v>0</v>
      </c>
      <c r="G139" s="334">
        <v>0</v>
      </c>
      <c r="H139" s="334">
        <v>0</v>
      </c>
      <c r="I139" s="334">
        <v>0</v>
      </c>
      <c r="J139" s="334"/>
      <c r="K139" s="334"/>
      <c r="L139" s="983"/>
      <c r="M139"/>
      <c r="N139" s="334"/>
      <c r="O139" s="334"/>
      <c r="P139" s="335">
        <f t="shared" si="6"/>
        <v>6</v>
      </c>
      <c r="Q139" s="336">
        <f t="shared" si="7"/>
        <v>4.6224961479198771E-3</v>
      </c>
      <c r="R139" s="322" t="s">
        <v>112</v>
      </c>
      <c r="S139" s="322" t="s">
        <v>112</v>
      </c>
      <c r="U139" s="327" t="s">
        <v>1803</v>
      </c>
    </row>
    <row r="140" spans="1:21" ht="15.75" customHeight="1" x14ac:dyDescent="0.25">
      <c r="A140" s="292" t="s">
        <v>154</v>
      </c>
      <c r="B140" s="333" t="s">
        <v>2539</v>
      </c>
      <c r="C140" s="333" t="s">
        <v>766</v>
      </c>
      <c r="D140" s="334">
        <v>0</v>
      </c>
      <c r="E140" s="334">
        <v>0</v>
      </c>
      <c r="F140" s="334">
        <v>0</v>
      </c>
      <c r="G140" s="334">
        <v>0</v>
      </c>
      <c r="H140" s="334">
        <v>0</v>
      </c>
      <c r="I140" s="334">
        <v>4</v>
      </c>
      <c r="J140" s="334"/>
      <c r="K140" s="334"/>
      <c r="L140" s="983"/>
      <c r="M140"/>
      <c r="N140" s="334"/>
      <c r="O140" s="334"/>
      <c r="P140" s="335">
        <f t="shared" si="6"/>
        <v>4</v>
      </c>
      <c r="Q140" s="336">
        <f t="shared" si="7"/>
        <v>3.0816640986132513E-3</v>
      </c>
      <c r="R140" s="322"/>
      <c r="S140" s="322"/>
      <c r="U140" s="327"/>
    </row>
    <row r="141" spans="1:21" ht="15.75" customHeight="1" x14ac:dyDescent="0.25">
      <c r="A141" s="292" t="s">
        <v>154</v>
      </c>
      <c r="B141" s="333" t="s">
        <v>825</v>
      </c>
      <c r="C141" s="333" t="s">
        <v>755</v>
      </c>
      <c r="D141" s="334">
        <v>0</v>
      </c>
      <c r="E141" s="334">
        <v>0</v>
      </c>
      <c r="F141" s="334">
        <v>0</v>
      </c>
      <c r="G141" s="334">
        <v>0</v>
      </c>
      <c r="H141" s="334">
        <v>0</v>
      </c>
      <c r="I141" s="334">
        <v>0</v>
      </c>
      <c r="J141" s="334"/>
      <c r="K141" s="334"/>
      <c r="L141" s="981"/>
      <c r="M141" s="982"/>
      <c r="N141" s="334"/>
      <c r="O141" s="334"/>
      <c r="P141" s="335">
        <f t="shared" si="6"/>
        <v>0</v>
      </c>
      <c r="Q141" s="336">
        <f t="shared" si="7"/>
        <v>0</v>
      </c>
      <c r="R141" s="322" t="s">
        <v>112</v>
      </c>
      <c r="S141" s="322" t="s">
        <v>112</v>
      </c>
      <c r="U141" s="327" t="s">
        <v>1803</v>
      </c>
    </row>
    <row r="142" spans="1:21" ht="15.75" customHeight="1" x14ac:dyDescent="0.25">
      <c r="A142" s="292" t="s">
        <v>154</v>
      </c>
      <c r="B142" s="333" t="s">
        <v>815</v>
      </c>
      <c r="C142" s="333" t="s">
        <v>755</v>
      </c>
      <c r="D142" s="334">
        <v>0</v>
      </c>
      <c r="E142" s="334">
        <v>0</v>
      </c>
      <c r="F142" s="334">
        <v>0</v>
      </c>
      <c r="G142" s="334">
        <v>0</v>
      </c>
      <c r="H142" s="334">
        <v>0</v>
      </c>
      <c r="I142" s="334">
        <v>0</v>
      </c>
      <c r="J142" s="334"/>
      <c r="K142" s="334"/>
      <c r="L142" s="983"/>
      <c r="M142"/>
      <c r="N142" s="334"/>
      <c r="O142" s="334"/>
      <c r="P142" s="335">
        <f t="shared" si="6"/>
        <v>0</v>
      </c>
      <c r="Q142" s="336">
        <f t="shared" si="7"/>
        <v>0</v>
      </c>
      <c r="R142" s="322" t="s">
        <v>112</v>
      </c>
      <c r="S142" s="322" t="s">
        <v>112</v>
      </c>
      <c r="U142" s="327" t="s">
        <v>1803</v>
      </c>
    </row>
    <row r="143" spans="1:21" ht="15.75" customHeight="1" x14ac:dyDescent="0.25">
      <c r="A143" s="292" t="s">
        <v>154</v>
      </c>
      <c r="B143" s="333" t="s">
        <v>1581</v>
      </c>
      <c r="C143" s="333" t="s">
        <v>755</v>
      </c>
      <c r="D143" s="334">
        <v>0</v>
      </c>
      <c r="E143" s="334">
        <v>0</v>
      </c>
      <c r="F143" s="334">
        <v>0</v>
      </c>
      <c r="G143" s="334">
        <v>0</v>
      </c>
      <c r="H143" s="334">
        <v>0</v>
      </c>
      <c r="I143" s="334">
        <v>0</v>
      </c>
      <c r="J143" s="334"/>
      <c r="K143" s="334"/>
      <c r="L143" s="983"/>
      <c r="M143"/>
      <c r="N143" s="334"/>
      <c r="O143" s="334"/>
      <c r="P143" s="335">
        <f t="shared" si="6"/>
        <v>0</v>
      </c>
      <c r="Q143" s="336">
        <f t="shared" si="7"/>
        <v>0</v>
      </c>
      <c r="R143" s="322" t="s">
        <v>112</v>
      </c>
      <c r="S143" s="322" t="s">
        <v>112</v>
      </c>
      <c r="U143" s="327" t="s">
        <v>1803</v>
      </c>
    </row>
    <row r="144" spans="1:21" ht="15.75" customHeight="1" x14ac:dyDescent="0.25">
      <c r="A144" s="292" t="s">
        <v>154</v>
      </c>
      <c r="B144" s="333" t="s">
        <v>794</v>
      </c>
      <c r="C144" s="333" t="s">
        <v>755</v>
      </c>
      <c r="D144" s="334">
        <v>0</v>
      </c>
      <c r="E144" s="334">
        <v>0</v>
      </c>
      <c r="F144" s="334">
        <v>0</v>
      </c>
      <c r="G144" s="334">
        <v>0</v>
      </c>
      <c r="H144" s="334">
        <v>0</v>
      </c>
      <c r="I144" s="334">
        <v>0</v>
      </c>
      <c r="J144" s="334"/>
      <c r="K144" s="334"/>
      <c r="L144" s="983"/>
      <c r="M144"/>
      <c r="N144" s="334"/>
      <c r="O144" s="334"/>
      <c r="P144" s="335">
        <f t="shared" si="6"/>
        <v>0</v>
      </c>
      <c r="Q144" s="336">
        <f t="shared" si="7"/>
        <v>0</v>
      </c>
      <c r="R144" s="322" t="s">
        <v>112</v>
      </c>
      <c r="S144" s="322" t="s">
        <v>112</v>
      </c>
      <c r="U144" s="327" t="s">
        <v>1803</v>
      </c>
    </row>
    <row r="145" spans="1:21" ht="15.75" customHeight="1" x14ac:dyDescent="0.25">
      <c r="A145" s="292" t="s">
        <v>154</v>
      </c>
      <c r="B145" s="333" t="s">
        <v>778</v>
      </c>
      <c r="C145" s="333" t="s">
        <v>755</v>
      </c>
      <c r="D145" s="334">
        <v>0</v>
      </c>
      <c r="E145" s="334">
        <v>0</v>
      </c>
      <c r="F145" s="334">
        <v>0</v>
      </c>
      <c r="G145" s="334">
        <v>0</v>
      </c>
      <c r="H145" s="334">
        <v>0</v>
      </c>
      <c r="I145" s="334">
        <v>0</v>
      </c>
      <c r="J145" s="334"/>
      <c r="K145" s="334"/>
      <c r="L145" s="983"/>
      <c r="M145"/>
      <c r="N145" s="334"/>
      <c r="O145" s="334"/>
      <c r="P145" s="335">
        <f t="shared" si="6"/>
        <v>0</v>
      </c>
      <c r="Q145" s="336">
        <f t="shared" si="7"/>
        <v>0</v>
      </c>
      <c r="R145" s="322" t="s">
        <v>112</v>
      </c>
      <c r="S145" s="322" t="s">
        <v>112</v>
      </c>
      <c r="U145" s="327" t="s">
        <v>1803</v>
      </c>
    </row>
    <row r="146" spans="1:21" ht="15.75" customHeight="1" x14ac:dyDescent="0.25">
      <c r="A146" s="292" t="s">
        <v>154</v>
      </c>
      <c r="B146" s="333" t="s">
        <v>2244</v>
      </c>
      <c r="C146" s="333" t="s">
        <v>86</v>
      </c>
      <c r="D146" s="334">
        <v>0</v>
      </c>
      <c r="E146" s="334">
        <v>0</v>
      </c>
      <c r="F146" s="334">
        <v>0</v>
      </c>
      <c r="G146" s="334">
        <v>0</v>
      </c>
      <c r="H146" s="334">
        <v>0</v>
      </c>
      <c r="I146" s="334">
        <v>0</v>
      </c>
      <c r="J146" s="334"/>
      <c r="K146" s="334"/>
      <c r="L146" s="983"/>
      <c r="M146"/>
      <c r="N146" s="334"/>
      <c r="O146" s="334"/>
      <c r="P146" s="335">
        <f t="shared" si="6"/>
        <v>0</v>
      </c>
      <c r="Q146" s="336">
        <f t="shared" si="7"/>
        <v>0</v>
      </c>
      <c r="R146" s="322"/>
      <c r="S146" s="322"/>
      <c r="U146" s="327" t="s">
        <v>1803</v>
      </c>
    </row>
    <row r="147" spans="1:21" ht="15.75" customHeight="1" x14ac:dyDescent="0.25">
      <c r="A147" s="292" t="s">
        <v>2326</v>
      </c>
      <c r="B147" s="333" t="s">
        <v>2347</v>
      </c>
      <c r="C147" s="333" t="s">
        <v>763</v>
      </c>
      <c r="D147" s="334">
        <v>3</v>
      </c>
      <c r="E147" s="334">
        <v>0</v>
      </c>
      <c r="F147" s="334">
        <v>0</v>
      </c>
      <c r="G147" s="334">
        <v>0</v>
      </c>
      <c r="H147" s="334">
        <v>0</v>
      </c>
      <c r="I147" s="334">
        <v>0</v>
      </c>
      <c r="J147" s="334"/>
      <c r="K147" s="334"/>
      <c r="L147" s="983"/>
      <c r="M147"/>
      <c r="N147" s="334"/>
      <c r="O147" s="334"/>
      <c r="P147" s="335">
        <f t="shared" si="6"/>
        <v>3</v>
      </c>
      <c r="Q147" s="336">
        <f t="shared" si="7"/>
        <v>2.3112480739599386E-3</v>
      </c>
      <c r="R147" s="322"/>
      <c r="S147" s="322"/>
      <c r="U147" s="327"/>
    </row>
    <row r="148" spans="1:21" ht="15.75" customHeight="1" x14ac:dyDescent="0.25">
      <c r="A148" s="292" t="s">
        <v>1983</v>
      </c>
      <c r="B148" s="333" t="s">
        <v>2000</v>
      </c>
      <c r="C148" s="333" t="s">
        <v>753</v>
      </c>
      <c r="D148" s="334">
        <v>0</v>
      </c>
      <c r="E148" s="334">
        <v>0</v>
      </c>
      <c r="F148" s="334">
        <v>0</v>
      </c>
      <c r="G148" s="334">
        <v>0</v>
      </c>
      <c r="H148" s="334">
        <v>0</v>
      </c>
      <c r="I148" s="334">
        <v>0</v>
      </c>
      <c r="J148" s="334"/>
      <c r="K148" s="334"/>
      <c r="L148" s="983"/>
      <c r="M148"/>
      <c r="N148" s="334"/>
      <c r="O148" s="334"/>
      <c r="P148" s="335">
        <f t="shared" si="6"/>
        <v>0</v>
      </c>
      <c r="Q148" s="336">
        <f t="shared" si="7"/>
        <v>0</v>
      </c>
      <c r="R148" s="322"/>
      <c r="S148" s="322"/>
      <c r="U148" s="327"/>
    </row>
    <row r="149" spans="1:21" ht="15.75" customHeight="1" x14ac:dyDescent="0.25">
      <c r="A149" s="292" t="s">
        <v>126</v>
      </c>
      <c r="B149" s="333" t="s">
        <v>754</v>
      </c>
      <c r="C149" s="333" t="s">
        <v>755</v>
      </c>
      <c r="D149" s="334">
        <v>52</v>
      </c>
      <c r="E149" s="334">
        <v>68</v>
      </c>
      <c r="F149" s="334">
        <v>34</v>
      </c>
      <c r="G149" s="334">
        <v>93</v>
      </c>
      <c r="H149" s="334">
        <v>34</v>
      </c>
      <c r="I149" s="334">
        <v>16</v>
      </c>
      <c r="J149" s="334"/>
      <c r="K149" s="334"/>
      <c r="L149" s="983"/>
      <c r="M149"/>
      <c r="N149" s="334"/>
      <c r="O149" s="334"/>
      <c r="P149" s="335">
        <f t="shared" si="6"/>
        <v>297</v>
      </c>
      <c r="Q149" s="336">
        <f t="shared" si="7"/>
        <v>0.2288135593220339</v>
      </c>
      <c r="R149" s="328">
        <v>14407</v>
      </c>
      <c r="S149" s="328">
        <v>11653.679999723199</v>
      </c>
      <c r="U149" s="327" t="s">
        <v>1803</v>
      </c>
    </row>
    <row r="150" spans="1:21" ht="15.75" customHeight="1" x14ac:dyDescent="0.25">
      <c r="A150" s="292" t="s">
        <v>554</v>
      </c>
      <c r="B150" s="333" t="s">
        <v>555</v>
      </c>
      <c r="C150" s="333" t="s">
        <v>755</v>
      </c>
      <c r="D150" s="334">
        <v>0</v>
      </c>
      <c r="E150" s="334">
        <v>0</v>
      </c>
      <c r="F150" s="334">
        <v>0</v>
      </c>
      <c r="G150" s="334">
        <v>0</v>
      </c>
      <c r="H150" s="334">
        <v>0</v>
      </c>
      <c r="I150" s="334">
        <v>0</v>
      </c>
      <c r="J150" s="334"/>
      <c r="K150" s="334"/>
      <c r="L150" s="983"/>
      <c r="M150"/>
      <c r="N150" s="334"/>
      <c r="O150" s="334"/>
      <c r="P150" s="335">
        <f t="shared" si="6"/>
        <v>0</v>
      </c>
      <c r="Q150" s="336">
        <f t="shared" si="7"/>
        <v>0</v>
      </c>
      <c r="R150" s="322" t="s">
        <v>112</v>
      </c>
      <c r="S150" s="322" t="s">
        <v>112</v>
      </c>
      <c r="U150" s="327" t="s">
        <v>1803</v>
      </c>
    </row>
    <row r="151" spans="1:21" ht="15.75" customHeight="1" x14ac:dyDescent="0.25">
      <c r="A151" s="292" t="s">
        <v>734</v>
      </c>
      <c r="B151" s="333" t="s">
        <v>827</v>
      </c>
      <c r="C151" s="333" t="s">
        <v>753</v>
      </c>
      <c r="D151" s="334">
        <v>0</v>
      </c>
      <c r="E151" s="334">
        <v>0</v>
      </c>
      <c r="F151" s="334">
        <v>0</v>
      </c>
      <c r="G151" s="334">
        <v>0</v>
      </c>
      <c r="H151" s="334">
        <v>0</v>
      </c>
      <c r="I151" s="334">
        <v>0</v>
      </c>
      <c r="J151" s="334"/>
      <c r="K151" s="334"/>
      <c r="L151" s="983"/>
      <c r="M151"/>
      <c r="N151" s="334"/>
      <c r="O151" s="334"/>
      <c r="P151" s="335">
        <f t="shared" si="6"/>
        <v>0</v>
      </c>
      <c r="Q151" s="336">
        <f t="shared" si="7"/>
        <v>0</v>
      </c>
      <c r="R151" s="322" t="s">
        <v>112</v>
      </c>
      <c r="S151" s="322" t="s">
        <v>112</v>
      </c>
      <c r="U151" s="327" t="s">
        <v>1803</v>
      </c>
    </row>
    <row r="152" spans="1:21" ht="15.75" customHeight="1" x14ac:dyDescent="0.25">
      <c r="A152" s="292" t="s">
        <v>1505</v>
      </c>
      <c r="B152" s="333">
        <v>5500</v>
      </c>
      <c r="C152" s="333" t="s">
        <v>753</v>
      </c>
      <c r="D152" s="334">
        <v>0</v>
      </c>
      <c r="E152" s="334">
        <v>0</v>
      </c>
      <c r="F152" s="334">
        <v>0</v>
      </c>
      <c r="G152" s="334">
        <v>0</v>
      </c>
      <c r="H152" s="334">
        <v>0</v>
      </c>
      <c r="I152" s="334">
        <v>0</v>
      </c>
      <c r="J152" s="334"/>
      <c r="K152" s="334"/>
      <c r="L152" s="983"/>
      <c r="M152"/>
      <c r="N152" s="334"/>
      <c r="O152" s="334"/>
      <c r="P152" s="335">
        <f t="shared" si="6"/>
        <v>0</v>
      </c>
      <c r="Q152" s="336">
        <f t="shared" si="7"/>
        <v>0</v>
      </c>
      <c r="R152" s="322" t="s">
        <v>112</v>
      </c>
      <c r="S152" s="322" t="s">
        <v>112</v>
      </c>
      <c r="U152" s="327" t="s">
        <v>1803</v>
      </c>
    </row>
    <row r="153" spans="1:21" ht="15.75" customHeight="1" x14ac:dyDescent="0.25">
      <c r="A153" s="292" t="s">
        <v>748</v>
      </c>
      <c r="B153" s="333" t="s">
        <v>834</v>
      </c>
      <c r="C153" s="333" t="s">
        <v>753</v>
      </c>
      <c r="D153" s="334">
        <v>0</v>
      </c>
      <c r="E153" s="334">
        <v>0</v>
      </c>
      <c r="F153" s="334">
        <v>0</v>
      </c>
      <c r="G153" s="334">
        <v>0</v>
      </c>
      <c r="H153" s="334">
        <v>0</v>
      </c>
      <c r="I153" s="334">
        <v>0</v>
      </c>
      <c r="J153" s="334"/>
      <c r="K153" s="334"/>
      <c r="L153" s="983"/>
      <c r="M153"/>
      <c r="N153" s="334"/>
      <c r="O153" s="334"/>
      <c r="P153" s="335">
        <f t="shared" si="6"/>
        <v>0</v>
      </c>
      <c r="Q153" s="336">
        <f t="shared" si="7"/>
        <v>0</v>
      </c>
      <c r="R153" s="322" t="s">
        <v>112</v>
      </c>
      <c r="S153" s="322" t="s">
        <v>112</v>
      </c>
      <c r="U153" s="327" t="s">
        <v>1803</v>
      </c>
    </row>
    <row r="154" spans="1:21" ht="15.75" customHeight="1" x14ac:dyDescent="0.25">
      <c r="A154" s="292" t="s">
        <v>2242</v>
      </c>
      <c r="B154" s="333" t="s">
        <v>2245</v>
      </c>
      <c r="C154" s="333" t="s">
        <v>768</v>
      </c>
      <c r="D154" s="334">
        <v>0</v>
      </c>
      <c r="E154" s="334">
        <v>0</v>
      </c>
      <c r="F154" s="334">
        <v>0</v>
      </c>
      <c r="G154" s="334">
        <v>0</v>
      </c>
      <c r="H154" s="334">
        <v>0</v>
      </c>
      <c r="I154" s="334">
        <v>0</v>
      </c>
      <c r="J154" s="334"/>
      <c r="K154" s="334"/>
      <c r="L154" s="983"/>
      <c r="M154"/>
      <c r="N154" s="334"/>
      <c r="O154" s="334"/>
      <c r="P154" s="335">
        <f t="shared" si="6"/>
        <v>0</v>
      </c>
      <c r="Q154" s="336">
        <f t="shared" si="7"/>
        <v>0</v>
      </c>
      <c r="R154" s="322"/>
      <c r="S154" s="322"/>
      <c r="U154" s="327" t="s">
        <v>1803</v>
      </c>
    </row>
    <row r="155" spans="1:21" ht="15.75" customHeight="1" x14ac:dyDescent="0.25">
      <c r="A155" s="292" t="s">
        <v>1594</v>
      </c>
      <c r="B155" s="333" t="s">
        <v>1595</v>
      </c>
      <c r="C155" s="333" t="s">
        <v>768</v>
      </c>
      <c r="D155" s="334">
        <v>0</v>
      </c>
      <c r="E155" s="334">
        <v>0</v>
      </c>
      <c r="F155" s="334">
        <v>0</v>
      </c>
      <c r="G155" s="334">
        <v>0</v>
      </c>
      <c r="H155" s="334">
        <v>0</v>
      </c>
      <c r="I155" s="334">
        <v>0</v>
      </c>
      <c r="J155" s="334"/>
      <c r="K155" s="334"/>
      <c r="L155" s="983"/>
      <c r="M155"/>
      <c r="N155" s="334"/>
      <c r="O155" s="334"/>
      <c r="P155" s="335">
        <f t="shared" si="6"/>
        <v>0</v>
      </c>
      <c r="Q155" s="336">
        <f t="shared" si="7"/>
        <v>0</v>
      </c>
      <c r="R155" s="322"/>
      <c r="S155" s="322"/>
      <c r="U155" s="327"/>
    </row>
    <row r="156" spans="1:21" ht="15.75" customHeight="1" x14ac:dyDescent="0.25">
      <c r="A156" s="292" t="s">
        <v>735</v>
      </c>
      <c r="B156" s="333" t="s">
        <v>835</v>
      </c>
      <c r="C156" s="333" t="s">
        <v>768</v>
      </c>
      <c r="D156" s="334">
        <v>0</v>
      </c>
      <c r="E156" s="334">
        <v>0</v>
      </c>
      <c r="F156" s="334">
        <v>0</v>
      </c>
      <c r="G156" s="334">
        <v>0</v>
      </c>
      <c r="H156" s="334">
        <v>0</v>
      </c>
      <c r="I156" s="334">
        <v>0</v>
      </c>
      <c r="J156" s="334"/>
      <c r="K156" s="334"/>
      <c r="L156" s="983"/>
      <c r="M156"/>
      <c r="N156" s="334"/>
      <c r="O156" s="334"/>
      <c r="P156" s="335">
        <f t="shared" si="6"/>
        <v>0</v>
      </c>
      <c r="Q156" s="336">
        <f t="shared" si="7"/>
        <v>0</v>
      </c>
      <c r="R156" s="322" t="s">
        <v>112</v>
      </c>
      <c r="S156" s="322" t="s">
        <v>112</v>
      </c>
      <c r="U156" s="327" t="s">
        <v>1803</v>
      </c>
    </row>
    <row r="157" spans="1:21" ht="15.75" customHeight="1" x14ac:dyDescent="0.25">
      <c r="A157" s="292" t="s">
        <v>2166</v>
      </c>
      <c r="B157" s="333" t="s">
        <v>2168</v>
      </c>
      <c r="C157" s="333" t="s">
        <v>768</v>
      </c>
      <c r="D157" s="334">
        <v>0</v>
      </c>
      <c r="E157" s="334">
        <v>0</v>
      </c>
      <c r="F157" s="334">
        <v>0</v>
      </c>
      <c r="G157" s="334">
        <v>0</v>
      </c>
      <c r="H157" s="334">
        <v>0</v>
      </c>
      <c r="I157" s="334">
        <v>0</v>
      </c>
      <c r="J157" s="334"/>
      <c r="K157" s="334"/>
      <c r="L157" s="983"/>
      <c r="M157"/>
      <c r="N157" s="334"/>
      <c r="O157" s="334"/>
      <c r="P157" s="335">
        <f t="shared" si="6"/>
        <v>0</v>
      </c>
      <c r="Q157" s="336">
        <f t="shared" si="7"/>
        <v>0</v>
      </c>
      <c r="R157" s="322"/>
      <c r="S157" s="322"/>
      <c r="U157" s="327" t="s">
        <v>1803</v>
      </c>
    </row>
    <row r="158" spans="1:21" ht="15.75" customHeight="1" x14ac:dyDescent="0.25">
      <c r="A158" s="292" t="s">
        <v>242</v>
      </c>
      <c r="B158" s="333" t="s">
        <v>1550</v>
      </c>
      <c r="C158" s="333" t="s">
        <v>768</v>
      </c>
      <c r="D158" s="334">
        <v>0</v>
      </c>
      <c r="E158" s="334">
        <v>1</v>
      </c>
      <c r="F158" s="334">
        <v>2</v>
      </c>
      <c r="G158" s="334">
        <v>7</v>
      </c>
      <c r="H158" s="334">
        <v>3</v>
      </c>
      <c r="I158" s="334">
        <v>0</v>
      </c>
      <c r="J158" s="334"/>
      <c r="K158" s="334"/>
      <c r="L158" s="981"/>
      <c r="M158" s="982"/>
      <c r="N158" s="334"/>
      <c r="O158" s="334"/>
      <c r="P158" s="335">
        <f t="shared" si="6"/>
        <v>13</v>
      </c>
      <c r="Q158" s="336">
        <f t="shared" si="7"/>
        <v>1.0015408320493066E-2</v>
      </c>
      <c r="R158" s="322" t="s">
        <v>112</v>
      </c>
      <c r="S158" s="322" t="s">
        <v>112</v>
      </c>
      <c r="U158" s="327"/>
    </row>
    <row r="159" spans="1:21" ht="15.75" customHeight="1" x14ac:dyDescent="0.25">
      <c r="A159" s="292" t="s">
        <v>242</v>
      </c>
      <c r="B159" s="333" t="s">
        <v>2514</v>
      </c>
      <c r="C159" s="333" t="s">
        <v>86</v>
      </c>
      <c r="D159" s="334">
        <v>0</v>
      </c>
      <c r="E159" s="334">
        <v>0</v>
      </c>
      <c r="F159" s="334">
        <v>0</v>
      </c>
      <c r="G159" s="334">
        <v>0</v>
      </c>
      <c r="H159" s="334">
        <v>1</v>
      </c>
      <c r="I159" s="334">
        <v>0</v>
      </c>
      <c r="J159" s="334"/>
      <c r="K159" s="334"/>
      <c r="L159" s="983"/>
      <c r="M159"/>
      <c r="N159" s="334"/>
      <c r="O159" s="334"/>
      <c r="P159" s="335">
        <f t="shared" si="6"/>
        <v>1</v>
      </c>
      <c r="Q159" s="336">
        <f t="shared" si="7"/>
        <v>7.7041602465331282E-4</v>
      </c>
      <c r="R159" s="322"/>
      <c r="S159" s="322"/>
      <c r="U159" s="327" t="s">
        <v>1803</v>
      </c>
    </row>
    <row r="160" spans="1:21" ht="15.75" customHeight="1" x14ac:dyDescent="0.25">
      <c r="A160" s="292" t="s">
        <v>242</v>
      </c>
      <c r="B160" s="333" t="s">
        <v>2246</v>
      </c>
      <c r="C160" s="333" t="s">
        <v>768</v>
      </c>
      <c r="D160" s="334">
        <v>0</v>
      </c>
      <c r="E160" s="334">
        <v>0</v>
      </c>
      <c r="F160" s="334">
        <v>0</v>
      </c>
      <c r="G160" s="334">
        <v>0</v>
      </c>
      <c r="H160" s="334">
        <v>0</v>
      </c>
      <c r="I160" s="334">
        <v>0</v>
      </c>
      <c r="J160" s="334"/>
      <c r="K160" s="334"/>
      <c r="L160" s="983"/>
      <c r="M160"/>
      <c r="N160" s="334"/>
      <c r="O160" s="334"/>
      <c r="P160" s="335">
        <f t="shared" si="6"/>
        <v>0</v>
      </c>
      <c r="Q160" s="336">
        <f t="shared" si="7"/>
        <v>0</v>
      </c>
      <c r="R160" s="322"/>
      <c r="S160" s="322"/>
      <c r="U160" s="327"/>
    </row>
    <row r="161" spans="1:21" ht="15.75" customHeight="1" x14ac:dyDescent="0.25">
      <c r="A161" s="292" t="s">
        <v>242</v>
      </c>
      <c r="B161" s="333" t="s">
        <v>2202</v>
      </c>
      <c r="C161" s="333" t="s">
        <v>753</v>
      </c>
      <c r="D161" s="334">
        <v>0</v>
      </c>
      <c r="E161" s="334">
        <v>4</v>
      </c>
      <c r="F161" s="334">
        <v>2</v>
      </c>
      <c r="G161" s="334">
        <v>8</v>
      </c>
      <c r="H161" s="334">
        <v>0</v>
      </c>
      <c r="I161" s="334">
        <v>4</v>
      </c>
      <c r="J161" s="334"/>
      <c r="K161" s="334"/>
      <c r="L161" s="983"/>
      <c r="M161"/>
      <c r="N161" s="334"/>
      <c r="O161" s="334"/>
      <c r="P161" s="335">
        <f t="shared" si="6"/>
        <v>18</v>
      </c>
      <c r="Q161" s="336">
        <f t="shared" si="7"/>
        <v>1.386748844375963E-2</v>
      </c>
      <c r="R161" s="322"/>
      <c r="S161" s="322"/>
      <c r="U161" s="327"/>
    </row>
    <row r="162" spans="1:21" ht="15.75" customHeight="1" x14ac:dyDescent="0.25">
      <c r="A162" s="292" t="s">
        <v>242</v>
      </c>
      <c r="B162" s="333" t="s">
        <v>2480</v>
      </c>
      <c r="C162" s="333" t="s">
        <v>753</v>
      </c>
      <c r="D162" s="334">
        <v>0</v>
      </c>
      <c r="E162" s="334">
        <v>0</v>
      </c>
      <c r="F162" s="334">
        <v>0</v>
      </c>
      <c r="G162" s="334">
        <v>4</v>
      </c>
      <c r="H162" s="334">
        <v>4</v>
      </c>
      <c r="I162" s="334">
        <v>0</v>
      </c>
      <c r="J162" s="334"/>
      <c r="K162" s="334"/>
      <c r="L162" s="983"/>
      <c r="M162"/>
      <c r="N162" s="334"/>
      <c r="O162" s="334"/>
      <c r="P162" s="335">
        <f t="shared" si="6"/>
        <v>8</v>
      </c>
      <c r="Q162" s="336">
        <f t="shared" si="7"/>
        <v>6.1633281972265025E-3</v>
      </c>
      <c r="R162" s="322"/>
      <c r="S162" s="322"/>
      <c r="U162" s="327"/>
    </row>
    <row r="163" spans="1:21" ht="15.75" customHeight="1" x14ac:dyDescent="0.25">
      <c r="A163" s="292" t="s">
        <v>242</v>
      </c>
      <c r="B163" s="333" t="s">
        <v>2348</v>
      </c>
      <c r="C163" s="333" t="s">
        <v>753</v>
      </c>
      <c r="D163" s="334">
        <v>3</v>
      </c>
      <c r="E163" s="334">
        <v>14</v>
      </c>
      <c r="F163" s="334">
        <v>0</v>
      </c>
      <c r="G163" s="334">
        <v>0</v>
      </c>
      <c r="H163" s="334">
        <v>0</v>
      </c>
      <c r="I163" s="334">
        <v>0</v>
      </c>
      <c r="J163" s="334"/>
      <c r="K163" s="334"/>
      <c r="L163" s="983"/>
      <c r="M163"/>
      <c r="N163" s="334"/>
      <c r="O163" s="334"/>
      <c r="P163" s="335">
        <f t="shared" si="6"/>
        <v>17</v>
      </c>
      <c r="Q163" s="336">
        <f t="shared" si="7"/>
        <v>1.3097072419106317E-2</v>
      </c>
      <c r="R163" s="322"/>
      <c r="S163" s="322"/>
      <c r="U163" s="327"/>
    </row>
    <row r="164" spans="1:21" ht="15.75" customHeight="1" x14ac:dyDescent="0.25">
      <c r="A164" s="292" t="s">
        <v>242</v>
      </c>
      <c r="B164" s="333" t="s">
        <v>2481</v>
      </c>
      <c r="C164" s="333" t="s">
        <v>753</v>
      </c>
      <c r="D164" s="334">
        <v>0</v>
      </c>
      <c r="E164" s="334">
        <v>0</v>
      </c>
      <c r="F164" s="334">
        <v>0</v>
      </c>
      <c r="G164" s="334">
        <v>2</v>
      </c>
      <c r="H164" s="334">
        <v>0</v>
      </c>
      <c r="I164" s="334">
        <v>0</v>
      </c>
      <c r="J164" s="334"/>
      <c r="K164" s="334"/>
      <c r="L164" s="983"/>
      <c r="M164"/>
      <c r="N164" s="334"/>
      <c r="O164" s="334"/>
      <c r="P164" s="335">
        <f t="shared" si="6"/>
        <v>2</v>
      </c>
      <c r="Q164" s="336">
        <f t="shared" si="7"/>
        <v>1.5408320493066256E-3</v>
      </c>
      <c r="R164" s="322"/>
      <c r="S164" s="322"/>
      <c r="U164" s="327"/>
    </row>
    <row r="165" spans="1:21" ht="15.75" customHeight="1" x14ac:dyDescent="0.25">
      <c r="A165" s="292" t="s">
        <v>242</v>
      </c>
      <c r="B165" s="333" t="s">
        <v>2126</v>
      </c>
      <c r="C165" s="333" t="s">
        <v>753</v>
      </c>
      <c r="D165" s="334">
        <v>0</v>
      </c>
      <c r="E165" s="334">
        <v>0</v>
      </c>
      <c r="F165" s="334">
        <v>0</v>
      </c>
      <c r="G165" s="334">
        <v>0</v>
      </c>
      <c r="H165" s="334">
        <v>0</v>
      </c>
      <c r="I165" s="334">
        <v>0</v>
      </c>
      <c r="J165" s="334"/>
      <c r="K165" s="334"/>
      <c r="L165" s="983"/>
      <c r="M165"/>
      <c r="N165" s="334"/>
      <c r="O165" s="334"/>
      <c r="P165" s="335">
        <f t="shared" si="6"/>
        <v>0</v>
      </c>
      <c r="Q165" s="336">
        <f t="shared" si="7"/>
        <v>0</v>
      </c>
      <c r="R165" s="322" t="s">
        <v>112</v>
      </c>
      <c r="S165" s="322" t="s">
        <v>112</v>
      </c>
      <c r="U165" s="327"/>
    </row>
    <row r="166" spans="1:21" ht="15.75" customHeight="1" x14ac:dyDescent="0.25">
      <c r="A166" s="292" t="s">
        <v>242</v>
      </c>
      <c r="B166" s="333" t="s">
        <v>2261</v>
      </c>
      <c r="C166" s="333" t="s">
        <v>753</v>
      </c>
      <c r="D166" s="334">
        <v>0</v>
      </c>
      <c r="E166" s="334">
        <v>2</v>
      </c>
      <c r="F166" s="334">
        <v>0</v>
      </c>
      <c r="G166" s="334">
        <v>0</v>
      </c>
      <c r="H166" s="334">
        <v>7</v>
      </c>
      <c r="I166" s="334">
        <v>0</v>
      </c>
      <c r="J166" s="334"/>
      <c r="K166" s="334"/>
      <c r="L166" s="983"/>
      <c r="M166"/>
      <c r="N166" s="334"/>
      <c r="O166" s="334"/>
      <c r="P166" s="335">
        <f t="shared" si="6"/>
        <v>9</v>
      </c>
      <c r="Q166" s="336">
        <f t="shared" si="7"/>
        <v>6.9337442218798152E-3</v>
      </c>
      <c r="R166" s="322"/>
      <c r="S166" s="322"/>
      <c r="U166" s="327" t="s">
        <v>1803</v>
      </c>
    </row>
    <row r="167" spans="1:21" ht="15.75" customHeight="1" x14ac:dyDescent="0.25">
      <c r="A167" s="292" t="s">
        <v>242</v>
      </c>
      <c r="B167" s="333" t="s">
        <v>828</v>
      </c>
      <c r="C167" s="333" t="s">
        <v>753</v>
      </c>
      <c r="D167" s="334">
        <v>0</v>
      </c>
      <c r="E167" s="334">
        <v>0</v>
      </c>
      <c r="F167" s="334">
        <v>0</v>
      </c>
      <c r="G167" s="334">
        <v>1</v>
      </c>
      <c r="H167" s="334">
        <v>0</v>
      </c>
      <c r="I167" s="334">
        <v>0</v>
      </c>
      <c r="J167" s="334"/>
      <c r="K167" s="334"/>
      <c r="L167" s="983"/>
      <c r="M167"/>
      <c r="N167" s="334"/>
      <c r="O167" s="334"/>
      <c r="P167" s="335">
        <f t="shared" si="6"/>
        <v>1</v>
      </c>
      <c r="Q167" s="336">
        <f t="shared" si="7"/>
        <v>7.7041602465331282E-4</v>
      </c>
      <c r="R167" s="328">
        <v>72075.929999348198</v>
      </c>
      <c r="S167" s="328">
        <v>72075.929999348198</v>
      </c>
      <c r="U167" s="327"/>
    </row>
    <row r="168" spans="1:21" ht="15.75" customHeight="1" x14ac:dyDescent="0.25">
      <c r="A168" s="292" t="s">
        <v>242</v>
      </c>
      <c r="B168" s="333" t="s">
        <v>837</v>
      </c>
      <c r="C168" s="333" t="s">
        <v>753</v>
      </c>
      <c r="D168" s="334">
        <v>0</v>
      </c>
      <c r="E168" s="334">
        <v>0</v>
      </c>
      <c r="F168" s="334">
        <v>0</v>
      </c>
      <c r="G168" s="334">
        <v>0</v>
      </c>
      <c r="H168" s="334">
        <v>0</v>
      </c>
      <c r="I168" s="334">
        <v>0</v>
      </c>
      <c r="J168" s="334"/>
      <c r="K168" s="334"/>
      <c r="L168" s="983"/>
      <c r="M168"/>
      <c r="N168" s="334"/>
      <c r="O168" s="334"/>
      <c r="P168" s="335">
        <f t="shared" si="6"/>
        <v>0</v>
      </c>
      <c r="Q168" s="336">
        <f t="shared" si="7"/>
        <v>0</v>
      </c>
      <c r="R168" s="322" t="s">
        <v>112</v>
      </c>
      <c r="S168" s="322" t="s">
        <v>112</v>
      </c>
      <c r="U168" s="327" t="s">
        <v>1803</v>
      </c>
    </row>
    <row r="169" spans="1:21" ht="15.75" customHeight="1" x14ac:dyDescent="0.25">
      <c r="A169" s="292" t="s">
        <v>242</v>
      </c>
      <c r="B169" s="333" t="s">
        <v>2127</v>
      </c>
      <c r="C169" s="333" t="s">
        <v>86</v>
      </c>
      <c r="D169" s="334">
        <v>0</v>
      </c>
      <c r="E169" s="334">
        <v>0</v>
      </c>
      <c r="F169" s="334">
        <v>0</v>
      </c>
      <c r="G169" s="334">
        <v>0</v>
      </c>
      <c r="H169" s="334">
        <v>0</v>
      </c>
      <c r="I169" s="334">
        <v>0</v>
      </c>
      <c r="J169" s="334"/>
      <c r="K169" s="334"/>
      <c r="L169" s="983"/>
      <c r="M169"/>
      <c r="N169" s="334"/>
      <c r="O169" s="334"/>
      <c r="P169" s="335">
        <f t="shared" si="6"/>
        <v>0</v>
      </c>
      <c r="Q169" s="336">
        <f t="shared" si="7"/>
        <v>0</v>
      </c>
      <c r="R169" s="322"/>
      <c r="S169" s="322"/>
      <c r="U169" s="327" t="s">
        <v>1803</v>
      </c>
    </row>
    <row r="170" spans="1:21" ht="15.75" customHeight="1" x14ac:dyDescent="0.25">
      <c r="A170" s="292" t="s">
        <v>242</v>
      </c>
      <c r="B170" s="333" t="s">
        <v>786</v>
      </c>
      <c r="C170" s="333" t="s">
        <v>753</v>
      </c>
      <c r="D170" s="334">
        <v>13</v>
      </c>
      <c r="E170" s="334">
        <v>0</v>
      </c>
      <c r="F170" s="334">
        <v>0</v>
      </c>
      <c r="G170" s="334">
        <v>0</v>
      </c>
      <c r="H170" s="334">
        <v>4</v>
      </c>
      <c r="I170" s="334">
        <v>6</v>
      </c>
      <c r="J170" s="334"/>
      <c r="K170" s="334"/>
      <c r="L170" s="983"/>
      <c r="M170"/>
      <c r="N170" s="334"/>
      <c r="O170" s="334"/>
      <c r="P170" s="335">
        <f t="shared" si="6"/>
        <v>23</v>
      </c>
      <c r="Q170" s="336">
        <f t="shared" si="7"/>
        <v>1.7719568567026195E-2</v>
      </c>
      <c r="R170" s="322" t="s">
        <v>112</v>
      </c>
      <c r="S170" s="322" t="s">
        <v>112</v>
      </c>
      <c r="U170" s="327"/>
    </row>
    <row r="171" spans="1:21" ht="15.75" customHeight="1" x14ac:dyDescent="0.25">
      <c r="A171" s="292" t="s">
        <v>242</v>
      </c>
      <c r="B171" s="333" t="s">
        <v>790</v>
      </c>
      <c r="C171" s="333" t="s">
        <v>753</v>
      </c>
      <c r="D171" s="334">
        <v>0</v>
      </c>
      <c r="E171" s="334">
        <v>0</v>
      </c>
      <c r="F171" s="334">
        <v>0</v>
      </c>
      <c r="G171" s="334">
        <v>0</v>
      </c>
      <c r="H171" s="334">
        <v>0</v>
      </c>
      <c r="I171" s="334">
        <v>0</v>
      </c>
      <c r="J171" s="334"/>
      <c r="K171" s="334"/>
      <c r="L171" s="983"/>
      <c r="M171"/>
      <c r="N171" s="334"/>
      <c r="O171" s="334"/>
      <c r="P171" s="335">
        <f t="shared" si="6"/>
        <v>0</v>
      </c>
      <c r="Q171" s="336">
        <f t="shared" si="7"/>
        <v>0</v>
      </c>
      <c r="R171" s="322" t="s">
        <v>112</v>
      </c>
      <c r="S171" s="322" t="s">
        <v>112</v>
      </c>
      <c r="U171" s="327" t="s">
        <v>1803</v>
      </c>
    </row>
    <row r="172" spans="1:21" ht="15.75" customHeight="1" x14ac:dyDescent="0.25">
      <c r="A172" s="292" t="s">
        <v>242</v>
      </c>
      <c r="B172" s="333" t="s">
        <v>841</v>
      </c>
      <c r="C172" s="333" t="s">
        <v>753</v>
      </c>
      <c r="D172" s="334">
        <v>0</v>
      </c>
      <c r="E172" s="334">
        <v>0</v>
      </c>
      <c r="F172" s="334">
        <v>0</v>
      </c>
      <c r="G172" s="334">
        <v>0</v>
      </c>
      <c r="H172" s="334">
        <v>0</v>
      </c>
      <c r="I172" s="334">
        <v>0</v>
      </c>
      <c r="J172" s="334"/>
      <c r="K172" s="334"/>
      <c r="L172" s="983"/>
      <c r="M172"/>
      <c r="N172" s="334"/>
      <c r="O172" s="334"/>
      <c r="P172" s="335">
        <f t="shared" si="6"/>
        <v>0</v>
      </c>
      <c r="Q172" s="336">
        <f t="shared" si="7"/>
        <v>0</v>
      </c>
      <c r="R172" s="322" t="s">
        <v>112</v>
      </c>
      <c r="S172" s="322" t="s">
        <v>112</v>
      </c>
      <c r="U172" s="327" t="s">
        <v>1803</v>
      </c>
    </row>
    <row r="173" spans="1:21" ht="15.75" customHeight="1" x14ac:dyDescent="0.25">
      <c r="A173" s="292" t="s">
        <v>242</v>
      </c>
      <c r="B173" s="333">
        <v>814</v>
      </c>
      <c r="C173" s="333" t="s">
        <v>753</v>
      </c>
      <c r="D173" s="334">
        <v>0</v>
      </c>
      <c r="E173" s="334">
        <v>0</v>
      </c>
      <c r="F173" s="334">
        <v>0</v>
      </c>
      <c r="G173" s="334">
        <v>0</v>
      </c>
      <c r="H173" s="334">
        <v>0</v>
      </c>
      <c r="I173" s="334">
        <v>0</v>
      </c>
      <c r="J173" s="334"/>
      <c r="K173" s="334"/>
      <c r="L173" s="983"/>
      <c r="M173"/>
      <c r="N173" s="334"/>
      <c r="O173" s="334"/>
      <c r="P173" s="335">
        <f t="shared" si="6"/>
        <v>0</v>
      </c>
      <c r="Q173" s="336">
        <f t="shared" si="7"/>
        <v>0</v>
      </c>
      <c r="R173" s="322"/>
      <c r="S173" s="322"/>
      <c r="U173" s="327" t="s">
        <v>1803</v>
      </c>
    </row>
    <row r="174" spans="1:21" ht="15.75" customHeight="1" x14ac:dyDescent="0.25">
      <c r="A174" s="292" t="s">
        <v>242</v>
      </c>
      <c r="B174" s="333">
        <v>906</v>
      </c>
      <c r="C174" s="333" t="s">
        <v>759</v>
      </c>
      <c r="D174" s="334">
        <v>0</v>
      </c>
      <c r="E174" s="334">
        <v>0</v>
      </c>
      <c r="F174" s="334">
        <v>0</v>
      </c>
      <c r="G174" s="334">
        <v>0</v>
      </c>
      <c r="H174" s="334">
        <v>0</v>
      </c>
      <c r="I174" s="334">
        <v>0</v>
      </c>
      <c r="J174" s="334"/>
      <c r="K174" s="334"/>
      <c r="L174" s="983"/>
      <c r="M174"/>
      <c r="N174" s="334"/>
      <c r="O174" s="334"/>
      <c r="P174" s="335">
        <f t="shared" si="6"/>
        <v>0</v>
      </c>
      <c r="Q174" s="336">
        <f t="shared" si="7"/>
        <v>0</v>
      </c>
      <c r="R174" s="322" t="s">
        <v>112</v>
      </c>
      <c r="S174" s="322" t="s">
        <v>112</v>
      </c>
      <c r="U174" s="327" t="s">
        <v>1803</v>
      </c>
    </row>
    <row r="175" spans="1:21" ht="15.75" customHeight="1" x14ac:dyDescent="0.25">
      <c r="A175" s="292" t="s">
        <v>242</v>
      </c>
      <c r="B175" s="333" t="s">
        <v>817</v>
      </c>
      <c r="C175" s="333" t="s">
        <v>759</v>
      </c>
      <c r="D175" s="334">
        <v>0</v>
      </c>
      <c r="E175" s="334">
        <v>0</v>
      </c>
      <c r="F175" s="334">
        <v>0</v>
      </c>
      <c r="G175" s="334">
        <v>0</v>
      </c>
      <c r="H175" s="334">
        <v>0</v>
      </c>
      <c r="I175" s="334">
        <v>0</v>
      </c>
      <c r="J175" s="334"/>
      <c r="K175" s="334"/>
      <c r="L175" s="983"/>
      <c r="M175"/>
      <c r="N175" s="334"/>
      <c r="O175" s="334"/>
      <c r="P175" s="335">
        <f t="shared" si="6"/>
        <v>0</v>
      </c>
      <c r="Q175" s="336">
        <f t="shared" si="7"/>
        <v>0</v>
      </c>
      <c r="R175" s="328">
        <v>29086</v>
      </c>
      <c r="S175" s="328">
        <v>29086</v>
      </c>
      <c r="U175" s="327" t="s">
        <v>1803</v>
      </c>
    </row>
    <row r="176" spans="1:21" ht="15.75" customHeight="1" x14ac:dyDescent="0.25">
      <c r="A176" s="292" t="s">
        <v>242</v>
      </c>
      <c r="B176" s="333" t="s">
        <v>845</v>
      </c>
      <c r="C176" s="333" t="s">
        <v>759</v>
      </c>
      <c r="D176" s="334">
        <v>0</v>
      </c>
      <c r="E176" s="334">
        <v>0</v>
      </c>
      <c r="F176" s="334">
        <v>0</v>
      </c>
      <c r="G176" s="334">
        <v>0</v>
      </c>
      <c r="H176" s="334">
        <v>0</v>
      </c>
      <c r="I176" s="334">
        <v>0</v>
      </c>
      <c r="J176" s="334"/>
      <c r="K176" s="334"/>
      <c r="L176" s="983"/>
      <c r="M176"/>
      <c r="N176" s="334"/>
      <c r="O176" s="334"/>
      <c r="P176" s="335">
        <f t="shared" si="6"/>
        <v>0</v>
      </c>
      <c r="Q176" s="336">
        <f t="shared" si="7"/>
        <v>0</v>
      </c>
      <c r="R176" s="322" t="s">
        <v>112</v>
      </c>
      <c r="S176" s="322" t="s">
        <v>112</v>
      </c>
      <c r="U176" s="327" t="s">
        <v>1803</v>
      </c>
    </row>
    <row r="177" spans="1:21" ht="15.75" customHeight="1" x14ac:dyDescent="0.25">
      <c r="A177" s="292" t="s">
        <v>242</v>
      </c>
      <c r="B177" s="333" t="s">
        <v>836</v>
      </c>
      <c r="C177" s="333" t="s">
        <v>759</v>
      </c>
      <c r="D177" s="334">
        <v>0</v>
      </c>
      <c r="E177" s="334">
        <v>0</v>
      </c>
      <c r="F177" s="334">
        <v>0</v>
      </c>
      <c r="G177" s="334">
        <v>0</v>
      </c>
      <c r="H177" s="334">
        <v>0</v>
      </c>
      <c r="I177" s="334">
        <v>0</v>
      </c>
      <c r="J177" s="334"/>
      <c r="K177" s="334"/>
      <c r="L177" s="983"/>
      <c r="M177"/>
      <c r="N177" s="334"/>
      <c r="O177" s="334"/>
      <c r="P177" s="335">
        <f t="shared" si="6"/>
        <v>0</v>
      </c>
      <c r="Q177" s="336">
        <f t="shared" si="7"/>
        <v>0</v>
      </c>
      <c r="R177" s="322" t="s">
        <v>112</v>
      </c>
      <c r="S177" s="322" t="s">
        <v>112</v>
      </c>
      <c r="U177" s="327" t="s">
        <v>1803</v>
      </c>
    </row>
    <row r="178" spans="1:21" ht="15.75" customHeight="1" x14ac:dyDescent="0.25">
      <c r="A178" s="292" t="s">
        <v>242</v>
      </c>
      <c r="B178" s="333" t="s">
        <v>847</v>
      </c>
      <c r="C178" s="333" t="s">
        <v>755</v>
      </c>
      <c r="D178" s="334">
        <v>0</v>
      </c>
      <c r="E178" s="334">
        <v>0</v>
      </c>
      <c r="F178" s="334">
        <v>0</v>
      </c>
      <c r="G178" s="334">
        <v>0</v>
      </c>
      <c r="H178" s="334">
        <v>0</v>
      </c>
      <c r="I178" s="334">
        <v>0</v>
      </c>
      <c r="J178" s="334"/>
      <c r="K178" s="334"/>
      <c r="L178" s="983"/>
      <c r="M178"/>
      <c r="N178" s="334"/>
      <c r="O178" s="334"/>
      <c r="P178" s="335">
        <f t="shared" si="6"/>
        <v>0</v>
      </c>
      <c r="Q178" s="336">
        <f t="shared" si="7"/>
        <v>0</v>
      </c>
      <c r="R178" s="322" t="s">
        <v>112</v>
      </c>
      <c r="S178" s="322" t="s">
        <v>112</v>
      </c>
      <c r="U178" s="327" t="s">
        <v>1803</v>
      </c>
    </row>
    <row r="179" spans="1:21" ht="15.75" customHeight="1" x14ac:dyDescent="0.25">
      <c r="A179" s="292" t="s">
        <v>242</v>
      </c>
      <c r="B179" s="333" t="s">
        <v>818</v>
      </c>
      <c r="C179" s="333" t="s">
        <v>753</v>
      </c>
      <c r="D179" s="334">
        <v>0</v>
      </c>
      <c r="E179" s="334">
        <v>0</v>
      </c>
      <c r="F179" s="334">
        <v>0</v>
      </c>
      <c r="G179" s="334">
        <v>0</v>
      </c>
      <c r="H179" s="334">
        <v>0</v>
      </c>
      <c r="I179" s="334">
        <v>0</v>
      </c>
      <c r="J179" s="334"/>
      <c r="K179" s="334"/>
      <c r="L179" s="983"/>
      <c r="M179"/>
      <c r="N179" s="334"/>
      <c r="O179" s="334"/>
      <c r="P179" s="335">
        <f t="shared" si="6"/>
        <v>0</v>
      </c>
      <c r="Q179" s="336">
        <f t="shared" si="7"/>
        <v>0</v>
      </c>
      <c r="R179" s="322" t="s">
        <v>112</v>
      </c>
      <c r="S179" s="322" t="s">
        <v>112</v>
      </c>
      <c r="U179" s="327" t="s">
        <v>1803</v>
      </c>
    </row>
    <row r="180" spans="1:21" ht="15.75" customHeight="1" x14ac:dyDescent="0.25">
      <c r="A180" s="292" t="s">
        <v>242</v>
      </c>
      <c r="B180" s="333" t="s">
        <v>1600</v>
      </c>
      <c r="C180" s="333" t="s">
        <v>753</v>
      </c>
      <c r="D180" s="334">
        <v>0</v>
      </c>
      <c r="E180" s="334">
        <v>0</v>
      </c>
      <c r="F180" s="334">
        <v>0</v>
      </c>
      <c r="G180" s="334">
        <v>0</v>
      </c>
      <c r="H180" s="334">
        <v>0</v>
      </c>
      <c r="I180" s="334">
        <v>0</v>
      </c>
      <c r="J180" s="334"/>
      <c r="K180" s="334"/>
      <c r="L180" s="983"/>
      <c r="M180"/>
      <c r="N180" s="334"/>
      <c r="O180" s="334"/>
      <c r="P180" s="335">
        <f t="shared" si="6"/>
        <v>0</v>
      </c>
      <c r="Q180" s="336">
        <f t="shared" si="7"/>
        <v>0</v>
      </c>
      <c r="R180" s="322"/>
      <c r="S180" s="322"/>
      <c r="U180" s="327" t="s">
        <v>1803</v>
      </c>
    </row>
    <row r="181" spans="1:21" ht="15.75" customHeight="1" x14ac:dyDescent="0.25">
      <c r="A181" s="292" t="s">
        <v>242</v>
      </c>
      <c r="B181" s="333" t="s">
        <v>1975</v>
      </c>
      <c r="C181" s="333" t="s">
        <v>753</v>
      </c>
      <c r="D181" s="334">
        <v>0</v>
      </c>
      <c r="E181" s="334">
        <v>0</v>
      </c>
      <c r="F181" s="334">
        <v>0</v>
      </c>
      <c r="G181" s="334">
        <v>0</v>
      </c>
      <c r="H181" s="334">
        <v>0</v>
      </c>
      <c r="I181" s="334">
        <v>0</v>
      </c>
      <c r="J181" s="334"/>
      <c r="K181" s="334"/>
      <c r="L181" s="983"/>
      <c r="M181"/>
      <c r="N181" s="334"/>
      <c r="O181" s="334"/>
      <c r="P181" s="335">
        <f t="shared" si="6"/>
        <v>0</v>
      </c>
      <c r="Q181" s="336">
        <f t="shared" si="7"/>
        <v>0</v>
      </c>
      <c r="R181" s="322"/>
      <c r="S181" s="322"/>
      <c r="U181" s="327" t="s">
        <v>1803</v>
      </c>
    </row>
    <row r="182" spans="1:21" ht="15.75" customHeight="1" x14ac:dyDescent="0.25">
      <c r="A182" s="292" t="s">
        <v>242</v>
      </c>
      <c r="B182" s="333">
        <v>1720</v>
      </c>
      <c r="C182" s="333" t="s">
        <v>763</v>
      </c>
      <c r="D182" s="334">
        <v>0</v>
      </c>
      <c r="E182" s="334">
        <v>0</v>
      </c>
      <c r="F182" s="334">
        <v>0</v>
      </c>
      <c r="G182" s="334">
        <v>0</v>
      </c>
      <c r="H182" s="334">
        <v>0</v>
      </c>
      <c r="I182" s="334">
        <v>0</v>
      </c>
      <c r="J182" s="334"/>
      <c r="K182" s="334"/>
      <c r="L182" s="983"/>
      <c r="M182"/>
      <c r="N182" s="334"/>
      <c r="O182" s="334"/>
      <c r="P182" s="335">
        <f t="shared" si="6"/>
        <v>0</v>
      </c>
      <c r="Q182" s="336">
        <f t="shared" si="7"/>
        <v>0</v>
      </c>
      <c r="R182" s="322" t="s">
        <v>112</v>
      </c>
      <c r="S182" s="322" t="s">
        <v>112</v>
      </c>
      <c r="U182" s="327" t="s">
        <v>1803</v>
      </c>
    </row>
    <row r="183" spans="1:21" ht="15.75" customHeight="1" x14ac:dyDescent="0.25">
      <c r="A183" s="292" t="s">
        <v>242</v>
      </c>
      <c r="B183" s="333" t="s">
        <v>848</v>
      </c>
      <c r="C183" s="333" t="s">
        <v>763</v>
      </c>
      <c r="D183" s="334">
        <v>0</v>
      </c>
      <c r="E183" s="334">
        <v>0</v>
      </c>
      <c r="F183" s="334">
        <v>0</v>
      </c>
      <c r="G183" s="334">
        <v>0</v>
      </c>
      <c r="H183" s="334">
        <v>0</v>
      </c>
      <c r="I183" s="334">
        <v>0</v>
      </c>
      <c r="J183" s="334"/>
      <c r="K183" s="334"/>
      <c r="L183" s="983"/>
      <c r="M183"/>
      <c r="N183" s="334"/>
      <c r="O183" s="334"/>
      <c r="P183" s="335">
        <f t="shared" si="6"/>
        <v>0</v>
      </c>
      <c r="Q183" s="336">
        <f t="shared" si="7"/>
        <v>0</v>
      </c>
      <c r="R183" s="322" t="s">
        <v>112</v>
      </c>
      <c r="S183" s="322" t="s">
        <v>112</v>
      </c>
      <c r="U183" s="327" t="s">
        <v>1803</v>
      </c>
    </row>
    <row r="184" spans="1:21" ht="15.75" customHeight="1" x14ac:dyDescent="0.25">
      <c r="A184" s="292" t="s">
        <v>242</v>
      </c>
      <c r="B184" s="333" t="s">
        <v>849</v>
      </c>
      <c r="C184" s="333" t="s">
        <v>763</v>
      </c>
      <c r="D184" s="334">
        <v>0</v>
      </c>
      <c r="E184" s="334">
        <v>0</v>
      </c>
      <c r="F184" s="334">
        <v>0</v>
      </c>
      <c r="G184" s="334">
        <v>0</v>
      </c>
      <c r="H184" s="334">
        <v>0</v>
      </c>
      <c r="I184" s="334">
        <v>0</v>
      </c>
      <c r="J184" s="334"/>
      <c r="K184" s="334"/>
      <c r="L184" s="983"/>
      <c r="M184"/>
      <c r="N184" s="334"/>
      <c r="O184" s="334"/>
      <c r="P184" s="335">
        <f t="shared" si="6"/>
        <v>0</v>
      </c>
      <c r="Q184" s="336">
        <f t="shared" si="7"/>
        <v>0</v>
      </c>
      <c r="R184" s="322" t="s">
        <v>112</v>
      </c>
      <c r="S184" s="322" t="s">
        <v>112</v>
      </c>
      <c r="U184" s="327" t="s">
        <v>1803</v>
      </c>
    </row>
    <row r="185" spans="1:21" ht="15.75" customHeight="1" x14ac:dyDescent="0.25">
      <c r="A185" s="292" t="s">
        <v>242</v>
      </c>
      <c r="B185" s="333" t="s">
        <v>850</v>
      </c>
      <c r="C185" s="333" t="s">
        <v>763</v>
      </c>
      <c r="D185" s="334">
        <v>0</v>
      </c>
      <c r="E185" s="334">
        <v>0</v>
      </c>
      <c r="F185" s="334">
        <v>0</v>
      </c>
      <c r="G185" s="334">
        <v>0</v>
      </c>
      <c r="H185" s="334">
        <v>0</v>
      </c>
      <c r="I185" s="334">
        <v>0</v>
      </c>
      <c r="J185" s="334"/>
      <c r="K185" s="334"/>
      <c r="L185" s="983"/>
      <c r="M185"/>
      <c r="N185" s="334"/>
      <c r="O185" s="334"/>
      <c r="P185" s="335">
        <f t="shared" si="6"/>
        <v>0</v>
      </c>
      <c r="Q185" s="336">
        <f t="shared" si="7"/>
        <v>0</v>
      </c>
      <c r="R185" s="328">
        <v>115946</v>
      </c>
      <c r="S185" s="328">
        <v>114013</v>
      </c>
      <c r="U185" s="327" t="s">
        <v>1803</v>
      </c>
    </row>
    <row r="186" spans="1:21" ht="15.75" customHeight="1" x14ac:dyDescent="0.25">
      <c r="A186" s="292" t="s">
        <v>242</v>
      </c>
      <c r="B186" s="333" t="s">
        <v>851</v>
      </c>
      <c r="C186" s="333" t="s">
        <v>763</v>
      </c>
      <c r="D186" s="334">
        <v>0</v>
      </c>
      <c r="E186" s="334">
        <v>0</v>
      </c>
      <c r="F186" s="334">
        <v>0</v>
      </c>
      <c r="G186" s="334">
        <v>0</v>
      </c>
      <c r="H186" s="334">
        <v>0</v>
      </c>
      <c r="I186" s="334">
        <v>0</v>
      </c>
      <c r="J186" s="334"/>
      <c r="K186" s="334"/>
      <c r="L186" s="983"/>
      <c r="M186"/>
      <c r="N186" s="334"/>
      <c r="O186" s="334"/>
      <c r="P186" s="335">
        <f t="shared" si="6"/>
        <v>0</v>
      </c>
      <c r="Q186" s="336">
        <f t="shared" si="7"/>
        <v>0</v>
      </c>
      <c r="R186" s="322" t="s">
        <v>112</v>
      </c>
      <c r="S186" s="322" t="s">
        <v>112</v>
      </c>
      <c r="U186" s="327" t="s">
        <v>1803</v>
      </c>
    </row>
    <row r="187" spans="1:21" ht="15.75" customHeight="1" x14ac:dyDescent="0.25">
      <c r="A187" s="292" t="s">
        <v>242</v>
      </c>
      <c r="B187" s="333" t="s">
        <v>829</v>
      </c>
      <c r="C187" s="333" t="s">
        <v>753</v>
      </c>
      <c r="D187" s="334">
        <v>0</v>
      </c>
      <c r="E187" s="334">
        <v>0</v>
      </c>
      <c r="F187" s="334">
        <v>0</v>
      </c>
      <c r="G187" s="334">
        <v>0</v>
      </c>
      <c r="H187" s="334">
        <v>0</v>
      </c>
      <c r="I187" s="334">
        <v>0</v>
      </c>
      <c r="J187" s="334"/>
      <c r="K187" s="334"/>
      <c r="L187" s="983"/>
      <c r="M187"/>
      <c r="N187" s="334"/>
      <c r="O187" s="334"/>
      <c r="P187" s="335">
        <f t="shared" si="6"/>
        <v>0</v>
      </c>
      <c r="Q187" s="336">
        <f t="shared" si="7"/>
        <v>0</v>
      </c>
      <c r="R187" s="322" t="s">
        <v>112</v>
      </c>
      <c r="S187" s="322" t="s">
        <v>112</v>
      </c>
      <c r="U187" s="327" t="s">
        <v>1803</v>
      </c>
    </row>
    <row r="188" spans="1:21" ht="15.75" customHeight="1" x14ac:dyDescent="0.25">
      <c r="A188" s="292" t="s">
        <v>242</v>
      </c>
      <c r="B188" s="333" t="s">
        <v>838</v>
      </c>
      <c r="C188" s="333" t="s">
        <v>753</v>
      </c>
      <c r="D188" s="334">
        <v>0</v>
      </c>
      <c r="E188" s="334">
        <v>0</v>
      </c>
      <c r="F188" s="334">
        <v>0</v>
      </c>
      <c r="G188" s="334">
        <v>0</v>
      </c>
      <c r="H188" s="334">
        <v>0</v>
      </c>
      <c r="I188" s="334">
        <v>0</v>
      </c>
      <c r="J188" s="334"/>
      <c r="K188" s="334"/>
      <c r="L188" s="983"/>
      <c r="M188"/>
      <c r="N188" s="334"/>
      <c r="O188" s="334"/>
      <c r="P188" s="335">
        <f t="shared" si="6"/>
        <v>0</v>
      </c>
      <c r="Q188" s="336">
        <f t="shared" si="7"/>
        <v>0</v>
      </c>
      <c r="R188" s="322" t="s">
        <v>112</v>
      </c>
      <c r="S188" s="322" t="s">
        <v>112</v>
      </c>
      <c r="U188" s="327" t="s">
        <v>1803</v>
      </c>
    </row>
    <row r="189" spans="1:21" ht="15.75" customHeight="1" x14ac:dyDescent="0.25">
      <c r="A189" s="292" t="s">
        <v>242</v>
      </c>
      <c r="B189" s="333" t="s">
        <v>1779</v>
      </c>
      <c r="C189" s="333" t="s">
        <v>753</v>
      </c>
      <c r="D189" s="334">
        <v>0</v>
      </c>
      <c r="E189" s="334">
        <v>0</v>
      </c>
      <c r="F189" s="334">
        <v>0</v>
      </c>
      <c r="G189" s="334">
        <v>0</v>
      </c>
      <c r="H189" s="334">
        <v>0</v>
      </c>
      <c r="I189" s="334">
        <v>0</v>
      </c>
      <c r="J189" s="334"/>
      <c r="K189" s="334"/>
      <c r="L189" s="983"/>
      <c r="M189"/>
      <c r="N189" s="334"/>
      <c r="O189" s="334"/>
      <c r="P189" s="335">
        <f t="shared" si="6"/>
        <v>0</v>
      </c>
      <c r="Q189" s="336">
        <f t="shared" si="7"/>
        <v>0</v>
      </c>
      <c r="R189" s="322"/>
      <c r="S189" s="322"/>
      <c r="U189" s="327" t="s">
        <v>1803</v>
      </c>
    </row>
    <row r="190" spans="1:21" ht="15.75" customHeight="1" x14ac:dyDescent="0.25">
      <c r="A190" s="292" t="s">
        <v>242</v>
      </c>
      <c r="B190" s="333" t="s">
        <v>1958</v>
      </c>
      <c r="C190" s="333" t="s">
        <v>753</v>
      </c>
      <c r="D190" s="334">
        <v>0</v>
      </c>
      <c r="E190" s="334">
        <v>0</v>
      </c>
      <c r="F190" s="334">
        <v>0</v>
      </c>
      <c r="G190" s="334">
        <v>0</v>
      </c>
      <c r="H190" s="334">
        <v>0</v>
      </c>
      <c r="I190" s="334">
        <v>0</v>
      </c>
      <c r="J190" s="334"/>
      <c r="K190" s="334"/>
      <c r="L190" s="983"/>
      <c r="M190"/>
      <c r="N190" s="334"/>
      <c r="O190" s="334"/>
      <c r="P190" s="335">
        <f t="shared" si="6"/>
        <v>0</v>
      </c>
      <c r="Q190" s="336">
        <f t="shared" si="7"/>
        <v>0</v>
      </c>
      <c r="R190" s="322"/>
      <c r="S190" s="322"/>
      <c r="U190" s="327" t="s">
        <v>1803</v>
      </c>
    </row>
    <row r="191" spans="1:21" ht="15.75" customHeight="1" x14ac:dyDescent="0.25">
      <c r="A191" s="292" t="s">
        <v>1547</v>
      </c>
      <c r="B191" s="333" t="s">
        <v>1548</v>
      </c>
      <c r="C191" s="333" t="s">
        <v>86</v>
      </c>
      <c r="D191" s="334">
        <v>0</v>
      </c>
      <c r="E191" s="334">
        <v>0</v>
      </c>
      <c r="F191" s="334">
        <v>0</v>
      </c>
      <c r="G191" s="334">
        <v>0</v>
      </c>
      <c r="H191" s="334">
        <v>0</v>
      </c>
      <c r="I191" s="334">
        <v>0</v>
      </c>
      <c r="J191" s="334"/>
      <c r="K191" s="334"/>
      <c r="L191" s="983"/>
      <c r="M191"/>
      <c r="N191" s="334"/>
      <c r="O191" s="334"/>
      <c r="P191" s="335">
        <f t="shared" si="6"/>
        <v>0</v>
      </c>
      <c r="Q191" s="336">
        <f t="shared" si="7"/>
        <v>0</v>
      </c>
      <c r="R191" s="322" t="s">
        <v>112</v>
      </c>
      <c r="S191" s="322" t="s">
        <v>112</v>
      </c>
      <c r="U191" s="327" t="s">
        <v>1803</v>
      </c>
    </row>
    <row r="192" spans="1:21" ht="15.75" customHeight="1" x14ac:dyDescent="0.25">
      <c r="A192" s="292" t="s">
        <v>242</v>
      </c>
      <c r="B192" s="333">
        <v>2544</v>
      </c>
      <c r="C192" s="333" t="s">
        <v>753</v>
      </c>
      <c r="D192" s="334">
        <v>0</v>
      </c>
      <c r="E192" s="334">
        <v>0</v>
      </c>
      <c r="F192" s="334">
        <v>0</v>
      </c>
      <c r="G192" s="334">
        <v>0</v>
      </c>
      <c r="H192" s="334">
        <v>0</v>
      </c>
      <c r="I192" s="334">
        <v>0</v>
      </c>
      <c r="J192" s="334"/>
      <c r="K192" s="334"/>
      <c r="L192" s="983"/>
      <c r="M192"/>
      <c r="N192" s="334"/>
      <c r="O192" s="334"/>
      <c r="P192" s="335">
        <f t="shared" si="6"/>
        <v>0</v>
      </c>
      <c r="Q192" s="336">
        <f t="shared" si="7"/>
        <v>0</v>
      </c>
      <c r="R192" s="322" t="s">
        <v>112</v>
      </c>
      <c r="S192" s="322" t="s">
        <v>112</v>
      </c>
      <c r="U192" s="327" t="s">
        <v>1803</v>
      </c>
    </row>
    <row r="193" spans="1:21" ht="15.75" customHeight="1" x14ac:dyDescent="0.25">
      <c r="A193" s="292" t="s">
        <v>242</v>
      </c>
      <c r="B193" s="333">
        <v>2730</v>
      </c>
      <c r="C193" s="333" t="s">
        <v>763</v>
      </c>
      <c r="D193" s="334">
        <v>0</v>
      </c>
      <c r="E193" s="334">
        <v>0</v>
      </c>
      <c r="F193" s="334">
        <v>0</v>
      </c>
      <c r="G193" s="334">
        <v>0</v>
      </c>
      <c r="H193" s="334">
        <v>0</v>
      </c>
      <c r="I193" s="334">
        <v>0</v>
      </c>
      <c r="J193" s="334"/>
      <c r="K193" s="334"/>
      <c r="L193" s="983"/>
      <c r="M193"/>
      <c r="N193" s="334"/>
      <c r="O193" s="334"/>
      <c r="P193" s="335">
        <f t="shared" si="6"/>
        <v>0</v>
      </c>
      <c r="Q193" s="336">
        <f t="shared" si="7"/>
        <v>0</v>
      </c>
      <c r="R193" s="322" t="s">
        <v>112</v>
      </c>
      <c r="S193" s="322" t="s">
        <v>112</v>
      </c>
      <c r="U193" s="327" t="s">
        <v>1803</v>
      </c>
    </row>
    <row r="194" spans="1:21" ht="15.75" customHeight="1" x14ac:dyDescent="0.25">
      <c r="A194" s="292" t="s">
        <v>242</v>
      </c>
      <c r="B194" s="333">
        <v>2742</v>
      </c>
      <c r="C194" s="333" t="s">
        <v>763</v>
      </c>
      <c r="D194" s="334">
        <v>0</v>
      </c>
      <c r="E194" s="334">
        <v>0</v>
      </c>
      <c r="F194" s="334">
        <v>0</v>
      </c>
      <c r="G194" s="334">
        <v>0</v>
      </c>
      <c r="H194" s="334">
        <v>0</v>
      </c>
      <c r="I194" s="334">
        <v>0</v>
      </c>
      <c r="J194" s="334"/>
      <c r="K194" s="334"/>
      <c r="L194" s="983"/>
      <c r="M194"/>
      <c r="N194" s="334"/>
      <c r="O194" s="334"/>
      <c r="P194" s="335">
        <f t="shared" si="6"/>
        <v>0</v>
      </c>
      <c r="Q194" s="336">
        <f t="shared" si="7"/>
        <v>0</v>
      </c>
      <c r="R194" s="322"/>
      <c r="S194" s="322"/>
      <c r="U194" s="327" t="s">
        <v>1803</v>
      </c>
    </row>
    <row r="195" spans="1:21" ht="15.75" customHeight="1" x14ac:dyDescent="0.25">
      <c r="A195" s="292" t="s">
        <v>242</v>
      </c>
      <c r="B195" s="333" t="s">
        <v>1596</v>
      </c>
      <c r="C195" s="333" t="s">
        <v>753</v>
      </c>
      <c r="D195" s="334">
        <v>0</v>
      </c>
      <c r="E195" s="334">
        <v>0</v>
      </c>
      <c r="F195" s="334">
        <v>0</v>
      </c>
      <c r="G195" s="334">
        <v>0</v>
      </c>
      <c r="H195" s="334">
        <v>0</v>
      </c>
      <c r="I195" s="334">
        <v>0</v>
      </c>
      <c r="J195" s="334"/>
      <c r="K195" s="334"/>
      <c r="L195" s="983"/>
      <c r="M195"/>
      <c r="N195" s="334"/>
      <c r="O195" s="334"/>
      <c r="P195" s="335">
        <f t="shared" si="6"/>
        <v>0</v>
      </c>
      <c r="Q195" s="336">
        <f t="shared" si="7"/>
        <v>0</v>
      </c>
      <c r="R195" s="322" t="s">
        <v>112</v>
      </c>
      <c r="S195" s="322" t="s">
        <v>112</v>
      </c>
      <c r="U195" s="327" t="s">
        <v>1803</v>
      </c>
    </row>
    <row r="196" spans="1:21" ht="15.75" customHeight="1" x14ac:dyDescent="0.25">
      <c r="A196" s="292" t="s">
        <v>242</v>
      </c>
      <c r="B196" s="333" t="s">
        <v>1661</v>
      </c>
      <c r="C196" s="333" t="s">
        <v>753</v>
      </c>
      <c r="D196" s="334">
        <v>0</v>
      </c>
      <c r="E196" s="334">
        <v>0</v>
      </c>
      <c r="F196" s="334">
        <v>0</v>
      </c>
      <c r="G196" s="334">
        <v>0</v>
      </c>
      <c r="H196" s="334">
        <v>0</v>
      </c>
      <c r="I196" s="334">
        <v>0</v>
      </c>
      <c r="J196" s="334"/>
      <c r="K196" s="334"/>
      <c r="L196" s="983"/>
      <c r="M196"/>
      <c r="N196" s="334"/>
      <c r="O196" s="334"/>
      <c r="P196" s="335">
        <f t="shared" ref="P196:P259" si="8">SUM(D196:O196)</f>
        <v>0</v>
      </c>
      <c r="Q196" s="336">
        <f t="shared" ref="Q196:Q259" si="9">+P196/$P$321</f>
        <v>0</v>
      </c>
      <c r="R196" s="322" t="s">
        <v>112</v>
      </c>
      <c r="S196" s="322" t="s">
        <v>112</v>
      </c>
      <c r="U196" s="327" t="s">
        <v>1803</v>
      </c>
    </row>
    <row r="197" spans="1:21" ht="15.75" customHeight="1" x14ac:dyDescent="0.25">
      <c r="A197" s="292" t="s">
        <v>242</v>
      </c>
      <c r="B197" s="333" t="s">
        <v>1456</v>
      </c>
      <c r="C197" s="333" t="s">
        <v>763</v>
      </c>
      <c r="D197" s="334">
        <v>0</v>
      </c>
      <c r="E197" s="334">
        <v>0</v>
      </c>
      <c r="F197" s="334">
        <v>0</v>
      </c>
      <c r="G197" s="334">
        <v>0</v>
      </c>
      <c r="H197" s="334">
        <v>0</v>
      </c>
      <c r="I197" s="334">
        <v>0</v>
      </c>
      <c r="J197" s="334"/>
      <c r="K197" s="334"/>
      <c r="L197" s="983"/>
      <c r="M197"/>
      <c r="N197" s="334"/>
      <c r="O197" s="334"/>
      <c r="P197" s="335">
        <f t="shared" si="8"/>
        <v>0</v>
      </c>
      <c r="Q197" s="336">
        <f t="shared" si="9"/>
        <v>0</v>
      </c>
      <c r="R197" s="322" t="s">
        <v>112</v>
      </c>
      <c r="S197" s="322" t="s">
        <v>112</v>
      </c>
      <c r="U197" s="327" t="s">
        <v>1803</v>
      </c>
    </row>
    <row r="198" spans="1:21" ht="15.75" customHeight="1" x14ac:dyDescent="0.25">
      <c r="A198" s="292" t="s">
        <v>242</v>
      </c>
      <c r="B198" s="333" t="s">
        <v>852</v>
      </c>
      <c r="C198" s="333" t="s">
        <v>86</v>
      </c>
      <c r="D198" s="334">
        <v>0</v>
      </c>
      <c r="E198" s="334">
        <v>0</v>
      </c>
      <c r="F198" s="334">
        <v>0</v>
      </c>
      <c r="G198" s="334">
        <v>0</v>
      </c>
      <c r="H198" s="334">
        <v>0</v>
      </c>
      <c r="I198" s="334">
        <v>0</v>
      </c>
      <c r="J198" s="334"/>
      <c r="K198" s="334"/>
      <c r="L198" s="983"/>
      <c r="M198"/>
      <c r="N198" s="334"/>
      <c r="O198" s="334"/>
      <c r="P198" s="335">
        <f t="shared" si="8"/>
        <v>0</v>
      </c>
      <c r="Q198" s="336">
        <f t="shared" si="9"/>
        <v>0</v>
      </c>
      <c r="R198" s="322" t="s">
        <v>112</v>
      </c>
      <c r="S198" s="322" t="s">
        <v>112</v>
      </c>
      <c r="U198" s="327" t="s">
        <v>1803</v>
      </c>
    </row>
    <row r="199" spans="1:21" ht="15.75" customHeight="1" x14ac:dyDescent="0.25">
      <c r="A199" s="292" t="s">
        <v>242</v>
      </c>
      <c r="B199" s="333" t="s">
        <v>853</v>
      </c>
      <c r="C199" s="333" t="s">
        <v>86</v>
      </c>
      <c r="D199" s="334">
        <v>0</v>
      </c>
      <c r="E199" s="334">
        <v>0</v>
      </c>
      <c r="F199" s="334">
        <v>0</v>
      </c>
      <c r="G199" s="334">
        <v>0</v>
      </c>
      <c r="H199" s="334">
        <v>0</v>
      </c>
      <c r="I199" s="334">
        <v>0</v>
      </c>
      <c r="J199" s="334"/>
      <c r="K199" s="334"/>
      <c r="L199" s="983"/>
      <c r="M199"/>
      <c r="N199" s="334"/>
      <c r="O199" s="334"/>
      <c r="P199" s="335">
        <f t="shared" si="8"/>
        <v>0</v>
      </c>
      <c r="Q199" s="336">
        <f t="shared" si="9"/>
        <v>0</v>
      </c>
      <c r="R199" s="322" t="s">
        <v>112</v>
      </c>
      <c r="S199" s="322" t="s">
        <v>112</v>
      </c>
      <c r="U199" s="327" t="s">
        <v>1803</v>
      </c>
    </row>
    <row r="200" spans="1:21" ht="15.75" customHeight="1" x14ac:dyDescent="0.25">
      <c r="A200" s="292" t="s">
        <v>749</v>
      </c>
      <c r="B200" s="333" t="s">
        <v>852</v>
      </c>
      <c r="C200" s="333" t="s">
        <v>854</v>
      </c>
      <c r="D200" s="334">
        <v>0</v>
      </c>
      <c r="E200" s="334">
        <v>0</v>
      </c>
      <c r="F200" s="334">
        <v>0</v>
      </c>
      <c r="G200" s="334">
        <v>0</v>
      </c>
      <c r="H200" s="334">
        <v>0</v>
      </c>
      <c r="I200" s="334">
        <v>0</v>
      </c>
      <c r="J200" s="334"/>
      <c r="K200" s="334"/>
      <c r="L200" s="983"/>
      <c r="M200"/>
      <c r="N200" s="334"/>
      <c r="O200" s="334"/>
      <c r="P200" s="335">
        <f t="shared" si="8"/>
        <v>0</v>
      </c>
      <c r="Q200" s="336">
        <f t="shared" si="9"/>
        <v>0</v>
      </c>
      <c r="R200" s="322" t="s">
        <v>112</v>
      </c>
      <c r="S200" s="322" t="s">
        <v>112</v>
      </c>
      <c r="U200" s="327" t="s">
        <v>1803</v>
      </c>
    </row>
    <row r="201" spans="1:21" ht="15.75" customHeight="1" x14ac:dyDescent="0.25">
      <c r="A201" s="292" t="s">
        <v>749</v>
      </c>
      <c r="B201" s="333" t="s">
        <v>855</v>
      </c>
      <c r="C201" s="333" t="s">
        <v>86</v>
      </c>
      <c r="D201" s="334">
        <v>0</v>
      </c>
      <c r="E201" s="334">
        <v>0</v>
      </c>
      <c r="F201" s="334">
        <v>0</v>
      </c>
      <c r="G201" s="334">
        <v>0</v>
      </c>
      <c r="H201" s="334">
        <v>0</v>
      </c>
      <c r="I201" s="334">
        <v>0</v>
      </c>
      <c r="J201" s="334"/>
      <c r="K201" s="334"/>
      <c r="L201" s="981"/>
      <c r="M201" s="982"/>
      <c r="N201" s="334"/>
      <c r="O201" s="334"/>
      <c r="P201" s="335">
        <f t="shared" si="8"/>
        <v>0</v>
      </c>
      <c r="Q201" s="336">
        <f t="shared" si="9"/>
        <v>0</v>
      </c>
      <c r="R201" s="322" t="s">
        <v>112</v>
      </c>
      <c r="S201" s="322" t="s">
        <v>112</v>
      </c>
      <c r="U201" s="327" t="s">
        <v>1803</v>
      </c>
    </row>
    <row r="202" spans="1:21" ht="15.75" customHeight="1" x14ac:dyDescent="0.25">
      <c r="A202" s="292" t="s">
        <v>749</v>
      </c>
      <c r="B202" s="333" t="s">
        <v>856</v>
      </c>
      <c r="C202" s="333" t="s">
        <v>86</v>
      </c>
      <c r="D202" s="334">
        <v>0</v>
      </c>
      <c r="E202" s="334">
        <v>0</v>
      </c>
      <c r="F202" s="334">
        <v>0</v>
      </c>
      <c r="G202" s="334">
        <v>0</v>
      </c>
      <c r="H202" s="334">
        <v>0</v>
      </c>
      <c r="I202" s="334">
        <v>0</v>
      </c>
      <c r="J202" s="334"/>
      <c r="K202" s="334"/>
      <c r="L202" s="983"/>
      <c r="M202"/>
      <c r="N202" s="334"/>
      <c r="O202" s="334"/>
      <c r="P202" s="335">
        <f t="shared" si="8"/>
        <v>0</v>
      </c>
      <c r="Q202" s="336">
        <f t="shared" si="9"/>
        <v>0</v>
      </c>
      <c r="R202" s="322" t="s">
        <v>112</v>
      </c>
      <c r="S202" s="322" t="s">
        <v>112</v>
      </c>
      <c r="U202" s="327" t="s">
        <v>1803</v>
      </c>
    </row>
    <row r="203" spans="1:21" ht="15.75" customHeight="1" x14ac:dyDescent="0.25">
      <c r="A203" s="292" t="s">
        <v>150</v>
      </c>
      <c r="B203" s="333" t="s">
        <v>780</v>
      </c>
      <c r="C203" s="333" t="s">
        <v>759</v>
      </c>
      <c r="D203" s="334">
        <v>12</v>
      </c>
      <c r="E203" s="334">
        <v>16</v>
      </c>
      <c r="F203" s="334">
        <v>14</v>
      </c>
      <c r="G203" s="334">
        <v>0</v>
      </c>
      <c r="H203" s="334">
        <v>0</v>
      </c>
      <c r="I203" s="334">
        <v>0</v>
      </c>
      <c r="J203" s="334"/>
      <c r="K203" s="334"/>
      <c r="L203" s="983"/>
      <c r="M203"/>
      <c r="N203" s="334"/>
      <c r="O203" s="334"/>
      <c r="P203" s="335">
        <f t="shared" si="8"/>
        <v>42</v>
      </c>
      <c r="Q203" s="336">
        <f t="shared" si="9"/>
        <v>3.2357473035439135E-2</v>
      </c>
      <c r="R203" s="328">
        <v>26574.968046497001</v>
      </c>
      <c r="S203" s="328">
        <v>16408.405046859101</v>
      </c>
      <c r="U203" s="327" t="s">
        <v>1803</v>
      </c>
    </row>
    <row r="204" spans="1:21" ht="15.75" customHeight="1" x14ac:dyDescent="0.25">
      <c r="A204" s="292" t="s">
        <v>150</v>
      </c>
      <c r="B204" s="333" t="s">
        <v>1567</v>
      </c>
      <c r="C204" s="333" t="s">
        <v>759</v>
      </c>
      <c r="D204" s="334">
        <v>0</v>
      </c>
      <c r="E204" s="334">
        <v>0</v>
      </c>
      <c r="F204" s="334">
        <v>0</v>
      </c>
      <c r="G204" s="334">
        <v>0</v>
      </c>
      <c r="H204" s="334">
        <v>30</v>
      </c>
      <c r="I204" s="334">
        <v>36</v>
      </c>
      <c r="J204" s="334"/>
      <c r="K204" s="334"/>
      <c r="L204" s="983"/>
      <c r="M204"/>
      <c r="N204" s="334"/>
      <c r="O204" s="334"/>
      <c r="P204" s="335">
        <f t="shared" si="8"/>
        <v>66</v>
      </c>
      <c r="Q204" s="336">
        <f t="shared" si="9"/>
        <v>5.0847457627118647E-2</v>
      </c>
      <c r="R204" s="322" t="s">
        <v>112</v>
      </c>
      <c r="S204" s="322" t="s">
        <v>112</v>
      </c>
      <c r="U204" s="327" t="s">
        <v>1803</v>
      </c>
    </row>
    <row r="205" spans="1:21" ht="15.75" customHeight="1" x14ac:dyDescent="0.25">
      <c r="A205" s="292" t="s">
        <v>2257</v>
      </c>
      <c r="B205" s="333" t="s">
        <v>2259</v>
      </c>
      <c r="C205" s="333" t="s">
        <v>763</v>
      </c>
      <c r="D205" s="334">
        <v>0</v>
      </c>
      <c r="E205" s="334">
        <v>0</v>
      </c>
      <c r="F205" s="334">
        <v>0</v>
      </c>
      <c r="G205" s="334">
        <v>0</v>
      </c>
      <c r="H205" s="334">
        <v>0</v>
      </c>
      <c r="I205" s="334">
        <v>0</v>
      </c>
      <c r="J205" s="334"/>
      <c r="K205" s="334"/>
      <c r="L205" s="983"/>
      <c r="M205"/>
      <c r="N205" s="334"/>
      <c r="O205" s="334"/>
      <c r="P205" s="335">
        <f t="shared" si="8"/>
        <v>0</v>
      </c>
      <c r="Q205" s="336">
        <f t="shared" si="9"/>
        <v>0</v>
      </c>
      <c r="R205" s="322"/>
      <c r="S205" s="322"/>
      <c r="U205" s="327" t="s">
        <v>1803</v>
      </c>
    </row>
    <row r="206" spans="1:21" ht="15.75" customHeight="1" x14ac:dyDescent="0.25">
      <c r="A206" s="292" t="s">
        <v>2119</v>
      </c>
      <c r="B206" s="333" t="s">
        <v>2124</v>
      </c>
      <c r="C206" s="333" t="s">
        <v>763</v>
      </c>
      <c r="D206" s="334">
        <v>0</v>
      </c>
      <c r="E206" s="334">
        <v>0</v>
      </c>
      <c r="F206" s="334">
        <v>0</v>
      </c>
      <c r="G206" s="334">
        <v>0</v>
      </c>
      <c r="H206" s="334">
        <v>0</v>
      </c>
      <c r="I206" s="334">
        <v>0</v>
      </c>
      <c r="J206" s="334"/>
      <c r="K206" s="334"/>
      <c r="L206" s="983"/>
      <c r="M206"/>
      <c r="N206" s="334"/>
      <c r="O206" s="334"/>
      <c r="P206" s="335">
        <f t="shared" si="8"/>
        <v>0</v>
      </c>
      <c r="Q206" s="336">
        <f t="shared" si="9"/>
        <v>0</v>
      </c>
      <c r="R206" s="322" t="s">
        <v>112</v>
      </c>
      <c r="S206" s="322" t="s">
        <v>112</v>
      </c>
      <c r="U206" s="327"/>
    </row>
    <row r="207" spans="1:21" ht="15.75" customHeight="1" x14ac:dyDescent="0.25">
      <c r="A207" s="292" t="s">
        <v>1480</v>
      </c>
      <c r="B207" s="333" t="s">
        <v>1622</v>
      </c>
      <c r="C207" s="333" t="s">
        <v>763</v>
      </c>
      <c r="D207" s="334">
        <v>0</v>
      </c>
      <c r="E207" s="334">
        <v>0</v>
      </c>
      <c r="F207" s="334">
        <v>0</v>
      </c>
      <c r="G207" s="334">
        <v>0</v>
      </c>
      <c r="H207" s="334">
        <v>0</v>
      </c>
      <c r="I207" s="334">
        <v>0</v>
      </c>
      <c r="J207" s="334"/>
      <c r="K207" s="334"/>
      <c r="L207" s="983"/>
      <c r="M207"/>
      <c r="N207" s="334"/>
      <c r="O207" s="334"/>
      <c r="P207" s="335">
        <f t="shared" si="8"/>
        <v>0</v>
      </c>
      <c r="Q207" s="336">
        <f t="shared" si="9"/>
        <v>0</v>
      </c>
      <c r="R207" s="322" t="s">
        <v>112</v>
      </c>
      <c r="S207" s="322" t="s">
        <v>112</v>
      </c>
      <c r="U207" s="327" t="s">
        <v>1803</v>
      </c>
    </row>
    <row r="208" spans="1:21" ht="15.75" customHeight="1" x14ac:dyDescent="0.25">
      <c r="A208" s="292" t="s">
        <v>1957</v>
      </c>
      <c r="B208" s="333" t="s">
        <v>1976</v>
      </c>
      <c r="C208" s="333" t="s">
        <v>763</v>
      </c>
      <c r="D208" s="334">
        <v>0</v>
      </c>
      <c r="E208" s="334">
        <v>0</v>
      </c>
      <c r="F208" s="334">
        <v>2</v>
      </c>
      <c r="G208" s="334">
        <v>0</v>
      </c>
      <c r="H208" s="334">
        <v>0</v>
      </c>
      <c r="I208" s="334">
        <v>0</v>
      </c>
      <c r="J208" s="334"/>
      <c r="K208" s="334"/>
      <c r="L208" s="981"/>
      <c r="M208" s="982"/>
      <c r="N208" s="334"/>
      <c r="O208" s="334"/>
      <c r="P208" s="335">
        <f t="shared" si="8"/>
        <v>2</v>
      </c>
      <c r="Q208" s="336">
        <f t="shared" si="9"/>
        <v>1.5408320493066256E-3</v>
      </c>
      <c r="R208" s="322"/>
      <c r="S208" s="322"/>
      <c r="U208" s="327" t="s">
        <v>1803</v>
      </c>
    </row>
    <row r="209" spans="1:21" ht="15.75" customHeight="1" x14ac:dyDescent="0.25">
      <c r="A209" s="292" t="s">
        <v>1957</v>
      </c>
      <c r="B209" s="333" t="s">
        <v>2260</v>
      </c>
      <c r="C209" s="333" t="s">
        <v>753</v>
      </c>
      <c r="D209" s="334">
        <v>0</v>
      </c>
      <c r="E209" s="334">
        <v>0</v>
      </c>
      <c r="F209" s="334">
        <v>0</v>
      </c>
      <c r="G209" s="334">
        <v>0</v>
      </c>
      <c r="H209" s="334">
        <v>0</v>
      </c>
      <c r="I209" s="334">
        <v>0</v>
      </c>
      <c r="J209" s="334"/>
      <c r="K209" s="334"/>
      <c r="L209" s="983"/>
      <c r="M209"/>
      <c r="N209" s="334"/>
      <c r="O209" s="334"/>
      <c r="P209" s="335">
        <f t="shared" si="8"/>
        <v>0</v>
      </c>
      <c r="Q209" s="336">
        <f t="shared" si="9"/>
        <v>0</v>
      </c>
      <c r="R209" s="322"/>
      <c r="S209" s="322"/>
      <c r="U209" s="327" t="s">
        <v>1803</v>
      </c>
    </row>
    <row r="210" spans="1:21" ht="15.75" customHeight="1" x14ac:dyDescent="0.25">
      <c r="A210" s="292" t="s">
        <v>1957</v>
      </c>
      <c r="B210" s="333" t="s">
        <v>2482</v>
      </c>
      <c r="C210" s="333" t="s">
        <v>753</v>
      </c>
      <c r="D210" s="334">
        <v>0</v>
      </c>
      <c r="E210" s="334">
        <v>0</v>
      </c>
      <c r="F210" s="334">
        <v>0</v>
      </c>
      <c r="G210" s="334">
        <v>1</v>
      </c>
      <c r="H210" s="334">
        <v>0</v>
      </c>
      <c r="I210" s="334">
        <v>0</v>
      </c>
      <c r="J210" s="334"/>
      <c r="K210" s="334"/>
      <c r="L210" s="983"/>
      <c r="M210"/>
      <c r="N210" s="334"/>
      <c r="O210" s="334"/>
      <c r="P210" s="335">
        <f t="shared" si="8"/>
        <v>1</v>
      </c>
      <c r="Q210" s="336">
        <f t="shared" si="9"/>
        <v>7.7041602465331282E-4</v>
      </c>
      <c r="R210" s="322"/>
      <c r="S210" s="322"/>
      <c r="U210" s="327"/>
    </row>
    <row r="211" spans="1:21" ht="15.75" customHeight="1" x14ac:dyDescent="0.25">
      <c r="A211" s="292" t="s">
        <v>1957</v>
      </c>
      <c r="B211" s="333" t="s">
        <v>2247</v>
      </c>
      <c r="C211" s="333" t="s">
        <v>763</v>
      </c>
      <c r="D211" s="334">
        <v>0</v>
      </c>
      <c r="E211" s="334">
        <v>0</v>
      </c>
      <c r="F211" s="334">
        <v>0</v>
      </c>
      <c r="G211" s="334">
        <v>0</v>
      </c>
      <c r="H211" s="334">
        <v>0</v>
      </c>
      <c r="I211" s="334">
        <v>0</v>
      </c>
      <c r="J211" s="334"/>
      <c r="K211" s="334"/>
      <c r="L211" s="983"/>
      <c r="M211"/>
      <c r="N211" s="334"/>
      <c r="O211" s="334"/>
      <c r="P211" s="335">
        <f t="shared" si="8"/>
        <v>0</v>
      </c>
      <c r="Q211" s="336">
        <f t="shared" si="9"/>
        <v>0</v>
      </c>
      <c r="R211" s="322"/>
      <c r="S211" s="322"/>
      <c r="U211" s="327"/>
    </row>
    <row r="212" spans="1:21" ht="15.75" customHeight="1" x14ac:dyDescent="0.25">
      <c r="A212" s="292" t="s">
        <v>737</v>
      </c>
      <c r="B212" s="333" t="s">
        <v>839</v>
      </c>
      <c r="C212" s="333" t="s">
        <v>753</v>
      </c>
      <c r="D212" s="334">
        <v>0</v>
      </c>
      <c r="E212" s="334">
        <v>0</v>
      </c>
      <c r="F212" s="334">
        <v>0</v>
      </c>
      <c r="G212" s="334">
        <v>0</v>
      </c>
      <c r="H212" s="334">
        <v>0</v>
      </c>
      <c r="I212" s="334">
        <v>1</v>
      </c>
      <c r="J212" s="334"/>
      <c r="K212" s="334"/>
      <c r="L212" s="983"/>
      <c r="M212"/>
      <c r="N212" s="334"/>
      <c r="O212" s="334"/>
      <c r="P212" s="335">
        <f t="shared" si="8"/>
        <v>1</v>
      </c>
      <c r="Q212" s="336">
        <f t="shared" si="9"/>
        <v>7.7041602465331282E-4</v>
      </c>
      <c r="R212" s="322" t="s">
        <v>112</v>
      </c>
      <c r="S212" s="322" t="s">
        <v>112</v>
      </c>
      <c r="U212" s="327"/>
    </row>
    <row r="213" spans="1:21" ht="15.75" customHeight="1" x14ac:dyDescent="0.25">
      <c r="A213" s="292" t="s">
        <v>737</v>
      </c>
      <c r="B213" s="333" t="s">
        <v>2203</v>
      </c>
      <c r="C213" s="333" t="s">
        <v>753</v>
      </c>
      <c r="D213" s="334">
        <v>0</v>
      </c>
      <c r="E213" s="334">
        <v>0</v>
      </c>
      <c r="F213" s="334">
        <v>0</v>
      </c>
      <c r="G213" s="334">
        <v>0</v>
      </c>
      <c r="H213" s="334">
        <v>0</v>
      </c>
      <c r="I213" s="334">
        <v>0</v>
      </c>
      <c r="J213" s="334"/>
      <c r="K213" s="334"/>
      <c r="L213" s="983"/>
      <c r="M213"/>
      <c r="N213" s="334"/>
      <c r="O213" s="334"/>
      <c r="P213" s="335">
        <f t="shared" si="8"/>
        <v>0</v>
      </c>
      <c r="Q213" s="336">
        <f t="shared" si="9"/>
        <v>0</v>
      </c>
      <c r="R213" s="322"/>
      <c r="S213" s="322"/>
      <c r="U213" s="327" t="s">
        <v>1803</v>
      </c>
    </row>
    <row r="214" spans="1:21" ht="15.75" customHeight="1" x14ac:dyDescent="0.25">
      <c r="A214" s="292" t="s">
        <v>737</v>
      </c>
      <c r="B214" s="333" t="s">
        <v>830</v>
      </c>
      <c r="C214" s="333" t="s">
        <v>753</v>
      </c>
      <c r="D214" s="334">
        <v>0</v>
      </c>
      <c r="E214" s="334">
        <v>0</v>
      </c>
      <c r="F214" s="334">
        <v>0</v>
      </c>
      <c r="G214" s="334">
        <v>0</v>
      </c>
      <c r="H214" s="334">
        <v>0</v>
      </c>
      <c r="I214" s="334">
        <v>0</v>
      </c>
      <c r="J214" s="334"/>
      <c r="K214" s="334"/>
      <c r="L214" s="983"/>
      <c r="M214"/>
      <c r="N214" s="334"/>
      <c r="O214" s="334"/>
      <c r="P214" s="335">
        <f t="shared" si="8"/>
        <v>0</v>
      </c>
      <c r="Q214" s="336">
        <f t="shared" si="9"/>
        <v>0</v>
      </c>
      <c r="R214" s="322" t="s">
        <v>112</v>
      </c>
      <c r="S214" s="322" t="s">
        <v>112</v>
      </c>
      <c r="U214" s="327"/>
    </row>
    <row r="215" spans="1:21" ht="15.75" customHeight="1" x14ac:dyDescent="0.25">
      <c r="A215" s="292" t="s">
        <v>737</v>
      </c>
      <c r="B215" s="333" t="s">
        <v>831</v>
      </c>
      <c r="C215" s="333" t="s">
        <v>753</v>
      </c>
      <c r="D215" s="334">
        <v>0</v>
      </c>
      <c r="E215" s="334">
        <v>0</v>
      </c>
      <c r="F215" s="334">
        <v>0</v>
      </c>
      <c r="G215" s="334">
        <v>0</v>
      </c>
      <c r="H215" s="334">
        <v>0</v>
      </c>
      <c r="I215" s="334">
        <v>0</v>
      </c>
      <c r="J215" s="334"/>
      <c r="K215" s="334"/>
      <c r="L215" s="983"/>
      <c r="M215"/>
      <c r="N215" s="334"/>
      <c r="O215" s="334"/>
      <c r="P215" s="335">
        <f t="shared" si="8"/>
        <v>0</v>
      </c>
      <c r="Q215" s="336">
        <f t="shared" si="9"/>
        <v>0</v>
      </c>
      <c r="R215" s="322" t="s">
        <v>112</v>
      </c>
      <c r="S215" s="322" t="s">
        <v>112</v>
      </c>
      <c r="U215" s="327" t="s">
        <v>1803</v>
      </c>
    </row>
    <row r="216" spans="1:21" ht="15.75" customHeight="1" x14ac:dyDescent="0.25">
      <c r="A216" s="292" t="s">
        <v>737</v>
      </c>
      <c r="B216" s="333" t="s">
        <v>1613</v>
      </c>
      <c r="C216" s="333" t="s">
        <v>753</v>
      </c>
      <c r="D216" s="334">
        <v>0</v>
      </c>
      <c r="E216" s="334">
        <v>0</v>
      </c>
      <c r="F216" s="334">
        <v>0</v>
      </c>
      <c r="G216" s="334">
        <v>5</v>
      </c>
      <c r="H216" s="334">
        <v>2</v>
      </c>
      <c r="I216" s="334">
        <v>0</v>
      </c>
      <c r="J216" s="334"/>
      <c r="K216" s="334"/>
      <c r="L216" s="983"/>
      <c r="M216"/>
      <c r="N216" s="334"/>
      <c r="O216" s="334"/>
      <c r="P216" s="335">
        <f t="shared" si="8"/>
        <v>7</v>
      </c>
      <c r="Q216" s="336">
        <f t="shared" si="9"/>
        <v>5.3929121725731898E-3</v>
      </c>
      <c r="R216" s="322"/>
      <c r="S216" s="322"/>
      <c r="U216" s="327" t="s">
        <v>1803</v>
      </c>
    </row>
    <row r="217" spans="1:21" ht="15.75" customHeight="1" x14ac:dyDescent="0.25">
      <c r="A217" s="292" t="s">
        <v>737</v>
      </c>
      <c r="B217" s="333" t="s">
        <v>1454</v>
      </c>
      <c r="C217" s="333" t="s">
        <v>753</v>
      </c>
      <c r="D217" s="334">
        <v>0</v>
      </c>
      <c r="E217" s="334">
        <v>0</v>
      </c>
      <c r="F217" s="334">
        <v>0</v>
      </c>
      <c r="G217" s="334">
        <v>0</v>
      </c>
      <c r="H217" s="334">
        <v>0</v>
      </c>
      <c r="I217" s="334">
        <v>0</v>
      </c>
      <c r="J217" s="334"/>
      <c r="K217" s="334"/>
      <c r="L217" s="983"/>
      <c r="M217"/>
      <c r="N217" s="334"/>
      <c r="O217" s="334"/>
      <c r="P217" s="335">
        <f t="shared" si="8"/>
        <v>0</v>
      </c>
      <c r="Q217" s="336">
        <f t="shared" si="9"/>
        <v>0</v>
      </c>
      <c r="R217" s="322" t="s">
        <v>112</v>
      </c>
      <c r="S217" s="322" t="s">
        <v>112</v>
      </c>
      <c r="U217" s="327" t="s">
        <v>1803</v>
      </c>
    </row>
    <row r="218" spans="1:21" ht="15.75" customHeight="1" x14ac:dyDescent="0.25">
      <c r="A218" s="292" t="s">
        <v>737</v>
      </c>
      <c r="B218" s="333" t="s">
        <v>840</v>
      </c>
      <c r="C218" s="333" t="s">
        <v>753</v>
      </c>
      <c r="D218" s="334">
        <v>3</v>
      </c>
      <c r="E218" s="334">
        <v>0</v>
      </c>
      <c r="F218" s="334">
        <v>0</v>
      </c>
      <c r="G218" s="334">
        <v>0</v>
      </c>
      <c r="H218" s="334">
        <v>0</v>
      </c>
      <c r="I218" s="334">
        <v>0</v>
      </c>
      <c r="J218" s="334"/>
      <c r="K218" s="334"/>
      <c r="L218" s="983"/>
      <c r="M218"/>
      <c r="N218" s="334"/>
      <c r="O218" s="334"/>
      <c r="P218" s="335">
        <f t="shared" si="8"/>
        <v>3</v>
      </c>
      <c r="Q218" s="336">
        <f t="shared" si="9"/>
        <v>2.3112480739599386E-3</v>
      </c>
      <c r="R218" s="322" t="s">
        <v>112</v>
      </c>
      <c r="S218" s="322" t="s">
        <v>112</v>
      </c>
      <c r="U218" s="327" t="s">
        <v>1803</v>
      </c>
    </row>
    <row r="219" spans="1:21" ht="15.75" customHeight="1" x14ac:dyDescent="0.25">
      <c r="A219" s="292" t="s">
        <v>737</v>
      </c>
      <c r="B219" s="333" t="s">
        <v>842</v>
      </c>
      <c r="C219" s="333" t="s">
        <v>753</v>
      </c>
      <c r="D219" s="334">
        <v>0</v>
      </c>
      <c r="E219" s="334">
        <v>0</v>
      </c>
      <c r="F219" s="334">
        <v>0</v>
      </c>
      <c r="G219" s="334">
        <v>0</v>
      </c>
      <c r="H219" s="334">
        <v>0</v>
      </c>
      <c r="I219" s="334">
        <v>0</v>
      </c>
      <c r="J219" s="334"/>
      <c r="K219" s="334"/>
      <c r="L219" s="983"/>
      <c r="M219"/>
      <c r="N219" s="334"/>
      <c r="O219" s="334"/>
      <c r="P219" s="335">
        <f t="shared" si="8"/>
        <v>0</v>
      </c>
      <c r="Q219" s="336">
        <f t="shared" si="9"/>
        <v>0</v>
      </c>
      <c r="R219" s="322" t="s">
        <v>112</v>
      </c>
      <c r="S219" s="322" t="s">
        <v>112</v>
      </c>
      <c r="U219" s="327" t="s">
        <v>1803</v>
      </c>
    </row>
    <row r="220" spans="1:21" ht="15.75" customHeight="1" x14ac:dyDescent="0.25">
      <c r="A220" s="292" t="s">
        <v>737</v>
      </c>
      <c r="B220" s="333" t="s">
        <v>806</v>
      </c>
      <c r="C220" s="333" t="s">
        <v>753</v>
      </c>
      <c r="D220" s="334">
        <v>0</v>
      </c>
      <c r="E220" s="334">
        <v>0</v>
      </c>
      <c r="F220" s="334">
        <v>0</v>
      </c>
      <c r="G220" s="334">
        <v>0</v>
      </c>
      <c r="H220" s="334">
        <v>0</v>
      </c>
      <c r="I220" s="334">
        <v>0</v>
      </c>
      <c r="J220" s="334"/>
      <c r="K220" s="334"/>
      <c r="L220" s="983"/>
      <c r="M220"/>
      <c r="N220" s="334"/>
      <c r="O220" s="334"/>
      <c r="P220" s="335">
        <f t="shared" si="8"/>
        <v>0</v>
      </c>
      <c r="Q220" s="336">
        <f t="shared" si="9"/>
        <v>0</v>
      </c>
      <c r="R220" s="322" t="s">
        <v>112</v>
      </c>
      <c r="S220" s="322" t="s">
        <v>112</v>
      </c>
    </row>
    <row r="221" spans="1:21" ht="15.75" customHeight="1" x14ac:dyDescent="0.25">
      <c r="A221" s="292" t="s">
        <v>737</v>
      </c>
      <c r="B221" s="333" t="s">
        <v>843</v>
      </c>
      <c r="C221" s="333" t="s">
        <v>753</v>
      </c>
      <c r="D221" s="334">
        <v>0</v>
      </c>
      <c r="E221" s="334">
        <v>0</v>
      </c>
      <c r="F221" s="334">
        <v>0</v>
      </c>
      <c r="G221" s="334">
        <v>0</v>
      </c>
      <c r="H221" s="334">
        <v>0</v>
      </c>
      <c r="I221" s="334">
        <v>0</v>
      </c>
      <c r="J221" s="334"/>
      <c r="K221" s="334"/>
      <c r="L221" s="983"/>
      <c r="M221"/>
      <c r="N221" s="334"/>
      <c r="O221" s="334"/>
      <c r="P221" s="335">
        <f t="shared" si="8"/>
        <v>0</v>
      </c>
      <c r="Q221" s="336">
        <f t="shared" si="9"/>
        <v>0</v>
      </c>
      <c r="R221" s="322" t="s">
        <v>112</v>
      </c>
      <c r="S221" s="322" t="s">
        <v>112</v>
      </c>
    </row>
    <row r="222" spans="1:21" ht="15.75" customHeight="1" x14ac:dyDescent="0.25">
      <c r="A222" s="292" t="s">
        <v>737</v>
      </c>
      <c r="B222" s="333" t="s">
        <v>844</v>
      </c>
      <c r="C222" s="333" t="s">
        <v>753</v>
      </c>
      <c r="D222" s="334">
        <v>0</v>
      </c>
      <c r="E222" s="334">
        <v>0</v>
      </c>
      <c r="F222" s="334">
        <v>0</v>
      </c>
      <c r="G222" s="334">
        <v>0</v>
      </c>
      <c r="H222" s="334">
        <v>0</v>
      </c>
      <c r="I222" s="334">
        <v>0</v>
      </c>
      <c r="J222" s="334"/>
      <c r="K222" s="334"/>
      <c r="L222" s="983"/>
      <c r="M222"/>
      <c r="N222" s="334"/>
      <c r="O222" s="334"/>
      <c r="P222" s="335">
        <f t="shared" si="8"/>
        <v>0</v>
      </c>
      <c r="Q222" s="336">
        <f t="shared" si="9"/>
        <v>0</v>
      </c>
      <c r="R222" s="322" t="s">
        <v>112</v>
      </c>
      <c r="S222" s="322" t="s">
        <v>112</v>
      </c>
    </row>
    <row r="223" spans="1:21" ht="15.75" customHeight="1" x14ac:dyDescent="0.25">
      <c r="A223" s="292" t="s">
        <v>737</v>
      </c>
      <c r="B223" s="333" t="s">
        <v>1467</v>
      </c>
      <c r="C223" s="333" t="s">
        <v>753</v>
      </c>
      <c r="D223" s="334">
        <v>0</v>
      </c>
      <c r="E223" s="334">
        <v>0</v>
      </c>
      <c r="F223" s="334">
        <v>0</v>
      </c>
      <c r="G223" s="334">
        <v>0</v>
      </c>
      <c r="H223" s="334">
        <v>0</v>
      </c>
      <c r="I223" s="334">
        <v>0</v>
      </c>
      <c r="J223" s="334"/>
      <c r="K223" s="334"/>
      <c r="L223" s="983"/>
      <c r="M223"/>
      <c r="N223" s="334"/>
      <c r="O223" s="334"/>
      <c r="P223" s="335">
        <f t="shared" si="8"/>
        <v>0</v>
      </c>
      <c r="Q223" s="336">
        <f t="shared" si="9"/>
        <v>0</v>
      </c>
      <c r="R223" s="322" t="s">
        <v>112</v>
      </c>
      <c r="S223" s="322" t="s">
        <v>112</v>
      </c>
    </row>
    <row r="224" spans="1:21" ht="15.75" customHeight="1" x14ac:dyDescent="0.25">
      <c r="A224" s="292" t="s">
        <v>738</v>
      </c>
      <c r="B224" s="333" t="s">
        <v>1509</v>
      </c>
      <c r="C224" s="333" t="s">
        <v>753</v>
      </c>
      <c r="D224" s="334">
        <v>0</v>
      </c>
      <c r="E224" s="334">
        <v>0</v>
      </c>
      <c r="F224" s="334">
        <v>0</v>
      </c>
      <c r="G224" s="334">
        <v>0</v>
      </c>
      <c r="H224" s="334">
        <v>0</v>
      </c>
      <c r="I224" s="334">
        <v>0</v>
      </c>
      <c r="J224" s="334"/>
      <c r="K224" s="334"/>
      <c r="L224" s="983"/>
      <c r="M224"/>
      <c r="N224" s="334"/>
      <c r="O224" s="334"/>
      <c r="P224" s="335">
        <f t="shared" si="8"/>
        <v>0</v>
      </c>
      <c r="Q224" s="336">
        <f t="shared" si="9"/>
        <v>0</v>
      </c>
      <c r="R224" s="322" t="s">
        <v>112</v>
      </c>
      <c r="S224" s="322" t="s">
        <v>112</v>
      </c>
    </row>
    <row r="225" spans="1:19" ht="15.75" customHeight="1" x14ac:dyDescent="0.25">
      <c r="A225" s="292" t="s">
        <v>738</v>
      </c>
      <c r="B225" s="333" t="s">
        <v>1510</v>
      </c>
      <c r="C225" s="333" t="s">
        <v>753</v>
      </c>
      <c r="D225" s="334">
        <v>0</v>
      </c>
      <c r="E225" s="334">
        <v>0</v>
      </c>
      <c r="F225" s="334">
        <v>0</v>
      </c>
      <c r="G225" s="334">
        <v>0</v>
      </c>
      <c r="H225" s="334">
        <v>0</v>
      </c>
      <c r="I225" s="334">
        <v>0</v>
      </c>
      <c r="J225" s="334"/>
      <c r="K225" s="334"/>
      <c r="L225" s="983"/>
      <c r="M225"/>
      <c r="N225" s="334"/>
      <c r="O225" s="334"/>
      <c r="P225" s="335">
        <f t="shared" si="8"/>
        <v>0</v>
      </c>
      <c r="Q225" s="336">
        <f t="shared" si="9"/>
        <v>0</v>
      </c>
      <c r="R225" s="322" t="s">
        <v>112</v>
      </c>
      <c r="S225" s="322" t="s">
        <v>112</v>
      </c>
    </row>
    <row r="226" spans="1:19" ht="15.75" customHeight="1" x14ac:dyDescent="0.25">
      <c r="A226" s="292" t="s">
        <v>738</v>
      </c>
      <c r="B226" s="333" t="s">
        <v>1511</v>
      </c>
      <c r="C226" s="333" t="s">
        <v>753</v>
      </c>
      <c r="D226" s="334">
        <v>0</v>
      </c>
      <c r="E226" s="334">
        <v>0</v>
      </c>
      <c r="F226" s="334">
        <v>0</v>
      </c>
      <c r="G226" s="334">
        <v>0</v>
      </c>
      <c r="H226" s="334">
        <v>0</v>
      </c>
      <c r="I226" s="334">
        <v>0</v>
      </c>
      <c r="J226" s="334"/>
      <c r="K226" s="334"/>
      <c r="L226" s="981"/>
      <c r="M226" s="982"/>
      <c r="N226" s="334"/>
      <c r="O226" s="334"/>
      <c r="P226" s="335">
        <f t="shared" si="8"/>
        <v>0</v>
      </c>
      <c r="Q226" s="336">
        <f t="shared" si="9"/>
        <v>0</v>
      </c>
      <c r="R226" s="322" t="s">
        <v>112</v>
      </c>
      <c r="S226" s="322" t="s">
        <v>112</v>
      </c>
    </row>
    <row r="227" spans="1:19" ht="15.75" customHeight="1" x14ac:dyDescent="0.25">
      <c r="A227" s="292" t="s">
        <v>738</v>
      </c>
      <c r="B227" s="333" t="s">
        <v>1582</v>
      </c>
      <c r="C227" s="333" t="s">
        <v>753</v>
      </c>
      <c r="D227" s="334">
        <v>0</v>
      </c>
      <c r="E227" s="334">
        <v>0</v>
      </c>
      <c r="F227" s="334">
        <v>0</v>
      </c>
      <c r="G227" s="334">
        <v>0</v>
      </c>
      <c r="H227" s="334">
        <v>0</v>
      </c>
      <c r="I227" s="334">
        <v>0</v>
      </c>
      <c r="J227" s="334"/>
      <c r="K227" s="334"/>
      <c r="L227" s="983"/>
      <c r="M227"/>
      <c r="N227" s="334"/>
      <c r="O227" s="334"/>
      <c r="P227" s="335">
        <f t="shared" si="8"/>
        <v>0</v>
      </c>
      <c r="Q227" s="336">
        <f t="shared" si="9"/>
        <v>0</v>
      </c>
      <c r="R227" s="322" t="s">
        <v>112</v>
      </c>
      <c r="S227" s="322" t="s">
        <v>112</v>
      </c>
    </row>
    <row r="228" spans="1:19" ht="15.75" customHeight="1" x14ac:dyDescent="0.25">
      <c r="A228" s="292" t="s">
        <v>738</v>
      </c>
      <c r="B228" s="333" t="s">
        <v>609</v>
      </c>
      <c r="C228" s="333" t="s">
        <v>753</v>
      </c>
      <c r="D228" s="334">
        <v>0</v>
      </c>
      <c r="E228" s="334">
        <v>0</v>
      </c>
      <c r="F228" s="334">
        <v>0</v>
      </c>
      <c r="G228" s="334">
        <v>0</v>
      </c>
      <c r="H228" s="334">
        <v>0</v>
      </c>
      <c r="I228" s="334">
        <v>0</v>
      </c>
      <c r="J228" s="334"/>
      <c r="K228" s="334"/>
      <c r="L228" s="981"/>
      <c r="M228" s="982"/>
      <c r="N228" s="334"/>
      <c r="O228" s="334"/>
      <c r="P228" s="335">
        <f t="shared" si="8"/>
        <v>0</v>
      </c>
      <c r="Q228" s="336">
        <f t="shared" si="9"/>
        <v>0</v>
      </c>
      <c r="R228" s="322"/>
      <c r="S228" s="322"/>
    </row>
    <row r="229" spans="1:19" ht="15.75" customHeight="1" x14ac:dyDescent="0.25">
      <c r="A229" s="292" t="s">
        <v>738</v>
      </c>
      <c r="B229" s="333" t="s">
        <v>1611</v>
      </c>
      <c r="C229" s="333" t="s">
        <v>753</v>
      </c>
      <c r="D229" s="334">
        <v>0</v>
      </c>
      <c r="E229" s="334">
        <v>0</v>
      </c>
      <c r="F229" s="334">
        <v>0</v>
      </c>
      <c r="G229" s="334">
        <v>0</v>
      </c>
      <c r="H229" s="334">
        <v>0</v>
      </c>
      <c r="I229" s="334">
        <v>0</v>
      </c>
      <c r="J229" s="334"/>
      <c r="K229" s="334"/>
      <c r="L229" s="983"/>
      <c r="M229"/>
      <c r="N229" s="334"/>
      <c r="O229" s="334"/>
      <c r="P229" s="335">
        <f t="shared" si="8"/>
        <v>0</v>
      </c>
      <c r="Q229" s="336">
        <f t="shared" si="9"/>
        <v>0</v>
      </c>
      <c r="R229" s="322" t="s">
        <v>112</v>
      </c>
      <c r="S229" s="322" t="s">
        <v>112</v>
      </c>
    </row>
    <row r="230" spans="1:19" ht="15.75" customHeight="1" x14ac:dyDescent="0.25">
      <c r="A230" s="292" t="s">
        <v>738</v>
      </c>
      <c r="B230" s="333" t="s">
        <v>459</v>
      </c>
      <c r="C230" s="333" t="s">
        <v>459</v>
      </c>
      <c r="D230" s="334">
        <v>0</v>
      </c>
      <c r="E230" s="334">
        <v>0</v>
      </c>
      <c r="F230" s="334">
        <v>0</v>
      </c>
      <c r="G230" s="334">
        <v>0</v>
      </c>
      <c r="H230" s="334">
        <v>0</v>
      </c>
      <c r="I230" s="334">
        <v>0</v>
      </c>
      <c r="J230" s="334"/>
      <c r="K230" s="334"/>
      <c r="L230" s="334"/>
      <c r="M230" s="334"/>
      <c r="N230" s="334"/>
      <c r="O230" s="334"/>
      <c r="P230" s="335">
        <f t="shared" si="8"/>
        <v>0</v>
      </c>
      <c r="Q230" s="336">
        <f t="shared" si="9"/>
        <v>0</v>
      </c>
      <c r="R230" s="322"/>
      <c r="S230" s="322"/>
    </row>
    <row r="231" spans="1:19" ht="15.75" customHeight="1" x14ac:dyDescent="0.25">
      <c r="A231" s="292" t="s">
        <v>1656</v>
      </c>
      <c r="B231" s="333" t="s">
        <v>1659</v>
      </c>
      <c r="C231" s="333" t="s">
        <v>753</v>
      </c>
      <c r="D231" s="334">
        <v>0</v>
      </c>
      <c r="E231" s="334">
        <v>0</v>
      </c>
      <c r="F231" s="334">
        <v>0</v>
      </c>
      <c r="G231" s="334">
        <v>0</v>
      </c>
      <c r="H231" s="334">
        <v>0</v>
      </c>
      <c r="I231" s="334">
        <v>0</v>
      </c>
      <c r="J231" s="334"/>
      <c r="K231" s="334"/>
      <c r="L231" s="334"/>
      <c r="M231" s="334"/>
      <c r="N231" s="334"/>
      <c r="O231" s="334"/>
      <c r="P231" s="335">
        <f t="shared" si="8"/>
        <v>0</v>
      </c>
      <c r="Q231" s="336">
        <f t="shared" si="9"/>
        <v>0</v>
      </c>
      <c r="R231" s="322"/>
      <c r="S231" s="322"/>
    </row>
    <row r="232" spans="1:19" ht="15.75" customHeight="1" x14ac:dyDescent="0.25">
      <c r="A232" s="292" t="s">
        <v>1821</v>
      </c>
      <c r="B232" s="333" t="s">
        <v>1827</v>
      </c>
      <c r="C232" s="333" t="s">
        <v>753</v>
      </c>
      <c r="D232" s="334">
        <v>0</v>
      </c>
      <c r="E232" s="334">
        <v>0</v>
      </c>
      <c r="F232" s="334">
        <v>0</v>
      </c>
      <c r="G232" s="334">
        <v>0</v>
      </c>
      <c r="H232" s="334">
        <v>0</v>
      </c>
      <c r="I232" s="334">
        <v>0</v>
      </c>
      <c r="J232" s="334"/>
      <c r="K232" s="334"/>
      <c r="L232" s="334"/>
      <c r="M232" s="334"/>
      <c r="N232" s="334"/>
      <c r="O232" s="334"/>
      <c r="P232" s="335">
        <f t="shared" si="8"/>
        <v>0</v>
      </c>
      <c r="Q232" s="336">
        <f t="shared" si="9"/>
        <v>0</v>
      </c>
      <c r="R232" s="322"/>
      <c r="S232" s="322"/>
    </row>
    <row r="233" spans="1:19" ht="15.75" customHeight="1" x14ac:dyDescent="0.25">
      <c r="A233" s="292" t="s">
        <v>1780</v>
      </c>
      <c r="B233" s="333" t="s">
        <v>1789</v>
      </c>
      <c r="C233" s="333" t="s">
        <v>753</v>
      </c>
      <c r="D233" s="334">
        <v>0</v>
      </c>
      <c r="E233" s="334">
        <v>0</v>
      </c>
      <c r="F233" s="334">
        <v>0</v>
      </c>
      <c r="G233" s="334">
        <v>0</v>
      </c>
      <c r="H233" s="334">
        <v>0</v>
      </c>
      <c r="I233" s="334">
        <v>0</v>
      </c>
      <c r="J233" s="334"/>
      <c r="K233" s="334"/>
      <c r="L233" s="334"/>
      <c r="M233" s="334"/>
      <c r="N233" s="334"/>
      <c r="O233" s="334"/>
      <c r="P233" s="335">
        <f t="shared" si="8"/>
        <v>0</v>
      </c>
      <c r="Q233" s="336">
        <f t="shared" si="9"/>
        <v>0</v>
      </c>
      <c r="R233" s="322"/>
      <c r="S233" s="322"/>
    </row>
    <row r="234" spans="1:19" ht="15.75" customHeight="1" x14ac:dyDescent="0.25">
      <c r="A234" s="292" t="s">
        <v>733</v>
      </c>
      <c r="B234" s="333" t="s">
        <v>820</v>
      </c>
      <c r="C234" s="333" t="s">
        <v>753</v>
      </c>
      <c r="D234" s="334">
        <v>0</v>
      </c>
      <c r="E234" s="334">
        <v>0</v>
      </c>
      <c r="F234" s="334">
        <v>0</v>
      </c>
      <c r="G234" s="334">
        <v>0</v>
      </c>
      <c r="H234" s="334">
        <v>0</v>
      </c>
      <c r="I234" s="334">
        <v>0</v>
      </c>
      <c r="J234" s="334"/>
      <c r="K234" s="334"/>
      <c r="L234" s="334"/>
      <c r="M234" s="334"/>
      <c r="N234" s="334"/>
      <c r="O234" s="334"/>
      <c r="P234" s="335">
        <f t="shared" si="8"/>
        <v>0</v>
      </c>
      <c r="Q234" s="336">
        <f t="shared" si="9"/>
        <v>0</v>
      </c>
      <c r="R234" s="328">
        <v>25757.500000696102</v>
      </c>
      <c r="S234" s="328">
        <v>25757.439999944301</v>
      </c>
    </row>
    <row r="235" spans="1:19" ht="15.75" customHeight="1" x14ac:dyDescent="0.25">
      <c r="A235" s="292" t="s">
        <v>733</v>
      </c>
      <c r="B235" s="333" t="s">
        <v>810</v>
      </c>
      <c r="C235" s="333" t="s">
        <v>753</v>
      </c>
      <c r="D235" s="334">
        <v>0</v>
      </c>
      <c r="E235" s="334">
        <v>0</v>
      </c>
      <c r="F235" s="334">
        <v>0</v>
      </c>
      <c r="G235" s="334">
        <v>0</v>
      </c>
      <c r="H235" s="334">
        <v>0</v>
      </c>
      <c r="I235" s="334">
        <v>0</v>
      </c>
      <c r="J235" s="334"/>
      <c r="K235" s="334"/>
      <c r="L235" s="334"/>
      <c r="M235" s="334"/>
      <c r="N235" s="334"/>
      <c r="O235" s="334"/>
      <c r="P235" s="335">
        <f t="shared" si="8"/>
        <v>0</v>
      </c>
      <c r="Q235" s="336">
        <f t="shared" si="9"/>
        <v>0</v>
      </c>
      <c r="R235" s="322" t="s">
        <v>112</v>
      </c>
      <c r="S235" s="322" t="s">
        <v>112</v>
      </c>
    </row>
    <row r="236" spans="1:19" ht="15.75" customHeight="1" x14ac:dyDescent="0.25">
      <c r="A236" s="292" t="s">
        <v>733</v>
      </c>
      <c r="B236" s="333" t="s">
        <v>767</v>
      </c>
      <c r="C236" s="333" t="s">
        <v>753</v>
      </c>
      <c r="D236" s="334">
        <v>8</v>
      </c>
      <c r="E236" s="334">
        <v>0</v>
      </c>
      <c r="F236" s="334">
        <v>8</v>
      </c>
      <c r="G236" s="334">
        <v>20</v>
      </c>
      <c r="H236" s="334">
        <v>0</v>
      </c>
      <c r="I236" s="334">
        <v>2</v>
      </c>
      <c r="J236" s="334"/>
      <c r="K236" s="334"/>
      <c r="L236" s="334"/>
      <c r="M236" s="334"/>
      <c r="N236" s="334"/>
      <c r="O236" s="334"/>
      <c r="P236" s="335">
        <f t="shared" si="8"/>
        <v>38</v>
      </c>
      <c r="Q236" s="336">
        <f t="shared" si="9"/>
        <v>2.9275808936825885E-2</v>
      </c>
      <c r="R236" s="328">
        <v>48285.489999847603</v>
      </c>
      <c r="S236" s="328">
        <v>44361.0700006224</v>
      </c>
    </row>
    <row r="237" spans="1:19" ht="15.75" customHeight="1" x14ac:dyDescent="0.25">
      <c r="A237" s="292" t="s">
        <v>733</v>
      </c>
      <c r="B237" s="333" t="s">
        <v>822</v>
      </c>
      <c r="C237" s="333" t="s">
        <v>753</v>
      </c>
      <c r="D237" s="334">
        <v>4</v>
      </c>
      <c r="E237" s="334">
        <v>0</v>
      </c>
      <c r="F237" s="334">
        <v>0</v>
      </c>
      <c r="G237" s="334">
        <v>0</v>
      </c>
      <c r="H237" s="334">
        <v>0</v>
      </c>
      <c r="I237" s="334">
        <v>0</v>
      </c>
      <c r="J237" s="334"/>
      <c r="K237" s="334"/>
      <c r="L237" s="334"/>
      <c r="M237" s="334"/>
      <c r="N237" s="334"/>
      <c r="O237" s="334"/>
      <c r="P237" s="335">
        <f t="shared" si="8"/>
        <v>4</v>
      </c>
      <c r="Q237" s="336">
        <f t="shared" si="9"/>
        <v>3.0816640986132513E-3</v>
      </c>
      <c r="R237" s="328">
        <v>29692.909999321098</v>
      </c>
      <c r="S237" s="328">
        <v>29692.909999321098</v>
      </c>
    </row>
    <row r="238" spans="1:19" ht="15.75" customHeight="1" x14ac:dyDescent="0.25">
      <c r="A238" s="292" t="s">
        <v>733</v>
      </c>
      <c r="B238" s="333">
        <v>737</v>
      </c>
      <c r="C238" s="333" t="s">
        <v>753</v>
      </c>
      <c r="D238" s="334">
        <v>0</v>
      </c>
      <c r="E238" s="334">
        <v>0</v>
      </c>
      <c r="F238" s="334">
        <v>0</v>
      </c>
      <c r="G238" s="334">
        <v>0</v>
      </c>
      <c r="H238" s="334">
        <v>0</v>
      </c>
      <c r="I238" s="334">
        <v>0</v>
      </c>
      <c r="J238" s="334"/>
      <c r="K238" s="334"/>
      <c r="L238" s="334"/>
      <c r="M238" s="334"/>
      <c r="N238" s="334"/>
      <c r="O238" s="334"/>
      <c r="P238" s="335">
        <f t="shared" si="8"/>
        <v>0</v>
      </c>
      <c r="Q238" s="336">
        <f t="shared" si="9"/>
        <v>0</v>
      </c>
      <c r="R238" s="322" t="s">
        <v>112</v>
      </c>
      <c r="S238" s="322" t="s">
        <v>112</v>
      </c>
    </row>
    <row r="239" spans="1:19" ht="15.75" customHeight="1" x14ac:dyDescent="0.25">
      <c r="A239" s="292" t="s">
        <v>733</v>
      </c>
      <c r="B239" s="333" t="s">
        <v>858</v>
      </c>
      <c r="C239" s="333" t="s">
        <v>753</v>
      </c>
      <c r="D239" s="334">
        <v>0</v>
      </c>
      <c r="E239" s="334">
        <v>0</v>
      </c>
      <c r="F239" s="334">
        <v>0</v>
      </c>
      <c r="G239" s="334">
        <v>0</v>
      </c>
      <c r="H239" s="334">
        <v>0</v>
      </c>
      <c r="I239" s="334">
        <v>0</v>
      </c>
      <c r="J239" s="334"/>
      <c r="K239" s="334"/>
      <c r="L239" s="334"/>
      <c r="M239" s="334"/>
      <c r="N239" s="334"/>
      <c r="O239" s="334"/>
      <c r="P239" s="335">
        <f t="shared" si="8"/>
        <v>0</v>
      </c>
      <c r="Q239" s="336">
        <f t="shared" si="9"/>
        <v>0</v>
      </c>
      <c r="R239" s="322" t="s">
        <v>112</v>
      </c>
      <c r="S239" s="322" t="s">
        <v>112</v>
      </c>
    </row>
    <row r="240" spans="1:19" ht="15.75" customHeight="1" x14ac:dyDescent="0.25">
      <c r="A240" s="292" t="s">
        <v>733</v>
      </c>
      <c r="B240" s="333">
        <v>757</v>
      </c>
      <c r="C240" s="333" t="s">
        <v>753</v>
      </c>
      <c r="D240" s="334">
        <v>0</v>
      </c>
      <c r="E240" s="334">
        <v>0</v>
      </c>
      <c r="F240" s="334">
        <v>0</v>
      </c>
      <c r="G240" s="334">
        <v>0</v>
      </c>
      <c r="H240" s="334">
        <v>0</v>
      </c>
      <c r="I240" s="334">
        <v>0</v>
      </c>
      <c r="J240" s="334"/>
      <c r="K240" s="334"/>
      <c r="L240" s="334"/>
      <c r="M240" s="334"/>
      <c r="N240" s="334"/>
      <c r="O240" s="334"/>
      <c r="P240" s="335">
        <f t="shared" si="8"/>
        <v>0</v>
      </c>
      <c r="Q240" s="336">
        <f t="shared" si="9"/>
        <v>0</v>
      </c>
      <c r="R240" s="322" t="s">
        <v>112</v>
      </c>
      <c r="S240" s="322" t="s">
        <v>112</v>
      </c>
    </row>
    <row r="241" spans="1:19" ht="15.75" customHeight="1" x14ac:dyDescent="0.25">
      <c r="A241" s="292" t="s">
        <v>733</v>
      </c>
      <c r="B241" s="333">
        <v>777</v>
      </c>
      <c r="C241" s="333" t="s">
        <v>753</v>
      </c>
      <c r="D241" s="334">
        <v>0</v>
      </c>
      <c r="E241" s="334">
        <v>0</v>
      </c>
      <c r="F241" s="334">
        <v>0</v>
      </c>
      <c r="G241" s="334">
        <v>0</v>
      </c>
      <c r="H241" s="334">
        <v>0</v>
      </c>
      <c r="I241" s="334">
        <v>0</v>
      </c>
      <c r="J241" s="334"/>
      <c r="K241" s="334"/>
      <c r="L241" s="334"/>
      <c r="M241" s="334"/>
      <c r="N241" s="334"/>
      <c r="O241" s="334"/>
      <c r="P241" s="335">
        <f t="shared" si="8"/>
        <v>0</v>
      </c>
      <c r="Q241" s="336">
        <f t="shared" si="9"/>
        <v>0</v>
      </c>
      <c r="R241" s="322" t="s">
        <v>112</v>
      </c>
      <c r="S241" s="322" t="s">
        <v>112</v>
      </c>
    </row>
    <row r="242" spans="1:19" ht="15.75" customHeight="1" x14ac:dyDescent="0.25">
      <c r="A242" s="292" t="s">
        <v>733</v>
      </c>
      <c r="B242" s="333" t="s">
        <v>859</v>
      </c>
      <c r="C242" s="333" t="s">
        <v>759</v>
      </c>
      <c r="D242" s="334">
        <v>0</v>
      </c>
      <c r="E242" s="334">
        <v>0</v>
      </c>
      <c r="F242" s="334">
        <v>0</v>
      </c>
      <c r="G242" s="334">
        <v>0</v>
      </c>
      <c r="H242" s="334">
        <v>0</v>
      </c>
      <c r="I242" s="334">
        <v>0</v>
      </c>
      <c r="J242" s="334"/>
      <c r="K242" s="334"/>
      <c r="L242" s="334"/>
      <c r="M242" s="334"/>
      <c r="N242" s="334"/>
      <c r="O242" s="334"/>
      <c r="P242" s="335">
        <f t="shared" si="8"/>
        <v>0</v>
      </c>
      <c r="Q242" s="336">
        <f t="shared" si="9"/>
        <v>0</v>
      </c>
      <c r="R242" s="322" t="s">
        <v>112</v>
      </c>
      <c r="S242" s="322" t="s">
        <v>112</v>
      </c>
    </row>
    <row r="243" spans="1:19" ht="15.75" customHeight="1" x14ac:dyDescent="0.25">
      <c r="A243" s="292" t="s">
        <v>733</v>
      </c>
      <c r="B243" s="333" t="s">
        <v>832</v>
      </c>
      <c r="C243" s="333" t="s">
        <v>753</v>
      </c>
      <c r="D243" s="334">
        <v>0</v>
      </c>
      <c r="E243" s="334">
        <v>0</v>
      </c>
      <c r="F243" s="334">
        <v>0</v>
      </c>
      <c r="G243" s="334">
        <v>0</v>
      </c>
      <c r="H243" s="334">
        <v>0</v>
      </c>
      <c r="I243" s="334">
        <v>0</v>
      </c>
      <c r="J243" s="334"/>
      <c r="K243" s="334"/>
      <c r="L243" s="334"/>
      <c r="M243" s="334"/>
      <c r="N243" s="334"/>
      <c r="O243" s="334"/>
      <c r="P243" s="335">
        <f t="shared" si="8"/>
        <v>0</v>
      </c>
      <c r="Q243" s="336">
        <f t="shared" si="9"/>
        <v>0</v>
      </c>
      <c r="R243" s="322" t="s">
        <v>112</v>
      </c>
      <c r="S243" s="322" t="s">
        <v>112</v>
      </c>
    </row>
    <row r="244" spans="1:19" ht="15.75" customHeight="1" x14ac:dyDescent="0.25">
      <c r="A244" s="292" t="s">
        <v>733</v>
      </c>
      <c r="B244" s="333" t="s">
        <v>775</v>
      </c>
      <c r="C244" s="333" t="s">
        <v>753</v>
      </c>
      <c r="D244" s="334">
        <v>0</v>
      </c>
      <c r="E244" s="334">
        <v>0</v>
      </c>
      <c r="F244" s="334">
        <v>0</v>
      </c>
      <c r="G244" s="334">
        <v>0</v>
      </c>
      <c r="H244" s="334">
        <v>0</v>
      </c>
      <c r="I244" s="334">
        <v>0</v>
      </c>
      <c r="J244" s="334"/>
      <c r="K244" s="334"/>
      <c r="L244" s="334"/>
      <c r="M244" s="334"/>
      <c r="N244" s="334"/>
      <c r="O244" s="334"/>
      <c r="P244" s="335">
        <f t="shared" si="8"/>
        <v>0</v>
      </c>
      <c r="Q244" s="336">
        <f t="shared" si="9"/>
        <v>0</v>
      </c>
      <c r="R244" s="322" t="s">
        <v>112</v>
      </c>
      <c r="S244" s="322" t="s">
        <v>112</v>
      </c>
    </row>
    <row r="245" spans="1:19" ht="15.75" customHeight="1" x14ac:dyDescent="0.25">
      <c r="A245" s="292" t="s">
        <v>733</v>
      </c>
      <c r="B245" s="333" t="s">
        <v>860</v>
      </c>
      <c r="C245" s="333" t="s">
        <v>753</v>
      </c>
      <c r="D245" s="334">
        <v>0</v>
      </c>
      <c r="E245" s="334">
        <v>0</v>
      </c>
      <c r="F245" s="334">
        <v>0</v>
      </c>
      <c r="G245" s="334">
        <v>0</v>
      </c>
      <c r="H245" s="334">
        <v>0</v>
      </c>
      <c r="I245" s="334">
        <v>0</v>
      </c>
      <c r="J245" s="334"/>
      <c r="K245" s="334"/>
      <c r="L245" s="334"/>
      <c r="M245" s="334"/>
      <c r="N245" s="334"/>
      <c r="O245" s="334"/>
      <c r="P245" s="335">
        <f t="shared" si="8"/>
        <v>0</v>
      </c>
      <c r="Q245" s="336">
        <f t="shared" si="9"/>
        <v>0</v>
      </c>
      <c r="R245" s="322" t="s">
        <v>112</v>
      </c>
      <c r="S245" s="322" t="s">
        <v>112</v>
      </c>
    </row>
    <row r="246" spans="1:19" ht="15.75" customHeight="1" x14ac:dyDescent="0.25">
      <c r="A246" s="292" t="s">
        <v>733</v>
      </c>
      <c r="B246" s="333" t="s">
        <v>861</v>
      </c>
      <c r="C246" s="333" t="s">
        <v>753</v>
      </c>
      <c r="D246" s="334">
        <v>0</v>
      </c>
      <c r="E246" s="334">
        <v>0</v>
      </c>
      <c r="F246" s="334">
        <v>0</v>
      </c>
      <c r="G246" s="334">
        <v>0</v>
      </c>
      <c r="H246" s="334">
        <v>0</v>
      </c>
      <c r="I246" s="334">
        <v>0</v>
      </c>
      <c r="J246" s="334"/>
      <c r="K246" s="334"/>
      <c r="L246" s="334"/>
      <c r="M246" s="334"/>
      <c r="N246" s="334"/>
      <c r="O246" s="334"/>
      <c r="P246" s="335">
        <f t="shared" si="8"/>
        <v>0</v>
      </c>
      <c r="Q246" s="336">
        <f t="shared" si="9"/>
        <v>0</v>
      </c>
      <c r="R246" s="322" t="s">
        <v>112</v>
      </c>
      <c r="S246" s="322" t="s">
        <v>112</v>
      </c>
    </row>
    <row r="247" spans="1:19" ht="15.75" customHeight="1" x14ac:dyDescent="0.25">
      <c r="A247" s="292" t="s">
        <v>733</v>
      </c>
      <c r="B247" s="333" t="s">
        <v>862</v>
      </c>
      <c r="C247" s="333" t="s">
        <v>753</v>
      </c>
      <c r="D247" s="334">
        <v>0</v>
      </c>
      <c r="E247" s="334">
        <v>0</v>
      </c>
      <c r="F247" s="334">
        <v>0</v>
      </c>
      <c r="G247" s="334">
        <v>0</v>
      </c>
      <c r="H247" s="334">
        <v>0</v>
      </c>
      <c r="I247" s="334">
        <v>0</v>
      </c>
      <c r="J247" s="334"/>
      <c r="K247" s="334"/>
      <c r="L247" s="334"/>
      <c r="M247" s="334"/>
      <c r="N247" s="334"/>
      <c r="O247" s="334"/>
      <c r="P247" s="335">
        <f t="shared" si="8"/>
        <v>0</v>
      </c>
      <c r="Q247" s="336">
        <f t="shared" si="9"/>
        <v>0</v>
      </c>
      <c r="R247" s="322" t="s">
        <v>112</v>
      </c>
      <c r="S247" s="322" t="s">
        <v>112</v>
      </c>
    </row>
    <row r="248" spans="1:19" ht="15.75" customHeight="1" x14ac:dyDescent="0.25">
      <c r="A248" s="292" t="s">
        <v>733</v>
      </c>
      <c r="B248" s="333" t="s">
        <v>863</v>
      </c>
      <c r="C248" s="333" t="s">
        <v>753</v>
      </c>
      <c r="D248" s="334">
        <v>0</v>
      </c>
      <c r="E248" s="334">
        <v>0</v>
      </c>
      <c r="F248" s="334">
        <v>0</v>
      </c>
      <c r="G248" s="334">
        <v>0</v>
      </c>
      <c r="H248" s="334">
        <v>0</v>
      </c>
      <c r="I248" s="334">
        <v>0</v>
      </c>
      <c r="J248" s="334"/>
      <c r="K248" s="334"/>
      <c r="L248" s="334"/>
      <c r="M248" s="334"/>
      <c r="N248" s="334"/>
      <c r="O248" s="334"/>
      <c r="P248" s="335">
        <f t="shared" si="8"/>
        <v>0</v>
      </c>
      <c r="Q248" s="336">
        <f t="shared" si="9"/>
        <v>0</v>
      </c>
      <c r="R248" s="322" t="s">
        <v>112</v>
      </c>
      <c r="S248" s="322" t="s">
        <v>112</v>
      </c>
    </row>
    <row r="249" spans="1:19" ht="15.75" customHeight="1" x14ac:dyDescent="0.25">
      <c r="A249" s="292" t="s">
        <v>733</v>
      </c>
      <c r="B249" s="333" t="s">
        <v>864</v>
      </c>
      <c r="C249" s="333" t="s">
        <v>753</v>
      </c>
      <c r="D249" s="334">
        <v>0</v>
      </c>
      <c r="E249" s="334">
        <v>0</v>
      </c>
      <c r="F249" s="334">
        <v>0</v>
      </c>
      <c r="G249" s="334">
        <v>0</v>
      </c>
      <c r="H249" s="334">
        <v>0</v>
      </c>
      <c r="I249" s="334">
        <v>0</v>
      </c>
      <c r="J249" s="334"/>
      <c r="K249" s="334"/>
      <c r="L249" s="334"/>
      <c r="M249" s="334"/>
      <c r="N249" s="334"/>
      <c r="O249" s="334"/>
      <c r="P249" s="335">
        <f t="shared" si="8"/>
        <v>0</v>
      </c>
      <c r="Q249" s="336">
        <f t="shared" si="9"/>
        <v>0</v>
      </c>
      <c r="R249" s="322" t="s">
        <v>112</v>
      </c>
      <c r="S249" s="322" t="s">
        <v>112</v>
      </c>
    </row>
    <row r="250" spans="1:19" ht="15.75" customHeight="1" x14ac:dyDescent="0.25">
      <c r="A250" s="292" t="s">
        <v>865</v>
      </c>
      <c r="B250" s="333" t="s">
        <v>765</v>
      </c>
      <c r="C250" s="333" t="s">
        <v>755</v>
      </c>
      <c r="D250" s="334">
        <v>0</v>
      </c>
      <c r="E250" s="334">
        <v>0</v>
      </c>
      <c r="F250" s="334">
        <v>0</v>
      </c>
      <c r="G250" s="334">
        <v>0</v>
      </c>
      <c r="H250" s="334">
        <v>0</v>
      </c>
      <c r="I250" s="334">
        <v>0</v>
      </c>
      <c r="J250" s="334"/>
      <c r="K250" s="334"/>
      <c r="L250" s="334"/>
      <c r="M250" s="334"/>
      <c r="N250" s="334"/>
      <c r="O250" s="334"/>
      <c r="P250" s="335">
        <f t="shared" si="8"/>
        <v>0</v>
      </c>
      <c r="Q250" s="336">
        <f t="shared" si="9"/>
        <v>0</v>
      </c>
      <c r="R250" s="322" t="s">
        <v>112</v>
      </c>
      <c r="S250" s="322" t="s">
        <v>112</v>
      </c>
    </row>
    <row r="251" spans="1:19" ht="15.75" customHeight="1" x14ac:dyDescent="0.25">
      <c r="A251" s="292" t="s">
        <v>1554</v>
      </c>
      <c r="B251" s="333" t="s">
        <v>1568</v>
      </c>
      <c r="C251" s="333" t="s">
        <v>753</v>
      </c>
      <c r="D251" s="334">
        <v>0</v>
      </c>
      <c r="E251" s="334">
        <v>0</v>
      </c>
      <c r="F251" s="334">
        <v>0</v>
      </c>
      <c r="G251" s="334">
        <v>0</v>
      </c>
      <c r="H251" s="334">
        <v>0</v>
      </c>
      <c r="I251" s="334">
        <v>0</v>
      </c>
      <c r="J251" s="334"/>
      <c r="K251" s="334"/>
      <c r="L251" s="334"/>
      <c r="M251" s="334"/>
      <c r="N251" s="334"/>
      <c r="O251" s="334"/>
      <c r="P251" s="335">
        <f t="shared" si="8"/>
        <v>0</v>
      </c>
      <c r="Q251" s="336">
        <f t="shared" si="9"/>
        <v>0</v>
      </c>
      <c r="R251" s="322" t="s">
        <v>112</v>
      </c>
      <c r="S251" s="322" t="s">
        <v>112</v>
      </c>
    </row>
    <row r="252" spans="1:19" ht="15.75" customHeight="1" x14ac:dyDescent="0.25">
      <c r="A252" s="292" t="s">
        <v>167</v>
      </c>
      <c r="B252" s="333" t="s">
        <v>866</v>
      </c>
      <c r="C252" s="333" t="s">
        <v>759</v>
      </c>
      <c r="D252" s="334">
        <v>0</v>
      </c>
      <c r="E252" s="334">
        <v>0</v>
      </c>
      <c r="F252" s="334">
        <v>0</v>
      </c>
      <c r="G252" s="334">
        <v>0</v>
      </c>
      <c r="H252" s="334">
        <v>0</v>
      </c>
      <c r="I252" s="334">
        <v>0</v>
      </c>
      <c r="J252" s="334"/>
      <c r="K252" s="334"/>
      <c r="L252" s="334"/>
      <c r="M252" s="334"/>
      <c r="N252" s="334"/>
      <c r="O252" s="334"/>
      <c r="P252" s="335">
        <f t="shared" si="8"/>
        <v>0</v>
      </c>
      <c r="Q252" s="336">
        <f t="shared" si="9"/>
        <v>0</v>
      </c>
      <c r="R252" s="322" t="s">
        <v>112</v>
      </c>
      <c r="S252" s="322" t="s">
        <v>112</v>
      </c>
    </row>
    <row r="253" spans="1:19" ht="15.75" customHeight="1" x14ac:dyDescent="0.25">
      <c r="A253" s="292" t="s">
        <v>167</v>
      </c>
      <c r="B253" s="333" t="s">
        <v>833</v>
      </c>
      <c r="C253" s="333" t="s">
        <v>759</v>
      </c>
      <c r="D253" s="334">
        <v>0</v>
      </c>
      <c r="E253" s="334">
        <v>4</v>
      </c>
      <c r="F253" s="334">
        <v>0</v>
      </c>
      <c r="G253" s="334">
        <v>2</v>
      </c>
      <c r="H253" s="334">
        <v>0</v>
      </c>
      <c r="I253" s="334">
        <v>0</v>
      </c>
      <c r="J253" s="334"/>
      <c r="K253" s="334"/>
      <c r="L253" s="334"/>
      <c r="M253" s="334"/>
      <c r="N253" s="334"/>
      <c r="O253" s="334"/>
      <c r="P253" s="335">
        <f t="shared" si="8"/>
        <v>6</v>
      </c>
      <c r="Q253" s="336">
        <f t="shared" si="9"/>
        <v>4.6224961479198771E-3</v>
      </c>
      <c r="R253" s="322" t="s">
        <v>112</v>
      </c>
      <c r="S253" s="322" t="s">
        <v>112</v>
      </c>
    </row>
    <row r="254" spans="1:19" ht="15.75" customHeight="1" x14ac:dyDescent="0.25">
      <c r="A254" s="292" t="s">
        <v>167</v>
      </c>
      <c r="B254" s="333" t="s">
        <v>1638</v>
      </c>
      <c r="C254" s="333" t="s">
        <v>759</v>
      </c>
      <c r="D254" s="334">
        <v>0</v>
      </c>
      <c r="E254" s="334">
        <v>0</v>
      </c>
      <c r="F254" s="334">
        <v>0</v>
      </c>
      <c r="G254" s="334">
        <v>0</v>
      </c>
      <c r="H254" s="334">
        <v>0</v>
      </c>
      <c r="I254" s="334">
        <v>0</v>
      </c>
      <c r="J254" s="334"/>
      <c r="K254" s="334"/>
      <c r="L254" s="334"/>
      <c r="M254" s="334"/>
      <c r="N254" s="334"/>
      <c r="O254" s="334"/>
      <c r="P254" s="335">
        <f t="shared" si="8"/>
        <v>0</v>
      </c>
      <c r="Q254" s="336">
        <f t="shared" si="9"/>
        <v>0</v>
      </c>
      <c r="R254" s="322"/>
      <c r="S254" s="322"/>
    </row>
    <row r="255" spans="1:19" ht="15.75" customHeight="1" x14ac:dyDescent="0.25">
      <c r="A255" s="292" t="s">
        <v>167</v>
      </c>
      <c r="B255" s="333" t="s">
        <v>2180</v>
      </c>
      <c r="C255" s="333" t="s">
        <v>759</v>
      </c>
      <c r="D255" s="334">
        <v>0</v>
      </c>
      <c r="E255" s="334">
        <v>0</v>
      </c>
      <c r="F255" s="334">
        <v>0</v>
      </c>
      <c r="G255" s="334">
        <v>0</v>
      </c>
      <c r="H255" s="334">
        <v>0</v>
      </c>
      <c r="I255" s="334">
        <v>0</v>
      </c>
      <c r="J255" s="334"/>
      <c r="K255" s="334"/>
      <c r="L255" s="334"/>
      <c r="M255" s="334"/>
      <c r="N255" s="334"/>
      <c r="O255" s="334"/>
      <c r="P255" s="335">
        <f t="shared" si="8"/>
        <v>0</v>
      </c>
      <c r="Q255" s="336">
        <f t="shared" si="9"/>
        <v>0</v>
      </c>
      <c r="R255" s="322"/>
      <c r="S255" s="322"/>
    </row>
    <row r="256" spans="1:19" ht="15.75" customHeight="1" x14ac:dyDescent="0.25">
      <c r="A256" s="292" t="s">
        <v>167</v>
      </c>
      <c r="B256" s="333" t="s">
        <v>812</v>
      </c>
      <c r="C256" s="333" t="s">
        <v>759</v>
      </c>
      <c r="D256" s="334">
        <v>0</v>
      </c>
      <c r="E256" s="334">
        <v>0</v>
      </c>
      <c r="F256" s="334">
        <v>0</v>
      </c>
      <c r="G256" s="334">
        <v>0</v>
      </c>
      <c r="H256" s="334">
        <v>6</v>
      </c>
      <c r="I256" s="334">
        <v>0</v>
      </c>
      <c r="J256" s="334"/>
      <c r="K256" s="334"/>
      <c r="L256" s="334"/>
      <c r="M256" s="334"/>
      <c r="N256" s="334"/>
      <c r="O256" s="334"/>
      <c r="P256" s="335">
        <f t="shared" si="8"/>
        <v>6</v>
      </c>
      <c r="Q256" s="336">
        <f t="shared" si="9"/>
        <v>4.6224961479198771E-3</v>
      </c>
      <c r="R256" s="322" t="s">
        <v>112</v>
      </c>
      <c r="S256" s="322" t="s">
        <v>112</v>
      </c>
    </row>
    <row r="257" spans="1:19" ht="15.75" customHeight="1" x14ac:dyDescent="0.25">
      <c r="A257" s="292" t="s">
        <v>167</v>
      </c>
      <c r="B257" s="333" t="s">
        <v>813</v>
      </c>
      <c r="C257" s="333" t="s">
        <v>755</v>
      </c>
      <c r="D257" s="334">
        <v>0</v>
      </c>
      <c r="E257" s="334">
        <v>0</v>
      </c>
      <c r="F257" s="334">
        <v>0</v>
      </c>
      <c r="G257" s="334">
        <v>0</v>
      </c>
      <c r="H257" s="334">
        <v>0</v>
      </c>
      <c r="I257" s="334">
        <v>0</v>
      </c>
      <c r="J257" s="334"/>
      <c r="K257" s="334"/>
      <c r="L257" s="334"/>
      <c r="M257" s="334"/>
      <c r="N257" s="334"/>
      <c r="O257" s="334"/>
      <c r="P257" s="335">
        <f t="shared" si="8"/>
        <v>0</v>
      </c>
      <c r="Q257" s="336">
        <f t="shared" si="9"/>
        <v>0</v>
      </c>
      <c r="R257" s="322" t="s">
        <v>112</v>
      </c>
      <c r="S257" s="322" t="s">
        <v>112</v>
      </c>
    </row>
    <row r="258" spans="1:19" ht="15.75" customHeight="1" x14ac:dyDescent="0.25">
      <c r="A258" s="292" t="s">
        <v>167</v>
      </c>
      <c r="B258" s="333" t="s">
        <v>1468</v>
      </c>
      <c r="C258" s="333" t="s">
        <v>753</v>
      </c>
      <c r="D258" s="334">
        <v>0</v>
      </c>
      <c r="E258" s="334">
        <v>0</v>
      </c>
      <c r="F258" s="334">
        <v>0</v>
      </c>
      <c r="G258" s="334">
        <v>0</v>
      </c>
      <c r="H258" s="334">
        <v>0</v>
      </c>
      <c r="I258" s="334">
        <v>0</v>
      </c>
      <c r="J258" s="334"/>
      <c r="K258" s="334"/>
      <c r="L258" s="334"/>
      <c r="M258" s="334"/>
      <c r="N258" s="334"/>
      <c r="O258" s="334"/>
      <c r="P258" s="335">
        <f t="shared" si="8"/>
        <v>0</v>
      </c>
      <c r="Q258" s="336">
        <f t="shared" si="9"/>
        <v>0</v>
      </c>
      <c r="R258" s="322" t="s">
        <v>112</v>
      </c>
      <c r="S258" s="322" t="s">
        <v>112</v>
      </c>
    </row>
    <row r="259" spans="1:19" ht="15.75" customHeight="1" x14ac:dyDescent="0.25">
      <c r="A259" s="292" t="s">
        <v>167</v>
      </c>
      <c r="B259" s="333" t="s">
        <v>608</v>
      </c>
      <c r="C259" s="333" t="s">
        <v>755</v>
      </c>
      <c r="D259" s="334">
        <v>0</v>
      </c>
      <c r="E259" s="334">
        <v>8</v>
      </c>
      <c r="F259" s="334">
        <v>0</v>
      </c>
      <c r="G259" s="334">
        <v>4</v>
      </c>
      <c r="H259" s="334">
        <v>0</v>
      </c>
      <c r="I259" s="334">
        <v>0</v>
      </c>
      <c r="J259" s="334"/>
      <c r="K259" s="334"/>
      <c r="L259" s="334"/>
      <c r="M259" s="334"/>
      <c r="N259" s="334"/>
      <c r="O259" s="334"/>
      <c r="P259" s="335">
        <f t="shared" si="8"/>
        <v>12</v>
      </c>
      <c r="Q259" s="336">
        <f t="shared" si="9"/>
        <v>9.2449922958397542E-3</v>
      </c>
      <c r="R259" s="328">
        <v>6802.1200004433704</v>
      </c>
      <c r="S259" s="328">
        <v>4126.3200006136603</v>
      </c>
    </row>
    <row r="260" spans="1:19" ht="15.75" customHeight="1" x14ac:dyDescent="0.25">
      <c r="A260" s="292" t="s">
        <v>167</v>
      </c>
      <c r="B260" s="333" t="s">
        <v>801</v>
      </c>
      <c r="C260" s="333" t="s">
        <v>755</v>
      </c>
      <c r="D260" s="334">
        <v>0</v>
      </c>
      <c r="E260" s="334">
        <v>0</v>
      </c>
      <c r="F260" s="334">
        <v>0</v>
      </c>
      <c r="G260" s="334">
        <v>0</v>
      </c>
      <c r="H260" s="334">
        <v>0</v>
      </c>
      <c r="I260" s="334">
        <v>0</v>
      </c>
      <c r="J260" s="334"/>
      <c r="K260" s="334"/>
      <c r="L260" s="334"/>
      <c r="M260" s="334"/>
      <c r="N260" s="334"/>
      <c r="O260" s="334"/>
      <c r="P260" s="335">
        <f t="shared" ref="P260:P320" si="10">SUM(D260:O260)</f>
        <v>0</v>
      </c>
      <c r="Q260" s="336">
        <f t="shared" ref="Q260:Q320" si="11">+P260/$P$321</f>
        <v>0</v>
      </c>
      <c r="R260" s="328">
        <v>5001.6599996094901</v>
      </c>
      <c r="S260" s="328">
        <v>5001.6599996094901</v>
      </c>
    </row>
    <row r="261" spans="1:19" ht="15.75" customHeight="1" x14ac:dyDescent="0.25">
      <c r="A261" s="292" t="s">
        <v>167</v>
      </c>
      <c r="B261" s="333" t="s">
        <v>1948</v>
      </c>
      <c r="C261" s="333" t="s">
        <v>759</v>
      </c>
      <c r="D261" s="334">
        <v>0</v>
      </c>
      <c r="E261" s="334">
        <v>0</v>
      </c>
      <c r="F261" s="334">
        <v>0</v>
      </c>
      <c r="G261" s="334">
        <v>2</v>
      </c>
      <c r="H261" s="334">
        <v>0</v>
      </c>
      <c r="I261" s="334">
        <v>0</v>
      </c>
      <c r="J261" s="334"/>
      <c r="K261" s="334"/>
      <c r="L261" s="334"/>
      <c r="M261" s="334"/>
      <c r="N261" s="334"/>
      <c r="O261" s="334"/>
      <c r="P261" s="335">
        <f t="shared" si="10"/>
        <v>2</v>
      </c>
      <c r="Q261" s="336">
        <f t="shared" si="11"/>
        <v>1.5408320493066256E-3</v>
      </c>
      <c r="R261" s="328"/>
      <c r="S261" s="328"/>
    </row>
    <row r="262" spans="1:19" ht="15.75" customHeight="1" x14ac:dyDescent="0.25">
      <c r="A262" s="292" t="s">
        <v>2196</v>
      </c>
      <c r="B262" s="333" t="s">
        <v>2201</v>
      </c>
      <c r="C262" s="333" t="s">
        <v>753</v>
      </c>
      <c r="D262" s="334">
        <v>0</v>
      </c>
      <c r="E262" s="334">
        <v>0</v>
      </c>
      <c r="F262" s="334">
        <v>0</v>
      </c>
      <c r="G262" s="334">
        <v>0</v>
      </c>
      <c r="H262" s="334">
        <v>0</v>
      </c>
      <c r="I262" s="334">
        <v>0</v>
      </c>
      <c r="J262" s="334"/>
      <c r="K262" s="334"/>
      <c r="L262" s="334"/>
      <c r="M262" s="334"/>
      <c r="N262" s="334"/>
      <c r="O262" s="334"/>
      <c r="P262" s="335">
        <f t="shared" si="10"/>
        <v>0</v>
      </c>
      <c r="Q262" s="336">
        <f t="shared" si="11"/>
        <v>0</v>
      </c>
      <c r="R262" s="328"/>
      <c r="S262" s="328"/>
    </row>
    <row r="263" spans="1:19" ht="15.75" customHeight="1" x14ac:dyDescent="0.25">
      <c r="A263" s="292" t="s">
        <v>169</v>
      </c>
      <c r="B263" s="333">
        <v>236021</v>
      </c>
      <c r="C263" s="333" t="s">
        <v>759</v>
      </c>
      <c r="D263" s="334">
        <v>0</v>
      </c>
      <c r="E263" s="334">
        <v>0</v>
      </c>
      <c r="F263" s="334">
        <v>0</v>
      </c>
      <c r="G263" s="334">
        <v>0</v>
      </c>
      <c r="H263" s="334">
        <v>0</v>
      </c>
      <c r="I263" s="334">
        <v>0</v>
      </c>
      <c r="J263" s="334"/>
      <c r="K263" s="334"/>
      <c r="L263" s="334"/>
      <c r="M263" s="334"/>
      <c r="N263" s="334"/>
      <c r="O263" s="334"/>
      <c r="P263" s="335">
        <f t="shared" si="10"/>
        <v>0</v>
      </c>
      <c r="Q263" s="336">
        <f t="shared" si="11"/>
        <v>0</v>
      </c>
      <c r="R263" s="322" t="s">
        <v>112</v>
      </c>
      <c r="S263" s="322" t="s">
        <v>112</v>
      </c>
    </row>
    <row r="264" spans="1:19" ht="15.75" customHeight="1" x14ac:dyDescent="0.25">
      <c r="A264" s="292" t="s">
        <v>2151</v>
      </c>
      <c r="B264" s="333" t="s">
        <v>2153</v>
      </c>
      <c r="C264" s="333" t="s">
        <v>86</v>
      </c>
      <c r="D264" s="334">
        <v>0</v>
      </c>
      <c r="E264" s="334">
        <v>0</v>
      </c>
      <c r="F264" s="334">
        <v>0</v>
      </c>
      <c r="G264" s="334">
        <v>0</v>
      </c>
      <c r="H264" s="334">
        <v>0</v>
      </c>
      <c r="I264" s="334">
        <v>0</v>
      </c>
      <c r="J264" s="334"/>
      <c r="K264" s="334"/>
      <c r="L264" s="334"/>
      <c r="M264" s="334"/>
      <c r="N264" s="334"/>
      <c r="O264" s="334"/>
      <c r="P264" s="335">
        <f t="shared" si="10"/>
        <v>0</v>
      </c>
      <c r="Q264" s="336">
        <f t="shared" si="11"/>
        <v>0</v>
      </c>
      <c r="R264" s="322"/>
      <c r="S264" s="322"/>
    </row>
    <row r="265" spans="1:19" ht="15.75" customHeight="1" x14ac:dyDescent="0.25">
      <c r="A265" s="292" t="s">
        <v>153</v>
      </c>
      <c r="B265" s="333" t="s">
        <v>867</v>
      </c>
      <c r="C265" s="333" t="s">
        <v>86</v>
      </c>
      <c r="D265" s="334">
        <v>0</v>
      </c>
      <c r="E265" s="334">
        <v>0</v>
      </c>
      <c r="F265" s="334">
        <v>0</v>
      </c>
      <c r="G265" s="334">
        <v>0</v>
      </c>
      <c r="H265" s="334">
        <v>0</v>
      </c>
      <c r="I265" s="334">
        <v>0</v>
      </c>
      <c r="J265" s="334"/>
      <c r="K265" s="334"/>
      <c r="L265" s="334"/>
      <c r="M265" s="334"/>
      <c r="N265" s="334"/>
      <c r="O265" s="334"/>
      <c r="P265" s="335">
        <f t="shared" si="10"/>
        <v>0</v>
      </c>
      <c r="Q265" s="336">
        <f t="shared" si="11"/>
        <v>0</v>
      </c>
      <c r="R265" s="322" t="s">
        <v>112</v>
      </c>
      <c r="S265" s="322" t="s">
        <v>112</v>
      </c>
    </row>
    <row r="266" spans="1:19" ht="15.75" customHeight="1" x14ac:dyDescent="0.25">
      <c r="A266" s="292" t="s">
        <v>153</v>
      </c>
      <c r="B266" s="333" t="s">
        <v>1601</v>
      </c>
      <c r="C266" s="333" t="s">
        <v>86</v>
      </c>
      <c r="D266" s="334">
        <v>0</v>
      </c>
      <c r="E266" s="334">
        <v>0</v>
      </c>
      <c r="F266" s="334">
        <v>0</v>
      </c>
      <c r="G266" s="334">
        <v>0</v>
      </c>
      <c r="H266" s="334">
        <v>0</v>
      </c>
      <c r="I266" s="334">
        <v>0</v>
      </c>
      <c r="J266" s="334"/>
      <c r="K266" s="334"/>
      <c r="L266" s="334"/>
      <c r="M266" s="334"/>
      <c r="N266" s="334"/>
      <c r="O266" s="334"/>
      <c r="P266" s="335">
        <f t="shared" si="10"/>
        <v>0</v>
      </c>
      <c r="Q266" s="336">
        <f t="shared" si="11"/>
        <v>0</v>
      </c>
      <c r="R266" s="322"/>
      <c r="S266" s="322"/>
    </row>
    <row r="267" spans="1:19" ht="15.75" customHeight="1" x14ac:dyDescent="0.25">
      <c r="A267" s="292" t="s">
        <v>153</v>
      </c>
      <c r="B267" s="333" t="s">
        <v>1614</v>
      </c>
      <c r="C267" s="333" t="s">
        <v>86</v>
      </c>
      <c r="D267" s="334">
        <v>0</v>
      </c>
      <c r="E267" s="334">
        <v>0</v>
      </c>
      <c r="F267" s="334">
        <v>0</v>
      </c>
      <c r="G267" s="334">
        <v>0</v>
      </c>
      <c r="H267" s="334">
        <v>0</v>
      </c>
      <c r="I267" s="334">
        <v>0</v>
      </c>
      <c r="J267" s="334"/>
      <c r="K267" s="334"/>
      <c r="L267" s="334"/>
      <c r="M267" s="334"/>
      <c r="N267" s="334"/>
      <c r="O267" s="334"/>
      <c r="P267" s="335">
        <f t="shared" si="10"/>
        <v>0</v>
      </c>
      <c r="Q267" s="336">
        <f t="shared" si="11"/>
        <v>0</v>
      </c>
      <c r="R267" s="322"/>
      <c r="S267" s="322"/>
    </row>
    <row r="268" spans="1:19" ht="15.75" customHeight="1" x14ac:dyDescent="0.25">
      <c r="A268" s="292" t="s">
        <v>153</v>
      </c>
      <c r="B268" s="333" t="s">
        <v>868</v>
      </c>
      <c r="C268" s="333" t="s">
        <v>753</v>
      </c>
      <c r="D268" s="334">
        <v>0</v>
      </c>
      <c r="E268" s="334">
        <v>0</v>
      </c>
      <c r="F268" s="334">
        <v>0</v>
      </c>
      <c r="G268" s="334">
        <v>0</v>
      </c>
      <c r="H268" s="334">
        <v>0</v>
      </c>
      <c r="I268" s="334">
        <v>0</v>
      </c>
      <c r="J268" s="334"/>
      <c r="K268" s="334"/>
      <c r="L268" s="334"/>
      <c r="M268" s="334"/>
      <c r="N268" s="334"/>
      <c r="O268" s="334"/>
      <c r="P268" s="335">
        <f t="shared" si="10"/>
        <v>0</v>
      </c>
      <c r="Q268" s="336">
        <f t="shared" si="11"/>
        <v>0</v>
      </c>
      <c r="R268" s="322" t="s">
        <v>112</v>
      </c>
      <c r="S268" s="322" t="s">
        <v>112</v>
      </c>
    </row>
    <row r="269" spans="1:19" ht="15.75" customHeight="1" x14ac:dyDescent="0.25">
      <c r="A269" s="292" t="s">
        <v>153</v>
      </c>
      <c r="B269" s="333" t="s">
        <v>2262</v>
      </c>
      <c r="C269" s="333" t="s">
        <v>86</v>
      </c>
      <c r="D269" s="334">
        <v>0</v>
      </c>
      <c r="E269" s="334">
        <v>0</v>
      </c>
      <c r="F269" s="334">
        <v>0</v>
      </c>
      <c r="G269" s="334">
        <v>0</v>
      </c>
      <c r="H269" s="334">
        <v>0</v>
      </c>
      <c r="I269" s="334">
        <v>0</v>
      </c>
      <c r="J269" s="334"/>
      <c r="K269" s="334"/>
      <c r="L269" s="334"/>
      <c r="M269" s="334"/>
      <c r="N269" s="334"/>
      <c r="O269" s="334"/>
      <c r="P269" s="335">
        <f t="shared" si="10"/>
        <v>0</v>
      </c>
      <c r="Q269" s="336">
        <f t="shared" si="11"/>
        <v>0</v>
      </c>
      <c r="R269" s="322"/>
      <c r="S269" s="322"/>
    </row>
    <row r="270" spans="1:19" ht="15.75" customHeight="1" x14ac:dyDescent="0.25">
      <c r="A270" s="292" t="s">
        <v>153</v>
      </c>
      <c r="B270" s="333" t="s">
        <v>1623</v>
      </c>
      <c r="C270" s="333" t="s">
        <v>86</v>
      </c>
      <c r="D270" s="334">
        <v>0</v>
      </c>
      <c r="E270" s="334">
        <v>0</v>
      </c>
      <c r="F270" s="334">
        <v>0</v>
      </c>
      <c r="G270" s="334">
        <v>0</v>
      </c>
      <c r="H270" s="334">
        <v>4</v>
      </c>
      <c r="I270" s="334">
        <v>0</v>
      </c>
      <c r="J270" s="334"/>
      <c r="K270" s="334"/>
      <c r="L270" s="334"/>
      <c r="M270" s="334"/>
      <c r="N270" s="334"/>
      <c r="O270" s="334"/>
      <c r="P270" s="335">
        <f t="shared" si="10"/>
        <v>4</v>
      </c>
      <c r="Q270" s="336">
        <f t="shared" si="11"/>
        <v>3.0816640986132513E-3</v>
      </c>
      <c r="R270" s="322" t="s">
        <v>112</v>
      </c>
      <c r="S270" s="322" t="s">
        <v>112</v>
      </c>
    </row>
    <row r="271" spans="1:19" ht="15.75" customHeight="1" x14ac:dyDescent="0.25">
      <c r="A271" s="292" t="s">
        <v>153</v>
      </c>
      <c r="B271" s="333" t="s">
        <v>2441</v>
      </c>
      <c r="C271" s="333" t="s">
        <v>753</v>
      </c>
      <c r="D271" s="334">
        <v>0</v>
      </c>
      <c r="E271" s="334">
        <v>0</v>
      </c>
      <c r="F271" s="334">
        <v>3</v>
      </c>
      <c r="G271" s="334">
        <v>0</v>
      </c>
      <c r="H271" s="334">
        <v>0</v>
      </c>
      <c r="I271" s="334">
        <v>0</v>
      </c>
      <c r="J271" s="334"/>
      <c r="K271" s="334"/>
      <c r="L271" s="334"/>
      <c r="M271" s="334"/>
      <c r="N271" s="334"/>
      <c r="O271" s="334"/>
      <c r="P271" s="335">
        <f t="shared" si="10"/>
        <v>3</v>
      </c>
      <c r="Q271" s="336">
        <f t="shared" si="11"/>
        <v>2.3112480739599386E-3</v>
      </c>
      <c r="R271" s="322"/>
      <c r="S271" s="322"/>
    </row>
    <row r="272" spans="1:19" ht="15.75" customHeight="1" x14ac:dyDescent="0.25">
      <c r="A272" s="292" t="s">
        <v>153</v>
      </c>
      <c r="B272" s="333" t="s">
        <v>1637</v>
      </c>
      <c r="C272" s="333" t="s">
        <v>753</v>
      </c>
      <c r="D272" s="334">
        <v>0</v>
      </c>
      <c r="E272" s="334">
        <v>0</v>
      </c>
      <c r="F272" s="334">
        <v>0</v>
      </c>
      <c r="G272" s="334">
        <v>0</v>
      </c>
      <c r="H272" s="334">
        <v>0</v>
      </c>
      <c r="I272" s="334">
        <v>0</v>
      </c>
      <c r="J272" s="334"/>
      <c r="K272" s="334"/>
      <c r="L272" s="334"/>
      <c r="M272" s="334"/>
      <c r="N272" s="334"/>
      <c r="O272" s="334"/>
      <c r="P272" s="335">
        <f t="shared" si="10"/>
        <v>0</v>
      </c>
      <c r="Q272" s="336">
        <f t="shared" si="11"/>
        <v>0</v>
      </c>
      <c r="R272" s="322"/>
      <c r="S272" s="322"/>
    </row>
    <row r="273" spans="1:19" ht="15.75" customHeight="1" x14ac:dyDescent="0.25">
      <c r="A273" s="292" t="s">
        <v>153</v>
      </c>
      <c r="B273" s="333" t="s">
        <v>869</v>
      </c>
      <c r="C273" s="333" t="s">
        <v>753</v>
      </c>
      <c r="D273" s="334">
        <v>0</v>
      </c>
      <c r="E273" s="334">
        <v>0</v>
      </c>
      <c r="F273" s="334">
        <v>0</v>
      </c>
      <c r="G273" s="334">
        <v>0</v>
      </c>
      <c r="H273" s="334">
        <v>0</v>
      </c>
      <c r="I273" s="334">
        <v>0</v>
      </c>
      <c r="J273" s="334"/>
      <c r="K273" s="334"/>
      <c r="L273" s="334"/>
      <c r="M273" s="334"/>
      <c r="N273" s="334"/>
      <c r="O273" s="334"/>
      <c r="P273" s="335">
        <f t="shared" si="10"/>
        <v>0</v>
      </c>
      <c r="Q273" s="336">
        <f t="shared" si="11"/>
        <v>0</v>
      </c>
      <c r="R273" s="322" t="s">
        <v>112</v>
      </c>
      <c r="S273" s="322" t="s">
        <v>112</v>
      </c>
    </row>
    <row r="274" spans="1:19" ht="15.75" customHeight="1" x14ac:dyDescent="0.25">
      <c r="A274" s="292" t="s">
        <v>153</v>
      </c>
      <c r="B274" s="333" t="s">
        <v>846</v>
      </c>
      <c r="C274" s="333" t="s">
        <v>753</v>
      </c>
      <c r="D274" s="334">
        <v>0</v>
      </c>
      <c r="E274" s="334">
        <v>0</v>
      </c>
      <c r="F274" s="334">
        <v>0</v>
      </c>
      <c r="G274" s="334">
        <v>0</v>
      </c>
      <c r="H274" s="334">
        <v>0</v>
      </c>
      <c r="I274" s="334">
        <v>0</v>
      </c>
      <c r="J274" s="334"/>
      <c r="K274" s="334"/>
      <c r="L274" s="334"/>
      <c r="M274" s="334"/>
      <c r="N274" s="334"/>
      <c r="O274" s="334"/>
      <c r="P274" s="335">
        <f t="shared" si="10"/>
        <v>0</v>
      </c>
      <c r="Q274" s="336">
        <f t="shared" si="11"/>
        <v>0</v>
      </c>
      <c r="R274" s="322" t="s">
        <v>112</v>
      </c>
      <c r="S274" s="322" t="s">
        <v>112</v>
      </c>
    </row>
    <row r="275" spans="1:19" ht="15.75" customHeight="1" x14ac:dyDescent="0.25">
      <c r="A275" s="292" t="s">
        <v>153</v>
      </c>
      <c r="B275" s="333" t="s">
        <v>2167</v>
      </c>
      <c r="C275" s="333" t="s">
        <v>753</v>
      </c>
      <c r="D275" s="334">
        <v>0</v>
      </c>
      <c r="E275" s="334">
        <v>0</v>
      </c>
      <c r="F275" s="334">
        <v>0</v>
      </c>
      <c r="G275" s="334">
        <v>0</v>
      </c>
      <c r="H275" s="334">
        <v>0</v>
      </c>
      <c r="I275" s="334">
        <v>0</v>
      </c>
      <c r="J275" s="334"/>
      <c r="K275" s="334"/>
      <c r="L275" s="334"/>
      <c r="M275" s="334"/>
      <c r="N275" s="334"/>
      <c r="O275" s="334"/>
      <c r="P275" s="335">
        <f t="shared" si="10"/>
        <v>0</v>
      </c>
      <c r="Q275" s="336">
        <f t="shared" si="11"/>
        <v>0</v>
      </c>
      <c r="R275" s="322"/>
      <c r="S275" s="322"/>
    </row>
    <row r="276" spans="1:19" ht="15.75" customHeight="1" x14ac:dyDescent="0.25">
      <c r="A276" s="292" t="s">
        <v>153</v>
      </c>
      <c r="B276" s="333" t="s">
        <v>2014</v>
      </c>
      <c r="C276" s="333" t="s">
        <v>753</v>
      </c>
      <c r="D276" s="334">
        <v>0</v>
      </c>
      <c r="E276" s="334">
        <v>0</v>
      </c>
      <c r="F276" s="334">
        <v>0</v>
      </c>
      <c r="G276" s="334">
        <v>0</v>
      </c>
      <c r="H276" s="334">
        <v>0</v>
      </c>
      <c r="I276" s="334">
        <v>0</v>
      </c>
      <c r="J276" s="334"/>
      <c r="K276" s="334"/>
      <c r="L276" s="334"/>
      <c r="M276" s="334"/>
      <c r="N276" s="334"/>
      <c r="O276" s="334"/>
      <c r="P276" s="335">
        <f t="shared" si="10"/>
        <v>0</v>
      </c>
      <c r="Q276" s="336">
        <f t="shared" si="11"/>
        <v>0</v>
      </c>
      <c r="R276" s="322"/>
      <c r="S276" s="322"/>
    </row>
    <row r="277" spans="1:19" ht="15.75" customHeight="1" x14ac:dyDescent="0.25">
      <c r="A277" s="292" t="s">
        <v>1458</v>
      </c>
      <c r="B277" s="333" t="s">
        <v>1469</v>
      </c>
      <c r="C277" s="333" t="s">
        <v>86</v>
      </c>
      <c r="D277" s="334">
        <v>0</v>
      </c>
      <c r="E277" s="334">
        <v>0</v>
      </c>
      <c r="F277" s="334">
        <v>0</v>
      </c>
      <c r="G277" s="334">
        <v>0</v>
      </c>
      <c r="H277" s="334">
        <v>0</v>
      </c>
      <c r="I277" s="334">
        <v>0</v>
      </c>
      <c r="J277" s="334"/>
      <c r="K277" s="334"/>
      <c r="L277" s="334"/>
      <c r="M277" s="334"/>
      <c r="N277" s="334"/>
      <c r="O277" s="334"/>
      <c r="P277" s="335">
        <f t="shared" si="10"/>
        <v>0</v>
      </c>
      <c r="Q277" s="336">
        <f t="shared" si="11"/>
        <v>0</v>
      </c>
      <c r="R277" s="322" t="s">
        <v>112</v>
      </c>
      <c r="S277" s="322" t="s">
        <v>112</v>
      </c>
    </row>
    <row r="278" spans="1:19" ht="15.75" customHeight="1" x14ac:dyDescent="0.25">
      <c r="A278" s="292" t="s">
        <v>175</v>
      </c>
      <c r="B278" s="333" t="s">
        <v>1828</v>
      </c>
      <c r="C278" s="333" t="s">
        <v>86</v>
      </c>
      <c r="D278" s="334">
        <v>0</v>
      </c>
      <c r="E278" s="334">
        <v>0</v>
      </c>
      <c r="F278" s="334">
        <v>0</v>
      </c>
      <c r="G278" s="334">
        <v>0</v>
      </c>
      <c r="H278" s="334">
        <v>0</v>
      </c>
      <c r="I278" s="334">
        <v>0</v>
      </c>
      <c r="J278" s="334"/>
      <c r="K278" s="334"/>
      <c r="L278" s="334"/>
      <c r="M278" s="334"/>
      <c r="N278" s="334"/>
      <c r="O278" s="334"/>
      <c r="P278" s="335">
        <f t="shared" si="10"/>
        <v>0</v>
      </c>
      <c r="Q278" s="336">
        <f t="shared" si="11"/>
        <v>0</v>
      </c>
      <c r="R278" s="322"/>
      <c r="S278" s="322"/>
    </row>
    <row r="279" spans="1:19" ht="15.75" customHeight="1" x14ac:dyDescent="0.25">
      <c r="A279" s="292" t="s">
        <v>175</v>
      </c>
      <c r="B279" s="333">
        <v>13180</v>
      </c>
      <c r="C279" s="333" t="s">
        <v>753</v>
      </c>
      <c r="D279" s="334">
        <v>0</v>
      </c>
      <c r="E279" s="334">
        <v>0</v>
      </c>
      <c r="F279" s="334">
        <v>0</v>
      </c>
      <c r="G279" s="334">
        <v>0</v>
      </c>
      <c r="H279" s="334">
        <v>0</v>
      </c>
      <c r="I279" s="334">
        <v>0</v>
      </c>
      <c r="J279" s="334"/>
      <c r="K279" s="334"/>
      <c r="L279" s="334"/>
      <c r="M279" s="334"/>
      <c r="N279" s="334"/>
      <c r="O279" s="334"/>
      <c r="P279" s="335">
        <f t="shared" si="10"/>
        <v>0</v>
      </c>
      <c r="Q279" s="336">
        <f t="shared" si="11"/>
        <v>0</v>
      </c>
      <c r="R279" s="322" t="s">
        <v>112</v>
      </c>
      <c r="S279" s="322" t="s">
        <v>112</v>
      </c>
    </row>
    <row r="280" spans="1:19" ht="15.75" customHeight="1" x14ac:dyDescent="0.25">
      <c r="A280" s="292" t="s">
        <v>175</v>
      </c>
      <c r="B280" s="333">
        <v>4160</v>
      </c>
      <c r="C280" s="333" t="s">
        <v>758</v>
      </c>
      <c r="D280" s="334">
        <v>0</v>
      </c>
      <c r="E280" s="334">
        <v>0</v>
      </c>
      <c r="F280" s="334">
        <v>0</v>
      </c>
      <c r="G280" s="334">
        <v>0</v>
      </c>
      <c r="H280" s="334">
        <v>0</v>
      </c>
      <c r="I280" s="334">
        <v>0</v>
      </c>
      <c r="J280" s="334"/>
      <c r="K280" s="334"/>
      <c r="L280" s="334"/>
      <c r="M280" s="334"/>
      <c r="N280" s="334"/>
      <c r="O280" s="334"/>
      <c r="P280" s="335">
        <f t="shared" si="10"/>
        <v>0</v>
      </c>
      <c r="Q280" s="336">
        <f t="shared" si="11"/>
        <v>0</v>
      </c>
      <c r="R280" s="328">
        <v>21526.609999347002</v>
      </c>
      <c r="S280" s="328">
        <v>21526.609999347002</v>
      </c>
    </row>
    <row r="281" spans="1:19" ht="15.75" customHeight="1" x14ac:dyDescent="0.25">
      <c r="A281" s="292" t="s">
        <v>175</v>
      </c>
      <c r="B281" s="333">
        <v>6160</v>
      </c>
      <c r="C281" s="333" t="s">
        <v>755</v>
      </c>
      <c r="D281" s="334">
        <v>0</v>
      </c>
      <c r="E281" s="334">
        <v>0</v>
      </c>
      <c r="F281" s="334">
        <v>1</v>
      </c>
      <c r="G281" s="334">
        <v>1</v>
      </c>
      <c r="H281" s="334">
        <v>0</v>
      </c>
      <c r="I281" s="334">
        <v>0</v>
      </c>
      <c r="J281" s="334"/>
      <c r="K281" s="334"/>
      <c r="L281" s="334"/>
      <c r="M281" s="334"/>
      <c r="N281" s="334"/>
      <c r="O281" s="334"/>
      <c r="P281" s="335">
        <f t="shared" si="10"/>
        <v>2</v>
      </c>
      <c r="Q281" s="336">
        <f t="shared" si="11"/>
        <v>1.5408320493066256E-3</v>
      </c>
      <c r="R281" s="322" t="s">
        <v>112</v>
      </c>
      <c r="S281" s="322" t="s">
        <v>112</v>
      </c>
    </row>
    <row r="282" spans="1:19" ht="15.75" customHeight="1" x14ac:dyDescent="0.25">
      <c r="A282" s="292" t="s">
        <v>175</v>
      </c>
      <c r="B282" s="333">
        <v>9150</v>
      </c>
      <c r="C282" s="333" t="s">
        <v>758</v>
      </c>
      <c r="D282" s="334">
        <v>0</v>
      </c>
      <c r="E282" s="334">
        <v>0</v>
      </c>
      <c r="F282" s="334">
        <v>0</v>
      </c>
      <c r="G282" s="334">
        <v>0</v>
      </c>
      <c r="H282" s="334">
        <v>0</v>
      </c>
      <c r="I282" s="334">
        <v>0</v>
      </c>
      <c r="J282" s="334"/>
      <c r="K282" s="334"/>
      <c r="L282" s="334"/>
      <c r="M282" s="334"/>
      <c r="N282" s="334"/>
      <c r="O282" s="334"/>
      <c r="P282" s="335">
        <f t="shared" si="10"/>
        <v>0</v>
      </c>
      <c r="Q282" s="336">
        <f t="shared" si="11"/>
        <v>0</v>
      </c>
      <c r="R282" s="322" t="s">
        <v>112</v>
      </c>
      <c r="S282" s="322" t="s">
        <v>112</v>
      </c>
    </row>
    <row r="283" spans="1:19" ht="15.75" customHeight="1" x14ac:dyDescent="0.25">
      <c r="A283" s="292" t="s">
        <v>175</v>
      </c>
      <c r="B283" s="333">
        <v>8150</v>
      </c>
      <c r="C283" s="333" t="s">
        <v>758</v>
      </c>
      <c r="D283" s="334">
        <v>0</v>
      </c>
      <c r="E283" s="334">
        <v>0</v>
      </c>
      <c r="F283" s="334">
        <v>0</v>
      </c>
      <c r="G283" s="334">
        <v>0</v>
      </c>
      <c r="H283" s="334">
        <v>0</v>
      </c>
      <c r="I283" s="334">
        <v>0</v>
      </c>
      <c r="J283" s="334"/>
      <c r="K283" s="334"/>
      <c r="L283" s="334"/>
      <c r="M283" s="334"/>
      <c r="N283" s="334"/>
      <c r="O283" s="334"/>
      <c r="P283" s="335">
        <f t="shared" si="10"/>
        <v>0</v>
      </c>
      <c r="Q283" s="336">
        <f t="shared" si="11"/>
        <v>0</v>
      </c>
      <c r="R283" s="322" t="s">
        <v>112</v>
      </c>
      <c r="S283" s="322" t="s">
        <v>112</v>
      </c>
    </row>
    <row r="284" spans="1:19" ht="15.75" customHeight="1" x14ac:dyDescent="0.25">
      <c r="A284" s="292" t="s">
        <v>175</v>
      </c>
      <c r="B284" s="333">
        <v>9170</v>
      </c>
      <c r="C284" s="333" t="s">
        <v>758</v>
      </c>
      <c r="D284" s="334">
        <v>2</v>
      </c>
      <c r="E284" s="334">
        <v>2</v>
      </c>
      <c r="F284" s="334">
        <v>0</v>
      </c>
      <c r="G284" s="334">
        <v>0</v>
      </c>
      <c r="H284" s="334">
        <v>0</v>
      </c>
      <c r="I284" s="334">
        <v>0</v>
      </c>
      <c r="J284" s="334"/>
      <c r="K284" s="334"/>
      <c r="L284" s="334"/>
      <c r="M284" s="334"/>
      <c r="N284" s="334"/>
      <c r="O284" s="334"/>
      <c r="P284" s="335">
        <f t="shared" si="10"/>
        <v>4</v>
      </c>
      <c r="Q284" s="336">
        <f t="shared" si="11"/>
        <v>3.0816640986132513E-3</v>
      </c>
      <c r="R284" s="322" t="s">
        <v>112</v>
      </c>
      <c r="S284" s="322" t="s">
        <v>112</v>
      </c>
    </row>
    <row r="285" spans="1:19" ht="15.75" customHeight="1" x14ac:dyDescent="0.25">
      <c r="A285" s="292" t="s">
        <v>175</v>
      </c>
      <c r="B285" s="333">
        <v>17220</v>
      </c>
      <c r="C285" s="333" t="s">
        <v>753</v>
      </c>
      <c r="D285" s="334">
        <v>0</v>
      </c>
      <c r="E285" s="334">
        <v>0</v>
      </c>
      <c r="F285" s="334">
        <v>0</v>
      </c>
      <c r="G285" s="334">
        <v>0</v>
      </c>
      <c r="H285" s="334">
        <v>0</v>
      </c>
      <c r="I285" s="334">
        <v>0</v>
      </c>
      <c r="J285" s="334"/>
      <c r="K285" s="334"/>
      <c r="L285" s="334"/>
      <c r="M285" s="334"/>
      <c r="N285" s="334"/>
      <c r="O285" s="334"/>
      <c r="P285" s="335">
        <f t="shared" si="10"/>
        <v>0</v>
      </c>
      <c r="Q285" s="336">
        <f t="shared" si="11"/>
        <v>0</v>
      </c>
      <c r="R285" s="322" t="s">
        <v>112</v>
      </c>
      <c r="S285" s="322" t="s">
        <v>112</v>
      </c>
    </row>
    <row r="286" spans="1:19" ht="15.75" customHeight="1" x14ac:dyDescent="0.25">
      <c r="A286" s="292" t="s">
        <v>175</v>
      </c>
      <c r="B286" s="333">
        <v>26280</v>
      </c>
      <c r="C286" s="333" t="s">
        <v>763</v>
      </c>
      <c r="D286" s="334">
        <v>0</v>
      </c>
      <c r="E286" s="334">
        <v>0</v>
      </c>
      <c r="F286" s="334">
        <v>0</v>
      </c>
      <c r="G286" s="334">
        <v>0</v>
      </c>
      <c r="H286" s="334">
        <v>0</v>
      </c>
      <c r="I286" s="334">
        <v>0</v>
      </c>
      <c r="J286" s="334"/>
      <c r="K286" s="334"/>
      <c r="L286" s="334"/>
      <c r="M286" s="334"/>
      <c r="N286" s="334"/>
      <c r="O286" s="334"/>
      <c r="P286" s="335">
        <f t="shared" si="10"/>
        <v>0</v>
      </c>
      <c r="Q286" s="336">
        <f t="shared" si="11"/>
        <v>0</v>
      </c>
      <c r="R286" s="322" t="s">
        <v>112</v>
      </c>
      <c r="S286" s="322" t="s">
        <v>112</v>
      </c>
    </row>
    <row r="287" spans="1:19" ht="15.75" customHeight="1" x14ac:dyDescent="0.25">
      <c r="A287" s="292" t="s">
        <v>175</v>
      </c>
      <c r="B287" s="333">
        <v>26420</v>
      </c>
      <c r="C287" s="333" t="s">
        <v>763</v>
      </c>
      <c r="D287" s="334">
        <v>0</v>
      </c>
      <c r="E287" s="334">
        <v>0</v>
      </c>
      <c r="F287" s="334">
        <v>0</v>
      </c>
      <c r="G287" s="334">
        <v>0</v>
      </c>
      <c r="H287" s="334">
        <v>0</v>
      </c>
      <c r="I287" s="334">
        <v>0</v>
      </c>
      <c r="J287" s="334"/>
      <c r="K287" s="334"/>
      <c r="L287" s="334"/>
      <c r="M287" s="334"/>
      <c r="N287" s="334"/>
      <c r="O287" s="334"/>
      <c r="P287" s="335">
        <f t="shared" si="10"/>
        <v>0</v>
      </c>
      <c r="Q287" s="336">
        <f t="shared" si="11"/>
        <v>0</v>
      </c>
      <c r="R287" s="322" t="s">
        <v>112</v>
      </c>
      <c r="S287" s="322" t="s">
        <v>112</v>
      </c>
    </row>
    <row r="288" spans="1:19" ht="15.75" customHeight="1" x14ac:dyDescent="0.25">
      <c r="A288" s="292" t="s">
        <v>175</v>
      </c>
      <c r="B288" s="333">
        <v>11170</v>
      </c>
      <c r="C288" s="333" t="s">
        <v>763</v>
      </c>
      <c r="D288" s="334">
        <v>0</v>
      </c>
      <c r="E288" s="334">
        <v>0</v>
      </c>
      <c r="F288" s="334">
        <v>0</v>
      </c>
      <c r="G288" s="334">
        <v>0</v>
      </c>
      <c r="H288" s="334">
        <v>5</v>
      </c>
      <c r="I288" s="334">
        <v>5</v>
      </c>
      <c r="J288" s="334"/>
      <c r="K288" s="334"/>
      <c r="L288" s="334"/>
      <c r="M288" s="334"/>
      <c r="N288" s="334"/>
      <c r="O288" s="334"/>
      <c r="P288" s="335">
        <f t="shared" si="10"/>
        <v>10</v>
      </c>
      <c r="Q288" s="336">
        <f t="shared" si="11"/>
        <v>7.7041602465331279E-3</v>
      </c>
      <c r="R288" s="322"/>
      <c r="S288" s="322"/>
    </row>
    <row r="289" spans="1:19" ht="15.75" customHeight="1" x14ac:dyDescent="0.25">
      <c r="A289" s="292" t="s">
        <v>175</v>
      </c>
      <c r="B289" s="333">
        <v>11180</v>
      </c>
      <c r="C289" s="333" t="s">
        <v>753</v>
      </c>
      <c r="D289" s="334">
        <v>0</v>
      </c>
      <c r="E289" s="334">
        <v>0</v>
      </c>
      <c r="F289" s="334">
        <v>0</v>
      </c>
      <c r="G289" s="334">
        <v>0</v>
      </c>
      <c r="H289" s="334">
        <v>0</v>
      </c>
      <c r="I289" s="334">
        <v>0</v>
      </c>
      <c r="J289" s="334"/>
      <c r="K289" s="334"/>
      <c r="L289" s="334"/>
      <c r="M289" s="334"/>
      <c r="N289" s="334"/>
      <c r="O289" s="334"/>
      <c r="P289" s="335">
        <f t="shared" si="10"/>
        <v>0</v>
      </c>
      <c r="Q289" s="336">
        <f t="shared" si="11"/>
        <v>0</v>
      </c>
      <c r="R289" s="322" t="s">
        <v>112</v>
      </c>
      <c r="S289" s="322" t="s">
        <v>112</v>
      </c>
    </row>
    <row r="290" spans="1:19" ht="15.75" customHeight="1" x14ac:dyDescent="0.25">
      <c r="A290" s="292" t="s">
        <v>175</v>
      </c>
      <c r="B290" s="333">
        <v>14150</v>
      </c>
      <c r="C290" s="333" t="s">
        <v>753</v>
      </c>
      <c r="D290" s="334">
        <v>0</v>
      </c>
      <c r="E290" s="334">
        <v>0</v>
      </c>
      <c r="F290" s="334">
        <v>0</v>
      </c>
      <c r="G290" s="334">
        <v>0</v>
      </c>
      <c r="H290" s="334">
        <v>0</v>
      </c>
      <c r="I290" s="334">
        <v>0</v>
      </c>
      <c r="J290" s="334"/>
      <c r="K290" s="334"/>
      <c r="L290" s="334"/>
      <c r="M290" s="334"/>
      <c r="N290" s="334"/>
      <c r="O290" s="334"/>
      <c r="P290" s="335">
        <f t="shared" si="10"/>
        <v>0</v>
      </c>
      <c r="Q290" s="336">
        <f t="shared" si="11"/>
        <v>0</v>
      </c>
      <c r="R290" s="322" t="s">
        <v>112</v>
      </c>
      <c r="S290" s="322" t="s">
        <v>112</v>
      </c>
    </row>
    <row r="291" spans="1:19" ht="15.75" customHeight="1" x14ac:dyDescent="0.25">
      <c r="A291" s="292" t="s">
        <v>175</v>
      </c>
      <c r="B291" s="333">
        <v>14190</v>
      </c>
      <c r="C291" s="333" t="s">
        <v>753</v>
      </c>
      <c r="D291" s="334">
        <v>0</v>
      </c>
      <c r="E291" s="334">
        <v>0</v>
      </c>
      <c r="F291" s="334">
        <v>2</v>
      </c>
      <c r="G291" s="334">
        <v>0</v>
      </c>
      <c r="H291" s="334">
        <v>0</v>
      </c>
      <c r="I291" s="334">
        <v>0</v>
      </c>
      <c r="J291" s="334"/>
      <c r="K291" s="334"/>
      <c r="L291" s="334"/>
      <c r="M291" s="334"/>
      <c r="N291" s="334"/>
      <c r="O291" s="334"/>
      <c r="P291" s="335">
        <f t="shared" si="10"/>
        <v>2</v>
      </c>
      <c r="Q291" s="336">
        <f t="shared" si="11"/>
        <v>1.5408320493066256E-3</v>
      </c>
      <c r="R291" s="322"/>
      <c r="S291" s="322"/>
    </row>
    <row r="292" spans="1:19" ht="15.75" customHeight="1" x14ac:dyDescent="0.25">
      <c r="A292" s="292" t="s">
        <v>175</v>
      </c>
      <c r="B292" s="333">
        <v>15180</v>
      </c>
      <c r="C292" s="333" t="s">
        <v>753</v>
      </c>
      <c r="D292" s="334">
        <v>0</v>
      </c>
      <c r="E292" s="334">
        <v>0</v>
      </c>
      <c r="F292" s="334">
        <v>0</v>
      </c>
      <c r="G292" s="334">
        <v>0</v>
      </c>
      <c r="H292" s="334">
        <v>0</v>
      </c>
      <c r="I292" s="334">
        <v>0</v>
      </c>
      <c r="J292" s="334"/>
      <c r="K292" s="334"/>
      <c r="L292" s="334"/>
      <c r="M292" s="334"/>
      <c r="N292" s="334"/>
      <c r="O292" s="334"/>
      <c r="P292" s="335">
        <f t="shared" si="10"/>
        <v>0</v>
      </c>
      <c r="Q292" s="336">
        <f t="shared" si="11"/>
        <v>0</v>
      </c>
      <c r="R292" s="322" t="s">
        <v>112</v>
      </c>
      <c r="S292" s="322" t="s">
        <v>112</v>
      </c>
    </row>
    <row r="293" spans="1:19" ht="15.75" customHeight="1" x14ac:dyDescent="0.25">
      <c r="A293" s="292" t="s">
        <v>175</v>
      </c>
      <c r="B293" s="333">
        <v>15190</v>
      </c>
      <c r="C293" s="333" t="s">
        <v>753</v>
      </c>
      <c r="D293" s="334">
        <v>0</v>
      </c>
      <c r="E293" s="334">
        <v>0</v>
      </c>
      <c r="F293" s="334">
        <v>0</v>
      </c>
      <c r="G293" s="334">
        <v>0</v>
      </c>
      <c r="H293" s="334">
        <v>0</v>
      </c>
      <c r="I293" s="334">
        <v>0</v>
      </c>
      <c r="J293" s="334"/>
      <c r="K293" s="334"/>
      <c r="L293" s="334"/>
      <c r="M293" s="334"/>
      <c r="N293" s="334"/>
      <c r="O293" s="334"/>
      <c r="P293" s="335">
        <f t="shared" si="10"/>
        <v>0</v>
      </c>
      <c r="Q293" s="336">
        <f t="shared" si="11"/>
        <v>0</v>
      </c>
      <c r="R293" s="322" t="s">
        <v>112</v>
      </c>
      <c r="S293" s="322" t="s">
        <v>112</v>
      </c>
    </row>
    <row r="294" spans="1:19" ht="15.75" customHeight="1" x14ac:dyDescent="0.25">
      <c r="A294" s="292" t="s">
        <v>175</v>
      </c>
      <c r="B294" s="333">
        <v>17250</v>
      </c>
      <c r="C294" s="333" t="s">
        <v>753</v>
      </c>
      <c r="D294" s="334">
        <v>0</v>
      </c>
      <c r="E294" s="334">
        <v>0</v>
      </c>
      <c r="F294" s="334">
        <v>0</v>
      </c>
      <c r="G294" s="334">
        <v>0</v>
      </c>
      <c r="H294" s="334">
        <v>0</v>
      </c>
      <c r="I294" s="334">
        <v>0</v>
      </c>
      <c r="J294" s="334"/>
      <c r="K294" s="334"/>
      <c r="L294" s="334"/>
      <c r="M294" s="334"/>
      <c r="N294" s="334"/>
      <c r="O294" s="334"/>
      <c r="P294" s="335">
        <f t="shared" si="10"/>
        <v>0</v>
      </c>
      <c r="Q294" s="336">
        <f t="shared" si="11"/>
        <v>0</v>
      </c>
      <c r="R294" s="322" t="s">
        <v>112</v>
      </c>
      <c r="S294" s="322" t="s">
        <v>112</v>
      </c>
    </row>
    <row r="295" spans="1:19" ht="15.75" customHeight="1" x14ac:dyDescent="0.25">
      <c r="A295" s="292" t="s">
        <v>175</v>
      </c>
      <c r="B295" s="333">
        <v>17230</v>
      </c>
      <c r="C295" s="333" t="s">
        <v>753</v>
      </c>
      <c r="D295" s="334">
        <v>0</v>
      </c>
      <c r="E295" s="334">
        <v>0</v>
      </c>
      <c r="F295" s="334">
        <v>0</v>
      </c>
      <c r="G295" s="334">
        <v>0</v>
      </c>
      <c r="H295" s="334">
        <v>20</v>
      </c>
      <c r="I295" s="334">
        <v>0</v>
      </c>
      <c r="J295" s="334"/>
      <c r="K295" s="334"/>
      <c r="L295" s="334"/>
      <c r="M295" s="334"/>
      <c r="N295" s="334"/>
      <c r="O295" s="334"/>
      <c r="P295" s="335">
        <f t="shared" si="10"/>
        <v>20</v>
      </c>
      <c r="Q295" s="336">
        <f t="shared" si="11"/>
        <v>1.5408320493066256E-2</v>
      </c>
      <c r="R295" s="322" t="s">
        <v>112</v>
      </c>
      <c r="S295" s="322" t="s">
        <v>112</v>
      </c>
    </row>
    <row r="296" spans="1:19" ht="15.75" customHeight="1" x14ac:dyDescent="0.25">
      <c r="A296" s="292" t="s">
        <v>175</v>
      </c>
      <c r="B296" s="333">
        <v>17280</v>
      </c>
      <c r="C296" s="333" t="s">
        <v>753</v>
      </c>
      <c r="D296" s="334">
        <v>0</v>
      </c>
      <c r="E296" s="334">
        <v>0</v>
      </c>
      <c r="F296" s="334">
        <v>0</v>
      </c>
      <c r="G296" s="334">
        <v>0</v>
      </c>
      <c r="H296" s="334">
        <v>0</v>
      </c>
      <c r="I296" s="334">
        <v>0</v>
      </c>
      <c r="J296" s="334"/>
      <c r="K296" s="334"/>
      <c r="L296" s="334"/>
      <c r="M296" s="334"/>
      <c r="N296" s="334"/>
      <c r="O296" s="334"/>
      <c r="P296" s="335">
        <f t="shared" si="10"/>
        <v>0</v>
      </c>
      <c r="Q296" s="336">
        <f t="shared" si="11"/>
        <v>0</v>
      </c>
      <c r="R296" s="322"/>
      <c r="S296" s="322"/>
    </row>
    <row r="297" spans="1:19" ht="15.75" customHeight="1" x14ac:dyDescent="0.25">
      <c r="A297" s="292" t="s">
        <v>175</v>
      </c>
      <c r="B297" s="333">
        <v>19390</v>
      </c>
      <c r="C297" s="333" t="s">
        <v>753</v>
      </c>
      <c r="D297" s="334">
        <v>0</v>
      </c>
      <c r="E297" s="334">
        <v>0</v>
      </c>
      <c r="F297" s="334">
        <v>0</v>
      </c>
      <c r="G297" s="334">
        <v>0</v>
      </c>
      <c r="H297" s="334">
        <v>0</v>
      </c>
      <c r="I297" s="334">
        <v>0</v>
      </c>
      <c r="J297" s="334"/>
      <c r="K297" s="334"/>
      <c r="L297" s="334"/>
      <c r="M297" s="334"/>
      <c r="N297" s="334"/>
      <c r="O297" s="334"/>
      <c r="P297" s="335">
        <f t="shared" si="10"/>
        <v>0</v>
      </c>
      <c r="Q297" s="336">
        <f t="shared" si="11"/>
        <v>0</v>
      </c>
      <c r="R297" s="322" t="s">
        <v>112</v>
      </c>
      <c r="S297" s="322" t="s">
        <v>112</v>
      </c>
    </row>
    <row r="298" spans="1:19" ht="15.75" customHeight="1" x14ac:dyDescent="0.25">
      <c r="A298" s="292" t="s">
        <v>175</v>
      </c>
      <c r="B298" s="333">
        <v>31310</v>
      </c>
      <c r="C298" s="333" t="s">
        <v>753</v>
      </c>
      <c r="D298" s="334">
        <v>0</v>
      </c>
      <c r="E298" s="334">
        <v>0</v>
      </c>
      <c r="F298" s="334">
        <v>0</v>
      </c>
      <c r="G298" s="334">
        <v>0</v>
      </c>
      <c r="H298" s="334">
        <v>0</v>
      </c>
      <c r="I298" s="334">
        <v>0</v>
      </c>
      <c r="J298" s="334"/>
      <c r="K298" s="334"/>
      <c r="L298" s="334"/>
      <c r="M298" s="334"/>
      <c r="N298" s="334"/>
      <c r="O298" s="334"/>
      <c r="P298" s="335">
        <f t="shared" si="10"/>
        <v>0</v>
      </c>
      <c r="Q298" s="336">
        <f t="shared" si="11"/>
        <v>0</v>
      </c>
      <c r="R298" s="322" t="s">
        <v>112</v>
      </c>
      <c r="S298" s="322" t="s">
        <v>112</v>
      </c>
    </row>
    <row r="299" spans="1:19" ht="15.75" customHeight="1" x14ac:dyDescent="0.25">
      <c r="A299" s="292" t="s">
        <v>175</v>
      </c>
      <c r="B299" s="333">
        <v>31320</v>
      </c>
      <c r="C299" s="333" t="s">
        <v>753</v>
      </c>
      <c r="D299" s="334">
        <v>0</v>
      </c>
      <c r="E299" s="334">
        <v>0</v>
      </c>
      <c r="F299" s="334">
        <v>0</v>
      </c>
      <c r="G299" s="334">
        <v>1</v>
      </c>
      <c r="H299" s="334">
        <v>0</v>
      </c>
      <c r="I299" s="334">
        <v>0</v>
      </c>
      <c r="J299" s="334"/>
      <c r="K299" s="334"/>
      <c r="L299" s="334"/>
      <c r="M299" s="334"/>
      <c r="N299" s="334"/>
      <c r="O299" s="334"/>
      <c r="P299" s="335">
        <f t="shared" si="10"/>
        <v>1</v>
      </c>
      <c r="Q299" s="336">
        <f t="shared" si="11"/>
        <v>7.7041602465331282E-4</v>
      </c>
      <c r="R299" s="322" t="s">
        <v>112</v>
      </c>
      <c r="S299" s="322" t="s">
        <v>112</v>
      </c>
    </row>
    <row r="300" spans="1:19" ht="15.75" customHeight="1" x14ac:dyDescent="0.25">
      <c r="A300" s="292" t="s">
        <v>175</v>
      </c>
      <c r="B300" s="333">
        <v>31330</v>
      </c>
      <c r="C300" s="333" t="s">
        <v>753</v>
      </c>
      <c r="D300" s="334">
        <v>0</v>
      </c>
      <c r="E300" s="334">
        <v>0</v>
      </c>
      <c r="F300" s="334">
        <v>0</v>
      </c>
      <c r="G300" s="334">
        <v>0</v>
      </c>
      <c r="H300" s="334">
        <v>0</v>
      </c>
      <c r="I300" s="334">
        <v>0</v>
      </c>
      <c r="J300" s="334"/>
      <c r="K300" s="334"/>
      <c r="L300" s="334"/>
      <c r="M300" s="334"/>
      <c r="N300" s="334"/>
      <c r="O300" s="334"/>
      <c r="P300" s="335">
        <f t="shared" si="10"/>
        <v>0</v>
      </c>
      <c r="Q300" s="336">
        <f t="shared" si="11"/>
        <v>0</v>
      </c>
      <c r="R300" s="322" t="s">
        <v>112</v>
      </c>
      <c r="S300" s="322" t="s">
        <v>112</v>
      </c>
    </row>
    <row r="301" spans="1:19" ht="15.75" customHeight="1" x14ac:dyDescent="0.25">
      <c r="A301" s="292" t="s">
        <v>175</v>
      </c>
      <c r="B301" s="333">
        <v>33460</v>
      </c>
      <c r="C301" s="333" t="s">
        <v>753</v>
      </c>
      <c r="D301" s="334">
        <v>0</v>
      </c>
      <c r="E301" s="334">
        <v>0</v>
      </c>
      <c r="F301" s="334">
        <v>0</v>
      </c>
      <c r="G301" s="334">
        <v>0</v>
      </c>
      <c r="H301" s="334">
        <v>0</v>
      </c>
      <c r="I301" s="334">
        <v>0</v>
      </c>
      <c r="J301" s="334"/>
      <c r="K301" s="334"/>
      <c r="L301" s="334"/>
      <c r="M301" s="334"/>
      <c r="N301" s="334"/>
      <c r="O301" s="334"/>
      <c r="P301" s="335">
        <f t="shared" si="10"/>
        <v>0</v>
      </c>
      <c r="Q301" s="336">
        <f t="shared" si="11"/>
        <v>0</v>
      </c>
      <c r="R301" s="322"/>
      <c r="S301" s="322"/>
    </row>
    <row r="302" spans="1:19" ht="15.75" customHeight="1" x14ac:dyDescent="0.25">
      <c r="A302" s="292" t="s">
        <v>175</v>
      </c>
      <c r="B302" s="333">
        <v>28460</v>
      </c>
      <c r="C302" s="333" t="s">
        <v>753</v>
      </c>
      <c r="D302" s="334">
        <v>0</v>
      </c>
      <c r="E302" s="334">
        <v>0</v>
      </c>
      <c r="F302" s="334">
        <v>0</v>
      </c>
      <c r="G302" s="334">
        <v>0</v>
      </c>
      <c r="H302" s="334">
        <v>0</v>
      </c>
      <c r="I302" s="334">
        <v>0</v>
      </c>
      <c r="J302" s="334"/>
      <c r="K302" s="334"/>
      <c r="L302" s="334"/>
      <c r="M302" s="334"/>
      <c r="N302" s="334"/>
      <c r="O302" s="334"/>
      <c r="P302" s="335">
        <f t="shared" si="10"/>
        <v>0</v>
      </c>
      <c r="Q302" s="336">
        <f t="shared" si="11"/>
        <v>0</v>
      </c>
      <c r="R302" s="322"/>
      <c r="S302" s="322"/>
    </row>
    <row r="303" spans="1:19" ht="15.75" customHeight="1" x14ac:dyDescent="0.25">
      <c r="A303" s="292" t="s">
        <v>175</v>
      </c>
      <c r="B303" s="333">
        <v>24250</v>
      </c>
      <c r="C303" s="333" t="s">
        <v>763</v>
      </c>
      <c r="D303" s="334">
        <v>1</v>
      </c>
      <c r="E303" s="334">
        <v>0</v>
      </c>
      <c r="F303" s="334">
        <v>0</v>
      </c>
      <c r="G303" s="334">
        <v>0</v>
      </c>
      <c r="H303" s="334">
        <v>0</v>
      </c>
      <c r="I303" s="334">
        <v>0</v>
      </c>
      <c r="J303" s="334"/>
      <c r="K303" s="334"/>
      <c r="L303" s="334"/>
      <c r="M303" s="334"/>
      <c r="N303" s="334"/>
      <c r="O303" s="334"/>
      <c r="P303" s="335">
        <f t="shared" si="10"/>
        <v>1</v>
      </c>
      <c r="Q303" s="336">
        <f t="shared" si="11"/>
        <v>7.7041602465331282E-4</v>
      </c>
      <c r="R303" s="322" t="s">
        <v>112</v>
      </c>
      <c r="S303" s="322" t="s">
        <v>112</v>
      </c>
    </row>
    <row r="304" spans="1:19" ht="15.75" customHeight="1" x14ac:dyDescent="0.25">
      <c r="A304" s="292" t="s">
        <v>175</v>
      </c>
      <c r="B304" s="333">
        <v>24280</v>
      </c>
      <c r="C304" s="333" t="s">
        <v>753</v>
      </c>
      <c r="D304" s="334">
        <v>0</v>
      </c>
      <c r="E304" s="334">
        <v>0</v>
      </c>
      <c r="F304" s="334">
        <v>0</v>
      </c>
      <c r="G304" s="334">
        <v>0</v>
      </c>
      <c r="H304" s="334">
        <v>0</v>
      </c>
      <c r="I304" s="334">
        <v>0</v>
      </c>
      <c r="J304" s="334"/>
      <c r="K304" s="334"/>
      <c r="L304" s="334"/>
      <c r="M304" s="334"/>
      <c r="N304" s="334"/>
      <c r="O304" s="334"/>
      <c r="P304" s="335">
        <f t="shared" si="10"/>
        <v>0</v>
      </c>
      <c r="Q304" s="336">
        <f t="shared" si="11"/>
        <v>0</v>
      </c>
      <c r="R304" s="322" t="s">
        <v>112</v>
      </c>
      <c r="S304" s="322" t="s">
        <v>112</v>
      </c>
    </row>
    <row r="305" spans="1:19" ht="15.75" customHeight="1" x14ac:dyDescent="0.25">
      <c r="A305" s="292" t="s">
        <v>175</v>
      </c>
      <c r="B305" s="333">
        <v>25360</v>
      </c>
      <c r="C305" s="333" t="s">
        <v>763</v>
      </c>
      <c r="D305" s="334">
        <v>2</v>
      </c>
      <c r="E305" s="334">
        <v>0</v>
      </c>
      <c r="F305" s="334">
        <v>0</v>
      </c>
      <c r="G305" s="334">
        <v>0</v>
      </c>
      <c r="H305" s="334">
        <v>0</v>
      </c>
      <c r="I305" s="334">
        <v>0</v>
      </c>
      <c r="J305" s="334"/>
      <c r="K305" s="334"/>
      <c r="L305" s="334"/>
      <c r="M305" s="334"/>
      <c r="N305" s="334"/>
      <c r="O305" s="334"/>
      <c r="P305" s="335">
        <f t="shared" si="10"/>
        <v>2</v>
      </c>
      <c r="Q305" s="336">
        <f t="shared" si="11"/>
        <v>1.5408320493066256E-3</v>
      </c>
      <c r="R305" s="322" t="s">
        <v>112</v>
      </c>
      <c r="S305" s="322" t="s">
        <v>112</v>
      </c>
    </row>
    <row r="306" spans="1:19" ht="15.75" customHeight="1" x14ac:dyDescent="0.25">
      <c r="A306" s="292" t="s">
        <v>175</v>
      </c>
      <c r="B306" s="333">
        <v>25420</v>
      </c>
      <c r="C306" s="333" t="s">
        <v>753</v>
      </c>
      <c r="D306" s="334">
        <v>0</v>
      </c>
      <c r="E306" s="334">
        <v>0</v>
      </c>
      <c r="F306" s="334">
        <v>0</v>
      </c>
      <c r="G306" s="334">
        <v>0</v>
      </c>
      <c r="H306" s="334">
        <v>0</v>
      </c>
      <c r="I306" s="334">
        <v>0</v>
      </c>
      <c r="J306" s="334"/>
      <c r="K306" s="334"/>
      <c r="L306" s="334"/>
      <c r="M306" s="334"/>
      <c r="N306" s="334"/>
      <c r="O306" s="334"/>
      <c r="P306" s="335">
        <f t="shared" si="10"/>
        <v>0</v>
      </c>
      <c r="Q306" s="336">
        <f t="shared" si="11"/>
        <v>0</v>
      </c>
      <c r="R306" s="322" t="s">
        <v>112</v>
      </c>
      <c r="S306" s="322" t="s">
        <v>112</v>
      </c>
    </row>
    <row r="307" spans="1:19" ht="15.75" customHeight="1" x14ac:dyDescent="0.25">
      <c r="A307" s="292" t="s">
        <v>175</v>
      </c>
      <c r="B307" s="333" t="s">
        <v>1455</v>
      </c>
      <c r="C307" s="333" t="s">
        <v>753</v>
      </c>
      <c r="D307" s="334">
        <v>0</v>
      </c>
      <c r="E307" s="334">
        <v>0</v>
      </c>
      <c r="F307" s="334">
        <v>0</v>
      </c>
      <c r="G307" s="334">
        <v>0</v>
      </c>
      <c r="H307" s="334">
        <v>0</v>
      </c>
      <c r="I307" s="334">
        <v>0</v>
      </c>
      <c r="J307" s="334"/>
      <c r="K307" s="334"/>
      <c r="L307" s="334"/>
      <c r="M307" s="334"/>
      <c r="N307" s="334"/>
      <c r="O307" s="334"/>
      <c r="P307" s="335">
        <f t="shared" si="10"/>
        <v>0</v>
      </c>
      <c r="Q307" s="336">
        <f t="shared" si="11"/>
        <v>0</v>
      </c>
      <c r="R307" s="322" t="s">
        <v>112</v>
      </c>
      <c r="S307" s="322" t="s">
        <v>112</v>
      </c>
    </row>
    <row r="308" spans="1:19" ht="15.75" customHeight="1" x14ac:dyDescent="0.25">
      <c r="A308" s="292" t="s">
        <v>870</v>
      </c>
      <c r="B308" s="333" t="s">
        <v>871</v>
      </c>
      <c r="C308" s="333" t="s">
        <v>86</v>
      </c>
      <c r="D308" s="334">
        <v>0</v>
      </c>
      <c r="E308" s="334">
        <v>0</v>
      </c>
      <c r="F308" s="334">
        <v>0</v>
      </c>
      <c r="G308" s="334">
        <v>0</v>
      </c>
      <c r="H308" s="334">
        <v>0</v>
      </c>
      <c r="I308" s="334">
        <v>0</v>
      </c>
      <c r="J308" s="334"/>
      <c r="K308" s="334"/>
      <c r="L308" s="334"/>
      <c r="M308" s="334"/>
      <c r="N308" s="334"/>
      <c r="O308" s="334"/>
      <c r="P308" s="335">
        <f t="shared" si="10"/>
        <v>0</v>
      </c>
      <c r="Q308" s="336">
        <f t="shared" si="11"/>
        <v>0</v>
      </c>
      <c r="R308" s="322" t="s">
        <v>112</v>
      </c>
      <c r="S308" s="322" t="s">
        <v>112</v>
      </c>
    </row>
    <row r="309" spans="1:19" ht="15.75" customHeight="1" x14ac:dyDescent="0.25">
      <c r="A309" s="292" t="s">
        <v>1506</v>
      </c>
      <c r="B309" s="333" t="s">
        <v>2212</v>
      </c>
      <c r="C309" s="333" t="s">
        <v>753</v>
      </c>
      <c r="D309" s="334">
        <v>0</v>
      </c>
      <c r="E309" s="334">
        <v>0</v>
      </c>
      <c r="F309" s="334">
        <v>0</v>
      </c>
      <c r="G309" s="334">
        <v>0</v>
      </c>
      <c r="H309" s="334">
        <v>0</v>
      </c>
      <c r="I309" s="334">
        <v>0</v>
      </c>
      <c r="J309" s="334"/>
      <c r="K309" s="334"/>
      <c r="L309" s="334"/>
      <c r="M309" s="334"/>
      <c r="N309" s="334"/>
      <c r="O309" s="334"/>
      <c r="P309" s="335">
        <f t="shared" si="10"/>
        <v>0</v>
      </c>
      <c r="Q309" s="336">
        <f t="shared" si="11"/>
        <v>0</v>
      </c>
      <c r="R309" s="322"/>
      <c r="S309" s="322"/>
    </row>
    <row r="310" spans="1:19" ht="15.75" customHeight="1" x14ac:dyDescent="0.25">
      <c r="A310" s="292" t="s">
        <v>1506</v>
      </c>
      <c r="B310" s="333" t="s">
        <v>2349</v>
      </c>
      <c r="C310" s="333" t="s">
        <v>753</v>
      </c>
      <c r="D310" s="334">
        <v>1</v>
      </c>
      <c r="E310" s="334">
        <v>0</v>
      </c>
      <c r="F310" s="334">
        <v>0</v>
      </c>
      <c r="G310" s="334">
        <v>0</v>
      </c>
      <c r="H310" s="334">
        <v>1</v>
      </c>
      <c r="I310" s="334">
        <v>0</v>
      </c>
      <c r="J310" s="334"/>
      <c r="K310" s="334"/>
      <c r="L310" s="334"/>
      <c r="M310" s="334"/>
      <c r="N310" s="334"/>
      <c r="O310" s="334"/>
      <c r="P310" s="335">
        <f t="shared" si="10"/>
        <v>2</v>
      </c>
      <c r="Q310" s="336">
        <f t="shared" si="11"/>
        <v>1.5408320493066256E-3</v>
      </c>
      <c r="R310" s="322"/>
      <c r="S310" s="322"/>
    </row>
    <row r="311" spans="1:19" ht="15.75" customHeight="1" x14ac:dyDescent="0.25">
      <c r="A311" s="292" t="s">
        <v>1506</v>
      </c>
      <c r="B311" s="333" t="s">
        <v>2442</v>
      </c>
      <c r="C311" s="333" t="s">
        <v>753</v>
      </c>
      <c r="D311" s="334">
        <v>0</v>
      </c>
      <c r="E311" s="334">
        <v>0</v>
      </c>
      <c r="F311" s="334">
        <v>2</v>
      </c>
      <c r="G311" s="334">
        <v>0</v>
      </c>
      <c r="H311" s="334">
        <v>0</v>
      </c>
      <c r="I311" s="334">
        <v>0</v>
      </c>
      <c r="J311" s="334"/>
      <c r="K311" s="334"/>
      <c r="L311" s="334"/>
      <c r="M311" s="334"/>
      <c r="N311" s="334"/>
      <c r="O311" s="334"/>
      <c r="P311" s="335">
        <f t="shared" si="10"/>
        <v>2</v>
      </c>
      <c r="Q311" s="336">
        <f t="shared" si="11"/>
        <v>1.5408320493066256E-3</v>
      </c>
      <c r="R311" s="322"/>
      <c r="S311" s="322"/>
    </row>
    <row r="312" spans="1:19" ht="15.75" customHeight="1" x14ac:dyDescent="0.25">
      <c r="A312" s="292" t="s">
        <v>1506</v>
      </c>
      <c r="B312" s="333" t="s">
        <v>1977</v>
      </c>
      <c r="C312" s="333" t="s">
        <v>753</v>
      </c>
      <c r="D312" s="334">
        <v>0</v>
      </c>
      <c r="E312" s="334">
        <v>0</v>
      </c>
      <c r="F312" s="334">
        <v>0</v>
      </c>
      <c r="G312" s="334">
        <v>0</v>
      </c>
      <c r="H312" s="334">
        <v>0</v>
      </c>
      <c r="I312" s="334">
        <v>0</v>
      </c>
      <c r="J312" s="334"/>
      <c r="K312" s="334"/>
      <c r="L312" s="334"/>
      <c r="M312" s="334"/>
      <c r="N312" s="334"/>
      <c r="O312" s="334"/>
      <c r="P312" s="335">
        <f t="shared" si="10"/>
        <v>0</v>
      </c>
      <c r="Q312" s="336">
        <f t="shared" si="11"/>
        <v>0</v>
      </c>
      <c r="R312" s="322"/>
      <c r="S312" s="322"/>
    </row>
    <row r="313" spans="1:19" ht="15.75" customHeight="1" x14ac:dyDescent="0.25">
      <c r="A313" s="292" t="s">
        <v>1506</v>
      </c>
      <c r="B313" s="333" t="s">
        <v>1978</v>
      </c>
      <c r="C313" s="333" t="s">
        <v>753</v>
      </c>
      <c r="D313" s="334">
        <v>0</v>
      </c>
      <c r="E313" s="334">
        <v>0</v>
      </c>
      <c r="F313" s="334">
        <v>0</v>
      </c>
      <c r="G313" s="334">
        <v>0</v>
      </c>
      <c r="H313" s="334">
        <v>0</v>
      </c>
      <c r="I313" s="334">
        <v>0</v>
      </c>
      <c r="J313" s="334"/>
      <c r="K313" s="334"/>
      <c r="L313" s="334"/>
      <c r="M313" s="334"/>
      <c r="N313" s="334"/>
      <c r="O313" s="334"/>
      <c r="P313" s="335">
        <f t="shared" si="10"/>
        <v>0</v>
      </c>
      <c r="Q313" s="336">
        <f t="shared" si="11"/>
        <v>0</v>
      </c>
      <c r="R313" s="322"/>
      <c r="S313" s="322"/>
    </row>
    <row r="314" spans="1:19" ht="15.75" customHeight="1" x14ac:dyDescent="0.25">
      <c r="A314" s="292" t="s">
        <v>1506</v>
      </c>
      <c r="B314" s="333" t="s">
        <v>1660</v>
      </c>
      <c r="C314" s="333" t="s">
        <v>753</v>
      </c>
      <c r="D314" s="334">
        <v>0</v>
      </c>
      <c r="E314" s="334">
        <v>0</v>
      </c>
      <c r="F314" s="334">
        <v>0</v>
      </c>
      <c r="G314" s="334">
        <v>0</v>
      </c>
      <c r="H314" s="334">
        <v>0</v>
      </c>
      <c r="I314" s="334">
        <v>0</v>
      </c>
      <c r="J314" s="334"/>
      <c r="K314" s="334"/>
      <c r="L314" s="334"/>
      <c r="M314" s="334"/>
      <c r="N314" s="334"/>
      <c r="O314" s="334"/>
      <c r="P314" s="335">
        <f t="shared" si="10"/>
        <v>0</v>
      </c>
      <c r="Q314" s="336">
        <f t="shared" si="11"/>
        <v>0</v>
      </c>
      <c r="R314" s="322"/>
      <c r="S314" s="322"/>
    </row>
    <row r="315" spans="1:19" ht="15.75" customHeight="1" x14ac:dyDescent="0.25">
      <c r="A315" s="292" t="s">
        <v>1506</v>
      </c>
      <c r="B315" s="333" t="s">
        <v>2181</v>
      </c>
      <c r="C315" s="333" t="s">
        <v>753</v>
      </c>
      <c r="D315" s="334">
        <v>0</v>
      </c>
      <c r="E315" s="334">
        <v>0</v>
      </c>
      <c r="F315" s="334">
        <v>0</v>
      </c>
      <c r="G315" s="334">
        <v>0</v>
      </c>
      <c r="H315" s="334">
        <v>0</v>
      </c>
      <c r="I315" s="334">
        <v>0</v>
      </c>
      <c r="J315" s="334"/>
      <c r="K315" s="334"/>
      <c r="L315" s="334"/>
      <c r="M315" s="334"/>
      <c r="N315" s="334"/>
      <c r="O315" s="334"/>
      <c r="P315" s="335">
        <f t="shared" si="10"/>
        <v>0</v>
      </c>
      <c r="Q315" s="336">
        <f t="shared" si="11"/>
        <v>0</v>
      </c>
      <c r="R315" s="322"/>
      <c r="S315" s="322"/>
    </row>
    <row r="316" spans="1:19" ht="15.75" customHeight="1" x14ac:dyDescent="0.25">
      <c r="A316" s="292" t="s">
        <v>1506</v>
      </c>
      <c r="B316" s="333" t="s">
        <v>1848</v>
      </c>
      <c r="C316" s="333" t="s">
        <v>753</v>
      </c>
      <c r="D316" s="334">
        <v>0</v>
      </c>
      <c r="E316" s="334">
        <v>0</v>
      </c>
      <c r="F316" s="334">
        <v>0</v>
      </c>
      <c r="G316" s="334">
        <v>0</v>
      </c>
      <c r="H316" s="334">
        <v>0</v>
      </c>
      <c r="I316" s="334">
        <v>0</v>
      </c>
      <c r="J316" s="334"/>
      <c r="K316" s="334"/>
      <c r="L316" s="334"/>
      <c r="M316" s="334"/>
      <c r="N316" s="334"/>
      <c r="O316" s="334"/>
      <c r="P316" s="335">
        <f t="shared" si="10"/>
        <v>0</v>
      </c>
      <c r="Q316" s="336">
        <f t="shared" si="11"/>
        <v>0</v>
      </c>
      <c r="R316" s="322"/>
      <c r="S316" s="322"/>
    </row>
    <row r="317" spans="1:19" ht="15.75" customHeight="1" x14ac:dyDescent="0.25">
      <c r="A317" s="292" t="s">
        <v>2227</v>
      </c>
      <c r="B317" s="333" t="s">
        <v>2229</v>
      </c>
      <c r="C317" s="333" t="s">
        <v>759</v>
      </c>
      <c r="D317" s="334">
        <v>0</v>
      </c>
      <c r="E317" s="334">
        <v>0</v>
      </c>
      <c r="F317" s="334">
        <v>0</v>
      </c>
      <c r="G317" s="334">
        <v>0</v>
      </c>
      <c r="H317" s="334">
        <v>0</v>
      </c>
      <c r="I317" s="334">
        <v>0</v>
      </c>
      <c r="J317" s="334"/>
      <c r="K317" s="334"/>
      <c r="L317" s="334"/>
      <c r="M317" s="334"/>
      <c r="N317" s="334"/>
      <c r="O317" s="334"/>
      <c r="P317" s="335">
        <f t="shared" si="10"/>
        <v>0</v>
      </c>
      <c r="Q317" s="336">
        <f t="shared" si="11"/>
        <v>0</v>
      </c>
      <c r="R317" s="322"/>
      <c r="S317" s="322"/>
    </row>
    <row r="318" spans="1:19" ht="15.75" customHeight="1" x14ac:dyDescent="0.25">
      <c r="A318" s="292" t="s">
        <v>2434</v>
      </c>
      <c r="B318" s="333" t="s">
        <v>2443</v>
      </c>
      <c r="C318" s="333" t="s">
        <v>753</v>
      </c>
      <c r="D318" s="334">
        <v>0</v>
      </c>
      <c r="E318" s="334">
        <v>0</v>
      </c>
      <c r="F318" s="323">
        <v>1</v>
      </c>
      <c r="G318" s="334">
        <v>0</v>
      </c>
      <c r="H318" s="334">
        <v>0</v>
      </c>
      <c r="I318" s="334">
        <v>0</v>
      </c>
      <c r="J318" s="334"/>
      <c r="K318" s="334"/>
      <c r="L318" s="334"/>
      <c r="M318" s="334"/>
      <c r="N318" s="334"/>
      <c r="O318" s="334"/>
      <c r="P318" s="335">
        <f t="shared" si="10"/>
        <v>1</v>
      </c>
      <c r="Q318" s="336">
        <f t="shared" si="11"/>
        <v>7.7041602465331282E-4</v>
      </c>
      <c r="R318" s="322"/>
      <c r="S318" s="322"/>
    </row>
    <row r="319" spans="1:19" ht="15.75" customHeight="1" x14ac:dyDescent="0.25">
      <c r="A319" s="292" t="s">
        <v>1969</v>
      </c>
      <c r="B319" s="333" t="s">
        <v>1979</v>
      </c>
      <c r="C319" s="333" t="s">
        <v>753</v>
      </c>
      <c r="D319" s="334">
        <v>0</v>
      </c>
      <c r="E319" s="334">
        <v>0</v>
      </c>
      <c r="F319" s="334">
        <v>0</v>
      </c>
      <c r="G319" s="334">
        <v>0</v>
      </c>
      <c r="H319" s="334">
        <v>0</v>
      </c>
      <c r="I319" s="334">
        <v>0</v>
      </c>
      <c r="J319" s="334"/>
      <c r="K319" s="334"/>
      <c r="L319" s="334"/>
      <c r="M319" s="334"/>
      <c r="N319" s="334"/>
      <c r="O319" s="334"/>
      <c r="P319" s="335">
        <f t="shared" si="10"/>
        <v>0</v>
      </c>
      <c r="Q319" s="336">
        <f t="shared" si="11"/>
        <v>0</v>
      </c>
      <c r="R319" s="322"/>
      <c r="S319" s="322"/>
    </row>
    <row r="320" spans="1:19" ht="15.75" customHeight="1" x14ac:dyDescent="0.25">
      <c r="A320" s="292" t="s">
        <v>1443</v>
      </c>
      <c r="B320" s="333" t="s">
        <v>1549</v>
      </c>
      <c r="C320" s="333" t="s">
        <v>86</v>
      </c>
      <c r="D320" s="334">
        <v>0</v>
      </c>
      <c r="E320" s="334">
        <v>0</v>
      </c>
      <c r="F320" s="334">
        <v>0</v>
      </c>
      <c r="G320" s="334">
        <v>0</v>
      </c>
      <c r="H320" s="334">
        <v>0</v>
      </c>
      <c r="I320" s="334">
        <v>0</v>
      </c>
      <c r="J320" s="334"/>
      <c r="K320" s="334"/>
      <c r="L320" s="334"/>
      <c r="M320" s="334"/>
      <c r="N320" s="334"/>
      <c r="O320" s="334"/>
      <c r="P320" s="335">
        <f t="shared" si="10"/>
        <v>0</v>
      </c>
      <c r="Q320" s="336">
        <f t="shared" si="11"/>
        <v>0</v>
      </c>
      <c r="R320" s="322" t="s">
        <v>112</v>
      </c>
      <c r="S320" s="322" t="s">
        <v>112</v>
      </c>
    </row>
    <row r="321" spans="1:20" ht="15.75" customHeight="1" x14ac:dyDescent="0.25">
      <c r="A321" s="385" t="s">
        <v>36</v>
      </c>
      <c r="B321" s="385"/>
      <c r="C321" s="385"/>
      <c r="D321" s="429">
        <f>SUM(D3:D320)</f>
        <v>182</v>
      </c>
      <c r="E321" s="429">
        <f>SUM(E3:E320)</f>
        <v>198</v>
      </c>
      <c r="F321" s="429">
        <f>SUM(F3:F320)</f>
        <v>214</v>
      </c>
      <c r="G321" s="429">
        <f>SUM(G3:G320)</f>
        <v>290</v>
      </c>
      <c r="H321" s="429">
        <f>SUM(H3:H320)</f>
        <v>206</v>
      </c>
      <c r="I321" s="429">
        <f t="shared" ref="I321:N321" si="12">SUM(I3:I320)</f>
        <v>208</v>
      </c>
      <c r="J321" s="429">
        <f t="shared" si="12"/>
        <v>0</v>
      </c>
      <c r="K321" s="429">
        <f t="shared" si="12"/>
        <v>0</v>
      </c>
      <c r="L321" s="429">
        <f>SUM(L3:L320)</f>
        <v>0</v>
      </c>
      <c r="M321" s="429">
        <f>SUM(M3:M320)</f>
        <v>0</v>
      </c>
      <c r="N321" s="429">
        <f t="shared" si="12"/>
        <v>0</v>
      </c>
      <c r="O321" s="429">
        <f>SUM(O3:O320)</f>
        <v>0</v>
      </c>
      <c r="P321" s="429">
        <f>SUM(P3:P320)</f>
        <v>1298</v>
      </c>
      <c r="Q321" s="433">
        <f>SUM(Q3:Q320)</f>
        <v>1.0000000000000002</v>
      </c>
      <c r="R321" s="330"/>
      <c r="S321" s="330"/>
    </row>
    <row r="322" spans="1:20" ht="15.75" customHeight="1" x14ac:dyDescent="0.25">
      <c r="A322" s="355" t="s">
        <v>64</v>
      </c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>
      <c r="T334" s="255"/>
    </row>
    <row r="335" spans="1:20" ht="15.75" customHeight="1" x14ac:dyDescent="0.25"/>
    <row r="336" spans="1:20" ht="15.75" customHeight="1" x14ac:dyDescent="0.25"/>
    <row r="337" spans="21:21" ht="15.75" customHeight="1" x14ac:dyDescent="0.25"/>
    <row r="338" spans="21:21" ht="15.75" customHeight="1" x14ac:dyDescent="0.25">
      <c r="U338" s="255"/>
    </row>
    <row r="339" spans="21:21" ht="15.75" customHeight="1" x14ac:dyDescent="0.25">
      <c r="U339" s="255"/>
    </row>
    <row r="340" spans="21:21" ht="15.75" customHeight="1" x14ac:dyDescent="0.25">
      <c r="U340" s="255"/>
    </row>
    <row r="341" spans="21:21" ht="15.75" customHeight="1" x14ac:dyDescent="0.25">
      <c r="U341" s="255"/>
    </row>
    <row r="342" spans="21:21" ht="15.75" customHeight="1" x14ac:dyDescent="0.25">
      <c r="U342" s="255"/>
    </row>
    <row r="343" spans="21:21" ht="15.75" customHeight="1" x14ac:dyDescent="0.25">
      <c r="U343" s="255"/>
    </row>
    <row r="344" spans="21:21" ht="15.75" customHeight="1" x14ac:dyDescent="0.25">
      <c r="U344" s="255"/>
    </row>
    <row r="345" spans="21:21" ht="15.75" customHeight="1" x14ac:dyDescent="0.25">
      <c r="U345" s="255"/>
    </row>
    <row r="346" spans="21:21" ht="15.75" customHeight="1" x14ac:dyDescent="0.25">
      <c r="U346" s="255"/>
    </row>
    <row r="347" spans="21:21" ht="15.75" customHeight="1" x14ac:dyDescent="0.25">
      <c r="U347" s="255"/>
    </row>
    <row r="348" spans="21:21" ht="15.75" customHeight="1" x14ac:dyDescent="0.25">
      <c r="U348" s="545"/>
    </row>
    <row r="349" spans="21:21" ht="15.75" customHeight="1" x14ac:dyDescent="0.25">
      <c r="U349" s="255"/>
    </row>
    <row r="350" spans="21:21" ht="15.75" customHeight="1" x14ac:dyDescent="0.25">
      <c r="U350" s="255"/>
    </row>
    <row r="351" spans="21:21" ht="15.75" customHeight="1" x14ac:dyDescent="0.25">
      <c r="U351" s="255"/>
    </row>
    <row r="352" spans="21:21" ht="15.75" customHeight="1" x14ac:dyDescent="0.25">
      <c r="U352" s="255"/>
    </row>
    <row r="353" spans="21:21" ht="15.75" customHeight="1" x14ac:dyDescent="0.25">
      <c r="U353" s="255"/>
    </row>
    <row r="354" spans="21:21" ht="15.75" customHeight="1" x14ac:dyDescent="0.25">
      <c r="U354" s="255"/>
    </row>
    <row r="355" spans="21:21" ht="15.75" customHeight="1" x14ac:dyDescent="0.25">
      <c r="U355" s="255"/>
    </row>
    <row r="356" spans="21:21" ht="15.75" customHeight="1" x14ac:dyDescent="0.25">
      <c r="U356" s="255"/>
    </row>
    <row r="357" spans="21:21" ht="15.75" customHeight="1" x14ac:dyDescent="0.25">
      <c r="U357" s="255"/>
    </row>
    <row r="358" spans="21:21" ht="15.75" customHeight="1" x14ac:dyDescent="0.25">
      <c r="U358" s="255"/>
    </row>
    <row r="359" spans="21:21" ht="15.75" customHeight="1" x14ac:dyDescent="0.25">
      <c r="U359" s="255"/>
    </row>
    <row r="360" spans="21:21" ht="15.75" customHeight="1" x14ac:dyDescent="0.25">
      <c r="U360" s="255"/>
    </row>
    <row r="361" spans="21:21" ht="15.75" customHeight="1" x14ac:dyDescent="0.25">
      <c r="U361" s="255"/>
    </row>
    <row r="362" spans="21:21" ht="15.75" customHeight="1" x14ac:dyDescent="0.25">
      <c r="U362" s="255"/>
    </row>
    <row r="363" spans="21:21" ht="15.75" customHeight="1" x14ac:dyDescent="0.25">
      <c r="U363" s="255"/>
    </row>
    <row r="364" spans="21:21" ht="15.75" customHeight="1" x14ac:dyDescent="0.25">
      <c r="U364" s="255"/>
    </row>
    <row r="365" spans="21:21" ht="15.75" customHeight="1" x14ac:dyDescent="0.25">
      <c r="U365" s="255"/>
    </row>
    <row r="366" spans="21:21" ht="15.75" customHeight="1" x14ac:dyDescent="0.25">
      <c r="U366" s="255"/>
    </row>
    <row r="367" spans="21:21" ht="15.75" customHeight="1" x14ac:dyDescent="0.25">
      <c r="U367" s="255"/>
    </row>
    <row r="368" spans="21:21" ht="15.75" customHeight="1" x14ac:dyDescent="0.25">
      <c r="U368" s="255"/>
    </row>
    <row r="369" spans="21:21" ht="15.75" customHeight="1" x14ac:dyDescent="0.25">
      <c r="U369" s="255"/>
    </row>
    <row r="370" spans="21:21" ht="15.75" customHeight="1" x14ac:dyDescent="0.25">
      <c r="U370" s="255"/>
    </row>
    <row r="371" spans="21:21" ht="15.75" customHeight="1" x14ac:dyDescent="0.25">
      <c r="U371" s="255"/>
    </row>
    <row r="372" spans="21:21" ht="15.75" customHeight="1" x14ac:dyDescent="0.25">
      <c r="U372" s="255"/>
    </row>
    <row r="373" spans="21:21" ht="15.75" customHeight="1" x14ac:dyDescent="0.25">
      <c r="U373" s="255"/>
    </row>
    <row r="374" spans="21:21" ht="15.75" customHeight="1" x14ac:dyDescent="0.25">
      <c r="U374" s="255"/>
    </row>
    <row r="375" spans="21:21" ht="15.75" customHeight="1" x14ac:dyDescent="0.25">
      <c r="U375" s="255"/>
    </row>
    <row r="376" spans="21:21" ht="15.75" customHeight="1" x14ac:dyDescent="0.25">
      <c r="U376" s="255"/>
    </row>
    <row r="377" spans="21:21" ht="15.75" customHeight="1" x14ac:dyDescent="0.25">
      <c r="U377" s="255"/>
    </row>
    <row r="378" spans="21:21" ht="15.75" customHeight="1" x14ac:dyDescent="0.25">
      <c r="U378" s="255"/>
    </row>
    <row r="379" spans="21:21" ht="15.75" customHeight="1" x14ac:dyDescent="0.25">
      <c r="U379" s="255"/>
    </row>
    <row r="380" spans="21:21" ht="15.75" customHeight="1" x14ac:dyDescent="0.25">
      <c r="U380" s="255"/>
    </row>
    <row r="381" spans="21:21" ht="15.75" customHeight="1" x14ac:dyDescent="0.25">
      <c r="U381" s="255"/>
    </row>
    <row r="382" spans="21:21" ht="15.75" customHeight="1" x14ac:dyDescent="0.25">
      <c r="U382" s="255"/>
    </row>
    <row r="383" spans="21:21" ht="15.75" customHeight="1" x14ac:dyDescent="0.25">
      <c r="U383" s="255"/>
    </row>
    <row r="384" spans="21:21" ht="15.75" customHeight="1" x14ac:dyDescent="0.25">
      <c r="U384" s="255"/>
    </row>
    <row r="385" spans="21:21" ht="15.75" customHeight="1" x14ac:dyDescent="0.25">
      <c r="U385" s="255"/>
    </row>
    <row r="386" spans="21:21" ht="15.75" customHeight="1" x14ac:dyDescent="0.25">
      <c r="U386" s="255"/>
    </row>
    <row r="387" spans="21:21" ht="15.75" customHeight="1" x14ac:dyDescent="0.25">
      <c r="U387" s="255"/>
    </row>
    <row r="388" spans="21:21" ht="15.75" customHeight="1" x14ac:dyDescent="0.25">
      <c r="U388" s="255"/>
    </row>
    <row r="389" spans="21:21" ht="15.75" customHeight="1" x14ac:dyDescent="0.25">
      <c r="U389" s="255"/>
    </row>
    <row r="390" spans="21:21" ht="15.75" customHeight="1" x14ac:dyDescent="0.25">
      <c r="U390" s="255"/>
    </row>
    <row r="391" spans="21:21" ht="15.75" customHeight="1" x14ac:dyDescent="0.25">
      <c r="U391" s="255"/>
    </row>
    <row r="392" spans="21:21" ht="15.75" customHeight="1" x14ac:dyDescent="0.25">
      <c r="U392" s="255"/>
    </row>
    <row r="393" spans="21:21" ht="15.75" customHeight="1" x14ac:dyDescent="0.25">
      <c r="U393" s="255"/>
    </row>
    <row r="394" spans="21:21" ht="15.75" customHeight="1" x14ac:dyDescent="0.25">
      <c r="U394" s="255"/>
    </row>
    <row r="395" spans="21:21" ht="15.75" customHeight="1" x14ac:dyDescent="0.25">
      <c r="U395" s="255"/>
    </row>
    <row r="396" spans="21:21" ht="15.75" customHeight="1" x14ac:dyDescent="0.25">
      <c r="U396" s="255"/>
    </row>
    <row r="397" spans="21:21" ht="15.75" customHeight="1" x14ac:dyDescent="0.25">
      <c r="U397" s="255"/>
    </row>
    <row r="398" spans="21:21" ht="15.75" customHeight="1" x14ac:dyDescent="0.25">
      <c r="U398" s="255"/>
    </row>
    <row r="399" spans="21:21" ht="15.75" customHeight="1" x14ac:dyDescent="0.25">
      <c r="U399" s="255"/>
    </row>
    <row r="400" spans="21:21" ht="15.75" customHeight="1" x14ac:dyDescent="0.25">
      <c r="U400" s="255"/>
    </row>
    <row r="401" spans="21:21" ht="15.75" customHeight="1" x14ac:dyDescent="0.25">
      <c r="U401" s="255"/>
    </row>
    <row r="402" spans="21:21" ht="15.75" customHeight="1" x14ac:dyDescent="0.25">
      <c r="U402" s="255"/>
    </row>
    <row r="403" spans="21:21" ht="15.75" customHeight="1" x14ac:dyDescent="0.25">
      <c r="U403" s="255"/>
    </row>
    <row r="404" spans="21:21" ht="15.75" customHeight="1" x14ac:dyDescent="0.25">
      <c r="U404" s="255"/>
    </row>
    <row r="405" spans="21:21" ht="15.75" customHeight="1" x14ac:dyDescent="0.25">
      <c r="U405" s="255"/>
    </row>
    <row r="406" spans="21:21" ht="15.75" customHeight="1" x14ac:dyDescent="0.25">
      <c r="U406" s="255"/>
    </row>
    <row r="407" spans="21:21" ht="15.75" customHeight="1" x14ac:dyDescent="0.25">
      <c r="U407" s="255"/>
    </row>
    <row r="408" spans="21:21" ht="15.75" customHeight="1" x14ac:dyDescent="0.25"/>
    <row r="409" spans="21:21" ht="15.75" customHeight="1" x14ac:dyDescent="0.25"/>
    <row r="410" spans="21:21" ht="15.75" customHeight="1" x14ac:dyDescent="0.25"/>
    <row r="411" spans="21:21" ht="15.75" customHeight="1" x14ac:dyDescent="0.25"/>
    <row r="412" spans="21:21" ht="15.75" customHeight="1" x14ac:dyDescent="0.25"/>
    <row r="413" spans="21:21" ht="15.75" customHeight="1" x14ac:dyDescent="0.25"/>
    <row r="414" spans="21:21" ht="15.75" customHeight="1" x14ac:dyDescent="0.25"/>
    <row r="415" spans="21:21" ht="15.75" customHeight="1" x14ac:dyDescent="0.25"/>
    <row r="416" spans="21:2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spans="16:16" ht="15.75" customHeight="1" x14ac:dyDescent="0.25"/>
    <row r="738" spans="16:16" ht="15.75" customHeight="1" x14ac:dyDescent="0.25"/>
    <row r="739" spans="16:16" ht="15.75" customHeight="1" x14ac:dyDescent="0.25"/>
    <row r="740" spans="16:16" ht="15.75" customHeight="1" x14ac:dyDescent="0.25"/>
    <row r="741" spans="16:16" ht="15.75" customHeight="1" x14ac:dyDescent="0.25">
      <c r="P741" s="332"/>
    </row>
    <row r="742" spans="16:16" ht="15.75" customHeight="1" x14ac:dyDescent="0.25">
      <c r="P742" s="332"/>
    </row>
    <row r="743" spans="16:16" ht="15.75" customHeight="1" x14ac:dyDescent="0.25">
      <c r="P743" s="332"/>
    </row>
    <row r="744" spans="16:16" ht="15.75" customHeight="1" x14ac:dyDescent="0.25">
      <c r="P744" s="332"/>
    </row>
    <row r="745" spans="16:16" ht="15.75" customHeight="1" x14ac:dyDescent="0.25">
      <c r="P745" s="332"/>
    </row>
    <row r="746" spans="16:16" ht="15.75" customHeight="1" x14ac:dyDescent="0.25">
      <c r="P746" s="332"/>
    </row>
    <row r="747" spans="16:16" ht="15.75" customHeight="1" x14ac:dyDescent="0.25">
      <c r="P747" s="332"/>
    </row>
    <row r="748" spans="16:16" ht="15.75" customHeight="1" x14ac:dyDescent="0.25">
      <c r="P748" s="332"/>
    </row>
    <row r="749" spans="16:16" ht="15.75" customHeight="1" x14ac:dyDescent="0.25">
      <c r="P749" s="332"/>
    </row>
    <row r="750" spans="16:16" ht="15.75" customHeight="1" x14ac:dyDescent="0.25">
      <c r="P750" s="332"/>
    </row>
    <row r="751" spans="16:16" ht="15.75" customHeight="1" x14ac:dyDescent="0.25">
      <c r="P751" s="332"/>
    </row>
    <row r="752" spans="16:16" ht="15.75" customHeight="1" x14ac:dyDescent="0.25">
      <c r="P752" s="332"/>
    </row>
    <row r="753" spans="16:16" ht="15.75" customHeight="1" x14ac:dyDescent="0.25">
      <c r="P753" s="332"/>
    </row>
    <row r="754" spans="16:16" ht="15.75" customHeight="1" x14ac:dyDescent="0.25">
      <c r="P754" s="332"/>
    </row>
    <row r="755" spans="16:16" ht="15.75" customHeight="1" x14ac:dyDescent="0.25">
      <c r="P755" s="332"/>
    </row>
    <row r="756" spans="16:16" ht="15.75" customHeight="1" x14ac:dyDescent="0.25">
      <c r="P756" s="332"/>
    </row>
    <row r="757" spans="16:16" ht="15.75" customHeight="1" x14ac:dyDescent="0.25">
      <c r="P757" s="332"/>
    </row>
    <row r="758" spans="16:16" ht="15.75" customHeight="1" x14ac:dyDescent="0.25">
      <c r="P758" s="332"/>
    </row>
    <row r="759" spans="16:16" ht="15.75" customHeight="1" x14ac:dyDescent="0.25">
      <c r="P759" s="332"/>
    </row>
    <row r="760" spans="16:16" ht="15.75" customHeight="1" x14ac:dyDescent="0.25">
      <c r="P760" s="332"/>
    </row>
    <row r="761" spans="16:16" ht="15.75" customHeight="1" x14ac:dyDescent="0.25">
      <c r="P761" s="332"/>
    </row>
    <row r="762" spans="16:16" ht="15.75" customHeight="1" x14ac:dyDescent="0.25">
      <c r="P762" s="332"/>
    </row>
    <row r="763" spans="16:16" ht="15.75" customHeight="1" x14ac:dyDescent="0.25">
      <c r="P763" s="332"/>
    </row>
    <row r="764" spans="16:16" ht="15.75" customHeight="1" x14ac:dyDescent="0.25">
      <c r="P764" s="332"/>
    </row>
    <row r="765" spans="16:16" ht="15.75" customHeight="1" x14ac:dyDescent="0.25">
      <c r="P765" s="332"/>
    </row>
    <row r="766" spans="16:16" ht="15.75" customHeight="1" x14ac:dyDescent="0.25">
      <c r="P766" s="332"/>
    </row>
    <row r="767" spans="16:16" ht="15.75" customHeight="1" x14ac:dyDescent="0.25">
      <c r="P767" s="332"/>
    </row>
    <row r="768" spans="16:16" ht="15.75" customHeight="1" x14ac:dyDescent="0.25">
      <c r="P768" s="332"/>
    </row>
    <row r="769" spans="16:16" ht="15.75" customHeight="1" x14ac:dyDescent="0.25">
      <c r="P769" s="332"/>
    </row>
    <row r="770" spans="16:16" ht="15.75" customHeight="1" x14ac:dyDescent="0.25">
      <c r="P770" s="332"/>
    </row>
    <row r="771" spans="16:16" ht="15.75" customHeight="1" x14ac:dyDescent="0.25">
      <c r="P771" s="332"/>
    </row>
    <row r="772" spans="16:16" ht="15.75" customHeight="1" x14ac:dyDescent="0.25">
      <c r="P772" s="332"/>
    </row>
    <row r="773" spans="16:16" ht="15.75" customHeight="1" x14ac:dyDescent="0.25">
      <c r="P773" s="332"/>
    </row>
    <row r="774" spans="16:16" ht="15.75" customHeight="1" x14ac:dyDescent="0.25">
      <c r="P774" s="332"/>
    </row>
    <row r="775" spans="16:16" ht="15.75" customHeight="1" x14ac:dyDescent="0.25">
      <c r="P775" s="332"/>
    </row>
    <row r="776" spans="16:16" ht="15.75" customHeight="1" x14ac:dyDescent="0.25">
      <c r="P776" s="332"/>
    </row>
    <row r="777" spans="16:16" ht="15.75" customHeight="1" x14ac:dyDescent="0.25">
      <c r="P777" s="332"/>
    </row>
    <row r="778" spans="16:16" ht="15.75" customHeight="1" x14ac:dyDescent="0.25">
      <c r="P778" s="332"/>
    </row>
    <row r="779" spans="16:16" ht="15.75" customHeight="1" x14ac:dyDescent="0.25">
      <c r="P779" s="332"/>
    </row>
    <row r="780" spans="16:16" ht="15.75" customHeight="1" x14ac:dyDescent="0.25">
      <c r="P780" s="332"/>
    </row>
    <row r="781" spans="16:16" ht="15.75" customHeight="1" x14ac:dyDescent="0.25">
      <c r="P781" s="332"/>
    </row>
    <row r="782" spans="16:16" ht="15.75" customHeight="1" x14ac:dyDescent="0.25">
      <c r="P782" s="332"/>
    </row>
    <row r="783" spans="16:16" ht="15.75" customHeight="1" x14ac:dyDescent="0.25">
      <c r="P783" s="332"/>
    </row>
    <row r="784" spans="16:16" ht="15.75" customHeight="1" x14ac:dyDescent="0.25">
      <c r="P784" s="332"/>
    </row>
    <row r="785" spans="16:16" ht="15.75" customHeight="1" x14ac:dyDescent="0.25">
      <c r="P785" s="332"/>
    </row>
    <row r="786" spans="16:16" ht="15.75" customHeight="1" x14ac:dyDescent="0.25">
      <c r="P786" s="332"/>
    </row>
    <row r="787" spans="16:16" ht="15.75" customHeight="1" x14ac:dyDescent="0.25">
      <c r="P787" s="332"/>
    </row>
    <row r="788" spans="16:16" ht="15.75" customHeight="1" x14ac:dyDescent="0.25">
      <c r="P788" s="332"/>
    </row>
    <row r="789" spans="16:16" ht="15.75" customHeight="1" x14ac:dyDescent="0.25">
      <c r="P789" s="332"/>
    </row>
    <row r="790" spans="16:16" ht="15.75" customHeight="1" x14ac:dyDescent="0.25">
      <c r="P790" s="332"/>
    </row>
    <row r="791" spans="16:16" ht="15.75" customHeight="1" x14ac:dyDescent="0.25">
      <c r="P791" s="332"/>
    </row>
    <row r="792" spans="16:16" ht="15.75" customHeight="1" x14ac:dyDescent="0.25">
      <c r="P792" s="332"/>
    </row>
    <row r="793" spans="16:16" ht="15.75" customHeight="1" x14ac:dyDescent="0.25">
      <c r="P793" s="332"/>
    </row>
    <row r="794" spans="16:16" ht="15.75" customHeight="1" x14ac:dyDescent="0.25">
      <c r="P794" s="332"/>
    </row>
    <row r="795" spans="16:16" ht="15.75" customHeight="1" x14ac:dyDescent="0.25">
      <c r="P795" s="332"/>
    </row>
    <row r="796" spans="16:16" ht="15.75" customHeight="1" x14ac:dyDescent="0.25">
      <c r="P796" s="332"/>
    </row>
    <row r="797" spans="16:16" ht="15.75" customHeight="1" x14ac:dyDescent="0.25">
      <c r="P797" s="332"/>
    </row>
    <row r="798" spans="16:16" ht="15.75" customHeight="1" x14ac:dyDescent="0.25">
      <c r="P798" s="332"/>
    </row>
    <row r="799" spans="16:16" ht="15.75" customHeight="1" x14ac:dyDescent="0.25">
      <c r="P799" s="332"/>
    </row>
    <row r="800" spans="16:16" ht="15.75" customHeight="1" x14ac:dyDescent="0.25">
      <c r="P800" s="332"/>
    </row>
    <row r="801" spans="16:16" ht="15.75" customHeight="1" x14ac:dyDescent="0.25">
      <c r="P801" s="332"/>
    </row>
    <row r="802" spans="16:16" ht="15.75" customHeight="1" x14ac:dyDescent="0.25">
      <c r="P802" s="332"/>
    </row>
    <row r="803" spans="16:16" ht="15.75" customHeight="1" x14ac:dyDescent="0.25">
      <c r="P803" s="332"/>
    </row>
    <row r="804" spans="16:16" ht="15.75" customHeight="1" x14ac:dyDescent="0.25">
      <c r="P804" s="332"/>
    </row>
    <row r="805" spans="16:16" ht="15.75" customHeight="1" x14ac:dyDescent="0.25">
      <c r="P805" s="332"/>
    </row>
    <row r="806" spans="16:16" ht="15.75" customHeight="1" x14ac:dyDescent="0.25">
      <c r="P806" s="332"/>
    </row>
    <row r="807" spans="16:16" ht="15.75" customHeight="1" x14ac:dyDescent="0.25">
      <c r="P807" s="332"/>
    </row>
    <row r="808" spans="16:16" ht="15.75" customHeight="1" x14ac:dyDescent="0.25">
      <c r="P808" s="332"/>
    </row>
    <row r="809" spans="16:16" ht="15.75" customHeight="1" x14ac:dyDescent="0.25">
      <c r="P809" s="332"/>
    </row>
    <row r="810" spans="16:16" ht="15.75" customHeight="1" x14ac:dyDescent="0.25">
      <c r="P810" s="332"/>
    </row>
    <row r="811" spans="16:16" ht="15.75" customHeight="1" x14ac:dyDescent="0.25">
      <c r="P811" s="332"/>
    </row>
    <row r="812" spans="16:16" ht="15.75" customHeight="1" x14ac:dyDescent="0.25">
      <c r="P812" s="332"/>
    </row>
    <row r="813" spans="16:16" ht="15.75" customHeight="1" x14ac:dyDescent="0.25">
      <c r="P813" s="332"/>
    </row>
    <row r="814" spans="16:16" ht="15.75" customHeight="1" x14ac:dyDescent="0.25">
      <c r="P814" s="332"/>
    </row>
    <row r="815" spans="16:16" ht="15.75" customHeight="1" x14ac:dyDescent="0.25">
      <c r="P815" s="332"/>
    </row>
    <row r="816" spans="16:16" ht="15.75" customHeight="1" x14ac:dyDescent="0.25">
      <c r="P816" s="332"/>
    </row>
    <row r="817" spans="16:16" ht="15.75" customHeight="1" x14ac:dyDescent="0.25">
      <c r="P817" s="332"/>
    </row>
    <row r="818" spans="16:16" ht="15.75" customHeight="1" x14ac:dyDescent="0.25">
      <c r="P818" s="332"/>
    </row>
    <row r="819" spans="16:16" ht="15.75" customHeight="1" x14ac:dyDescent="0.25">
      <c r="P819" s="332"/>
    </row>
    <row r="820" spans="16:16" ht="15.75" customHeight="1" x14ac:dyDescent="0.25">
      <c r="P820" s="332"/>
    </row>
    <row r="821" spans="16:16" ht="15.75" customHeight="1" x14ac:dyDescent="0.25">
      <c r="P821" s="332"/>
    </row>
    <row r="822" spans="16:16" ht="15.75" customHeight="1" x14ac:dyDescent="0.25">
      <c r="P822" s="332"/>
    </row>
    <row r="823" spans="16:16" ht="15.75" customHeight="1" x14ac:dyDescent="0.25">
      <c r="P823" s="332"/>
    </row>
    <row r="824" spans="16:16" ht="15.75" customHeight="1" x14ac:dyDescent="0.25">
      <c r="P824" s="332"/>
    </row>
    <row r="825" spans="16:16" ht="15.75" customHeight="1" x14ac:dyDescent="0.25">
      <c r="P825" s="332"/>
    </row>
    <row r="826" spans="16:16" ht="15.75" customHeight="1" x14ac:dyDescent="0.25">
      <c r="P826" s="332"/>
    </row>
    <row r="827" spans="16:16" ht="15.75" customHeight="1" x14ac:dyDescent="0.25">
      <c r="P827" s="332"/>
    </row>
    <row r="828" spans="16:16" ht="15.75" customHeight="1" x14ac:dyDescent="0.25">
      <c r="P828" s="332"/>
    </row>
    <row r="829" spans="16:16" ht="15.75" customHeight="1" x14ac:dyDescent="0.25">
      <c r="P829" s="332"/>
    </row>
    <row r="830" spans="16:16" ht="15.75" customHeight="1" x14ac:dyDescent="0.25">
      <c r="P830" s="332"/>
    </row>
    <row r="831" spans="16:16" ht="15.75" customHeight="1" x14ac:dyDescent="0.25">
      <c r="P831" s="332"/>
    </row>
    <row r="832" spans="16:16" ht="15.75" customHeight="1" x14ac:dyDescent="0.25">
      <c r="P832" s="332"/>
    </row>
    <row r="833" spans="16:16" ht="15.75" customHeight="1" x14ac:dyDescent="0.25">
      <c r="P833" s="332"/>
    </row>
    <row r="834" spans="16:16" ht="15.75" customHeight="1" x14ac:dyDescent="0.25">
      <c r="P834" s="332"/>
    </row>
    <row r="835" spans="16:16" ht="15.75" customHeight="1" x14ac:dyDescent="0.25">
      <c r="P835" s="332"/>
    </row>
    <row r="836" spans="16:16" ht="15.75" customHeight="1" x14ac:dyDescent="0.25">
      <c r="P836" s="332"/>
    </row>
    <row r="837" spans="16:16" ht="15.75" customHeight="1" x14ac:dyDescent="0.25">
      <c r="P837" s="332"/>
    </row>
    <row r="838" spans="16:16" ht="15.75" customHeight="1" x14ac:dyDescent="0.25">
      <c r="P838" s="332"/>
    </row>
    <row r="839" spans="16:16" ht="15.75" customHeight="1" x14ac:dyDescent="0.25">
      <c r="P839" s="332"/>
    </row>
    <row r="840" spans="16:16" ht="15.75" customHeight="1" x14ac:dyDescent="0.25">
      <c r="P840" s="332"/>
    </row>
    <row r="841" spans="16:16" ht="15.75" customHeight="1" x14ac:dyDescent="0.25">
      <c r="P841" s="332"/>
    </row>
    <row r="842" spans="16:16" ht="15.75" customHeight="1" x14ac:dyDescent="0.25">
      <c r="P842" s="332"/>
    </row>
    <row r="843" spans="16:16" ht="15.75" customHeight="1" x14ac:dyDescent="0.25">
      <c r="P843" s="332"/>
    </row>
    <row r="844" spans="16:16" ht="15.75" customHeight="1" x14ac:dyDescent="0.25">
      <c r="P844" s="332"/>
    </row>
    <row r="845" spans="16:16" ht="15.75" customHeight="1" x14ac:dyDescent="0.25">
      <c r="P845" s="332"/>
    </row>
    <row r="846" spans="16:16" ht="15.75" customHeight="1" x14ac:dyDescent="0.25">
      <c r="P846" s="332"/>
    </row>
    <row r="847" spans="16:16" ht="15.75" customHeight="1" x14ac:dyDescent="0.25">
      <c r="P847" s="332"/>
    </row>
    <row r="848" spans="16:16" ht="15.75" customHeight="1" x14ac:dyDescent="0.25">
      <c r="P848" s="332"/>
    </row>
    <row r="849" spans="16:16" ht="15.75" customHeight="1" x14ac:dyDescent="0.25">
      <c r="P849" s="332"/>
    </row>
    <row r="850" spans="16:16" ht="15.75" customHeight="1" x14ac:dyDescent="0.25">
      <c r="P850" s="332"/>
    </row>
    <row r="851" spans="16:16" ht="15.75" customHeight="1" x14ac:dyDescent="0.25">
      <c r="P851" s="332"/>
    </row>
    <row r="852" spans="16:16" ht="15.75" customHeight="1" x14ac:dyDescent="0.25">
      <c r="P852" s="332"/>
    </row>
    <row r="853" spans="16:16" ht="15.75" customHeight="1" x14ac:dyDescent="0.25">
      <c r="P853" s="332"/>
    </row>
    <row r="854" spans="16:16" ht="15.75" customHeight="1" x14ac:dyDescent="0.25">
      <c r="P854" s="332"/>
    </row>
    <row r="855" spans="16:16" ht="15.75" customHeight="1" x14ac:dyDescent="0.25">
      <c r="P855" s="332"/>
    </row>
    <row r="856" spans="16:16" ht="15.75" customHeight="1" x14ac:dyDescent="0.25">
      <c r="P856" s="332"/>
    </row>
    <row r="857" spans="16:16" ht="15.75" customHeight="1" x14ac:dyDescent="0.25">
      <c r="P857" s="332"/>
    </row>
    <row r="858" spans="16:16" ht="15.75" customHeight="1" x14ac:dyDescent="0.25">
      <c r="P858" s="332"/>
    </row>
    <row r="859" spans="16:16" ht="15.75" customHeight="1" x14ac:dyDescent="0.25">
      <c r="P859" s="332"/>
    </row>
    <row r="860" spans="16:16" ht="15.75" customHeight="1" x14ac:dyDescent="0.25">
      <c r="P860" s="332"/>
    </row>
    <row r="861" spans="16:16" ht="15.75" customHeight="1" x14ac:dyDescent="0.25">
      <c r="P861" s="332"/>
    </row>
    <row r="862" spans="16:16" ht="15.75" customHeight="1" x14ac:dyDescent="0.25">
      <c r="P862" s="332"/>
    </row>
    <row r="863" spans="16:16" ht="15.75" customHeight="1" x14ac:dyDescent="0.25">
      <c r="P863" s="332"/>
    </row>
    <row r="864" spans="16:16" ht="15.75" customHeight="1" x14ac:dyDescent="0.25">
      <c r="P864" s="332"/>
    </row>
    <row r="865" spans="16:16" ht="15.75" customHeight="1" x14ac:dyDescent="0.25">
      <c r="P865" s="332"/>
    </row>
    <row r="866" spans="16:16" ht="15.75" customHeight="1" x14ac:dyDescent="0.25">
      <c r="P866" s="332"/>
    </row>
    <row r="867" spans="16:16" ht="15.75" customHeight="1" x14ac:dyDescent="0.25">
      <c r="P867" s="332"/>
    </row>
    <row r="868" spans="16:16" ht="15.75" customHeight="1" x14ac:dyDescent="0.25">
      <c r="P868" s="332"/>
    </row>
    <row r="869" spans="16:16" ht="15.75" customHeight="1" x14ac:dyDescent="0.25">
      <c r="P869" s="332"/>
    </row>
    <row r="870" spans="16:16" ht="15.75" customHeight="1" x14ac:dyDescent="0.25">
      <c r="P870" s="332"/>
    </row>
    <row r="871" spans="16:16" ht="15.75" customHeight="1" x14ac:dyDescent="0.25">
      <c r="P871" s="332"/>
    </row>
    <row r="872" spans="16:16" ht="15.75" customHeight="1" x14ac:dyDescent="0.25">
      <c r="P872" s="332"/>
    </row>
    <row r="873" spans="16:16" ht="15.75" customHeight="1" x14ac:dyDescent="0.25">
      <c r="P873" s="332"/>
    </row>
    <row r="874" spans="16:16" ht="15.75" customHeight="1" x14ac:dyDescent="0.25">
      <c r="P874" s="332"/>
    </row>
    <row r="875" spans="16:16" ht="15.75" customHeight="1" x14ac:dyDescent="0.25">
      <c r="P875" s="332"/>
    </row>
    <row r="876" spans="16:16" ht="15.75" customHeight="1" x14ac:dyDescent="0.25">
      <c r="P876" s="332"/>
    </row>
    <row r="877" spans="16:16" ht="15.75" customHeight="1" x14ac:dyDescent="0.25">
      <c r="P877" s="332"/>
    </row>
    <row r="878" spans="16:16" ht="15.75" customHeight="1" x14ac:dyDescent="0.25">
      <c r="P878" s="332"/>
    </row>
    <row r="879" spans="16:16" ht="15.75" customHeight="1" x14ac:dyDescent="0.25">
      <c r="P879" s="332"/>
    </row>
    <row r="880" spans="16:16" ht="15.75" customHeight="1" x14ac:dyDescent="0.25">
      <c r="P880" s="332"/>
    </row>
    <row r="881" spans="16:16" ht="15.75" customHeight="1" x14ac:dyDescent="0.25">
      <c r="P881" s="332"/>
    </row>
    <row r="882" spans="16:16" ht="15.75" customHeight="1" x14ac:dyDescent="0.25">
      <c r="P882" s="332"/>
    </row>
    <row r="883" spans="16:16" ht="15.75" customHeight="1" x14ac:dyDescent="0.25">
      <c r="P883" s="332"/>
    </row>
    <row r="884" spans="16:16" ht="15.75" customHeight="1" x14ac:dyDescent="0.25">
      <c r="P884" s="332"/>
    </row>
    <row r="885" spans="16:16" ht="15.75" customHeight="1" x14ac:dyDescent="0.25">
      <c r="P885" s="332"/>
    </row>
    <row r="886" spans="16:16" ht="15.75" customHeight="1" x14ac:dyDescent="0.25">
      <c r="P886" s="332"/>
    </row>
    <row r="887" spans="16:16" ht="15.75" customHeight="1" x14ac:dyDescent="0.25">
      <c r="P887" s="332"/>
    </row>
    <row r="888" spans="16:16" ht="15.75" customHeight="1" x14ac:dyDescent="0.25">
      <c r="P888" s="332"/>
    </row>
    <row r="889" spans="16:16" ht="15.75" customHeight="1" x14ac:dyDescent="0.25">
      <c r="P889" s="332"/>
    </row>
    <row r="890" spans="16:16" ht="15.75" customHeight="1" x14ac:dyDescent="0.25">
      <c r="P890" s="332"/>
    </row>
    <row r="891" spans="16:16" ht="15.75" customHeight="1" x14ac:dyDescent="0.25">
      <c r="P891" s="332"/>
    </row>
    <row r="892" spans="16:16" ht="15.75" customHeight="1" x14ac:dyDescent="0.25">
      <c r="P892" s="332"/>
    </row>
    <row r="893" spans="16:16" ht="15.75" customHeight="1" x14ac:dyDescent="0.25">
      <c r="P893" s="332"/>
    </row>
    <row r="894" spans="16:16" ht="15.75" customHeight="1" x14ac:dyDescent="0.25">
      <c r="P894" s="332"/>
    </row>
    <row r="895" spans="16:16" ht="15.75" customHeight="1" x14ac:dyDescent="0.25">
      <c r="P895" s="332"/>
    </row>
    <row r="896" spans="16:16" ht="15.75" customHeight="1" x14ac:dyDescent="0.25">
      <c r="P896" s="332"/>
    </row>
    <row r="897" spans="16:16" ht="15.75" customHeight="1" x14ac:dyDescent="0.25">
      <c r="P897" s="332"/>
    </row>
    <row r="898" spans="16:16" ht="15.75" customHeight="1" x14ac:dyDescent="0.25">
      <c r="P898" s="332"/>
    </row>
    <row r="899" spans="16:16" ht="15.75" customHeight="1" x14ac:dyDescent="0.25">
      <c r="P899" s="332"/>
    </row>
    <row r="900" spans="16:16" ht="15.75" customHeight="1" x14ac:dyDescent="0.25">
      <c r="P900" s="332"/>
    </row>
    <row r="901" spans="16:16" ht="15.75" customHeight="1" x14ac:dyDescent="0.25">
      <c r="P901" s="332"/>
    </row>
    <row r="902" spans="16:16" ht="15.75" customHeight="1" x14ac:dyDescent="0.25">
      <c r="P902" s="332"/>
    </row>
    <row r="903" spans="16:16" ht="15.75" customHeight="1" x14ac:dyDescent="0.25">
      <c r="P903" s="332"/>
    </row>
    <row r="904" spans="16:16" ht="15.75" customHeight="1" x14ac:dyDescent="0.25">
      <c r="P904" s="332"/>
    </row>
    <row r="905" spans="16:16" ht="15.75" customHeight="1" x14ac:dyDescent="0.25">
      <c r="P905" s="332"/>
    </row>
    <row r="906" spans="16:16" ht="15.75" customHeight="1" x14ac:dyDescent="0.25">
      <c r="P906" s="332"/>
    </row>
    <row r="907" spans="16:16" ht="15.75" customHeight="1" x14ac:dyDescent="0.25">
      <c r="P907" s="332"/>
    </row>
    <row r="908" spans="16:16" ht="15.75" customHeight="1" x14ac:dyDescent="0.25">
      <c r="P908" s="332"/>
    </row>
    <row r="909" spans="16:16" ht="15.75" customHeight="1" x14ac:dyDescent="0.25">
      <c r="P909" s="332"/>
    </row>
    <row r="910" spans="16:16" ht="15.75" customHeight="1" x14ac:dyDescent="0.25">
      <c r="P910" s="332"/>
    </row>
    <row r="911" spans="16:16" ht="15.75" customHeight="1" x14ac:dyDescent="0.25">
      <c r="P911" s="332"/>
    </row>
    <row r="912" spans="16:16" ht="15.75" customHeight="1" x14ac:dyDescent="0.25">
      <c r="P912" s="332"/>
    </row>
    <row r="913" spans="16:16" ht="15.75" customHeight="1" x14ac:dyDescent="0.25">
      <c r="P913" s="332"/>
    </row>
    <row r="914" spans="16:16" ht="15.75" customHeight="1" x14ac:dyDescent="0.25">
      <c r="P914" s="332"/>
    </row>
    <row r="915" spans="16:16" ht="15.75" customHeight="1" x14ac:dyDescent="0.25">
      <c r="P915" s="332"/>
    </row>
    <row r="916" spans="16:16" ht="15.75" customHeight="1" x14ac:dyDescent="0.25">
      <c r="P916" s="332"/>
    </row>
    <row r="917" spans="16:16" ht="15.75" customHeight="1" x14ac:dyDescent="0.25">
      <c r="P917" s="332"/>
    </row>
    <row r="918" spans="16:16" ht="15.75" customHeight="1" x14ac:dyDescent="0.25">
      <c r="P918" s="332"/>
    </row>
    <row r="919" spans="16:16" ht="15.75" customHeight="1" x14ac:dyDescent="0.25">
      <c r="P919" s="332"/>
    </row>
    <row r="920" spans="16:16" ht="15.75" customHeight="1" x14ac:dyDescent="0.25">
      <c r="P920" s="332"/>
    </row>
    <row r="921" spans="16:16" ht="15.75" customHeight="1" x14ac:dyDescent="0.25">
      <c r="P921" s="332"/>
    </row>
    <row r="922" spans="16:16" ht="15.75" customHeight="1" x14ac:dyDescent="0.25">
      <c r="P922" s="332"/>
    </row>
    <row r="923" spans="16:16" ht="15.75" customHeight="1" x14ac:dyDescent="0.25">
      <c r="P923" s="332"/>
    </row>
    <row r="924" spans="16:16" ht="15.75" customHeight="1" x14ac:dyDescent="0.25">
      <c r="P924" s="332"/>
    </row>
    <row r="925" spans="16:16" ht="15.75" customHeight="1" x14ac:dyDescent="0.25">
      <c r="P925" s="332"/>
    </row>
    <row r="926" spans="16:16" ht="15.75" customHeight="1" x14ac:dyDescent="0.25">
      <c r="P926" s="332"/>
    </row>
    <row r="927" spans="16:16" ht="15.75" customHeight="1" x14ac:dyDescent="0.25">
      <c r="P927" s="332"/>
    </row>
    <row r="928" spans="16:16" ht="15.75" customHeight="1" x14ac:dyDescent="0.25">
      <c r="P928" s="332"/>
    </row>
    <row r="929" spans="16:16" ht="15.75" customHeight="1" x14ac:dyDescent="0.25">
      <c r="P929" s="332"/>
    </row>
    <row r="930" spans="16:16" ht="15.75" customHeight="1" x14ac:dyDescent="0.25">
      <c r="P930" s="332"/>
    </row>
    <row r="931" spans="16:16" ht="15.75" customHeight="1" x14ac:dyDescent="0.25">
      <c r="P931" s="332"/>
    </row>
    <row r="932" spans="16:16" ht="15.75" customHeight="1" x14ac:dyDescent="0.25">
      <c r="P932" s="332"/>
    </row>
    <row r="933" spans="16:16" ht="15.75" customHeight="1" x14ac:dyDescent="0.25">
      <c r="P933" s="332"/>
    </row>
    <row r="934" spans="16:16" ht="15.75" customHeight="1" x14ac:dyDescent="0.25">
      <c r="P934" s="332"/>
    </row>
    <row r="935" spans="16:16" ht="15.75" customHeight="1" x14ac:dyDescent="0.25">
      <c r="P935" s="332"/>
    </row>
    <row r="936" spans="16:16" ht="15.75" customHeight="1" x14ac:dyDescent="0.25">
      <c r="P936" s="332"/>
    </row>
    <row r="937" spans="16:16" ht="15.75" customHeight="1" x14ac:dyDescent="0.25">
      <c r="P937" s="332"/>
    </row>
    <row r="938" spans="16:16" ht="15.75" customHeight="1" x14ac:dyDescent="0.25">
      <c r="P938" s="332"/>
    </row>
    <row r="939" spans="16:16" ht="15.75" customHeight="1" x14ac:dyDescent="0.25">
      <c r="P939" s="332"/>
    </row>
    <row r="940" spans="16:16" ht="15.75" customHeight="1" x14ac:dyDescent="0.25">
      <c r="P940" s="332"/>
    </row>
    <row r="941" spans="16:16" ht="15.75" customHeight="1" x14ac:dyDescent="0.25">
      <c r="P941" s="332"/>
    </row>
    <row r="942" spans="16:16" ht="15.75" customHeight="1" x14ac:dyDescent="0.25">
      <c r="P942" s="332"/>
    </row>
    <row r="943" spans="16:16" ht="15.75" customHeight="1" x14ac:dyDescent="0.25">
      <c r="P943" s="332"/>
    </row>
    <row r="944" spans="16:16" ht="15.75" customHeight="1" x14ac:dyDescent="0.25">
      <c r="P944" s="332"/>
    </row>
    <row r="945" spans="16:16" ht="15.75" customHeight="1" x14ac:dyDescent="0.25">
      <c r="P945" s="332"/>
    </row>
    <row r="946" spans="16:16" ht="15.75" customHeight="1" x14ac:dyDescent="0.25">
      <c r="P946" s="332"/>
    </row>
    <row r="947" spans="16:16" ht="15.75" customHeight="1" x14ac:dyDescent="0.25">
      <c r="P947" s="332"/>
    </row>
    <row r="948" spans="16:16" ht="15.75" customHeight="1" x14ac:dyDescent="0.25">
      <c r="P948" s="332"/>
    </row>
    <row r="949" spans="16:16" ht="15.75" customHeight="1" x14ac:dyDescent="0.25">
      <c r="P949" s="332"/>
    </row>
    <row r="950" spans="16:16" ht="15.75" customHeight="1" x14ac:dyDescent="0.25">
      <c r="P950" s="332"/>
    </row>
    <row r="951" spans="16:16" ht="15.75" customHeight="1" x14ac:dyDescent="0.25">
      <c r="P951" s="332"/>
    </row>
    <row r="952" spans="16:16" ht="15.75" customHeight="1" x14ac:dyDescent="0.25">
      <c r="P952" s="332"/>
    </row>
    <row r="953" spans="16:16" ht="15.75" customHeight="1" x14ac:dyDescent="0.25">
      <c r="P953" s="332"/>
    </row>
    <row r="954" spans="16:16" ht="15.75" customHeight="1" x14ac:dyDescent="0.25">
      <c r="P954" s="332"/>
    </row>
    <row r="955" spans="16:16" ht="15.75" customHeight="1" x14ac:dyDescent="0.25">
      <c r="P955" s="332"/>
    </row>
    <row r="956" spans="16:16" ht="15.75" customHeight="1" x14ac:dyDescent="0.25">
      <c r="P956" s="332"/>
    </row>
    <row r="957" spans="16:16" ht="15.75" customHeight="1" x14ac:dyDescent="0.25">
      <c r="P957" s="332"/>
    </row>
    <row r="958" spans="16:16" ht="15.75" customHeight="1" x14ac:dyDescent="0.25">
      <c r="P958" s="332"/>
    </row>
    <row r="959" spans="16:16" ht="15.75" customHeight="1" x14ac:dyDescent="0.25">
      <c r="P959" s="332"/>
    </row>
    <row r="960" spans="16:16" ht="15.75" customHeight="1" x14ac:dyDescent="0.25">
      <c r="P960" s="332"/>
    </row>
    <row r="961" spans="16:16" ht="15.75" customHeight="1" x14ac:dyDescent="0.25">
      <c r="P961" s="332"/>
    </row>
    <row r="962" spans="16:16" ht="15.75" customHeight="1" x14ac:dyDescent="0.25">
      <c r="P962" s="332"/>
    </row>
    <row r="963" spans="16:16" ht="15.75" customHeight="1" x14ac:dyDescent="0.25">
      <c r="P963" s="332"/>
    </row>
    <row r="964" spans="16:16" ht="15.75" customHeight="1" x14ac:dyDescent="0.25">
      <c r="P964" s="332"/>
    </row>
    <row r="965" spans="16:16" ht="15.75" customHeight="1" x14ac:dyDescent="0.25">
      <c r="P965" s="332"/>
    </row>
    <row r="966" spans="16:16" ht="15.75" customHeight="1" x14ac:dyDescent="0.25">
      <c r="P966" s="332"/>
    </row>
    <row r="967" spans="16:16" ht="15.75" customHeight="1" x14ac:dyDescent="0.25">
      <c r="P967" s="332"/>
    </row>
    <row r="968" spans="16:16" ht="15.75" customHeight="1" x14ac:dyDescent="0.25">
      <c r="P968" s="332"/>
    </row>
    <row r="969" spans="16:16" ht="15.75" customHeight="1" x14ac:dyDescent="0.25">
      <c r="P969" s="332"/>
    </row>
    <row r="970" spans="16:16" ht="15.75" customHeight="1" x14ac:dyDescent="0.25">
      <c r="P970" s="332"/>
    </row>
    <row r="971" spans="16:16" ht="15.75" customHeight="1" x14ac:dyDescent="0.25">
      <c r="P971" s="332"/>
    </row>
    <row r="972" spans="16:16" ht="15.75" customHeight="1" x14ac:dyDescent="0.25">
      <c r="P972" s="332"/>
    </row>
    <row r="973" spans="16:16" ht="15.75" customHeight="1" x14ac:dyDescent="0.25">
      <c r="P973" s="332"/>
    </row>
    <row r="974" spans="16:16" ht="15.75" customHeight="1" x14ac:dyDescent="0.25">
      <c r="P974" s="332"/>
    </row>
    <row r="975" spans="16:16" ht="15.75" customHeight="1" x14ac:dyDescent="0.25">
      <c r="P975" s="332"/>
    </row>
    <row r="976" spans="16:16" ht="15.75" customHeight="1" x14ac:dyDescent="0.25">
      <c r="P976" s="332"/>
    </row>
    <row r="977" spans="16:16" ht="15.75" customHeight="1" x14ac:dyDescent="0.25">
      <c r="P977" s="332"/>
    </row>
    <row r="978" spans="16:16" ht="15.75" customHeight="1" x14ac:dyDescent="0.25">
      <c r="P978" s="332"/>
    </row>
    <row r="979" spans="16:16" ht="15.75" customHeight="1" x14ac:dyDescent="0.25">
      <c r="P979" s="332"/>
    </row>
    <row r="980" spans="16:16" ht="15.75" customHeight="1" x14ac:dyDescent="0.25">
      <c r="P980" s="332"/>
    </row>
    <row r="981" spans="16:16" ht="15.75" customHeight="1" x14ac:dyDescent="0.25">
      <c r="P981" s="332"/>
    </row>
    <row r="982" spans="16:16" ht="15.75" customHeight="1" x14ac:dyDescent="0.25">
      <c r="P982" s="332"/>
    </row>
    <row r="983" spans="16:16" ht="15.75" customHeight="1" x14ac:dyDescent="0.25">
      <c r="P983" s="332"/>
    </row>
    <row r="984" spans="16:16" ht="15.75" customHeight="1" x14ac:dyDescent="0.25">
      <c r="P984" s="332"/>
    </row>
    <row r="985" spans="16:16" ht="15.75" customHeight="1" x14ac:dyDescent="0.25">
      <c r="P985" s="332"/>
    </row>
    <row r="986" spans="16:16" ht="15.75" customHeight="1" x14ac:dyDescent="0.25">
      <c r="P986" s="332"/>
    </row>
    <row r="987" spans="16:16" ht="15.75" customHeight="1" x14ac:dyDescent="0.25">
      <c r="P987" s="332"/>
    </row>
    <row r="988" spans="16:16" ht="15.75" customHeight="1" x14ac:dyDescent="0.25">
      <c r="P988" s="332"/>
    </row>
    <row r="989" spans="16:16" ht="15.75" customHeight="1" x14ac:dyDescent="0.25">
      <c r="P989" s="332"/>
    </row>
    <row r="990" spans="16:16" ht="15.75" customHeight="1" x14ac:dyDescent="0.25">
      <c r="P990" s="332"/>
    </row>
    <row r="991" spans="16:16" ht="15.75" customHeight="1" x14ac:dyDescent="0.25">
      <c r="P991" s="332"/>
    </row>
    <row r="992" spans="16:16" ht="15.75" customHeight="1" x14ac:dyDescent="0.25">
      <c r="P992" s="332"/>
    </row>
    <row r="993" spans="16:16" ht="15.75" customHeight="1" x14ac:dyDescent="0.25">
      <c r="P993" s="332"/>
    </row>
    <row r="994" spans="16:16" ht="15.75" customHeight="1" x14ac:dyDescent="0.25">
      <c r="P994" s="332"/>
    </row>
    <row r="995" spans="16:16" ht="15.75" customHeight="1" x14ac:dyDescent="0.25">
      <c r="P995" s="332"/>
    </row>
    <row r="996" spans="16:16" ht="15.75" customHeight="1" x14ac:dyDescent="0.25">
      <c r="P996" s="332"/>
    </row>
    <row r="997" spans="16:16" ht="15.75" customHeight="1" x14ac:dyDescent="0.25">
      <c r="P997" s="332"/>
    </row>
    <row r="998" spans="16:16" ht="15.75" customHeight="1" x14ac:dyDescent="0.25">
      <c r="P998" s="332"/>
    </row>
    <row r="999" spans="16:16" ht="15.75" customHeight="1" x14ac:dyDescent="0.25">
      <c r="P999" s="332"/>
    </row>
    <row r="1000" spans="16:16" ht="15.75" customHeight="1" x14ac:dyDescent="0.25">
      <c r="P1000" s="332"/>
    </row>
    <row r="1001" spans="16:16" ht="15.75" customHeight="1" x14ac:dyDescent="0.25">
      <c r="P1001" s="332"/>
    </row>
    <row r="1002" spans="16:16" ht="15.75" customHeight="1" x14ac:dyDescent="0.25">
      <c r="P1002" s="332"/>
    </row>
    <row r="1003" spans="16:16" ht="15.75" customHeight="1" x14ac:dyDescent="0.25">
      <c r="P1003" s="332"/>
    </row>
    <row r="1004" spans="16:16" ht="15.75" customHeight="1" x14ac:dyDescent="0.25">
      <c r="P1004" s="332"/>
    </row>
    <row r="1005" spans="16:16" ht="15.75" customHeight="1" x14ac:dyDescent="0.25">
      <c r="P1005" s="332"/>
    </row>
    <row r="1006" spans="16:16" ht="15.75" customHeight="1" x14ac:dyDescent="0.25">
      <c r="P1006" s="332"/>
    </row>
    <row r="1007" spans="16:16" ht="15.75" customHeight="1" x14ac:dyDescent="0.25">
      <c r="P1007" s="332"/>
    </row>
    <row r="1008" spans="16:16" ht="15.75" customHeight="1" x14ac:dyDescent="0.25">
      <c r="P1008" s="332"/>
    </row>
    <row r="1009" spans="16:16" ht="15.75" customHeight="1" x14ac:dyDescent="0.25">
      <c r="P1009" s="332"/>
    </row>
    <row r="1010" spans="16:16" ht="15.75" customHeight="1" x14ac:dyDescent="0.25">
      <c r="P1010" s="332"/>
    </row>
    <row r="1011" spans="16:16" ht="15.75" customHeight="1" x14ac:dyDescent="0.25">
      <c r="P1011" s="332"/>
    </row>
    <row r="1012" spans="16:16" ht="15.75" customHeight="1" x14ac:dyDescent="0.25">
      <c r="P1012" s="332"/>
    </row>
    <row r="1013" spans="16:16" ht="15.75" customHeight="1" x14ac:dyDescent="0.25">
      <c r="P1013" s="332"/>
    </row>
    <row r="1014" spans="16:16" ht="15.75" customHeight="1" x14ac:dyDescent="0.25">
      <c r="P1014" s="332"/>
    </row>
    <row r="1015" spans="16:16" ht="15.75" customHeight="1" x14ac:dyDescent="0.25">
      <c r="P1015" s="332"/>
    </row>
    <row r="1016" spans="16:16" ht="15.75" customHeight="1" x14ac:dyDescent="0.25">
      <c r="P1016" s="332"/>
    </row>
    <row r="1017" spans="16:16" ht="15.75" customHeight="1" x14ac:dyDescent="0.25">
      <c r="P1017" s="332"/>
    </row>
    <row r="1018" spans="16:16" ht="15.75" customHeight="1" x14ac:dyDescent="0.25">
      <c r="P1018" s="332"/>
    </row>
    <row r="1019" spans="16:16" ht="15.75" customHeight="1" x14ac:dyDescent="0.25">
      <c r="P1019" s="332"/>
    </row>
    <row r="1020" spans="16:16" ht="15.75" customHeight="1" x14ac:dyDescent="0.25">
      <c r="P1020" s="332"/>
    </row>
    <row r="1021" spans="16:16" ht="15.75" customHeight="1" x14ac:dyDescent="0.25">
      <c r="P1021" s="332"/>
    </row>
    <row r="1022" spans="16:16" ht="15.75" customHeight="1" x14ac:dyDescent="0.25">
      <c r="P1022" s="332"/>
    </row>
    <row r="1023" spans="16:16" ht="15.75" customHeight="1" x14ac:dyDescent="0.25">
      <c r="P1023" s="332"/>
    </row>
    <row r="1024" spans="16:16" ht="15.75" customHeight="1" x14ac:dyDescent="0.25">
      <c r="P1024" s="332"/>
    </row>
    <row r="1025" spans="16:16" ht="15.75" customHeight="1" x14ac:dyDescent="0.25">
      <c r="P1025" s="332"/>
    </row>
    <row r="1026" spans="16:16" ht="15.75" customHeight="1" x14ac:dyDescent="0.25">
      <c r="P1026" s="332"/>
    </row>
    <row r="1027" spans="16:16" ht="15.75" customHeight="1" x14ac:dyDescent="0.25">
      <c r="P1027" s="332"/>
    </row>
    <row r="1028" spans="16:16" ht="15.75" customHeight="1" x14ac:dyDescent="0.25">
      <c r="P1028" s="332"/>
    </row>
    <row r="1029" spans="16:16" ht="15.75" customHeight="1" x14ac:dyDescent="0.25">
      <c r="P1029" s="332"/>
    </row>
    <row r="1030" spans="16:16" ht="15.75" customHeight="1" x14ac:dyDescent="0.25">
      <c r="P1030" s="332"/>
    </row>
    <row r="1031" spans="16:16" ht="15.75" customHeight="1" x14ac:dyDescent="0.25">
      <c r="P1031" s="332"/>
    </row>
    <row r="1032" spans="16:16" ht="15.75" customHeight="1" x14ac:dyDescent="0.25">
      <c r="P1032" s="332"/>
    </row>
    <row r="1033" spans="16:16" ht="15.75" customHeight="1" x14ac:dyDescent="0.25">
      <c r="P1033" s="332"/>
    </row>
    <row r="1034" spans="16:16" ht="15.75" customHeight="1" x14ac:dyDescent="0.25">
      <c r="P1034" s="332"/>
    </row>
    <row r="1035" spans="16:16" ht="15.75" customHeight="1" x14ac:dyDescent="0.25">
      <c r="P1035" s="332"/>
    </row>
    <row r="1036" spans="16:16" ht="15.75" customHeight="1" x14ac:dyDescent="0.25">
      <c r="P1036" s="332"/>
    </row>
    <row r="1037" spans="16:16" ht="15.75" customHeight="1" x14ac:dyDescent="0.25">
      <c r="P1037" s="332"/>
    </row>
    <row r="1038" spans="16:16" ht="15.75" customHeight="1" x14ac:dyDescent="0.25">
      <c r="P1038" s="332"/>
    </row>
    <row r="1039" spans="16:16" ht="15.75" customHeight="1" x14ac:dyDescent="0.25">
      <c r="P1039" s="332"/>
    </row>
    <row r="1040" spans="16:16" ht="15.75" customHeight="1" x14ac:dyDescent="0.25">
      <c r="P1040" s="332"/>
    </row>
    <row r="1041" spans="16:16" ht="15.75" customHeight="1" x14ac:dyDescent="0.25">
      <c r="P1041" s="332"/>
    </row>
    <row r="1042" spans="16:16" ht="15.75" customHeight="1" x14ac:dyDescent="0.25">
      <c r="P1042" s="332"/>
    </row>
    <row r="1043" spans="16:16" ht="15.75" customHeight="1" x14ac:dyDescent="0.25">
      <c r="P1043" s="332"/>
    </row>
    <row r="1044" spans="16:16" ht="15.75" customHeight="1" x14ac:dyDescent="0.25">
      <c r="P1044" s="332"/>
    </row>
    <row r="1045" spans="16:16" ht="15.75" customHeight="1" x14ac:dyDescent="0.25">
      <c r="P1045" s="332"/>
    </row>
    <row r="1046" spans="16:16" ht="15.75" customHeight="1" x14ac:dyDescent="0.25">
      <c r="P1046" s="332"/>
    </row>
    <row r="1047" spans="16:16" ht="15.75" customHeight="1" x14ac:dyDescent="0.25">
      <c r="P1047" s="332"/>
    </row>
    <row r="1048" spans="16:16" ht="15.75" customHeight="1" x14ac:dyDescent="0.25">
      <c r="P1048" s="332"/>
    </row>
    <row r="1049" spans="16:16" ht="15.75" customHeight="1" x14ac:dyDescent="0.25">
      <c r="P1049" s="332"/>
    </row>
    <row r="1050" spans="16:16" ht="15.75" customHeight="1" x14ac:dyDescent="0.25">
      <c r="P1050" s="332"/>
    </row>
    <row r="1051" spans="16:16" ht="15.75" customHeight="1" x14ac:dyDescent="0.25">
      <c r="P1051" s="332"/>
    </row>
    <row r="1052" spans="16:16" ht="15.75" customHeight="1" x14ac:dyDescent="0.25">
      <c r="P1052" s="332"/>
    </row>
    <row r="1053" spans="16:16" ht="15.75" customHeight="1" x14ac:dyDescent="0.25">
      <c r="P1053" s="332"/>
    </row>
    <row r="1054" spans="16:16" ht="15.75" customHeight="1" x14ac:dyDescent="0.25">
      <c r="P1054" s="332"/>
    </row>
    <row r="1055" spans="16:16" ht="15.75" customHeight="1" x14ac:dyDescent="0.25">
      <c r="P1055" s="332"/>
    </row>
    <row r="1056" spans="16:16" ht="15.75" customHeight="1" x14ac:dyDescent="0.25">
      <c r="P1056" s="332"/>
    </row>
    <row r="1057" spans="16:16" ht="15.75" customHeight="1" x14ac:dyDescent="0.25">
      <c r="P1057" s="332"/>
    </row>
    <row r="1058" spans="16:16" ht="15.75" customHeight="1" x14ac:dyDescent="0.25">
      <c r="P1058" s="332"/>
    </row>
    <row r="1059" spans="16:16" ht="15.75" customHeight="1" x14ac:dyDescent="0.25">
      <c r="P1059" s="332"/>
    </row>
    <row r="1060" spans="16:16" ht="15.75" customHeight="1" x14ac:dyDescent="0.25">
      <c r="P1060" s="332"/>
    </row>
    <row r="1061" spans="16:16" ht="15.75" customHeight="1" x14ac:dyDescent="0.25">
      <c r="P1061" s="332"/>
    </row>
    <row r="1062" spans="16:16" ht="15.75" customHeight="1" x14ac:dyDescent="0.25">
      <c r="P1062" s="332"/>
    </row>
    <row r="1063" spans="16:16" ht="15.75" customHeight="1" x14ac:dyDescent="0.25">
      <c r="P1063" s="332"/>
    </row>
    <row r="1064" spans="16:16" ht="15.75" customHeight="1" x14ac:dyDescent="0.25">
      <c r="P1064" s="332"/>
    </row>
    <row r="1065" spans="16:16" ht="15.75" customHeight="1" x14ac:dyDescent="0.25">
      <c r="P1065" s="332"/>
    </row>
    <row r="1066" spans="16:16" ht="15.75" customHeight="1" x14ac:dyDescent="0.25">
      <c r="P1066" s="332"/>
    </row>
    <row r="1067" spans="16:16" ht="15.75" customHeight="1" x14ac:dyDescent="0.25">
      <c r="P1067" s="332"/>
    </row>
    <row r="1068" spans="16:16" ht="15.75" customHeight="1" x14ac:dyDescent="0.25">
      <c r="P1068" s="332"/>
    </row>
    <row r="1069" spans="16:16" ht="15.75" customHeight="1" x14ac:dyDescent="0.25">
      <c r="P1069" s="332"/>
    </row>
    <row r="1070" spans="16:16" ht="15.75" customHeight="1" x14ac:dyDescent="0.25">
      <c r="P1070" s="332"/>
    </row>
    <row r="1071" spans="16:16" ht="15.75" customHeight="1" x14ac:dyDescent="0.25">
      <c r="P1071" s="332"/>
    </row>
    <row r="1072" spans="16:16" ht="15.75" customHeight="1" x14ac:dyDescent="0.25">
      <c r="P1072" s="332"/>
    </row>
    <row r="1073" spans="16:16" ht="15.75" customHeight="1" x14ac:dyDescent="0.25">
      <c r="P1073" s="332"/>
    </row>
    <row r="1074" spans="16:16" ht="15.75" customHeight="1" x14ac:dyDescent="0.25">
      <c r="P1074" s="332"/>
    </row>
    <row r="1075" spans="16:16" ht="15.75" customHeight="1" x14ac:dyDescent="0.25">
      <c r="P1075" s="332"/>
    </row>
    <row r="1076" spans="16:16" ht="15.75" customHeight="1" x14ac:dyDescent="0.25">
      <c r="P1076" s="332"/>
    </row>
    <row r="1077" spans="16:16" ht="15.75" customHeight="1" x14ac:dyDescent="0.25">
      <c r="P1077" s="332"/>
    </row>
    <row r="1078" spans="16:16" ht="15.75" customHeight="1" x14ac:dyDescent="0.25">
      <c r="P1078" s="332"/>
    </row>
    <row r="1079" spans="16:16" ht="15.75" customHeight="1" x14ac:dyDescent="0.25">
      <c r="P1079" s="332"/>
    </row>
    <row r="1080" spans="16:16" ht="15.75" customHeight="1" x14ac:dyDescent="0.25">
      <c r="P1080" s="332"/>
    </row>
    <row r="1081" spans="16:16" ht="15.75" customHeight="1" x14ac:dyDescent="0.25">
      <c r="P1081" s="332"/>
    </row>
    <row r="1082" spans="16:16" ht="15.75" customHeight="1" x14ac:dyDescent="0.25">
      <c r="P1082" s="332"/>
    </row>
    <row r="1083" spans="16:16" ht="15.75" customHeight="1" x14ac:dyDescent="0.25">
      <c r="P1083" s="332"/>
    </row>
    <row r="1084" spans="16:16" ht="15.75" customHeight="1" x14ac:dyDescent="0.25">
      <c r="P1084" s="332"/>
    </row>
    <row r="1085" spans="16:16" ht="15.75" customHeight="1" x14ac:dyDescent="0.25">
      <c r="P1085" s="332"/>
    </row>
    <row r="1086" spans="16:16" ht="15.75" customHeight="1" x14ac:dyDescent="0.25">
      <c r="P1086" s="332"/>
    </row>
    <row r="1087" spans="16:16" ht="15.75" customHeight="1" x14ac:dyDescent="0.25">
      <c r="P1087" s="332"/>
    </row>
    <row r="1088" spans="16:16" ht="15.75" customHeight="1" x14ac:dyDescent="0.25">
      <c r="P1088" s="332"/>
    </row>
    <row r="1089" spans="16:16" ht="15.75" customHeight="1" x14ac:dyDescent="0.25">
      <c r="P1089" s="332"/>
    </row>
    <row r="1090" spans="16:16" ht="15.75" customHeight="1" x14ac:dyDescent="0.25">
      <c r="P1090" s="332"/>
    </row>
    <row r="1091" spans="16:16" ht="15.75" customHeight="1" x14ac:dyDescent="0.25">
      <c r="P1091" s="332"/>
    </row>
    <row r="1092" spans="16:16" ht="15.75" customHeight="1" x14ac:dyDescent="0.25">
      <c r="P1092" s="332"/>
    </row>
    <row r="1093" spans="16:16" ht="15.75" customHeight="1" x14ac:dyDescent="0.25">
      <c r="P1093" s="332"/>
    </row>
    <row r="1094" spans="16:16" ht="15.75" customHeight="1" x14ac:dyDescent="0.25">
      <c r="P1094" s="332"/>
    </row>
    <row r="1095" spans="16:16" ht="15.75" customHeight="1" x14ac:dyDescent="0.25">
      <c r="P1095" s="332"/>
    </row>
    <row r="1096" spans="16:16" ht="15.75" customHeight="1" x14ac:dyDescent="0.25">
      <c r="P1096" s="332"/>
    </row>
    <row r="1097" spans="16:16" ht="15.75" customHeight="1" x14ac:dyDescent="0.25">
      <c r="P1097" s="332"/>
    </row>
    <row r="1098" spans="16:16" ht="15.75" customHeight="1" x14ac:dyDescent="0.25">
      <c r="P1098" s="332"/>
    </row>
    <row r="1099" spans="16:16" ht="15.75" customHeight="1" x14ac:dyDescent="0.25">
      <c r="P1099" s="332"/>
    </row>
    <row r="1100" spans="16:16" ht="15.75" customHeight="1" x14ac:dyDescent="0.25">
      <c r="P1100" s="332"/>
    </row>
    <row r="1101" spans="16:16" ht="15.75" customHeight="1" x14ac:dyDescent="0.25">
      <c r="P1101" s="332"/>
    </row>
    <row r="1102" spans="16:16" ht="15.75" customHeight="1" x14ac:dyDescent="0.25">
      <c r="P1102" s="332"/>
    </row>
    <row r="1103" spans="16:16" ht="15.75" customHeight="1" x14ac:dyDescent="0.25">
      <c r="P1103" s="332"/>
    </row>
    <row r="1104" spans="16:16" ht="15.75" customHeight="1" x14ac:dyDescent="0.25">
      <c r="P1104" s="332"/>
    </row>
    <row r="1105" spans="16:16" ht="15.75" customHeight="1" x14ac:dyDescent="0.25">
      <c r="P1105" s="332"/>
    </row>
    <row r="1106" spans="16:16" ht="15.75" customHeight="1" x14ac:dyDescent="0.25">
      <c r="P1106" s="332"/>
    </row>
    <row r="1107" spans="16:16" ht="15.75" customHeight="1" x14ac:dyDescent="0.25">
      <c r="P1107" s="332"/>
    </row>
    <row r="1108" spans="16:16" ht="15.75" customHeight="1" x14ac:dyDescent="0.25">
      <c r="P1108" s="332"/>
    </row>
    <row r="1109" spans="16:16" ht="15.75" customHeight="1" x14ac:dyDescent="0.25">
      <c r="P1109" s="332"/>
    </row>
    <row r="1110" spans="16:16" ht="15.75" customHeight="1" x14ac:dyDescent="0.25">
      <c r="P1110" s="332"/>
    </row>
    <row r="1111" spans="16:16" ht="15.75" customHeight="1" x14ac:dyDescent="0.25">
      <c r="P1111" s="332"/>
    </row>
    <row r="1112" spans="16:16" ht="15.75" customHeight="1" x14ac:dyDescent="0.25">
      <c r="P1112" s="332"/>
    </row>
    <row r="1113" spans="16:16" ht="15.75" customHeight="1" x14ac:dyDescent="0.25">
      <c r="P1113" s="332"/>
    </row>
    <row r="1114" spans="16:16" ht="15.75" customHeight="1" x14ac:dyDescent="0.25">
      <c r="P1114" s="332"/>
    </row>
    <row r="1115" spans="16:16" ht="15.75" customHeight="1" x14ac:dyDescent="0.25">
      <c r="P1115" s="332"/>
    </row>
    <row r="1116" spans="16:16" ht="15.75" customHeight="1" x14ac:dyDescent="0.25">
      <c r="P1116" s="332"/>
    </row>
    <row r="1117" spans="16:16" ht="15.75" customHeight="1" x14ac:dyDescent="0.25">
      <c r="P1117" s="332"/>
    </row>
    <row r="1118" spans="16:16" ht="15.75" customHeight="1" x14ac:dyDescent="0.25">
      <c r="P1118" s="332"/>
    </row>
    <row r="1119" spans="16:16" ht="15.75" customHeight="1" x14ac:dyDescent="0.25">
      <c r="P1119" s="332"/>
    </row>
    <row r="1120" spans="16:16" ht="15.75" customHeight="1" x14ac:dyDescent="0.25">
      <c r="P1120" s="332"/>
    </row>
    <row r="1121" spans="16:16" ht="15.75" customHeight="1" x14ac:dyDescent="0.25">
      <c r="P1121" s="332"/>
    </row>
    <row r="1122" spans="16:16" ht="15.75" customHeight="1" x14ac:dyDescent="0.25">
      <c r="P1122" s="332"/>
    </row>
    <row r="1123" spans="16:16" ht="15.75" customHeight="1" x14ac:dyDescent="0.25">
      <c r="P1123" s="332"/>
    </row>
    <row r="1124" spans="16:16" ht="15.75" customHeight="1" x14ac:dyDescent="0.25">
      <c r="P1124" s="332"/>
    </row>
    <row r="1125" spans="16:16" ht="15.75" customHeight="1" x14ac:dyDescent="0.25">
      <c r="P1125" s="332"/>
    </row>
    <row r="1126" spans="16:16" ht="15.75" customHeight="1" x14ac:dyDescent="0.25">
      <c r="P1126" s="332"/>
    </row>
    <row r="1127" spans="16:16" ht="15.75" customHeight="1" x14ac:dyDescent="0.25">
      <c r="P1127" s="332"/>
    </row>
    <row r="1128" spans="16:16" ht="15.75" customHeight="1" x14ac:dyDescent="0.25">
      <c r="P1128" s="332"/>
    </row>
    <row r="1129" spans="16:16" ht="15.75" customHeight="1" x14ac:dyDescent="0.25">
      <c r="P1129" s="332"/>
    </row>
    <row r="1130" spans="16:16" ht="15.75" customHeight="1" x14ac:dyDescent="0.25">
      <c r="P1130" s="332"/>
    </row>
    <row r="1131" spans="16:16" ht="15.75" customHeight="1" x14ac:dyDescent="0.25">
      <c r="P1131" s="332"/>
    </row>
    <row r="1132" spans="16:16" ht="15.75" customHeight="1" x14ac:dyDescent="0.25">
      <c r="P1132" s="332"/>
    </row>
    <row r="1133" spans="16:16" ht="15.75" customHeight="1" x14ac:dyDescent="0.25">
      <c r="P1133" s="332"/>
    </row>
    <row r="1134" spans="16:16" ht="15.75" customHeight="1" x14ac:dyDescent="0.25">
      <c r="P1134" s="332"/>
    </row>
    <row r="1135" spans="16:16" ht="15.75" customHeight="1" x14ac:dyDescent="0.25">
      <c r="P1135" s="332"/>
    </row>
    <row r="1136" spans="16:16" ht="15.75" customHeight="1" x14ac:dyDescent="0.25">
      <c r="P1136" s="332"/>
    </row>
    <row r="1137" spans="16:16" ht="15.75" customHeight="1" x14ac:dyDescent="0.25">
      <c r="P1137" s="332"/>
    </row>
    <row r="1138" spans="16:16" ht="15.75" customHeight="1" x14ac:dyDescent="0.25">
      <c r="P1138" s="332"/>
    </row>
    <row r="1139" spans="16:16" ht="15.75" customHeight="1" x14ac:dyDescent="0.25">
      <c r="P1139" s="332"/>
    </row>
    <row r="1140" spans="16:16" ht="15.75" customHeight="1" x14ac:dyDescent="0.25">
      <c r="P1140" s="332"/>
    </row>
    <row r="1141" spans="16:16" ht="15.75" customHeight="1" x14ac:dyDescent="0.25">
      <c r="P1141" s="332"/>
    </row>
    <row r="1142" spans="16:16" ht="15.75" customHeight="1" x14ac:dyDescent="0.25">
      <c r="P1142" s="332"/>
    </row>
    <row r="1143" spans="16:16" ht="15.75" customHeight="1" x14ac:dyDescent="0.25">
      <c r="P1143" s="332"/>
    </row>
    <row r="1144" spans="16:16" ht="15.75" customHeight="1" x14ac:dyDescent="0.25">
      <c r="P1144" s="332"/>
    </row>
    <row r="1145" spans="16:16" ht="15.75" customHeight="1" x14ac:dyDescent="0.25">
      <c r="P1145" s="332"/>
    </row>
    <row r="1146" spans="16:16" ht="15.75" customHeight="1" x14ac:dyDescent="0.25">
      <c r="P1146" s="332"/>
    </row>
    <row r="1147" spans="16:16" ht="15.75" customHeight="1" x14ac:dyDescent="0.25">
      <c r="P1147" s="332"/>
    </row>
    <row r="1148" spans="16:16" ht="15.75" customHeight="1" x14ac:dyDescent="0.25">
      <c r="P1148" s="332"/>
    </row>
    <row r="1149" spans="16:16" ht="15.75" customHeight="1" x14ac:dyDescent="0.25">
      <c r="P1149" s="332"/>
    </row>
    <row r="1150" spans="16:16" ht="15.75" customHeight="1" x14ac:dyDescent="0.25">
      <c r="P1150" s="332"/>
    </row>
    <row r="1151" spans="16:16" ht="15.75" customHeight="1" x14ac:dyDescent="0.25">
      <c r="P1151" s="332"/>
    </row>
    <row r="1152" spans="16:16" ht="15.75" customHeight="1" x14ac:dyDescent="0.25">
      <c r="P1152" s="332"/>
    </row>
    <row r="1153" spans="16:16" ht="15.75" customHeight="1" x14ac:dyDescent="0.25">
      <c r="P1153" s="332"/>
    </row>
    <row r="1154" spans="16:16" ht="15.75" customHeight="1" x14ac:dyDescent="0.25">
      <c r="P1154" s="332"/>
    </row>
    <row r="1155" spans="16:16" ht="15.75" customHeight="1" x14ac:dyDescent="0.25">
      <c r="P1155" s="332"/>
    </row>
    <row r="1156" spans="16:16" ht="15.75" customHeight="1" x14ac:dyDescent="0.25">
      <c r="P1156" s="332"/>
    </row>
    <row r="1157" spans="16:16" ht="15.75" customHeight="1" x14ac:dyDescent="0.25">
      <c r="P1157" s="332"/>
    </row>
    <row r="1158" spans="16:16" ht="15.75" customHeight="1" x14ac:dyDescent="0.25">
      <c r="P1158" s="332"/>
    </row>
    <row r="1159" spans="16:16" ht="15.75" customHeight="1" x14ac:dyDescent="0.25">
      <c r="P1159" s="332"/>
    </row>
    <row r="1160" spans="16:16" ht="15.75" customHeight="1" x14ac:dyDescent="0.25">
      <c r="P1160" s="332"/>
    </row>
    <row r="1161" spans="16:16" ht="15.75" customHeight="1" x14ac:dyDescent="0.25">
      <c r="P1161" s="332"/>
    </row>
    <row r="1162" spans="16:16" ht="15.75" customHeight="1" x14ac:dyDescent="0.25">
      <c r="P1162" s="332"/>
    </row>
    <row r="1163" spans="16:16" ht="15.75" customHeight="1" x14ac:dyDescent="0.25">
      <c r="P1163" s="332"/>
    </row>
  </sheetData>
  <sortState xmlns:xlrd2="http://schemas.microsoft.com/office/spreadsheetml/2017/richdata2" ref="V3:Z95">
    <sortCondition descending="1" ref="Y3:Y95"/>
  </sortState>
  <mergeCells count="2">
    <mergeCell ref="R1:S1"/>
    <mergeCell ref="A1:Q1"/>
  </mergeCells>
  <pageMargins left="0.7" right="0.7" top="0.75" bottom="0.75" header="0" footer="0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002"/>
  <sheetViews>
    <sheetView workbookViewId="0">
      <selection sqref="A1:O1"/>
    </sheetView>
  </sheetViews>
  <sheetFormatPr baseColWidth="10" defaultColWidth="12.28515625" defaultRowHeight="15" customHeight="1" x14ac:dyDescent="0.25"/>
  <cols>
    <col min="1" max="2" width="12.28515625" style="304"/>
    <col min="3" max="7" width="12.28515625" style="304" customWidth="1"/>
    <col min="8" max="13" width="12.28515625" style="304" hidden="1" customWidth="1"/>
    <col min="14" max="14" width="10.140625" style="304" customWidth="1"/>
    <col min="15" max="15" width="9.5703125" style="304" customWidth="1"/>
    <col min="16" max="16384" width="12.28515625" style="304"/>
  </cols>
  <sheetData>
    <row r="1" spans="1:18" x14ac:dyDescent="0.25">
      <c r="A1" s="1034" t="s">
        <v>2344</v>
      </c>
      <c r="B1" s="1036"/>
      <c r="C1" s="1036"/>
      <c r="D1" s="1036"/>
      <c r="E1" s="1036"/>
      <c r="F1" s="1036"/>
      <c r="G1" s="1036"/>
      <c r="H1" s="1036"/>
      <c r="I1" s="1036"/>
      <c r="J1" s="1036"/>
      <c r="K1" s="1036"/>
      <c r="L1" s="1036"/>
      <c r="M1" s="1036"/>
      <c r="N1" s="1036"/>
      <c r="O1" s="1036"/>
    </row>
    <row r="2" spans="1:18" x14ac:dyDescent="0.25">
      <c r="A2" s="553" t="s">
        <v>200</v>
      </c>
      <c r="B2" s="554" t="s">
        <v>89</v>
      </c>
      <c r="C2" s="555" t="s">
        <v>90</v>
      </c>
      <c r="D2" s="555" t="s">
        <v>91</v>
      </c>
      <c r="E2" s="555" t="s">
        <v>92</v>
      </c>
      <c r="F2" s="555" t="s">
        <v>93</v>
      </c>
      <c r="G2" s="555" t="s">
        <v>94</v>
      </c>
      <c r="H2" s="555" t="s">
        <v>95</v>
      </c>
      <c r="I2" s="555" t="s">
        <v>96</v>
      </c>
      <c r="J2" s="555" t="s">
        <v>97</v>
      </c>
      <c r="K2" s="555" t="s">
        <v>98</v>
      </c>
      <c r="L2" s="555" t="s">
        <v>99</v>
      </c>
      <c r="M2" s="555" t="s">
        <v>100</v>
      </c>
      <c r="N2" s="554" t="s">
        <v>36</v>
      </c>
      <c r="O2" s="554" t="s">
        <v>78</v>
      </c>
      <c r="Q2" s="556" t="s">
        <v>218</v>
      </c>
      <c r="R2" s="556" t="s">
        <v>78</v>
      </c>
    </row>
    <row r="3" spans="1:18" x14ac:dyDescent="0.25">
      <c r="A3" s="553" t="s">
        <v>203</v>
      </c>
      <c r="B3" s="557">
        <v>26</v>
      </c>
      <c r="C3" s="557">
        <v>35</v>
      </c>
      <c r="D3" s="557">
        <v>11</v>
      </c>
      <c r="E3" s="557">
        <v>29</v>
      </c>
      <c r="F3" s="557">
        <v>53</v>
      </c>
      <c r="G3" s="557">
        <v>18</v>
      </c>
      <c r="H3" s="557"/>
      <c r="I3" s="557"/>
      <c r="J3" s="557"/>
      <c r="K3" s="557"/>
      <c r="L3" s="557"/>
      <c r="M3" s="557"/>
      <c r="N3" s="558">
        <f t="shared" ref="N3:N7" si="0">SUM(B3:M3)</f>
        <v>172</v>
      </c>
      <c r="O3" s="559">
        <f t="shared" ref="O3:O10" si="1">+N3/$N$11</f>
        <v>0.13251155624036981</v>
      </c>
      <c r="Q3" s="553" t="s">
        <v>206</v>
      </c>
      <c r="R3" s="559">
        <v>0.32126348228043144</v>
      </c>
    </row>
    <row r="4" spans="1:18" x14ac:dyDescent="0.25">
      <c r="A4" s="553" t="s">
        <v>205</v>
      </c>
      <c r="B4" s="557">
        <v>37</v>
      </c>
      <c r="C4" s="557">
        <v>23</v>
      </c>
      <c r="D4" s="557">
        <v>76</v>
      </c>
      <c r="E4" s="557">
        <v>101</v>
      </c>
      <c r="F4" s="557">
        <v>45</v>
      </c>
      <c r="G4" s="557">
        <v>61</v>
      </c>
      <c r="H4" s="557"/>
      <c r="I4" s="557"/>
      <c r="J4" s="557"/>
      <c r="K4" s="557"/>
      <c r="L4" s="557"/>
      <c r="M4" s="557"/>
      <c r="N4" s="558">
        <f t="shared" si="0"/>
        <v>343</v>
      </c>
      <c r="O4" s="559">
        <f t="shared" si="1"/>
        <v>0.26425269645608629</v>
      </c>
      <c r="Q4" s="553" t="s">
        <v>205</v>
      </c>
      <c r="R4" s="559">
        <v>0.26425269645608629</v>
      </c>
    </row>
    <row r="5" spans="1:18" x14ac:dyDescent="0.25">
      <c r="A5" s="553" t="s">
        <v>206</v>
      </c>
      <c r="B5" s="557">
        <v>54</v>
      </c>
      <c r="C5" s="557">
        <v>78</v>
      </c>
      <c r="D5" s="557">
        <v>50</v>
      </c>
      <c r="E5" s="557">
        <v>105</v>
      </c>
      <c r="F5" s="557">
        <v>66</v>
      </c>
      <c r="G5" s="557">
        <v>64</v>
      </c>
      <c r="H5" s="557"/>
      <c r="I5" s="557"/>
      <c r="J5" s="557"/>
      <c r="K5" s="557"/>
      <c r="L5" s="557"/>
      <c r="M5" s="557"/>
      <c r="N5" s="558">
        <f t="shared" si="0"/>
        <v>417</v>
      </c>
      <c r="O5" s="559">
        <f t="shared" si="1"/>
        <v>0.32126348228043144</v>
      </c>
      <c r="Q5" s="553" t="s">
        <v>208</v>
      </c>
      <c r="R5" s="559">
        <v>0.24191063174114022</v>
      </c>
    </row>
    <row r="6" spans="1:18" x14ac:dyDescent="0.25">
      <c r="A6" s="553" t="s">
        <v>2535</v>
      </c>
      <c r="B6" s="557">
        <v>0</v>
      </c>
      <c r="C6" s="557">
        <v>9</v>
      </c>
      <c r="D6" s="557">
        <v>0</v>
      </c>
      <c r="E6" s="557">
        <v>6</v>
      </c>
      <c r="F6" s="557">
        <v>0</v>
      </c>
      <c r="G6" s="557">
        <v>0</v>
      </c>
      <c r="H6" s="557"/>
      <c r="I6" s="557"/>
      <c r="J6" s="557"/>
      <c r="K6" s="557"/>
      <c r="L6" s="557"/>
      <c r="M6" s="557"/>
      <c r="N6" s="558">
        <f t="shared" si="0"/>
        <v>15</v>
      </c>
      <c r="O6" s="559">
        <f t="shared" si="1"/>
        <v>1.1556240369799691E-2</v>
      </c>
      <c r="Q6" s="553" t="s">
        <v>203</v>
      </c>
      <c r="R6" s="559">
        <v>0.13251155624036981</v>
      </c>
    </row>
    <row r="7" spans="1:18" x14ac:dyDescent="0.25">
      <c r="A7" s="553" t="s">
        <v>2534</v>
      </c>
      <c r="B7" s="557">
        <v>3</v>
      </c>
      <c r="C7" s="557">
        <v>0</v>
      </c>
      <c r="D7" s="557">
        <v>0</v>
      </c>
      <c r="E7" s="557">
        <v>0</v>
      </c>
      <c r="F7" s="557">
        <v>0</v>
      </c>
      <c r="G7" s="557">
        <v>0</v>
      </c>
      <c r="H7" s="557"/>
      <c r="I7" s="557"/>
      <c r="J7" s="557"/>
      <c r="K7" s="557"/>
      <c r="L7" s="557"/>
      <c r="M7" s="557"/>
      <c r="N7" s="558">
        <f t="shared" si="0"/>
        <v>3</v>
      </c>
      <c r="O7" s="559">
        <f t="shared" si="1"/>
        <v>2.3112480739599386E-3</v>
      </c>
      <c r="Q7" s="553" t="s">
        <v>207</v>
      </c>
      <c r="R7" s="559">
        <v>2.1571648690292759E-2</v>
      </c>
    </row>
    <row r="8" spans="1:18" x14ac:dyDescent="0.25">
      <c r="A8" s="553" t="s">
        <v>207</v>
      </c>
      <c r="B8" s="557">
        <v>0</v>
      </c>
      <c r="C8" s="557">
        <v>12</v>
      </c>
      <c r="D8" s="557">
        <v>2</v>
      </c>
      <c r="E8" s="557">
        <v>8</v>
      </c>
      <c r="F8" s="557">
        <v>6</v>
      </c>
      <c r="G8" s="557">
        <v>0</v>
      </c>
      <c r="H8" s="557"/>
      <c r="I8" s="557"/>
      <c r="J8" s="557"/>
      <c r="K8" s="557"/>
      <c r="L8" s="557"/>
      <c r="M8" s="557"/>
      <c r="N8" s="558">
        <f t="shared" ref="N8:N10" si="2">SUM(B8:M8)</f>
        <v>28</v>
      </c>
      <c r="O8" s="559">
        <f t="shared" si="1"/>
        <v>2.1571648690292759E-2</v>
      </c>
      <c r="Q8" s="553" t="s">
        <v>2397</v>
      </c>
      <c r="R8" s="559">
        <v>1.1556240369799691E-2</v>
      </c>
    </row>
    <row r="9" spans="1:18" x14ac:dyDescent="0.25">
      <c r="A9" s="553" t="s">
        <v>212</v>
      </c>
      <c r="B9" s="557">
        <v>0</v>
      </c>
      <c r="C9" s="557">
        <v>0</v>
      </c>
      <c r="D9" s="557">
        <v>0</v>
      </c>
      <c r="E9" s="557">
        <v>6</v>
      </c>
      <c r="F9" s="557">
        <v>0</v>
      </c>
      <c r="G9" s="557">
        <v>0</v>
      </c>
      <c r="H9" s="557"/>
      <c r="I9" s="557"/>
      <c r="J9" s="557"/>
      <c r="K9" s="557"/>
      <c r="L9" s="557"/>
      <c r="M9" s="557"/>
      <c r="N9" s="558">
        <f t="shared" si="2"/>
        <v>6</v>
      </c>
      <c r="O9" s="559">
        <f t="shared" si="1"/>
        <v>4.6224961479198771E-3</v>
      </c>
      <c r="Q9" s="553" t="s">
        <v>212</v>
      </c>
      <c r="R9" s="559">
        <v>4.6224961479198771E-3</v>
      </c>
    </row>
    <row r="10" spans="1:18" x14ac:dyDescent="0.25">
      <c r="A10" s="553" t="s">
        <v>208</v>
      </c>
      <c r="B10" s="557">
        <v>62</v>
      </c>
      <c r="C10" s="557">
        <v>41</v>
      </c>
      <c r="D10" s="557">
        <v>75</v>
      </c>
      <c r="E10" s="557">
        <v>35</v>
      </c>
      <c r="F10" s="557">
        <v>36</v>
      </c>
      <c r="G10" s="557">
        <v>65</v>
      </c>
      <c r="H10" s="557"/>
      <c r="I10" s="557"/>
      <c r="J10" s="557"/>
      <c r="K10" s="557"/>
      <c r="L10" s="557"/>
      <c r="M10" s="557"/>
      <c r="N10" s="558">
        <f t="shared" si="2"/>
        <v>314</v>
      </c>
      <c r="O10" s="559">
        <f t="shared" si="1"/>
        <v>0.24191063174114022</v>
      </c>
      <c r="Q10" s="553" t="s">
        <v>2387</v>
      </c>
      <c r="R10" s="559">
        <v>2.3112480739599386E-3</v>
      </c>
    </row>
    <row r="11" spans="1:18" x14ac:dyDescent="0.25">
      <c r="A11" s="385" t="s">
        <v>36</v>
      </c>
      <c r="B11" s="560">
        <f>SUM(B3:B10)</f>
        <v>182</v>
      </c>
      <c r="C11" s="560">
        <f t="shared" ref="C11:N11" si="3">SUM(C3:C10)</f>
        <v>198</v>
      </c>
      <c r="D11" s="560">
        <f t="shared" si="3"/>
        <v>214</v>
      </c>
      <c r="E11" s="560">
        <f t="shared" si="3"/>
        <v>290</v>
      </c>
      <c r="F11" s="560">
        <f t="shared" si="3"/>
        <v>206</v>
      </c>
      <c r="G11" s="560">
        <f t="shared" si="3"/>
        <v>208</v>
      </c>
      <c r="H11" s="560">
        <f t="shared" si="3"/>
        <v>0</v>
      </c>
      <c r="I11" s="560">
        <f t="shared" si="3"/>
        <v>0</v>
      </c>
      <c r="J11" s="560">
        <f t="shared" si="3"/>
        <v>0</v>
      </c>
      <c r="K11" s="560">
        <f t="shared" si="3"/>
        <v>0</v>
      </c>
      <c r="L11" s="560">
        <f t="shared" si="3"/>
        <v>0</v>
      </c>
      <c r="M11" s="560">
        <f t="shared" si="3"/>
        <v>0</v>
      </c>
      <c r="N11" s="560">
        <f t="shared" si="3"/>
        <v>1298</v>
      </c>
      <c r="O11" s="561">
        <f>SUM(O3:O10)</f>
        <v>1</v>
      </c>
      <c r="Q11" s="385" t="s">
        <v>36</v>
      </c>
      <c r="R11" s="433">
        <f>SUM(R3:R10)</f>
        <v>1</v>
      </c>
    </row>
    <row r="12" spans="1:18" x14ac:dyDescent="0.25">
      <c r="A12" s="355" t="s">
        <v>64</v>
      </c>
    </row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sortState xmlns:xlrd2="http://schemas.microsoft.com/office/spreadsheetml/2017/richdata2" ref="Q3:R10">
    <sortCondition descending="1" ref="R3:R10"/>
  </sortState>
  <mergeCells count="1">
    <mergeCell ref="A1:O1"/>
  </mergeCells>
  <pageMargins left="0.7" right="0.7" top="0.75" bottom="0.75" header="0" footer="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003"/>
  <sheetViews>
    <sheetView workbookViewId="0">
      <selection activeCell="I33" sqref="I33"/>
    </sheetView>
  </sheetViews>
  <sheetFormatPr baseColWidth="10" defaultColWidth="14.42578125" defaultRowHeight="15" customHeight="1" x14ac:dyDescent="0.25"/>
  <cols>
    <col min="1" max="1" width="9.140625" style="304" customWidth="1"/>
    <col min="2" max="2" width="7.85546875" style="304" customWidth="1"/>
    <col min="3" max="3" width="7.28515625" style="304" customWidth="1"/>
    <col min="4" max="4" width="9.140625" style="304" customWidth="1"/>
    <col min="5" max="5" width="7.85546875" style="304" customWidth="1"/>
    <col min="6" max="6" width="8.7109375" style="304" customWidth="1"/>
    <col min="7" max="7" width="8" style="304" customWidth="1"/>
    <col min="8" max="8" width="11.140625" style="304" customWidth="1"/>
    <col min="9" max="26" width="10.7109375" style="304" customWidth="1"/>
    <col min="27" max="16384" width="14.42578125" style="304"/>
  </cols>
  <sheetData>
    <row r="1" spans="1:9" x14ac:dyDescent="0.25">
      <c r="A1" s="1034" t="s">
        <v>2329</v>
      </c>
      <c r="B1" s="1076"/>
      <c r="C1" s="1076"/>
      <c r="D1" s="1076"/>
      <c r="E1" s="1076"/>
      <c r="F1" s="1076"/>
      <c r="G1" s="1076"/>
      <c r="H1" s="1076"/>
      <c r="I1" s="1076"/>
    </row>
    <row r="2" spans="1:9" ht="14.25" customHeight="1" x14ac:dyDescent="0.25">
      <c r="A2" s="1020" t="s">
        <v>699</v>
      </c>
      <c r="B2" s="1020" t="s">
        <v>703</v>
      </c>
      <c r="C2" s="1020" t="s">
        <v>704</v>
      </c>
      <c r="D2" s="1020" t="s">
        <v>705</v>
      </c>
      <c r="E2" s="1020" t="s">
        <v>704</v>
      </c>
      <c r="F2" s="1020" t="s">
        <v>36</v>
      </c>
      <c r="G2" s="1020" t="s">
        <v>704</v>
      </c>
      <c r="H2" s="1002" t="s">
        <v>706</v>
      </c>
      <c r="I2" s="1002" t="s">
        <v>707</v>
      </c>
    </row>
    <row r="3" spans="1:9" x14ac:dyDescent="0.25">
      <c r="A3" s="1015"/>
      <c r="B3" s="1015"/>
      <c r="C3" s="1015"/>
      <c r="D3" s="1015"/>
      <c r="E3" s="1015"/>
      <c r="F3" s="1015"/>
      <c r="G3" s="1015"/>
      <c r="H3" s="1015"/>
      <c r="I3" s="1015"/>
    </row>
    <row r="4" spans="1:9" x14ac:dyDescent="0.25">
      <c r="A4" s="300">
        <v>1998</v>
      </c>
      <c r="B4" s="767">
        <v>1152</v>
      </c>
      <c r="C4" s="839" t="s">
        <v>112</v>
      </c>
      <c r="D4" s="767">
        <v>988</v>
      </c>
      <c r="E4" s="840" t="s">
        <v>112</v>
      </c>
      <c r="F4" s="841">
        <f t="shared" ref="F4:F30" si="0">+B4+D4</f>
        <v>2140</v>
      </c>
      <c r="G4" s="841" t="s">
        <v>112</v>
      </c>
      <c r="H4" s="842">
        <f t="shared" ref="H4:H29" si="1">+B4/F4</f>
        <v>0.53831775700934581</v>
      </c>
      <c r="I4" s="842">
        <f t="shared" ref="I4:I29" si="2">+D4/F4</f>
        <v>0.46168224299065419</v>
      </c>
    </row>
    <row r="5" spans="1:9" x14ac:dyDescent="0.25">
      <c r="A5" s="300">
        <v>1999</v>
      </c>
      <c r="B5" s="772">
        <v>887</v>
      </c>
      <c r="C5" s="843">
        <f t="shared" ref="C5:C31" si="3">+B5/B4-1</f>
        <v>-0.23003472222222221</v>
      </c>
      <c r="D5" s="772">
        <v>714</v>
      </c>
      <c r="E5" s="843">
        <f t="shared" ref="E5:E31" si="4">+D5/D4-1</f>
        <v>-0.27732793522267207</v>
      </c>
      <c r="F5" s="844">
        <f t="shared" si="0"/>
        <v>1601</v>
      </c>
      <c r="G5" s="845">
        <f t="shared" ref="G5:G29" si="5">+F5/F4-1</f>
        <v>-0.2518691588785047</v>
      </c>
      <c r="H5" s="846">
        <f t="shared" si="1"/>
        <v>0.55402873204247349</v>
      </c>
      <c r="I5" s="846">
        <f t="shared" si="2"/>
        <v>0.44597126795752656</v>
      </c>
    </row>
    <row r="6" spans="1:9" x14ac:dyDescent="0.25">
      <c r="A6" s="300">
        <v>2000</v>
      </c>
      <c r="B6" s="767">
        <v>524</v>
      </c>
      <c r="C6" s="840">
        <f t="shared" si="3"/>
        <v>-0.40924464487034951</v>
      </c>
      <c r="D6" s="767">
        <v>828</v>
      </c>
      <c r="E6" s="840">
        <f t="shared" si="4"/>
        <v>0.15966386554621859</v>
      </c>
      <c r="F6" s="841">
        <f t="shared" si="0"/>
        <v>1352</v>
      </c>
      <c r="G6" s="847">
        <f t="shared" si="5"/>
        <v>-0.15552779512804493</v>
      </c>
      <c r="H6" s="842">
        <f t="shared" si="1"/>
        <v>0.3875739644970414</v>
      </c>
      <c r="I6" s="842">
        <f t="shared" si="2"/>
        <v>0.6124260355029586</v>
      </c>
    </row>
    <row r="7" spans="1:9" x14ac:dyDescent="0.25">
      <c r="A7" s="300">
        <v>2001</v>
      </c>
      <c r="B7" s="772">
        <v>427</v>
      </c>
      <c r="C7" s="843">
        <f t="shared" si="3"/>
        <v>-0.18511450381679384</v>
      </c>
      <c r="D7" s="772">
        <v>726</v>
      </c>
      <c r="E7" s="843">
        <f t="shared" si="4"/>
        <v>-0.12318840579710144</v>
      </c>
      <c r="F7" s="844">
        <f t="shared" si="0"/>
        <v>1153</v>
      </c>
      <c r="G7" s="845">
        <f t="shared" si="5"/>
        <v>-0.14718934911242598</v>
      </c>
      <c r="H7" s="846">
        <f t="shared" si="1"/>
        <v>0.37033824804856896</v>
      </c>
      <c r="I7" s="846">
        <f t="shared" si="2"/>
        <v>0.62966175195143104</v>
      </c>
    </row>
    <row r="8" spans="1:9" x14ac:dyDescent="0.25">
      <c r="A8" s="300">
        <v>2002</v>
      </c>
      <c r="B8" s="767">
        <v>192</v>
      </c>
      <c r="C8" s="840">
        <f t="shared" si="3"/>
        <v>-0.55035128805620603</v>
      </c>
      <c r="D8" s="767">
        <v>452</v>
      </c>
      <c r="E8" s="840">
        <f t="shared" si="4"/>
        <v>-0.37741046831955927</v>
      </c>
      <c r="F8" s="841">
        <f t="shared" si="0"/>
        <v>644</v>
      </c>
      <c r="G8" s="847">
        <f t="shared" si="5"/>
        <v>-0.44145706851691235</v>
      </c>
      <c r="H8" s="842">
        <f t="shared" si="1"/>
        <v>0.29813664596273293</v>
      </c>
      <c r="I8" s="842">
        <f t="shared" si="2"/>
        <v>0.70186335403726707</v>
      </c>
    </row>
    <row r="9" spans="1:9" x14ac:dyDescent="0.25">
      <c r="A9" s="300">
        <v>2003</v>
      </c>
      <c r="B9" s="772">
        <v>53</v>
      </c>
      <c r="C9" s="843">
        <f t="shared" si="3"/>
        <v>-0.72395833333333326</v>
      </c>
      <c r="D9" s="772">
        <v>384</v>
      </c>
      <c r="E9" s="843">
        <f t="shared" si="4"/>
        <v>-0.15044247787610621</v>
      </c>
      <c r="F9" s="844">
        <f t="shared" si="0"/>
        <v>437</v>
      </c>
      <c r="G9" s="845">
        <f t="shared" si="5"/>
        <v>-0.3214285714285714</v>
      </c>
      <c r="H9" s="846">
        <f t="shared" si="1"/>
        <v>0.12128146453089245</v>
      </c>
      <c r="I9" s="846">
        <f t="shared" si="2"/>
        <v>0.8787185354691075</v>
      </c>
    </row>
    <row r="10" spans="1:9" x14ac:dyDescent="0.25">
      <c r="A10" s="300">
        <v>2004</v>
      </c>
      <c r="B10" s="767">
        <v>234</v>
      </c>
      <c r="C10" s="840">
        <f t="shared" si="3"/>
        <v>3.4150943396226419</v>
      </c>
      <c r="D10" s="767">
        <v>576</v>
      </c>
      <c r="E10" s="840">
        <f t="shared" si="4"/>
        <v>0.5</v>
      </c>
      <c r="F10" s="841">
        <f t="shared" si="0"/>
        <v>810</v>
      </c>
      <c r="G10" s="847">
        <f t="shared" si="5"/>
        <v>0.85354691075514877</v>
      </c>
      <c r="H10" s="842">
        <f t="shared" si="1"/>
        <v>0.28888888888888886</v>
      </c>
      <c r="I10" s="842">
        <f t="shared" si="2"/>
        <v>0.71111111111111114</v>
      </c>
    </row>
    <row r="11" spans="1:9" x14ac:dyDescent="0.25">
      <c r="A11" s="300">
        <v>2005</v>
      </c>
      <c r="B11" s="772">
        <v>399</v>
      </c>
      <c r="C11" s="843">
        <f t="shared" si="3"/>
        <v>0.70512820512820507</v>
      </c>
      <c r="D11" s="772">
        <v>723</v>
      </c>
      <c r="E11" s="843">
        <f t="shared" si="4"/>
        <v>0.25520833333333326</v>
      </c>
      <c r="F11" s="844">
        <f t="shared" si="0"/>
        <v>1122</v>
      </c>
      <c r="G11" s="845">
        <f t="shared" si="5"/>
        <v>0.38518518518518507</v>
      </c>
      <c r="H11" s="846">
        <f t="shared" si="1"/>
        <v>0.35561497326203206</v>
      </c>
      <c r="I11" s="846">
        <f t="shared" si="2"/>
        <v>0.64438502673796794</v>
      </c>
    </row>
    <row r="12" spans="1:9" x14ac:dyDescent="0.25">
      <c r="A12" s="300">
        <v>2006</v>
      </c>
      <c r="B12" s="767">
        <v>566</v>
      </c>
      <c r="C12" s="840">
        <f t="shared" si="3"/>
        <v>0.418546365914787</v>
      </c>
      <c r="D12" s="767">
        <v>1328</v>
      </c>
      <c r="E12" s="840">
        <f t="shared" si="4"/>
        <v>0.83679114799446741</v>
      </c>
      <c r="F12" s="841">
        <f t="shared" si="0"/>
        <v>1894</v>
      </c>
      <c r="G12" s="847">
        <f t="shared" si="5"/>
        <v>0.68805704099821741</v>
      </c>
      <c r="H12" s="842">
        <f t="shared" si="1"/>
        <v>0.29883843717001057</v>
      </c>
      <c r="I12" s="842">
        <f t="shared" si="2"/>
        <v>0.70116156282998943</v>
      </c>
    </row>
    <row r="13" spans="1:9" x14ac:dyDescent="0.25">
      <c r="A13" s="300">
        <v>2007</v>
      </c>
      <c r="B13" s="772">
        <v>1007</v>
      </c>
      <c r="C13" s="843">
        <f t="shared" si="3"/>
        <v>0.77915194346289751</v>
      </c>
      <c r="D13" s="772">
        <v>2230</v>
      </c>
      <c r="E13" s="843">
        <f t="shared" si="4"/>
        <v>0.67921686746987953</v>
      </c>
      <c r="F13" s="844">
        <f t="shared" si="0"/>
        <v>3237</v>
      </c>
      <c r="G13" s="845">
        <f t="shared" si="5"/>
        <v>0.70908130939809921</v>
      </c>
      <c r="H13" s="846">
        <f t="shared" si="1"/>
        <v>0.31109051590979303</v>
      </c>
      <c r="I13" s="846">
        <f t="shared" si="2"/>
        <v>0.68890948409020702</v>
      </c>
    </row>
    <row r="14" spans="1:9" x14ac:dyDescent="0.25">
      <c r="A14" s="300">
        <v>2008</v>
      </c>
      <c r="B14" s="767">
        <v>2048</v>
      </c>
      <c r="C14" s="840">
        <f t="shared" si="3"/>
        <v>1.0337636544190665</v>
      </c>
      <c r="D14" s="767">
        <v>4406</v>
      </c>
      <c r="E14" s="840">
        <f t="shared" si="4"/>
        <v>0.97578475336322867</v>
      </c>
      <c r="F14" s="841">
        <f t="shared" si="0"/>
        <v>6454</v>
      </c>
      <c r="G14" s="847">
        <f t="shared" si="5"/>
        <v>0.99382143960457214</v>
      </c>
      <c r="H14" s="842">
        <f t="shared" si="1"/>
        <v>0.31732259064146268</v>
      </c>
      <c r="I14" s="842">
        <f t="shared" si="2"/>
        <v>0.68267740935853738</v>
      </c>
    </row>
    <row r="15" spans="1:9" x14ac:dyDescent="0.25">
      <c r="A15" s="300">
        <v>2009</v>
      </c>
      <c r="B15" s="772">
        <v>1570</v>
      </c>
      <c r="C15" s="843">
        <f t="shared" si="3"/>
        <v>-0.2333984375</v>
      </c>
      <c r="D15" s="772">
        <v>3642</v>
      </c>
      <c r="E15" s="843">
        <f t="shared" si="4"/>
        <v>-0.17339990921470727</v>
      </c>
      <c r="F15" s="844">
        <f t="shared" si="0"/>
        <v>5212</v>
      </c>
      <c r="G15" s="845">
        <f t="shared" si="5"/>
        <v>-0.19243879764487137</v>
      </c>
      <c r="H15" s="846">
        <f t="shared" si="1"/>
        <v>0.30122793553338451</v>
      </c>
      <c r="I15" s="846">
        <f t="shared" si="2"/>
        <v>0.69877206446661555</v>
      </c>
    </row>
    <row r="16" spans="1:9" x14ac:dyDescent="0.25">
      <c r="A16" s="300">
        <v>2010</v>
      </c>
      <c r="B16" s="767">
        <v>1814</v>
      </c>
      <c r="C16" s="840">
        <f t="shared" si="3"/>
        <v>0.15541401273885347</v>
      </c>
      <c r="D16" s="767">
        <v>4575</v>
      </c>
      <c r="E16" s="840">
        <f t="shared" si="4"/>
        <v>0.25617792421746288</v>
      </c>
      <c r="F16" s="841">
        <f t="shared" si="0"/>
        <v>6389</v>
      </c>
      <c r="G16" s="847">
        <f t="shared" si="5"/>
        <v>0.22582501918649278</v>
      </c>
      <c r="H16" s="842">
        <f t="shared" si="1"/>
        <v>0.28392549694787916</v>
      </c>
      <c r="I16" s="842">
        <f t="shared" si="2"/>
        <v>0.71607450305212084</v>
      </c>
    </row>
    <row r="17" spans="1:9" x14ac:dyDescent="0.25">
      <c r="A17" s="300">
        <v>2011</v>
      </c>
      <c r="B17" s="772">
        <v>2415</v>
      </c>
      <c r="C17" s="843">
        <f t="shared" si="3"/>
        <v>0.33131201764057328</v>
      </c>
      <c r="D17" s="772">
        <v>7456</v>
      </c>
      <c r="E17" s="843">
        <f t="shared" si="4"/>
        <v>0.62972677595628412</v>
      </c>
      <c r="F17" s="844">
        <f t="shared" si="0"/>
        <v>9871</v>
      </c>
      <c r="G17" s="845">
        <f t="shared" si="5"/>
        <v>0.54499921740491475</v>
      </c>
      <c r="H17" s="846">
        <f t="shared" si="1"/>
        <v>0.2446560632154797</v>
      </c>
      <c r="I17" s="846">
        <f t="shared" si="2"/>
        <v>0.75534393678452028</v>
      </c>
    </row>
    <row r="18" spans="1:9" x14ac:dyDescent="0.25">
      <c r="A18" s="300">
        <v>2012</v>
      </c>
      <c r="B18" s="767">
        <v>2715</v>
      </c>
      <c r="C18" s="840">
        <f t="shared" si="3"/>
        <v>0.12422360248447206</v>
      </c>
      <c r="D18" s="767">
        <v>5857</v>
      </c>
      <c r="E18" s="840">
        <f t="shared" si="4"/>
        <v>-0.21445815450643779</v>
      </c>
      <c r="F18" s="841">
        <f t="shared" si="0"/>
        <v>8572</v>
      </c>
      <c r="G18" s="847">
        <f t="shared" si="5"/>
        <v>-0.13159760915814001</v>
      </c>
      <c r="H18" s="842">
        <f t="shared" si="1"/>
        <v>0.31672888474101729</v>
      </c>
      <c r="I18" s="842">
        <f t="shared" si="2"/>
        <v>0.68327111525898276</v>
      </c>
    </row>
    <row r="19" spans="1:9" x14ac:dyDescent="0.25">
      <c r="A19" s="300">
        <v>2013</v>
      </c>
      <c r="B19" s="772">
        <v>2930</v>
      </c>
      <c r="C19" s="843">
        <f t="shared" si="3"/>
        <v>7.9189686924493463E-2</v>
      </c>
      <c r="D19" s="772">
        <v>6122</v>
      </c>
      <c r="E19" s="843">
        <f t="shared" si="4"/>
        <v>4.5245005975755426E-2</v>
      </c>
      <c r="F19" s="844">
        <f t="shared" si="0"/>
        <v>9052</v>
      </c>
      <c r="G19" s="845">
        <f t="shared" si="5"/>
        <v>5.5996266915538939E-2</v>
      </c>
      <c r="H19" s="846">
        <f t="shared" si="1"/>
        <v>0.32368537339814407</v>
      </c>
      <c r="I19" s="846">
        <f t="shared" si="2"/>
        <v>0.67631462660185593</v>
      </c>
    </row>
    <row r="20" spans="1:9" x14ac:dyDescent="0.25">
      <c r="A20" s="300">
        <v>2014</v>
      </c>
      <c r="B20" s="767">
        <v>3470</v>
      </c>
      <c r="C20" s="840">
        <f t="shared" si="3"/>
        <v>0.1843003412969284</v>
      </c>
      <c r="D20" s="767">
        <v>5939</v>
      </c>
      <c r="E20" s="840">
        <f t="shared" si="4"/>
        <v>-2.9892192094086889E-2</v>
      </c>
      <c r="F20" s="841">
        <f t="shared" si="0"/>
        <v>9409</v>
      </c>
      <c r="G20" s="847">
        <f t="shared" si="5"/>
        <v>3.9438798055678292E-2</v>
      </c>
      <c r="H20" s="842">
        <f t="shared" si="1"/>
        <v>0.36879583377617176</v>
      </c>
      <c r="I20" s="842">
        <f t="shared" si="2"/>
        <v>0.63120416622382824</v>
      </c>
    </row>
    <row r="21" spans="1:9" ht="15.75" customHeight="1" x14ac:dyDescent="0.25">
      <c r="A21" s="300">
        <v>2015</v>
      </c>
      <c r="B21" s="772">
        <v>3786</v>
      </c>
      <c r="C21" s="843">
        <f t="shared" si="3"/>
        <v>9.1066282420749323E-2</v>
      </c>
      <c r="D21" s="772">
        <v>4891</v>
      </c>
      <c r="E21" s="843">
        <f t="shared" si="4"/>
        <v>-0.17646068361677048</v>
      </c>
      <c r="F21" s="844">
        <f t="shared" si="0"/>
        <v>8677</v>
      </c>
      <c r="G21" s="845">
        <f t="shared" si="5"/>
        <v>-7.7797853119353833E-2</v>
      </c>
      <c r="H21" s="846">
        <f t="shared" si="1"/>
        <v>0.4363259190964619</v>
      </c>
      <c r="I21" s="846">
        <f t="shared" si="2"/>
        <v>0.5636740809035381</v>
      </c>
    </row>
    <row r="22" spans="1:9" ht="15.75" customHeight="1" x14ac:dyDescent="0.25">
      <c r="A22" s="300">
        <v>2016</v>
      </c>
      <c r="B22" s="767">
        <v>2017</v>
      </c>
      <c r="C22" s="840">
        <f t="shared" si="3"/>
        <v>-0.46724775488642367</v>
      </c>
      <c r="D22" s="767">
        <v>4154</v>
      </c>
      <c r="E22" s="840">
        <f t="shared" si="4"/>
        <v>-0.15068493150684936</v>
      </c>
      <c r="F22" s="841">
        <f t="shared" si="0"/>
        <v>6171</v>
      </c>
      <c r="G22" s="847">
        <f t="shared" si="5"/>
        <v>-0.28880949636971298</v>
      </c>
      <c r="H22" s="842">
        <f t="shared" si="1"/>
        <v>0.32685140171771188</v>
      </c>
      <c r="I22" s="842">
        <f t="shared" si="2"/>
        <v>0.67314859828228812</v>
      </c>
    </row>
    <row r="23" spans="1:9" ht="15.75" customHeight="1" x14ac:dyDescent="0.25">
      <c r="A23" s="300">
        <v>2017</v>
      </c>
      <c r="B23" s="772">
        <v>2510</v>
      </c>
      <c r="C23" s="843">
        <f t="shared" si="3"/>
        <v>0.24442240951908767</v>
      </c>
      <c r="D23" s="772">
        <v>5109</v>
      </c>
      <c r="E23" s="843">
        <f t="shared" si="4"/>
        <v>0.22989889263360608</v>
      </c>
      <c r="F23" s="844">
        <f t="shared" si="0"/>
        <v>7619</v>
      </c>
      <c r="G23" s="845">
        <f t="shared" si="5"/>
        <v>0.23464592448549659</v>
      </c>
      <c r="H23" s="846">
        <f t="shared" si="1"/>
        <v>0.32943955899724375</v>
      </c>
      <c r="I23" s="846">
        <f t="shared" si="2"/>
        <v>0.67056044100275625</v>
      </c>
    </row>
    <row r="24" spans="1:9" ht="15.75" customHeight="1" x14ac:dyDescent="0.25">
      <c r="A24" s="300">
        <v>2018</v>
      </c>
      <c r="B24" s="767">
        <v>2509</v>
      </c>
      <c r="C24" s="840">
        <f t="shared" si="3"/>
        <v>-3.9840637450194727E-4</v>
      </c>
      <c r="D24" s="767">
        <v>5808</v>
      </c>
      <c r="E24" s="840">
        <f t="shared" si="4"/>
        <v>0.13681738109219022</v>
      </c>
      <c r="F24" s="841">
        <f t="shared" si="0"/>
        <v>8317</v>
      </c>
      <c r="G24" s="847">
        <f t="shared" si="5"/>
        <v>9.1613072581703703E-2</v>
      </c>
      <c r="H24" s="842">
        <f t="shared" si="1"/>
        <v>0.30167127570037272</v>
      </c>
      <c r="I24" s="842">
        <f t="shared" si="2"/>
        <v>0.69832872429962722</v>
      </c>
    </row>
    <row r="25" spans="1:9" ht="15.75" customHeight="1" x14ac:dyDescent="0.25">
      <c r="A25" s="300">
        <v>2019</v>
      </c>
      <c r="B25" s="772">
        <f>+'[2]16'!D16</f>
        <v>2298</v>
      </c>
      <c r="C25" s="843">
        <f t="shared" si="3"/>
        <v>-8.4097249900358717E-2</v>
      </c>
      <c r="D25" s="772">
        <f>+'[2]22'!N37</f>
        <v>3819</v>
      </c>
      <c r="E25" s="843">
        <f t="shared" si="4"/>
        <v>-0.3424586776859504</v>
      </c>
      <c r="F25" s="844">
        <f t="shared" si="0"/>
        <v>6117</v>
      </c>
      <c r="G25" s="845">
        <f t="shared" si="5"/>
        <v>-0.26451845617410119</v>
      </c>
      <c r="H25" s="846">
        <f t="shared" si="1"/>
        <v>0.37567435017165279</v>
      </c>
      <c r="I25" s="846">
        <f t="shared" si="2"/>
        <v>0.62432564982834726</v>
      </c>
    </row>
    <row r="26" spans="1:9" ht="15.75" customHeight="1" x14ac:dyDescent="0.25">
      <c r="A26" s="300">
        <v>2020</v>
      </c>
      <c r="B26" s="767">
        <v>1479</v>
      </c>
      <c r="C26" s="840">
        <f t="shared" si="3"/>
        <v>-0.35639686684073102</v>
      </c>
      <c r="D26" s="767">
        <v>4713</v>
      </c>
      <c r="E26" s="840">
        <f t="shared" si="4"/>
        <v>0.23409269442262381</v>
      </c>
      <c r="F26" s="841">
        <f t="shared" si="0"/>
        <v>6192</v>
      </c>
      <c r="G26" s="847">
        <f t="shared" si="5"/>
        <v>1.2260912211868646E-2</v>
      </c>
      <c r="H26" s="842">
        <f t="shared" si="1"/>
        <v>0.23885658914728683</v>
      </c>
      <c r="I26" s="842">
        <f t="shared" si="2"/>
        <v>0.7611434108527132</v>
      </c>
    </row>
    <row r="27" spans="1:9" ht="15.75" customHeight="1" x14ac:dyDescent="0.25">
      <c r="A27" s="300">
        <v>2021</v>
      </c>
      <c r="B27" s="772">
        <v>1821</v>
      </c>
      <c r="C27" s="843">
        <f t="shared" si="3"/>
        <v>0.2312373225152129</v>
      </c>
      <c r="D27" s="772">
        <v>5885</v>
      </c>
      <c r="E27" s="843">
        <f t="shared" si="4"/>
        <v>0.24867388075535746</v>
      </c>
      <c r="F27" s="844">
        <f t="shared" si="0"/>
        <v>7706</v>
      </c>
      <c r="G27" s="845">
        <f t="shared" si="5"/>
        <v>0.2445090439276485</v>
      </c>
      <c r="H27" s="846">
        <f t="shared" si="1"/>
        <v>0.23630936932260577</v>
      </c>
      <c r="I27" s="846">
        <f t="shared" si="2"/>
        <v>0.76369063067739429</v>
      </c>
    </row>
    <row r="28" spans="1:9" ht="15.75" customHeight="1" x14ac:dyDescent="0.25">
      <c r="A28" s="300">
        <v>2022</v>
      </c>
      <c r="B28" s="767">
        <v>1563</v>
      </c>
      <c r="C28" s="840">
        <f t="shared" si="3"/>
        <v>-0.14168039538714994</v>
      </c>
      <c r="D28" s="767">
        <v>3492</v>
      </c>
      <c r="E28" s="840">
        <f t="shared" si="4"/>
        <v>-0.40662701784197108</v>
      </c>
      <c r="F28" s="841">
        <f t="shared" si="0"/>
        <v>5055</v>
      </c>
      <c r="G28" s="847">
        <f t="shared" si="5"/>
        <v>-0.34401764858551775</v>
      </c>
      <c r="H28" s="842">
        <f t="shared" si="1"/>
        <v>0.30919881305637981</v>
      </c>
      <c r="I28" s="842">
        <f t="shared" si="2"/>
        <v>0.69080118694362014</v>
      </c>
    </row>
    <row r="29" spans="1:9" ht="15.75" customHeight="1" x14ac:dyDescent="0.25">
      <c r="A29" s="300">
        <v>2023</v>
      </c>
      <c r="B29" s="772">
        <v>1677</v>
      </c>
      <c r="C29" s="843">
        <f t="shared" si="3"/>
        <v>7.2936660268714038E-2</v>
      </c>
      <c r="D29" s="772">
        <v>3906</v>
      </c>
      <c r="E29" s="843">
        <f t="shared" si="4"/>
        <v>0.11855670103092786</v>
      </c>
      <c r="F29" s="844">
        <f t="shared" si="0"/>
        <v>5583</v>
      </c>
      <c r="G29" s="845">
        <f t="shared" si="5"/>
        <v>0.10445103857566762</v>
      </c>
      <c r="H29" s="846">
        <f t="shared" si="1"/>
        <v>0.30037614185921546</v>
      </c>
      <c r="I29" s="846">
        <f t="shared" si="2"/>
        <v>0.69962385814078454</v>
      </c>
    </row>
    <row r="30" spans="1:9" ht="15.75" customHeight="1" x14ac:dyDescent="0.25">
      <c r="A30" s="300">
        <v>2024</v>
      </c>
      <c r="B30" s="772">
        <v>2013</v>
      </c>
      <c r="C30" s="843">
        <f t="shared" si="3"/>
        <v>0.20035778175313057</v>
      </c>
      <c r="D30" s="772">
        <v>5053</v>
      </c>
      <c r="E30" s="843">
        <f t="shared" si="4"/>
        <v>0.29365079365079372</v>
      </c>
      <c r="F30" s="844">
        <f t="shared" si="0"/>
        <v>7066</v>
      </c>
      <c r="G30" s="845">
        <f>+F30/F29-1</f>
        <v>0.26562779867454767</v>
      </c>
      <c r="H30" s="846">
        <f>+B30/F30</f>
        <v>0.28488536654401359</v>
      </c>
      <c r="I30" s="846">
        <f>+D30/F30</f>
        <v>0.71511463345598636</v>
      </c>
    </row>
    <row r="31" spans="1:9" ht="15.75" customHeight="1" x14ac:dyDescent="0.25">
      <c r="A31" s="300">
        <v>2025</v>
      </c>
      <c r="B31" s="772">
        <v>2341</v>
      </c>
      <c r="C31" s="843">
        <f t="shared" si="3"/>
        <v>0.16294088425235964</v>
      </c>
      <c r="D31" s="772">
        <v>6771</v>
      </c>
      <c r="E31" s="843">
        <f t="shared" si="4"/>
        <v>0.33999604195527411</v>
      </c>
      <c r="F31" s="844">
        <f t="shared" ref="F31" si="6">+B31+D31</f>
        <v>9112</v>
      </c>
      <c r="G31" s="845">
        <f>+F31/F30-1</f>
        <v>0.28955561845457112</v>
      </c>
      <c r="H31" s="846">
        <f>+B31/F31</f>
        <v>0.25691395961369623</v>
      </c>
      <c r="I31" s="846">
        <f>+D31/F31</f>
        <v>0.74308604038630377</v>
      </c>
    </row>
    <row r="32" spans="1:9" ht="15.75" customHeight="1" x14ac:dyDescent="0.25">
      <c r="A32" s="512" t="s">
        <v>872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spans="1:9" ht="15.75" customHeight="1" x14ac:dyDescent="0.25"/>
    <row r="50" spans="1:9" ht="15.75" customHeight="1" x14ac:dyDescent="0.25"/>
    <row r="51" spans="1:9" ht="15.75" customHeight="1" x14ac:dyDescent="0.25">
      <c r="A51" s="1002" t="s">
        <v>48</v>
      </c>
      <c r="B51" s="1002" t="s">
        <v>703</v>
      </c>
      <c r="C51" s="1002" t="s">
        <v>704</v>
      </c>
      <c r="D51" s="1002" t="s">
        <v>705</v>
      </c>
      <c r="E51" s="1002" t="s">
        <v>704</v>
      </c>
      <c r="F51" s="1002" t="s">
        <v>36</v>
      </c>
      <c r="G51" s="1002" t="s">
        <v>704</v>
      </c>
      <c r="H51" s="1002" t="s">
        <v>706</v>
      </c>
      <c r="I51" s="1002" t="s">
        <v>707</v>
      </c>
    </row>
    <row r="52" spans="1:9" ht="15.75" customHeight="1" x14ac:dyDescent="0.25">
      <c r="A52" s="1015"/>
      <c r="B52" s="1015"/>
      <c r="C52" s="1015"/>
      <c r="D52" s="1015"/>
      <c r="E52" s="1015"/>
      <c r="F52" s="1015"/>
      <c r="G52" s="1015"/>
      <c r="H52" s="1015"/>
      <c r="I52" s="1015"/>
    </row>
    <row r="53" spans="1:9" ht="15.75" customHeight="1" x14ac:dyDescent="0.25">
      <c r="A53" s="794">
        <v>1998</v>
      </c>
      <c r="B53" s="848">
        <v>15259</v>
      </c>
      <c r="C53" s="848" t="s">
        <v>112</v>
      </c>
      <c r="D53" s="848">
        <v>2555</v>
      </c>
      <c r="E53" s="848" t="s">
        <v>112</v>
      </c>
      <c r="F53" s="849">
        <f t="shared" ref="F53:F76" si="7">+B53+D53</f>
        <v>17814</v>
      </c>
      <c r="G53" s="849"/>
      <c r="H53" s="850">
        <f t="shared" ref="H53:H76" si="8">+B53/F53</f>
        <v>0.8565734815313798</v>
      </c>
      <c r="I53" s="850">
        <f t="shared" ref="I53:I76" si="9">+D53/F53</f>
        <v>0.14342651846862017</v>
      </c>
    </row>
    <row r="54" spans="1:9" ht="15.75" customHeight="1" x14ac:dyDescent="0.25">
      <c r="A54" s="794">
        <v>1999</v>
      </c>
      <c r="B54" s="848">
        <v>9666</v>
      </c>
      <c r="C54" s="851">
        <f t="shared" ref="C54:C76" si="10">+B54/B53-1</f>
        <v>-0.36653778098171574</v>
      </c>
      <c r="D54" s="848">
        <v>3607</v>
      </c>
      <c r="E54" s="851">
        <f t="shared" ref="E54:E76" si="11">+D54/D53-1</f>
        <v>0.41174168297455971</v>
      </c>
      <c r="F54" s="849">
        <f t="shared" si="7"/>
        <v>13273</v>
      </c>
      <c r="G54" s="850">
        <f t="shared" ref="G54:G76" si="12">+F54/F53-1</f>
        <v>-0.25491186707084312</v>
      </c>
      <c r="H54" s="850">
        <f t="shared" si="8"/>
        <v>0.72824531002787618</v>
      </c>
      <c r="I54" s="850">
        <f t="shared" si="9"/>
        <v>0.27175468997212388</v>
      </c>
    </row>
    <row r="55" spans="1:9" ht="15.75" customHeight="1" x14ac:dyDescent="0.25">
      <c r="A55" s="794">
        <v>2000</v>
      </c>
      <c r="B55" s="848">
        <v>6780</v>
      </c>
      <c r="C55" s="851">
        <f t="shared" si="10"/>
        <v>-0.29857231533209183</v>
      </c>
      <c r="D55" s="848">
        <v>6364</v>
      </c>
      <c r="E55" s="851">
        <f t="shared" si="11"/>
        <v>0.76434710285555862</v>
      </c>
      <c r="F55" s="849">
        <f t="shared" si="7"/>
        <v>13144</v>
      </c>
      <c r="G55" s="850">
        <f t="shared" si="12"/>
        <v>-9.7189783771566285E-3</v>
      </c>
      <c r="H55" s="850">
        <f t="shared" si="8"/>
        <v>0.51582471089470483</v>
      </c>
      <c r="I55" s="850">
        <f t="shared" si="9"/>
        <v>0.48417528910529517</v>
      </c>
    </row>
    <row r="56" spans="1:9" ht="15.75" customHeight="1" x14ac:dyDescent="0.25">
      <c r="A56" s="794">
        <v>2001</v>
      </c>
      <c r="B56" s="848">
        <v>6559</v>
      </c>
      <c r="C56" s="851">
        <f t="shared" si="10"/>
        <v>-3.2595870206489685E-2</v>
      </c>
      <c r="D56" s="848">
        <v>6827</v>
      </c>
      <c r="E56" s="851">
        <f t="shared" si="11"/>
        <v>7.2752985543683257E-2</v>
      </c>
      <c r="F56" s="849">
        <f t="shared" si="7"/>
        <v>13386</v>
      </c>
      <c r="G56" s="850">
        <f t="shared" si="12"/>
        <v>1.841144248326243E-2</v>
      </c>
      <c r="H56" s="850">
        <f t="shared" si="8"/>
        <v>0.48998954131181832</v>
      </c>
      <c r="I56" s="850">
        <f t="shared" si="9"/>
        <v>0.51001045868818173</v>
      </c>
    </row>
    <row r="57" spans="1:9" ht="15.75" customHeight="1" x14ac:dyDescent="0.25">
      <c r="A57" s="794">
        <v>2002</v>
      </c>
      <c r="B57" s="848">
        <v>2842</v>
      </c>
      <c r="C57" s="851">
        <f t="shared" si="10"/>
        <v>-0.56670224119530421</v>
      </c>
      <c r="D57" s="848">
        <v>3861</v>
      </c>
      <c r="E57" s="851">
        <f t="shared" si="11"/>
        <v>-0.43445144280064452</v>
      </c>
      <c r="F57" s="849">
        <f t="shared" si="7"/>
        <v>6703</v>
      </c>
      <c r="G57" s="850">
        <f t="shared" si="12"/>
        <v>-0.49925295084416554</v>
      </c>
      <c r="H57" s="850">
        <f t="shared" si="8"/>
        <v>0.42398925854095182</v>
      </c>
      <c r="I57" s="850">
        <f t="shared" si="9"/>
        <v>0.57601074145904818</v>
      </c>
    </row>
    <row r="58" spans="1:9" ht="15.75" customHeight="1" x14ac:dyDescent="0.25">
      <c r="A58" s="794">
        <v>2003</v>
      </c>
      <c r="B58" s="848">
        <v>3209</v>
      </c>
      <c r="C58" s="851">
        <f t="shared" si="10"/>
        <v>0.12913441238564394</v>
      </c>
      <c r="D58" s="848">
        <v>3492</v>
      </c>
      <c r="E58" s="851">
        <f t="shared" si="11"/>
        <v>-9.5571095571095555E-2</v>
      </c>
      <c r="F58" s="849">
        <f t="shared" si="7"/>
        <v>6701</v>
      </c>
      <c r="G58" s="850">
        <f t="shared" si="12"/>
        <v>-2.9837386244968567E-4</v>
      </c>
      <c r="H58" s="850">
        <f t="shared" si="8"/>
        <v>0.47888374869422473</v>
      </c>
      <c r="I58" s="850">
        <f t="shared" si="9"/>
        <v>0.52111625130577521</v>
      </c>
    </row>
    <row r="59" spans="1:9" ht="15.75" customHeight="1" x14ac:dyDescent="0.25">
      <c r="A59" s="794">
        <v>2004</v>
      </c>
      <c r="B59" s="848">
        <v>5720</v>
      </c>
      <c r="C59" s="851">
        <f t="shared" si="10"/>
        <v>0.78248675599875361</v>
      </c>
      <c r="D59" s="848">
        <v>7769</v>
      </c>
      <c r="E59" s="851">
        <f t="shared" si="11"/>
        <v>1.2247995418098512</v>
      </c>
      <c r="F59" s="849">
        <f t="shared" si="7"/>
        <v>13489</v>
      </c>
      <c r="G59" s="850">
        <f t="shared" si="12"/>
        <v>1.0129831368452469</v>
      </c>
      <c r="H59" s="850">
        <f t="shared" si="8"/>
        <v>0.42404922529468458</v>
      </c>
      <c r="I59" s="850">
        <f t="shared" si="9"/>
        <v>0.57595077470531542</v>
      </c>
    </row>
    <row r="60" spans="1:9" ht="15.75" customHeight="1" x14ac:dyDescent="0.25">
      <c r="A60" s="794">
        <v>2005</v>
      </c>
      <c r="B60" s="848">
        <v>6710</v>
      </c>
      <c r="C60" s="851">
        <f t="shared" si="10"/>
        <v>0.17307692307692313</v>
      </c>
      <c r="D60" s="848">
        <v>9313</v>
      </c>
      <c r="E60" s="851">
        <f t="shared" si="11"/>
        <v>0.19873857639335823</v>
      </c>
      <c r="F60" s="849">
        <f t="shared" si="7"/>
        <v>16023</v>
      </c>
      <c r="G60" s="850">
        <f t="shared" si="12"/>
        <v>0.18785677218474306</v>
      </c>
      <c r="H60" s="850">
        <f t="shared" si="8"/>
        <v>0.41877301379267301</v>
      </c>
      <c r="I60" s="850">
        <f t="shared" si="9"/>
        <v>0.58122698620732693</v>
      </c>
    </row>
    <row r="61" spans="1:9" ht="15.75" customHeight="1" x14ac:dyDescent="0.25">
      <c r="A61" s="794">
        <v>2006</v>
      </c>
      <c r="B61" s="848">
        <v>8417</v>
      </c>
      <c r="C61" s="851">
        <f t="shared" si="10"/>
        <v>0.25439642324888223</v>
      </c>
      <c r="D61" s="848">
        <v>13004</v>
      </c>
      <c r="E61" s="851">
        <f t="shared" si="11"/>
        <v>0.3963277139482444</v>
      </c>
      <c r="F61" s="849">
        <f t="shared" si="7"/>
        <v>21421</v>
      </c>
      <c r="G61" s="850">
        <f t="shared" si="12"/>
        <v>0.33689071959058858</v>
      </c>
      <c r="H61" s="850">
        <f t="shared" si="8"/>
        <v>0.39293216936650949</v>
      </c>
      <c r="I61" s="850">
        <f t="shared" si="9"/>
        <v>0.60706783063349046</v>
      </c>
    </row>
    <row r="62" spans="1:9" ht="15.75" customHeight="1" x14ac:dyDescent="0.25">
      <c r="A62" s="794">
        <v>2007</v>
      </c>
      <c r="B62" s="848">
        <v>11898</v>
      </c>
      <c r="C62" s="851">
        <f t="shared" si="10"/>
        <v>0.41356777949388146</v>
      </c>
      <c r="D62" s="848">
        <v>20320</v>
      </c>
      <c r="E62" s="851">
        <f t="shared" si="11"/>
        <v>0.56259612426945549</v>
      </c>
      <c r="F62" s="849">
        <f t="shared" si="7"/>
        <v>32218</v>
      </c>
      <c r="G62" s="850">
        <f t="shared" si="12"/>
        <v>0.50403809345968908</v>
      </c>
      <c r="H62" s="850">
        <f t="shared" si="8"/>
        <v>0.36929666645974302</v>
      </c>
      <c r="I62" s="850">
        <f t="shared" si="9"/>
        <v>0.63070333354025698</v>
      </c>
    </row>
    <row r="63" spans="1:9" ht="15.75" customHeight="1" x14ac:dyDescent="0.25">
      <c r="A63" s="794">
        <v>2008</v>
      </c>
      <c r="B63" s="848">
        <v>20266</v>
      </c>
      <c r="C63" s="851">
        <f t="shared" si="10"/>
        <v>0.70331148092116313</v>
      </c>
      <c r="D63" s="848">
        <v>35163</v>
      </c>
      <c r="E63" s="851">
        <f t="shared" si="11"/>
        <v>0.7304625984251969</v>
      </c>
      <c r="F63" s="849">
        <f t="shared" si="7"/>
        <v>55429</v>
      </c>
      <c r="G63" s="850">
        <f t="shared" si="12"/>
        <v>0.72043578124030039</v>
      </c>
      <c r="H63" s="850">
        <f t="shared" si="8"/>
        <v>0.36562088437460533</v>
      </c>
      <c r="I63" s="850">
        <f t="shared" si="9"/>
        <v>0.63437911562539462</v>
      </c>
    </row>
    <row r="64" spans="1:9" ht="15.75" customHeight="1" x14ac:dyDescent="0.25">
      <c r="A64" s="794">
        <v>2009</v>
      </c>
      <c r="B64" s="848">
        <v>12160</v>
      </c>
      <c r="C64" s="851">
        <f t="shared" si="10"/>
        <v>-0.39998026250863516</v>
      </c>
      <c r="D64" s="848">
        <v>30885</v>
      </c>
      <c r="E64" s="851">
        <f t="shared" si="11"/>
        <v>-0.12166197423428038</v>
      </c>
      <c r="F64" s="849">
        <f t="shared" si="7"/>
        <v>43045</v>
      </c>
      <c r="G64" s="850">
        <f t="shared" si="12"/>
        <v>-0.22342095293077635</v>
      </c>
      <c r="H64" s="850">
        <f t="shared" si="8"/>
        <v>0.28249506330584273</v>
      </c>
      <c r="I64" s="850">
        <f t="shared" si="9"/>
        <v>0.71750493669415727</v>
      </c>
    </row>
    <row r="65" spans="1:9" ht="15.75" customHeight="1" x14ac:dyDescent="0.25">
      <c r="A65" s="794">
        <v>2010</v>
      </c>
      <c r="B65" s="848">
        <v>20215</v>
      </c>
      <c r="C65" s="851">
        <f t="shared" si="10"/>
        <v>0.66241776315789469</v>
      </c>
      <c r="D65" s="848">
        <v>46425</v>
      </c>
      <c r="E65" s="851">
        <f t="shared" si="11"/>
        <v>0.50315687226809125</v>
      </c>
      <c r="F65" s="849">
        <f t="shared" si="7"/>
        <v>66640</v>
      </c>
      <c r="G65" s="850">
        <f t="shared" si="12"/>
        <v>0.54814728772215116</v>
      </c>
      <c r="H65" s="850">
        <f t="shared" si="8"/>
        <v>0.30334633853541415</v>
      </c>
      <c r="I65" s="850">
        <f t="shared" si="9"/>
        <v>0.69665366146458585</v>
      </c>
    </row>
    <row r="66" spans="1:9" ht="15.75" customHeight="1" x14ac:dyDescent="0.25">
      <c r="A66" s="794">
        <v>2011</v>
      </c>
      <c r="B66" s="848">
        <v>29392</v>
      </c>
      <c r="C66" s="851">
        <f t="shared" si="10"/>
        <v>0.45396982438783073</v>
      </c>
      <c r="D66" s="848">
        <v>51728</v>
      </c>
      <c r="E66" s="851">
        <f t="shared" si="11"/>
        <v>0.11422724824986541</v>
      </c>
      <c r="F66" s="849">
        <f t="shared" si="7"/>
        <v>81120</v>
      </c>
      <c r="G66" s="850">
        <f t="shared" si="12"/>
        <v>0.21728691476590645</v>
      </c>
      <c r="H66" s="850">
        <f t="shared" si="8"/>
        <v>0.36232741617357</v>
      </c>
      <c r="I66" s="850">
        <f t="shared" si="9"/>
        <v>0.63767258382643</v>
      </c>
    </row>
    <row r="67" spans="1:9" ht="15.75" customHeight="1" x14ac:dyDescent="0.25">
      <c r="A67" s="794">
        <v>2012</v>
      </c>
      <c r="B67" s="848">
        <v>28887</v>
      </c>
      <c r="C67" s="851">
        <f t="shared" si="10"/>
        <v>-1.7181545998911307E-2</v>
      </c>
      <c r="D67" s="848">
        <v>50143</v>
      </c>
      <c r="E67" s="851">
        <f t="shared" si="11"/>
        <v>-3.0641045468605022E-2</v>
      </c>
      <c r="F67" s="849">
        <f t="shared" si="7"/>
        <v>79030</v>
      </c>
      <c r="G67" s="850">
        <f t="shared" si="12"/>
        <v>-2.5764299802761292E-2</v>
      </c>
      <c r="H67" s="850">
        <f t="shared" si="8"/>
        <v>0.36551942300392254</v>
      </c>
      <c r="I67" s="850">
        <f t="shared" si="9"/>
        <v>0.63448057699607741</v>
      </c>
    </row>
    <row r="68" spans="1:9" ht="15.75" customHeight="1" x14ac:dyDescent="0.25">
      <c r="A68" s="794">
        <v>2013</v>
      </c>
      <c r="B68" s="848">
        <v>28190</v>
      </c>
      <c r="C68" s="851">
        <f t="shared" si="10"/>
        <v>-2.4128500709661771E-2</v>
      </c>
      <c r="D68" s="848">
        <v>58621</v>
      </c>
      <c r="E68" s="851">
        <f t="shared" si="11"/>
        <v>0.16907644137765998</v>
      </c>
      <c r="F68" s="849">
        <f t="shared" si="7"/>
        <v>86811</v>
      </c>
      <c r="G68" s="850">
        <f t="shared" si="12"/>
        <v>9.8456282424395747E-2</v>
      </c>
      <c r="H68" s="850">
        <f t="shared" si="8"/>
        <v>0.32472843303268017</v>
      </c>
      <c r="I68" s="850">
        <f t="shared" si="9"/>
        <v>0.67527156696731983</v>
      </c>
    </row>
    <row r="69" spans="1:9" ht="15.75" customHeight="1" x14ac:dyDescent="0.25">
      <c r="A69" s="794">
        <v>2014</v>
      </c>
      <c r="B69" s="848">
        <v>30391</v>
      </c>
      <c r="C69" s="851">
        <f t="shared" si="10"/>
        <v>7.8077332387371357E-2</v>
      </c>
      <c r="D69" s="848">
        <v>59261</v>
      </c>
      <c r="E69" s="851">
        <f t="shared" si="11"/>
        <v>1.091758925982167E-2</v>
      </c>
      <c r="F69" s="849">
        <f t="shared" si="7"/>
        <v>89652</v>
      </c>
      <c r="G69" s="850">
        <f t="shared" si="12"/>
        <v>3.2726267408508036E-2</v>
      </c>
      <c r="H69" s="850">
        <f t="shared" si="8"/>
        <v>0.33898853344041402</v>
      </c>
      <c r="I69" s="850">
        <f t="shared" si="9"/>
        <v>0.66101146655958598</v>
      </c>
    </row>
    <row r="70" spans="1:9" ht="15.75" customHeight="1" x14ac:dyDescent="0.25">
      <c r="A70" s="794">
        <v>2015</v>
      </c>
      <c r="B70" s="848">
        <v>24559</v>
      </c>
      <c r="C70" s="851">
        <f t="shared" si="10"/>
        <v>-0.19189891744266396</v>
      </c>
      <c r="D70" s="848">
        <v>53326</v>
      </c>
      <c r="E70" s="851">
        <f t="shared" si="11"/>
        <v>-0.10015018308837176</v>
      </c>
      <c r="F70" s="849">
        <f t="shared" si="7"/>
        <v>77885</v>
      </c>
      <c r="G70" s="850">
        <f t="shared" si="12"/>
        <v>-0.13125195199214745</v>
      </c>
      <c r="H70" s="850">
        <f t="shared" si="8"/>
        <v>0.31532387494382746</v>
      </c>
      <c r="I70" s="850">
        <f t="shared" si="9"/>
        <v>0.68467612505617259</v>
      </c>
    </row>
    <row r="71" spans="1:9" ht="15.75" customHeight="1" x14ac:dyDescent="0.25">
      <c r="A71" s="794">
        <v>2016</v>
      </c>
      <c r="B71" s="848">
        <v>20802</v>
      </c>
      <c r="C71" s="851">
        <f t="shared" si="10"/>
        <v>-0.15297854147155832</v>
      </c>
      <c r="D71" s="848">
        <v>53028</v>
      </c>
      <c r="E71" s="851">
        <f t="shared" si="11"/>
        <v>-5.5882683869031835E-3</v>
      </c>
      <c r="F71" s="849">
        <f t="shared" si="7"/>
        <v>73830</v>
      </c>
      <c r="G71" s="850">
        <f t="shared" si="12"/>
        <v>-5.2063940424985522E-2</v>
      </c>
      <c r="H71" s="850">
        <f t="shared" si="8"/>
        <v>0.28175538399024785</v>
      </c>
      <c r="I71" s="850">
        <f t="shared" si="9"/>
        <v>0.71824461600975209</v>
      </c>
    </row>
    <row r="72" spans="1:9" ht="15.75" customHeight="1" x14ac:dyDescent="0.25">
      <c r="A72" s="794">
        <v>2017</v>
      </c>
      <c r="B72" s="848">
        <v>27851</v>
      </c>
      <c r="C72" s="851">
        <f t="shared" si="10"/>
        <v>0.3388616479184694</v>
      </c>
      <c r="D72" s="848">
        <v>62507</v>
      </c>
      <c r="E72" s="851">
        <f t="shared" si="11"/>
        <v>0.1787546202006487</v>
      </c>
      <c r="F72" s="849">
        <f t="shared" si="7"/>
        <v>90358</v>
      </c>
      <c r="G72" s="850">
        <f t="shared" si="12"/>
        <v>0.22386563727482045</v>
      </c>
      <c r="H72" s="850">
        <f t="shared" si="8"/>
        <v>0.30822948715111004</v>
      </c>
      <c r="I72" s="850">
        <f t="shared" si="9"/>
        <v>0.69177051284889002</v>
      </c>
    </row>
    <row r="73" spans="1:9" ht="15.75" customHeight="1" x14ac:dyDescent="0.25">
      <c r="A73" s="794">
        <v>2018</v>
      </c>
      <c r="B73" s="848">
        <v>35890</v>
      </c>
      <c r="C73" s="851">
        <f t="shared" si="10"/>
        <v>0.28864313669168062</v>
      </c>
      <c r="D73" s="848">
        <v>68072</v>
      </c>
      <c r="E73" s="851">
        <f t="shared" si="11"/>
        <v>8.9030028636792657E-2</v>
      </c>
      <c r="F73" s="849">
        <f t="shared" si="7"/>
        <v>103962</v>
      </c>
      <c r="G73" s="850">
        <f t="shared" si="12"/>
        <v>0.15055667456118993</v>
      </c>
      <c r="H73" s="850">
        <f t="shared" si="8"/>
        <v>0.34522229276081645</v>
      </c>
      <c r="I73" s="850">
        <f t="shared" si="9"/>
        <v>0.65477770723918349</v>
      </c>
    </row>
    <row r="74" spans="1:9" ht="15.75" customHeight="1" x14ac:dyDescent="0.25">
      <c r="A74" s="794">
        <v>2019</v>
      </c>
      <c r="B74" s="848">
        <v>28437</v>
      </c>
      <c r="C74" s="851">
        <f t="shared" si="10"/>
        <v>-0.20766230147673448</v>
      </c>
      <c r="D74" s="848">
        <v>51065</v>
      </c>
      <c r="E74" s="851">
        <f t="shared" si="11"/>
        <v>-0.24983840639323074</v>
      </c>
      <c r="F74" s="849">
        <f t="shared" si="7"/>
        <v>79502</v>
      </c>
      <c r="G74" s="850">
        <f t="shared" si="12"/>
        <v>-0.23527827475423713</v>
      </c>
      <c r="H74" s="850">
        <f t="shared" si="8"/>
        <v>0.35768911473925186</v>
      </c>
      <c r="I74" s="850">
        <f t="shared" si="9"/>
        <v>0.6423108852607482</v>
      </c>
    </row>
    <row r="75" spans="1:9" ht="15.75" customHeight="1" x14ac:dyDescent="0.25">
      <c r="A75" s="794">
        <v>2020</v>
      </c>
      <c r="B75" s="852">
        <v>23000</v>
      </c>
      <c r="C75" s="853">
        <f t="shared" si="10"/>
        <v>-0.19119457045398602</v>
      </c>
      <c r="D75" s="852">
        <v>40000</v>
      </c>
      <c r="E75" s="853">
        <f t="shared" si="11"/>
        <v>-0.21668461764417901</v>
      </c>
      <c r="F75" s="849">
        <f t="shared" si="7"/>
        <v>63000</v>
      </c>
      <c r="G75" s="850">
        <f t="shared" si="12"/>
        <v>-0.20756710523005706</v>
      </c>
      <c r="H75" s="850">
        <f t="shared" si="8"/>
        <v>0.36507936507936506</v>
      </c>
      <c r="I75" s="850">
        <f t="shared" si="9"/>
        <v>0.63492063492063489</v>
      </c>
    </row>
    <row r="76" spans="1:9" ht="15.75" customHeight="1" x14ac:dyDescent="0.25">
      <c r="A76" s="794">
        <v>2021</v>
      </c>
      <c r="B76" s="852">
        <v>25150</v>
      </c>
      <c r="C76" s="853">
        <f t="shared" si="10"/>
        <v>9.3478260869565233E-2</v>
      </c>
      <c r="D76" s="852">
        <v>55000</v>
      </c>
      <c r="E76" s="853">
        <f t="shared" si="11"/>
        <v>0.375</v>
      </c>
      <c r="F76" s="849">
        <f t="shared" si="7"/>
        <v>80150</v>
      </c>
      <c r="G76" s="850">
        <f t="shared" si="12"/>
        <v>0.27222222222222214</v>
      </c>
      <c r="H76" s="850">
        <f t="shared" si="8"/>
        <v>0.31378665003119149</v>
      </c>
      <c r="I76" s="850">
        <f t="shared" si="9"/>
        <v>0.68621334996880845</v>
      </c>
    </row>
    <row r="77" spans="1:9" ht="15.75" customHeight="1" x14ac:dyDescent="0.25">
      <c r="A77" s="355" t="s">
        <v>64</v>
      </c>
    </row>
    <row r="78" spans="1:9" ht="15.75" customHeight="1" x14ac:dyDescent="0.25"/>
    <row r="79" spans="1:9" ht="15.75" customHeight="1" x14ac:dyDescent="0.25"/>
    <row r="80" spans="1: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9">
    <mergeCell ref="A1:I1"/>
    <mergeCell ref="A2:A3"/>
    <mergeCell ref="B2:B3"/>
    <mergeCell ref="C2:C3"/>
    <mergeCell ref="D2:D3"/>
    <mergeCell ref="E2:E3"/>
    <mergeCell ref="F2:F3"/>
    <mergeCell ref="I2:I3"/>
    <mergeCell ref="F51:F52"/>
    <mergeCell ref="G51:G52"/>
    <mergeCell ref="I51:I52"/>
    <mergeCell ref="G2:G3"/>
    <mergeCell ref="H2:H3"/>
    <mergeCell ref="H51:H52"/>
    <mergeCell ref="A51:A52"/>
    <mergeCell ref="B51:B52"/>
    <mergeCell ref="C51:C52"/>
    <mergeCell ref="D51:D52"/>
    <mergeCell ref="E51:E52"/>
  </mergeCells>
  <pageMargins left="0.7" right="0.7" top="0.75" bottom="0.75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6"/>
  <sheetViews>
    <sheetView workbookViewId="0">
      <selection activeCell="R40" sqref="R40"/>
    </sheetView>
  </sheetViews>
  <sheetFormatPr baseColWidth="10" defaultColWidth="14.42578125" defaultRowHeight="15" customHeight="1" x14ac:dyDescent="0.25"/>
  <cols>
    <col min="1" max="1" width="24.7109375" style="304" customWidth="1"/>
    <col min="2" max="4" width="4.42578125" style="304" customWidth="1"/>
    <col min="5" max="5" width="4.140625" style="304" customWidth="1"/>
    <col min="6" max="6" width="4.7109375" style="304" customWidth="1"/>
    <col min="7" max="7" width="4" style="304" bestFit="1" customWidth="1"/>
    <col min="8" max="8" width="3.7109375" style="304" hidden="1" customWidth="1"/>
    <col min="9" max="10" width="4.5703125" style="304" hidden="1" customWidth="1"/>
    <col min="11" max="11" width="4" style="304" hidden="1" customWidth="1"/>
    <col min="12" max="12" width="15.85546875" style="304" hidden="1" customWidth="1"/>
    <col min="13" max="13" width="4" style="304" hidden="1" customWidth="1"/>
    <col min="14" max="14" width="5.5703125" style="304" bestFit="1" customWidth="1"/>
    <col min="15" max="15" width="6.5703125" style="304" bestFit="1" customWidth="1"/>
    <col min="16" max="16" width="10.7109375" style="304" customWidth="1"/>
    <col min="17" max="17" width="17.140625" style="304" customWidth="1"/>
    <col min="18" max="18" width="6.5703125" style="304" customWidth="1"/>
    <col min="19" max="19" width="8.140625" style="304" customWidth="1"/>
    <col min="20" max="20" width="19" style="304" customWidth="1"/>
    <col min="21" max="26" width="10.7109375" style="304" customWidth="1"/>
    <col min="27" max="16384" width="14.42578125" style="304"/>
  </cols>
  <sheetData>
    <row r="1" spans="1:26" x14ac:dyDescent="0.25">
      <c r="A1" s="1077" t="s">
        <v>2330</v>
      </c>
      <c r="B1" s="1078"/>
      <c r="C1" s="1078"/>
      <c r="D1" s="1078"/>
      <c r="E1" s="1078"/>
      <c r="F1" s="1078"/>
      <c r="G1" s="1078"/>
      <c r="H1" s="1078"/>
      <c r="I1" s="1078"/>
      <c r="J1" s="1078"/>
      <c r="K1" s="1078"/>
      <c r="L1" s="1078"/>
      <c r="M1" s="1078"/>
      <c r="N1" s="1078"/>
      <c r="O1" s="1078"/>
      <c r="P1" s="1078"/>
      <c r="Q1" s="1078"/>
      <c r="R1" s="365"/>
      <c r="S1" s="365"/>
      <c r="T1" s="365"/>
      <c r="U1" s="365"/>
      <c r="V1" s="365"/>
      <c r="W1" s="365"/>
      <c r="X1" s="365"/>
      <c r="Y1" s="365"/>
      <c r="Z1" s="365"/>
    </row>
    <row r="2" spans="1:26" x14ac:dyDescent="0.25">
      <c r="A2" s="825" t="s">
        <v>873</v>
      </c>
      <c r="B2" s="826" t="s">
        <v>89</v>
      </c>
      <c r="C2" s="826" t="s">
        <v>90</v>
      </c>
      <c r="D2" s="826" t="s">
        <v>91</v>
      </c>
      <c r="E2" s="826" t="s">
        <v>92</v>
      </c>
      <c r="F2" s="826" t="s">
        <v>93</v>
      </c>
      <c r="G2" s="826" t="s">
        <v>94</v>
      </c>
      <c r="H2" s="826" t="s">
        <v>95</v>
      </c>
      <c r="I2" s="826" t="s">
        <v>96</v>
      </c>
      <c r="J2" s="826" t="s">
        <v>97</v>
      </c>
      <c r="K2" s="826" t="s">
        <v>98</v>
      </c>
      <c r="L2" s="826" t="s">
        <v>99</v>
      </c>
      <c r="M2" s="826" t="s">
        <v>100</v>
      </c>
      <c r="N2" s="827" t="s">
        <v>36</v>
      </c>
      <c r="O2" s="826" t="s">
        <v>78</v>
      </c>
      <c r="Q2" s="828" t="s">
        <v>874</v>
      </c>
      <c r="R2" s="828" t="s">
        <v>78</v>
      </c>
      <c r="S2" s="828" t="s">
        <v>118</v>
      </c>
      <c r="U2" s="829"/>
    </row>
    <row r="3" spans="1:26" x14ac:dyDescent="0.25">
      <c r="A3" s="830" t="s">
        <v>120</v>
      </c>
      <c r="B3" s="831">
        <v>0</v>
      </c>
      <c r="C3" s="831">
        <v>0</v>
      </c>
      <c r="D3" s="831">
        <v>0</v>
      </c>
      <c r="E3" s="831">
        <v>0</v>
      </c>
      <c r="F3" s="831">
        <v>1</v>
      </c>
      <c r="G3" s="831">
        <v>0</v>
      </c>
      <c r="H3" s="831"/>
      <c r="I3" s="831"/>
      <c r="J3" s="831"/>
      <c r="K3" s="831"/>
      <c r="L3" s="831"/>
      <c r="M3" s="831"/>
      <c r="N3" s="832">
        <f>SUM(B3:M3)</f>
        <v>1</v>
      </c>
      <c r="O3" s="833">
        <f t="shared" ref="O3:O35" si="0">+N3/$N$39%</f>
        <v>2.8530670470756064E-2</v>
      </c>
      <c r="Q3" s="830" t="s">
        <v>736</v>
      </c>
      <c r="R3" s="833">
        <v>40.656205420827391</v>
      </c>
      <c r="S3" s="834">
        <f>+R3</f>
        <v>40.656205420827391</v>
      </c>
      <c r="T3" s="413"/>
      <c r="V3" s="471"/>
    </row>
    <row r="4" spans="1:26" x14ac:dyDescent="0.25">
      <c r="A4" s="830" t="s">
        <v>2263</v>
      </c>
      <c r="B4" s="831">
        <v>1</v>
      </c>
      <c r="C4" s="831">
        <v>0</v>
      </c>
      <c r="D4" s="831">
        <v>0</v>
      </c>
      <c r="E4" s="831">
        <v>0</v>
      </c>
      <c r="F4" s="831">
        <v>1</v>
      </c>
      <c r="G4" s="831">
        <v>0</v>
      </c>
      <c r="H4" s="831"/>
      <c r="I4" s="831"/>
      <c r="J4" s="831"/>
      <c r="K4" s="831"/>
      <c r="L4" s="831"/>
      <c r="M4" s="831"/>
      <c r="N4" s="832">
        <f t="shared" ref="N4:N38" si="1">SUM(B4:M4)</f>
        <v>2</v>
      </c>
      <c r="O4" s="833">
        <f t="shared" si="0"/>
        <v>5.7061340941512127E-2</v>
      </c>
      <c r="Q4" s="830" t="s">
        <v>150</v>
      </c>
      <c r="R4" s="833">
        <v>26.676176890156921</v>
      </c>
      <c r="S4" s="834">
        <f>+S3+R4</f>
        <v>67.332382310984315</v>
      </c>
      <c r="T4" s="413"/>
      <c r="V4" s="471"/>
    </row>
    <row r="5" spans="1:26" x14ac:dyDescent="0.25">
      <c r="A5" s="830" t="s">
        <v>2150</v>
      </c>
      <c r="B5" s="831">
        <v>4</v>
      </c>
      <c r="C5" s="831">
        <v>0</v>
      </c>
      <c r="D5" s="831">
        <v>2</v>
      </c>
      <c r="E5" s="831">
        <v>1</v>
      </c>
      <c r="F5" s="831">
        <v>0</v>
      </c>
      <c r="G5" s="831">
        <v>0</v>
      </c>
      <c r="H5" s="831"/>
      <c r="I5" s="831"/>
      <c r="J5" s="831"/>
      <c r="K5" s="831"/>
      <c r="L5" s="831"/>
      <c r="M5" s="831"/>
      <c r="N5" s="832">
        <f t="shared" si="1"/>
        <v>7</v>
      </c>
      <c r="O5" s="833">
        <f t="shared" si="0"/>
        <v>0.19971469329529246</v>
      </c>
      <c r="Q5" s="830" t="s">
        <v>145</v>
      </c>
      <c r="R5" s="833">
        <v>14.008559201141228</v>
      </c>
      <c r="S5" s="834">
        <f t="shared" ref="S5:S38" si="2">+S4+R5</f>
        <v>81.340941512125539</v>
      </c>
      <c r="T5" s="413"/>
      <c r="V5" s="471"/>
    </row>
    <row r="6" spans="1:26" x14ac:dyDescent="0.25">
      <c r="A6" s="830" t="s">
        <v>711</v>
      </c>
      <c r="B6" s="831">
        <v>0</v>
      </c>
      <c r="C6" s="831">
        <v>0</v>
      </c>
      <c r="D6" s="831">
        <v>0</v>
      </c>
      <c r="E6" s="831">
        <v>0</v>
      </c>
      <c r="F6" s="831">
        <v>4</v>
      </c>
      <c r="G6" s="831">
        <v>0</v>
      </c>
      <c r="H6" s="831"/>
      <c r="I6" s="831"/>
      <c r="J6" s="831"/>
      <c r="K6" s="831"/>
      <c r="L6" s="831"/>
      <c r="M6" s="831"/>
      <c r="N6" s="832">
        <f t="shared" si="1"/>
        <v>4</v>
      </c>
      <c r="O6" s="833">
        <f t="shared" si="0"/>
        <v>0.11412268188302425</v>
      </c>
      <c r="Q6" s="830" t="s">
        <v>133</v>
      </c>
      <c r="R6" s="833">
        <v>7.817403708987162</v>
      </c>
      <c r="S6" s="834">
        <f t="shared" si="2"/>
        <v>89.158345221112697</v>
      </c>
      <c r="T6" s="413"/>
      <c r="V6" s="471"/>
    </row>
    <row r="7" spans="1:26" x14ac:dyDescent="0.25">
      <c r="A7" s="830" t="s">
        <v>138</v>
      </c>
      <c r="B7" s="831">
        <v>1</v>
      </c>
      <c r="C7" s="831">
        <v>0</v>
      </c>
      <c r="D7" s="831">
        <v>1</v>
      </c>
      <c r="E7" s="831">
        <v>0</v>
      </c>
      <c r="F7" s="831">
        <v>0</v>
      </c>
      <c r="G7" s="831">
        <v>1</v>
      </c>
      <c r="H7" s="831"/>
      <c r="I7" s="831"/>
      <c r="J7" s="831"/>
      <c r="K7" s="831"/>
      <c r="L7" s="831"/>
      <c r="M7" s="831"/>
      <c r="N7" s="832">
        <f t="shared" si="1"/>
        <v>3</v>
      </c>
      <c r="O7" s="833">
        <f t="shared" si="0"/>
        <v>8.5592011412268201E-2</v>
      </c>
      <c r="Q7" s="830" t="s">
        <v>128</v>
      </c>
      <c r="R7" s="833">
        <v>2.5677603423680457</v>
      </c>
      <c r="S7" s="834">
        <f t="shared" si="2"/>
        <v>91.726105563480743</v>
      </c>
      <c r="T7" s="413"/>
      <c r="V7" s="471"/>
    </row>
    <row r="8" spans="1:26" x14ac:dyDescent="0.25">
      <c r="A8" s="830" t="s">
        <v>2205</v>
      </c>
      <c r="B8" s="831">
        <v>0</v>
      </c>
      <c r="C8" s="831">
        <v>0</v>
      </c>
      <c r="D8" s="831">
        <v>1</v>
      </c>
      <c r="E8" s="831">
        <v>0</v>
      </c>
      <c r="F8" s="831">
        <v>0</v>
      </c>
      <c r="G8" s="831">
        <v>0</v>
      </c>
      <c r="H8" s="831"/>
      <c r="I8" s="831"/>
      <c r="J8" s="831"/>
      <c r="K8" s="831"/>
      <c r="L8" s="831"/>
      <c r="M8" s="831"/>
      <c r="N8" s="832">
        <f t="shared" si="1"/>
        <v>1</v>
      </c>
      <c r="O8" s="833">
        <f t="shared" si="0"/>
        <v>2.8530670470756064E-2</v>
      </c>
      <c r="Q8" s="830" t="s">
        <v>122</v>
      </c>
      <c r="R8" s="833">
        <v>2.0542082738944365</v>
      </c>
      <c r="S8" s="834">
        <f t="shared" si="2"/>
        <v>93.780313837375175</v>
      </c>
      <c r="T8" s="413"/>
      <c r="V8" s="471"/>
    </row>
    <row r="9" spans="1:26" x14ac:dyDescent="0.25">
      <c r="A9" s="830" t="s">
        <v>2512</v>
      </c>
      <c r="B9" s="831">
        <v>0</v>
      </c>
      <c r="C9" s="831">
        <v>0</v>
      </c>
      <c r="D9" s="831">
        <v>0</v>
      </c>
      <c r="E9" s="831">
        <v>0</v>
      </c>
      <c r="F9" s="831">
        <v>1</v>
      </c>
      <c r="G9" s="831">
        <v>0</v>
      </c>
      <c r="H9" s="831"/>
      <c r="I9" s="831"/>
      <c r="J9" s="831"/>
      <c r="K9" s="831"/>
      <c r="L9" s="831"/>
      <c r="M9" s="831"/>
      <c r="N9" s="832">
        <f t="shared" si="1"/>
        <v>1</v>
      </c>
      <c r="O9" s="833">
        <f t="shared" si="0"/>
        <v>2.8530670470756064E-2</v>
      </c>
      <c r="Q9" s="830" t="s">
        <v>1413</v>
      </c>
      <c r="R9" s="833">
        <v>1.711840228245364</v>
      </c>
      <c r="S9" s="834">
        <f t="shared" si="2"/>
        <v>95.492154065620539</v>
      </c>
      <c r="T9" s="413"/>
      <c r="V9" s="471"/>
    </row>
    <row r="10" spans="1:26" x14ac:dyDescent="0.25">
      <c r="A10" s="830" t="s">
        <v>1413</v>
      </c>
      <c r="B10" s="831">
        <v>0</v>
      </c>
      <c r="C10" s="831">
        <v>38</v>
      </c>
      <c r="D10" s="831">
        <v>0</v>
      </c>
      <c r="E10" s="831">
        <v>2</v>
      </c>
      <c r="F10" s="831">
        <v>10</v>
      </c>
      <c r="G10" s="831">
        <v>10</v>
      </c>
      <c r="H10" s="831"/>
      <c r="I10" s="831"/>
      <c r="J10" s="831"/>
      <c r="K10" s="831"/>
      <c r="L10" s="831"/>
      <c r="M10" s="831"/>
      <c r="N10" s="832">
        <f t="shared" si="1"/>
        <v>60</v>
      </c>
      <c r="O10" s="833">
        <f t="shared" si="0"/>
        <v>1.711840228245364</v>
      </c>
      <c r="Q10" s="830" t="s">
        <v>732</v>
      </c>
      <c r="R10" s="833">
        <v>0.79885877318116982</v>
      </c>
      <c r="S10" s="834">
        <f t="shared" si="2"/>
        <v>96.291012838801706</v>
      </c>
      <c r="T10" s="413"/>
      <c r="V10" s="471"/>
    </row>
    <row r="11" spans="1:26" x14ac:dyDescent="0.25">
      <c r="A11" s="830" t="s">
        <v>732</v>
      </c>
      <c r="B11" s="831">
        <v>6</v>
      </c>
      <c r="C11" s="831">
        <v>4</v>
      </c>
      <c r="D11" s="831">
        <v>8</v>
      </c>
      <c r="E11" s="831">
        <v>2</v>
      </c>
      <c r="F11" s="831">
        <v>6</v>
      </c>
      <c r="G11" s="831">
        <v>2</v>
      </c>
      <c r="H11" s="831"/>
      <c r="I11" s="831"/>
      <c r="J11" s="831"/>
      <c r="K11" s="831"/>
      <c r="L11" s="831"/>
      <c r="M11" s="831"/>
      <c r="N11" s="832">
        <f t="shared" si="1"/>
        <v>28</v>
      </c>
      <c r="O11" s="833">
        <f t="shared" si="0"/>
        <v>0.79885877318116982</v>
      </c>
      <c r="Q11" s="830" t="s">
        <v>126</v>
      </c>
      <c r="R11" s="833">
        <v>0.77032810271041374</v>
      </c>
      <c r="S11" s="834">
        <f t="shared" si="2"/>
        <v>97.061340941512114</v>
      </c>
      <c r="T11" s="413"/>
      <c r="V11" s="471"/>
    </row>
    <row r="12" spans="1:26" x14ac:dyDescent="0.25">
      <c r="A12" s="830" t="s">
        <v>147</v>
      </c>
      <c r="B12" s="831">
        <v>0</v>
      </c>
      <c r="C12" s="831">
        <v>0</v>
      </c>
      <c r="D12" s="831">
        <v>0</v>
      </c>
      <c r="E12" s="831">
        <v>0</v>
      </c>
      <c r="F12" s="831">
        <v>0</v>
      </c>
      <c r="G12" s="831">
        <v>1</v>
      </c>
      <c r="H12" s="831"/>
      <c r="I12" s="831"/>
      <c r="J12" s="831"/>
      <c r="K12" s="831"/>
      <c r="L12" s="831"/>
      <c r="M12" s="831"/>
      <c r="N12" s="832">
        <f t="shared" si="1"/>
        <v>1</v>
      </c>
      <c r="O12" s="833">
        <f t="shared" si="0"/>
        <v>2.8530670470756064E-2</v>
      </c>
      <c r="Q12" s="830" t="s">
        <v>143</v>
      </c>
      <c r="R12" s="833">
        <v>0.4850213980028531</v>
      </c>
      <c r="S12" s="834">
        <f t="shared" si="2"/>
        <v>97.546362339514971</v>
      </c>
      <c r="T12" s="413"/>
      <c r="V12" s="471"/>
    </row>
    <row r="13" spans="1:26" x14ac:dyDescent="0.25">
      <c r="A13" s="830" t="s">
        <v>128</v>
      </c>
      <c r="B13" s="831">
        <v>8</v>
      </c>
      <c r="C13" s="831">
        <v>10</v>
      </c>
      <c r="D13" s="831">
        <v>21</v>
      </c>
      <c r="E13" s="831">
        <v>19</v>
      </c>
      <c r="F13" s="831">
        <v>16</v>
      </c>
      <c r="G13" s="831">
        <v>16</v>
      </c>
      <c r="H13" s="831"/>
      <c r="I13" s="831"/>
      <c r="J13" s="831"/>
      <c r="K13" s="831"/>
      <c r="L13" s="831"/>
      <c r="M13" s="831"/>
      <c r="N13" s="832">
        <f t="shared" si="1"/>
        <v>90</v>
      </c>
      <c r="O13" s="833">
        <f t="shared" si="0"/>
        <v>2.5677603423680457</v>
      </c>
      <c r="Q13" s="830" t="s">
        <v>1957</v>
      </c>
      <c r="R13" s="833">
        <v>0.39942938659058491</v>
      </c>
      <c r="S13" s="834">
        <f t="shared" si="2"/>
        <v>97.945791726105554</v>
      </c>
      <c r="T13" s="413"/>
      <c r="V13" s="471"/>
    </row>
    <row r="14" spans="1:26" x14ac:dyDescent="0.25">
      <c r="A14" s="830" t="s">
        <v>143</v>
      </c>
      <c r="B14" s="831">
        <v>1</v>
      </c>
      <c r="C14" s="831">
        <v>2</v>
      </c>
      <c r="D14" s="831">
        <v>4</v>
      </c>
      <c r="E14" s="831">
        <v>1</v>
      </c>
      <c r="F14" s="831">
        <v>1</v>
      </c>
      <c r="G14" s="831">
        <v>8</v>
      </c>
      <c r="H14" s="831"/>
      <c r="I14" s="831"/>
      <c r="J14" s="831"/>
      <c r="K14" s="831"/>
      <c r="L14" s="831"/>
      <c r="M14" s="831"/>
      <c r="N14" s="832">
        <f t="shared" si="1"/>
        <v>17</v>
      </c>
      <c r="O14" s="833">
        <f t="shared" si="0"/>
        <v>0.4850213980028531</v>
      </c>
      <c r="Q14" s="830" t="s">
        <v>153</v>
      </c>
      <c r="R14" s="833">
        <v>0.34236804564907281</v>
      </c>
      <c r="S14" s="834">
        <f t="shared" si="2"/>
        <v>98.288159771754621</v>
      </c>
      <c r="T14" s="413"/>
      <c r="V14" s="471"/>
    </row>
    <row r="15" spans="1:26" x14ac:dyDescent="0.25">
      <c r="A15" s="830" t="s">
        <v>149</v>
      </c>
      <c r="B15" s="831">
        <v>2</v>
      </c>
      <c r="C15" s="831">
        <v>1</v>
      </c>
      <c r="D15" s="831">
        <v>1</v>
      </c>
      <c r="E15" s="831">
        <v>1</v>
      </c>
      <c r="F15" s="831">
        <v>0</v>
      </c>
      <c r="G15" s="831">
        <v>1</v>
      </c>
      <c r="H15" s="831"/>
      <c r="I15" s="831"/>
      <c r="J15" s="831"/>
      <c r="K15" s="831"/>
      <c r="L15" s="831"/>
      <c r="M15" s="831"/>
      <c r="N15" s="832">
        <f t="shared" si="1"/>
        <v>6</v>
      </c>
      <c r="O15" s="833">
        <f t="shared" si="0"/>
        <v>0.1711840228245364</v>
      </c>
      <c r="Q15" s="830" t="s">
        <v>2150</v>
      </c>
      <c r="R15" s="833">
        <v>0.19971469329529246</v>
      </c>
      <c r="S15" s="834">
        <f t="shared" si="2"/>
        <v>98.487874465049913</v>
      </c>
      <c r="T15" s="413"/>
      <c r="V15" s="471"/>
    </row>
    <row r="16" spans="1:26" x14ac:dyDescent="0.25">
      <c r="A16" s="830" t="s">
        <v>126</v>
      </c>
      <c r="B16" s="831">
        <v>4</v>
      </c>
      <c r="C16" s="831">
        <v>3</v>
      </c>
      <c r="D16" s="831">
        <v>6</v>
      </c>
      <c r="E16" s="831">
        <v>4</v>
      </c>
      <c r="F16" s="831">
        <v>5</v>
      </c>
      <c r="G16" s="831">
        <v>5</v>
      </c>
      <c r="H16" s="831"/>
      <c r="I16" s="831"/>
      <c r="J16" s="831"/>
      <c r="K16" s="831"/>
      <c r="L16" s="831"/>
      <c r="M16" s="831"/>
      <c r="N16" s="832">
        <f t="shared" si="1"/>
        <v>27</v>
      </c>
      <c r="O16" s="833">
        <f t="shared" si="0"/>
        <v>0.77032810271041374</v>
      </c>
      <c r="Q16" s="830" t="s">
        <v>149</v>
      </c>
      <c r="R16" s="833">
        <v>0.1711840228245364</v>
      </c>
      <c r="S16" s="834">
        <f t="shared" si="2"/>
        <v>98.659058487874447</v>
      </c>
      <c r="T16" s="413"/>
      <c r="V16" s="471"/>
    </row>
    <row r="17" spans="1:22" x14ac:dyDescent="0.25">
      <c r="A17" s="830" t="s">
        <v>2477</v>
      </c>
      <c r="B17" s="831">
        <v>0</v>
      </c>
      <c r="C17" s="831">
        <v>0</v>
      </c>
      <c r="D17" s="831">
        <v>0</v>
      </c>
      <c r="E17" s="831">
        <v>1</v>
      </c>
      <c r="F17" s="831">
        <v>0</v>
      </c>
      <c r="G17" s="831">
        <v>0</v>
      </c>
      <c r="H17" s="831"/>
      <c r="I17" s="831"/>
      <c r="J17" s="831"/>
      <c r="K17" s="831"/>
      <c r="L17" s="831"/>
      <c r="M17" s="831"/>
      <c r="N17" s="832">
        <f t="shared" si="1"/>
        <v>1</v>
      </c>
      <c r="O17" s="833">
        <f t="shared" si="0"/>
        <v>2.8530670470756064E-2</v>
      </c>
      <c r="Q17" s="830" t="s">
        <v>135</v>
      </c>
      <c r="R17" s="833">
        <v>0.1711840228245364</v>
      </c>
      <c r="S17" s="834">
        <f t="shared" si="2"/>
        <v>98.83024251069898</v>
      </c>
      <c r="T17" s="413"/>
      <c r="V17" s="471"/>
    </row>
    <row r="18" spans="1:22" x14ac:dyDescent="0.25">
      <c r="A18" s="830" t="s">
        <v>748</v>
      </c>
      <c r="B18" s="831">
        <v>0</v>
      </c>
      <c r="C18" s="831">
        <v>0</v>
      </c>
      <c r="D18" s="831">
        <v>3</v>
      </c>
      <c r="E18" s="831">
        <v>1</v>
      </c>
      <c r="F18" s="831">
        <v>0</v>
      </c>
      <c r="G18" s="831">
        <v>0</v>
      </c>
      <c r="H18" s="831"/>
      <c r="I18" s="831"/>
      <c r="J18" s="831"/>
      <c r="K18" s="831"/>
      <c r="L18" s="831"/>
      <c r="M18" s="831"/>
      <c r="N18" s="832">
        <f t="shared" si="1"/>
        <v>4</v>
      </c>
      <c r="O18" s="833">
        <f t="shared" si="0"/>
        <v>0.11412268188302425</v>
      </c>
      <c r="Q18" s="830" t="s">
        <v>711</v>
      </c>
      <c r="R18" s="833">
        <v>0.11412268188302425</v>
      </c>
      <c r="S18" s="834">
        <f t="shared" si="2"/>
        <v>98.944365192581998</v>
      </c>
      <c r="T18" s="413"/>
      <c r="V18" s="471"/>
    </row>
    <row r="19" spans="1:22" x14ac:dyDescent="0.25">
      <c r="A19" s="830" t="s">
        <v>135</v>
      </c>
      <c r="B19" s="831">
        <v>3</v>
      </c>
      <c r="C19" s="831">
        <v>1</v>
      </c>
      <c r="D19" s="831">
        <v>1</v>
      </c>
      <c r="E19" s="831">
        <v>1</v>
      </c>
      <c r="F19" s="831">
        <v>0</v>
      </c>
      <c r="G19" s="831">
        <v>0</v>
      </c>
      <c r="H19" s="831"/>
      <c r="I19" s="831"/>
      <c r="J19" s="831"/>
      <c r="K19" s="831"/>
      <c r="L19" s="831"/>
      <c r="M19" s="831"/>
      <c r="N19" s="832">
        <f t="shared" si="1"/>
        <v>6</v>
      </c>
      <c r="O19" s="833">
        <f t="shared" si="0"/>
        <v>0.1711840228245364</v>
      </c>
      <c r="Q19" s="830" t="s">
        <v>748</v>
      </c>
      <c r="R19" s="833">
        <v>0.11412268188302425</v>
      </c>
      <c r="S19" s="834">
        <f t="shared" si="2"/>
        <v>99.058487874465015</v>
      </c>
      <c r="T19" s="413"/>
      <c r="V19" s="471"/>
    </row>
    <row r="20" spans="1:22" x14ac:dyDescent="0.25">
      <c r="A20" s="830" t="s">
        <v>145</v>
      </c>
      <c r="B20" s="831">
        <v>103</v>
      </c>
      <c r="C20" s="831">
        <v>92</v>
      </c>
      <c r="D20" s="831">
        <v>57</v>
      </c>
      <c r="E20" s="831">
        <v>70</v>
      </c>
      <c r="F20" s="831">
        <v>70</v>
      </c>
      <c r="G20" s="831">
        <v>99</v>
      </c>
      <c r="H20" s="831"/>
      <c r="I20" s="831"/>
      <c r="J20" s="831"/>
      <c r="K20" s="831"/>
      <c r="L20" s="831"/>
      <c r="M20" s="831"/>
      <c r="N20" s="832">
        <f t="shared" si="1"/>
        <v>491</v>
      </c>
      <c r="O20" s="833">
        <f t="shared" si="0"/>
        <v>14.008559201141228</v>
      </c>
      <c r="Q20" s="830" t="s">
        <v>141</v>
      </c>
      <c r="R20" s="833">
        <v>0.11412268188302425</v>
      </c>
      <c r="S20" s="834">
        <f t="shared" si="2"/>
        <v>99.172610556348033</v>
      </c>
      <c r="T20" s="413"/>
      <c r="V20" s="471"/>
    </row>
    <row r="21" spans="1:22" x14ac:dyDescent="0.25">
      <c r="A21" s="830" t="s">
        <v>150</v>
      </c>
      <c r="B21" s="831">
        <v>130</v>
      </c>
      <c r="C21" s="831">
        <v>142</v>
      </c>
      <c r="D21" s="831">
        <v>194</v>
      </c>
      <c r="E21" s="831">
        <v>171</v>
      </c>
      <c r="F21" s="831">
        <v>135</v>
      </c>
      <c r="G21" s="831">
        <v>163</v>
      </c>
      <c r="H21" s="831"/>
      <c r="I21" s="831"/>
      <c r="J21" s="831"/>
      <c r="K21" s="831"/>
      <c r="L21" s="831"/>
      <c r="M21" s="831"/>
      <c r="N21" s="832">
        <f t="shared" si="1"/>
        <v>935</v>
      </c>
      <c r="O21" s="833">
        <f t="shared" si="0"/>
        <v>26.676176890156921</v>
      </c>
      <c r="Q21" s="830" t="s">
        <v>138</v>
      </c>
      <c r="R21" s="833">
        <v>8.5592011412268201E-2</v>
      </c>
      <c r="S21" s="834">
        <f t="shared" si="2"/>
        <v>99.258202567760307</v>
      </c>
      <c r="T21" s="413"/>
      <c r="V21" s="471"/>
    </row>
    <row r="22" spans="1:22" x14ac:dyDescent="0.25">
      <c r="A22" s="830" t="s">
        <v>133</v>
      </c>
      <c r="B22" s="831">
        <v>24</v>
      </c>
      <c r="C22" s="831">
        <v>44</v>
      </c>
      <c r="D22" s="831">
        <v>64</v>
      </c>
      <c r="E22" s="831">
        <v>43</v>
      </c>
      <c r="F22" s="831">
        <v>49</v>
      </c>
      <c r="G22" s="831">
        <v>50</v>
      </c>
      <c r="H22" s="831"/>
      <c r="I22" s="831"/>
      <c r="J22" s="831"/>
      <c r="K22" s="831"/>
      <c r="L22" s="831"/>
      <c r="M22" s="831"/>
      <c r="N22" s="832">
        <f t="shared" si="1"/>
        <v>274</v>
      </c>
      <c r="O22" s="833">
        <f t="shared" si="0"/>
        <v>7.817403708987162</v>
      </c>
      <c r="Q22" s="830" t="s">
        <v>2169</v>
      </c>
      <c r="R22" s="833">
        <v>8.5592011412268201E-2</v>
      </c>
      <c r="S22" s="834">
        <f t="shared" si="2"/>
        <v>99.343794579172581</v>
      </c>
      <c r="T22" s="413"/>
      <c r="V22" s="471"/>
    </row>
    <row r="23" spans="1:22" x14ac:dyDescent="0.25">
      <c r="A23" s="830" t="s">
        <v>1777</v>
      </c>
      <c r="B23" s="831">
        <v>1</v>
      </c>
      <c r="C23" s="831">
        <v>0</v>
      </c>
      <c r="D23" s="831">
        <v>0</v>
      </c>
      <c r="E23" s="831">
        <v>0</v>
      </c>
      <c r="F23" s="831">
        <v>0</v>
      </c>
      <c r="G23" s="831">
        <v>0</v>
      </c>
      <c r="H23" s="831"/>
      <c r="I23" s="831"/>
      <c r="J23" s="831"/>
      <c r="K23" s="831"/>
      <c r="L23" s="831"/>
      <c r="M23" s="831"/>
      <c r="N23" s="832">
        <f t="shared" si="1"/>
        <v>1</v>
      </c>
      <c r="O23" s="833">
        <f t="shared" si="0"/>
        <v>2.8530670470756064E-2</v>
      </c>
      <c r="Q23" s="830" t="s">
        <v>148</v>
      </c>
      <c r="R23" s="833">
        <v>8.5592011412268201E-2</v>
      </c>
      <c r="S23" s="834">
        <f t="shared" si="2"/>
        <v>99.429386590584855</v>
      </c>
      <c r="T23" s="413"/>
      <c r="V23" s="471"/>
    </row>
    <row r="24" spans="1:22" x14ac:dyDescent="0.25">
      <c r="A24" s="830" t="s">
        <v>2169</v>
      </c>
      <c r="B24" s="831">
        <v>1</v>
      </c>
      <c r="C24" s="831">
        <v>0</v>
      </c>
      <c r="D24" s="831">
        <v>0</v>
      </c>
      <c r="E24" s="831">
        <v>2</v>
      </c>
      <c r="F24" s="831">
        <v>0</v>
      </c>
      <c r="G24" s="831">
        <v>0</v>
      </c>
      <c r="H24" s="831"/>
      <c r="I24" s="831"/>
      <c r="J24" s="831"/>
      <c r="K24" s="831"/>
      <c r="L24" s="831"/>
      <c r="M24" s="831"/>
      <c r="N24" s="832">
        <f t="shared" si="1"/>
        <v>3</v>
      </c>
      <c r="O24" s="833">
        <f t="shared" si="0"/>
        <v>8.5592011412268201E-2</v>
      </c>
      <c r="Q24" s="830" t="s">
        <v>124</v>
      </c>
      <c r="R24" s="833">
        <v>8.5592011412268201E-2</v>
      </c>
      <c r="S24" s="834">
        <f t="shared" si="2"/>
        <v>99.514978601997129</v>
      </c>
      <c r="T24" s="413"/>
      <c r="V24" s="471"/>
    </row>
    <row r="25" spans="1:22" x14ac:dyDescent="0.25">
      <c r="A25" s="830" t="s">
        <v>130</v>
      </c>
      <c r="B25" s="831">
        <v>1</v>
      </c>
      <c r="C25" s="831">
        <v>0</v>
      </c>
      <c r="D25" s="831">
        <v>0</v>
      </c>
      <c r="E25" s="831">
        <v>0</v>
      </c>
      <c r="F25" s="831">
        <v>0</v>
      </c>
      <c r="G25" s="831">
        <v>0</v>
      </c>
      <c r="H25" s="831"/>
      <c r="I25" s="831"/>
      <c r="J25" s="831"/>
      <c r="K25" s="831"/>
      <c r="L25" s="831"/>
      <c r="M25" s="831"/>
      <c r="N25" s="832">
        <f t="shared" si="1"/>
        <v>1</v>
      </c>
      <c r="O25" s="833">
        <f t="shared" si="0"/>
        <v>2.8530670470756064E-2</v>
      </c>
      <c r="Q25" s="830" t="s">
        <v>1506</v>
      </c>
      <c r="R25" s="833">
        <v>8.5592011412268201E-2</v>
      </c>
      <c r="S25" s="834">
        <f t="shared" si="2"/>
        <v>99.600570613409403</v>
      </c>
      <c r="T25" s="413"/>
      <c r="V25" s="471"/>
    </row>
    <row r="26" spans="1:22" x14ac:dyDescent="0.25">
      <c r="A26" s="830" t="s">
        <v>2398</v>
      </c>
      <c r="B26" s="831">
        <v>0</v>
      </c>
      <c r="C26" s="831">
        <v>1</v>
      </c>
      <c r="D26" s="831">
        <v>0</v>
      </c>
      <c r="E26" s="831">
        <v>0</v>
      </c>
      <c r="F26" s="831">
        <v>0</v>
      </c>
      <c r="G26" s="831">
        <v>0</v>
      </c>
      <c r="H26" s="831"/>
      <c r="I26" s="831"/>
      <c r="J26" s="831"/>
      <c r="K26" s="831"/>
      <c r="L26" s="831"/>
      <c r="M26" s="831"/>
      <c r="N26" s="832">
        <f t="shared" si="1"/>
        <v>1</v>
      </c>
      <c r="O26" s="833">
        <f t="shared" si="0"/>
        <v>2.8530670470756064E-2</v>
      </c>
      <c r="Q26" s="830" t="s">
        <v>2263</v>
      </c>
      <c r="R26" s="833">
        <v>5.7061340941512127E-2</v>
      </c>
      <c r="S26" s="834">
        <f t="shared" si="2"/>
        <v>99.657631954350919</v>
      </c>
      <c r="T26" s="413"/>
      <c r="V26" s="471"/>
    </row>
    <row r="27" spans="1:22" x14ac:dyDescent="0.25">
      <c r="A27" s="830" t="s">
        <v>141</v>
      </c>
      <c r="B27" s="831">
        <v>2</v>
      </c>
      <c r="C27" s="831">
        <v>0</v>
      </c>
      <c r="D27" s="831">
        <v>0</v>
      </c>
      <c r="E27" s="831">
        <v>0</v>
      </c>
      <c r="F27" s="831">
        <v>0</v>
      </c>
      <c r="G27" s="831">
        <v>2</v>
      </c>
      <c r="H27" s="831"/>
      <c r="I27" s="831"/>
      <c r="J27" s="831"/>
      <c r="K27" s="831"/>
      <c r="L27" s="831"/>
      <c r="M27" s="831"/>
      <c r="N27" s="832">
        <f t="shared" si="1"/>
        <v>4</v>
      </c>
      <c r="O27" s="833">
        <f t="shared" si="0"/>
        <v>0.11412268188302425</v>
      </c>
      <c r="Q27" s="830" t="s">
        <v>120</v>
      </c>
      <c r="R27" s="833">
        <v>2.8530670470756064E-2</v>
      </c>
      <c r="S27" s="834">
        <f t="shared" si="2"/>
        <v>99.686162624821677</v>
      </c>
      <c r="T27" s="413"/>
      <c r="V27" s="471"/>
    </row>
    <row r="28" spans="1:22" x14ac:dyDescent="0.25">
      <c r="A28" s="830" t="s">
        <v>1957</v>
      </c>
      <c r="B28" s="831">
        <v>5</v>
      </c>
      <c r="C28" s="831">
        <v>0</v>
      </c>
      <c r="D28" s="831">
        <v>0</v>
      </c>
      <c r="E28" s="831">
        <v>1</v>
      </c>
      <c r="F28" s="831">
        <v>6</v>
      </c>
      <c r="G28" s="831">
        <v>2</v>
      </c>
      <c r="H28" s="831"/>
      <c r="I28" s="831"/>
      <c r="J28" s="831"/>
      <c r="K28" s="831"/>
      <c r="L28" s="831"/>
      <c r="M28" s="831"/>
      <c r="N28" s="832">
        <f t="shared" si="1"/>
        <v>14</v>
      </c>
      <c r="O28" s="833">
        <f t="shared" si="0"/>
        <v>0.39942938659058491</v>
      </c>
      <c r="Q28" s="830" t="s">
        <v>2205</v>
      </c>
      <c r="R28" s="833">
        <v>2.8530670470756064E-2</v>
      </c>
      <c r="S28" s="834">
        <f t="shared" si="2"/>
        <v>99.714693295292435</v>
      </c>
      <c r="T28" s="413"/>
      <c r="V28" s="471"/>
    </row>
    <row r="29" spans="1:22" x14ac:dyDescent="0.25">
      <c r="A29" s="830" t="s">
        <v>736</v>
      </c>
      <c r="B29" s="831">
        <v>295</v>
      </c>
      <c r="C29" s="831">
        <v>211</v>
      </c>
      <c r="D29" s="831">
        <v>253</v>
      </c>
      <c r="E29" s="831">
        <v>253</v>
      </c>
      <c r="F29" s="831">
        <v>299</v>
      </c>
      <c r="G29" s="831">
        <v>114</v>
      </c>
      <c r="H29" s="831"/>
      <c r="I29" s="831"/>
      <c r="J29" s="831"/>
      <c r="K29" s="831"/>
      <c r="L29" s="831"/>
      <c r="M29" s="831"/>
      <c r="N29" s="832">
        <f t="shared" si="1"/>
        <v>1425</v>
      </c>
      <c r="O29" s="833">
        <f t="shared" si="0"/>
        <v>40.656205420827391</v>
      </c>
      <c r="Q29" s="830" t="s">
        <v>2512</v>
      </c>
      <c r="R29" s="833">
        <v>2.8530670470756064E-2</v>
      </c>
      <c r="S29" s="834">
        <f t="shared" si="2"/>
        <v>99.743223965763192</v>
      </c>
      <c r="T29" s="413"/>
      <c r="V29" s="471"/>
    </row>
    <row r="30" spans="1:22" x14ac:dyDescent="0.25">
      <c r="A30" s="830" t="s">
        <v>2478</v>
      </c>
      <c r="B30" s="831">
        <v>0</v>
      </c>
      <c r="C30" s="831">
        <v>0</v>
      </c>
      <c r="D30" s="831">
        <v>0</v>
      </c>
      <c r="E30" s="831">
        <v>1</v>
      </c>
      <c r="F30" s="831">
        <v>0</v>
      </c>
      <c r="G30" s="831">
        <v>0</v>
      </c>
      <c r="H30" s="831"/>
      <c r="I30" s="831"/>
      <c r="J30" s="831"/>
      <c r="K30" s="831"/>
      <c r="L30" s="831"/>
      <c r="M30" s="831"/>
      <c r="N30" s="832">
        <f t="shared" si="1"/>
        <v>1</v>
      </c>
      <c r="O30" s="833">
        <f t="shared" si="0"/>
        <v>2.8530670470756064E-2</v>
      </c>
      <c r="Q30" s="830" t="s">
        <v>147</v>
      </c>
      <c r="R30" s="833">
        <v>2.8530670470756064E-2</v>
      </c>
      <c r="S30" s="834">
        <f t="shared" si="2"/>
        <v>99.77175463623395</v>
      </c>
      <c r="T30" s="413"/>
      <c r="V30" s="471"/>
    </row>
    <row r="31" spans="1:22" x14ac:dyDescent="0.25">
      <c r="A31" s="830" t="s">
        <v>733</v>
      </c>
      <c r="B31" s="831">
        <v>0</v>
      </c>
      <c r="C31" s="831">
        <v>0</v>
      </c>
      <c r="D31" s="831">
        <v>0</v>
      </c>
      <c r="E31" s="831">
        <v>1</v>
      </c>
      <c r="F31" s="831">
        <v>0</v>
      </c>
      <c r="G31" s="831">
        <v>0</v>
      </c>
      <c r="H31" s="831"/>
      <c r="I31" s="831"/>
      <c r="J31" s="831"/>
      <c r="K31" s="831"/>
      <c r="L31" s="831"/>
      <c r="M31" s="831"/>
      <c r="N31" s="832">
        <f t="shared" si="1"/>
        <v>1</v>
      </c>
      <c r="O31" s="833">
        <f t="shared" si="0"/>
        <v>2.8530670470756064E-2</v>
      </c>
      <c r="Q31" s="830" t="s">
        <v>2477</v>
      </c>
      <c r="R31" s="833">
        <v>2.8530670470756064E-2</v>
      </c>
      <c r="S31" s="834">
        <f t="shared" si="2"/>
        <v>99.800285306704708</v>
      </c>
      <c r="T31" s="413"/>
      <c r="V31" s="471"/>
    </row>
    <row r="32" spans="1:22" x14ac:dyDescent="0.25">
      <c r="A32" s="830" t="s">
        <v>148</v>
      </c>
      <c r="B32" s="831">
        <v>0</v>
      </c>
      <c r="C32" s="831">
        <v>1</v>
      </c>
      <c r="D32" s="831">
        <v>1</v>
      </c>
      <c r="E32" s="831">
        <v>0</v>
      </c>
      <c r="F32" s="831">
        <v>1</v>
      </c>
      <c r="G32" s="831">
        <v>0</v>
      </c>
      <c r="H32" s="831"/>
      <c r="I32" s="831"/>
      <c r="J32" s="831"/>
      <c r="K32" s="831"/>
      <c r="L32" s="831"/>
      <c r="M32" s="831"/>
      <c r="N32" s="832">
        <f t="shared" si="1"/>
        <v>3</v>
      </c>
      <c r="O32" s="833">
        <f t="shared" si="0"/>
        <v>8.5592011412268201E-2</v>
      </c>
      <c r="Q32" s="830" t="s">
        <v>1777</v>
      </c>
      <c r="R32" s="833">
        <v>2.8530670470756064E-2</v>
      </c>
      <c r="S32" s="834">
        <f t="shared" si="2"/>
        <v>99.828815977175466</v>
      </c>
      <c r="T32" s="413"/>
      <c r="V32" s="471"/>
    </row>
    <row r="33" spans="1:22" x14ac:dyDescent="0.25">
      <c r="A33" s="830" t="s">
        <v>122</v>
      </c>
      <c r="B33" s="831">
        <v>12</v>
      </c>
      <c r="C33" s="831">
        <v>13</v>
      </c>
      <c r="D33" s="831">
        <v>16</v>
      </c>
      <c r="E33" s="831">
        <v>9</v>
      </c>
      <c r="F33" s="831">
        <v>11</v>
      </c>
      <c r="G33" s="831">
        <v>11</v>
      </c>
      <c r="H33" s="831"/>
      <c r="I33" s="831"/>
      <c r="J33" s="831"/>
      <c r="K33" s="831"/>
      <c r="L33" s="831"/>
      <c r="M33" s="831"/>
      <c r="N33" s="832">
        <f t="shared" si="1"/>
        <v>72</v>
      </c>
      <c r="O33" s="833">
        <f t="shared" si="0"/>
        <v>2.0542082738944365</v>
      </c>
      <c r="Q33" s="830" t="s">
        <v>130</v>
      </c>
      <c r="R33" s="833">
        <v>2.8530670470756064E-2</v>
      </c>
      <c r="S33" s="834">
        <f t="shared" si="2"/>
        <v>99.857346647646224</v>
      </c>
      <c r="T33" s="413"/>
      <c r="V33" s="471"/>
    </row>
    <row r="34" spans="1:22" x14ac:dyDescent="0.25">
      <c r="A34" s="830" t="s">
        <v>2536</v>
      </c>
      <c r="B34" s="831">
        <v>0</v>
      </c>
      <c r="C34" s="831">
        <v>0</v>
      </c>
      <c r="D34" s="831">
        <v>0</v>
      </c>
      <c r="E34" s="831">
        <v>0</v>
      </c>
      <c r="F34" s="831">
        <v>0</v>
      </c>
      <c r="G34" s="831">
        <v>1</v>
      </c>
      <c r="H34" s="831"/>
      <c r="I34" s="831"/>
      <c r="J34" s="831"/>
      <c r="K34" s="831"/>
      <c r="L34" s="831"/>
      <c r="M34" s="831"/>
      <c r="N34" s="832">
        <f t="shared" si="1"/>
        <v>1</v>
      </c>
      <c r="O34" s="833">
        <f t="shared" si="0"/>
        <v>2.8530670470756064E-2</v>
      </c>
      <c r="Q34" s="830" t="s">
        <v>2398</v>
      </c>
      <c r="R34" s="833">
        <v>2.8530670470756064E-2</v>
      </c>
      <c r="S34" s="834">
        <f t="shared" si="2"/>
        <v>99.885877318116982</v>
      </c>
      <c r="T34" s="413"/>
      <c r="V34" s="471"/>
    </row>
    <row r="35" spans="1:22" x14ac:dyDescent="0.25">
      <c r="A35" s="830" t="s">
        <v>124</v>
      </c>
      <c r="B35" s="831">
        <v>0</v>
      </c>
      <c r="C35" s="831">
        <v>2</v>
      </c>
      <c r="D35" s="831">
        <v>0</v>
      </c>
      <c r="E35" s="831">
        <v>1</v>
      </c>
      <c r="F35" s="831">
        <v>0</v>
      </c>
      <c r="G35" s="831">
        <v>0</v>
      </c>
      <c r="H35" s="831"/>
      <c r="I35" s="831"/>
      <c r="J35" s="831"/>
      <c r="K35" s="831"/>
      <c r="L35" s="831"/>
      <c r="M35" s="831"/>
      <c r="N35" s="832">
        <f t="shared" si="1"/>
        <v>3</v>
      </c>
      <c r="O35" s="833">
        <f t="shared" si="0"/>
        <v>8.5592011412268201E-2</v>
      </c>
      <c r="Q35" s="830" t="s">
        <v>2478</v>
      </c>
      <c r="R35" s="833">
        <v>2.8530670470756064E-2</v>
      </c>
      <c r="S35" s="834">
        <f t="shared" si="2"/>
        <v>99.91440798858774</v>
      </c>
      <c r="T35" s="413"/>
      <c r="V35" s="471"/>
    </row>
    <row r="36" spans="1:22" x14ac:dyDescent="0.25">
      <c r="A36" s="830" t="s">
        <v>153</v>
      </c>
      <c r="B36" s="831">
        <v>5</v>
      </c>
      <c r="C36" s="831">
        <v>0</v>
      </c>
      <c r="D36" s="831">
        <v>1</v>
      </c>
      <c r="E36" s="831">
        <v>4</v>
      </c>
      <c r="F36" s="831">
        <v>0</v>
      </c>
      <c r="G36" s="831">
        <v>2</v>
      </c>
      <c r="H36" s="831"/>
      <c r="I36" s="831"/>
      <c r="J36" s="831"/>
      <c r="K36" s="831"/>
      <c r="L36" s="831"/>
      <c r="M36" s="831"/>
      <c r="N36" s="832">
        <f t="shared" si="1"/>
        <v>12</v>
      </c>
      <c r="O36" s="833">
        <f t="shared" ref="O36:O38" si="3">+N36/$N$39%</f>
        <v>0.34236804564907281</v>
      </c>
      <c r="Q36" s="830" t="s">
        <v>733</v>
      </c>
      <c r="R36" s="833">
        <v>2.8530670470756064E-2</v>
      </c>
      <c r="S36" s="834">
        <f t="shared" si="2"/>
        <v>99.942938659058498</v>
      </c>
      <c r="T36" s="413"/>
      <c r="V36" s="471"/>
    </row>
    <row r="37" spans="1:22" x14ac:dyDescent="0.25">
      <c r="A37" s="830" t="s">
        <v>1506</v>
      </c>
      <c r="B37" s="831">
        <v>1</v>
      </c>
      <c r="C37" s="831">
        <v>0</v>
      </c>
      <c r="D37" s="831">
        <v>2</v>
      </c>
      <c r="E37" s="831">
        <v>0</v>
      </c>
      <c r="F37" s="831">
        <v>0</v>
      </c>
      <c r="G37" s="831">
        <v>0</v>
      </c>
      <c r="H37" s="831"/>
      <c r="I37" s="831"/>
      <c r="J37" s="831"/>
      <c r="K37" s="831"/>
      <c r="L37" s="831"/>
      <c r="M37" s="831"/>
      <c r="N37" s="832">
        <f t="shared" si="1"/>
        <v>3</v>
      </c>
      <c r="O37" s="833">
        <f t="shared" si="3"/>
        <v>8.5592011412268201E-2</v>
      </c>
      <c r="Q37" s="830" t="s">
        <v>2536</v>
      </c>
      <c r="R37" s="833">
        <v>2.8530670470756064E-2</v>
      </c>
      <c r="S37" s="834">
        <f t="shared" si="2"/>
        <v>99.971469329529256</v>
      </c>
      <c r="T37" s="413"/>
      <c r="V37" s="471"/>
    </row>
    <row r="38" spans="1:22" x14ac:dyDescent="0.25">
      <c r="A38" s="830" t="s">
        <v>1969</v>
      </c>
      <c r="B38" s="831">
        <v>0</v>
      </c>
      <c r="C38" s="831">
        <v>0</v>
      </c>
      <c r="D38" s="831">
        <v>0</v>
      </c>
      <c r="E38" s="831">
        <v>0</v>
      </c>
      <c r="F38" s="831">
        <v>1</v>
      </c>
      <c r="G38" s="831">
        <v>0</v>
      </c>
      <c r="H38" s="831"/>
      <c r="I38" s="831"/>
      <c r="J38" s="831"/>
      <c r="K38" s="831"/>
      <c r="L38" s="831"/>
      <c r="M38" s="831"/>
      <c r="N38" s="832">
        <f t="shared" si="1"/>
        <v>1</v>
      </c>
      <c r="O38" s="833">
        <f t="shared" si="3"/>
        <v>2.8530670470756064E-2</v>
      </c>
      <c r="Q38" s="830" t="s">
        <v>1969</v>
      </c>
      <c r="R38" s="833">
        <v>2.8530670470756064E-2</v>
      </c>
      <c r="S38" s="834">
        <f t="shared" si="2"/>
        <v>100.00000000000001</v>
      </c>
      <c r="T38" s="413"/>
      <c r="V38" s="471"/>
    </row>
    <row r="39" spans="1:22" ht="15.75" customHeight="1" x14ac:dyDescent="0.25">
      <c r="A39" s="825" t="s">
        <v>696</v>
      </c>
      <c r="B39" s="827">
        <f>SUM(B3:B38)</f>
        <v>610</v>
      </c>
      <c r="C39" s="827">
        <f t="shared" ref="C39:N39" si="4">SUM(C3:C38)</f>
        <v>565</v>
      </c>
      <c r="D39" s="827">
        <f t="shared" si="4"/>
        <v>636</v>
      </c>
      <c r="E39" s="827">
        <f t="shared" si="4"/>
        <v>589</v>
      </c>
      <c r="F39" s="827">
        <f t="shared" si="4"/>
        <v>617</v>
      </c>
      <c r="G39" s="827">
        <f t="shared" si="4"/>
        <v>488</v>
      </c>
      <c r="H39" s="827">
        <f t="shared" si="4"/>
        <v>0</v>
      </c>
      <c r="I39" s="827">
        <f t="shared" si="4"/>
        <v>0</v>
      </c>
      <c r="J39" s="827">
        <f t="shared" si="4"/>
        <v>0</v>
      </c>
      <c r="K39" s="827">
        <f t="shared" si="4"/>
        <v>0</v>
      </c>
      <c r="L39" s="827">
        <f t="shared" si="4"/>
        <v>0</v>
      </c>
      <c r="M39" s="827">
        <f t="shared" si="4"/>
        <v>0</v>
      </c>
      <c r="N39" s="827">
        <f t="shared" si="4"/>
        <v>3505</v>
      </c>
      <c r="O39" s="833">
        <f>SUM(O3:O38)</f>
        <v>100.00000000000003</v>
      </c>
      <c r="Q39" s="835" t="s">
        <v>696</v>
      </c>
      <c r="R39" s="836">
        <f>SUM(R3:R38)</f>
        <v>100.00000000000001</v>
      </c>
      <c r="S39" s="837"/>
      <c r="V39" s="471"/>
    </row>
    <row r="40" spans="1:22" ht="15.75" customHeight="1" x14ac:dyDescent="0.25">
      <c r="A40" s="355" t="s">
        <v>64</v>
      </c>
      <c r="N40" s="471"/>
      <c r="V40" s="471"/>
    </row>
    <row r="41" spans="1:22" ht="15.75" customHeight="1" x14ac:dyDescent="0.25"/>
    <row r="42" spans="1:22" ht="15.75" customHeight="1" x14ac:dyDescent="0.25"/>
    <row r="43" spans="1:22" ht="15.75" customHeight="1" x14ac:dyDescent="0.25">
      <c r="B43" s="471"/>
      <c r="C43" s="471"/>
      <c r="D43" s="471"/>
      <c r="K43" s="471"/>
    </row>
    <row r="44" spans="1:22" ht="15.75" customHeight="1" x14ac:dyDescent="0.25"/>
    <row r="45" spans="1:22" ht="15.75" customHeight="1" x14ac:dyDescent="0.25"/>
    <row r="46" spans="1:22" ht="15.75" customHeight="1" x14ac:dyDescent="0.25"/>
    <row r="47" spans="1:22" ht="15.75" customHeight="1" x14ac:dyDescent="0.25"/>
    <row r="48" spans="1:2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spans="4:4" ht="15.75" customHeight="1" x14ac:dyDescent="0.25"/>
    <row r="66" spans="4:4" ht="15.75" customHeight="1" x14ac:dyDescent="0.25"/>
    <row r="67" spans="4:4" ht="15.75" customHeight="1" x14ac:dyDescent="0.25">
      <c r="D67" s="838"/>
    </row>
    <row r="68" spans="4:4" ht="15.75" customHeight="1" x14ac:dyDescent="0.25">
      <c r="D68" s="838"/>
    </row>
    <row r="69" spans="4:4" ht="15.75" customHeight="1" x14ac:dyDescent="0.25">
      <c r="D69" s="838"/>
    </row>
    <row r="70" spans="4:4" ht="15.75" customHeight="1" x14ac:dyDescent="0.25">
      <c r="D70" s="838"/>
    </row>
    <row r="71" spans="4:4" ht="15.75" customHeight="1" x14ac:dyDescent="0.25">
      <c r="D71" s="838"/>
    </row>
    <row r="72" spans="4:4" ht="15.75" customHeight="1" x14ac:dyDescent="0.25">
      <c r="D72" s="838"/>
    </row>
    <row r="73" spans="4:4" ht="15.75" customHeight="1" x14ac:dyDescent="0.25">
      <c r="D73" s="838"/>
    </row>
    <row r="74" spans="4:4" ht="15.75" customHeight="1" x14ac:dyDescent="0.25">
      <c r="D74" s="838"/>
    </row>
    <row r="75" spans="4:4" ht="15.75" customHeight="1" x14ac:dyDescent="0.25">
      <c r="D75" s="838"/>
    </row>
    <row r="76" spans="4:4" ht="15.75" customHeight="1" x14ac:dyDescent="0.25">
      <c r="D76" s="838"/>
    </row>
    <row r="77" spans="4:4" ht="15.75" customHeight="1" x14ac:dyDescent="0.25">
      <c r="D77" s="838"/>
    </row>
    <row r="78" spans="4:4" ht="15.75" customHeight="1" x14ac:dyDescent="0.25">
      <c r="D78" s="838"/>
    </row>
    <row r="79" spans="4:4" ht="15.75" customHeight="1" x14ac:dyDescent="0.25">
      <c r="D79" s="838"/>
    </row>
    <row r="80" spans="4:4" ht="15.75" customHeight="1" x14ac:dyDescent="0.25">
      <c r="D80" s="838"/>
    </row>
    <row r="81" spans="4:4" ht="15.75" customHeight="1" x14ac:dyDescent="0.25">
      <c r="D81" s="838"/>
    </row>
    <row r="82" spans="4:4" ht="15.75" customHeight="1" x14ac:dyDescent="0.25">
      <c r="D82" s="838"/>
    </row>
    <row r="83" spans="4:4" ht="15.75" customHeight="1" x14ac:dyDescent="0.25">
      <c r="D83" s="838"/>
    </row>
    <row r="84" spans="4:4" ht="15.75" customHeight="1" x14ac:dyDescent="0.25">
      <c r="D84" s="838"/>
    </row>
    <row r="85" spans="4:4" ht="15.75" customHeight="1" x14ac:dyDescent="0.25">
      <c r="D85" s="838"/>
    </row>
    <row r="86" spans="4:4" ht="15.75" customHeight="1" x14ac:dyDescent="0.25">
      <c r="D86" s="838"/>
    </row>
    <row r="87" spans="4:4" ht="15.75" customHeight="1" x14ac:dyDescent="0.25">
      <c r="D87" s="838"/>
    </row>
    <row r="88" spans="4:4" ht="15.75" customHeight="1" x14ac:dyDescent="0.25">
      <c r="D88" s="838"/>
    </row>
    <row r="89" spans="4:4" ht="15.75" customHeight="1" x14ac:dyDescent="0.25">
      <c r="D89" s="838"/>
    </row>
    <row r="90" spans="4:4" ht="15.75" customHeight="1" x14ac:dyDescent="0.25">
      <c r="D90" s="838"/>
    </row>
    <row r="91" spans="4:4" ht="15.75" customHeight="1" x14ac:dyDescent="0.25">
      <c r="D91" s="838"/>
    </row>
    <row r="92" spans="4:4" ht="15.75" customHeight="1" x14ac:dyDescent="0.25">
      <c r="D92" s="838"/>
    </row>
    <row r="93" spans="4:4" ht="15.75" customHeight="1" x14ac:dyDescent="0.25">
      <c r="D93" s="838"/>
    </row>
    <row r="94" spans="4:4" ht="15.75" customHeight="1" x14ac:dyDescent="0.25">
      <c r="D94" s="838"/>
    </row>
    <row r="95" spans="4:4" ht="15.75" customHeight="1" x14ac:dyDescent="0.25">
      <c r="D95" s="838"/>
    </row>
    <row r="96" spans="4: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sortState xmlns:xlrd2="http://schemas.microsoft.com/office/spreadsheetml/2017/richdata2" ref="Q3:R38">
    <sortCondition descending="1" ref="R3:R38"/>
  </sortState>
  <mergeCells count="1">
    <mergeCell ref="A1:Q1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A1008"/>
  <sheetViews>
    <sheetView workbookViewId="0">
      <selection sqref="A1:G1"/>
    </sheetView>
  </sheetViews>
  <sheetFormatPr baseColWidth="10" defaultColWidth="14.42578125" defaultRowHeight="15" customHeight="1" x14ac:dyDescent="0.25"/>
  <cols>
    <col min="1" max="1" width="21.5703125" style="304" customWidth="1"/>
    <col min="2" max="2" width="8.42578125" style="304" customWidth="1"/>
    <col min="3" max="3" width="9.28515625" style="304" customWidth="1"/>
    <col min="4" max="4" width="10" style="304" customWidth="1"/>
    <col min="5" max="5" width="11.42578125" style="304" customWidth="1"/>
    <col min="6" max="6" width="8.5703125" style="304" customWidth="1"/>
    <col min="7" max="7" width="9.28515625" style="304" customWidth="1"/>
    <col min="8" max="8" width="5.140625" style="304" customWidth="1"/>
    <col min="9" max="9" width="21.7109375" style="304" customWidth="1"/>
    <col min="10" max="10" width="12.140625" style="304" customWidth="1"/>
    <col min="11" max="15" width="6.7109375" style="304" customWidth="1"/>
    <col min="16" max="21" width="6.7109375" style="304" hidden="1" customWidth="1"/>
    <col min="22" max="22" width="6.7109375" style="304" bestFit="1" customWidth="1"/>
    <col min="23" max="25" width="11.42578125" style="304" customWidth="1"/>
    <col min="26" max="27" width="10.7109375" style="304" customWidth="1"/>
    <col min="28" max="16384" width="14.42578125" style="304"/>
  </cols>
  <sheetData>
    <row r="1" spans="1:27" ht="12" customHeight="1" x14ac:dyDescent="0.25">
      <c r="A1" s="1034" t="s">
        <v>2333</v>
      </c>
      <c r="B1" s="1076"/>
      <c r="C1" s="1076"/>
      <c r="D1" s="1076"/>
      <c r="E1" s="1076"/>
      <c r="F1" s="1076"/>
      <c r="G1" s="1076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</row>
    <row r="2" spans="1:27" ht="15" customHeight="1" x14ac:dyDescent="0.25">
      <c r="A2" s="1020" t="s">
        <v>216</v>
      </c>
      <c r="B2" s="1020" t="s">
        <v>721</v>
      </c>
      <c r="C2" s="1020" t="s">
        <v>217</v>
      </c>
      <c r="D2" s="1020" t="s">
        <v>705</v>
      </c>
      <c r="E2" s="1020" t="s">
        <v>722</v>
      </c>
      <c r="F2" s="1020" t="s">
        <v>36</v>
      </c>
      <c r="G2" s="1020" t="s">
        <v>875</v>
      </c>
      <c r="H2" s="365"/>
      <c r="I2" s="1034" t="s">
        <v>2331</v>
      </c>
      <c r="J2" s="1036"/>
      <c r="K2" s="1036"/>
      <c r="L2" s="1036"/>
      <c r="M2" s="1036"/>
      <c r="N2" s="1036"/>
      <c r="O2" s="1036"/>
      <c r="P2" s="1036"/>
      <c r="Q2" s="1036"/>
      <c r="R2" s="1036"/>
      <c r="S2" s="1036"/>
      <c r="T2" s="1036"/>
      <c r="U2" s="1036"/>
      <c r="V2" s="1036"/>
      <c r="W2" s="365"/>
      <c r="X2" s="365"/>
      <c r="Y2" s="365"/>
      <c r="Z2" s="365"/>
      <c r="AA2" s="365"/>
    </row>
    <row r="3" spans="1:27" ht="12" customHeight="1" x14ac:dyDescent="0.25">
      <c r="A3" s="1015"/>
      <c r="B3" s="1015"/>
      <c r="C3" s="1015"/>
      <c r="D3" s="1015"/>
      <c r="E3" s="1015"/>
      <c r="F3" s="1015"/>
      <c r="G3" s="1015"/>
      <c r="H3" s="365"/>
      <c r="I3" s="465">
        <v>2026</v>
      </c>
      <c r="J3" s="474" t="s">
        <v>89</v>
      </c>
      <c r="K3" s="474" t="s">
        <v>90</v>
      </c>
      <c r="L3" s="474" t="s">
        <v>91</v>
      </c>
      <c r="M3" s="474" t="s">
        <v>92</v>
      </c>
      <c r="N3" s="474" t="s">
        <v>93</v>
      </c>
      <c r="O3" s="474" t="s">
        <v>94</v>
      </c>
      <c r="P3" s="474" t="s">
        <v>95</v>
      </c>
      <c r="Q3" s="474" t="s">
        <v>96</v>
      </c>
      <c r="R3" s="474" t="s">
        <v>97</v>
      </c>
      <c r="S3" s="474" t="s">
        <v>98</v>
      </c>
      <c r="T3" s="474" t="s">
        <v>99</v>
      </c>
      <c r="U3" s="474" t="s">
        <v>100</v>
      </c>
      <c r="V3" s="466" t="s">
        <v>36</v>
      </c>
      <c r="W3" s="365"/>
      <c r="X3" s="365"/>
      <c r="Y3" s="365"/>
      <c r="Z3" s="365"/>
      <c r="AA3" s="365"/>
    </row>
    <row r="4" spans="1:27" ht="12" customHeight="1" x14ac:dyDescent="0.25">
      <c r="A4" s="292" t="s">
        <v>127</v>
      </c>
      <c r="B4" s="815">
        <v>9</v>
      </c>
      <c r="C4" s="816">
        <f t="shared" ref="C4:C52" si="0">+B4/F4</f>
        <v>1</v>
      </c>
      <c r="D4" s="815">
        <v>0</v>
      </c>
      <c r="E4" s="816">
        <f t="shared" ref="E4:E52" si="1">+D4/F4</f>
        <v>0</v>
      </c>
      <c r="F4" s="817">
        <f t="shared" ref="F4:F29" si="2">+B4+D4</f>
        <v>9</v>
      </c>
      <c r="G4" s="818">
        <f t="shared" ref="G4:G46" si="3">+F4/$F$53</f>
        <v>1.8738288569643974E-3</v>
      </c>
      <c r="H4" s="365"/>
      <c r="I4" s="466" t="s">
        <v>724</v>
      </c>
      <c r="J4" s="467">
        <v>182</v>
      </c>
      <c r="K4" s="467">
        <v>198</v>
      </c>
      <c r="L4" s="467">
        <v>214</v>
      </c>
      <c r="M4" s="467">
        <v>290</v>
      </c>
      <c r="N4" s="467">
        <v>206</v>
      </c>
      <c r="O4" s="467">
        <v>208</v>
      </c>
      <c r="P4" s="467"/>
      <c r="Q4" s="467"/>
      <c r="R4" s="467"/>
      <c r="S4" s="467"/>
      <c r="T4" s="467"/>
      <c r="U4" s="467"/>
      <c r="V4" s="468">
        <f>SUM(J4:U4)</f>
        <v>1298</v>
      </c>
      <c r="W4" s="365"/>
      <c r="X4" s="365"/>
      <c r="Y4" s="365"/>
      <c r="Z4" s="365"/>
      <c r="AA4" s="365"/>
    </row>
    <row r="5" spans="1:27" ht="12" customHeight="1" x14ac:dyDescent="0.25">
      <c r="A5" s="292" t="s">
        <v>120</v>
      </c>
      <c r="B5" s="815">
        <v>0</v>
      </c>
      <c r="C5" s="816">
        <f t="shared" si="0"/>
        <v>0</v>
      </c>
      <c r="D5" s="815">
        <v>1</v>
      </c>
      <c r="E5" s="816">
        <f t="shared" si="1"/>
        <v>1</v>
      </c>
      <c r="F5" s="817">
        <f t="shared" si="2"/>
        <v>1</v>
      </c>
      <c r="G5" s="818">
        <f t="shared" si="3"/>
        <v>2.0820320632937748E-4</v>
      </c>
      <c r="H5" s="365"/>
      <c r="I5" s="466" t="s">
        <v>705</v>
      </c>
      <c r="J5" s="467">
        <v>610</v>
      </c>
      <c r="K5" s="467">
        <v>565</v>
      </c>
      <c r="L5" s="467">
        <v>636</v>
      </c>
      <c r="M5" s="467">
        <v>589</v>
      </c>
      <c r="N5" s="467">
        <v>617</v>
      </c>
      <c r="O5" s="467">
        <v>488</v>
      </c>
      <c r="P5" s="467"/>
      <c r="Q5" s="467"/>
      <c r="R5" s="467"/>
      <c r="S5" s="467"/>
      <c r="T5" s="467"/>
      <c r="U5" s="467"/>
      <c r="V5" s="468">
        <f>SUM(J5:U5)</f>
        <v>3505</v>
      </c>
      <c r="W5" s="365"/>
      <c r="X5" s="365"/>
      <c r="Y5" s="365"/>
      <c r="Z5" s="365"/>
      <c r="AA5" s="365"/>
    </row>
    <row r="6" spans="1:27" ht="12" customHeight="1" x14ac:dyDescent="0.25">
      <c r="A6" s="292" t="s">
        <v>2511</v>
      </c>
      <c r="B6" s="815">
        <v>4</v>
      </c>
      <c r="C6" s="816">
        <f t="shared" si="0"/>
        <v>1</v>
      </c>
      <c r="D6" s="815">
        <v>0</v>
      </c>
      <c r="E6" s="816">
        <f t="shared" si="1"/>
        <v>0</v>
      </c>
      <c r="F6" s="817">
        <f t="shared" si="2"/>
        <v>4</v>
      </c>
      <c r="G6" s="818">
        <f t="shared" si="3"/>
        <v>8.3281282531750991E-4</v>
      </c>
      <c r="H6" s="365"/>
      <c r="I6" s="466" t="s">
        <v>36</v>
      </c>
      <c r="J6" s="468">
        <f t="shared" ref="J6:V6" si="4">SUM(J4:J5)</f>
        <v>792</v>
      </c>
      <c r="K6" s="468">
        <f t="shared" si="4"/>
        <v>763</v>
      </c>
      <c r="L6" s="468">
        <f t="shared" si="4"/>
        <v>850</v>
      </c>
      <c r="M6" s="468">
        <f t="shared" si="4"/>
        <v>879</v>
      </c>
      <c r="N6" s="468">
        <f t="shared" si="4"/>
        <v>823</v>
      </c>
      <c r="O6" s="468">
        <f t="shared" si="4"/>
        <v>696</v>
      </c>
      <c r="P6" s="468">
        <f t="shared" si="4"/>
        <v>0</v>
      </c>
      <c r="Q6" s="468">
        <f t="shared" si="4"/>
        <v>0</v>
      </c>
      <c r="R6" s="468">
        <f t="shared" si="4"/>
        <v>0</v>
      </c>
      <c r="S6" s="468">
        <f t="shared" si="4"/>
        <v>0</v>
      </c>
      <c r="T6" s="468">
        <f t="shared" si="4"/>
        <v>0</v>
      </c>
      <c r="U6" s="468">
        <f t="shared" si="4"/>
        <v>0</v>
      </c>
      <c r="V6" s="468">
        <f t="shared" si="4"/>
        <v>4803</v>
      </c>
      <c r="W6" s="365"/>
      <c r="X6" s="365"/>
      <c r="Y6" s="365"/>
      <c r="Z6" s="365"/>
      <c r="AA6" s="365"/>
    </row>
    <row r="7" spans="1:27" ht="12" customHeight="1" x14ac:dyDescent="0.25">
      <c r="A7" s="292" t="s">
        <v>1845</v>
      </c>
      <c r="B7" s="815">
        <v>3</v>
      </c>
      <c r="C7" s="816">
        <f t="shared" si="0"/>
        <v>1</v>
      </c>
      <c r="D7" s="815">
        <v>0</v>
      </c>
      <c r="E7" s="816">
        <f t="shared" si="1"/>
        <v>0</v>
      </c>
      <c r="F7" s="817">
        <f t="shared" si="2"/>
        <v>3</v>
      </c>
      <c r="G7" s="818">
        <f t="shared" si="3"/>
        <v>6.2460961898813238E-4</v>
      </c>
      <c r="H7" s="365"/>
      <c r="I7" s="365"/>
      <c r="J7" s="365"/>
      <c r="K7" s="365"/>
      <c r="L7" s="365"/>
      <c r="M7" s="365"/>
      <c r="N7" s="365"/>
      <c r="O7" s="365"/>
      <c r="P7" s="365"/>
      <c r="Q7" s="365"/>
      <c r="R7" s="365"/>
      <c r="S7" s="365"/>
      <c r="T7" s="365"/>
      <c r="U7" s="365"/>
      <c r="V7" s="365"/>
      <c r="W7" s="365"/>
      <c r="X7" s="365"/>
      <c r="Y7" s="365"/>
      <c r="Z7" s="365"/>
      <c r="AA7" s="365"/>
    </row>
    <row r="8" spans="1:27" ht="12" customHeight="1" x14ac:dyDescent="0.25">
      <c r="A8" s="292" t="s">
        <v>2263</v>
      </c>
      <c r="B8" s="815">
        <v>0</v>
      </c>
      <c r="C8" s="816">
        <f t="shared" si="0"/>
        <v>0</v>
      </c>
      <c r="D8" s="815">
        <v>2</v>
      </c>
      <c r="E8" s="816">
        <f t="shared" si="1"/>
        <v>1</v>
      </c>
      <c r="F8" s="817">
        <f t="shared" si="2"/>
        <v>2</v>
      </c>
      <c r="G8" s="818">
        <f t="shared" si="3"/>
        <v>4.1640641265875496E-4</v>
      </c>
      <c r="H8" s="365"/>
      <c r="I8" s="1038" t="s">
        <v>2332</v>
      </c>
      <c r="J8" s="1036"/>
      <c r="K8" s="1036"/>
      <c r="L8" s="1036"/>
      <c r="M8" s="1036"/>
      <c r="N8" s="1036"/>
      <c r="O8" s="1036"/>
      <c r="P8" s="1036"/>
      <c r="Q8" s="1036"/>
      <c r="R8" s="1036"/>
      <c r="S8" s="1036"/>
      <c r="T8" s="1036"/>
      <c r="U8" s="1036"/>
      <c r="V8" s="1036"/>
      <c r="W8" s="365"/>
      <c r="X8" s="365"/>
      <c r="Y8" s="365"/>
      <c r="Z8" s="365"/>
      <c r="AA8" s="365"/>
    </row>
    <row r="9" spans="1:27" ht="12" customHeight="1" x14ac:dyDescent="0.25">
      <c r="A9" s="292" t="s">
        <v>2150</v>
      </c>
      <c r="B9" s="815">
        <v>0</v>
      </c>
      <c r="C9" s="816">
        <f t="shared" si="0"/>
        <v>0</v>
      </c>
      <c r="D9" s="815">
        <v>7</v>
      </c>
      <c r="E9" s="816">
        <f t="shared" si="1"/>
        <v>1</v>
      </c>
      <c r="F9" s="817">
        <f t="shared" si="2"/>
        <v>7</v>
      </c>
      <c r="G9" s="818">
        <f t="shared" si="3"/>
        <v>1.4574224443056423E-3</v>
      </c>
      <c r="H9" s="365"/>
      <c r="I9" s="465">
        <v>2026</v>
      </c>
      <c r="J9" s="474" t="s">
        <v>89</v>
      </c>
      <c r="K9" s="474" t="s">
        <v>90</v>
      </c>
      <c r="L9" s="474" t="s">
        <v>91</v>
      </c>
      <c r="M9" s="474" t="s">
        <v>92</v>
      </c>
      <c r="N9" s="474" t="s">
        <v>93</v>
      </c>
      <c r="O9" s="474" t="s">
        <v>94</v>
      </c>
      <c r="P9" s="474" t="s">
        <v>95</v>
      </c>
      <c r="Q9" s="474" t="s">
        <v>96</v>
      </c>
      <c r="R9" s="474" t="s">
        <v>97</v>
      </c>
      <c r="S9" s="474" t="s">
        <v>98</v>
      </c>
      <c r="T9" s="474" t="s">
        <v>99</v>
      </c>
      <c r="U9" s="474" t="s">
        <v>100</v>
      </c>
      <c r="V9" s="474" t="s">
        <v>36</v>
      </c>
      <c r="W9" s="365"/>
      <c r="X9" s="365"/>
      <c r="Y9" s="365"/>
      <c r="Z9" s="365"/>
      <c r="AA9" s="365"/>
    </row>
    <row r="10" spans="1:27" ht="12" customHeight="1" x14ac:dyDescent="0.25">
      <c r="A10" s="292" t="s">
        <v>711</v>
      </c>
      <c r="B10" s="815">
        <v>0</v>
      </c>
      <c r="C10" s="816">
        <f t="shared" si="0"/>
        <v>0</v>
      </c>
      <c r="D10" s="815">
        <v>4</v>
      </c>
      <c r="E10" s="816">
        <f t="shared" si="1"/>
        <v>1</v>
      </c>
      <c r="F10" s="817">
        <f t="shared" si="2"/>
        <v>4</v>
      </c>
      <c r="G10" s="818">
        <f t="shared" si="3"/>
        <v>8.3281282531750991E-4</v>
      </c>
      <c r="H10" s="365"/>
      <c r="I10" s="466" t="s">
        <v>724</v>
      </c>
      <c r="J10" s="469">
        <f t="shared" ref="J10:V10" si="5">+J4/J6</f>
        <v>0.22979797979797981</v>
      </c>
      <c r="K10" s="469">
        <f t="shared" si="5"/>
        <v>0.25950196592398428</v>
      </c>
      <c r="L10" s="469">
        <f t="shared" si="5"/>
        <v>0.25176470588235295</v>
      </c>
      <c r="M10" s="469">
        <f t="shared" si="5"/>
        <v>0.32992036405005687</v>
      </c>
      <c r="N10" s="469">
        <f t="shared" si="5"/>
        <v>0.25030376670716892</v>
      </c>
      <c r="O10" s="469">
        <f t="shared" si="5"/>
        <v>0.2988505747126437</v>
      </c>
      <c r="P10" s="469" t="e">
        <f t="shared" si="5"/>
        <v>#DIV/0!</v>
      </c>
      <c r="Q10" s="469" t="e">
        <f t="shared" si="5"/>
        <v>#DIV/0!</v>
      </c>
      <c r="R10" s="469" t="e">
        <f t="shared" si="5"/>
        <v>#DIV/0!</v>
      </c>
      <c r="S10" s="469" t="e">
        <f t="shared" si="5"/>
        <v>#DIV/0!</v>
      </c>
      <c r="T10" s="469" t="e">
        <f t="shared" si="5"/>
        <v>#DIV/0!</v>
      </c>
      <c r="U10" s="469" t="e">
        <f t="shared" si="5"/>
        <v>#DIV/0!</v>
      </c>
      <c r="V10" s="475">
        <f t="shared" si="5"/>
        <v>0.27024776181553195</v>
      </c>
      <c r="W10" s="365"/>
      <c r="X10" s="365"/>
      <c r="Y10" s="365"/>
      <c r="Z10" s="365"/>
      <c r="AA10" s="365"/>
    </row>
    <row r="11" spans="1:27" ht="12" customHeight="1" x14ac:dyDescent="0.25">
      <c r="A11" s="292" t="s">
        <v>134</v>
      </c>
      <c r="B11" s="815">
        <v>10</v>
      </c>
      <c r="C11" s="816">
        <f t="shared" si="0"/>
        <v>1</v>
      </c>
      <c r="D11" s="815">
        <v>0</v>
      </c>
      <c r="E11" s="816">
        <f t="shared" si="1"/>
        <v>0</v>
      </c>
      <c r="F11" s="817">
        <f t="shared" si="2"/>
        <v>10</v>
      </c>
      <c r="G11" s="818">
        <f t="shared" si="3"/>
        <v>2.0820320632937749E-3</v>
      </c>
      <c r="H11" s="365"/>
      <c r="I11" s="466" t="s">
        <v>705</v>
      </c>
      <c r="J11" s="469">
        <f t="shared" ref="J11:V11" si="6">+J5/J6</f>
        <v>0.77020202020202022</v>
      </c>
      <c r="K11" s="469">
        <f t="shared" si="6"/>
        <v>0.74049803407601578</v>
      </c>
      <c r="L11" s="469">
        <f t="shared" si="6"/>
        <v>0.74823529411764711</v>
      </c>
      <c r="M11" s="469">
        <f t="shared" si="6"/>
        <v>0.67007963594994313</v>
      </c>
      <c r="N11" s="469">
        <f t="shared" si="6"/>
        <v>0.74969623329283108</v>
      </c>
      <c r="O11" s="469">
        <f t="shared" si="6"/>
        <v>0.70114942528735635</v>
      </c>
      <c r="P11" s="469" t="e">
        <f t="shared" si="6"/>
        <v>#DIV/0!</v>
      </c>
      <c r="Q11" s="469" t="e">
        <f t="shared" si="6"/>
        <v>#DIV/0!</v>
      </c>
      <c r="R11" s="469" t="e">
        <f t="shared" si="6"/>
        <v>#DIV/0!</v>
      </c>
      <c r="S11" s="469" t="e">
        <f t="shared" si="6"/>
        <v>#DIV/0!</v>
      </c>
      <c r="T11" s="469" t="e">
        <f t="shared" si="6"/>
        <v>#DIV/0!</v>
      </c>
      <c r="U11" s="469" t="e">
        <f t="shared" si="6"/>
        <v>#DIV/0!</v>
      </c>
      <c r="V11" s="475">
        <f t="shared" si="6"/>
        <v>0.72975223818446799</v>
      </c>
      <c r="W11" s="365"/>
      <c r="X11" s="365"/>
      <c r="Y11" s="365"/>
      <c r="Z11" s="365"/>
      <c r="AA11" s="365"/>
    </row>
    <row r="12" spans="1:27" ht="12" customHeight="1" x14ac:dyDescent="0.25">
      <c r="A12" s="292" t="s">
        <v>2409</v>
      </c>
      <c r="B12" s="815">
        <v>19</v>
      </c>
      <c r="C12" s="816">
        <f t="shared" si="0"/>
        <v>1</v>
      </c>
      <c r="D12" s="815">
        <v>0</v>
      </c>
      <c r="E12" s="816">
        <f t="shared" si="1"/>
        <v>0</v>
      </c>
      <c r="F12" s="817">
        <f t="shared" si="2"/>
        <v>19</v>
      </c>
      <c r="G12" s="818">
        <f t="shared" si="3"/>
        <v>3.955860920258172E-3</v>
      </c>
      <c r="H12" s="365"/>
      <c r="I12" s="466" t="s">
        <v>36</v>
      </c>
      <c r="J12" s="475">
        <f t="shared" ref="J12:V12" si="7">SUM(J10:J11)</f>
        <v>1</v>
      </c>
      <c r="K12" s="475">
        <f t="shared" si="7"/>
        <v>1</v>
      </c>
      <c r="L12" s="475">
        <f t="shared" si="7"/>
        <v>1</v>
      </c>
      <c r="M12" s="475">
        <f t="shared" si="7"/>
        <v>1</v>
      </c>
      <c r="N12" s="475">
        <f t="shared" si="7"/>
        <v>1</v>
      </c>
      <c r="O12" s="475">
        <f t="shared" si="7"/>
        <v>1</v>
      </c>
      <c r="P12" s="475" t="e">
        <f t="shared" si="7"/>
        <v>#DIV/0!</v>
      </c>
      <c r="Q12" s="475" t="e">
        <f t="shared" si="7"/>
        <v>#DIV/0!</v>
      </c>
      <c r="R12" s="475" t="e">
        <f t="shared" si="7"/>
        <v>#DIV/0!</v>
      </c>
      <c r="S12" s="475" t="e">
        <f t="shared" si="7"/>
        <v>#DIV/0!</v>
      </c>
      <c r="T12" s="475" t="e">
        <f t="shared" si="7"/>
        <v>#DIV/0!</v>
      </c>
      <c r="U12" s="475" t="e">
        <f t="shared" si="7"/>
        <v>#DIV/0!</v>
      </c>
      <c r="V12" s="475">
        <f t="shared" si="7"/>
        <v>1</v>
      </c>
      <c r="W12" s="365"/>
      <c r="X12" s="365"/>
      <c r="Y12" s="365"/>
      <c r="Z12" s="365"/>
      <c r="AA12" s="365"/>
    </row>
    <row r="13" spans="1:27" ht="12" customHeight="1" x14ac:dyDescent="0.25">
      <c r="A13" s="292" t="s">
        <v>1400</v>
      </c>
      <c r="B13" s="815">
        <v>38</v>
      </c>
      <c r="C13" s="816">
        <f t="shared" si="0"/>
        <v>1</v>
      </c>
      <c r="D13" s="815">
        <v>0</v>
      </c>
      <c r="E13" s="816">
        <f t="shared" si="1"/>
        <v>0</v>
      </c>
      <c r="F13" s="817">
        <f t="shared" si="2"/>
        <v>38</v>
      </c>
      <c r="G13" s="818">
        <f t="shared" si="3"/>
        <v>7.9117218405163441E-3</v>
      </c>
      <c r="H13" s="365"/>
      <c r="I13" s="365"/>
      <c r="J13" s="365"/>
      <c r="K13" s="365"/>
      <c r="L13" s="365"/>
      <c r="M13" s="365"/>
      <c r="N13" s="365"/>
      <c r="O13" s="365"/>
      <c r="P13" s="365"/>
      <c r="Q13" s="365"/>
      <c r="R13" s="365"/>
      <c r="S13" s="365"/>
      <c r="T13" s="365"/>
      <c r="U13" s="365"/>
      <c r="V13" s="365"/>
      <c r="W13" s="365"/>
      <c r="X13" s="365"/>
      <c r="Y13" s="365"/>
      <c r="Z13" s="365"/>
      <c r="AA13" s="365"/>
    </row>
    <row r="14" spans="1:27" ht="12" customHeight="1" x14ac:dyDescent="0.25">
      <c r="A14" s="292" t="s">
        <v>138</v>
      </c>
      <c r="B14" s="815">
        <v>0</v>
      </c>
      <c r="C14" s="816">
        <f t="shared" si="0"/>
        <v>0</v>
      </c>
      <c r="D14" s="815">
        <v>3</v>
      </c>
      <c r="E14" s="816">
        <f t="shared" si="1"/>
        <v>1</v>
      </c>
      <c r="F14" s="817">
        <f t="shared" si="2"/>
        <v>3</v>
      </c>
      <c r="G14" s="818">
        <f t="shared" si="3"/>
        <v>6.2460961898813238E-4</v>
      </c>
      <c r="H14" s="365"/>
      <c r="I14" s="365"/>
      <c r="J14" s="365"/>
      <c r="K14" s="365"/>
      <c r="L14" s="365"/>
      <c r="M14" s="365"/>
      <c r="N14" s="365"/>
      <c r="O14" s="365"/>
      <c r="P14" s="365"/>
      <c r="Q14" s="365"/>
      <c r="R14" s="365"/>
      <c r="S14" s="365"/>
      <c r="T14" s="365"/>
      <c r="U14" s="365"/>
      <c r="V14" s="365"/>
      <c r="W14" s="365"/>
      <c r="X14" s="365"/>
      <c r="Y14" s="365"/>
      <c r="Z14" s="365"/>
      <c r="AA14" s="365"/>
    </row>
    <row r="15" spans="1:27" ht="12" customHeight="1" x14ac:dyDescent="0.25">
      <c r="A15" s="292" t="s">
        <v>140</v>
      </c>
      <c r="B15" s="815">
        <v>98</v>
      </c>
      <c r="C15" s="816">
        <f t="shared" si="0"/>
        <v>1</v>
      </c>
      <c r="D15" s="815">
        <v>0</v>
      </c>
      <c r="E15" s="816">
        <f t="shared" si="1"/>
        <v>0</v>
      </c>
      <c r="F15" s="817">
        <f t="shared" si="2"/>
        <v>98</v>
      </c>
      <c r="G15" s="818">
        <f t="shared" si="3"/>
        <v>2.0403914220278992E-2</v>
      </c>
      <c r="H15" s="365"/>
      <c r="I15" s="400" t="s">
        <v>2130</v>
      </c>
      <c r="J15" s="399"/>
      <c r="K15" s="819"/>
      <c r="L15" s="819"/>
      <c r="M15" s="819"/>
      <c r="N15" s="819"/>
      <c r="O15" s="819"/>
      <c r="P15" s="819"/>
      <c r="Q15" s="819"/>
      <c r="R15" s="819"/>
      <c r="S15" s="819"/>
      <c r="T15" s="365"/>
      <c r="U15" s="365"/>
      <c r="V15" s="365"/>
      <c r="W15" s="365"/>
      <c r="X15" s="365"/>
      <c r="Y15" s="365"/>
      <c r="Z15" s="365"/>
      <c r="AA15" s="365"/>
    </row>
    <row r="16" spans="1:27" ht="12" customHeight="1" x14ac:dyDescent="0.25">
      <c r="A16" s="292" t="s">
        <v>2205</v>
      </c>
      <c r="B16" s="815">
        <v>0</v>
      </c>
      <c r="C16" s="816">
        <f t="shared" si="0"/>
        <v>0</v>
      </c>
      <c r="D16" s="815">
        <v>1</v>
      </c>
      <c r="E16" s="816">
        <f t="shared" si="1"/>
        <v>1</v>
      </c>
      <c r="F16" s="817">
        <f t="shared" si="2"/>
        <v>1</v>
      </c>
      <c r="G16" s="818">
        <f t="shared" si="3"/>
        <v>2.0820320632937748E-4</v>
      </c>
      <c r="H16" s="365"/>
      <c r="I16" s="292" t="s">
        <v>736</v>
      </c>
      <c r="J16" s="820">
        <v>0.29897980428898607</v>
      </c>
      <c r="K16" s="365"/>
      <c r="L16" s="365"/>
      <c r="M16" s="365"/>
      <c r="N16" s="365"/>
      <c r="O16" s="365"/>
      <c r="P16" s="365"/>
      <c r="Q16" s="365"/>
      <c r="R16" s="365"/>
      <c r="S16" s="365"/>
      <c r="T16" s="365"/>
      <c r="U16" s="365"/>
      <c r="V16" s="365"/>
      <c r="W16" s="365"/>
      <c r="X16" s="365"/>
      <c r="Y16" s="365"/>
      <c r="Z16" s="365"/>
      <c r="AA16" s="365"/>
    </row>
    <row r="17" spans="1:27" ht="12" customHeight="1" x14ac:dyDescent="0.25">
      <c r="A17" s="292" t="s">
        <v>2512</v>
      </c>
      <c r="B17" s="815">
        <v>0</v>
      </c>
      <c r="C17" s="816">
        <f t="shared" si="0"/>
        <v>0</v>
      </c>
      <c r="D17" s="815">
        <v>1</v>
      </c>
      <c r="E17" s="816">
        <f t="shared" si="1"/>
        <v>1</v>
      </c>
      <c r="F17" s="817">
        <f t="shared" si="2"/>
        <v>1</v>
      </c>
      <c r="G17" s="818">
        <f t="shared" si="3"/>
        <v>2.0820320632937748E-4</v>
      </c>
      <c r="H17" s="365"/>
      <c r="I17" s="292" t="s">
        <v>150</v>
      </c>
      <c r="J17" s="820">
        <v>0.21715594420154069</v>
      </c>
      <c r="K17" s="365"/>
      <c r="L17" s="365"/>
      <c r="M17" s="365"/>
      <c r="N17" s="365"/>
      <c r="O17" s="365"/>
      <c r="P17" s="365"/>
      <c r="Q17" s="365"/>
      <c r="R17" s="365"/>
      <c r="S17" s="365"/>
      <c r="T17" s="365"/>
      <c r="U17" s="365"/>
      <c r="V17" s="365"/>
      <c r="W17" s="365"/>
      <c r="X17" s="365"/>
      <c r="Y17" s="365"/>
      <c r="Z17" s="365"/>
      <c r="AA17" s="365"/>
    </row>
    <row r="18" spans="1:27" ht="12" customHeight="1" x14ac:dyDescent="0.25">
      <c r="A18" s="292" t="s">
        <v>2533</v>
      </c>
      <c r="B18" s="815">
        <v>1</v>
      </c>
      <c r="C18" s="816">
        <f t="shared" si="0"/>
        <v>1</v>
      </c>
      <c r="D18" s="815">
        <v>0</v>
      </c>
      <c r="E18" s="816">
        <f t="shared" si="1"/>
        <v>0</v>
      </c>
      <c r="F18" s="817">
        <f t="shared" si="2"/>
        <v>1</v>
      </c>
      <c r="G18" s="818">
        <f t="shared" si="3"/>
        <v>2.0820320632937748E-4</v>
      </c>
      <c r="H18" s="365"/>
      <c r="I18" s="292" t="s">
        <v>145</v>
      </c>
      <c r="J18" s="820">
        <v>0.12138246929002706</v>
      </c>
      <c r="K18" s="365"/>
      <c r="L18" s="365"/>
      <c r="M18" s="365"/>
      <c r="N18" s="365"/>
      <c r="O18" s="365"/>
      <c r="P18" s="365"/>
      <c r="Q18" s="365"/>
      <c r="R18" s="365"/>
      <c r="S18" s="365"/>
      <c r="T18" s="365"/>
      <c r="U18" s="365"/>
      <c r="V18" s="365"/>
      <c r="W18" s="365"/>
      <c r="X18" s="365"/>
      <c r="Y18" s="365"/>
      <c r="Z18" s="365"/>
      <c r="AA18" s="365"/>
    </row>
    <row r="19" spans="1:27" ht="12" customHeight="1" x14ac:dyDescent="0.25">
      <c r="A19" s="292" t="s">
        <v>1413</v>
      </c>
      <c r="B19" s="815">
        <v>0</v>
      </c>
      <c r="C19" s="816">
        <f t="shared" si="0"/>
        <v>0</v>
      </c>
      <c r="D19" s="815">
        <v>60</v>
      </c>
      <c r="E19" s="816">
        <f t="shared" si="1"/>
        <v>1</v>
      </c>
      <c r="F19" s="817">
        <f t="shared" si="2"/>
        <v>60</v>
      </c>
      <c r="G19" s="818">
        <f t="shared" si="3"/>
        <v>1.2492192379762648E-2</v>
      </c>
      <c r="H19" s="365"/>
      <c r="I19" s="292" t="s">
        <v>126</v>
      </c>
      <c r="J19" s="820">
        <v>6.7457838850718307E-2</v>
      </c>
      <c r="K19" s="365"/>
      <c r="L19" s="365"/>
      <c r="M19" s="365"/>
      <c r="N19" s="365"/>
      <c r="O19" s="365"/>
      <c r="P19" s="365"/>
      <c r="Q19" s="365"/>
      <c r="R19" s="365"/>
      <c r="S19" s="365"/>
      <c r="T19" s="365"/>
      <c r="U19" s="365"/>
      <c r="V19" s="365"/>
      <c r="W19" s="365"/>
      <c r="X19" s="365"/>
      <c r="Y19" s="365"/>
      <c r="Z19" s="365"/>
      <c r="AA19" s="365"/>
    </row>
    <row r="20" spans="1:27" ht="12" customHeight="1" x14ac:dyDescent="0.25">
      <c r="A20" s="292" t="s">
        <v>732</v>
      </c>
      <c r="B20" s="815">
        <v>48</v>
      </c>
      <c r="C20" s="816">
        <f t="shared" si="0"/>
        <v>0.63157894736842102</v>
      </c>
      <c r="D20" s="815">
        <v>28</v>
      </c>
      <c r="E20" s="816">
        <f t="shared" si="1"/>
        <v>0.36842105263157893</v>
      </c>
      <c r="F20" s="817">
        <f t="shared" si="2"/>
        <v>76</v>
      </c>
      <c r="G20" s="818">
        <f t="shared" si="3"/>
        <v>1.5823443681032688E-2</v>
      </c>
      <c r="H20" s="365"/>
      <c r="I20" s="292" t="s">
        <v>133</v>
      </c>
      <c r="J20" s="820">
        <v>5.7047678534249427E-2</v>
      </c>
      <c r="K20" s="365"/>
      <c r="L20" s="365"/>
      <c r="M20" s="365"/>
      <c r="N20" s="365"/>
      <c r="O20" s="365"/>
      <c r="P20" s="365"/>
      <c r="Q20" s="365"/>
      <c r="R20" s="365"/>
      <c r="S20" s="365"/>
      <c r="T20" s="365"/>
      <c r="U20" s="365"/>
      <c r="V20" s="365"/>
      <c r="W20" s="365"/>
      <c r="X20" s="365"/>
      <c r="Y20" s="365"/>
      <c r="Z20" s="365"/>
      <c r="AA20" s="365"/>
    </row>
    <row r="21" spans="1:27" ht="12" customHeight="1" x14ac:dyDescent="0.25">
      <c r="A21" s="292" t="s">
        <v>147</v>
      </c>
      <c r="B21" s="815">
        <v>0</v>
      </c>
      <c r="C21" s="816">
        <f t="shared" si="0"/>
        <v>0</v>
      </c>
      <c r="D21" s="815">
        <v>1</v>
      </c>
      <c r="E21" s="816">
        <f t="shared" si="1"/>
        <v>1</v>
      </c>
      <c r="F21" s="817">
        <f t="shared" si="2"/>
        <v>1</v>
      </c>
      <c r="G21" s="818">
        <f t="shared" si="3"/>
        <v>2.0820320632937748E-4</v>
      </c>
      <c r="H21" s="365"/>
      <c r="I21" s="292" t="s">
        <v>128</v>
      </c>
      <c r="J21" s="820">
        <v>5.2675411201332498E-2</v>
      </c>
      <c r="K21" s="365"/>
      <c r="L21" s="365"/>
      <c r="M21" s="365"/>
      <c r="N21" s="365"/>
      <c r="O21" s="365"/>
      <c r="P21" s="365"/>
      <c r="Q21" s="365"/>
      <c r="R21" s="365"/>
      <c r="S21" s="365"/>
      <c r="T21" s="365"/>
      <c r="U21" s="365"/>
      <c r="V21" s="365"/>
      <c r="W21" s="365"/>
      <c r="X21" s="365"/>
      <c r="Y21" s="365"/>
      <c r="Z21" s="365"/>
      <c r="AA21" s="365"/>
    </row>
    <row r="22" spans="1:27" ht="12" customHeight="1" x14ac:dyDescent="0.25">
      <c r="A22" s="292" t="s">
        <v>128</v>
      </c>
      <c r="B22" s="815">
        <v>163</v>
      </c>
      <c r="C22" s="816">
        <f t="shared" si="0"/>
        <v>0.64426877470355737</v>
      </c>
      <c r="D22" s="815">
        <v>90</v>
      </c>
      <c r="E22" s="816">
        <f t="shared" si="1"/>
        <v>0.35573122529644269</v>
      </c>
      <c r="F22" s="817">
        <f t="shared" si="2"/>
        <v>253</v>
      </c>
      <c r="G22" s="818">
        <f t="shared" si="3"/>
        <v>5.2675411201332498E-2</v>
      </c>
      <c r="H22" s="365"/>
      <c r="I22" s="292" t="s">
        <v>143</v>
      </c>
      <c r="J22" s="820">
        <v>3.8101186758276076E-2</v>
      </c>
      <c r="K22" s="365"/>
      <c r="L22" s="365"/>
      <c r="M22" s="365"/>
      <c r="N22" s="365"/>
      <c r="O22" s="365"/>
      <c r="P22" s="365"/>
      <c r="Q22" s="365"/>
      <c r="R22" s="365"/>
      <c r="S22" s="365"/>
      <c r="T22" s="365"/>
      <c r="U22" s="365"/>
      <c r="V22" s="365"/>
      <c r="W22" s="365"/>
      <c r="X22" s="365"/>
      <c r="Y22" s="365"/>
      <c r="Z22" s="365"/>
      <c r="AA22" s="365"/>
    </row>
    <row r="23" spans="1:27" ht="12" customHeight="1" x14ac:dyDescent="0.25">
      <c r="A23" s="292" t="s">
        <v>143</v>
      </c>
      <c r="B23" s="815">
        <v>166</v>
      </c>
      <c r="C23" s="816">
        <f t="shared" si="0"/>
        <v>0.90710382513661203</v>
      </c>
      <c r="D23" s="815">
        <v>17</v>
      </c>
      <c r="E23" s="816">
        <f t="shared" si="1"/>
        <v>9.2896174863387984E-2</v>
      </c>
      <c r="F23" s="817">
        <f t="shared" si="2"/>
        <v>183</v>
      </c>
      <c r="G23" s="818">
        <f t="shared" si="3"/>
        <v>3.8101186758276076E-2</v>
      </c>
      <c r="H23" s="365"/>
      <c r="I23" s="292" t="s">
        <v>140</v>
      </c>
      <c r="J23" s="820">
        <v>2.0403914220278992E-2</v>
      </c>
      <c r="K23" s="365"/>
      <c r="L23" s="365"/>
      <c r="M23" s="365"/>
      <c r="N23" s="365"/>
      <c r="O23" s="365"/>
      <c r="P23" s="365"/>
      <c r="Q23" s="365"/>
      <c r="R23" s="365"/>
      <c r="S23" s="365"/>
      <c r="T23" s="365"/>
      <c r="U23" s="365"/>
      <c r="V23" s="365"/>
      <c r="W23" s="365"/>
      <c r="X23" s="365"/>
      <c r="Y23" s="365"/>
      <c r="Z23" s="365"/>
      <c r="AA23" s="365"/>
    </row>
    <row r="24" spans="1:27" ht="12" customHeight="1" x14ac:dyDescent="0.25">
      <c r="A24" s="292" t="s">
        <v>149</v>
      </c>
      <c r="B24" s="815">
        <v>35</v>
      </c>
      <c r="C24" s="816">
        <f t="shared" si="0"/>
        <v>0.85365853658536583</v>
      </c>
      <c r="D24" s="815">
        <v>6</v>
      </c>
      <c r="E24" s="816">
        <f t="shared" si="1"/>
        <v>0.14634146341463414</v>
      </c>
      <c r="F24" s="817">
        <f t="shared" si="2"/>
        <v>41</v>
      </c>
      <c r="G24" s="818">
        <f t="shared" si="3"/>
        <v>8.5363314595044756E-3</v>
      </c>
      <c r="H24" s="365"/>
      <c r="I24" s="292" t="s">
        <v>732</v>
      </c>
      <c r="J24" s="820">
        <v>1.5823443681032688E-2</v>
      </c>
      <c r="K24" s="365"/>
      <c r="L24" s="365"/>
      <c r="M24" s="365"/>
      <c r="N24" s="365"/>
      <c r="O24" s="365"/>
      <c r="P24" s="365"/>
      <c r="Q24" s="365"/>
      <c r="R24" s="365"/>
      <c r="S24" s="365"/>
      <c r="T24" s="365"/>
      <c r="U24" s="365"/>
      <c r="V24" s="365"/>
      <c r="W24" s="365"/>
      <c r="X24" s="365"/>
      <c r="Y24" s="365"/>
      <c r="Z24" s="365"/>
      <c r="AA24" s="365"/>
    </row>
    <row r="25" spans="1:27" ht="12" customHeight="1" x14ac:dyDescent="0.25">
      <c r="A25" s="292" t="s">
        <v>250</v>
      </c>
      <c r="B25" s="815">
        <v>50</v>
      </c>
      <c r="C25" s="816">
        <f t="shared" si="0"/>
        <v>1</v>
      </c>
      <c r="D25" s="815">
        <v>0</v>
      </c>
      <c r="E25" s="816">
        <f t="shared" si="1"/>
        <v>0</v>
      </c>
      <c r="F25" s="817">
        <f t="shared" si="2"/>
        <v>50</v>
      </c>
      <c r="G25" s="818">
        <f t="shared" si="3"/>
        <v>1.0410160316468874E-2</v>
      </c>
      <c r="H25" s="365"/>
      <c r="I25" s="292" t="s">
        <v>122</v>
      </c>
      <c r="J25" s="820">
        <v>1.4990630855715179E-2</v>
      </c>
      <c r="K25" s="365"/>
      <c r="L25" s="365"/>
      <c r="M25" s="365"/>
      <c r="N25" s="365"/>
      <c r="O25" s="365"/>
      <c r="P25" s="365"/>
      <c r="Q25" s="365"/>
      <c r="R25" s="365"/>
      <c r="S25" s="365"/>
      <c r="T25" s="365"/>
      <c r="U25" s="365"/>
      <c r="V25" s="365"/>
      <c r="W25" s="365"/>
      <c r="X25" s="365"/>
      <c r="Y25" s="365"/>
      <c r="Z25" s="365"/>
      <c r="AA25" s="365"/>
    </row>
    <row r="26" spans="1:27" ht="12" customHeight="1" x14ac:dyDescent="0.25">
      <c r="A26" s="292" t="s">
        <v>154</v>
      </c>
      <c r="B26" s="815">
        <v>18</v>
      </c>
      <c r="C26" s="816">
        <f t="shared" si="0"/>
        <v>1</v>
      </c>
      <c r="D26" s="815">
        <v>0</v>
      </c>
      <c r="E26" s="816">
        <f t="shared" si="1"/>
        <v>0</v>
      </c>
      <c r="F26" s="817">
        <f t="shared" si="2"/>
        <v>18</v>
      </c>
      <c r="G26" s="818">
        <f t="shared" si="3"/>
        <v>3.7476577139287947E-3</v>
      </c>
      <c r="H26" s="365"/>
      <c r="I26" s="292" t="s">
        <v>1413</v>
      </c>
      <c r="J26" s="820">
        <v>1.2492192379762648E-2</v>
      </c>
      <c r="K26" s="365"/>
      <c r="L26" s="365"/>
      <c r="M26" s="365"/>
      <c r="N26" s="365"/>
      <c r="O26" s="365"/>
      <c r="P26" s="365"/>
      <c r="Q26" s="365"/>
      <c r="R26" s="365"/>
      <c r="S26" s="365"/>
      <c r="T26" s="365"/>
      <c r="U26" s="365"/>
      <c r="V26" s="365"/>
      <c r="W26" s="365"/>
      <c r="X26" s="365"/>
      <c r="Y26" s="365"/>
      <c r="Z26" s="365"/>
      <c r="AA26" s="365"/>
    </row>
    <row r="27" spans="1:27" ht="12" customHeight="1" x14ac:dyDescent="0.25">
      <c r="A27" s="292" t="s">
        <v>2326</v>
      </c>
      <c r="B27" s="815">
        <v>3</v>
      </c>
      <c r="C27" s="816">
        <f t="shared" si="0"/>
        <v>1</v>
      </c>
      <c r="D27" s="815">
        <v>0</v>
      </c>
      <c r="E27" s="816">
        <f t="shared" si="1"/>
        <v>0</v>
      </c>
      <c r="F27" s="817">
        <f t="shared" si="2"/>
        <v>3</v>
      </c>
      <c r="G27" s="818">
        <f t="shared" si="3"/>
        <v>6.2460961898813238E-4</v>
      </c>
      <c r="H27" s="365"/>
      <c r="I27" s="292" t="s">
        <v>250</v>
      </c>
      <c r="J27" s="820">
        <v>1.0410160316468874E-2</v>
      </c>
      <c r="K27" s="365"/>
      <c r="L27" s="365"/>
      <c r="M27" s="365"/>
      <c r="N27" s="365"/>
      <c r="O27" s="365"/>
      <c r="P27" s="365"/>
      <c r="Q27" s="365"/>
      <c r="R27" s="365"/>
      <c r="S27" s="365"/>
      <c r="T27" s="365"/>
      <c r="U27" s="365"/>
      <c r="V27" s="365"/>
      <c r="W27" s="365"/>
      <c r="X27" s="365"/>
      <c r="Y27" s="365"/>
      <c r="Z27" s="365"/>
      <c r="AA27" s="365"/>
    </row>
    <row r="28" spans="1:27" ht="12" customHeight="1" x14ac:dyDescent="0.25">
      <c r="A28" s="292" t="s">
        <v>126</v>
      </c>
      <c r="B28" s="815">
        <v>297</v>
      </c>
      <c r="C28" s="816">
        <f t="shared" si="0"/>
        <v>0.91666666666666663</v>
      </c>
      <c r="D28" s="815">
        <v>27</v>
      </c>
      <c r="E28" s="816">
        <f t="shared" si="1"/>
        <v>8.3333333333333329E-2</v>
      </c>
      <c r="F28" s="817">
        <f t="shared" si="2"/>
        <v>324</v>
      </c>
      <c r="G28" s="818">
        <f t="shared" si="3"/>
        <v>6.7457838850718307E-2</v>
      </c>
      <c r="H28" s="365"/>
      <c r="I28" s="292" t="s">
        <v>124</v>
      </c>
      <c r="J28" s="820">
        <v>9.3691442848219866E-3</v>
      </c>
      <c r="K28" s="365"/>
      <c r="L28" s="365"/>
      <c r="M28" s="365"/>
      <c r="N28" s="365"/>
      <c r="O28" s="365"/>
      <c r="P28" s="365"/>
      <c r="Q28" s="365"/>
      <c r="R28" s="365"/>
      <c r="S28" s="365"/>
      <c r="T28" s="365"/>
      <c r="U28" s="365"/>
      <c r="V28" s="365"/>
      <c r="W28" s="365"/>
      <c r="X28" s="365"/>
      <c r="Y28" s="365"/>
      <c r="Z28" s="365"/>
      <c r="AA28" s="365"/>
    </row>
    <row r="29" spans="1:27" ht="12" customHeight="1" x14ac:dyDescent="0.25">
      <c r="A29" s="292" t="s">
        <v>2477</v>
      </c>
      <c r="B29" s="815">
        <v>0</v>
      </c>
      <c r="C29" s="816">
        <f t="shared" si="0"/>
        <v>0</v>
      </c>
      <c r="D29" s="815">
        <v>1</v>
      </c>
      <c r="E29" s="816">
        <f t="shared" si="1"/>
        <v>1</v>
      </c>
      <c r="F29" s="817">
        <f t="shared" si="2"/>
        <v>1</v>
      </c>
      <c r="G29" s="818">
        <f t="shared" si="3"/>
        <v>2.0820320632937748E-4</v>
      </c>
      <c r="H29" s="365"/>
      <c r="I29" s="292" t="s">
        <v>733</v>
      </c>
      <c r="J29" s="820">
        <v>8.9527378721632311E-3</v>
      </c>
      <c r="K29" s="365"/>
      <c r="L29" s="365"/>
      <c r="M29" s="365"/>
      <c r="N29" s="365"/>
      <c r="O29" s="365"/>
      <c r="P29" s="365"/>
      <c r="Q29" s="365"/>
      <c r="R29" s="365"/>
      <c r="S29" s="365"/>
      <c r="T29" s="365"/>
      <c r="U29" s="365"/>
      <c r="V29" s="365"/>
      <c r="W29" s="365"/>
      <c r="X29" s="365"/>
      <c r="Y29" s="365"/>
      <c r="Z29" s="365"/>
      <c r="AA29" s="365"/>
    </row>
    <row r="30" spans="1:27" ht="12" customHeight="1" x14ac:dyDescent="0.25">
      <c r="A30" s="292" t="s">
        <v>748</v>
      </c>
      <c r="B30" s="815">
        <v>0</v>
      </c>
      <c r="C30" s="816">
        <f t="shared" si="0"/>
        <v>0</v>
      </c>
      <c r="D30" s="815">
        <v>4</v>
      </c>
      <c r="E30" s="816">
        <f t="shared" si="1"/>
        <v>1</v>
      </c>
      <c r="F30" s="817">
        <f t="shared" ref="F30:F40" si="8">+B30+D30</f>
        <v>4</v>
      </c>
      <c r="G30" s="818">
        <f t="shared" si="3"/>
        <v>8.3281282531750991E-4</v>
      </c>
      <c r="H30" s="365"/>
      <c r="I30" s="292" t="s">
        <v>149</v>
      </c>
      <c r="J30" s="820">
        <v>8.5363314595044756E-3</v>
      </c>
      <c r="K30" s="365"/>
      <c r="L30" s="365"/>
      <c r="M30" s="365"/>
      <c r="N30" s="365"/>
      <c r="O30" s="365"/>
      <c r="P30" s="365"/>
      <c r="Q30" s="365"/>
      <c r="R30" s="365"/>
      <c r="S30" s="365"/>
      <c r="T30" s="365"/>
      <c r="U30" s="365"/>
      <c r="V30" s="365"/>
      <c r="W30" s="365"/>
      <c r="X30" s="365"/>
      <c r="Y30" s="365"/>
      <c r="Z30" s="365"/>
      <c r="AA30" s="365"/>
    </row>
    <row r="31" spans="1:27" ht="12" customHeight="1" x14ac:dyDescent="0.25">
      <c r="A31" s="292" t="s">
        <v>135</v>
      </c>
      <c r="B31" s="815">
        <v>0</v>
      </c>
      <c r="C31" s="816">
        <f t="shared" si="0"/>
        <v>0</v>
      </c>
      <c r="D31" s="815">
        <v>6</v>
      </c>
      <c r="E31" s="816">
        <f t="shared" si="1"/>
        <v>1</v>
      </c>
      <c r="F31" s="817">
        <f t="shared" si="8"/>
        <v>6</v>
      </c>
      <c r="G31" s="818">
        <f t="shared" si="3"/>
        <v>1.2492192379762648E-3</v>
      </c>
      <c r="H31" s="365"/>
      <c r="I31" s="292" t="s">
        <v>1400</v>
      </c>
      <c r="J31" s="820">
        <v>7.9117218405163441E-3</v>
      </c>
      <c r="K31" s="365"/>
      <c r="L31" s="365"/>
      <c r="M31" s="365"/>
      <c r="N31" s="365"/>
      <c r="O31" s="365"/>
      <c r="P31" s="365"/>
      <c r="Q31" s="365"/>
      <c r="R31" s="365"/>
      <c r="S31" s="365"/>
      <c r="T31" s="365"/>
      <c r="U31" s="365"/>
      <c r="V31" s="365"/>
      <c r="W31" s="365"/>
      <c r="X31" s="365"/>
      <c r="Y31" s="365"/>
      <c r="Z31" s="365"/>
      <c r="AA31" s="365"/>
    </row>
    <row r="32" spans="1:27" ht="12" customHeight="1" x14ac:dyDescent="0.25">
      <c r="A32" s="292" t="s">
        <v>145</v>
      </c>
      <c r="B32" s="815">
        <v>92</v>
      </c>
      <c r="C32" s="816">
        <f t="shared" si="0"/>
        <v>0.15780445969125215</v>
      </c>
      <c r="D32" s="815">
        <v>491</v>
      </c>
      <c r="E32" s="816">
        <f t="shared" si="1"/>
        <v>0.84219554030874788</v>
      </c>
      <c r="F32" s="817">
        <f t="shared" si="8"/>
        <v>583</v>
      </c>
      <c r="G32" s="818">
        <f t="shared" si="3"/>
        <v>0.12138246929002706</v>
      </c>
      <c r="H32" s="365"/>
      <c r="I32" s="292" t="s">
        <v>167</v>
      </c>
      <c r="J32" s="820">
        <v>5.4132833645638145E-3</v>
      </c>
      <c r="K32" s="365"/>
      <c r="L32" s="365"/>
      <c r="M32" s="365"/>
      <c r="N32" s="365"/>
      <c r="O32" s="365"/>
      <c r="P32" s="365"/>
      <c r="Q32" s="365"/>
      <c r="R32" s="365"/>
      <c r="S32" s="365"/>
      <c r="T32" s="365"/>
      <c r="U32" s="365"/>
      <c r="V32" s="365"/>
      <c r="W32" s="365"/>
      <c r="X32" s="365"/>
      <c r="Y32" s="365"/>
      <c r="Z32" s="365"/>
      <c r="AA32" s="365"/>
    </row>
    <row r="33" spans="1:27" ht="12" customHeight="1" x14ac:dyDescent="0.25">
      <c r="A33" s="292" t="s">
        <v>150</v>
      </c>
      <c r="B33" s="815">
        <v>108</v>
      </c>
      <c r="C33" s="816">
        <f t="shared" si="0"/>
        <v>0.10354745925215723</v>
      </c>
      <c r="D33" s="815">
        <v>935</v>
      </c>
      <c r="E33" s="816">
        <f t="shared" si="1"/>
        <v>0.89645254074784275</v>
      </c>
      <c r="F33" s="817">
        <f t="shared" si="8"/>
        <v>1043</v>
      </c>
      <c r="G33" s="818">
        <f t="shared" si="3"/>
        <v>0.21715594420154069</v>
      </c>
      <c r="H33" s="365"/>
      <c r="I33" s="292" t="s">
        <v>2409</v>
      </c>
      <c r="J33" s="820">
        <v>3.955860920258172E-3</v>
      </c>
      <c r="K33" s="365"/>
      <c r="L33" s="365"/>
      <c r="M33" s="365"/>
      <c r="N33" s="365"/>
      <c r="O33" s="365"/>
      <c r="P33" s="365"/>
      <c r="Q33" s="365"/>
      <c r="R33" s="365"/>
      <c r="S33" s="365"/>
      <c r="T33" s="365"/>
      <c r="U33" s="365"/>
      <c r="V33" s="365"/>
      <c r="W33" s="365"/>
      <c r="X33" s="365"/>
      <c r="Y33" s="365"/>
      <c r="Z33" s="365"/>
      <c r="AA33" s="365"/>
    </row>
    <row r="34" spans="1:27" ht="12" customHeight="1" x14ac:dyDescent="0.25">
      <c r="A34" s="292" t="s">
        <v>133</v>
      </c>
      <c r="B34" s="815">
        <v>0</v>
      </c>
      <c r="C34" s="816">
        <f t="shared" si="0"/>
        <v>0</v>
      </c>
      <c r="D34" s="815">
        <v>274</v>
      </c>
      <c r="E34" s="816">
        <f t="shared" si="1"/>
        <v>1</v>
      </c>
      <c r="F34" s="817">
        <f t="shared" si="8"/>
        <v>274</v>
      </c>
      <c r="G34" s="818">
        <f t="shared" si="3"/>
        <v>5.7047678534249427E-2</v>
      </c>
      <c r="H34" s="365"/>
      <c r="I34" s="292" t="s">
        <v>153</v>
      </c>
      <c r="J34" s="820">
        <v>3.955860920258172E-3</v>
      </c>
      <c r="K34" s="365"/>
      <c r="L34" s="365"/>
      <c r="M34" s="365"/>
      <c r="N34" s="365"/>
      <c r="O34" s="365"/>
      <c r="P34" s="365"/>
      <c r="Q34" s="365"/>
      <c r="R34" s="365"/>
      <c r="S34" s="365"/>
      <c r="T34" s="365"/>
      <c r="U34" s="365"/>
      <c r="V34" s="365"/>
      <c r="W34" s="365"/>
      <c r="X34" s="365"/>
      <c r="Y34" s="365"/>
      <c r="Z34" s="365"/>
      <c r="AA34" s="365"/>
    </row>
    <row r="35" spans="1:27" ht="12" customHeight="1" x14ac:dyDescent="0.25">
      <c r="A35" s="292" t="s">
        <v>1777</v>
      </c>
      <c r="B35" s="815">
        <v>0</v>
      </c>
      <c r="C35" s="816">
        <f t="shared" si="0"/>
        <v>0</v>
      </c>
      <c r="D35" s="815">
        <v>1</v>
      </c>
      <c r="E35" s="816">
        <f t="shared" si="1"/>
        <v>1</v>
      </c>
      <c r="F35" s="817">
        <f t="shared" si="8"/>
        <v>1</v>
      </c>
      <c r="G35" s="818">
        <f t="shared" si="3"/>
        <v>2.0820320632937748E-4</v>
      </c>
      <c r="H35" s="365"/>
      <c r="I35" s="292" t="s">
        <v>154</v>
      </c>
      <c r="J35" s="820">
        <v>3.7476577139287947E-3</v>
      </c>
      <c r="K35" s="365"/>
      <c r="L35" s="365"/>
      <c r="M35" s="365"/>
      <c r="N35" s="365"/>
      <c r="O35" s="365"/>
      <c r="P35" s="365"/>
      <c r="Q35" s="365"/>
      <c r="R35" s="365"/>
      <c r="S35" s="365"/>
      <c r="T35" s="365"/>
      <c r="U35" s="365"/>
      <c r="V35" s="365"/>
      <c r="W35" s="365"/>
      <c r="X35" s="365"/>
      <c r="Y35" s="365"/>
      <c r="Z35" s="365"/>
      <c r="AA35" s="365"/>
    </row>
    <row r="36" spans="1:27" ht="12" customHeight="1" x14ac:dyDescent="0.25">
      <c r="A36" s="292" t="s">
        <v>2169</v>
      </c>
      <c r="B36" s="815">
        <v>0</v>
      </c>
      <c r="C36" s="816">
        <f t="shared" si="0"/>
        <v>0</v>
      </c>
      <c r="D36" s="815">
        <v>3</v>
      </c>
      <c r="E36" s="816">
        <f t="shared" si="1"/>
        <v>1</v>
      </c>
      <c r="F36" s="817">
        <f t="shared" si="8"/>
        <v>3</v>
      </c>
      <c r="G36" s="818">
        <f t="shared" si="3"/>
        <v>6.2460961898813238E-4</v>
      </c>
      <c r="H36" s="365"/>
      <c r="I36" s="292" t="s">
        <v>1957</v>
      </c>
      <c r="J36" s="820">
        <v>3.539454507599417E-3</v>
      </c>
      <c r="K36" s="365"/>
      <c r="L36" s="365"/>
      <c r="M36" s="365"/>
      <c r="N36" s="365"/>
      <c r="O36" s="365"/>
      <c r="P36" s="365"/>
      <c r="Q36" s="365"/>
      <c r="R36" s="365"/>
      <c r="S36" s="365"/>
      <c r="T36" s="365"/>
      <c r="U36" s="365"/>
      <c r="V36" s="365"/>
      <c r="W36" s="365"/>
      <c r="X36" s="365"/>
      <c r="Y36" s="365"/>
      <c r="Z36" s="365"/>
      <c r="AA36" s="365"/>
    </row>
    <row r="37" spans="1:27" ht="12" customHeight="1" x14ac:dyDescent="0.25">
      <c r="A37" s="292" t="s">
        <v>130</v>
      </c>
      <c r="B37" s="815">
        <v>0</v>
      </c>
      <c r="C37" s="816">
        <f t="shared" si="0"/>
        <v>0</v>
      </c>
      <c r="D37" s="815">
        <v>1</v>
      </c>
      <c r="E37" s="816">
        <f t="shared" si="1"/>
        <v>1</v>
      </c>
      <c r="F37" s="817">
        <f t="shared" si="8"/>
        <v>1</v>
      </c>
      <c r="G37" s="818">
        <f t="shared" si="3"/>
        <v>2.0820320632937748E-4</v>
      </c>
      <c r="H37" s="365"/>
      <c r="I37" s="292" t="s">
        <v>134</v>
      </c>
      <c r="J37" s="820">
        <v>2.0820320632937749E-3</v>
      </c>
      <c r="K37" s="365"/>
      <c r="L37" s="365"/>
      <c r="M37" s="365"/>
      <c r="N37" s="365"/>
      <c r="O37" s="365"/>
      <c r="P37" s="365"/>
      <c r="Q37" s="365"/>
      <c r="R37" s="365"/>
      <c r="S37" s="365"/>
      <c r="T37" s="365"/>
      <c r="U37" s="365"/>
      <c r="V37" s="365"/>
      <c r="W37" s="365"/>
      <c r="X37" s="365"/>
      <c r="Y37" s="365"/>
      <c r="Z37" s="365"/>
      <c r="AA37" s="365"/>
    </row>
    <row r="38" spans="1:27" ht="12" customHeight="1" x14ac:dyDescent="0.25">
      <c r="A38" s="292" t="s">
        <v>2398</v>
      </c>
      <c r="B38" s="815">
        <v>0</v>
      </c>
      <c r="C38" s="816">
        <f t="shared" si="0"/>
        <v>0</v>
      </c>
      <c r="D38" s="815">
        <v>1</v>
      </c>
      <c r="E38" s="816">
        <f t="shared" si="1"/>
        <v>1</v>
      </c>
      <c r="F38" s="817">
        <f t="shared" si="8"/>
        <v>1</v>
      </c>
      <c r="G38" s="818">
        <f t="shared" si="3"/>
        <v>2.0820320632937748E-4</v>
      </c>
      <c r="H38" s="365"/>
      <c r="I38" s="292" t="s">
        <v>127</v>
      </c>
      <c r="J38" s="820">
        <v>1.8738288569643974E-3</v>
      </c>
      <c r="K38" s="365"/>
      <c r="L38" s="365"/>
      <c r="M38" s="365"/>
      <c r="N38" s="365"/>
      <c r="O38" s="365"/>
      <c r="P38" s="365"/>
      <c r="Q38" s="365"/>
      <c r="R38" s="365"/>
      <c r="S38" s="365"/>
      <c r="T38" s="365"/>
      <c r="U38" s="365"/>
      <c r="V38" s="365"/>
      <c r="W38" s="365"/>
      <c r="X38" s="365"/>
      <c r="Y38" s="365"/>
      <c r="Z38" s="365"/>
      <c r="AA38" s="365"/>
    </row>
    <row r="39" spans="1:27" ht="12" customHeight="1" x14ac:dyDescent="0.25">
      <c r="A39" s="292" t="s">
        <v>141</v>
      </c>
      <c r="B39" s="815">
        <v>0</v>
      </c>
      <c r="C39" s="816">
        <f t="shared" si="0"/>
        <v>0</v>
      </c>
      <c r="D39" s="815">
        <v>4</v>
      </c>
      <c r="E39" s="816">
        <f t="shared" si="1"/>
        <v>1</v>
      </c>
      <c r="F39" s="817">
        <f t="shared" si="8"/>
        <v>4</v>
      </c>
      <c r="G39" s="818">
        <f t="shared" si="3"/>
        <v>8.3281282531750991E-4</v>
      </c>
      <c r="H39" s="365"/>
      <c r="I39" s="292" t="s">
        <v>2150</v>
      </c>
      <c r="J39" s="820">
        <v>1.4574224443056423E-3</v>
      </c>
      <c r="K39" s="365"/>
      <c r="L39" s="365"/>
      <c r="M39" s="365"/>
      <c r="N39" s="365"/>
      <c r="O39" s="365"/>
      <c r="P39" s="365"/>
      <c r="Q39" s="365"/>
      <c r="R39" s="365"/>
      <c r="S39" s="365"/>
      <c r="T39" s="365"/>
      <c r="U39" s="365"/>
      <c r="V39" s="365"/>
      <c r="W39" s="365"/>
      <c r="X39" s="365"/>
      <c r="Y39" s="365"/>
      <c r="Z39" s="365"/>
      <c r="AA39" s="365"/>
    </row>
    <row r="40" spans="1:27" ht="12" customHeight="1" x14ac:dyDescent="0.25">
      <c r="A40" s="292" t="s">
        <v>1957</v>
      </c>
      <c r="B40" s="815">
        <v>3</v>
      </c>
      <c r="C40" s="816">
        <f t="shared" si="0"/>
        <v>0.17647058823529413</v>
      </c>
      <c r="D40" s="815">
        <v>14</v>
      </c>
      <c r="E40" s="816">
        <f t="shared" si="1"/>
        <v>0.82352941176470584</v>
      </c>
      <c r="F40" s="817">
        <f t="shared" si="8"/>
        <v>17</v>
      </c>
      <c r="G40" s="818">
        <f t="shared" si="3"/>
        <v>3.539454507599417E-3</v>
      </c>
      <c r="H40" s="365"/>
      <c r="I40" s="292" t="s">
        <v>1506</v>
      </c>
      <c r="J40" s="820">
        <v>1.4574224443056423E-3</v>
      </c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  <c r="X40" s="365"/>
      <c r="Y40" s="365"/>
      <c r="Z40" s="365"/>
      <c r="AA40" s="365"/>
    </row>
    <row r="41" spans="1:27" ht="12" customHeight="1" x14ac:dyDescent="0.25">
      <c r="A41" s="292" t="s">
        <v>736</v>
      </c>
      <c r="B41" s="815">
        <v>11</v>
      </c>
      <c r="C41" s="816">
        <f t="shared" si="0"/>
        <v>7.6601671309192198E-3</v>
      </c>
      <c r="D41" s="815">
        <v>1425</v>
      </c>
      <c r="E41" s="816">
        <f t="shared" si="1"/>
        <v>0.99233983286908078</v>
      </c>
      <c r="F41" s="817">
        <f t="shared" ref="F41:F52" si="9">+B41+D41</f>
        <v>1436</v>
      </c>
      <c r="G41" s="818">
        <f t="shared" si="3"/>
        <v>0.29897980428898607</v>
      </c>
      <c r="H41" s="365"/>
      <c r="I41" s="292" t="s">
        <v>135</v>
      </c>
      <c r="J41" s="820">
        <v>1.2492192379762648E-3</v>
      </c>
      <c r="K41" s="365"/>
      <c r="L41" s="365"/>
      <c r="M41" s="365"/>
      <c r="N41" s="365"/>
      <c r="O41" s="365"/>
      <c r="P41" s="365"/>
      <c r="Q41" s="365"/>
      <c r="R41" s="365"/>
      <c r="S41" s="365"/>
      <c r="T41" s="365"/>
      <c r="U41" s="365"/>
      <c r="V41" s="365"/>
      <c r="W41" s="365"/>
      <c r="X41" s="365"/>
      <c r="Y41" s="365"/>
      <c r="Z41" s="365"/>
      <c r="AA41" s="365"/>
    </row>
    <row r="42" spans="1:27" ht="12" customHeight="1" x14ac:dyDescent="0.25">
      <c r="A42" s="292" t="s">
        <v>2478</v>
      </c>
      <c r="B42" s="815">
        <v>0</v>
      </c>
      <c r="C42" s="816">
        <f t="shared" si="0"/>
        <v>0</v>
      </c>
      <c r="D42" s="815">
        <v>1</v>
      </c>
      <c r="E42" s="816">
        <f t="shared" si="1"/>
        <v>1</v>
      </c>
      <c r="F42" s="817">
        <f t="shared" si="9"/>
        <v>1</v>
      </c>
      <c r="G42" s="818">
        <f t="shared" si="3"/>
        <v>2.0820320632937748E-4</v>
      </c>
      <c r="H42" s="365"/>
      <c r="I42" s="292" t="s">
        <v>2511</v>
      </c>
      <c r="J42" s="821">
        <v>8.3281282531750991E-4</v>
      </c>
      <c r="K42" s="365"/>
      <c r="L42" s="365"/>
      <c r="M42" s="365"/>
      <c r="N42" s="365"/>
      <c r="O42" s="365"/>
      <c r="P42" s="365"/>
      <c r="Q42" s="365"/>
      <c r="R42" s="365"/>
      <c r="S42" s="365"/>
      <c r="T42" s="365"/>
      <c r="U42" s="365"/>
      <c r="V42" s="365"/>
      <c r="W42" s="365"/>
      <c r="X42" s="365"/>
      <c r="Y42" s="365"/>
      <c r="Z42" s="365"/>
      <c r="AA42" s="365"/>
    </row>
    <row r="43" spans="1:27" ht="12" customHeight="1" x14ac:dyDescent="0.25">
      <c r="A43" s="292" t="s">
        <v>733</v>
      </c>
      <c r="B43" s="815">
        <v>42</v>
      </c>
      <c r="C43" s="816">
        <f t="shared" si="0"/>
        <v>0.97674418604651159</v>
      </c>
      <c r="D43" s="815">
        <v>1</v>
      </c>
      <c r="E43" s="816">
        <f t="shared" si="1"/>
        <v>2.3255813953488372E-2</v>
      </c>
      <c r="F43" s="817">
        <f t="shared" si="9"/>
        <v>43</v>
      </c>
      <c r="G43" s="818">
        <f t="shared" si="3"/>
        <v>8.9527378721632311E-3</v>
      </c>
      <c r="H43" s="365"/>
      <c r="I43" s="292" t="s">
        <v>711</v>
      </c>
      <c r="J43" s="820">
        <v>8.3281282531750991E-4</v>
      </c>
      <c r="K43" s="365"/>
      <c r="L43" s="365"/>
      <c r="M43" s="365"/>
      <c r="N43" s="365"/>
      <c r="O43" s="365"/>
      <c r="P43" s="365"/>
      <c r="Q43" s="365"/>
      <c r="R43" s="365"/>
      <c r="S43" s="365"/>
      <c r="T43" s="365"/>
      <c r="U43" s="365"/>
      <c r="V43" s="365"/>
      <c r="W43" s="365"/>
      <c r="X43" s="365"/>
      <c r="Y43" s="365"/>
      <c r="Z43" s="365"/>
      <c r="AA43" s="365"/>
    </row>
    <row r="44" spans="1:27" ht="12" customHeight="1" x14ac:dyDescent="0.25">
      <c r="A44" s="292" t="s">
        <v>148</v>
      </c>
      <c r="B44" s="815">
        <v>0</v>
      </c>
      <c r="C44" s="816">
        <f t="shared" si="0"/>
        <v>0</v>
      </c>
      <c r="D44" s="815">
        <v>3</v>
      </c>
      <c r="E44" s="816">
        <f t="shared" si="1"/>
        <v>1</v>
      </c>
      <c r="F44" s="817">
        <f t="shared" si="9"/>
        <v>3</v>
      </c>
      <c r="G44" s="818">
        <f t="shared" si="3"/>
        <v>6.2460961898813238E-4</v>
      </c>
      <c r="H44" s="365"/>
      <c r="I44" s="292" t="s">
        <v>748</v>
      </c>
      <c r="J44" s="820">
        <v>8.3281282531750991E-4</v>
      </c>
      <c r="K44" s="365"/>
      <c r="L44" s="365"/>
      <c r="M44" s="365"/>
      <c r="N44" s="365"/>
      <c r="O44" s="365"/>
      <c r="P44" s="365"/>
      <c r="Q44" s="365"/>
      <c r="R44" s="365"/>
      <c r="S44" s="365"/>
      <c r="T44" s="365"/>
      <c r="U44" s="365"/>
      <c r="V44" s="365"/>
      <c r="W44" s="365"/>
      <c r="X44" s="365"/>
      <c r="Y44" s="365"/>
      <c r="Z44" s="365"/>
      <c r="AA44" s="365"/>
    </row>
    <row r="45" spans="1:27" ht="12" customHeight="1" x14ac:dyDescent="0.25">
      <c r="A45" s="292" t="s">
        <v>167</v>
      </c>
      <c r="B45" s="815">
        <v>26</v>
      </c>
      <c r="C45" s="816">
        <f t="shared" si="0"/>
        <v>1</v>
      </c>
      <c r="D45" s="815">
        <v>0</v>
      </c>
      <c r="E45" s="816">
        <f t="shared" si="1"/>
        <v>0</v>
      </c>
      <c r="F45" s="817">
        <f t="shared" si="9"/>
        <v>26</v>
      </c>
      <c r="G45" s="818">
        <f t="shared" si="3"/>
        <v>5.4132833645638145E-3</v>
      </c>
      <c r="H45" s="365"/>
      <c r="I45" s="292" t="s">
        <v>141</v>
      </c>
      <c r="J45" s="820">
        <v>8.3281282531750991E-4</v>
      </c>
      <c r="K45" s="365"/>
      <c r="L45" s="365"/>
      <c r="M45" s="365"/>
      <c r="N45" s="365"/>
      <c r="O45" s="365"/>
      <c r="P45" s="365"/>
      <c r="Q45" s="365"/>
      <c r="R45" s="365"/>
      <c r="S45" s="365"/>
      <c r="T45" s="365"/>
      <c r="U45" s="365"/>
      <c r="V45" s="365"/>
      <c r="W45" s="365"/>
      <c r="X45" s="365"/>
      <c r="Y45" s="365"/>
      <c r="Z45" s="365"/>
      <c r="AA45" s="365"/>
    </row>
    <row r="46" spans="1:27" ht="12" customHeight="1" x14ac:dyDescent="0.25">
      <c r="A46" s="292" t="s">
        <v>122</v>
      </c>
      <c r="B46" s="815">
        <v>0</v>
      </c>
      <c r="C46" s="816">
        <f t="shared" si="0"/>
        <v>0</v>
      </c>
      <c r="D46" s="815">
        <v>72</v>
      </c>
      <c r="E46" s="816">
        <f t="shared" si="1"/>
        <v>1</v>
      </c>
      <c r="F46" s="817">
        <f t="shared" si="9"/>
        <v>72</v>
      </c>
      <c r="G46" s="818">
        <f t="shared" si="3"/>
        <v>1.4990630855715179E-2</v>
      </c>
      <c r="H46" s="365"/>
      <c r="I46" s="292" t="s">
        <v>1845</v>
      </c>
      <c r="J46" s="820">
        <v>6.2460961898813238E-4</v>
      </c>
      <c r="K46" s="365"/>
      <c r="L46" s="365"/>
      <c r="M46" s="365"/>
      <c r="N46" s="365"/>
      <c r="O46" s="365"/>
      <c r="P46" s="365"/>
      <c r="Q46" s="365"/>
      <c r="R46" s="365"/>
      <c r="S46" s="365"/>
      <c r="T46" s="365"/>
      <c r="U46" s="365"/>
      <c r="V46" s="365"/>
      <c r="W46" s="365"/>
      <c r="X46" s="365"/>
      <c r="Y46" s="365"/>
      <c r="Z46" s="365"/>
      <c r="AA46" s="365"/>
    </row>
    <row r="47" spans="1:27" ht="12" customHeight="1" x14ac:dyDescent="0.25">
      <c r="A47" s="292" t="s">
        <v>2536</v>
      </c>
      <c r="B47" s="815">
        <v>0</v>
      </c>
      <c r="C47" s="816">
        <f t="shared" si="0"/>
        <v>0</v>
      </c>
      <c r="D47" s="815">
        <v>1</v>
      </c>
      <c r="E47" s="816">
        <f t="shared" si="1"/>
        <v>1</v>
      </c>
      <c r="F47" s="817">
        <f t="shared" si="9"/>
        <v>1</v>
      </c>
      <c r="G47" s="818">
        <f t="shared" ref="G47:G52" si="10">+F47/$F$53</f>
        <v>2.0820320632937748E-4</v>
      </c>
      <c r="H47" s="365"/>
      <c r="I47" s="292" t="s">
        <v>138</v>
      </c>
      <c r="J47" s="820">
        <v>6.2460961898813238E-4</v>
      </c>
      <c r="K47" s="365"/>
      <c r="L47" s="365"/>
      <c r="M47" s="365"/>
      <c r="N47" s="365"/>
      <c r="O47" s="365"/>
      <c r="P47" s="365"/>
      <c r="Q47" s="365"/>
      <c r="R47" s="365"/>
      <c r="S47" s="365"/>
      <c r="T47" s="365"/>
      <c r="U47" s="365"/>
      <c r="V47" s="365"/>
      <c r="W47" s="365"/>
      <c r="X47" s="365"/>
      <c r="Y47" s="365"/>
      <c r="Z47" s="365"/>
      <c r="AA47" s="365"/>
    </row>
    <row r="48" spans="1:27" ht="12" customHeight="1" x14ac:dyDescent="0.25">
      <c r="A48" s="292" t="s">
        <v>124</v>
      </c>
      <c r="B48" s="815">
        <v>42</v>
      </c>
      <c r="C48" s="816">
        <f t="shared" si="0"/>
        <v>0.93333333333333335</v>
      </c>
      <c r="D48" s="815">
        <v>3</v>
      </c>
      <c r="E48" s="816">
        <f t="shared" si="1"/>
        <v>6.6666666666666666E-2</v>
      </c>
      <c r="F48" s="817">
        <f t="shared" si="9"/>
        <v>45</v>
      </c>
      <c r="G48" s="818">
        <f t="shared" si="10"/>
        <v>9.3691442848219866E-3</v>
      </c>
      <c r="H48" s="365"/>
      <c r="I48" s="292" t="s">
        <v>2326</v>
      </c>
      <c r="J48" s="820">
        <v>6.2460961898813238E-4</v>
      </c>
      <c r="K48" s="365"/>
      <c r="L48" s="365"/>
      <c r="M48" s="365"/>
      <c r="N48" s="365"/>
      <c r="O48" s="365"/>
      <c r="P48" s="365"/>
      <c r="Q48" s="365"/>
      <c r="R48" s="365"/>
      <c r="S48" s="365"/>
      <c r="T48" s="365"/>
      <c r="U48" s="365"/>
      <c r="V48" s="365"/>
      <c r="W48" s="365"/>
      <c r="X48" s="365"/>
      <c r="Y48" s="365"/>
      <c r="Z48" s="365"/>
      <c r="AA48" s="365"/>
    </row>
    <row r="49" spans="1:27" ht="12" customHeight="1" x14ac:dyDescent="0.25">
      <c r="A49" s="292" t="s">
        <v>153</v>
      </c>
      <c r="B49" s="815">
        <v>7</v>
      </c>
      <c r="C49" s="816">
        <f t="shared" si="0"/>
        <v>0.36842105263157893</v>
      </c>
      <c r="D49" s="815">
        <v>12</v>
      </c>
      <c r="E49" s="816">
        <f t="shared" si="1"/>
        <v>0.63157894736842102</v>
      </c>
      <c r="F49" s="817">
        <f t="shared" si="9"/>
        <v>19</v>
      </c>
      <c r="G49" s="818">
        <f t="shared" si="10"/>
        <v>3.955860920258172E-3</v>
      </c>
      <c r="H49" s="365"/>
      <c r="I49" s="292" t="s">
        <v>2169</v>
      </c>
      <c r="J49" s="820">
        <v>6.2460961898813238E-4</v>
      </c>
      <c r="K49" s="365"/>
      <c r="L49" s="365"/>
      <c r="M49" s="365"/>
      <c r="N49" s="365"/>
      <c r="O49" s="365"/>
      <c r="P49" s="365"/>
      <c r="Q49" s="365"/>
      <c r="R49" s="365"/>
      <c r="S49" s="365"/>
      <c r="T49" s="365"/>
      <c r="U49" s="365"/>
      <c r="V49" s="365"/>
      <c r="W49" s="365"/>
      <c r="X49" s="365"/>
      <c r="Y49" s="365"/>
      <c r="Z49" s="365"/>
      <c r="AA49" s="365"/>
    </row>
    <row r="50" spans="1:27" ht="12" customHeight="1" x14ac:dyDescent="0.25">
      <c r="A50" s="292" t="s">
        <v>1506</v>
      </c>
      <c r="B50" s="815">
        <v>4</v>
      </c>
      <c r="C50" s="816">
        <f t="shared" si="0"/>
        <v>0.5714285714285714</v>
      </c>
      <c r="D50" s="815">
        <v>3</v>
      </c>
      <c r="E50" s="816">
        <f t="shared" si="1"/>
        <v>0.42857142857142855</v>
      </c>
      <c r="F50" s="817">
        <f t="shared" si="9"/>
        <v>7</v>
      </c>
      <c r="G50" s="818">
        <f t="shared" si="10"/>
        <v>1.4574224443056423E-3</v>
      </c>
      <c r="H50" s="365"/>
      <c r="I50" s="292" t="s">
        <v>148</v>
      </c>
      <c r="J50" s="820">
        <v>6.2460961898813238E-4</v>
      </c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  <c r="X50" s="365"/>
      <c r="Y50" s="365"/>
      <c r="Z50" s="365"/>
      <c r="AA50" s="365"/>
    </row>
    <row r="51" spans="1:27" ht="12" customHeight="1" x14ac:dyDescent="0.25">
      <c r="A51" s="292" t="s">
        <v>2434</v>
      </c>
      <c r="B51" s="815">
        <v>1</v>
      </c>
      <c r="C51" s="816">
        <f t="shared" si="0"/>
        <v>1</v>
      </c>
      <c r="D51" s="815">
        <v>0</v>
      </c>
      <c r="E51" s="816">
        <f t="shared" si="1"/>
        <v>0</v>
      </c>
      <c r="F51" s="817">
        <f t="shared" si="9"/>
        <v>1</v>
      </c>
      <c r="G51" s="818">
        <f t="shared" si="10"/>
        <v>2.0820320632937748E-4</v>
      </c>
      <c r="H51" s="365"/>
      <c r="I51" s="292" t="s">
        <v>2263</v>
      </c>
      <c r="J51" s="820">
        <v>4.1640641265875496E-4</v>
      </c>
      <c r="K51" s="365"/>
      <c r="L51" s="365"/>
      <c r="M51" s="365"/>
      <c r="N51" s="365"/>
      <c r="O51" s="365"/>
      <c r="P51" s="365"/>
      <c r="Q51" s="365"/>
      <c r="R51" s="365"/>
      <c r="S51" s="365"/>
      <c r="T51" s="365"/>
      <c r="U51" s="365"/>
      <c r="V51" s="365"/>
      <c r="W51" s="365"/>
      <c r="X51" s="365"/>
      <c r="Y51" s="365"/>
      <c r="Z51" s="365"/>
      <c r="AA51" s="365"/>
    </row>
    <row r="52" spans="1:27" ht="12" customHeight="1" x14ac:dyDescent="0.25">
      <c r="A52" s="292" t="s">
        <v>1969</v>
      </c>
      <c r="B52" s="815">
        <v>0</v>
      </c>
      <c r="C52" s="816">
        <f t="shared" si="0"/>
        <v>0</v>
      </c>
      <c r="D52" s="815">
        <v>1</v>
      </c>
      <c r="E52" s="816">
        <f t="shared" si="1"/>
        <v>1</v>
      </c>
      <c r="F52" s="817">
        <f t="shared" si="9"/>
        <v>1</v>
      </c>
      <c r="G52" s="818">
        <f t="shared" si="10"/>
        <v>2.0820320632937748E-4</v>
      </c>
      <c r="H52" s="365"/>
      <c r="I52" s="292" t="s">
        <v>120</v>
      </c>
      <c r="J52" s="820">
        <v>2.0820320632937748E-4</v>
      </c>
      <c r="K52" s="365"/>
      <c r="L52" s="365"/>
      <c r="M52" s="365"/>
      <c r="N52" s="365"/>
      <c r="O52" s="365"/>
      <c r="P52" s="365"/>
      <c r="Q52" s="365"/>
      <c r="R52" s="365"/>
      <c r="S52" s="365"/>
      <c r="T52" s="365"/>
      <c r="U52" s="365"/>
      <c r="V52" s="365"/>
      <c r="W52" s="365"/>
      <c r="X52" s="365"/>
      <c r="Y52" s="365"/>
      <c r="Z52" s="365"/>
      <c r="AA52" s="365"/>
    </row>
    <row r="53" spans="1:27" ht="12" customHeight="1" x14ac:dyDescent="0.25">
      <c r="A53" s="385" t="s">
        <v>36</v>
      </c>
      <c r="B53" s="822">
        <f>SUM(B4:B52)</f>
        <v>1298</v>
      </c>
      <c r="C53" s="823">
        <f t="shared" ref="C53" si="11">+B53/F53</f>
        <v>0.27024776181553195</v>
      </c>
      <c r="D53" s="822">
        <f>SUM(D4:D52)</f>
        <v>3505</v>
      </c>
      <c r="E53" s="823">
        <f t="shared" ref="E53" si="12">+D53/F53</f>
        <v>0.72975223818446799</v>
      </c>
      <c r="F53" s="822">
        <f>SUM(F4:F52)</f>
        <v>4803</v>
      </c>
      <c r="G53" s="823">
        <f>SUM(G4:G52)</f>
        <v>1.0000000000000002</v>
      </c>
      <c r="H53" s="365"/>
      <c r="I53" s="292" t="s">
        <v>2205</v>
      </c>
      <c r="J53" s="820">
        <v>2.0820320632937748E-4</v>
      </c>
      <c r="K53" s="365"/>
      <c r="L53" s="365"/>
      <c r="M53" s="365"/>
      <c r="N53" s="365"/>
      <c r="O53" s="365"/>
      <c r="P53" s="365"/>
      <c r="Q53" s="365"/>
      <c r="R53" s="365"/>
      <c r="S53" s="365"/>
      <c r="T53" s="365"/>
      <c r="U53" s="365"/>
      <c r="V53" s="365"/>
      <c r="W53" s="365"/>
      <c r="X53" s="365"/>
      <c r="Y53" s="365"/>
      <c r="Z53" s="365"/>
      <c r="AA53" s="365"/>
    </row>
    <row r="54" spans="1:27" ht="12" customHeight="1" x14ac:dyDescent="0.25">
      <c r="A54" s="365"/>
      <c r="B54" s="365"/>
      <c r="C54" s="365"/>
      <c r="D54" s="365"/>
      <c r="E54" s="365"/>
      <c r="F54" s="365"/>
      <c r="G54" s="365"/>
      <c r="H54" s="365"/>
      <c r="I54" s="292" t="s">
        <v>2512</v>
      </c>
      <c r="J54" s="820">
        <v>2.0820320632937748E-4</v>
      </c>
      <c r="K54" s="365"/>
      <c r="L54" s="365"/>
      <c r="M54" s="365"/>
      <c r="N54" s="365"/>
      <c r="O54" s="365"/>
      <c r="P54" s="365"/>
      <c r="Q54" s="365"/>
      <c r="R54" s="365"/>
      <c r="S54" s="365"/>
      <c r="T54" s="365"/>
      <c r="U54" s="365"/>
      <c r="V54" s="365"/>
      <c r="W54" s="365"/>
      <c r="X54" s="365"/>
      <c r="Y54" s="365"/>
      <c r="Z54" s="365"/>
      <c r="AA54" s="365"/>
    </row>
    <row r="55" spans="1:27" ht="12" customHeight="1" x14ac:dyDescent="0.25">
      <c r="A55" s="365"/>
      <c r="B55" s="365"/>
      <c r="C55" s="365"/>
      <c r="D55" s="365"/>
      <c r="E55" s="365"/>
      <c r="F55" s="365"/>
      <c r="G55" s="365"/>
      <c r="H55" s="365"/>
      <c r="I55" s="292" t="s">
        <v>2533</v>
      </c>
      <c r="J55" s="820">
        <v>2.0820320632937748E-4</v>
      </c>
      <c r="K55" s="365"/>
      <c r="L55" s="365"/>
      <c r="M55" s="365"/>
      <c r="N55" s="365"/>
      <c r="O55" s="365"/>
      <c r="P55" s="365"/>
      <c r="Q55" s="365"/>
      <c r="R55" s="365"/>
      <c r="S55" s="365"/>
      <c r="T55" s="365"/>
      <c r="U55" s="365"/>
      <c r="V55" s="365"/>
      <c r="W55" s="365"/>
      <c r="X55" s="365"/>
      <c r="Y55" s="365"/>
      <c r="Z55" s="365"/>
      <c r="AA55" s="365"/>
    </row>
    <row r="56" spans="1:27" ht="12" customHeight="1" x14ac:dyDescent="0.25">
      <c r="A56" s="365"/>
      <c r="B56" s="365"/>
      <c r="C56" s="365"/>
      <c r="D56" s="365"/>
      <c r="E56" s="365"/>
      <c r="F56" s="365"/>
      <c r="G56" s="365"/>
      <c r="H56" s="365"/>
      <c r="I56" s="292" t="s">
        <v>147</v>
      </c>
      <c r="J56" s="820">
        <v>2.0820320632937748E-4</v>
      </c>
      <c r="K56" s="365"/>
      <c r="L56" s="365"/>
      <c r="M56" s="365"/>
      <c r="N56" s="365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</row>
    <row r="57" spans="1:27" ht="12" customHeight="1" x14ac:dyDescent="0.25">
      <c r="A57" s="365"/>
      <c r="B57" s="365"/>
      <c r="C57" s="365"/>
      <c r="D57" s="365"/>
      <c r="E57" s="365"/>
      <c r="F57" s="365"/>
      <c r="G57" s="365"/>
      <c r="H57" s="365"/>
      <c r="I57" s="292" t="s">
        <v>2477</v>
      </c>
      <c r="J57" s="820">
        <v>2.0820320632937748E-4</v>
      </c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</row>
    <row r="58" spans="1:27" ht="12" customHeight="1" x14ac:dyDescent="0.25">
      <c r="A58" s="365"/>
      <c r="B58" s="365"/>
      <c r="C58" s="365"/>
      <c r="D58" s="365"/>
      <c r="E58" s="365"/>
      <c r="F58" s="365"/>
      <c r="G58" s="365"/>
      <c r="H58" s="365"/>
      <c r="I58" s="292" t="s">
        <v>1777</v>
      </c>
      <c r="J58" s="820">
        <v>2.0820320632937748E-4</v>
      </c>
      <c r="K58" s="365"/>
      <c r="L58" s="365"/>
      <c r="M58" s="365"/>
      <c r="N58" s="365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</row>
    <row r="59" spans="1:27" ht="12" customHeight="1" x14ac:dyDescent="0.25">
      <c r="A59" s="365"/>
      <c r="B59" s="365"/>
      <c r="C59" s="365"/>
      <c r="D59" s="365"/>
      <c r="E59" s="365"/>
      <c r="F59" s="365"/>
      <c r="G59" s="365"/>
      <c r="H59" s="365"/>
      <c r="I59" s="292" t="s">
        <v>130</v>
      </c>
      <c r="J59" s="820">
        <v>2.0820320632937748E-4</v>
      </c>
      <c r="K59" s="365"/>
      <c r="L59" s="365"/>
      <c r="M59" s="365"/>
      <c r="N59" s="365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</row>
    <row r="60" spans="1:27" ht="12" customHeight="1" x14ac:dyDescent="0.25">
      <c r="A60" s="365"/>
      <c r="B60" s="365"/>
      <c r="C60" s="365"/>
      <c r="D60" s="365"/>
      <c r="E60" s="365"/>
      <c r="F60" s="365"/>
      <c r="G60" s="365"/>
      <c r="H60" s="365"/>
      <c r="I60" s="292" t="s">
        <v>2398</v>
      </c>
      <c r="J60" s="820">
        <v>2.0820320632937748E-4</v>
      </c>
      <c r="K60" s="365"/>
      <c r="L60" s="365"/>
      <c r="M60" s="365"/>
      <c r="N60" s="365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</row>
    <row r="61" spans="1:27" ht="12" customHeight="1" x14ac:dyDescent="0.25">
      <c r="A61" s="365"/>
      <c r="B61" s="365"/>
      <c r="C61" s="365"/>
      <c r="D61" s="365"/>
      <c r="E61" s="365"/>
      <c r="F61" s="365"/>
      <c r="G61" s="365"/>
      <c r="H61" s="365"/>
      <c r="I61" s="292" t="s">
        <v>2478</v>
      </c>
      <c r="J61" s="820">
        <v>2.0820320632937748E-4</v>
      </c>
      <c r="K61" s="365"/>
      <c r="L61" s="365"/>
      <c r="M61" s="365"/>
      <c r="N61" s="365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</row>
    <row r="62" spans="1:27" ht="12" customHeight="1" x14ac:dyDescent="0.25">
      <c r="A62" s="365"/>
      <c r="B62" s="365"/>
      <c r="C62" s="365"/>
      <c r="D62" s="365"/>
      <c r="E62" s="365"/>
      <c r="F62" s="365"/>
      <c r="G62" s="365"/>
      <c r="H62" s="365"/>
      <c r="I62" s="292" t="s">
        <v>2536</v>
      </c>
      <c r="J62" s="820">
        <v>2.0820320632937748E-4</v>
      </c>
      <c r="K62" s="365"/>
      <c r="L62" s="365"/>
      <c r="M62" s="365"/>
      <c r="N62" s="365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</row>
    <row r="63" spans="1:27" ht="12" customHeight="1" x14ac:dyDescent="0.25">
      <c r="A63" s="365"/>
      <c r="B63" s="365"/>
      <c r="C63" s="365"/>
      <c r="D63" s="365"/>
      <c r="E63" s="365"/>
      <c r="F63" s="365"/>
      <c r="G63" s="365"/>
      <c r="H63" s="365"/>
      <c r="I63" s="292" t="s">
        <v>2434</v>
      </c>
      <c r="J63" s="820">
        <v>2.0820320632937748E-4</v>
      </c>
      <c r="K63" s="365"/>
      <c r="L63" s="365"/>
      <c r="M63" s="365"/>
      <c r="N63" s="365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</row>
    <row r="64" spans="1:27" ht="12" customHeight="1" x14ac:dyDescent="0.25">
      <c r="A64" s="365"/>
      <c r="B64" s="365"/>
      <c r="C64" s="365"/>
      <c r="D64" s="365"/>
      <c r="E64" s="365"/>
      <c r="F64" s="365"/>
      <c r="G64" s="365"/>
      <c r="H64" s="365"/>
      <c r="I64" s="292" t="s">
        <v>1969</v>
      </c>
      <c r="J64" s="820">
        <v>2.0820320632937748E-4</v>
      </c>
      <c r="K64" s="365"/>
      <c r="L64" s="365"/>
      <c r="M64" s="365"/>
      <c r="N64" s="365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</row>
    <row r="65" spans="1:27" ht="12" customHeight="1" x14ac:dyDescent="0.25">
      <c r="A65" s="365"/>
      <c r="B65" s="365"/>
      <c r="C65" s="365"/>
      <c r="D65" s="365"/>
      <c r="E65" s="365"/>
      <c r="F65" s="365"/>
      <c r="G65" s="365"/>
      <c r="H65" s="365"/>
      <c r="I65" s="519" t="s">
        <v>36</v>
      </c>
      <c r="J65" s="824">
        <f>SUM(J16:J64)</f>
        <v>1.0000000000000007</v>
      </c>
      <c r="K65" s="365"/>
      <c r="L65" s="365"/>
      <c r="M65" s="365"/>
      <c r="N65" s="365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</row>
    <row r="66" spans="1:27" ht="12" customHeight="1" x14ac:dyDescent="0.25">
      <c r="A66" s="365"/>
      <c r="B66" s="365"/>
      <c r="C66" s="365"/>
      <c r="D66" s="365"/>
      <c r="E66" s="365"/>
      <c r="F66" s="365"/>
      <c r="G66" s="365"/>
      <c r="H66" s="365"/>
      <c r="I66" s="365"/>
      <c r="J66" s="365"/>
      <c r="K66" s="365"/>
      <c r="L66" s="365"/>
      <c r="M66" s="365"/>
      <c r="N66" s="365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</row>
    <row r="67" spans="1:27" ht="12" customHeight="1" x14ac:dyDescent="0.25">
      <c r="A67" s="365"/>
      <c r="B67" s="365"/>
      <c r="C67" s="365"/>
      <c r="D67" s="365"/>
      <c r="E67" s="365"/>
      <c r="F67" s="365"/>
      <c r="G67" s="365"/>
      <c r="H67" s="365"/>
      <c r="I67" s="365"/>
      <c r="J67" s="365"/>
      <c r="K67" s="365"/>
      <c r="L67" s="365"/>
      <c r="M67" s="365"/>
      <c r="N67" s="365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</row>
    <row r="68" spans="1:27" ht="12" customHeight="1" x14ac:dyDescent="0.25">
      <c r="A68" s="365"/>
      <c r="B68" s="365"/>
      <c r="C68" s="365"/>
      <c r="D68" s="365"/>
      <c r="E68" s="365"/>
      <c r="F68" s="365"/>
      <c r="G68" s="365"/>
      <c r="H68" s="365"/>
      <c r="I68" s="365"/>
      <c r="J68" s="365"/>
      <c r="K68" s="365"/>
      <c r="L68" s="365"/>
      <c r="M68" s="365"/>
      <c r="N68" s="365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65"/>
      <c r="Z68" s="365"/>
      <c r="AA68" s="365"/>
    </row>
    <row r="69" spans="1:27" ht="12" customHeight="1" x14ac:dyDescent="0.25">
      <c r="A69" s="365"/>
      <c r="B69" s="365"/>
      <c r="C69" s="365"/>
      <c r="D69" s="365"/>
      <c r="E69" s="365"/>
      <c r="F69" s="365"/>
      <c r="G69" s="365"/>
      <c r="H69" s="365"/>
      <c r="I69" s="365"/>
      <c r="J69" s="365"/>
      <c r="K69" s="365"/>
      <c r="L69" s="365"/>
      <c r="M69" s="365"/>
      <c r="N69" s="365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</row>
    <row r="70" spans="1:27" ht="12" customHeight="1" x14ac:dyDescent="0.25">
      <c r="A70" s="365"/>
      <c r="B70" s="365"/>
      <c r="C70" s="365"/>
      <c r="D70" s="365"/>
      <c r="E70" s="365"/>
      <c r="F70" s="365"/>
      <c r="G70" s="365"/>
      <c r="H70" s="365"/>
      <c r="I70" s="365"/>
      <c r="J70" s="365"/>
      <c r="K70" s="365"/>
      <c r="L70" s="365"/>
      <c r="M70" s="365"/>
      <c r="N70" s="365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</row>
    <row r="71" spans="1:27" ht="12" customHeight="1" x14ac:dyDescent="0.25">
      <c r="A71" s="365"/>
      <c r="B71" s="365"/>
      <c r="C71" s="365"/>
      <c r="D71" s="365"/>
      <c r="E71" s="365"/>
      <c r="F71" s="365"/>
      <c r="G71" s="365"/>
      <c r="H71" s="365"/>
      <c r="I71" s="365"/>
      <c r="J71" s="365"/>
      <c r="K71" s="365"/>
      <c r="L71" s="365"/>
      <c r="M71" s="365"/>
      <c r="N71" s="365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</row>
    <row r="72" spans="1:27" ht="12" customHeight="1" x14ac:dyDescent="0.25">
      <c r="A72" s="365"/>
      <c r="B72" s="365"/>
      <c r="C72" s="365"/>
      <c r="D72" s="365"/>
      <c r="E72" s="365"/>
      <c r="F72" s="365"/>
      <c r="G72" s="365"/>
      <c r="H72" s="365"/>
      <c r="I72" s="365"/>
      <c r="J72" s="365"/>
      <c r="K72" s="365"/>
      <c r="L72" s="365"/>
      <c r="M72" s="365"/>
      <c r="N72" s="365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</row>
    <row r="73" spans="1:27" ht="12" customHeight="1" x14ac:dyDescent="0.25">
      <c r="A73" s="365"/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</row>
    <row r="74" spans="1:27" ht="12" customHeight="1" x14ac:dyDescent="0.25">
      <c r="A74" s="365"/>
      <c r="B74" s="365"/>
      <c r="C74" s="365"/>
      <c r="D74" s="365"/>
      <c r="E74" s="365"/>
      <c r="F74" s="365"/>
      <c r="G74" s="365"/>
      <c r="H74" s="365"/>
      <c r="I74" s="365"/>
      <c r="J74" s="365"/>
      <c r="K74" s="365"/>
      <c r="L74" s="365"/>
      <c r="M74" s="365"/>
      <c r="N74" s="365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</row>
    <row r="75" spans="1:27" ht="12" customHeight="1" x14ac:dyDescent="0.25">
      <c r="A75" s="365"/>
      <c r="B75" s="365"/>
      <c r="C75" s="365"/>
      <c r="D75" s="365"/>
      <c r="E75" s="365"/>
      <c r="F75" s="365"/>
      <c r="G75" s="365"/>
      <c r="H75" s="365"/>
      <c r="I75" s="365"/>
      <c r="J75" s="365"/>
      <c r="K75" s="365"/>
      <c r="L75" s="365"/>
      <c r="M75" s="365"/>
      <c r="N75" s="365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</row>
    <row r="76" spans="1:27" ht="12" customHeight="1" x14ac:dyDescent="0.25">
      <c r="A76" s="365"/>
      <c r="B76" s="365"/>
      <c r="C76" s="365"/>
      <c r="D76" s="365"/>
      <c r="E76" s="365"/>
      <c r="F76" s="365"/>
      <c r="G76" s="365"/>
      <c r="H76" s="365"/>
      <c r="I76" s="365"/>
      <c r="J76" s="365"/>
      <c r="K76" s="365"/>
      <c r="L76" s="365"/>
      <c r="M76" s="365"/>
      <c r="N76" s="365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</row>
    <row r="77" spans="1:27" ht="12" customHeight="1" x14ac:dyDescent="0.25">
      <c r="A77" s="365"/>
      <c r="B77" s="365"/>
      <c r="C77" s="365"/>
      <c r="D77" s="365"/>
      <c r="E77" s="365"/>
      <c r="F77" s="365"/>
      <c r="G77" s="365"/>
      <c r="H77" s="365"/>
      <c r="I77" s="365"/>
      <c r="J77" s="365"/>
      <c r="K77" s="365"/>
      <c r="L77" s="365"/>
      <c r="M77" s="365"/>
      <c r="N77" s="365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</row>
    <row r="78" spans="1:27" ht="12" customHeight="1" x14ac:dyDescent="0.25">
      <c r="A78" s="365"/>
      <c r="B78" s="365"/>
      <c r="C78" s="365"/>
      <c r="D78" s="365"/>
      <c r="E78" s="365"/>
      <c r="F78" s="365"/>
      <c r="G78" s="365"/>
      <c r="H78" s="365"/>
      <c r="I78" s="365"/>
      <c r="J78" s="365"/>
      <c r="K78" s="365"/>
      <c r="L78" s="365"/>
      <c r="M78" s="365"/>
      <c r="N78" s="365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</row>
    <row r="79" spans="1:27" ht="12" customHeight="1" x14ac:dyDescent="0.25">
      <c r="A79" s="365"/>
      <c r="B79" s="365"/>
      <c r="C79" s="365"/>
      <c r="D79" s="365"/>
      <c r="E79" s="365"/>
      <c r="F79" s="365"/>
      <c r="G79" s="365"/>
      <c r="H79" s="365"/>
      <c r="I79" s="365"/>
      <c r="J79" s="365"/>
      <c r="K79" s="365"/>
      <c r="L79" s="365"/>
      <c r="M79" s="365"/>
      <c r="N79" s="365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</row>
    <row r="80" spans="1:27" ht="12" customHeight="1" x14ac:dyDescent="0.25">
      <c r="A80" s="365"/>
      <c r="B80" s="365"/>
      <c r="C80" s="365"/>
      <c r="D80" s="365"/>
      <c r="E80" s="365"/>
      <c r="F80" s="365"/>
      <c r="G80" s="365"/>
      <c r="H80" s="365"/>
      <c r="I80" s="365"/>
      <c r="J80" s="365"/>
      <c r="K80" s="365"/>
      <c r="L80" s="365"/>
      <c r="M80" s="365"/>
      <c r="N80" s="365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</row>
    <row r="81" spans="1:27" ht="12" customHeight="1" x14ac:dyDescent="0.25">
      <c r="A81" s="365"/>
      <c r="B81" s="365"/>
      <c r="C81" s="365"/>
      <c r="D81" s="365"/>
      <c r="E81" s="365"/>
      <c r="F81" s="365"/>
      <c r="G81" s="365"/>
      <c r="H81" s="365"/>
      <c r="I81" s="365"/>
      <c r="J81" s="365"/>
      <c r="K81" s="365"/>
      <c r="L81" s="365"/>
      <c r="M81" s="365"/>
      <c r="N81" s="365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</row>
    <row r="82" spans="1:27" ht="12" customHeight="1" x14ac:dyDescent="0.25">
      <c r="A82" s="365"/>
      <c r="B82" s="365"/>
      <c r="C82" s="365"/>
      <c r="D82" s="365"/>
      <c r="E82" s="365"/>
      <c r="F82" s="365"/>
      <c r="G82" s="365"/>
      <c r="H82" s="365"/>
      <c r="I82" s="365"/>
      <c r="J82" s="365"/>
      <c r="K82" s="365"/>
      <c r="L82" s="365"/>
      <c r="M82" s="365"/>
      <c r="N82" s="365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</row>
    <row r="83" spans="1:27" ht="12" customHeight="1" x14ac:dyDescent="0.25">
      <c r="A83" s="365"/>
      <c r="B83" s="365"/>
      <c r="C83" s="365"/>
      <c r="D83" s="365"/>
      <c r="E83" s="365"/>
      <c r="F83" s="365"/>
      <c r="G83" s="365"/>
      <c r="H83" s="365"/>
      <c r="I83" s="365"/>
      <c r="J83" s="365"/>
      <c r="K83" s="365"/>
      <c r="L83" s="365"/>
      <c r="M83" s="365"/>
      <c r="N83" s="365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</row>
    <row r="84" spans="1:27" ht="12" customHeight="1" x14ac:dyDescent="0.25">
      <c r="A84" s="365"/>
      <c r="B84" s="365"/>
      <c r="C84" s="365"/>
      <c r="D84" s="365"/>
      <c r="E84" s="365"/>
      <c r="F84" s="365"/>
      <c r="G84" s="365"/>
      <c r="H84" s="365"/>
      <c r="I84" s="365"/>
      <c r="J84" s="365"/>
      <c r="K84" s="365"/>
      <c r="L84" s="365"/>
      <c r="M84" s="365"/>
      <c r="N84" s="365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</row>
    <row r="85" spans="1:27" ht="12" customHeight="1" x14ac:dyDescent="0.25">
      <c r="A85" s="365"/>
      <c r="B85" s="365"/>
      <c r="C85" s="365"/>
      <c r="D85" s="365"/>
      <c r="E85" s="365"/>
      <c r="F85" s="365"/>
      <c r="G85" s="365"/>
      <c r="H85" s="365"/>
      <c r="I85" s="365"/>
      <c r="J85" s="365"/>
      <c r="K85" s="365"/>
      <c r="L85" s="365"/>
      <c r="M85" s="365"/>
      <c r="N85" s="365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</row>
    <row r="86" spans="1:27" ht="12" customHeight="1" x14ac:dyDescent="0.25">
      <c r="A86" s="365"/>
      <c r="B86" s="365"/>
      <c r="C86" s="365"/>
      <c r="D86" s="365"/>
      <c r="E86" s="365"/>
      <c r="F86" s="365"/>
      <c r="G86" s="365"/>
      <c r="H86" s="365"/>
      <c r="I86" s="365"/>
      <c r="J86" s="365"/>
      <c r="K86" s="365"/>
      <c r="L86" s="365"/>
      <c r="M86" s="365"/>
      <c r="N86" s="365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</row>
    <row r="87" spans="1:27" ht="12" customHeight="1" x14ac:dyDescent="0.25">
      <c r="A87" s="365"/>
      <c r="B87" s="365"/>
      <c r="C87" s="365"/>
      <c r="D87" s="365"/>
      <c r="E87" s="365"/>
      <c r="F87" s="365"/>
      <c r="G87" s="365"/>
      <c r="H87" s="365"/>
      <c r="I87" s="365"/>
      <c r="J87" s="365"/>
      <c r="K87" s="365"/>
      <c r="L87" s="365"/>
      <c r="M87" s="365"/>
      <c r="N87" s="365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</row>
    <row r="88" spans="1:27" ht="12" customHeight="1" x14ac:dyDescent="0.25">
      <c r="A88" s="365"/>
      <c r="B88" s="365"/>
      <c r="C88" s="365"/>
      <c r="D88" s="365"/>
      <c r="E88" s="365"/>
      <c r="F88" s="365"/>
      <c r="G88" s="365"/>
      <c r="H88" s="365"/>
      <c r="I88" s="365"/>
      <c r="J88" s="365"/>
      <c r="K88" s="365"/>
      <c r="L88" s="365"/>
      <c r="M88" s="365"/>
      <c r="N88" s="365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</row>
    <row r="89" spans="1:27" ht="12" customHeight="1" x14ac:dyDescent="0.25">
      <c r="A89" s="365"/>
      <c r="B89" s="365"/>
      <c r="C89" s="365"/>
      <c r="D89" s="365"/>
      <c r="E89" s="365"/>
      <c r="F89" s="365"/>
      <c r="G89" s="365"/>
      <c r="H89" s="365"/>
      <c r="I89" s="365"/>
      <c r="J89" s="365"/>
      <c r="K89" s="365"/>
      <c r="L89" s="365"/>
      <c r="M89" s="365"/>
      <c r="N89" s="365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</row>
    <row r="90" spans="1:27" ht="12" customHeight="1" x14ac:dyDescent="0.25">
      <c r="A90" s="365"/>
      <c r="B90" s="365"/>
      <c r="C90" s="365"/>
      <c r="D90" s="365"/>
      <c r="E90" s="365"/>
      <c r="F90" s="365"/>
      <c r="G90" s="365"/>
      <c r="H90" s="365"/>
      <c r="I90" s="365"/>
      <c r="J90" s="365"/>
      <c r="K90" s="365"/>
      <c r="L90" s="365"/>
      <c r="M90" s="365"/>
      <c r="N90" s="365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</row>
    <row r="91" spans="1:27" ht="12" customHeight="1" x14ac:dyDescent="0.25">
      <c r="A91" s="365"/>
      <c r="B91" s="365"/>
      <c r="C91" s="365"/>
      <c r="D91" s="365"/>
      <c r="E91" s="365"/>
      <c r="F91" s="365"/>
      <c r="G91" s="365"/>
      <c r="H91" s="365"/>
      <c r="I91" s="365"/>
      <c r="J91" s="365"/>
      <c r="K91" s="365"/>
      <c r="L91" s="365"/>
      <c r="M91" s="365"/>
      <c r="N91" s="365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</row>
    <row r="92" spans="1:27" ht="12" customHeight="1" x14ac:dyDescent="0.25">
      <c r="A92" s="365"/>
      <c r="B92" s="365"/>
      <c r="C92" s="365"/>
      <c r="D92" s="365"/>
      <c r="E92" s="365"/>
      <c r="F92" s="365"/>
      <c r="G92" s="365"/>
      <c r="H92" s="365"/>
      <c r="I92" s="365"/>
      <c r="J92" s="365"/>
      <c r="K92" s="365"/>
      <c r="L92" s="365"/>
      <c r="M92" s="365"/>
      <c r="N92" s="365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</row>
    <row r="93" spans="1:27" ht="12" customHeight="1" x14ac:dyDescent="0.25">
      <c r="A93" s="365"/>
      <c r="B93" s="365"/>
      <c r="C93" s="365"/>
      <c r="D93" s="365"/>
      <c r="E93" s="365"/>
      <c r="F93" s="365"/>
      <c r="G93" s="365"/>
      <c r="H93" s="365"/>
      <c r="I93" s="365"/>
      <c r="J93" s="365"/>
      <c r="K93" s="365"/>
      <c r="L93" s="365"/>
      <c r="M93" s="365"/>
      <c r="N93" s="365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</row>
    <row r="94" spans="1:27" ht="12" customHeight="1" x14ac:dyDescent="0.25">
      <c r="A94" s="365"/>
      <c r="B94" s="365"/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365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</row>
    <row r="95" spans="1:27" ht="12" customHeight="1" x14ac:dyDescent="0.25">
      <c r="A95" s="365"/>
      <c r="B95" s="365"/>
      <c r="C95" s="365"/>
      <c r="D95" s="365"/>
      <c r="E95" s="365"/>
      <c r="F95" s="365"/>
      <c r="G95" s="365"/>
      <c r="H95" s="365"/>
      <c r="I95" s="365"/>
      <c r="J95" s="365"/>
      <c r="K95" s="365"/>
      <c r="L95" s="365"/>
      <c r="M95" s="365"/>
      <c r="N95" s="365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</row>
    <row r="96" spans="1:27" ht="12" customHeight="1" x14ac:dyDescent="0.25">
      <c r="A96" s="365"/>
      <c r="B96" s="365"/>
      <c r="C96" s="365"/>
      <c r="D96" s="365"/>
      <c r="E96" s="365"/>
      <c r="F96" s="365"/>
      <c r="G96" s="365"/>
      <c r="H96" s="365"/>
      <c r="I96" s="365"/>
      <c r="J96" s="365"/>
      <c r="K96" s="365"/>
      <c r="L96" s="365"/>
      <c r="M96" s="365"/>
      <c r="N96" s="365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</row>
    <row r="97" spans="1:27" ht="12" customHeight="1" x14ac:dyDescent="0.25">
      <c r="A97" s="365"/>
      <c r="B97" s="365"/>
      <c r="C97" s="365"/>
      <c r="D97" s="365"/>
      <c r="E97" s="365"/>
      <c r="F97" s="365"/>
      <c r="G97" s="365"/>
      <c r="H97" s="365"/>
      <c r="I97" s="365"/>
      <c r="J97" s="365"/>
      <c r="K97" s="365"/>
      <c r="L97" s="365"/>
      <c r="M97" s="365"/>
      <c r="N97" s="365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</row>
    <row r="98" spans="1:27" ht="12" customHeight="1" x14ac:dyDescent="0.25">
      <c r="A98" s="365"/>
      <c r="B98" s="365"/>
      <c r="C98" s="365"/>
      <c r="D98" s="365"/>
      <c r="E98" s="365"/>
      <c r="F98" s="365"/>
      <c r="G98" s="365"/>
      <c r="H98" s="365"/>
      <c r="I98" s="365"/>
      <c r="J98" s="365"/>
      <c r="K98" s="365"/>
      <c r="L98" s="365"/>
      <c r="M98" s="365"/>
      <c r="N98" s="365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</row>
    <row r="99" spans="1:27" ht="12" customHeight="1" x14ac:dyDescent="0.25">
      <c r="A99" s="365"/>
      <c r="B99" s="365"/>
      <c r="C99" s="365"/>
      <c r="D99" s="365"/>
      <c r="E99" s="365"/>
      <c r="F99" s="365"/>
      <c r="G99" s="365"/>
      <c r="H99" s="365"/>
      <c r="I99" s="365"/>
      <c r="J99" s="365"/>
      <c r="K99" s="365"/>
      <c r="L99" s="365"/>
      <c r="M99" s="365"/>
      <c r="N99" s="365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</row>
    <row r="100" spans="1:27" ht="12" customHeight="1" x14ac:dyDescent="0.25">
      <c r="A100" s="365"/>
      <c r="B100" s="365"/>
      <c r="C100" s="365"/>
      <c r="D100" s="365"/>
      <c r="E100" s="365"/>
      <c r="F100" s="365"/>
      <c r="G100" s="365"/>
      <c r="H100" s="365"/>
      <c r="I100" s="365"/>
      <c r="J100" s="365"/>
      <c r="K100" s="365"/>
      <c r="L100" s="365"/>
      <c r="M100" s="365"/>
      <c r="N100" s="365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</row>
    <row r="101" spans="1:27" ht="12" customHeight="1" x14ac:dyDescent="0.25">
      <c r="A101" s="365"/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</row>
    <row r="102" spans="1:27" ht="12" customHeight="1" x14ac:dyDescent="0.25">
      <c r="A102" s="365"/>
      <c r="B102" s="365"/>
      <c r="C102" s="365"/>
      <c r="D102" s="365"/>
      <c r="E102" s="365"/>
      <c r="F102" s="365"/>
      <c r="G102" s="365"/>
      <c r="H102" s="365"/>
      <c r="I102" s="365"/>
      <c r="J102" s="365"/>
      <c r="K102" s="365"/>
      <c r="L102" s="365"/>
      <c r="M102" s="365"/>
      <c r="N102" s="365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</row>
    <row r="103" spans="1:27" ht="12" customHeight="1" x14ac:dyDescent="0.25">
      <c r="A103" s="365"/>
      <c r="B103" s="365"/>
      <c r="C103" s="365"/>
      <c r="D103" s="365"/>
      <c r="E103" s="365"/>
      <c r="F103" s="365"/>
      <c r="G103" s="365"/>
      <c r="H103" s="365"/>
      <c r="I103" s="365"/>
      <c r="J103" s="365"/>
      <c r="K103" s="365"/>
      <c r="L103" s="365"/>
      <c r="M103" s="365"/>
      <c r="N103" s="365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</row>
    <row r="104" spans="1:27" ht="12" customHeight="1" x14ac:dyDescent="0.25">
      <c r="A104" s="365"/>
      <c r="B104" s="365"/>
      <c r="C104" s="365"/>
      <c r="D104" s="365"/>
      <c r="E104" s="365"/>
      <c r="F104" s="365"/>
      <c r="G104" s="365"/>
      <c r="H104" s="365"/>
      <c r="I104" s="365"/>
      <c r="J104" s="365"/>
      <c r="K104" s="365"/>
      <c r="L104" s="365"/>
      <c r="M104" s="365"/>
      <c r="N104" s="365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</row>
    <row r="105" spans="1:27" ht="12" customHeight="1" x14ac:dyDescent="0.25">
      <c r="A105" s="365"/>
      <c r="B105" s="365"/>
      <c r="C105" s="365"/>
      <c r="D105" s="365"/>
      <c r="E105" s="365"/>
      <c r="F105" s="365"/>
      <c r="G105" s="365"/>
      <c r="H105" s="365"/>
      <c r="I105" s="365"/>
      <c r="J105" s="365"/>
      <c r="K105" s="365"/>
      <c r="L105" s="365"/>
      <c r="M105" s="365"/>
      <c r="N105" s="365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</row>
    <row r="106" spans="1:27" ht="12" customHeight="1" x14ac:dyDescent="0.25">
      <c r="A106" s="365"/>
      <c r="B106" s="365"/>
      <c r="C106" s="365"/>
      <c r="D106" s="365"/>
      <c r="E106" s="365"/>
      <c r="F106" s="365"/>
      <c r="G106" s="365"/>
      <c r="H106" s="365"/>
      <c r="I106" s="365"/>
      <c r="J106" s="365"/>
      <c r="K106" s="365"/>
      <c r="L106" s="365"/>
      <c r="M106" s="365"/>
      <c r="N106" s="365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</row>
    <row r="107" spans="1:27" ht="12" customHeight="1" x14ac:dyDescent="0.25">
      <c r="A107" s="365"/>
      <c r="B107" s="365"/>
      <c r="C107" s="365"/>
      <c r="D107" s="365"/>
      <c r="E107" s="365"/>
      <c r="F107" s="365"/>
      <c r="G107" s="365"/>
      <c r="H107" s="365"/>
      <c r="I107" s="365"/>
      <c r="J107" s="365"/>
      <c r="K107" s="365"/>
      <c r="L107" s="365"/>
      <c r="M107" s="365"/>
      <c r="N107" s="365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</row>
    <row r="108" spans="1:27" ht="12" customHeight="1" x14ac:dyDescent="0.25">
      <c r="A108" s="365"/>
      <c r="B108" s="365"/>
      <c r="C108" s="365"/>
      <c r="D108" s="365"/>
      <c r="E108" s="365"/>
      <c r="F108" s="365"/>
      <c r="G108" s="365"/>
      <c r="H108" s="365"/>
      <c r="I108" s="365"/>
      <c r="J108" s="365"/>
      <c r="K108" s="365"/>
      <c r="L108" s="365"/>
      <c r="M108" s="365"/>
      <c r="N108" s="365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</row>
    <row r="109" spans="1:27" ht="12" customHeight="1" x14ac:dyDescent="0.25">
      <c r="A109" s="365"/>
      <c r="B109" s="365"/>
      <c r="C109" s="365"/>
      <c r="D109" s="365"/>
      <c r="E109" s="365"/>
      <c r="F109" s="365"/>
      <c r="G109" s="365"/>
      <c r="H109" s="365"/>
      <c r="I109" s="365"/>
      <c r="J109" s="365"/>
      <c r="K109" s="365"/>
      <c r="L109" s="365"/>
      <c r="M109" s="365"/>
      <c r="N109" s="365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</row>
    <row r="110" spans="1:27" ht="12" customHeight="1" x14ac:dyDescent="0.25">
      <c r="A110" s="365"/>
      <c r="B110" s="365"/>
      <c r="C110" s="365"/>
      <c r="D110" s="365"/>
      <c r="E110" s="365"/>
      <c r="F110" s="365"/>
      <c r="G110" s="365"/>
      <c r="H110" s="365"/>
      <c r="I110" s="365"/>
      <c r="J110" s="365"/>
      <c r="K110" s="365"/>
      <c r="L110" s="365"/>
      <c r="M110" s="365"/>
      <c r="N110" s="365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</row>
    <row r="111" spans="1:27" ht="12" customHeight="1" x14ac:dyDescent="0.25">
      <c r="A111" s="365"/>
      <c r="B111" s="365"/>
      <c r="C111" s="365"/>
      <c r="D111" s="365"/>
      <c r="E111" s="365"/>
      <c r="F111" s="365"/>
      <c r="G111" s="365"/>
      <c r="H111" s="365"/>
      <c r="I111" s="365"/>
      <c r="J111" s="365"/>
      <c r="K111" s="365"/>
      <c r="L111" s="365"/>
      <c r="M111" s="365"/>
      <c r="N111" s="365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</row>
    <row r="112" spans="1:27" ht="12" customHeight="1" x14ac:dyDescent="0.25">
      <c r="A112" s="365"/>
      <c r="B112" s="365"/>
      <c r="C112" s="365"/>
      <c r="D112" s="365"/>
      <c r="E112" s="365"/>
      <c r="F112" s="365"/>
      <c r="G112" s="365"/>
      <c r="H112" s="365"/>
      <c r="I112" s="365"/>
      <c r="J112" s="365"/>
      <c r="K112" s="365"/>
      <c r="L112" s="365"/>
      <c r="M112" s="365"/>
      <c r="N112" s="365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</row>
    <row r="113" spans="1:27" ht="12" customHeight="1" x14ac:dyDescent="0.25">
      <c r="A113" s="365"/>
      <c r="B113" s="365"/>
      <c r="C113" s="365"/>
      <c r="D113" s="365"/>
      <c r="E113" s="365"/>
      <c r="F113" s="365"/>
      <c r="G113" s="365"/>
      <c r="H113" s="365"/>
      <c r="I113" s="365"/>
      <c r="J113" s="365"/>
      <c r="K113" s="365"/>
      <c r="L113" s="365"/>
      <c r="M113" s="365"/>
      <c r="N113" s="365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</row>
    <row r="114" spans="1:27" ht="12" customHeight="1" x14ac:dyDescent="0.25">
      <c r="A114" s="365"/>
      <c r="B114" s="365"/>
      <c r="C114" s="365"/>
      <c r="D114" s="365"/>
      <c r="E114" s="365"/>
      <c r="F114" s="365"/>
      <c r="G114" s="365"/>
      <c r="H114" s="365"/>
      <c r="I114" s="365"/>
      <c r="J114" s="365"/>
      <c r="K114" s="365"/>
      <c r="L114" s="365"/>
      <c r="M114" s="365"/>
      <c r="N114" s="365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</row>
    <row r="115" spans="1:27" ht="12" customHeight="1" x14ac:dyDescent="0.25">
      <c r="A115" s="365"/>
      <c r="B115" s="365"/>
      <c r="C115" s="365"/>
      <c r="D115" s="365"/>
      <c r="E115" s="365"/>
      <c r="F115" s="365"/>
      <c r="G115" s="365"/>
      <c r="H115" s="365"/>
      <c r="I115" s="365"/>
      <c r="J115" s="365"/>
      <c r="K115" s="365"/>
      <c r="L115" s="365"/>
      <c r="M115" s="365"/>
      <c r="N115" s="365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</row>
    <row r="116" spans="1:27" ht="12" customHeight="1" x14ac:dyDescent="0.25">
      <c r="A116" s="365"/>
      <c r="B116" s="365"/>
      <c r="C116" s="365"/>
      <c r="D116" s="365"/>
      <c r="E116" s="365"/>
      <c r="F116" s="365"/>
      <c r="G116" s="365"/>
      <c r="H116" s="365"/>
      <c r="I116" s="365"/>
      <c r="J116" s="365"/>
      <c r="K116" s="365"/>
      <c r="L116" s="365"/>
      <c r="M116" s="365"/>
      <c r="N116" s="365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</row>
    <row r="117" spans="1:27" ht="12" customHeight="1" x14ac:dyDescent="0.25">
      <c r="A117" s="365"/>
      <c r="B117" s="365"/>
      <c r="C117" s="365"/>
      <c r="D117" s="365"/>
      <c r="E117" s="365"/>
      <c r="F117" s="365"/>
      <c r="G117" s="365"/>
      <c r="H117" s="365"/>
      <c r="I117" s="365"/>
      <c r="J117" s="365"/>
      <c r="K117" s="365"/>
      <c r="L117" s="365"/>
      <c r="M117" s="365"/>
      <c r="N117" s="365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</row>
    <row r="118" spans="1:27" ht="12" customHeight="1" x14ac:dyDescent="0.25">
      <c r="A118" s="365"/>
      <c r="B118" s="365"/>
      <c r="C118" s="365"/>
      <c r="D118" s="365"/>
      <c r="E118" s="365"/>
      <c r="F118" s="365"/>
      <c r="G118" s="365"/>
      <c r="H118" s="365"/>
      <c r="I118" s="365"/>
      <c r="J118" s="365"/>
      <c r="K118" s="365"/>
      <c r="L118" s="365"/>
      <c r="M118" s="365"/>
      <c r="N118" s="365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</row>
    <row r="119" spans="1:27" ht="12" customHeight="1" x14ac:dyDescent="0.25">
      <c r="A119" s="365"/>
      <c r="B119" s="365"/>
      <c r="C119" s="365"/>
      <c r="D119" s="365"/>
      <c r="E119" s="365"/>
      <c r="F119" s="365"/>
      <c r="G119" s="365"/>
      <c r="H119" s="365"/>
      <c r="I119" s="365"/>
      <c r="J119" s="365"/>
      <c r="K119" s="365"/>
      <c r="L119" s="365"/>
      <c r="M119" s="365"/>
      <c r="N119" s="365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</row>
    <row r="120" spans="1:27" ht="12" customHeight="1" x14ac:dyDescent="0.25">
      <c r="A120" s="365"/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</row>
    <row r="121" spans="1:27" ht="12" customHeight="1" x14ac:dyDescent="0.25">
      <c r="A121" s="365"/>
      <c r="B121" s="365"/>
      <c r="C121" s="365"/>
      <c r="D121" s="365"/>
      <c r="E121" s="365"/>
      <c r="F121" s="365"/>
      <c r="G121" s="365"/>
      <c r="H121" s="365"/>
      <c r="I121" s="365"/>
      <c r="J121" s="365"/>
      <c r="K121" s="365"/>
      <c r="L121" s="365"/>
      <c r="M121" s="365"/>
      <c r="N121" s="365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</row>
    <row r="122" spans="1:27" ht="12" customHeight="1" x14ac:dyDescent="0.25">
      <c r="A122" s="365"/>
      <c r="B122" s="365"/>
      <c r="C122" s="365"/>
      <c r="D122" s="365"/>
      <c r="E122" s="365"/>
      <c r="F122" s="365"/>
      <c r="G122" s="365"/>
      <c r="H122" s="365"/>
      <c r="I122" s="365"/>
      <c r="J122" s="365"/>
      <c r="K122" s="365"/>
      <c r="L122" s="365"/>
      <c r="M122" s="365"/>
      <c r="N122" s="365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</row>
    <row r="123" spans="1:27" ht="12" customHeight="1" x14ac:dyDescent="0.25">
      <c r="A123" s="365"/>
      <c r="B123" s="365"/>
      <c r="C123" s="365"/>
      <c r="D123" s="365"/>
      <c r="E123" s="365"/>
      <c r="F123" s="365"/>
      <c r="G123" s="365"/>
      <c r="H123" s="365"/>
      <c r="I123" s="365"/>
      <c r="J123" s="365"/>
      <c r="K123" s="365"/>
      <c r="L123" s="365"/>
      <c r="M123" s="365"/>
      <c r="N123" s="365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</row>
    <row r="124" spans="1:27" ht="12" customHeight="1" x14ac:dyDescent="0.25">
      <c r="A124" s="365"/>
      <c r="B124" s="365"/>
      <c r="C124" s="365"/>
      <c r="D124" s="365"/>
      <c r="E124" s="365"/>
      <c r="F124" s="365"/>
      <c r="G124" s="365"/>
      <c r="H124" s="365"/>
      <c r="I124" s="365"/>
      <c r="J124" s="365"/>
      <c r="K124" s="365"/>
      <c r="L124" s="365"/>
      <c r="M124" s="365"/>
      <c r="N124" s="365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</row>
    <row r="125" spans="1:27" ht="12" customHeight="1" x14ac:dyDescent="0.25">
      <c r="A125" s="365"/>
      <c r="B125" s="365"/>
      <c r="C125" s="365"/>
      <c r="D125" s="365"/>
      <c r="E125" s="365"/>
      <c r="F125" s="365"/>
      <c r="G125" s="365"/>
      <c r="H125" s="365"/>
      <c r="I125" s="365"/>
      <c r="J125" s="365"/>
      <c r="K125" s="365"/>
      <c r="L125" s="365"/>
      <c r="M125" s="365"/>
      <c r="N125" s="365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</row>
    <row r="126" spans="1:27" ht="12" customHeight="1" x14ac:dyDescent="0.25">
      <c r="A126" s="365"/>
      <c r="B126" s="365"/>
      <c r="C126" s="365"/>
      <c r="D126" s="365"/>
      <c r="E126" s="365"/>
      <c r="F126" s="365"/>
      <c r="G126" s="365"/>
      <c r="H126" s="365"/>
      <c r="I126" s="365"/>
      <c r="J126" s="365"/>
      <c r="K126" s="365"/>
      <c r="L126" s="365"/>
      <c r="M126" s="365"/>
      <c r="N126" s="365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</row>
    <row r="127" spans="1:27" ht="12" customHeight="1" x14ac:dyDescent="0.25">
      <c r="A127" s="365"/>
      <c r="B127" s="365"/>
      <c r="C127" s="365"/>
      <c r="D127" s="365"/>
      <c r="E127" s="365"/>
      <c r="F127" s="365"/>
      <c r="G127" s="365"/>
      <c r="H127" s="365"/>
      <c r="I127" s="365"/>
      <c r="J127" s="365"/>
      <c r="K127" s="365"/>
      <c r="L127" s="365"/>
      <c r="M127" s="365"/>
      <c r="N127" s="365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</row>
    <row r="128" spans="1:27" ht="12" customHeight="1" x14ac:dyDescent="0.25">
      <c r="A128" s="365"/>
      <c r="B128" s="365"/>
      <c r="C128" s="365"/>
      <c r="D128" s="365"/>
      <c r="E128" s="365"/>
      <c r="F128" s="365"/>
      <c r="G128" s="365"/>
      <c r="H128" s="365"/>
      <c r="I128" s="365"/>
      <c r="J128" s="365"/>
      <c r="K128" s="365"/>
      <c r="L128" s="365"/>
      <c r="M128" s="365"/>
      <c r="N128" s="365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</row>
    <row r="129" spans="1:27" ht="12" customHeight="1" x14ac:dyDescent="0.25">
      <c r="A129" s="365"/>
      <c r="B129" s="365"/>
      <c r="C129" s="365"/>
      <c r="D129" s="365"/>
      <c r="E129" s="365"/>
      <c r="F129" s="365"/>
      <c r="G129" s="365"/>
      <c r="H129" s="365"/>
      <c r="I129" s="365"/>
      <c r="J129" s="365"/>
      <c r="K129" s="365"/>
      <c r="L129" s="365"/>
      <c r="M129" s="365"/>
      <c r="N129" s="365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</row>
    <row r="130" spans="1:27" ht="12" customHeight="1" x14ac:dyDescent="0.25">
      <c r="A130" s="365"/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5"/>
      <c r="N130" s="365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</row>
    <row r="131" spans="1:27" ht="12" customHeight="1" x14ac:dyDescent="0.25">
      <c r="A131" s="365"/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</row>
    <row r="132" spans="1:27" ht="12" customHeight="1" x14ac:dyDescent="0.25">
      <c r="A132" s="365"/>
      <c r="B132" s="365"/>
      <c r="C132" s="365"/>
      <c r="D132" s="365"/>
      <c r="E132" s="365"/>
      <c r="F132" s="365"/>
      <c r="G132" s="365"/>
      <c r="H132" s="365"/>
      <c r="I132" s="365"/>
      <c r="J132" s="365"/>
      <c r="K132" s="365"/>
      <c r="L132" s="365"/>
      <c r="M132" s="365"/>
      <c r="N132" s="365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</row>
    <row r="133" spans="1:27" ht="12" customHeight="1" x14ac:dyDescent="0.25">
      <c r="A133" s="365"/>
      <c r="B133" s="365"/>
      <c r="C133" s="365"/>
      <c r="D133" s="365"/>
      <c r="E133" s="365"/>
      <c r="F133" s="365"/>
      <c r="G133" s="365"/>
      <c r="H133" s="365"/>
      <c r="I133" s="365"/>
      <c r="J133" s="365"/>
      <c r="K133" s="365"/>
      <c r="L133" s="365"/>
      <c r="M133" s="365"/>
      <c r="N133" s="365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</row>
    <row r="134" spans="1:27" ht="12" customHeight="1" x14ac:dyDescent="0.25">
      <c r="A134" s="365"/>
      <c r="B134" s="365"/>
      <c r="C134" s="365"/>
      <c r="D134" s="365"/>
      <c r="E134" s="365"/>
      <c r="F134" s="365"/>
      <c r="G134" s="365"/>
      <c r="H134" s="365"/>
      <c r="I134" s="365"/>
      <c r="J134" s="365"/>
      <c r="K134" s="365"/>
      <c r="L134" s="365"/>
      <c r="M134" s="365"/>
      <c r="N134" s="365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</row>
    <row r="135" spans="1:27" ht="12" customHeight="1" x14ac:dyDescent="0.25">
      <c r="A135" s="365"/>
      <c r="B135" s="365"/>
      <c r="C135" s="365"/>
      <c r="D135" s="365"/>
      <c r="E135" s="365"/>
      <c r="F135" s="365"/>
      <c r="G135" s="365"/>
      <c r="H135" s="365"/>
      <c r="I135" s="365"/>
      <c r="J135" s="365"/>
      <c r="K135" s="365"/>
      <c r="L135" s="365"/>
      <c r="M135" s="365"/>
      <c r="N135" s="365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</row>
    <row r="136" spans="1:27" ht="12" customHeight="1" x14ac:dyDescent="0.25">
      <c r="A136" s="365"/>
      <c r="B136" s="365"/>
      <c r="C136" s="365"/>
      <c r="D136" s="365"/>
      <c r="E136" s="365"/>
      <c r="F136" s="365"/>
      <c r="G136" s="365"/>
      <c r="H136" s="365"/>
      <c r="I136" s="365"/>
      <c r="J136" s="365"/>
      <c r="K136" s="365"/>
      <c r="L136" s="365"/>
      <c r="M136" s="365"/>
      <c r="N136" s="365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</row>
    <row r="137" spans="1:27" ht="12" customHeight="1" x14ac:dyDescent="0.25">
      <c r="A137" s="365"/>
      <c r="B137" s="365"/>
      <c r="C137" s="365"/>
      <c r="D137" s="365"/>
      <c r="E137" s="365"/>
      <c r="F137" s="365"/>
      <c r="G137" s="365"/>
      <c r="H137" s="365"/>
      <c r="I137" s="365"/>
      <c r="J137" s="365"/>
      <c r="K137" s="365"/>
      <c r="L137" s="365"/>
      <c r="M137" s="365"/>
      <c r="N137" s="365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</row>
    <row r="138" spans="1:27" ht="12" customHeight="1" x14ac:dyDescent="0.25">
      <c r="A138" s="365"/>
      <c r="B138" s="365"/>
      <c r="C138" s="365"/>
      <c r="D138" s="365"/>
      <c r="E138" s="365"/>
      <c r="F138" s="365"/>
      <c r="G138" s="365"/>
      <c r="H138" s="365"/>
      <c r="I138" s="365"/>
      <c r="J138" s="365"/>
      <c r="K138" s="365"/>
      <c r="L138" s="365"/>
      <c r="M138" s="365"/>
      <c r="N138" s="365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</row>
    <row r="139" spans="1:27" ht="12" customHeight="1" x14ac:dyDescent="0.25">
      <c r="A139" s="365"/>
      <c r="B139" s="365"/>
      <c r="C139" s="365"/>
      <c r="D139" s="365"/>
      <c r="E139" s="365"/>
      <c r="F139" s="365"/>
      <c r="G139" s="365"/>
      <c r="H139" s="365"/>
      <c r="I139" s="365"/>
      <c r="J139" s="365"/>
      <c r="K139" s="365"/>
      <c r="L139" s="365"/>
      <c r="M139" s="365"/>
      <c r="N139" s="365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</row>
    <row r="140" spans="1:27" ht="12" customHeight="1" x14ac:dyDescent="0.25">
      <c r="A140" s="365"/>
      <c r="B140" s="365"/>
      <c r="C140" s="365"/>
      <c r="D140" s="365"/>
      <c r="E140" s="365"/>
      <c r="F140" s="365"/>
      <c r="G140" s="365"/>
      <c r="H140" s="365"/>
      <c r="I140" s="365"/>
      <c r="J140" s="365"/>
      <c r="K140" s="365"/>
      <c r="L140" s="365"/>
      <c r="M140" s="365"/>
      <c r="N140" s="365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</row>
    <row r="141" spans="1:27" ht="12" customHeight="1" x14ac:dyDescent="0.25">
      <c r="A141" s="365"/>
      <c r="B141" s="365"/>
      <c r="C141" s="365"/>
      <c r="D141" s="365"/>
      <c r="E141" s="365"/>
      <c r="F141" s="365"/>
      <c r="G141" s="365"/>
      <c r="H141" s="365"/>
      <c r="I141" s="365"/>
      <c r="J141" s="365"/>
      <c r="K141" s="365"/>
      <c r="L141" s="365"/>
      <c r="M141" s="365"/>
      <c r="N141" s="365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</row>
    <row r="142" spans="1:27" ht="12" customHeight="1" x14ac:dyDescent="0.25">
      <c r="A142" s="365"/>
      <c r="B142" s="365"/>
      <c r="C142" s="365"/>
      <c r="D142" s="365"/>
      <c r="E142" s="365"/>
      <c r="F142" s="365"/>
      <c r="G142" s="365"/>
      <c r="H142" s="365"/>
      <c r="I142" s="365"/>
      <c r="J142" s="365"/>
      <c r="K142" s="365"/>
      <c r="L142" s="365"/>
      <c r="M142" s="365"/>
      <c r="N142" s="365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</row>
    <row r="143" spans="1:27" ht="12" customHeight="1" x14ac:dyDescent="0.25">
      <c r="A143" s="365"/>
      <c r="B143" s="365"/>
      <c r="C143" s="365"/>
      <c r="D143" s="365"/>
      <c r="E143" s="365"/>
      <c r="F143" s="365"/>
      <c r="G143" s="365"/>
      <c r="H143" s="365"/>
      <c r="I143" s="365"/>
      <c r="J143" s="365"/>
      <c r="K143" s="365"/>
      <c r="L143" s="365"/>
      <c r="M143" s="365"/>
      <c r="N143" s="365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</row>
    <row r="144" spans="1:27" ht="12" customHeight="1" x14ac:dyDescent="0.25">
      <c r="A144" s="365"/>
      <c r="B144" s="365"/>
      <c r="C144" s="365"/>
      <c r="D144" s="365"/>
      <c r="E144" s="365"/>
      <c r="F144" s="365"/>
      <c r="G144" s="365"/>
      <c r="H144" s="365"/>
      <c r="I144" s="365"/>
      <c r="J144" s="365"/>
      <c r="K144" s="365"/>
      <c r="L144" s="365"/>
      <c r="M144" s="365"/>
      <c r="N144" s="365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</row>
    <row r="145" spans="1:27" ht="12" customHeight="1" x14ac:dyDescent="0.25">
      <c r="A145" s="365"/>
      <c r="B145" s="365"/>
      <c r="C145" s="365"/>
      <c r="D145" s="365"/>
      <c r="E145" s="365"/>
      <c r="F145" s="365"/>
      <c r="G145" s="365"/>
      <c r="H145" s="365"/>
      <c r="I145" s="365"/>
      <c r="J145" s="365"/>
      <c r="K145" s="365"/>
      <c r="L145" s="365"/>
      <c r="M145" s="365"/>
      <c r="N145" s="365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</row>
    <row r="146" spans="1:27" ht="12" customHeight="1" x14ac:dyDescent="0.25">
      <c r="A146" s="365"/>
      <c r="B146" s="365"/>
      <c r="C146" s="365"/>
      <c r="D146" s="365"/>
      <c r="E146" s="365"/>
      <c r="F146" s="365"/>
      <c r="G146" s="365"/>
      <c r="H146" s="365"/>
      <c r="I146" s="365"/>
      <c r="J146" s="365"/>
      <c r="K146" s="365"/>
      <c r="L146" s="365"/>
      <c r="M146" s="365"/>
      <c r="N146" s="365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</row>
    <row r="147" spans="1:27" ht="12" customHeight="1" x14ac:dyDescent="0.25">
      <c r="A147" s="365"/>
      <c r="B147" s="365"/>
      <c r="C147" s="365"/>
      <c r="D147" s="365"/>
      <c r="E147" s="365"/>
      <c r="F147" s="365"/>
      <c r="G147" s="365"/>
      <c r="H147" s="365"/>
      <c r="I147" s="365"/>
      <c r="J147" s="365"/>
      <c r="K147" s="365"/>
      <c r="L147" s="365"/>
      <c r="M147" s="365"/>
      <c r="N147" s="365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</row>
    <row r="148" spans="1:27" ht="12" customHeight="1" x14ac:dyDescent="0.25">
      <c r="A148" s="365"/>
      <c r="B148" s="365"/>
      <c r="C148" s="365"/>
      <c r="D148" s="365"/>
      <c r="E148" s="365"/>
      <c r="F148" s="365"/>
      <c r="G148" s="365"/>
      <c r="H148" s="365"/>
      <c r="I148" s="365"/>
      <c r="J148" s="365"/>
      <c r="K148" s="365"/>
      <c r="L148" s="365"/>
      <c r="M148" s="365"/>
      <c r="N148" s="365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</row>
    <row r="149" spans="1:27" ht="12" customHeight="1" x14ac:dyDescent="0.25">
      <c r="A149" s="365"/>
      <c r="B149" s="365"/>
      <c r="C149" s="365"/>
      <c r="D149" s="365"/>
      <c r="E149" s="365"/>
      <c r="F149" s="365"/>
      <c r="G149" s="365"/>
      <c r="H149" s="365"/>
      <c r="I149" s="365"/>
      <c r="J149" s="365"/>
      <c r="K149" s="365"/>
      <c r="L149" s="365"/>
      <c r="M149" s="365"/>
      <c r="N149" s="365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</row>
    <row r="150" spans="1:27" ht="12" customHeight="1" x14ac:dyDescent="0.25">
      <c r="A150" s="365"/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</row>
    <row r="151" spans="1:27" ht="12" customHeight="1" x14ac:dyDescent="0.25">
      <c r="A151" s="365"/>
      <c r="B151" s="365"/>
      <c r="C151" s="365"/>
      <c r="D151" s="365"/>
      <c r="E151" s="365"/>
      <c r="F151" s="365"/>
      <c r="G151" s="365"/>
      <c r="H151" s="365"/>
      <c r="I151" s="365"/>
      <c r="J151" s="365"/>
      <c r="K151" s="365"/>
      <c r="L151" s="365"/>
      <c r="M151" s="365"/>
      <c r="N151" s="365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</row>
    <row r="152" spans="1:27" ht="12" customHeight="1" x14ac:dyDescent="0.25">
      <c r="A152" s="365"/>
      <c r="B152" s="365"/>
      <c r="C152" s="365"/>
      <c r="D152" s="365"/>
      <c r="E152" s="365"/>
      <c r="F152" s="365"/>
      <c r="G152" s="365"/>
      <c r="H152" s="365"/>
      <c r="I152" s="365"/>
      <c r="J152" s="365"/>
      <c r="K152" s="365"/>
      <c r="L152" s="365"/>
      <c r="M152" s="365"/>
      <c r="N152" s="365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</row>
    <row r="153" spans="1:27" ht="12" customHeight="1" x14ac:dyDescent="0.25">
      <c r="A153" s="365"/>
      <c r="B153" s="365"/>
      <c r="C153" s="365"/>
      <c r="D153" s="365"/>
      <c r="E153" s="365"/>
      <c r="F153" s="365"/>
      <c r="G153" s="365"/>
      <c r="H153" s="365"/>
      <c r="I153" s="365"/>
      <c r="J153" s="365"/>
      <c r="K153" s="365"/>
      <c r="L153" s="365"/>
      <c r="M153" s="365"/>
      <c r="N153" s="365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</row>
    <row r="154" spans="1:27" ht="12" customHeight="1" x14ac:dyDescent="0.25">
      <c r="A154" s="365"/>
      <c r="B154" s="365"/>
      <c r="C154" s="365"/>
      <c r="D154" s="365"/>
      <c r="E154" s="365"/>
      <c r="F154" s="365"/>
      <c r="G154" s="365"/>
      <c r="H154" s="365"/>
      <c r="I154" s="365"/>
      <c r="J154" s="365"/>
      <c r="K154" s="365"/>
      <c r="L154" s="365"/>
      <c r="M154" s="365"/>
      <c r="N154" s="365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</row>
    <row r="155" spans="1:27" ht="12" customHeight="1" x14ac:dyDescent="0.25">
      <c r="A155" s="365"/>
      <c r="B155" s="365"/>
      <c r="C155" s="365"/>
      <c r="D155" s="365"/>
      <c r="E155" s="365"/>
      <c r="F155" s="365"/>
      <c r="G155" s="365"/>
      <c r="H155" s="365"/>
      <c r="I155" s="365"/>
      <c r="J155" s="365"/>
      <c r="K155" s="365"/>
      <c r="L155" s="365"/>
      <c r="M155" s="365"/>
      <c r="N155" s="365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</row>
    <row r="156" spans="1:27" ht="12" customHeight="1" x14ac:dyDescent="0.25">
      <c r="A156" s="365"/>
      <c r="B156" s="365"/>
      <c r="C156" s="365"/>
      <c r="D156" s="365"/>
      <c r="E156" s="365"/>
      <c r="F156" s="365"/>
      <c r="G156" s="365"/>
      <c r="H156" s="365"/>
      <c r="I156" s="365"/>
      <c r="J156" s="365"/>
      <c r="K156" s="365"/>
      <c r="L156" s="365"/>
      <c r="M156" s="365"/>
      <c r="N156" s="365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</row>
    <row r="157" spans="1:27" ht="12" customHeight="1" x14ac:dyDescent="0.25">
      <c r="A157" s="365"/>
      <c r="B157" s="365"/>
      <c r="C157" s="365"/>
      <c r="D157" s="365"/>
      <c r="E157" s="365"/>
      <c r="F157" s="365"/>
      <c r="G157" s="365"/>
      <c r="H157" s="365"/>
      <c r="I157" s="365"/>
      <c r="J157" s="365"/>
      <c r="K157" s="365"/>
      <c r="L157" s="365"/>
      <c r="M157" s="365"/>
      <c r="N157" s="365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</row>
    <row r="158" spans="1:27" ht="12" customHeight="1" x14ac:dyDescent="0.25">
      <c r="A158" s="365"/>
      <c r="B158" s="365"/>
      <c r="C158" s="365"/>
      <c r="D158" s="365"/>
      <c r="E158" s="365"/>
      <c r="F158" s="365"/>
      <c r="G158" s="365"/>
      <c r="H158" s="365"/>
      <c r="I158" s="365"/>
      <c r="J158" s="365"/>
      <c r="K158" s="365"/>
      <c r="L158" s="365"/>
      <c r="M158" s="365"/>
      <c r="N158" s="365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</row>
    <row r="159" spans="1:27" ht="12" customHeight="1" x14ac:dyDescent="0.25">
      <c r="A159" s="365"/>
      <c r="B159" s="365"/>
      <c r="C159" s="365"/>
      <c r="D159" s="365"/>
      <c r="E159" s="365"/>
      <c r="F159" s="365"/>
      <c r="G159" s="365"/>
      <c r="H159" s="365"/>
      <c r="I159" s="365"/>
      <c r="J159" s="365"/>
      <c r="K159" s="365"/>
      <c r="L159" s="365"/>
      <c r="M159" s="365"/>
      <c r="N159" s="365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</row>
    <row r="160" spans="1:27" ht="12" customHeight="1" x14ac:dyDescent="0.25">
      <c r="A160" s="365"/>
      <c r="B160" s="365"/>
      <c r="C160" s="365"/>
      <c r="D160" s="365"/>
      <c r="E160" s="365"/>
      <c r="F160" s="365"/>
      <c r="G160" s="365"/>
      <c r="H160" s="365"/>
      <c r="I160" s="365"/>
      <c r="J160" s="365"/>
      <c r="K160" s="365"/>
      <c r="L160" s="365"/>
      <c r="M160" s="365"/>
      <c r="N160" s="365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</row>
    <row r="161" spans="1:27" ht="12" customHeight="1" x14ac:dyDescent="0.25">
      <c r="A161" s="365"/>
      <c r="B161" s="365"/>
      <c r="C161" s="365"/>
      <c r="D161" s="365"/>
      <c r="E161" s="365"/>
      <c r="F161" s="365"/>
      <c r="G161" s="365"/>
      <c r="H161" s="365"/>
      <c r="I161" s="365"/>
      <c r="J161" s="365"/>
      <c r="K161" s="365"/>
      <c r="L161" s="365"/>
      <c r="M161" s="365"/>
      <c r="N161" s="365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</row>
    <row r="162" spans="1:27" ht="12" customHeight="1" x14ac:dyDescent="0.25">
      <c r="A162" s="365"/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</row>
    <row r="163" spans="1:27" ht="12" customHeight="1" x14ac:dyDescent="0.25">
      <c r="A163" s="365"/>
      <c r="B163" s="365"/>
      <c r="C163" s="365"/>
      <c r="D163" s="365"/>
      <c r="E163" s="365"/>
      <c r="F163" s="365"/>
      <c r="G163" s="365"/>
      <c r="H163" s="365"/>
      <c r="I163" s="365"/>
      <c r="J163" s="365"/>
      <c r="K163" s="365"/>
      <c r="L163" s="365"/>
      <c r="M163" s="365"/>
      <c r="N163" s="365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</row>
    <row r="164" spans="1:27" ht="12" customHeight="1" x14ac:dyDescent="0.25">
      <c r="A164" s="365"/>
      <c r="B164" s="365"/>
      <c r="C164" s="365"/>
      <c r="D164" s="365"/>
      <c r="E164" s="365"/>
      <c r="F164" s="365"/>
      <c r="G164" s="365"/>
      <c r="H164" s="365"/>
      <c r="I164" s="365"/>
      <c r="J164" s="365"/>
      <c r="K164" s="365"/>
      <c r="L164" s="365"/>
      <c r="M164" s="365"/>
      <c r="N164" s="365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</row>
    <row r="165" spans="1:27" ht="12" customHeight="1" x14ac:dyDescent="0.25">
      <c r="A165" s="365"/>
      <c r="B165" s="365"/>
      <c r="C165" s="365"/>
      <c r="D165" s="365"/>
      <c r="E165" s="365"/>
      <c r="F165" s="365"/>
      <c r="G165" s="365"/>
      <c r="H165" s="365"/>
      <c r="I165" s="365"/>
      <c r="J165" s="365"/>
      <c r="K165" s="365"/>
      <c r="L165" s="365"/>
      <c r="M165" s="365"/>
      <c r="N165" s="365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</row>
    <row r="166" spans="1:27" ht="12" customHeight="1" x14ac:dyDescent="0.25">
      <c r="A166" s="365"/>
      <c r="B166" s="365"/>
      <c r="C166" s="365"/>
      <c r="D166" s="365"/>
      <c r="E166" s="365"/>
      <c r="F166" s="365"/>
      <c r="G166" s="365"/>
      <c r="H166" s="365"/>
      <c r="I166" s="365"/>
      <c r="J166" s="365"/>
      <c r="K166" s="365"/>
      <c r="L166" s="365"/>
      <c r="M166" s="365"/>
      <c r="N166" s="365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</row>
    <row r="167" spans="1:27" ht="12" customHeight="1" x14ac:dyDescent="0.25">
      <c r="A167" s="365"/>
      <c r="B167" s="365"/>
      <c r="C167" s="365"/>
      <c r="D167" s="365"/>
      <c r="E167" s="365"/>
      <c r="F167" s="365"/>
      <c r="G167" s="365"/>
      <c r="H167" s="365"/>
      <c r="I167" s="365"/>
      <c r="J167" s="365"/>
      <c r="K167" s="365"/>
      <c r="L167" s="365"/>
      <c r="M167" s="365"/>
      <c r="N167" s="365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</row>
    <row r="168" spans="1:27" ht="12" customHeight="1" x14ac:dyDescent="0.25">
      <c r="A168" s="365"/>
      <c r="B168" s="365"/>
      <c r="C168" s="365"/>
      <c r="D168" s="365"/>
      <c r="E168" s="365"/>
      <c r="F168" s="365"/>
      <c r="G168" s="365"/>
      <c r="H168" s="365"/>
      <c r="I168" s="365"/>
      <c r="J168" s="365"/>
      <c r="K168" s="365"/>
      <c r="L168" s="365"/>
      <c r="M168" s="365"/>
      <c r="N168" s="365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</row>
    <row r="169" spans="1:27" ht="12" customHeight="1" x14ac:dyDescent="0.25">
      <c r="A169" s="365"/>
      <c r="B169" s="365"/>
      <c r="C169" s="365"/>
      <c r="D169" s="365"/>
      <c r="E169" s="365"/>
      <c r="F169" s="365"/>
      <c r="G169" s="365"/>
      <c r="H169" s="365"/>
      <c r="I169" s="365"/>
      <c r="J169" s="365"/>
      <c r="K169" s="365"/>
      <c r="L169" s="365"/>
      <c r="M169" s="365"/>
      <c r="N169" s="365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</row>
    <row r="170" spans="1:27" ht="12" customHeight="1" x14ac:dyDescent="0.25">
      <c r="A170" s="365"/>
      <c r="B170" s="365"/>
      <c r="C170" s="365"/>
      <c r="D170" s="365"/>
      <c r="E170" s="365"/>
      <c r="F170" s="365"/>
      <c r="G170" s="365"/>
      <c r="H170" s="365"/>
      <c r="I170" s="365"/>
      <c r="J170" s="365"/>
      <c r="K170" s="365"/>
      <c r="L170" s="365"/>
      <c r="M170" s="365"/>
      <c r="N170" s="365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</row>
    <row r="171" spans="1:27" ht="12" customHeight="1" x14ac:dyDescent="0.25">
      <c r="A171" s="365"/>
      <c r="B171" s="365"/>
      <c r="C171" s="365"/>
      <c r="D171" s="365"/>
      <c r="E171" s="365"/>
      <c r="F171" s="365"/>
      <c r="G171" s="365"/>
      <c r="H171" s="365"/>
      <c r="I171" s="365"/>
      <c r="J171" s="365"/>
      <c r="K171" s="365"/>
      <c r="L171" s="365"/>
      <c r="M171" s="365"/>
      <c r="N171" s="365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</row>
    <row r="172" spans="1:27" ht="12" customHeight="1" x14ac:dyDescent="0.25">
      <c r="A172" s="365"/>
      <c r="B172" s="365"/>
      <c r="C172" s="365"/>
      <c r="D172" s="365"/>
      <c r="E172" s="365"/>
      <c r="F172" s="365"/>
      <c r="G172" s="365"/>
      <c r="H172" s="365"/>
      <c r="I172" s="365"/>
      <c r="J172" s="365"/>
      <c r="K172" s="365"/>
      <c r="L172" s="365"/>
      <c r="M172" s="365"/>
      <c r="N172" s="365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</row>
    <row r="173" spans="1:27" ht="12" customHeight="1" x14ac:dyDescent="0.25">
      <c r="A173" s="365"/>
      <c r="B173" s="365"/>
      <c r="C173" s="365"/>
      <c r="D173" s="365"/>
      <c r="E173" s="365"/>
      <c r="F173" s="365"/>
      <c r="G173" s="365"/>
      <c r="H173" s="365"/>
      <c r="I173" s="365"/>
      <c r="J173" s="365"/>
      <c r="K173" s="365"/>
      <c r="L173" s="365"/>
      <c r="M173" s="365"/>
      <c r="N173" s="365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</row>
    <row r="174" spans="1:27" ht="12" customHeight="1" x14ac:dyDescent="0.25">
      <c r="A174" s="365"/>
      <c r="B174" s="365"/>
      <c r="C174" s="365"/>
      <c r="D174" s="365"/>
      <c r="E174" s="365"/>
      <c r="F174" s="365"/>
      <c r="G174" s="365"/>
      <c r="H174" s="365"/>
      <c r="I174" s="365"/>
      <c r="J174" s="365"/>
      <c r="K174" s="365"/>
      <c r="L174" s="365"/>
      <c r="M174" s="365"/>
      <c r="N174" s="365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</row>
    <row r="175" spans="1:27" ht="12" customHeight="1" x14ac:dyDescent="0.25">
      <c r="A175" s="365"/>
      <c r="B175" s="365"/>
      <c r="C175" s="365"/>
      <c r="D175" s="365"/>
      <c r="E175" s="365"/>
      <c r="F175" s="365"/>
      <c r="G175" s="365"/>
      <c r="H175" s="365"/>
      <c r="I175" s="365"/>
      <c r="J175" s="365"/>
      <c r="K175" s="365"/>
      <c r="L175" s="365"/>
      <c r="M175" s="365"/>
      <c r="N175" s="365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</row>
    <row r="176" spans="1:27" ht="12" customHeight="1" x14ac:dyDescent="0.25">
      <c r="A176" s="365"/>
      <c r="B176" s="365"/>
      <c r="C176" s="365"/>
      <c r="D176" s="365"/>
      <c r="E176" s="365"/>
      <c r="F176" s="365"/>
      <c r="G176" s="365"/>
      <c r="H176" s="365"/>
      <c r="I176" s="365"/>
      <c r="J176" s="365"/>
      <c r="K176" s="365"/>
      <c r="L176" s="365"/>
      <c r="M176" s="365"/>
      <c r="N176" s="365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</row>
    <row r="177" spans="1:27" ht="12" customHeight="1" x14ac:dyDescent="0.25">
      <c r="A177" s="365"/>
      <c r="B177" s="365"/>
      <c r="C177" s="365"/>
      <c r="D177" s="365"/>
      <c r="E177" s="365"/>
      <c r="F177" s="365"/>
      <c r="G177" s="365"/>
      <c r="H177" s="365"/>
      <c r="I177" s="365"/>
      <c r="J177" s="365"/>
      <c r="K177" s="365"/>
      <c r="L177" s="365"/>
      <c r="M177" s="365"/>
      <c r="N177" s="365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</row>
    <row r="178" spans="1:27" ht="12" customHeight="1" x14ac:dyDescent="0.25">
      <c r="A178" s="365"/>
      <c r="B178" s="365"/>
      <c r="C178" s="365"/>
      <c r="D178" s="365"/>
      <c r="E178" s="365"/>
      <c r="F178" s="365"/>
      <c r="G178" s="365"/>
      <c r="H178" s="365"/>
      <c r="I178" s="365"/>
      <c r="J178" s="365"/>
      <c r="K178" s="365"/>
      <c r="L178" s="365"/>
      <c r="M178" s="365"/>
      <c r="N178" s="365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</row>
    <row r="179" spans="1:27" ht="12" customHeight="1" x14ac:dyDescent="0.25">
      <c r="A179" s="365"/>
      <c r="B179" s="365"/>
      <c r="C179" s="365"/>
      <c r="D179" s="365"/>
      <c r="E179" s="365"/>
      <c r="F179" s="365"/>
      <c r="G179" s="365"/>
      <c r="H179" s="365"/>
      <c r="I179" s="365"/>
      <c r="J179" s="365"/>
      <c r="K179" s="365"/>
      <c r="L179" s="365"/>
      <c r="M179" s="365"/>
      <c r="N179" s="365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</row>
    <row r="180" spans="1:27" ht="12" customHeight="1" x14ac:dyDescent="0.25">
      <c r="A180" s="365"/>
      <c r="B180" s="365"/>
      <c r="C180" s="365"/>
      <c r="D180" s="365"/>
      <c r="E180" s="365"/>
      <c r="F180" s="365"/>
      <c r="G180" s="365"/>
      <c r="H180" s="365"/>
      <c r="I180" s="365"/>
      <c r="J180" s="365"/>
      <c r="K180" s="365"/>
      <c r="L180" s="365"/>
      <c r="M180" s="365"/>
      <c r="N180" s="365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</row>
    <row r="181" spans="1:27" ht="12" customHeight="1" x14ac:dyDescent="0.25">
      <c r="A181" s="365"/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</row>
    <row r="182" spans="1:27" ht="12" customHeight="1" x14ac:dyDescent="0.25">
      <c r="A182" s="365"/>
      <c r="B182" s="365"/>
      <c r="C182" s="365"/>
      <c r="D182" s="365"/>
      <c r="E182" s="365"/>
      <c r="F182" s="365"/>
      <c r="G182" s="365"/>
      <c r="H182" s="365"/>
      <c r="I182" s="365"/>
      <c r="J182" s="365"/>
      <c r="K182" s="365"/>
      <c r="L182" s="365"/>
      <c r="M182" s="365"/>
      <c r="N182" s="365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</row>
    <row r="183" spans="1:27" ht="12" customHeight="1" x14ac:dyDescent="0.25">
      <c r="A183" s="365"/>
      <c r="B183" s="365"/>
      <c r="C183" s="365"/>
      <c r="D183" s="365"/>
      <c r="E183" s="365"/>
      <c r="F183" s="365"/>
      <c r="G183" s="365"/>
      <c r="H183" s="365"/>
      <c r="I183" s="365"/>
      <c r="J183" s="365"/>
      <c r="K183" s="365"/>
      <c r="L183" s="365"/>
      <c r="M183" s="365"/>
      <c r="N183" s="365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</row>
    <row r="184" spans="1:27" ht="12" customHeight="1" x14ac:dyDescent="0.25">
      <c r="A184" s="365"/>
      <c r="B184" s="365"/>
      <c r="C184" s="365"/>
      <c r="D184" s="365"/>
      <c r="E184" s="365"/>
      <c r="F184" s="365"/>
      <c r="G184" s="365"/>
      <c r="H184" s="365"/>
      <c r="I184" s="365"/>
      <c r="J184" s="365"/>
      <c r="K184" s="365"/>
      <c r="L184" s="365"/>
      <c r="M184" s="365"/>
      <c r="N184" s="365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</row>
    <row r="185" spans="1:27" ht="12" customHeight="1" x14ac:dyDescent="0.25">
      <c r="A185" s="365"/>
      <c r="B185" s="365"/>
      <c r="C185" s="365"/>
      <c r="D185" s="365"/>
      <c r="E185" s="365"/>
      <c r="F185" s="365"/>
      <c r="G185" s="365"/>
      <c r="H185" s="365"/>
      <c r="I185" s="365"/>
      <c r="J185" s="365"/>
      <c r="K185" s="365"/>
      <c r="L185" s="365"/>
      <c r="M185" s="365"/>
      <c r="N185" s="365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</row>
    <row r="186" spans="1:27" ht="12" customHeight="1" x14ac:dyDescent="0.25">
      <c r="A186" s="365"/>
      <c r="B186" s="365"/>
      <c r="C186" s="365"/>
      <c r="D186" s="365"/>
      <c r="E186" s="365"/>
      <c r="F186" s="365"/>
      <c r="G186" s="365"/>
      <c r="H186" s="365"/>
      <c r="I186" s="365"/>
      <c r="J186" s="365"/>
      <c r="K186" s="365"/>
      <c r="L186" s="365"/>
      <c r="M186" s="365"/>
      <c r="N186" s="365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</row>
    <row r="187" spans="1:27" ht="12" customHeight="1" x14ac:dyDescent="0.25">
      <c r="A187" s="365"/>
      <c r="B187" s="365"/>
      <c r="C187" s="365"/>
      <c r="D187" s="365"/>
      <c r="E187" s="365"/>
      <c r="F187" s="365"/>
      <c r="G187" s="365"/>
      <c r="H187" s="365"/>
      <c r="I187" s="365"/>
      <c r="J187" s="365"/>
      <c r="K187" s="365"/>
      <c r="L187" s="365"/>
      <c r="M187" s="365"/>
      <c r="N187" s="365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</row>
    <row r="188" spans="1:27" ht="12" customHeight="1" x14ac:dyDescent="0.25">
      <c r="A188" s="365"/>
      <c r="B188" s="365"/>
      <c r="C188" s="365"/>
      <c r="D188" s="365"/>
      <c r="E188" s="365"/>
      <c r="F188" s="365"/>
      <c r="G188" s="365"/>
      <c r="H188" s="365"/>
      <c r="I188" s="365"/>
      <c r="J188" s="365"/>
      <c r="K188" s="365"/>
      <c r="L188" s="365"/>
      <c r="M188" s="365"/>
      <c r="N188" s="365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</row>
    <row r="189" spans="1:27" ht="12" customHeight="1" x14ac:dyDescent="0.25">
      <c r="A189" s="365"/>
      <c r="B189" s="365"/>
      <c r="C189" s="365"/>
      <c r="D189" s="365"/>
      <c r="E189" s="365"/>
      <c r="F189" s="365"/>
      <c r="G189" s="365"/>
      <c r="H189" s="365"/>
      <c r="I189" s="365"/>
      <c r="J189" s="365"/>
      <c r="K189" s="365"/>
      <c r="L189" s="365"/>
      <c r="M189" s="365"/>
      <c r="N189" s="365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</row>
    <row r="190" spans="1:27" ht="12" customHeight="1" x14ac:dyDescent="0.25">
      <c r="A190" s="365"/>
      <c r="B190" s="365"/>
      <c r="C190" s="365"/>
      <c r="D190" s="365"/>
      <c r="E190" s="365"/>
      <c r="F190" s="365"/>
      <c r="G190" s="365"/>
      <c r="H190" s="365"/>
      <c r="I190" s="365"/>
      <c r="J190" s="365"/>
      <c r="K190" s="365"/>
      <c r="L190" s="365"/>
      <c r="M190" s="365"/>
      <c r="N190" s="365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</row>
    <row r="191" spans="1:27" ht="12" customHeight="1" x14ac:dyDescent="0.25">
      <c r="A191" s="365"/>
      <c r="B191" s="365"/>
      <c r="C191" s="365"/>
      <c r="D191" s="365"/>
      <c r="E191" s="365"/>
      <c r="F191" s="365"/>
      <c r="G191" s="365"/>
      <c r="H191" s="365"/>
      <c r="I191" s="365"/>
      <c r="J191" s="365"/>
      <c r="K191" s="365"/>
      <c r="L191" s="365"/>
      <c r="M191" s="365"/>
      <c r="N191" s="365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</row>
    <row r="192" spans="1:27" ht="12" customHeight="1" x14ac:dyDescent="0.25">
      <c r="A192" s="365"/>
      <c r="B192" s="365"/>
      <c r="C192" s="365"/>
      <c r="D192" s="365"/>
      <c r="E192" s="365"/>
      <c r="F192" s="365"/>
      <c r="G192" s="365"/>
      <c r="H192" s="365"/>
      <c r="I192" s="365"/>
      <c r="J192" s="365"/>
      <c r="K192" s="365"/>
      <c r="L192" s="365"/>
      <c r="M192" s="365"/>
      <c r="N192" s="365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</row>
    <row r="193" spans="1:27" ht="12" customHeight="1" x14ac:dyDescent="0.25">
      <c r="A193" s="365"/>
      <c r="B193" s="365"/>
      <c r="C193" s="365"/>
      <c r="D193" s="365"/>
      <c r="E193" s="365"/>
      <c r="F193" s="365"/>
      <c r="G193" s="365"/>
      <c r="H193" s="365"/>
      <c r="I193" s="365"/>
      <c r="J193" s="365"/>
      <c r="K193" s="365"/>
      <c r="L193" s="365"/>
      <c r="M193" s="365"/>
      <c r="N193" s="365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</row>
    <row r="194" spans="1:27" ht="12" customHeight="1" x14ac:dyDescent="0.25">
      <c r="A194" s="365"/>
      <c r="B194" s="365"/>
      <c r="C194" s="365"/>
      <c r="D194" s="365"/>
      <c r="E194" s="365"/>
      <c r="F194" s="365"/>
      <c r="G194" s="365"/>
      <c r="H194" s="365"/>
      <c r="I194" s="365"/>
      <c r="J194" s="365"/>
      <c r="K194" s="365"/>
      <c r="L194" s="365"/>
      <c r="M194" s="365"/>
      <c r="N194" s="365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</row>
    <row r="195" spans="1:27" ht="12" customHeight="1" x14ac:dyDescent="0.25">
      <c r="A195" s="365"/>
      <c r="B195" s="365"/>
      <c r="C195" s="365"/>
      <c r="D195" s="365"/>
      <c r="E195" s="365"/>
      <c r="F195" s="365"/>
      <c r="G195" s="365"/>
      <c r="H195" s="365"/>
      <c r="I195" s="365"/>
      <c r="J195" s="365"/>
      <c r="K195" s="365"/>
      <c r="L195" s="365"/>
      <c r="M195" s="365"/>
      <c r="N195" s="365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</row>
    <row r="196" spans="1:27" ht="12" customHeight="1" x14ac:dyDescent="0.25">
      <c r="A196" s="365"/>
      <c r="B196" s="365"/>
      <c r="C196" s="365"/>
      <c r="D196" s="365"/>
      <c r="E196" s="365"/>
      <c r="F196" s="365"/>
      <c r="G196" s="365"/>
      <c r="H196" s="365"/>
      <c r="I196" s="365"/>
      <c r="J196" s="365"/>
      <c r="K196" s="365"/>
      <c r="L196" s="365"/>
      <c r="M196" s="365"/>
      <c r="N196" s="365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</row>
    <row r="197" spans="1:27" ht="12" customHeight="1" x14ac:dyDescent="0.25">
      <c r="A197" s="365"/>
      <c r="B197" s="365"/>
      <c r="C197" s="365"/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</row>
    <row r="198" spans="1:27" ht="12" customHeight="1" x14ac:dyDescent="0.25">
      <c r="A198" s="365"/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</row>
    <row r="199" spans="1:27" ht="12" customHeight="1" x14ac:dyDescent="0.25">
      <c r="A199" s="365"/>
      <c r="B199" s="365"/>
      <c r="C199" s="365"/>
      <c r="D199" s="365"/>
      <c r="E199" s="365"/>
      <c r="F199" s="365"/>
      <c r="G199" s="365"/>
      <c r="H199" s="365"/>
      <c r="I199" s="365"/>
      <c r="J199" s="365"/>
      <c r="K199" s="365"/>
      <c r="L199" s="365"/>
      <c r="M199" s="365"/>
      <c r="N199" s="365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</row>
    <row r="200" spans="1:27" ht="12" customHeight="1" x14ac:dyDescent="0.25">
      <c r="A200" s="365"/>
      <c r="B200" s="365"/>
      <c r="C200" s="365"/>
      <c r="D200" s="365"/>
      <c r="E200" s="365"/>
      <c r="F200" s="365"/>
      <c r="G200" s="365"/>
      <c r="H200" s="365"/>
      <c r="I200" s="365"/>
      <c r="J200" s="365"/>
      <c r="K200" s="365"/>
      <c r="L200" s="365"/>
      <c r="M200" s="365"/>
      <c r="N200" s="365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</row>
    <row r="201" spans="1:27" ht="12" customHeight="1" x14ac:dyDescent="0.25">
      <c r="A201" s="365"/>
      <c r="B201" s="365"/>
      <c r="C201" s="365"/>
      <c r="D201" s="365"/>
      <c r="E201" s="365"/>
      <c r="F201" s="365"/>
      <c r="G201" s="365"/>
      <c r="H201" s="365"/>
      <c r="I201" s="365"/>
      <c r="J201" s="365"/>
      <c r="K201" s="365"/>
      <c r="L201" s="365"/>
      <c r="M201" s="365"/>
      <c r="N201" s="365"/>
      <c r="O201" s="365"/>
      <c r="P201" s="365"/>
      <c r="Q201" s="365"/>
      <c r="R201" s="365"/>
      <c r="S201" s="365"/>
      <c r="T201" s="365"/>
      <c r="U201" s="365"/>
      <c r="V201" s="365"/>
      <c r="W201" s="365"/>
      <c r="X201" s="365"/>
      <c r="Y201" s="365"/>
      <c r="Z201" s="365"/>
      <c r="AA201" s="365"/>
    </row>
    <row r="202" spans="1:27" ht="12" customHeight="1" x14ac:dyDescent="0.25">
      <c r="A202" s="365"/>
      <c r="B202" s="365"/>
      <c r="C202" s="365"/>
      <c r="D202" s="365"/>
      <c r="E202" s="365"/>
      <c r="F202" s="365"/>
      <c r="G202" s="365"/>
      <c r="H202" s="365"/>
      <c r="I202" s="365"/>
      <c r="J202" s="365"/>
      <c r="K202" s="365"/>
      <c r="L202" s="365"/>
      <c r="M202" s="365"/>
      <c r="N202" s="365"/>
      <c r="O202" s="365"/>
      <c r="P202" s="365"/>
      <c r="Q202" s="365"/>
      <c r="R202" s="365"/>
      <c r="S202" s="365"/>
      <c r="T202" s="365"/>
      <c r="U202" s="365"/>
      <c r="V202" s="365"/>
      <c r="W202" s="365"/>
      <c r="X202" s="365"/>
      <c r="Y202" s="365"/>
      <c r="Z202" s="365"/>
      <c r="AA202" s="365"/>
    </row>
    <row r="203" spans="1:27" ht="12" customHeight="1" x14ac:dyDescent="0.25">
      <c r="A203" s="365"/>
      <c r="B203" s="365"/>
      <c r="C203" s="365"/>
      <c r="D203" s="365"/>
      <c r="E203" s="365"/>
      <c r="F203" s="365"/>
      <c r="G203" s="365"/>
      <c r="H203" s="365"/>
      <c r="I203" s="365"/>
      <c r="J203" s="365"/>
      <c r="K203" s="365"/>
      <c r="L203" s="365"/>
      <c r="M203" s="365"/>
      <c r="N203" s="365"/>
      <c r="O203" s="365"/>
      <c r="P203" s="365"/>
      <c r="Q203" s="365"/>
      <c r="R203" s="365"/>
      <c r="S203" s="365"/>
      <c r="T203" s="365"/>
      <c r="U203" s="365"/>
      <c r="V203" s="365"/>
      <c r="W203" s="365"/>
      <c r="X203" s="365"/>
      <c r="Y203" s="365"/>
      <c r="Z203" s="365"/>
      <c r="AA203" s="365"/>
    </row>
    <row r="204" spans="1:27" ht="12" customHeight="1" x14ac:dyDescent="0.25">
      <c r="A204" s="365"/>
      <c r="B204" s="365"/>
      <c r="C204" s="365"/>
      <c r="D204" s="365"/>
      <c r="E204" s="365"/>
      <c r="F204" s="365"/>
      <c r="G204" s="365"/>
      <c r="H204" s="365"/>
      <c r="I204" s="365"/>
      <c r="J204" s="365"/>
      <c r="K204" s="365"/>
      <c r="L204" s="365"/>
      <c r="M204" s="365"/>
      <c r="N204" s="365"/>
      <c r="O204" s="365"/>
      <c r="P204" s="365"/>
      <c r="Q204" s="365"/>
      <c r="R204" s="365"/>
      <c r="S204" s="365"/>
      <c r="T204" s="365"/>
      <c r="U204" s="365"/>
      <c r="V204" s="365"/>
      <c r="W204" s="365"/>
      <c r="X204" s="365"/>
      <c r="Y204" s="365"/>
      <c r="Z204" s="365"/>
      <c r="AA204" s="365"/>
    </row>
    <row r="205" spans="1:27" ht="12" customHeight="1" x14ac:dyDescent="0.25">
      <c r="A205" s="365"/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5"/>
      <c r="Q205" s="365"/>
      <c r="R205" s="365"/>
      <c r="S205" s="365"/>
      <c r="T205" s="365"/>
      <c r="U205" s="365"/>
      <c r="V205" s="365"/>
      <c r="W205" s="365"/>
      <c r="X205" s="365"/>
      <c r="Y205" s="365"/>
      <c r="Z205" s="365"/>
      <c r="AA205" s="365"/>
    </row>
    <row r="206" spans="1:27" ht="12" customHeight="1" x14ac:dyDescent="0.25">
      <c r="A206" s="365"/>
      <c r="B206" s="365"/>
      <c r="C206" s="365"/>
      <c r="D206" s="365"/>
      <c r="E206" s="365"/>
      <c r="F206" s="365"/>
      <c r="G206" s="365"/>
      <c r="H206" s="365"/>
      <c r="I206" s="365"/>
      <c r="J206" s="365"/>
      <c r="K206" s="365"/>
      <c r="L206" s="365"/>
      <c r="M206" s="365"/>
      <c r="N206" s="365"/>
      <c r="O206" s="365"/>
      <c r="P206" s="365"/>
      <c r="Q206" s="365"/>
      <c r="R206" s="365"/>
      <c r="S206" s="365"/>
      <c r="T206" s="365"/>
      <c r="U206" s="365"/>
      <c r="V206" s="365"/>
      <c r="W206" s="365"/>
      <c r="X206" s="365"/>
      <c r="Y206" s="365"/>
      <c r="Z206" s="365"/>
      <c r="AA206" s="365"/>
    </row>
    <row r="207" spans="1:27" ht="12" customHeight="1" x14ac:dyDescent="0.25">
      <c r="A207" s="365"/>
      <c r="B207" s="365"/>
      <c r="C207" s="365"/>
      <c r="D207" s="365"/>
      <c r="E207" s="365"/>
      <c r="F207" s="365"/>
      <c r="G207" s="365"/>
      <c r="H207" s="365"/>
      <c r="I207" s="365"/>
      <c r="J207" s="365"/>
      <c r="K207" s="365"/>
      <c r="L207" s="365"/>
      <c r="M207" s="365"/>
      <c r="N207" s="365"/>
      <c r="O207" s="365"/>
      <c r="P207" s="365"/>
      <c r="Q207" s="365"/>
      <c r="R207" s="365"/>
      <c r="S207" s="365"/>
      <c r="T207" s="365"/>
      <c r="U207" s="365"/>
      <c r="V207" s="365"/>
      <c r="W207" s="365"/>
      <c r="X207" s="365"/>
      <c r="Y207" s="365"/>
      <c r="Z207" s="365"/>
      <c r="AA207" s="365"/>
    </row>
    <row r="208" spans="1:27" ht="12" customHeight="1" x14ac:dyDescent="0.25">
      <c r="A208" s="365"/>
      <c r="B208" s="365"/>
      <c r="C208" s="365"/>
      <c r="D208" s="365"/>
      <c r="E208" s="365"/>
      <c r="F208" s="365"/>
      <c r="G208" s="365"/>
      <c r="H208" s="365"/>
      <c r="I208" s="365"/>
      <c r="J208" s="365"/>
      <c r="K208" s="365"/>
      <c r="L208" s="365"/>
      <c r="M208" s="365"/>
      <c r="N208" s="365"/>
      <c r="O208" s="365"/>
      <c r="P208" s="365"/>
      <c r="Q208" s="365"/>
      <c r="R208" s="365"/>
      <c r="S208" s="365"/>
      <c r="T208" s="365"/>
      <c r="U208" s="365"/>
      <c r="V208" s="365"/>
      <c r="W208" s="365"/>
      <c r="X208" s="365"/>
      <c r="Y208" s="365"/>
      <c r="Z208" s="365"/>
      <c r="AA208" s="365"/>
    </row>
    <row r="209" spans="1:27" ht="12" customHeight="1" x14ac:dyDescent="0.25">
      <c r="A209" s="365"/>
      <c r="B209" s="365"/>
      <c r="C209" s="365"/>
      <c r="D209" s="365"/>
      <c r="E209" s="365"/>
      <c r="F209" s="365"/>
      <c r="G209" s="365"/>
      <c r="H209" s="365"/>
      <c r="I209" s="365"/>
      <c r="J209" s="365"/>
      <c r="K209" s="365"/>
      <c r="L209" s="365"/>
      <c r="M209" s="365"/>
      <c r="N209" s="365"/>
      <c r="O209" s="365"/>
      <c r="P209" s="365"/>
      <c r="Q209" s="365"/>
      <c r="R209" s="365"/>
      <c r="S209" s="365"/>
      <c r="T209" s="365"/>
      <c r="U209" s="365"/>
      <c r="V209" s="365"/>
      <c r="W209" s="365"/>
      <c r="X209" s="365"/>
      <c r="Y209" s="365"/>
      <c r="Z209" s="365"/>
      <c r="AA209" s="365"/>
    </row>
    <row r="210" spans="1:27" ht="12" customHeight="1" x14ac:dyDescent="0.25">
      <c r="A210" s="365"/>
      <c r="B210" s="365"/>
      <c r="C210" s="365"/>
      <c r="D210" s="365"/>
      <c r="E210" s="365"/>
      <c r="F210" s="365"/>
      <c r="G210" s="365"/>
      <c r="H210" s="365"/>
      <c r="I210" s="365"/>
      <c r="J210" s="365"/>
      <c r="K210" s="365"/>
      <c r="L210" s="365"/>
      <c r="M210" s="365"/>
      <c r="N210" s="365"/>
      <c r="O210" s="365"/>
      <c r="P210" s="365"/>
      <c r="Q210" s="365"/>
      <c r="R210" s="365"/>
      <c r="S210" s="365"/>
      <c r="T210" s="365"/>
      <c r="U210" s="365"/>
      <c r="V210" s="365"/>
      <c r="W210" s="365"/>
      <c r="X210" s="365"/>
      <c r="Y210" s="365"/>
      <c r="Z210" s="365"/>
      <c r="AA210" s="365"/>
    </row>
    <row r="211" spans="1:27" ht="12" customHeight="1" x14ac:dyDescent="0.25">
      <c r="A211" s="365"/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  <c r="P211" s="365"/>
      <c r="Q211" s="365"/>
      <c r="R211" s="365"/>
      <c r="S211" s="365"/>
      <c r="T211" s="365"/>
      <c r="U211" s="365"/>
      <c r="V211" s="365"/>
      <c r="W211" s="365"/>
      <c r="X211" s="365"/>
      <c r="Y211" s="365"/>
      <c r="Z211" s="365"/>
      <c r="AA211" s="365"/>
    </row>
    <row r="212" spans="1:27" ht="12" customHeight="1" x14ac:dyDescent="0.25">
      <c r="A212" s="365"/>
      <c r="B212" s="365"/>
      <c r="C212" s="365"/>
      <c r="D212" s="365"/>
      <c r="E212" s="365"/>
      <c r="F212" s="365"/>
      <c r="G212" s="365"/>
      <c r="H212" s="365"/>
      <c r="I212" s="365"/>
      <c r="J212" s="365"/>
      <c r="K212" s="365"/>
      <c r="L212" s="365"/>
      <c r="M212" s="365"/>
      <c r="N212" s="365"/>
      <c r="O212" s="365"/>
      <c r="P212" s="365"/>
      <c r="Q212" s="365"/>
      <c r="R212" s="365"/>
      <c r="S212" s="365"/>
      <c r="T212" s="365"/>
      <c r="U212" s="365"/>
      <c r="V212" s="365"/>
      <c r="W212" s="365"/>
      <c r="X212" s="365"/>
      <c r="Y212" s="365"/>
      <c r="Z212" s="365"/>
      <c r="AA212" s="365"/>
    </row>
    <row r="213" spans="1:27" ht="12" customHeight="1" x14ac:dyDescent="0.25">
      <c r="A213" s="365"/>
      <c r="B213" s="365"/>
      <c r="C213" s="365"/>
      <c r="D213" s="365"/>
      <c r="E213" s="365"/>
      <c r="F213" s="365"/>
      <c r="G213" s="365"/>
      <c r="H213" s="365"/>
      <c r="I213" s="365"/>
      <c r="J213" s="365"/>
      <c r="K213" s="365"/>
      <c r="L213" s="365"/>
      <c r="M213" s="365"/>
      <c r="N213" s="365"/>
      <c r="O213" s="365"/>
      <c r="P213" s="365"/>
      <c r="Q213" s="365"/>
      <c r="R213" s="365"/>
      <c r="S213" s="365"/>
      <c r="T213" s="365"/>
      <c r="U213" s="365"/>
      <c r="V213" s="365"/>
      <c r="W213" s="365"/>
      <c r="X213" s="365"/>
      <c r="Y213" s="365"/>
      <c r="Z213" s="365"/>
      <c r="AA213" s="365"/>
    </row>
    <row r="214" spans="1:27" ht="12" customHeight="1" x14ac:dyDescent="0.25">
      <c r="A214" s="365"/>
      <c r="B214" s="365"/>
      <c r="C214" s="365"/>
      <c r="D214" s="365"/>
      <c r="E214" s="365"/>
      <c r="F214" s="365"/>
      <c r="G214" s="365"/>
      <c r="H214" s="365"/>
      <c r="I214" s="365"/>
      <c r="J214" s="365"/>
      <c r="K214" s="365"/>
      <c r="L214" s="365"/>
      <c r="M214" s="365"/>
      <c r="N214" s="365"/>
      <c r="O214" s="365"/>
      <c r="P214" s="365"/>
      <c r="Q214" s="365"/>
      <c r="R214" s="365"/>
      <c r="S214" s="365"/>
      <c r="T214" s="365"/>
      <c r="U214" s="365"/>
      <c r="V214" s="365"/>
      <c r="W214" s="365"/>
      <c r="X214" s="365"/>
      <c r="Y214" s="365"/>
      <c r="Z214" s="365"/>
      <c r="AA214" s="365"/>
    </row>
    <row r="215" spans="1:27" ht="12" customHeight="1" x14ac:dyDescent="0.25">
      <c r="A215" s="365"/>
      <c r="B215" s="365"/>
      <c r="C215" s="365"/>
      <c r="D215" s="365"/>
      <c r="E215" s="365"/>
      <c r="F215" s="365"/>
      <c r="G215" s="365"/>
      <c r="H215" s="365"/>
      <c r="I215" s="365"/>
      <c r="J215" s="365"/>
      <c r="K215" s="365"/>
      <c r="L215" s="365"/>
      <c r="M215" s="365"/>
      <c r="N215" s="365"/>
      <c r="O215" s="365"/>
      <c r="P215" s="365"/>
      <c r="Q215" s="365"/>
      <c r="R215" s="365"/>
      <c r="S215" s="365"/>
      <c r="T215" s="365"/>
      <c r="U215" s="365"/>
      <c r="V215" s="365"/>
      <c r="W215" s="365"/>
      <c r="X215" s="365"/>
      <c r="Y215" s="365"/>
      <c r="Z215" s="365"/>
      <c r="AA215" s="365"/>
    </row>
    <row r="216" spans="1:27" ht="12" customHeight="1" x14ac:dyDescent="0.25">
      <c r="A216" s="365"/>
      <c r="B216" s="365"/>
      <c r="C216" s="365"/>
      <c r="D216" s="365"/>
      <c r="E216" s="365"/>
      <c r="F216" s="365"/>
      <c r="G216" s="365"/>
      <c r="H216" s="365"/>
      <c r="I216" s="365"/>
      <c r="J216" s="365"/>
      <c r="K216" s="365"/>
      <c r="L216" s="365"/>
      <c r="M216" s="365"/>
      <c r="N216" s="365"/>
      <c r="O216" s="365"/>
      <c r="P216" s="365"/>
      <c r="Q216" s="365"/>
      <c r="R216" s="365"/>
      <c r="S216" s="365"/>
      <c r="T216" s="365"/>
      <c r="U216" s="365"/>
      <c r="V216" s="365"/>
      <c r="W216" s="365"/>
      <c r="X216" s="365"/>
      <c r="Y216" s="365"/>
      <c r="Z216" s="365"/>
      <c r="AA216" s="365"/>
    </row>
    <row r="217" spans="1:27" ht="12" customHeight="1" x14ac:dyDescent="0.25">
      <c r="A217" s="365"/>
      <c r="B217" s="365"/>
      <c r="C217" s="365"/>
      <c r="D217" s="365"/>
      <c r="E217" s="365"/>
      <c r="F217" s="365"/>
      <c r="G217" s="365"/>
      <c r="H217" s="365"/>
      <c r="I217" s="365"/>
      <c r="J217" s="365"/>
      <c r="K217" s="365"/>
      <c r="L217" s="365"/>
      <c r="M217" s="365"/>
      <c r="N217" s="365"/>
      <c r="O217" s="365"/>
      <c r="P217" s="365"/>
      <c r="Q217" s="365"/>
      <c r="R217" s="365"/>
      <c r="S217" s="365"/>
      <c r="T217" s="365"/>
      <c r="U217" s="365"/>
      <c r="V217" s="365"/>
      <c r="W217" s="365"/>
      <c r="X217" s="365"/>
      <c r="Y217" s="365"/>
      <c r="Z217" s="365"/>
      <c r="AA217" s="365"/>
    </row>
    <row r="218" spans="1:27" ht="12" customHeight="1" x14ac:dyDescent="0.25">
      <c r="A218" s="365"/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5"/>
      <c r="Q218" s="365"/>
      <c r="R218" s="365"/>
      <c r="S218" s="365"/>
      <c r="T218" s="365"/>
      <c r="U218" s="365"/>
      <c r="V218" s="365"/>
      <c r="W218" s="365"/>
      <c r="X218" s="365"/>
      <c r="Y218" s="365"/>
      <c r="Z218" s="365"/>
      <c r="AA218" s="365"/>
    </row>
    <row r="219" spans="1:27" ht="12" customHeight="1" x14ac:dyDescent="0.25">
      <c r="A219" s="365"/>
      <c r="B219" s="365"/>
      <c r="C219" s="365"/>
      <c r="D219" s="365"/>
      <c r="E219" s="365"/>
      <c r="F219" s="365"/>
      <c r="G219" s="365"/>
      <c r="H219" s="365"/>
      <c r="I219" s="365"/>
      <c r="J219" s="365"/>
      <c r="K219" s="365"/>
      <c r="L219" s="365"/>
      <c r="M219" s="365"/>
      <c r="N219" s="365"/>
      <c r="O219" s="365"/>
      <c r="P219" s="365"/>
      <c r="Q219" s="365"/>
      <c r="R219" s="365"/>
      <c r="S219" s="365"/>
      <c r="T219" s="365"/>
      <c r="U219" s="365"/>
      <c r="V219" s="365"/>
      <c r="W219" s="365"/>
      <c r="X219" s="365"/>
      <c r="Y219" s="365"/>
      <c r="Z219" s="365"/>
      <c r="AA219" s="365"/>
    </row>
    <row r="220" spans="1:27" ht="12" customHeight="1" x14ac:dyDescent="0.25">
      <c r="A220" s="365"/>
      <c r="B220" s="365"/>
      <c r="C220" s="365"/>
      <c r="D220" s="365"/>
      <c r="E220" s="365"/>
      <c r="F220" s="365"/>
      <c r="G220" s="365"/>
      <c r="H220" s="365"/>
      <c r="I220" s="365"/>
      <c r="J220" s="365"/>
      <c r="K220" s="365"/>
      <c r="L220" s="365"/>
      <c r="M220" s="365"/>
      <c r="N220" s="365"/>
      <c r="O220" s="365"/>
      <c r="P220" s="365"/>
      <c r="Q220" s="365"/>
      <c r="R220" s="365"/>
      <c r="S220" s="365"/>
      <c r="T220" s="365"/>
      <c r="U220" s="365"/>
      <c r="V220" s="365"/>
      <c r="W220" s="365"/>
      <c r="X220" s="365"/>
      <c r="Y220" s="365"/>
      <c r="Z220" s="365"/>
      <c r="AA220" s="365"/>
    </row>
    <row r="221" spans="1:27" ht="12" customHeight="1" x14ac:dyDescent="0.25">
      <c r="A221" s="365"/>
      <c r="B221" s="365"/>
      <c r="C221" s="365"/>
      <c r="D221" s="365"/>
      <c r="E221" s="365"/>
      <c r="F221" s="365"/>
      <c r="G221" s="365"/>
      <c r="H221" s="365"/>
      <c r="I221" s="365"/>
      <c r="J221" s="365"/>
      <c r="K221" s="365"/>
      <c r="L221" s="365"/>
      <c r="M221" s="365"/>
      <c r="N221" s="365"/>
      <c r="O221" s="365"/>
      <c r="P221" s="365"/>
      <c r="Q221" s="365"/>
      <c r="R221" s="365"/>
      <c r="S221" s="365"/>
      <c r="T221" s="365"/>
      <c r="U221" s="365"/>
      <c r="V221" s="365"/>
      <c r="W221" s="365"/>
      <c r="X221" s="365"/>
      <c r="Y221" s="365"/>
      <c r="Z221" s="365"/>
      <c r="AA221" s="365"/>
    </row>
    <row r="222" spans="1:27" ht="12" customHeight="1" x14ac:dyDescent="0.25">
      <c r="A222" s="365"/>
      <c r="B222" s="365"/>
      <c r="C222" s="365"/>
      <c r="D222" s="365"/>
      <c r="E222" s="365"/>
      <c r="F222" s="365"/>
      <c r="G222" s="365"/>
      <c r="H222" s="365"/>
      <c r="I222" s="365"/>
      <c r="J222" s="365"/>
      <c r="K222" s="365"/>
      <c r="L222" s="365"/>
      <c r="M222" s="365"/>
      <c r="N222" s="365"/>
      <c r="O222" s="365"/>
      <c r="P222" s="365"/>
      <c r="Q222" s="365"/>
      <c r="R222" s="365"/>
      <c r="S222" s="365"/>
      <c r="T222" s="365"/>
      <c r="U222" s="365"/>
      <c r="V222" s="365"/>
      <c r="W222" s="365"/>
      <c r="X222" s="365"/>
      <c r="Y222" s="365"/>
      <c r="Z222" s="365"/>
      <c r="AA222" s="365"/>
    </row>
    <row r="223" spans="1:27" ht="12" customHeight="1" x14ac:dyDescent="0.25">
      <c r="A223" s="365"/>
      <c r="B223" s="365"/>
      <c r="C223" s="365"/>
      <c r="D223" s="365"/>
      <c r="E223" s="365"/>
      <c r="F223" s="365"/>
      <c r="G223" s="365"/>
      <c r="H223" s="365"/>
      <c r="I223" s="365"/>
      <c r="J223" s="365"/>
      <c r="K223" s="365"/>
      <c r="L223" s="365"/>
      <c r="M223" s="365"/>
      <c r="N223" s="365"/>
      <c r="O223" s="365"/>
      <c r="P223" s="365"/>
      <c r="Q223" s="365"/>
      <c r="R223" s="365"/>
      <c r="S223" s="365"/>
      <c r="T223" s="365"/>
      <c r="U223" s="365"/>
      <c r="V223" s="365"/>
      <c r="W223" s="365"/>
      <c r="X223" s="365"/>
      <c r="Y223" s="365"/>
      <c r="Z223" s="365"/>
      <c r="AA223" s="365"/>
    </row>
    <row r="224" spans="1:27" ht="12" customHeight="1" x14ac:dyDescent="0.25">
      <c r="A224" s="365"/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5"/>
      <c r="Q224" s="365"/>
      <c r="R224" s="365"/>
      <c r="S224" s="365"/>
      <c r="T224" s="365"/>
      <c r="U224" s="365"/>
      <c r="V224" s="365"/>
      <c r="W224" s="365"/>
      <c r="X224" s="365"/>
      <c r="Y224" s="365"/>
      <c r="Z224" s="365"/>
      <c r="AA224" s="365"/>
    </row>
    <row r="225" spans="1:27" ht="12" customHeight="1" x14ac:dyDescent="0.25">
      <c r="A225" s="365"/>
      <c r="B225" s="365"/>
      <c r="C225" s="365"/>
      <c r="D225" s="365"/>
      <c r="E225" s="365"/>
      <c r="F225" s="365"/>
      <c r="G225" s="365"/>
      <c r="H225" s="365"/>
      <c r="I225" s="365"/>
      <c r="J225" s="365"/>
      <c r="K225" s="365"/>
      <c r="L225" s="365"/>
      <c r="M225" s="365"/>
      <c r="N225" s="365"/>
      <c r="O225" s="365"/>
      <c r="P225" s="365"/>
      <c r="Q225" s="365"/>
      <c r="R225" s="365"/>
      <c r="S225" s="365"/>
      <c r="T225" s="365"/>
      <c r="U225" s="365"/>
      <c r="V225" s="365"/>
      <c r="W225" s="365"/>
      <c r="X225" s="365"/>
      <c r="Y225" s="365"/>
      <c r="Z225" s="365"/>
      <c r="AA225" s="365"/>
    </row>
    <row r="226" spans="1:27" ht="12" customHeight="1" x14ac:dyDescent="0.25">
      <c r="A226" s="365"/>
      <c r="B226" s="365"/>
      <c r="C226" s="365"/>
      <c r="D226" s="365"/>
      <c r="E226" s="365"/>
      <c r="F226" s="365"/>
      <c r="G226" s="365"/>
      <c r="H226" s="365"/>
      <c r="I226" s="365"/>
      <c r="J226" s="365"/>
      <c r="K226" s="365"/>
      <c r="L226" s="365"/>
      <c r="M226" s="365"/>
      <c r="N226" s="365"/>
      <c r="O226" s="365"/>
      <c r="P226" s="365"/>
      <c r="Q226" s="365"/>
      <c r="R226" s="365"/>
      <c r="S226" s="365"/>
      <c r="T226" s="365"/>
      <c r="U226" s="365"/>
      <c r="V226" s="365"/>
      <c r="W226" s="365"/>
      <c r="X226" s="365"/>
      <c r="Y226" s="365"/>
      <c r="Z226" s="365"/>
      <c r="AA226" s="365"/>
    </row>
    <row r="227" spans="1:27" ht="12" customHeight="1" x14ac:dyDescent="0.25">
      <c r="A227" s="365"/>
      <c r="B227" s="365"/>
      <c r="C227" s="365"/>
      <c r="D227" s="365"/>
      <c r="E227" s="365"/>
      <c r="F227" s="365"/>
      <c r="G227" s="365"/>
      <c r="H227" s="365"/>
      <c r="I227" s="365"/>
      <c r="J227" s="365"/>
      <c r="K227" s="365"/>
      <c r="L227" s="365"/>
      <c r="M227" s="365"/>
      <c r="N227" s="365"/>
      <c r="O227" s="365"/>
      <c r="P227" s="365"/>
      <c r="Q227" s="365"/>
      <c r="R227" s="365"/>
      <c r="S227" s="365"/>
      <c r="T227" s="365"/>
      <c r="U227" s="365"/>
      <c r="V227" s="365"/>
      <c r="W227" s="365"/>
      <c r="X227" s="365"/>
      <c r="Y227" s="365"/>
      <c r="Z227" s="365"/>
      <c r="AA227" s="365"/>
    </row>
    <row r="228" spans="1:27" ht="12" customHeight="1" x14ac:dyDescent="0.25">
      <c r="A228" s="365"/>
      <c r="B228" s="365"/>
      <c r="C228" s="365"/>
      <c r="D228" s="365"/>
      <c r="E228" s="365"/>
      <c r="F228" s="365"/>
      <c r="G228" s="365"/>
      <c r="H228" s="365"/>
      <c r="I228" s="365"/>
      <c r="J228" s="365"/>
      <c r="K228" s="365"/>
      <c r="L228" s="365"/>
      <c r="M228" s="365"/>
      <c r="N228" s="365"/>
      <c r="O228" s="365"/>
      <c r="P228" s="365"/>
      <c r="Q228" s="365"/>
      <c r="R228" s="365"/>
      <c r="S228" s="365"/>
      <c r="T228" s="365"/>
      <c r="U228" s="365"/>
      <c r="V228" s="365"/>
      <c r="W228" s="365"/>
      <c r="X228" s="365"/>
      <c r="Y228" s="365"/>
      <c r="Z228" s="365"/>
      <c r="AA228" s="365"/>
    </row>
    <row r="229" spans="1:27" ht="12" customHeight="1" x14ac:dyDescent="0.25">
      <c r="A229" s="365"/>
      <c r="B229" s="365"/>
      <c r="C229" s="365"/>
      <c r="D229" s="365"/>
      <c r="E229" s="365"/>
      <c r="F229" s="365"/>
      <c r="G229" s="365"/>
      <c r="H229" s="365"/>
      <c r="I229" s="365"/>
      <c r="J229" s="365"/>
      <c r="K229" s="365"/>
      <c r="L229" s="365"/>
      <c r="M229" s="365"/>
      <c r="N229" s="365"/>
      <c r="O229" s="365"/>
      <c r="P229" s="365"/>
      <c r="Q229" s="365"/>
      <c r="R229" s="365"/>
      <c r="S229" s="365"/>
      <c r="T229" s="365"/>
      <c r="U229" s="365"/>
      <c r="V229" s="365"/>
      <c r="W229" s="365"/>
      <c r="X229" s="365"/>
      <c r="Y229" s="365"/>
      <c r="Z229" s="365"/>
      <c r="AA229" s="365"/>
    </row>
    <row r="230" spans="1:27" ht="12" customHeight="1" x14ac:dyDescent="0.25">
      <c r="A230" s="365"/>
      <c r="B230" s="365"/>
      <c r="C230" s="365"/>
      <c r="D230" s="365"/>
      <c r="E230" s="365"/>
      <c r="F230" s="365"/>
      <c r="G230" s="365"/>
      <c r="H230" s="365"/>
      <c r="I230" s="365"/>
      <c r="J230" s="365"/>
      <c r="K230" s="365"/>
      <c r="L230" s="365"/>
      <c r="M230" s="365"/>
      <c r="N230" s="365"/>
      <c r="O230" s="365"/>
      <c r="P230" s="365"/>
      <c r="Q230" s="365"/>
      <c r="R230" s="365"/>
      <c r="S230" s="365"/>
      <c r="T230" s="365"/>
      <c r="U230" s="365"/>
      <c r="V230" s="365"/>
      <c r="W230" s="365"/>
      <c r="X230" s="365"/>
      <c r="Y230" s="365"/>
      <c r="Z230" s="365"/>
      <c r="AA230" s="365"/>
    </row>
    <row r="231" spans="1:27" ht="12" customHeight="1" x14ac:dyDescent="0.25">
      <c r="A231" s="365"/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5"/>
      <c r="Q231" s="365"/>
      <c r="R231" s="365"/>
      <c r="S231" s="365"/>
      <c r="T231" s="365"/>
      <c r="U231" s="365"/>
      <c r="V231" s="365"/>
      <c r="W231" s="365"/>
      <c r="X231" s="365"/>
      <c r="Y231" s="365"/>
      <c r="Z231" s="365"/>
      <c r="AA231" s="365"/>
    </row>
    <row r="232" spans="1:27" ht="12" customHeight="1" x14ac:dyDescent="0.25">
      <c r="A232" s="365"/>
      <c r="B232" s="365"/>
      <c r="C232" s="365"/>
      <c r="D232" s="365"/>
      <c r="E232" s="365"/>
      <c r="F232" s="365"/>
      <c r="G232" s="365"/>
      <c r="H232" s="365"/>
      <c r="I232" s="365"/>
      <c r="J232" s="365"/>
      <c r="K232" s="365"/>
      <c r="L232" s="365"/>
      <c r="M232" s="365"/>
      <c r="N232" s="365"/>
      <c r="O232" s="365"/>
      <c r="P232" s="365"/>
      <c r="Q232" s="365"/>
      <c r="R232" s="365"/>
      <c r="S232" s="365"/>
      <c r="T232" s="365"/>
      <c r="U232" s="365"/>
      <c r="V232" s="365"/>
      <c r="W232" s="365"/>
      <c r="X232" s="365"/>
      <c r="Y232" s="365"/>
      <c r="Z232" s="365"/>
      <c r="AA232" s="365"/>
    </row>
    <row r="233" spans="1:27" ht="12" customHeight="1" x14ac:dyDescent="0.25">
      <c r="A233" s="365"/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  <c r="X233" s="365"/>
      <c r="Y233" s="365"/>
      <c r="Z233" s="365"/>
      <c r="AA233" s="365"/>
    </row>
    <row r="234" spans="1:27" ht="12" customHeight="1" x14ac:dyDescent="0.25">
      <c r="A234" s="365"/>
      <c r="B234" s="365"/>
      <c r="C234" s="365"/>
      <c r="D234" s="365"/>
      <c r="E234" s="365"/>
      <c r="F234" s="365"/>
      <c r="G234" s="365"/>
      <c r="H234" s="365"/>
      <c r="I234" s="365"/>
      <c r="J234" s="365"/>
      <c r="K234" s="365"/>
      <c r="L234" s="365"/>
      <c r="M234" s="365"/>
      <c r="N234" s="365"/>
      <c r="O234" s="365"/>
      <c r="P234" s="365"/>
      <c r="Q234" s="365"/>
      <c r="R234" s="365"/>
      <c r="S234" s="365"/>
      <c r="T234" s="365"/>
      <c r="U234" s="365"/>
      <c r="V234" s="365"/>
      <c r="W234" s="365"/>
      <c r="X234" s="365"/>
      <c r="Y234" s="365"/>
      <c r="Z234" s="365"/>
      <c r="AA234" s="365"/>
    </row>
    <row r="235" spans="1:27" ht="12" customHeight="1" x14ac:dyDescent="0.25">
      <c r="A235" s="365"/>
      <c r="B235" s="365"/>
      <c r="C235" s="365"/>
      <c r="D235" s="365"/>
      <c r="E235" s="365"/>
      <c r="F235" s="365"/>
      <c r="G235" s="365"/>
      <c r="H235" s="365"/>
      <c r="I235" s="365"/>
      <c r="J235" s="365"/>
      <c r="K235" s="365"/>
      <c r="L235" s="365"/>
      <c r="M235" s="365"/>
      <c r="N235" s="365"/>
      <c r="O235" s="365"/>
      <c r="P235" s="365"/>
      <c r="Q235" s="365"/>
      <c r="R235" s="365"/>
      <c r="S235" s="365"/>
      <c r="T235" s="365"/>
      <c r="U235" s="365"/>
      <c r="V235" s="365"/>
      <c r="W235" s="365"/>
      <c r="X235" s="365"/>
      <c r="Y235" s="365"/>
      <c r="Z235" s="365"/>
      <c r="AA235" s="365"/>
    </row>
    <row r="236" spans="1:27" ht="12" customHeight="1" x14ac:dyDescent="0.25">
      <c r="A236" s="365"/>
      <c r="B236" s="365"/>
      <c r="C236" s="365"/>
      <c r="D236" s="365"/>
      <c r="E236" s="365"/>
      <c r="F236" s="365"/>
      <c r="G236" s="365"/>
      <c r="H236" s="365"/>
      <c r="I236" s="365"/>
      <c r="J236" s="365"/>
      <c r="K236" s="365"/>
      <c r="L236" s="365"/>
      <c r="M236" s="365"/>
      <c r="N236" s="365"/>
      <c r="O236" s="365"/>
      <c r="P236" s="365"/>
      <c r="Q236" s="365"/>
      <c r="R236" s="365"/>
      <c r="S236" s="365"/>
      <c r="T236" s="365"/>
      <c r="U236" s="365"/>
      <c r="V236" s="365"/>
      <c r="W236" s="365"/>
      <c r="X236" s="365"/>
      <c r="Y236" s="365"/>
      <c r="Z236" s="365"/>
      <c r="AA236" s="365"/>
    </row>
    <row r="237" spans="1:27" ht="12" customHeight="1" x14ac:dyDescent="0.25">
      <c r="A237" s="365"/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5"/>
      <c r="P237" s="365"/>
      <c r="Q237" s="365"/>
      <c r="R237" s="365"/>
      <c r="S237" s="365"/>
      <c r="T237" s="365"/>
      <c r="U237" s="365"/>
      <c r="V237" s="365"/>
      <c r="W237" s="365"/>
      <c r="X237" s="365"/>
      <c r="Y237" s="365"/>
      <c r="Z237" s="365"/>
      <c r="AA237" s="365"/>
    </row>
    <row r="238" spans="1:27" ht="12" customHeight="1" x14ac:dyDescent="0.25">
      <c r="A238" s="365"/>
      <c r="B238" s="365"/>
      <c r="C238" s="365"/>
      <c r="D238" s="365"/>
      <c r="E238" s="365"/>
      <c r="F238" s="365"/>
      <c r="G238" s="365"/>
      <c r="H238" s="365"/>
      <c r="I238" s="365"/>
      <c r="J238" s="365"/>
      <c r="K238" s="365"/>
      <c r="L238" s="365"/>
      <c r="M238" s="365"/>
      <c r="N238" s="365"/>
      <c r="O238" s="365"/>
      <c r="P238" s="365"/>
      <c r="Q238" s="365"/>
      <c r="R238" s="365"/>
      <c r="S238" s="365"/>
      <c r="T238" s="365"/>
      <c r="U238" s="365"/>
      <c r="V238" s="365"/>
      <c r="W238" s="365"/>
      <c r="X238" s="365"/>
      <c r="Y238" s="365"/>
      <c r="Z238" s="365"/>
      <c r="AA238" s="365"/>
    </row>
    <row r="239" spans="1:27" ht="12" customHeight="1" x14ac:dyDescent="0.25">
      <c r="A239" s="365"/>
      <c r="B239" s="365"/>
      <c r="C239" s="365"/>
      <c r="D239" s="365"/>
      <c r="E239" s="365"/>
      <c r="F239" s="365"/>
      <c r="G239" s="365"/>
      <c r="H239" s="365"/>
      <c r="I239" s="365"/>
      <c r="J239" s="365"/>
      <c r="K239" s="365"/>
      <c r="L239" s="365"/>
      <c r="M239" s="365"/>
      <c r="N239" s="365"/>
      <c r="O239" s="365"/>
      <c r="P239" s="365"/>
      <c r="Q239" s="365"/>
      <c r="R239" s="365"/>
      <c r="S239" s="365"/>
      <c r="T239" s="365"/>
      <c r="U239" s="365"/>
      <c r="V239" s="365"/>
      <c r="W239" s="365"/>
      <c r="X239" s="365"/>
      <c r="Y239" s="365"/>
      <c r="Z239" s="365"/>
      <c r="AA239" s="365"/>
    </row>
    <row r="240" spans="1:27" ht="12" customHeight="1" x14ac:dyDescent="0.25">
      <c r="A240" s="365"/>
      <c r="B240" s="365"/>
      <c r="C240" s="365"/>
      <c r="D240" s="365"/>
      <c r="E240" s="365"/>
      <c r="F240" s="365"/>
      <c r="G240" s="365"/>
      <c r="H240" s="365"/>
      <c r="I240" s="365"/>
      <c r="J240" s="365"/>
      <c r="K240" s="365"/>
      <c r="L240" s="365"/>
      <c r="M240" s="365"/>
      <c r="N240" s="365"/>
      <c r="O240" s="365"/>
      <c r="P240" s="365"/>
      <c r="Q240" s="365"/>
      <c r="R240" s="365"/>
      <c r="S240" s="365"/>
      <c r="T240" s="365"/>
      <c r="U240" s="365"/>
      <c r="V240" s="365"/>
      <c r="W240" s="365"/>
      <c r="X240" s="365"/>
      <c r="Y240" s="365"/>
      <c r="Z240" s="365"/>
      <c r="AA240" s="365"/>
    </row>
    <row r="241" spans="1:27" ht="12" customHeight="1" x14ac:dyDescent="0.25">
      <c r="A241" s="365"/>
      <c r="B241" s="365"/>
      <c r="C241" s="365"/>
      <c r="D241" s="365"/>
      <c r="E241" s="365"/>
      <c r="F241" s="365"/>
      <c r="G241" s="365"/>
      <c r="H241" s="365"/>
      <c r="I241" s="365"/>
      <c r="J241" s="365"/>
      <c r="K241" s="365"/>
      <c r="L241" s="365"/>
      <c r="M241" s="365"/>
      <c r="N241" s="365"/>
      <c r="O241" s="365"/>
      <c r="P241" s="365"/>
      <c r="Q241" s="365"/>
      <c r="R241" s="365"/>
      <c r="S241" s="365"/>
      <c r="T241" s="365"/>
      <c r="U241" s="365"/>
      <c r="V241" s="365"/>
      <c r="W241" s="365"/>
      <c r="X241" s="365"/>
      <c r="Y241" s="365"/>
      <c r="Z241" s="365"/>
      <c r="AA241" s="365"/>
    </row>
    <row r="242" spans="1:27" ht="12" customHeight="1" x14ac:dyDescent="0.25">
      <c r="A242" s="365"/>
      <c r="B242" s="365"/>
      <c r="C242" s="365"/>
      <c r="D242" s="365"/>
      <c r="E242" s="365"/>
      <c r="F242" s="365"/>
      <c r="G242" s="365"/>
      <c r="H242" s="365"/>
      <c r="I242" s="365"/>
      <c r="J242" s="365"/>
      <c r="K242" s="365"/>
      <c r="L242" s="365"/>
      <c r="M242" s="365"/>
      <c r="N242" s="365"/>
      <c r="O242" s="365"/>
      <c r="P242" s="365"/>
      <c r="Q242" s="365"/>
      <c r="R242" s="365"/>
      <c r="S242" s="365"/>
      <c r="T242" s="365"/>
      <c r="U242" s="365"/>
      <c r="V242" s="365"/>
      <c r="W242" s="365"/>
      <c r="X242" s="365"/>
      <c r="Y242" s="365"/>
      <c r="Z242" s="365"/>
      <c r="AA242" s="365"/>
    </row>
    <row r="243" spans="1:27" ht="12" customHeight="1" x14ac:dyDescent="0.25">
      <c r="A243" s="365"/>
      <c r="B243" s="365"/>
      <c r="C243" s="365"/>
      <c r="D243" s="365"/>
      <c r="E243" s="365"/>
      <c r="F243" s="365"/>
      <c r="G243" s="365"/>
      <c r="H243" s="365"/>
      <c r="I243" s="365"/>
      <c r="J243" s="365"/>
      <c r="K243" s="365"/>
      <c r="L243" s="365"/>
      <c r="M243" s="365"/>
      <c r="N243" s="365"/>
      <c r="O243" s="365"/>
      <c r="P243" s="365"/>
      <c r="Q243" s="365"/>
      <c r="R243" s="365"/>
      <c r="S243" s="365"/>
      <c r="T243" s="365"/>
      <c r="U243" s="365"/>
      <c r="V243" s="365"/>
      <c r="W243" s="365"/>
      <c r="X243" s="365"/>
      <c r="Y243" s="365"/>
      <c r="Z243" s="365"/>
      <c r="AA243" s="365"/>
    </row>
    <row r="244" spans="1:27" ht="12" customHeight="1" x14ac:dyDescent="0.25">
      <c r="A244" s="365"/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5"/>
      <c r="P244" s="365"/>
      <c r="Q244" s="365"/>
      <c r="R244" s="365"/>
      <c r="S244" s="365"/>
      <c r="T244" s="365"/>
      <c r="U244" s="365"/>
      <c r="V244" s="365"/>
      <c r="W244" s="365"/>
      <c r="X244" s="365"/>
      <c r="Y244" s="365"/>
      <c r="Z244" s="365"/>
      <c r="AA244" s="365"/>
    </row>
    <row r="245" spans="1:27" ht="12" customHeight="1" x14ac:dyDescent="0.25">
      <c r="A245" s="365"/>
      <c r="B245" s="365"/>
      <c r="C245" s="365"/>
      <c r="D245" s="365"/>
      <c r="E245" s="365"/>
      <c r="F245" s="365"/>
      <c r="G245" s="365"/>
      <c r="H245" s="365"/>
      <c r="I245" s="365"/>
      <c r="J245" s="365"/>
      <c r="K245" s="365"/>
      <c r="L245" s="365"/>
      <c r="M245" s="365"/>
      <c r="N245" s="365"/>
      <c r="O245" s="365"/>
      <c r="P245" s="365"/>
      <c r="Q245" s="365"/>
      <c r="R245" s="365"/>
      <c r="S245" s="365"/>
      <c r="T245" s="365"/>
      <c r="U245" s="365"/>
      <c r="V245" s="365"/>
      <c r="W245" s="365"/>
      <c r="X245" s="365"/>
      <c r="Y245" s="365"/>
      <c r="Z245" s="365"/>
      <c r="AA245" s="365"/>
    </row>
    <row r="246" spans="1:27" ht="12" customHeight="1" x14ac:dyDescent="0.25">
      <c r="A246" s="365"/>
      <c r="B246" s="365"/>
      <c r="C246" s="365"/>
      <c r="D246" s="365"/>
      <c r="E246" s="365"/>
      <c r="F246" s="365"/>
      <c r="G246" s="365"/>
      <c r="H246" s="365"/>
      <c r="I246" s="365"/>
      <c r="J246" s="365"/>
      <c r="K246" s="365"/>
      <c r="L246" s="365"/>
      <c r="M246" s="365"/>
      <c r="N246" s="365"/>
      <c r="O246" s="365"/>
      <c r="P246" s="365"/>
      <c r="Q246" s="365"/>
      <c r="R246" s="365"/>
      <c r="S246" s="365"/>
      <c r="T246" s="365"/>
      <c r="U246" s="365"/>
      <c r="V246" s="365"/>
      <c r="W246" s="365"/>
      <c r="X246" s="365"/>
      <c r="Y246" s="365"/>
      <c r="Z246" s="365"/>
      <c r="AA246" s="365"/>
    </row>
    <row r="247" spans="1:27" ht="12" customHeight="1" x14ac:dyDescent="0.25">
      <c r="A247" s="365"/>
      <c r="B247" s="365"/>
      <c r="C247" s="365"/>
      <c r="D247" s="365"/>
      <c r="E247" s="365"/>
      <c r="F247" s="365"/>
      <c r="G247" s="365"/>
      <c r="H247" s="365"/>
      <c r="I247" s="365"/>
      <c r="J247" s="365"/>
      <c r="K247" s="365"/>
      <c r="L247" s="365"/>
      <c r="M247" s="365"/>
      <c r="N247" s="365"/>
      <c r="O247" s="365"/>
      <c r="P247" s="365"/>
      <c r="Q247" s="365"/>
      <c r="R247" s="365"/>
      <c r="S247" s="365"/>
      <c r="T247" s="365"/>
      <c r="U247" s="365"/>
      <c r="V247" s="365"/>
      <c r="W247" s="365"/>
      <c r="X247" s="365"/>
      <c r="Y247" s="365"/>
      <c r="Z247" s="365"/>
      <c r="AA247" s="365"/>
    </row>
    <row r="248" spans="1:27" ht="12" customHeight="1" x14ac:dyDescent="0.25">
      <c r="A248" s="365"/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5"/>
      <c r="Q248" s="365"/>
      <c r="R248" s="365"/>
      <c r="S248" s="365"/>
      <c r="T248" s="365"/>
      <c r="U248" s="365"/>
      <c r="V248" s="365"/>
      <c r="W248" s="365"/>
      <c r="X248" s="365"/>
      <c r="Y248" s="365"/>
      <c r="Z248" s="365"/>
      <c r="AA248" s="365"/>
    </row>
    <row r="249" spans="1:27" ht="12" customHeight="1" x14ac:dyDescent="0.25">
      <c r="A249" s="365"/>
      <c r="B249" s="365"/>
      <c r="C249" s="365"/>
      <c r="D249" s="365"/>
      <c r="E249" s="365"/>
      <c r="F249" s="365"/>
      <c r="G249" s="365"/>
      <c r="H249" s="365"/>
      <c r="I249" s="365"/>
      <c r="J249" s="365"/>
      <c r="K249" s="365"/>
      <c r="L249" s="365"/>
      <c r="M249" s="365"/>
      <c r="N249" s="365"/>
      <c r="O249" s="365"/>
      <c r="P249" s="365"/>
      <c r="Q249" s="365"/>
      <c r="R249" s="365"/>
      <c r="S249" s="365"/>
      <c r="T249" s="365"/>
      <c r="U249" s="365"/>
      <c r="V249" s="365"/>
      <c r="W249" s="365"/>
      <c r="X249" s="365"/>
      <c r="Y249" s="365"/>
      <c r="Z249" s="365"/>
      <c r="AA249" s="365"/>
    </row>
    <row r="250" spans="1:27" ht="12" customHeight="1" x14ac:dyDescent="0.25">
      <c r="A250" s="365"/>
      <c r="B250" s="365"/>
      <c r="C250" s="365"/>
      <c r="D250" s="365"/>
      <c r="E250" s="365"/>
      <c r="F250" s="365"/>
      <c r="G250" s="365"/>
      <c r="H250" s="365"/>
      <c r="I250" s="365"/>
      <c r="J250" s="365"/>
      <c r="K250" s="365"/>
      <c r="L250" s="365"/>
      <c r="M250" s="365"/>
      <c r="N250" s="365"/>
      <c r="O250" s="365"/>
      <c r="P250" s="365"/>
      <c r="Q250" s="365"/>
      <c r="R250" s="365"/>
      <c r="S250" s="365"/>
      <c r="T250" s="365"/>
      <c r="U250" s="365"/>
      <c r="V250" s="365"/>
      <c r="W250" s="365"/>
      <c r="X250" s="365"/>
      <c r="Y250" s="365"/>
      <c r="Z250" s="365"/>
      <c r="AA250" s="365"/>
    </row>
    <row r="251" spans="1:27" ht="12" customHeight="1" x14ac:dyDescent="0.25">
      <c r="A251" s="365"/>
      <c r="B251" s="365"/>
      <c r="C251" s="365"/>
      <c r="D251" s="365"/>
      <c r="E251" s="365"/>
      <c r="F251" s="365"/>
      <c r="G251" s="365"/>
      <c r="H251" s="365"/>
      <c r="I251" s="365"/>
      <c r="J251" s="365"/>
      <c r="K251" s="365"/>
      <c r="L251" s="365"/>
      <c r="M251" s="365"/>
      <c r="N251" s="365"/>
      <c r="O251" s="365"/>
      <c r="P251" s="365"/>
      <c r="Q251" s="365"/>
      <c r="R251" s="365"/>
      <c r="S251" s="365"/>
      <c r="T251" s="365"/>
      <c r="U251" s="365"/>
      <c r="V251" s="365"/>
      <c r="W251" s="365"/>
      <c r="X251" s="365"/>
      <c r="Y251" s="365"/>
      <c r="Z251" s="365"/>
      <c r="AA251" s="365"/>
    </row>
    <row r="252" spans="1:27" ht="12" customHeight="1" x14ac:dyDescent="0.25">
      <c r="A252" s="365"/>
      <c r="B252" s="365"/>
      <c r="C252" s="365"/>
      <c r="D252" s="365"/>
      <c r="E252" s="365"/>
      <c r="F252" s="365"/>
      <c r="G252" s="365"/>
      <c r="H252" s="365"/>
      <c r="I252" s="365"/>
      <c r="J252" s="365"/>
      <c r="K252" s="365"/>
      <c r="L252" s="365"/>
      <c r="M252" s="365"/>
      <c r="N252" s="365"/>
      <c r="O252" s="365"/>
      <c r="P252" s="365"/>
      <c r="Q252" s="365"/>
      <c r="R252" s="365"/>
      <c r="S252" s="365"/>
      <c r="T252" s="365"/>
      <c r="U252" s="365"/>
      <c r="V252" s="365"/>
      <c r="W252" s="365"/>
      <c r="X252" s="365"/>
      <c r="Y252" s="365"/>
      <c r="Z252" s="365"/>
      <c r="AA252" s="365"/>
    </row>
    <row r="253" spans="1:27" ht="12" customHeight="1" x14ac:dyDescent="0.25">
      <c r="A253" s="365"/>
      <c r="B253" s="365"/>
      <c r="C253" s="365"/>
      <c r="D253" s="365"/>
      <c r="E253" s="365"/>
      <c r="F253" s="365"/>
      <c r="G253" s="365"/>
      <c r="H253" s="365"/>
      <c r="I253" s="365"/>
      <c r="J253" s="365"/>
      <c r="K253" s="365"/>
      <c r="L253" s="365"/>
      <c r="M253" s="365"/>
      <c r="N253" s="365"/>
      <c r="O253" s="365"/>
      <c r="P253" s="365"/>
      <c r="Q253" s="365"/>
      <c r="R253" s="365"/>
      <c r="S253" s="365"/>
      <c r="T253" s="365"/>
      <c r="U253" s="365"/>
      <c r="V253" s="365"/>
      <c r="W253" s="365"/>
      <c r="X253" s="365"/>
      <c r="Y253" s="365"/>
      <c r="Z253" s="365"/>
      <c r="AA253" s="365"/>
    </row>
    <row r="254" spans="1:27" ht="12" customHeight="1" x14ac:dyDescent="0.25">
      <c r="A254" s="365"/>
      <c r="B254" s="365"/>
      <c r="C254" s="365"/>
      <c r="D254" s="365"/>
      <c r="E254" s="365"/>
      <c r="F254" s="365"/>
      <c r="G254" s="365"/>
      <c r="H254" s="365"/>
      <c r="I254" s="365"/>
      <c r="J254" s="365"/>
      <c r="K254" s="365"/>
      <c r="L254" s="365"/>
      <c r="M254" s="365"/>
      <c r="N254" s="365"/>
      <c r="O254" s="365"/>
      <c r="P254" s="365"/>
      <c r="Q254" s="365"/>
      <c r="R254" s="365"/>
      <c r="S254" s="365"/>
      <c r="T254" s="365"/>
      <c r="U254" s="365"/>
      <c r="V254" s="365"/>
      <c r="W254" s="365"/>
      <c r="X254" s="365"/>
      <c r="Y254" s="365"/>
      <c r="Z254" s="365"/>
      <c r="AA254" s="365"/>
    </row>
    <row r="255" spans="1:27" ht="12" customHeight="1" x14ac:dyDescent="0.25">
      <c r="A255" s="365"/>
      <c r="B255" s="365"/>
      <c r="C255" s="365"/>
      <c r="D255" s="365"/>
      <c r="E255" s="365"/>
      <c r="F255" s="365"/>
      <c r="G255" s="365"/>
      <c r="H255" s="365"/>
      <c r="I255" s="365"/>
      <c r="J255" s="365"/>
      <c r="K255" s="365"/>
      <c r="L255" s="365"/>
      <c r="M255" s="365"/>
      <c r="N255" s="365"/>
      <c r="O255" s="365"/>
      <c r="P255" s="365"/>
      <c r="Q255" s="365"/>
      <c r="R255" s="365"/>
      <c r="S255" s="365"/>
      <c r="T255" s="365"/>
      <c r="U255" s="365"/>
      <c r="V255" s="365"/>
      <c r="W255" s="365"/>
      <c r="X255" s="365"/>
      <c r="Y255" s="365"/>
      <c r="Z255" s="365"/>
      <c r="AA255" s="365"/>
    </row>
    <row r="256" spans="1:27" ht="12" customHeight="1" x14ac:dyDescent="0.25">
      <c r="A256" s="365"/>
      <c r="B256" s="365"/>
      <c r="C256" s="365"/>
      <c r="D256" s="365"/>
      <c r="E256" s="365"/>
      <c r="F256" s="365"/>
      <c r="G256" s="365"/>
      <c r="H256" s="365"/>
      <c r="I256" s="365"/>
      <c r="J256" s="365"/>
      <c r="K256" s="365"/>
      <c r="L256" s="365"/>
      <c r="M256" s="365"/>
      <c r="N256" s="365"/>
      <c r="O256" s="365"/>
      <c r="P256" s="365"/>
      <c r="Q256" s="365"/>
      <c r="R256" s="365"/>
      <c r="S256" s="365"/>
      <c r="T256" s="365"/>
      <c r="U256" s="365"/>
      <c r="V256" s="365"/>
      <c r="W256" s="365"/>
      <c r="X256" s="365"/>
      <c r="Y256" s="365"/>
      <c r="Z256" s="365"/>
      <c r="AA256" s="365"/>
    </row>
    <row r="257" spans="1:27" ht="12" customHeight="1" x14ac:dyDescent="0.25">
      <c r="A257" s="365"/>
      <c r="B257" s="365"/>
      <c r="C257" s="365"/>
      <c r="D257" s="365"/>
      <c r="E257" s="365"/>
      <c r="F257" s="365"/>
      <c r="G257" s="365"/>
      <c r="H257" s="365"/>
      <c r="I257" s="365"/>
      <c r="J257" s="365"/>
      <c r="K257" s="365"/>
      <c r="L257" s="365"/>
      <c r="M257" s="365"/>
      <c r="N257" s="365"/>
      <c r="O257" s="365"/>
      <c r="P257" s="365"/>
      <c r="Q257" s="365"/>
      <c r="R257" s="365"/>
      <c r="S257" s="365"/>
      <c r="T257" s="365"/>
      <c r="U257" s="365"/>
      <c r="V257" s="365"/>
      <c r="W257" s="365"/>
      <c r="X257" s="365"/>
      <c r="Y257" s="365"/>
      <c r="Z257" s="365"/>
      <c r="AA257" s="365"/>
    </row>
    <row r="258" spans="1:27" ht="12" customHeight="1" x14ac:dyDescent="0.25">
      <c r="A258" s="365"/>
      <c r="B258" s="365"/>
      <c r="C258" s="365"/>
      <c r="D258" s="365"/>
      <c r="E258" s="365"/>
      <c r="F258" s="365"/>
      <c r="G258" s="365"/>
      <c r="H258" s="365"/>
      <c r="I258" s="365"/>
      <c r="J258" s="365"/>
      <c r="K258" s="365"/>
      <c r="L258" s="365"/>
      <c r="M258" s="365"/>
      <c r="N258" s="365"/>
      <c r="O258" s="365"/>
      <c r="P258" s="365"/>
      <c r="Q258" s="365"/>
      <c r="R258" s="365"/>
      <c r="S258" s="365"/>
      <c r="T258" s="365"/>
      <c r="U258" s="365"/>
      <c r="V258" s="365"/>
      <c r="W258" s="365"/>
      <c r="X258" s="365"/>
      <c r="Y258" s="365"/>
      <c r="Z258" s="365"/>
      <c r="AA258" s="365"/>
    </row>
    <row r="259" spans="1:27" ht="12" customHeight="1" x14ac:dyDescent="0.25">
      <c r="A259" s="365"/>
      <c r="B259" s="365"/>
      <c r="C259" s="365"/>
      <c r="D259" s="365"/>
      <c r="E259" s="365"/>
      <c r="F259" s="365"/>
      <c r="G259" s="365"/>
      <c r="H259" s="365"/>
      <c r="I259" s="365"/>
      <c r="J259" s="365"/>
      <c r="K259" s="365"/>
      <c r="L259" s="365"/>
      <c r="M259" s="365"/>
      <c r="N259" s="365"/>
      <c r="O259" s="365"/>
      <c r="P259" s="365"/>
      <c r="Q259" s="365"/>
      <c r="R259" s="365"/>
      <c r="S259" s="365"/>
      <c r="T259" s="365"/>
      <c r="U259" s="365"/>
      <c r="V259" s="365"/>
      <c r="W259" s="365"/>
      <c r="X259" s="365"/>
      <c r="Y259" s="365"/>
      <c r="Z259" s="365"/>
      <c r="AA259" s="365"/>
    </row>
    <row r="260" spans="1:27" ht="12" customHeight="1" x14ac:dyDescent="0.25">
      <c r="A260" s="365"/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5"/>
      <c r="P260" s="365"/>
      <c r="Q260" s="365"/>
      <c r="R260" s="365"/>
      <c r="S260" s="365"/>
      <c r="T260" s="365"/>
      <c r="U260" s="365"/>
      <c r="V260" s="365"/>
      <c r="W260" s="365"/>
      <c r="X260" s="365"/>
      <c r="Y260" s="365"/>
      <c r="Z260" s="365"/>
      <c r="AA260" s="365"/>
    </row>
    <row r="261" spans="1:27" ht="12" customHeight="1" x14ac:dyDescent="0.25">
      <c r="A261" s="365"/>
      <c r="B261" s="365"/>
      <c r="C261" s="365"/>
      <c r="D261" s="365"/>
      <c r="E261" s="365"/>
      <c r="F261" s="365"/>
      <c r="G261" s="365"/>
      <c r="H261" s="365"/>
      <c r="I261" s="365"/>
      <c r="J261" s="365"/>
      <c r="K261" s="365"/>
      <c r="L261" s="365"/>
      <c r="M261" s="365"/>
      <c r="N261" s="365"/>
      <c r="O261" s="365"/>
      <c r="P261" s="365"/>
      <c r="Q261" s="365"/>
      <c r="R261" s="365"/>
      <c r="S261" s="365"/>
      <c r="T261" s="365"/>
      <c r="U261" s="365"/>
      <c r="V261" s="365"/>
      <c r="W261" s="365"/>
      <c r="X261" s="365"/>
      <c r="Y261" s="365"/>
      <c r="Z261" s="365"/>
      <c r="AA261" s="365"/>
    </row>
    <row r="262" spans="1:27" ht="12" customHeight="1" x14ac:dyDescent="0.25">
      <c r="A262" s="365"/>
      <c r="B262" s="365"/>
      <c r="C262" s="365"/>
      <c r="D262" s="365"/>
      <c r="E262" s="365"/>
      <c r="F262" s="365"/>
      <c r="G262" s="365"/>
      <c r="H262" s="365"/>
      <c r="I262" s="365"/>
      <c r="J262" s="365"/>
      <c r="K262" s="365"/>
      <c r="L262" s="365"/>
      <c r="M262" s="365"/>
      <c r="N262" s="365"/>
      <c r="O262" s="365"/>
      <c r="P262" s="365"/>
      <c r="Q262" s="365"/>
      <c r="R262" s="365"/>
      <c r="S262" s="365"/>
      <c r="T262" s="365"/>
      <c r="U262" s="365"/>
      <c r="V262" s="365"/>
      <c r="W262" s="365"/>
      <c r="X262" s="365"/>
      <c r="Y262" s="365"/>
      <c r="Z262" s="365"/>
      <c r="AA262" s="365"/>
    </row>
    <row r="263" spans="1:27" ht="12" customHeight="1" x14ac:dyDescent="0.25">
      <c r="A263" s="365"/>
      <c r="B263" s="365"/>
      <c r="C263" s="365"/>
      <c r="D263" s="365"/>
      <c r="E263" s="365"/>
      <c r="F263" s="365"/>
      <c r="G263" s="365"/>
      <c r="H263" s="365"/>
      <c r="I263" s="365"/>
      <c r="J263" s="365"/>
      <c r="K263" s="365"/>
      <c r="L263" s="365"/>
      <c r="M263" s="365"/>
      <c r="N263" s="365"/>
      <c r="O263" s="365"/>
      <c r="P263" s="365"/>
      <c r="Q263" s="365"/>
      <c r="R263" s="365"/>
      <c r="S263" s="365"/>
      <c r="T263" s="365"/>
      <c r="U263" s="365"/>
      <c r="V263" s="365"/>
      <c r="W263" s="365"/>
      <c r="X263" s="365"/>
      <c r="Y263" s="365"/>
      <c r="Z263" s="365"/>
      <c r="AA263" s="365"/>
    </row>
    <row r="264" spans="1:27" ht="12" customHeight="1" x14ac:dyDescent="0.25">
      <c r="A264" s="365"/>
      <c r="B264" s="365"/>
      <c r="C264" s="365"/>
      <c r="D264" s="365"/>
      <c r="E264" s="365"/>
      <c r="F264" s="365"/>
      <c r="G264" s="365"/>
      <c r="H264" s="365"/>
      <c r="I264" s="365"/>
      <c r="J264" s="365"/>
      <c r="K264" s="365"/>
      <c r="L264" s="365"/>
      <c r="M264" s="365"/>
      <c r="N264" s="365"/>
      <c r="O264" s="365"/>
      <c r="P264" s="365"/>
      <c r="Q264" s="365"/>
      <c r="R264" s="365"/>
      <c r="S264" s="365"/>
      <c r="T264" s="365"/>
      <c r="U264" s="365"/>
      <c r="V264" s="365"/>
      <c r="W264" s="365"/>
      <c r="X264" s="365"/>
      <c r="Y264" s="365"/>
      <c r="Z264" s="365"/>
      <c r="AA264" s="365"/>
    </row>
    <row r="265" spans="1:27" ht="12" customHeight="1" x14ac:dyDescent="0.25">
      <c r="A265" s="365"/>
      <c r="B265" s="365"/>
      <c r="C265" s="365"/>
      <c r="D265" s="365"/>
      <c r="E265" s="365"/>
      <c r="F265" s="365"/>
      <c r="G265" s="365"/>
      <c r="H265" s="365"/>
      <c r="I265" s="365"/>
      <c r="J265" s="365"/>
      <c r="K265" s="365"/>
      <c r="L265" s="365"/>
      <c r="M265" s="365"/>
      <c r="N265" s="365"/>
      <c r="O265" s="365"/>
      <c r="P265" s="365"/>
      <c r="Q265" s="365"/>
      <c r="R265" s="365"/>
      <c r="S265" s="365"/>
      <c r="T265" s="365"/>
      <c r="U265" s="365"/>
      <c r="V265" s="365"/>
      <c r="W265" s="365"/>
      <c r="X265" s="365"/>
      <c r="Y265" s="365"/>
      <c r="Z265" s="365"/>
      <c r="AA265" s="365"/>
    </row>
    <row r="266" spans="1:27" ht="12" customHeight="1" x14ac:dyDescent="0.25">
      <c r="A266" s="365"/>
      <c r="B266" s="365"/>
      <c r="C266" s="365"/>
      <c r="D266" s="365"/>
      <c r="E266" s="365"/>
      <c r="F266" s="365"/>
      <c r="G266" s="365"/>
      <c r="H266" s="365"/>
      <c r="I266" s="365"/>
      <c r="J266" s="365"/>
      <c r="K266" s="365"/>
      <c r="L266" s="365"/>
      <c r="M266" s="365"/>
      <c r="N266" s="365"/>
      <c r="O266" s="365"/>
      <c r="P266" s="365"/>
      <c r="Q266" s="365"/>
      <c r="R266" s="365"/>
      <c r="S266" s="365"/>
      <c r="T266" s="365"/>
      <c r="U266" s="365"/>
      <c r="V266" s="365"/>
      <c r="W266" s="365"/>
      <c r="X266" s="365"/>
      <c r="Y266" s="365"/>
      <c r="Z266" s="365"/>
      <c r="AA266" s="365"/>
    </row>
    <row r="267" spans="1:27" ht="12" customHeight="1" x14ac:dyDescent="0.25">
      <c r="A267" s="365"/>
      <c r="B267" s="365"/>
      <c r="C267" s="365"/>
      <c r="D267" s="365"/>
      <c r="E267" s="365"/>
      <c r="F267" s="365"/>
      <c r="G267" s="365"/>
      <c r="H267" s="365"/>
      <c r="I267" s="365"/>
      <c r="J267" s="365"/>
      <c r="K267" s="365"/>
      <c r="L267" s="365"/>
      <c r="M267" s="365"/>
      <c r="N267" s="365"/>
      <c r="O267" s="365"/>
      <c r="P267" s="365"/>
      <c r="Q267" s="365"/>
      <c r="R267" s="365"/>
      <c r="S267" s="365"/>
      <c r="T267" s="365"/>
      <c r="U267" s="365"/>
      <c r="V267" s="365"/>
      <c r="W267" s="365"/>
      <c r="X267" s="365"/>
      <c r="Y267" s="365"/>
      <c r="Z267" s="365"/>
      <c r="AA267" s="365"/>
    </row>
    <row r="268" spans="1:27" ht="12" customHeight="1" x14ac:dyDescent="0.25">
      <c r="A268" s="365"/>
      <c r="B268" s="365"/>
      <c r="C268" s="365"/>
      <c r="D268" s="365"/>
      <c r="E268" s="365"/>
      <c r="F268" s="365"/>
      <c r="G268" s="365"/>
      <c r="H268" s="365"/>
      <c r="I268" s="365"/>
      <c r="J268" s="365"/>
      <c r="K268" s="365"/>
      <c r="L268" s="365"/>
      <c r="M268" s="365"/>
      <c r="N268" s="365"/>
      <c r="O268" s="365"/>
      <c r="P268" s="365"/>
      <c r="Q268" s="365"/>
      <c r="R268" s="365"/>
      <c r="S268" s="365"/>
      <c r="T268" s="365"/>
      <c r="U268" s="365"/>
      <c r="V268" s="365"/>
      <c r="W268" s="365"/>
      <c r="X268" s="365"/>
      <c r="Y268" s="365"/>
      <c r="Z268" s="365"/>
      <c r="AA268" s="365"/>
    </row>
    <row r="269" spans="1:27" ht="12" customHeight="1" x14ac:dyDescent="0.25">
      <c r="A269" s="365"/>
      <c r="B269" s="365"/>
      <c r="C269" s="365"/>
      <c r="D269" s="365"/>
      <c r="E269" s="365"/>
      <c r="F269" s="365"/>
      <c r="G269" s="365"/>
      <c r="H269" s="365"/>
      <c r="I269" s="365"/>
      <c r="J269" s="365"/>
      <c r="K269" s="365"/>
      <c r="L269" s="365"/>
      <c r="M269" s="365"/>
      <c r="N269" s="365"/>
      <c r="O269" s="365"/>
      <c r="P269" s="365"/>
      <c r="Q269" s="365"/>
      <c r="R269" s="365"/>
      <c r="S269" s="365"/>
      <c r="T269" s="365"/>
      <c r="U269" s="365"/>
      <c r="V269" s="365"/>
      <c r="W269" s="365"/>
      <c r="X269" s="365"/>
      <c r="Y269" s="365"/>
      <c r="Z269" s="365"/>
      <c r="AA269" s="365"/>
    </row>
    <row r="270" spans="1:27" ht="12" customHeight="1" x14ac:dyDescent="0.25">
      <c r="A270" s="365"/>
      <c r="B270" s="365"/>
      <c r="C270" s="365"/>
      <c r="D270" s="365"/>
      <c r="E270" s="365"/>
      <c r="F270" s="365"/>
      <c r="G270" s="365"/>
      <c r="H270" s="365"/>
      <c r="I270" s="365"/>
      <c r="J270" s="365"/>
      <c r="K270" s="365"/>
      <c r="L270" s="365"/>
      <c r="M270" s="365"/>
      <c r="N270" s="365"/>
      <c r="O270" s="365"/>
      <c r="P270" s="365"/>
      <c r="Q270" s="365"/>
      <c r="R270" s="365"/>
      <c r="S270" s="365"/>
      <c r="T270" s="365"/>
      <c r="U270" s="365"/>
      <c r="V270" s="365"/>
      <c r="W270" s="365"/>
      <c r="X270" s="365"/>
      <c r="Y270" s="365"/>
      <c r="Z270" s="365"/>
      <c r="AA270" s="365"/>
    </row>
    <row r="271" spans="1:27" ht="12" customHeight="1" x14ac:dyDescent="0.25">
      <c r="A271" s="365"/>
      <c r="B271" s="365"/>
      <c r="C271" s="365"/>
      <c r="D271" s="365"/>
      <c r="E271" s="365"/>
      <c r="F271" s="365"/>
      <c r="G271" s="365"/>
      <c r="H271" s="365"/>
      <c r="I271" s="365"/>
      <c r="J271" s="365"/>
      <c r="K271" s="365"/>
      <c r="L271" s="365"/>
      <c r="M271" s="365"/>
      <c r="N271" s="365"/>
      <c r="O271" s="365"/>
      <c r="P271" s="365"/>
      <c r="Q271" s="365"/>
      <c r="R271" s="365"/>
      <c r="S271" s="365"/>
      <c r="T271" s="365"/>
      <c r="U271" s="365"/>
      <c r="V271" s="365"/>
      <c r="W271" s="365"/>
      <c r="X271" s="365"/>
      <c r="Y271" s="365"/>
      <c r="Z271" s="365"/>
      <c r="AA271" s="365"/>
    </row>
    <row r="272" spans="1:27" ht="12" customHeight="1" x14ac:dyDescent="0.25">
      <c r="A272" s="365"/>
      <c r="B272" s="365"/>
      <c r="C272" s="365"/>
      <c r="D272" s="365"/>
      <c r="E272" s="365"/>
      <c r="F272" s="365"/>
      <c r="G272" s="365"/>
      <c r="H272" s="365"/>
      <c r="I272" s="365"/>
      <c r="J272" s="365"/>
      <c r="K272" s="365"/>
      <c r="L272" s="365"/>
      <c r="M272" s="365"/>
      <c r="N272" s="365"/>
      <c r="O272" s="365"/>
      <c r="P272" s="365"/>
      <c r="Q272" s="365"/>
      <c r="R272" s="365"/>
      <c r="S272" s="365"/>
      <c r="T272" s="365"/>
      <c r="U272" s="365"/>
      <c r="V272" s="365"/>
      <c r="W272" s="365"/>
      <c r="X272" s="365"/>
      <c r="Y272" s="365"/>
      <c r="Z272" s="365"/>
      <c r="AA272" s="365"/>
    </row>
    <row r="273" spans="1:27" ht="12" customHeight="1" x14ac:dyDescent="0.25">
      <c r="A273" s="365"/>
      <c r="B273" s="365"/>
      <c r="C273" s="365"/>
      <c r="D273" s="365"/>
      <c r="E273" s="365"/>
      <c r="F273" s="365"/>
      <c r="G273" s="365"/>
      <c r="H273" s="365"/>
      <c r="I273" s="365"/>
      <c r="J273" s="365"/>
      <c r="K273" s="365"/>
      <c r="L273" s="365"/>
      <c r="M273" s="365"/>
      <c r="N273" s="365"/>
      <c r="O273" s="365"/>
      <c r="P273" s="365"/>
      <c r="Q273" s="365"/>
      <c r="R273" s="365"/>
      <c r="S273" s="365"/>
      <c r="T273" s="365"/>
      <c r="U273" s="365"/>
      <c r="V273" s="365"/>
      <c r="W273" s="365"/>
      <c r="X273" s="365"/>
      <c r="Y273" s="365"/>
      <c r="Z273" s="365"/>
      <c r="AA273" s="365"/>
    </row>
    <row r="274" spans="1:27" ht="12" customHeight="1" x14ac:dyDescent="0.25">
      <c r="A274" s="365"/>
      <c r="B274" s="365"/>
      <c r="C274" s="365"/>
      <c r="D274" s="365"/>
      <c r="E274" s="365"/>
      <c r="F274" s="365"/>
      <c r="G274" s="365"/>
      <c r="H274" s="365"/>
      <c r="I274" s="365"/>
      <c r="J274" s="365"/>
      <c r="K274" s="365"/>
      <c r="L274" s="365"/>
      <c r="M274" s="365"/>
      <c r="N274" s="365"/>
      <c r="O274" s="365"/>
      <c r="P274" s="365"/>
      <c r="Q274" s="365"/>
      <c r="R274" s="365"/>
      <c r="S274" s="365"/>
      <c r="T274" s="365"/>
      <c r="U274" s="365"/>
      <c r="V274" s="365"/>
      <c r="W274" s="365"/>
      <c r="X274" s="365"/>
      <c r="Y274" s="365"/>
      <c r="Z274" s="365"/>
      <c r="AA274" s="365"/>
    </row>
    <row r="275" spans="1:27" ht="12" customHeight="1" x14ac:dyDescent="0.25">
      <c r="A275" s="365"/>
      <c r="B275" s="365"/>
      <c r="C275" s="365"/>
      <c r="D275" s="365"/>
      <c r="E275" s="365"/>
      <c r="F275" s="365"/>
      <c r="G275" s="365"/>
      <c r="H275" s="365"/>
      <c r="I275" s="365"/>
      <c r="J275" s="365"/>
      <c r="K275" s="365"/>
      <c r="L275" s="365"/>
      <c r="M275" s="365"/>
      <c r="N275" s="365"/>
      <c r="O275" s="365"/>
      <c r="P275" s="365"/>
      <c r="Q275" s="365"/>
      <c r="R275" s="365"/>
      <c r="S275" s="365"/>
      <c r="T275" s="365"/>
      <c r="U275" s="365"/>
      <c r="V275" s="365"/>
      <c r="W275" s="365"/>
      <c r="X275" s="365"/>
      <c r="Y275" s="365"/>
      <c r="Z275" s="365"/>
      <c r="AA275" s="365"/>
    </row>
    <row r="276" spans="1:27" ht="12" customHeight="1" x14ac:dyDescent="0.25">
      <c r="A276" s="365"/>
      <c r="B276" s="365"/>
      <c r="C276" s="365"/>
      <c r="D276" s="365"/>
      <c r="E276" s="365"/>
      <c r="F276" s="365"/>
      <c r="G276" s="365"/>
      <c r="H276" s="365"/>
      <c r="I276" s="365"/>
      <c r="J276" s="365"/>
      <c r="K276" s="365"/>
      <c r="L276" s="365"/>
      <c r="M276" s="365"/>
      <c r="N276" s="365"/>
      <c r="O276" s="365"/>
      <c r="P276" s="365"/>
      <c r="Q276" s="365"/>
      <c r="R276" s="365"/>
      <c r="S276" s="365"/>
      <c r="T276" s="365"/>
      <c r="U276" s="365"/>
      <c r="V276" s="365"/>
      <c r="W276" s="365"/>
      <c r="X276" s="365"/>
      <c r="Y276" s="365"/>
      <c r="Z276" s="365"/>
      <c r="AA276" s="365"/>
    </row>
    <row r="277" spans="1:27" ht="12" customHeight="1" x14ac:dyDescent="0.25">
      <c r="A277" s="365"/>
      <c r="B277" s="365"/>
      <c r="C277" s="365"/>
      <c r="D277" s="365"/>
      <c r="E277" s="365"/>
      <c r="F277" s="365"/>
      <c r="G277" s="365"/>
      <c r="H277" s="365"/>
      <c r="I277" s="365"/>
      <c r="J277" s="365"/>
      <c r="K277" s="365"/>
      <c r="L277" s="365"/>
      <c r="M277" s="365"/>
      <c r="N277" s="365"/>
      <c r="O277" s="365"/>
      <c r="P277" s="365"/>
      <c r="Q277" s="365"/>
      <c r="R277" s="365"/>
      <c r="S277" s="365"/>
      <c r="T277" s="365"/>
      <c r="U277" s="365"/>
      <c r="V277" s="365"/>
      <c r="W277" s="365"/>
      <c r="X277" s="365"/>
      <c r="Y277" s="365"/>
      <c r="Z277" s="365"/>
      <c r="AA277" s="365"/>
    </row>
    <row r="278" spans="1:27" ht="12" customHeight="1" x14ac:dyDescent="0.25">
      <c r="A278" s="365"/>
      <c r="B278" s="365"/>
      <c r="C278" s="365"/>
      <c r="D278" s="365"/>
      <c r="E278" s="365"/>
      <c r="F278" s="365"/>
      <c r="G278" s="365"/>
      <c r="H278" s="365"/>
      <c r="I278" s="365"/>
      <c r="J278" s="365"/>
      <c r="K278" s="365"/>
      <c r="L278" s="365"/>
      <c r="M278" s="365"/>
      <c r="N278" s="365"/>
      <c r="O278" s="365"/>
      <c r="P278" s="365"/>
      <c r="Q278" s="365"/>
      <c r="R278" s="365"/>
      <c r="S278" s="365"/>
      <c r="T278" s="365"/>
      <c r="U278" s="365"/>
      <c r="V278" s="365"/>
      <c r="W278" s="365"/>
      <c r="X278" s="365"/>
      <c r="Y278" s="365"/>
      <c r="Z278" s="365"/>
      <c r="AA278" s="365"/>
    </row>
    <row r="279" spans="1:27" ht="12" customHeight="1" x14ac:dyDescent="0.25">
      <c r="A279" s="365"/>
      <c r="B279" s="365"/>
      <c r="C279" s="365"/>
      <c r="D279" s="365"/>
      <c r="E279" s="365"/>
      <c r="F279" s="365"/>
      <c r="G279" s="365"/>
      <c r="H279" s="365"/>
      <c r="I279" s="365"/>
      <c r="J279" s="365"/>
      <c r="K279" s="365"/>
      <c r="L279" s="365"/>
      <c r="M279" s="365"/>
      <c r="N279" s="365"/>
      <c r="O279" s="365"/>
      <c r="P279" s="365"/>
      <c r="Q279" s="365"/>
      <c r="R279" s="365"/>
      <c r="S279" s="365"/>
      <c r="T279" s="365"/>
      <c r="U279" s="365"/>
      <c r="V279" s="365"/>
      <c r="W279" s="365"/>
      <c r="X279" s="365"/>
      <c r="Y279" s="365"/>
      <c r="Z279" s="365"/>
      <c r="AA279" s="365"/>
    </row>
    <row r="280" spans="1:27" ht="12" customHeight="1" x14ac:dyDescent="0.25">
      <c r="A280" s="365"/>
      <c r="B280" s="365"/>
      <c r="C280" s="365"/>
      <c r="D280" s="365"/>
      <c r="E280" s="365"/>
      <c r="F280" s="365"/>
      <c r="G280" s="365"/>
      <c r="H280" s="365"/>
      <c r="I280" s="365"/>
      <c r="J280" s="365"/>
      <c r="K280" s="365"/>
      <c r="L280" s="365"/>
      <c r="M280" s="365"/>
      <c r="N280" s="365"/>
      <c r="O280" s="365"/>
      <c r="P280" s="365"/>
      <c r="Q280" s="365"/>
      <c r="R280" s="365"/>
      <c r="S280" s="365"/>
      <c r="T280" s="365"/>
      <c r="U280" s="365"/>
      <c r="V280" s="365"/>
      <c r="W280" s="365"/>
      <c r="X280" s="365"/>
      <c r="Y280" s="365"/>
      <c r="Z280" s="365"/>
      <c r="AA280" s="365"/>
    </row>
    <row r="281" spans="1:27" ht="12" customHeight="1" x14ac:dyDescent="0.25">
      <c r="A281" s="365"/>
      <c r="B281" s="365"/>
      <c r="C281" s="365"/>
      <c r="D281" s="365"/>
      <c r="E281" s="365"/>
      <c r="F281" s="365"/>
      <c r="G281" s="365"/>
      <c r="H281" s="365"/>
      <c r="I281" s="365"/>
      <c r="J281" s="365"/>
      <c r="K281" s="365"/>
      <c r="L281" s="365"/>
      <c r="M281" s="365"/>
      <c r="N281" s="365"/>
      <c r="O281" s="365"/>
      <c r="P281" s="365"/>
      <c r="Q281" s="365"/>
      <c r="R281" s="365"/>
      <c r="S281" s="365"/>
      <c r="T281" s="365"/>
      <c r="U281" s="365"/>
      <c r="V281" s="365"/>
      <c r="W281" s="365"/>
      <c r="X281" s="365"/>
      <c r="Y281" s="365"/>
      <c r="Z281" s="365"/>
      <c r="AA281" s="365"/>
    </row>
    <row r="282" spans="1:27" ht="12" customHeight="1" x14ac:dyDescent="0.25">
      <c r="A282" s="365"/>
      <c r="B282" s="365"/>
      <c r="C282" s="365"/>
      <c r="D282" s="365"/>
      <c r="E282" s="365"/>
      <c r="F282" s="365"/>
      <c r="G282" s="365"/>
      <c r="H282" s="365"/>
      <c r="I282" s="365"/>
      <c r="J282" s="365"/>
      <c r="K282" s="365"/>
      <c r="L282" s="365"/>
      <c r="M282" s="365"/>
      <c r="N282" s="365"/>
      <c r="O282" s="365"/>
      <c r="P282" s="365"/>
      <c r="Q282" s="365"/>
      <c r="R282" s="365"/>
      <c r="S282" s="365"/>
      <c r="T282" s="365"/>
      <c r="U282" s="365"/>
      <c r="V282" s="365"/>
      <c r="W282" s="365"/>
      <c r="X282" s="365"/>
      <c r="Y282" s="365"/>
      <c r="Z282" s="365"/>
      <c r="AA282" s="365"/>
    </row>
    <row r="283" spans="1:27" ht="12" customHeight="1" x14ac:dyDescent="0.25">
      <c r="A283" s="365"/>
      <c r="B283" s="365"/>
      <c r="C283" s="365"/>
      <c r="D283" s="365"/>
      <c r="E283" s="365"/>
      <c r="F283" s="365"/>
      <c r="G283" s="365"/>
      <c r="H283" s="365"/>
      <c r="I283" s="365"/>
      <c r="J283" s="365"/>
      <c r="K283" s="365"/>
      <c r="L283" s="365"/>
      <c r="M283" s="365"/>
      <c r="N283" s="365"/>
      <c r="O283" s="365"/>
      <c r="P283" s="365"/>
      <c r="Q283" s="365"/>
      <c r="R283" s="365"/>
      <c r="S283" s="365"/>
      <c r="T283" s="365"/>
      <c r="U283" s="365"/>
      <c r="V283" s="365"/>
      <c r="W283" s="365"/>
      <c r="X283" s="365"/>
      <c r="Y283" s="365"/>
      <c r="Z283" s="365"/>
      <c r="AA283" s="365"/>
    </row>
    <row r="284" spans="1:27" ht="12" customHeight="1" x14ac:dyDescent="0.25">
      <c r="A284" s="365"/>
      <c r="B284" s="365"/>
      <c r="C284" s="365"/>
      <c r="D284" s="365"/>
      <c r="E284" s="365"/>
      <c r="F284" s="365"/>
      <c r="G284" s="365"/>
      <c r="H284" s="365"/>
      <c r="I284" s="365"/>
      <c r="J284" s="365"/>
      <c r="K284" s="365"/>
      <c r="L284" s="365"/>
      <c r="M284" s="365"/>
      <c r="N284" s="365"/>
      <c r="O284" s="365"/>
      <c r="P284" s="365"/>
      <c r="Q284" s="365"/>
      <c r="R284" s="365"/>
      <c r="S284" s="365"/>
      <c r="T284" s="365"/>
      <c r="U284" s="365"/>
      <c r="V284" s="365"/>
      <c r="W284" s="365"/>
      <c r="X284" s="365"/>
      <c r="Y284" s="365"/>
      <c r="Z284" s="365"/>
      <c r="AA284" s="365"/>
    </row>
    <row r="285" spans="1:27" ht="12" customHeight="1" x14ac:dyDescent="0.25">
      <c r="A285" s="365"/>
      <c r="B285" s="365"/>
      <c r="C285" s="365"/>
      <c r="D285" s="365"/>
      <c r="E285" s="365"/>
      <c r="F285" s="365"/>
      <c r="G285" s="365"/>
      <c r="H285" s="365"/>
      <c r="I285" s="365"/>
      <c r="J285" s="365"/>
      <c r="K285" s="365"/>
      <c r="L285" s="365"/>
      <c r="M285" s="365"/>
      <c r="N285" s="365"/>
      <c r="O285" s="365"/>
      <c r="P285" s="365"/>
      <c r="Q285" s="365"/>
      <c r="R285" s="365"/>
      <c r="S285" s="365"/>
      <c r="T285" s="365"/>
      <c r="U285" s="365"/>
      <c r="V285" s="365"/>
      <c r="W285" s="365"/>
      <c r="X285" s="365"/>
      <c r="Y285" s="365"/>
      <c r="Z285" s="365"/>
      <c r="AA285" s="365"/>
    </row>
    <row r="286" spans="1:27" ht="12" customHeight="1" x14ac:dyDescent="0.25">
      <c r="A286" s="365"/>
      <c r="B286" s="365"/>
      <c r="C286" s="365"/>
      <c r="D286" s="365"/>
      <c r="E286" s="365"/>
      <c r="F286" s="365"/>
      <c r="G286" s="365"/>
      <c r="H286" s="365"/>
      <c r="I286" s="365"/>
      <c r="J286" s="365"/>
      <c r="K286" s="365"/>
      <c r="L286" s="365"/>
      <c r="M286" s="365"/>
      <c r="N286" s="365"/>
      <c r="O286" s="365"/>
      <c r="P286" s="365"/>
      <c r="Q286" s="365"/>
      <c r="R286" s="365"/>
      <c r="S286" s="365"/>
      <c r="T286" s="365"/>
      <c r="U286" s="365"/>
      <c r="V286" s="365"/>
      <c r="W286" s="365"/>
      <c r="X286" s="365"/>
      <c r="Y286" s="365"/>
      <c r="Z286" s="365"/>
      <c r="AA286" s="365"/>
    </row>
    <row r="287" spans="1:27" ht="12" customHeight="1" x14ac:dyDescent="0.25">
      <c r="A287" s="365"/>
      <c r="B287" s="365"/>
      <c r="C287" s="365"/>
      <c r="D287" s="365"/>
      <c r="E287" s="365"/>
      <c r="F287" s="365"/>
      <c r="G287" s="365"/>
      <c r="H287" s="365"/>
      <c r="I287" s="365"/>
      <c r="J287" s="365"/>
      <c r="K287" s="365"/>
      <c r="L287" s="365"/>
      <c r="M287" s="365"/>
      <c r="N287" s="365"/>
      <c r="O287" s="365"/>
      <c r="P287" s="365"/>
      <c r="Q287" s="365"/>
      <c r="R287" s="365"/>
      <c r="S287" s="365"/>
      <c r="T287" s="365"/>
      <c r="U287" s="365"/>
      <c r="V287" s="365"/>
      <c r="W287" s="365"/>
      <c r="X287" s="365"/>
      <c r="Y287" s="365"/>
      <c r="Z287" s="365"/>
      <c r="AA287" s="365"/>
    </row>
    <row r="288" spans="1:27" ht="12" customHeight="1" x14ac:dyDescent="0.25">
      <c r="A288" s="365"/>
      <c r="B288" s="365"/>
      <c r="C288" s="365"/>
      <c r="D288" s="365"/>
      <c r="E288" s="365"/>
      <c r="F288" s="365"/>
      <c r="G288" s="365"/>
      <c r="H288" s="365"/>
      <c r="I288" s="365"/>
      <c r="J288" s="365"/>
      <c r="K288" s="365"/>
      <c r="L288" s="365"/>
      <c r="M288" s="365"/>
      <c r="N288" s="365"/>
      <c r="O288" s="365"/>
      <c r="P288" s="365"/>
      <c r="Q288" s="365"/>
      <c r="R288" s="365"/>
      <c r="S288" s="365"/>
      <c r="T288" s="365"/>
      <c r="U288" s="365"/>
      <c r="V288" s="365"/>
      <c r="W288" s="365"/>
      <c r="X288" s="365"/>
      <c r="Y288" s="365"/>
      <c r="Z288" s="365"/>
      <c r="AA288" s="365"/>
    </row>
    <row r="289" spans="1:27" ht="12" customHeight="1" x14ac:dyDescent="0.25">
      <c r="A289" s="365"/>
      <c r="B289" s="365"/>
      <c r="C289" s="365"/>
      <c r="D289" s="365"/>
      <c r="E289" s="365"/>
      <c r="F289" s="365"/>
      <c r="G289" s="365"/>
      <c r="H289" s="365"/>
      <c r="I289" s="365"/>
      <c r="J289" s="365"/>
      <c r="K289" s="365"/>
      <c r="L289" s="365"/>
      <c r="M289" s="365"/>
      <c r="N289" s="365"/>
      <c r="O289" s="365"/>
      <c r="P289" s="365"/>
      <c r="Q289" s="365"/>
      <c r="R289" s="365"/>
      <c r="S289" s="365"/>
      <c r="T289" s="365"/>
      <c r="U289" s="365"/>
      <c r="V289" s="365"/>
      <c r="W289" s="365"/>
      <c r="X289" s="365"/>
      <c r="Y289" s="365"/>
      <c r="Z289" s="365"/>
      <c r="AA289" s="365"/>
    </row>
    <row r="290" spans="1:27" ht="12" customHeight="1" x14ac:dyDescent="0.25">
      <c r="A290" s="365"/>
      <c r="B290" s="365"/>
      <c r="C290" s="365"/>
      <c r="D290" s="365"/>
      <c r="E290" s="365"/>
      <c r="F290" s="365"/>
      <c r="G290" s="365"/>
      <c r="H290" s="365"/>
      <c r="I290" s="365"/>
      <c r="J290" s="365"/>
      <c r="K290" s="365"/>
      <c r="L290" s="365"/>
      <c r="M290" s="365"/>
      <c r="N290" s="365"/>
      <c r="O290" s="365"/>
      <c r="P290" s="365"/>
      <c r="Q290" s="365"/>
      <c r="R290" s="365"/>
      <c r="S290" s="365"/>
      <c r="T290" s="365"/>
      <c r="U290" s="365"/>
      <c r="V290" s="365"/>
      <c r="W290" s="365"/>
      <c r="X290" s="365"/>
      <c r="Y290" s="365"/>
      <c r="Z290" s="365"/>
      <c r="AA290" s="365"/>
    </row>
    <row r="291" spans="1:27" ht="12" customHeight="1" x14ac:dyDescent="0.25">
      <c r="A291" s="365"/>
      <c r="B291" s="365"/>
      <c r="C291" s="365"/>
      <c r="D291" s="365"/>
      <c r="E291" s="365"/>
      <c r="F291" s="365"/>
      <c r="G291" s="365"/>
      <c r="H291" s="365"/>
      <c r="I291" s="365"/>
      <c r="J291" s="365"/>
      <c r="K291" s="365"/>
      <c r="L291" s="365"/>
      <c r="M291" s="365"/>
      <c r="N291" s="365"/>
      <c r="O291" s="365"/>
      <c r="P291" s="365"/>
      <c r="Q291" s="365"/>
      <c r="R291" s="365"/>
      <c r="S291" s="365"/>
      <c r="T291" s="365"/>
      <c r="U291" s="365"/>
      <c r="V291" s="365"/>
      <c r="W291" s="365"/>
      <c r="X291" s="365"/>
      <c r="Y291" s="365"/>
      <c r="Z291" s="365"/>
      <c r="AA291" s="365"/>
    </row>
    <row r="292" spans="1:27" ht="12" customHeight="1" x14ac:dyDescent="0.25">
      <c r="A292" s="365"/>
      <c r="B292" s="365"/>
      <c r="C292" s="365"/>
      <c r="D292" s="365"/>
      <c r="E292" s="365"/>
      <c r="F292" s="365"/>
      <c r="G292" s="365"/>
      <c r="H292" s="365"/>
      <c r="I292" s="365"/>
      <c r="J292" s="365"/>
      <c r="K292" s="365"/>
      <c r="L292" s="365"/>
      <c r="M292" s="365"/>
      <c r="N292" s="365"/>
      <c r="O292" s="365"/>
      <c r="P292" s="365"/>
      <c r="Q292" s="365"/>
      <c r="R292" s="365"/>
      <c r="S292" s="365"/>
      <c r="T292" s="365"/>
      <c r="U292" s="365"/>
      <c r="V292" s="365"/>
      <c r="W292" s="365"/>
      <c r="X292" s="365"/>
      <c r="Y292" s="365"/>
      <c r="Z292" s="365"/>
      <c r="AA292" s="365"/>
    </row>
    <row r="293" spans="1:27" ht="12" customHeight="1" x14ac:dyDescent="0.25">
      <c r="A293" s="365"/>
      <c r="B293" s="365"/>
      <c r="C293" s="365"/>
      <c r="D293" s="365"/>
      <c r="E293" s="365"/>
      <c r="F293" s="365"/>
      <c r="G293" s="365"/>
      <c r="H293" s="365"/>
      <c r="I293" s="365"/>
      <c r="J293" s="365"/>
      <c r="K293" s="365"/>
      <c r="L293" s="365"/>
      <c r="M293" s="365"/>
      <c r="N293" s="365"/>
      <c r="O293" s="365"/>
      <c r="P293" s="365"/>
      <c r="Q293" s="365"/>
      <c r="R293" s="365"/>
      <c r="S293" s="365"/>
      <c r="T293" s="365"/>
      <c r="U293" s="365"/>
      <c r="V293" s="365"/>
      <c r="W293" s="365"/>
      <c r="X293" s="365"/>
      <c r="Y293" s="365"/>
      <c r="Z293" s="365"/>
      <c r="AA293" s="365"/>
    </row>
    <row r="294" spans="1:27" ht="12" customHeight="1" x14ac:dyDescent="0.25">
      <c r="A294" s="365"/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  <c r="X294" s="365"/>
      <c r="Y294" s="365"/>
      <c r="Z294" s="365"/>
      <c r="AA294" s="365"/>
    </row>
    <row r="295" spans="1:27" ht="12" customHeight="1" x14ac:dyDescent="0.25">
      <c r="A295" s="365"/>
      <c r="B295" s="365"/>
      <c r="C295" s="365"/>
      <c r="D295" s="365"/>
      <c r="E295" s="365"/>
      <c r="F295" s="365"/>
      <c r="G295" s="365"/>
      <c r="H295" s="365"/>
      <c r="I295" s="365"/>
      <c r="J295" s="365"/>
      <c r="K295" s="365"/>
      <c r="L295" s="365"/>
      <c r="M295" s="365"/>
      <c r="N295" s="365"/>
      <c r="O295" s="365"/>
      <c r="P295" s="365"/>
      <c r="Q295" s="365"/>
      <c r="R295" s="365"/>
      <c r="S295" s="365"/>
      <c r="T295" s="365"/>
      <c r="U295" s="365"/>
      <c r="V295" s="365"/>
      <c r="W295" s="365"/>
      <c r="X295" s="365"/>
      <c r="Y295" s="365"/>
      <c r="Z295" s="365"/>
      <c r="AA295" s="365"/>
    </row>
    <row r="296" spans="1:27" ht="12" customHeight="1" x14ac:dyDescent="0.25">
      <c r="A296" s="365"/>
      <c r="B296" s="365"/>
      <c r="C296" s="365"/>
      <c r="D296" s="365"/>
      <c r="E296" s="365"/>
      <c r="F296" s="365"/>
      <c r="G296" s="365"/>
      <c r="H296" s="365"/>
      <c r="I296" s="365"/>
      <c r="J296" s="365"/>
      <c r="K296" s="365"/>
      <c r="L296" s="365"/>
      <c r="M296" s="365"/>
      <c r="N296" s="365"/>
      <c r="O296" s="365"/>
      <c r="P296" s="365"/>
      <c r="Q296" s="365"/>
      <c r="R296" s="365"/>
      <c r="S296" s="365"/>
      <c r="T296" s="365"/>
      <c r="U296" s="365"/>
      <c r="V296" s="365"/>
      <c r="W296" s="365"/>
      <c r="X296" s="365"/>
      <c r="Y296" s="365"/>
      <c r="Z296" s="365"/>
      <c r="AA296" s="365"/>
    </row>
    <row r="297" spans="1:27" ht="12" customHeight="1" x14ac:dyDescent="0.25">
      <c r="A297" s="365"/>
      <c r="B297" s="365"/>
      <c r="C297" s="365"/>
      <c r="D297" s="365"/>
      <c r="E297" s="365"/>
      <c r="F297" s="365"/>
      <c r="G297" s="365"/>
      <c r="H297" s="365"/>
      <c r="I297" s="365"/>
      <c r="J297" s="365"/>
      <c r="K297" s="365"/>
      <c r="L297" s="365"/>
      <c r="M297" s="365"/>
      <c r="N297" s="365"/>
      <c r="O297" s="365"/>
      <c r="P297" s="365"/>
      <c r="Q297" s="365"/>
      <c r="R297" s="365"/>
      <c r="S297" s="365"/>
      <c r="T297" s="365"/>
      <c r="U297" s="365"/>
      <c r="V297" s="365"/>
      <c r="W297" s="365"/>
      <c r="X297" s="365"/>
      <c r="Y297" s="365"/>
      <c r="Z297" s="365"/>
      <c r="AA297" s="365"/>
    </row>
    <row r="298" spans="1:27" ht="12" customHeight="1" x14ac:dyDescent="0.25">
      <c r="A298" s="365"/>
      <c r="B298" s="365"/>
      <c r="C298" s="365"/>
      <c r="D298" s="365"/>
      <c r="E298" s="365"/>
      <c r="F298" s="365"/>
      <c r="G298" s="365"/>
      <c r="H298" s="365"/>
      <c r="I298" s="365"/>
      <c r="J298" s="365"/>
      <c r="K298" s="365"/>
      <c r="L298" s="365"/>
      <c r="M298" s="365"/>
      <c r="N298" s="365"/>
      <c r="O298" s="365"/>
      <c r="P298" s="365"/>
      <c r="Q298" s="365"/>
      <c r="R298" s="365"/>
      <c r="S298" s="365"/>
      <c r="T298" s="365"/>
      <c r="U298" s="365"/>
      <c r="V298" s="365"/>
      <c r="W298" s="365"/>
      <c r="X298" s="365"/>
      <c r="Y298" s="365"/>
      <c r="Z298" s="365"/>
      <c r="AA298" s="365"/>
    </row>
    <row r="299" spans="1:27" ht="12" customHeight="1" x14ac:dyDescent="0.25">
      <c r="A299" s="365"/>
      <c r="B299" s="365"/>
      <c r="C299" s="365"/>
      <c r="D299" s="365"/>
      <c r="E299" s="365"/>
      <c r="F299" s="365"/>
      <c r="G299" s="365"/>
      <c r="H299" s="365"/>
      <c r="I299" s="365"/>
      <c r="J299" s="365"/>
      <c r="K299" s="365"/>
      <c r="L299" s="365"/>
      <c r="M299" s="365"/>
      <c r="N299" s="365"/>
      <c r="O299" s="365"/>
      <c r="P299" s="365"/>
      <c r="Q299" s="365"/>
      <c r="R299" s="365"/>
      <c r="S299" s="365"/>
      <c r="T299" s="365"/>
      <c r="U299" s="365"/>
      <c r="V299" s="365"/>
      <c r="W299" s="365"/>
      <c r="X299" s="365"/>
      <c r="Y299" s="365"/>
      <c r="Z299" s="365"/>
      <c r="AA299" s="365"/>
    </row>
    <row r="300" spans="1:27" ht="12" customHeight="1" x14ac:dyDescent="0.25">
      <c r="A300" s="365"/>
      <c r="B300" s="365"/>
      <c r="C300" s="365"/>
      <c r="D300" s="365"/>
      <c r="E300" s="365"/>
      <c r="F300" s="365"/>
      <c r="G300" s="365"/>
      <c r="H300" s="365"/>
      <c r="I300" s="365"/>
      <c r="J300" s="365"/>
      <c r="K300" s="365"/>
      <c r="L300" s="365"/>
      <c r="M300" s="365"/>
      <c r="N300" s="365"/>
      <c r="O300" s="365"/>
      <c r="P300" s="365"/>
      <c r="Q300" s="365"/>
      <c r="R300" s="365"/>
      <c r="S300" s="365"/>
      <c r="T300" s="365"/>
      <c r="U300" s="365"/>
      <c r="V300" s="365"/>
      <c r="W300" s="365"/>
      <c r="X300" s="365"/>
      <c r="Y300" s="365"/>
      <c r="Z300" s="365"/>
      <c r="AA300" s="365"/>
    </row>
    <row r="301" spans="1:27" ht="12" customHeight="1" x14ac:dyDescent="0.25">
      <c r="A301" s="365"/>
      <c r="B301" s="365"/>
      <c r="C301" s="365"/>
      <c r="D301" s="365"/>
      <c r="E301" s="365"/>
      <c r="F301" s="365"/>
      <c r="G301" s="365"/>
      <c r="H301" s="365"/>
      <c r="I301" s="365"/>
      <c r="J301" s="365"/>
      <c r="K301" s="365"/>
      <c r="L301" s="365"/>
      <c r="M301" s="365"/>
      <c r="N301" s="365"/>
      <c r="O301" s="365"/>
      <c r="P301" s="365"/>
      <c r="Q301" s="365"/>
      <c r="R301" s="365"/>
      <c r="S301" s="365"/>
      <c r="T301" s="365"/>
      <c r="U301" s="365"/>
      <c r="V301" s="365"/>
      <c r="W301" s="365"/>
      <c r="X301" s="365"/>
      <c r="Y301" s="365"/>
      <c r="Z301" s="365"/>
      <c r="AA301" s="365"/>
    </row>
    <row r="302" spans="1:27" ht="12" customHeight="1" x14ac:dyDescent="0.25">
      <c r="A302" s="365"/>
      <c r="B302" s="365"/>
      <c r="C302" s="365"/>
      <c r="D302" s="365"/>
      <c r="E302" s="365"/>
      <c r="F302" s="365"/>
      <c r="G302" s="365"/>
      <c r="H302" s="365"/>
      <c r="I302" s="365"/>
      <c r="J302" s="365"/>
      <c r="K302" s="365"/>
      <c r="L302" s="365"/>
      <c r="M302" s="365"/>
      <c r="N302" s="365"/>
      <c r="O302" s="365"/>
      <c r="P302" s="365"/>
      <c r="Q302" s="365"/>
      <c r="R302" s="365"/>
      <c r="S302" s="365"/>
      <c r="T302" s="365"/>
      <c r="U302" s="365"/>
      <c r="V302" s="365"/>
      <c r="W302" s="365"/>
      <c r="X302" s="365"/>
      <c r="Y302" s="365"/>
      <c r="Z302" s="365"/>
      <c r="AA302" s="365"/>
    </row>
    <row r="303" spans="1:27" ht="12" customHeight="1" x14ac:dyDescent="0.25">
      <c r="A303" s="365"/>
      <c r="B303" s="365"/>
      <c r="C303" s="365"/>
      <c r="D303" s="365"/>
      <c r="E303" s="365"/>
      <c r="F303" s="365"/>
      <c r="G303" s="365"/>
      <c r="H303" s="365"/>
      <c r="I303" s="365"/>
      <c r="J303" s="365"/>
      <c r="K303" s="365"/>
      <c r="L303" s="365"/>
      <c r="M303" s="365"/>
      <c r="N303" s="365"/>
      <c r="O303" s="365"/>
      <c r="P303" s="365"/>
      <c r="Q303" s="365"/>
      <c r="R303" s="365"/>
      <c r="S303" s="365"/>
      <c r="T303" s="365"/>
      <c r="U303" s="365"/>
      <c r="V303" s="365"/>
      <c r="W303" s="365"/>
      <c r="X303" s="365"/>
      <c r="Y303" s="365"/>
      <c r="Z303" s="365"/>
      <c r="AA303" s="365"/>
    </row>
    <row r="304" spans="1:27" ht="12" customHeight="1" x14ac:dyDescent="0.25">
      <c r="A304" s="365"/>
      <c r="B304" s="365"/>
      <c r="C304" s="365"/>
      <c r="D304" s="365"/>
      <c r="E304" s="365"/>
      <c r="F304" s="365"/>
      <c r="G304" s="365"/>
      <c r="H304" s="365"/>
      <c r="I304" s="365"/>
      <c r="J304" s="365"/>
      <c r="K304" s="365"/>
      <c r="L304" s="365"/>
      <c r="M304" s="365"/>
      <c r="N304" s="365"/>
      <c r="O304" s="365"/>
      <c r="P304" s="365"/>
      <c r="Q304" s="365"/>
      <c r="R304" s="365"/>
      <c r="S304" s="365"/>
      <c r="T304" s="365"/>
      <c r="U304" s="365"/>
      <c r="V304" s="365"/>
      <c r="W304" s="365"/>
      <c r="X304" s="365"/>
      <c r="Y304" s="365"/>
      <c r="Z304" s="365"/>
      <c r="AA304" s="365"/>
    </row>
    <row r="305" spans="1:27" ht="12" customHeight="1" x14ac:dyDescent="0.25">
      <c r="A305" s="365"/>
      <c r="B305" s="365"/>
      <c r="C305" s="365"/>
      <c r="D305" s="365"/>
      <c r="E305" s="365"/>
      <c r="F305" s="365"/>
      <c r="G305" s="365"/>
      <c r="H305" s="365"/>
      <c r="I305" s="365"/>
      <c r="J305" s="365"/>
      <c r="K305" s="365"/>
      <c r="L305" s="365"/>
      <c r="M305" s="365"/>
      <c r="N305" s="365"/>
      <c r="O305" s="365"/>
      <c r="P305" s="365"/>
      <c r="Q305" s="365"/>
      <c r="R305" s="365"/>
      <c r="S305" s="365"/>
      <c r="T305" s="365"/>
      <c r="U305" s="365"/>
      <c r="V305" s="365"/>
      <c r="W305" s="365"/>
      <c r="X305" s="365"/>
      <c r="Y305" s="365"/>
      <c r="Z305" s="365"/>
      <c r="AA305" s="365"/>
    </row>
    <row r="306" spans="1:27" ht="12" customHeight="1" x14ac:dyDescent="0.25">
      <c r="A306" s="365"/>
      <c r="B306" s="365"/>
      <c r="C306" s="365"/>
      <c r="D306" s="365"/>
      <c r="E306" s="365"/>
      <c r="F306" s="365"/>
      <c r="G306" s="365"/>
      <c r="H306" s="365"/>
      <c r="I306" s="365"/>
      <c r="J306" s="365"/>
      <c r="K306" s="365"/>
      <c r="L306" s="365"/>
      <c r="M306" s="365"/>
      <c r="N306" s="365"/>
      <c r="O306" s="365"/>
      <c r="P306" s="365"/>
      <c r="Q306" s="365"/>
      <c r="R306" s="365"/>
      <c r="S306" s="365"/>
      <c r="T306" s="365"/>
      <c r="U306" s="365"/>
      <c r="V306" s="365"/>
      <c r="W306" s="365"/>
      <c r="X306" s="365"/>
      <c r="Y306" s="365"/>
      <c r="Z306" s="365"/>
      <c r="AA306" s="365"/>
    </row>
    <row r="307" spans="1:27" ht="12" customHeight="1" x14ac:dyDescent="0.25">
      <c r="A307" s="365"/>
      <c r="B307" s="365"/>
      <c r="C307" s="365"/>
      <c r="D307" s="365"/>
      <c r="E307" s="365"/>
      <c r="F307" s="365"/>
      <c r="G307" s="365"/>
      <c r="H307" s="365"/>
      <c r="I307" s="365"/>
      <c r="J307" s="365"/>
      <c r="K307" s="365"/>
      <c r="L307" s="365"/>
      <c r="M307" s="365"/>
      <c r="N307" s="365"/>
      <c r="O307" s="365"/>
      <c r="P307" s="365"/>
      <c r="Q307" s="365"/>
      <c r="R307" s="365"/>
      <c r="S307" s="365"/>
      <c r="T307" s="365"/>
      <c r="U307" s="365"/>
      <c r="V307" s="365"/>
      <c r="W307" s="365"/>
      <c r="X307" s="365"/>
      <c r="Y307" s="365"/>
      <c r="Z307" s="365"/>
      <c r="AA307" s="365"/>
    </row>
    <row r="308" spans="1:27" ht="12" customHeight="1" x14ac:dyDescent="0.25">
      <c r="A308" s="365"/>
      <c r="B308" s="365"/>
      <c r="C308" s="365"/>
      <c r="D308" s="365"/>
      <c r="E308" s="365"/>
      <c r="F308" s="365"/>
      <c r="G308" s="365"/>
      <c r="H308" s="365"/>
      <c r="I308" s="365"/>
      <c r="J308" s="365"/>
      <c r="K308" s="365"/>
      <c r="L308" s="365"/>
      <c r="M308" s="365"/>
      <c r="N308" s="365"/>
      <c r="O308" s="365"/>
      <c r="P308" s="365"/>
      <c r="Q308" s="365"/>
      <c r="R308" s="365"/>
      <c r="S308" s="365"/>
      <c r="T308" s="365"/>
      <c r="U308" s="365"/>
      <c r="V308" s="365"/>
      <c r="W308" s="365"/>
      <c r="X308" s="365"/>
      <c r="Y308" s="365"/>
      <c r="Z308" s="365"/>
      <c r="AA308" s="365"/>
    </row>
    <row r="309" spans="1:27" ht="12" customHeight="1" x14ac:dyDescent="0.25">
      <c r="A309" s="365"/>
      <c r="B309" s="365"/>
      <c r="C309" s="365"/>
      <c r="D309" s="365"/>
      <c r="E309" s="365"/>
      <c r="F309" s="365"/>
      <c r="G309" s="365"/>
      <c r="H309" s="365"/>
      <c r="I309" s="365"/>
      <c r="J309" s="365"/>
      <c r="K309" s="365"/>
      <c r="L309" s="365"/>
      <c r="M309" s="365"/>
      <c r="N309" s="365"/>
      <c r="O309" s="365"/>
      <c r="P309" s="365"/>
      <c r="Q309" s="365"/>
      <c r="R309" s="365"/>
      <c r="S309" s="365"/>
      <c r="T309" s="365"/>
      <c r="U309" s="365"/>
      <c r="V309" s="365"/>
      <c r="W309" s="365"/>
      <c r="X309" s="365"/>
      <c r="Y309" s="365"/>
      <c r="Z309" s="365"/>
      <c r="AA309" s="365"/>
    </row>
    <row r="310" spans="1:27" ht="12" customHeight="1" x14ac:dyDescent="0.25">
      <c r="A310" s="365"/>
      <c r="B310" s="365"/>
      <c r="C310" s="365"/>
      <c r="D310" s="365"/>
      <c r="E310" s="365"/>
      <c r="F310" s="365"/>
      <c r="G310" s="365"/>
      <c r="H310" s="365"/>
      <c r="I310" s="365"/>
      <c r="J310" s="365"/>
      <c r="K310" s="365"/>
      <c r="L310" s="365"/>
      <c r="M310" s="365"/>
      <c r="N310" s="365"/>
      <c r="O310" s="365"/>
      <c r="P310" s="365"/>
      <c r="Q310" s="365"/>
      <c r="R310" s="365"/>
      <c r="S310" s="365"/>
      <c r="T310" s="365"/>
      <c r="U310" s="365"/>
      <c r="V310" s="365"/>
      <c r="W310" s="365"/>
      <c r="X310" s="365"/>
      <c r="Y310" s="365"/>
      <c r="Z310" s="365"/>
      <c r="AA310" s="365"/>
    </row>
    <row r="311" spans="1:27" ht="12" customHeight="1" x14ac:dyDescent="0.25">
      <c r="A311" s="365"/>
      <c r="B311" s="365"/>
      <c r="C311" s="365"/>
      <c r="D311" s="365"/>
      <c r="E311" s="365"/>
      <c r="F311" s="365"/>
      <c r="G311" s="365"/>
      <c r="H311" s="365"/>
      <c r="I311" s="365"/>
      <c r="J311" s="365"/>
      <c r="K311" s="365"/>
      <c r="L311" s="365"/>
      <c r="M311" s="365"/>
      <c r="N311" s="365"/>
      <c r="O311" s="365"/>
      <c r="P311" s="365"/>
      <c r="Q311" s="365"/>
      <c r="R311" s="365"/>
      <c r="S311" s="365"/>
      <c r="T311" s="365"/>
      <c r="U311" s="365"/>
      <c r="V311" s="365"/>
      <c r="W311" s="365"/>
      <c r="X311" s="365"/>
      <c r="Y311" s="365"/>
      <c r="Z311" s="365"/>
      <c r="AA311" s="365"/>
    </row>
    <row r="312" spans="1:27" ht="12" customHeight="1" x14ac:dyDescent="0.25">
      <c r="A312" s="365"/>
      <c r="B312" s="365"/>
      <c r="C312" s="365"/>
      <c r="D312" s="365"/>
      <c r="E312" s="365"/>
      <c r="F312" s="365"/>
      <c r="G312" s="365"/>
      <c r="H312" s="365"/>
      <c r="I312" s="365"/>
      <c r="J312" s="365"/>
      <c r="K312" s="365"/>
      <c r="L312" s="365"/>
      <c r="M312" s="365"/>
      <c r="N312" s="365"/>
      <c r="O312" s="365"/>
      <c r="P312" s="365"/>
      <c r="Q312" s="365"/>
      <c r="R312" s="365"/>
      <c r="S312" s="365"/>
      <c r="T312" s="365"/>
      <c r="U312" s="365"/>
      <c r="V312" s="365"/>
      <c r="W312" s="365"/>
      <c r="X312" s="365"/>
      <c r="Y312" s="365"/>
      <c r="Z312" s="365"/>
      <c r="AA312" s="365"/>
    </row>
    <row r="313" spans="1:27" ht="12" customHeight="1" x14ac:dyDescent="0.25">
      <c r="A313" s="365"/>
      <c r="B313" s="365"/>
      <c r="C313" s="365"/>
      <c r="D313" s="365"/>
      <c r="E313" s="365"/>
      <c r="F313" s="365"/>
      <c r="G313" s="365"/>
      <c r="H313" s="365"/>
      <c r="I313" s="365"/>
      <c r="J313" s="365"/>
      <c r="K313" s="365"/>
      <c r="L313" s="365"/>
      <c r="M313" s="365"/>
      <c r="N313" s="365"/>
      <c r="O313" s="365"/>
      <c r="P313" s="365"/>
      <c r="Q313" s="365"/>
      <c r="R313" s="365"/>
      <c r="S313" s="365"/>
      <c r="T313" s="365"/>
      <c r="U313" s="365"/>
      <c r="V313" s="365"/>
      <c r="W313" s="365"/>
      <c r="X313" s="365"/>
      <c r="Y313" s="365"/>
      <c r="Z313" s="365"/>
      <c r="AA313" s="365"/>
    </row>
    <row r="314" spans="1:27" ht="12" customHeight="1" x14ac:dyDescent="0.25">
      <c r="A314" s="365"/>
      <c r="B314" s="365"/>
      <c r="C314" s="365"/>
      <c r="D314" s="365"/>
      <c r="E314" s="365"/>
      <c r="F314" s="365"/>
      <c r="G314" s="365"/>
      <c r="H314" s="365"/>
      <c r="I314" s="365"/>
      <c r="J314" s="365"/>
      <c r="K314" s="365"/>
      <c r="L314" s="365"/>
      <c r="M314" s="365"/>
      <c r="N314" s="365"/>
      <c r="O314" s="365"/>
      <c r="P314" s="365"/>
      <c r="Q314" s="365"/>
      <c r="R314" s="365"/>
      <c r="S314" s="365"/>
      <c r="T314" s="365"/>
      <c r="U314" s="365"/>
      <c r="V314" s="365"/>
      <c r="W314" s="365"/>
      <c r="X314" s="365"/>
      <c r="Y314" s="365"/>
      <c r="Z314" s="365"/>
      <c r="AA314" s="365"/>
    </row>
    <row r="315" spans="1:27" ht="12" customHeight="1" x14ac:dyDescent="0.25">
      <c r="A315" s="365"/>
      <c r="B315" s="365"/>
      <c r="C315" s="365"/>
      <c r="D315" s="365"/>
      <c r="E315" s="365"/>
      <c r="F315" s="365"/>
      <c r="G315" s="365"/>
      <c r="H315" s="365"/>
      <c r="I315" s="365"/>
      <c r="J315" s="365"/>
      <c r="K315" s="365"/>
      <c r="L315" s="365"/>
      <c r="M315" s="365"/>
      <c r="N315" s="365"/>
      <c r="O315" s="365"/>
      <c r="P315" s="365"/>
      <c r="Q315" s="365"/>
      <c r="R315" s="365"/>
      <c r="S315" s="365"/>
      <c r="T315" s="365"/>
      <c r="U315" s="365"/>
      <c r="V315" s="365"/>
      <c r="W315" s="365"/>
      <c r="X315" s="365"/>
      <c r="Y315" s="365"/>
      <c r="Z315" s="365"/>
      <c r="AA315" s="365"/>
    </row>
    <row r="316" spans="1:27" ht="12" customHeight="1" x14ac:dyDescent="0.25">
      <c r="A316" s="365"/>
      <c r="B316" s="365"/>
      <c r="C316" s="365"/>
      <c r="D316" s="365"/>
      <c r="E316" s="365"/>
      <c r="F316" s="365"/>
      <c r="G316" s="365"/>
      <c r="H316" s="365"/>
      <c r="I316" s="365"/>
      <c r="J316" s="365"/>
      <c r="K316" s="365"/>
      <c r="L316" s="365"/>
      <c r="M316" s="365"/>
      <c r="N316" s="365"/>
      <c r="O316" s="365"/>
      <c r="P316" s="365"/>
      <c r="Q316" s="365"/>
      <c r="R316" s="365"/>
      <c r="S316" s="365"/>
      <c r="T316" s="365"/>
      <c r="U316" s="365"/>
      <c r="V316" s="365"/>
      <c r="W316" s="365"/>
      <c r="X316" s="365"/>
      <c r="Y316" s="365"/>
      <c r="Z316" s="365"/>
      <c r="AA316" s="365"/>
    </row>
    <row r="317" spans="1:27" ht="12" customHeight="1" x14ac:dyDescent="0.25">
      <c r="A317" s="365"/>
      <c r="B317" s="365"/>
      <c r="C317" s="365"/>
      <c r="D317" s="365"/>
      <c r="E317" s="365"/>
      <c r="F317" s="365"/>
      <c r="G317" s="365"/>
      <c r="H317" s="365"/>
      <c r="I317" s="365"/>
      <c r="J317" s="365"/>
      <c r="K317" s="365"/>
      <c r="L317" s="365"/>
      <c r="M317" s="365"/>
      <c r="N317" s="365"/>
      <c r="O317" s="365"/>
      <c r="P317" s="365"/>
      <c r="Q317" s="365"/>
      <c r="R317" s="365"/>
      <c r="S317" s="365"/>
      <c r="T317" s="365"/>
      <c r="U317" s="365"/>
      <c r="V317" s="365"/>
      <c r="W317" s="365"/>
      <c r="X317" s="365"/>
      <c r="Y317" s="365"/>
      <c r="Z317" s="365"/>
      <c r="AA317" s="365"/>
    </row>
    <row r="318" spans="1:27" ht="12" customHeight="1" x14ac:dyDescent="0.25">
      <c r="A318" s="365"/>
      <c r="B318" s="365"/>
      <c r="C318" s="365"/>
      <c r="D318" s="365"/>
      <c r="E318" s="365"/>
      <c r="F318" s="365"/>
      <c r="G318" s="365"/>
      <c r="H318" s="365"/>
      <c r="I318" s="365"/>
      <c r="J318" s="365"/>
      <c r="K318" s="365"/>
      <c r="L318" s="365"/>
      <c r="M318" s="365"/>
      <c r="N318" s="365"/>
      <c r="O318" s="365"/>
      <c r="P318" s="365"/>
      <c r="Q318" s="365"/>
      <c r="R318" s="365"/>
      <c r="S318" s="365"/>
      <c r="T318" s="365"/>
      <c r="U318" s="365"/>
      <c r="V318" s="365"/>
      <c r="W318" s="365"/>
      <c r="X318" s="365"/>
      <c r="Y318" s="365"/>
      <c r="Z318" s="365"/>
      <c r="AA318" s="365"/>
    </row>
    <row r="319" spans="1:27" ht="12" customHeight="1" x14ac:dyDescent="0.25">
      <c r="A319" s="365"/>
      <c r="B319" s="365"/>
      <c r="C319" s="365"/>
      <c r="D319" s="365"/>
      <c r="E319" s="365"/>
      <c r="F319" s="365"/>
      <c r="G319" s="365"/>
      <c r="H319" s="365"/>
      <c r="I319" s="365"/>
      <c r="J319" s="365"/>
      <c r="K319" s="365"/>
      <c r="L319" s="365"/>
      <c r="M319" s="365"/>
      <c r="N319" s="365"/>
      <c r="O319" s="365"/>
      <c r="P319" s="365"/>
      <c r="Q319" s="365"/>
      <c r="R319" s="365"/>
      <c r="S319" s="365"/>
      <c r="T319" s="365"/>
      <c r="U319" s="365"/>
      <c r="V319" s="365"/>
      <c r="W319" s="365"/>
      <c r="X319" s="365"/>
      <c r="Y319" s="365"/>
      <c r="Z319" s="365"/>
      <c r="AA319" s="365"/>
    </row>
    <row r="320" spans="1:27" ht="12" customHeight="1" x14ac:dyDescent="0.25">
      <c r="A320" s="365"/>
      <c r="B320" s="365"/>
      <c r="C320" s="365"/>
      <c r="D320" s="365"/>
      <c r="E320" s="365"/>
      <c r="F320" s="365"/>
      <c r="G320" s="365"/>
      <c r="H320" s="365"/>
      <c r="I320" s="365"/>
      <c r="J320" s="365"/>
      <c r="K320" s="365"/>
      <c r="L320" s="365"/>
      <c r="M320" s="365"/>
      <c r="N320" s="365"/>
      <c r="O320" s="365"/>
      <c r="P320" s="365"/>
      <c r="Q320" s="365"/>
      <c r="R320" s="365"/>
      <c r="S320" s="365"/>
      <c r="T320" s="365"/>
      <c r="U320" s="365"/>
      <c r="V320" s="365"/>
      <c r="W320" s="365"/>
      <c r="X320" s="365"/>
      <c r="Y320" s="365"/>
      <c r="Z320" s="365"/>
      <c r="AA320" s="365"/>
    </row>
    <row r="321" spans="1:27" ht="12" customHeight="1" x14ac:dyDescent="0.25">
      <c r="A321" s="365"/>
      <c r="B321" s="365"/>
      <c r="C321" s="365"/>
      <c r="D321" s="365"/>
      <c r="E321" s="365"/>
      <c r="F321" s="365"/>
      <c r="G321" s="365"/>
      <c r="H321" s="365"/>
      <c r="I321" s="365"/>
      <c r="J321" s="365"/>
      <c r="K321" s="365"/>
      <c r="L321" s="365"/>
      <c r="M321" s="365"/>
      <c r="N321" s="365"/>
      <c r="O321" s="365"/>
      <c r="P321" s="365"/>
      <c r="Q321" s="365"/>
      <c r="R321" s="365"/>
      <c r="S321" s="365"/>
      <c r="T321" s="365"/>
      <c r="U321" s="365"/>
      <c r="V321" s="365"/>
      <c r="W321" s="365"/>
      <c r="X321" s="365"/>
      <c r="Y321" s="365"/>
      <c r="Z321" s="365"/>
      <c r="AA321" s="365"/>
    </row>
    <row r="322" spans="1:27" ht="12" customHeight="1" x14ac:dyDescent="0.25">
      <c r="A322" s="365"/>
      <c r="B322" s="365"/>
      <c r="C322" s="365"/>
      <c r="D322" s="365"/>
      <c r="E322" s="365"/>
      <c r="F322" s="365"/>
      <c r="G322" s="365"/>
      <c r="H322" s="365"/>
      <c r="I322" s="365"/>
      <c r="J322" s="365"/>
      <c r="K322" s="365"/>
      <c r="L322" s="365"/>
      <c r="M322" s="365"/>
      <c r="N322" s="365"/>
      <c r="O322" s="365"/>
      <c r="P322" s="365"/>
      <c r="Q322" s="365"/>
      <c r="R322" s="365"/>
      <c r="S322" s="365"/>
      <c r="T322" s="365"/>
      <c r="U322" s="365"/>
      <c r="V322" s="365"/>
      <c r="W322" s="365"/>
      <c r="X322" s="365"/>
      <c r="Y322" s="365"/>
      <c r="Z322" s="365"/>
      <c r="AA322" s="365"/>
    </row>
    <row r="323" spans="1:27" ht="12" customHeight="1" x14ac:dyDescent="0.25">
      <c r="A323" s="365"/>
      <c r="B323" s="365"/>
      <c r="C323" s="365"/>
      <c r="D323" s="365"/>
      <c r="E323" s="365"/>
      <c r="F323" s="365"/>
      <c r="G323" s="365"/>
      <c r="H323" s="365"/>
      <c r="I323" s="365"/>
      <c r="J323" s="365"/>
      <c r="K323" s="365"/>
      <c r="L323" s="365"/>
      <c r="M323" s="365"/>
      <c r="N323" s="365"/>
      <c r="O323" s="365"/>
      <c r="P323" s="365"/>
      <c r="Q323" s="365"/>
      <c r="R323" s="365"/>
      <c r="S323" s="365"/>
      <c r="T323" s="365"/>
      <c r="U323" s="365"/>
      <c r="V323" s="365"/>
      <c r="W323" s="365"/>
      <c r="X323" s="365"/>
      <c r="Y323" s="365"/>
      <c r="Z323" s="365"/>
      <c r="AA323" s="365"/>
    </row>
    <row r="324" spans="1:27" ht="12" customHeight="1" x14ac:dyDescent="0.25">
      <c r="A324" s="365"/>
      <c r="B324" s="365"/>
      <c r="C324" s="365"/>
      <c r="D324" s="365"/>
      <c r="E324" s="365"/>
      <c r="F324" s="365"/>
      <c r="G324" s="365"/>
      <c r="H324" s="365"/>
      <c r="I324" s="365"/>
      <c r="J324" s="365"/>
      <c r="K324" s="365"/>
      <c r="L324" s="365"/>
      <c r="M324" s="365"/>
      <c r="N324" s="365"/>
      <c r="O324" s="365"/>
      <c r="P324" s="365"/>
      <c r="Q324" s="365"/>
      <c r="R324" s="365"/>
      <c r="S324" s="365"/>
      <c r="T324" s="365"/>
      <c r="U324" s="365"/>
      <c r="V324" s="365"/>
      <c r="W324" s="365"/>
      <c r="X324" s="365"/>
      <c r="Y324" s="365"/>
      <c r="Z324" s="365"/>
      <c r="AA324" s="365"/>
    </row>
    <row r="325" spans="1:27" ht="12" customHeight="1" x14ac:dyDescent="0.25">
      <c r="A325" s="365"/>
      <c r="B325" s="365"/>
      <c r="C325" s="365"/>
      <c r="D325" s="365"/>
      <c r="E325" s="365"/>
      <c r="F325" s="365"/>
      <c r="G325" s="365"/>
      <c r="H325" s="365"/>
      <c r="I325" s="365"/>
      <c r="J325" s="365"/>
      <c r="K325" s="365"/>
      <c r="L325" s="365"/>
      <c r="M325" s="365"/>
      <c r="N325" s="365"/>
      <c r="O325" s="365"/>
      <c r="P325" s="365"/>
      <c r="Q325" s="365"/>
      <c r="R325" s="365"/>
      <c r="S325" s="365"/>
      <c r="T325" s="365"/>
      <c r="U325" s="365"/>
      <c r="V325" s="365"/>
      <c r="W325" s="365"/>
      <c r="X325" s="365"/>
      <c r="Y325" s="365"/>
      <c r="Z325" s="365"/>
      <c r="AA325" s="365"/>
    </row>
    <row r="326" spans="1:27" ht="12" customHeight="1" x14ac:dyDescent="0.25">
      <c r="A326" s="365"/>
      <c r="B326" s="365"/>
      <c r="C326" s="365"/>
      <c r="D326" s="365"/>
      <c r="E326" s="365"/>
      <c r="F326" s="365"/>
      <c r="G326" s="365"/>
      <c r="H326" s="365"/>
      <c r="I326" s="365"/>
      <c r="J326" s="365"/>
      <c r="K326" s="365"/>
      <c r="L326" s="365"/>
      <c r="M326" s="365"/>
      <c r="N326" s="365"/>
      <c r="O326" s="365"/>
      <c r="P326" s="365"/>
      <c r="Q326" s="365"/>
      <c r="R326" s="365"/>
      <c r="S326" s="365"/>
      <c r="T326" s="365"/>
      <c r="U326" s="365"/>
      <c r="V326" s="365"/>
      <c r="W326" s="365"/>
      <c r="X326" s="365"/>
      <c r="Y326" s="365"/>
      <c r="Z326" s="365"/>
      <c r="AA326" s="365"/>
    </row>
    <row r="327" spans="1:27" ht="12" customHeight="1" x14ac:dyDescent="0.25">
      <c r="A327" s="365"/>
      <c r="B327" s="365"/>
      <c r="C327" s="365"/>
      <c r="D327" s="365"/>
      <c r="E327" s="365"/>
      <c r="F327" s="365"/>
      <c r="G327" s="365"/>
      <c r="H327" s="365"/>
      <c r="I327" s="365"/>
      <c r="J327" s="365"/>
      <c r="K327" s="365"/>
      <c r="L327" s="365"/>
      <c r="M327" s="365"/>
      <c r="N327" s="365"/>
      <c r="O327" s="365"/>
      <c r="P327" s="365"/>
      <c r="Q327" s="365"/>
      <c r="R327" s="365"/>
      <c r="S327" s="365"/>
      <c r="T327" s="365"/>
      <c r="U327" s="365"/>
      <c r="V327" s="365"/>
      <c r="W327" s="365"/>
      <c r="X327" s="365"/>
      <c r="Y327" s="365"/>
      <c r="Z327" s="365"/>
      <c r="AA327" s="365"/>
    </row>
    <row r="328" spans="1:27" ht="12" customHeight="1" x14ac:dyDescent="0.25">
      <c r="A328" s="365"/>
      <c r="B328" s="365"/>
      <c r="C328" s="365"/>
      <c r="D328" s="365"/>
      <c r="E328" s="365"/>
      <c r="F328" s="365"/>
      <c r="G328" s="365"/>
      <c r="H328" s="365"/>
      <c r="I328" s="365"/>
      <c r="J328" s="365"/>
      <c r="K328" s="365"/>
      <c r="L328" s="365"/>
      <c r="M328" s="365"/>
      <c r="N328" s="365"/>
      <c r="O328" s="365"/>
      <c r="P328" s="365"/>
      <c r="Q328" s="365"/>
      <c r="R328" s="365"/>
      <c r="S328" s="365"/>
      <c r="T328" s="365"/>
      <c r="U328" s="365"/>
      <c r="V328" s="365"/>
      <c r="W328" s="365"/>
      <c r="X328" s="365"/>
      <c r="Y328" s="365"/>
      <c r="Z328" s="365"/>
      <c r="AA328" s="365"/>
    </row>
    <row r="329" spans="1:27" ht="12" customHeight="1" x14ac:dyDescent="0.25">
      <c r="A329" s="365"/>
      <c r="B329" s="365"/>
      <c r="C329" s="365"/>
      <c r="D329" s="365"/>
      <c r="E329" s="365"/>
      <c r="F329" s="365"/>
      <c r="G329" s="365"/>
      <c r="H329" s="365"/>
      <c r="I329" s="365"/>
      <c r="J329" s="365"/>
      <c r="K329" s="365"/>
      <c r="L329" s="365"/>
      <c r="M329" s="365"/>
      <c r="N329" s="365"/>
      <c r="O329" s="365"/>
      <c r="P329" s="365"/>
      <c r="Q329" s="365"/>
      <c r="R329" s="365"/>
      <c r="S329" s="365"/>
      <c r="T329" s="365"/>
      <c r="U329" s="365"/>
      <c r="V329" s="365"/>
      <c r="W329" s="365"/>
      <c r="X329" s="365"/>
      <c r="Y329" s="365"/>
      <c r="Z329" s="365"/>
      <c r="AA329" s="365"/>
    </row>
    <row r="330" spans="1:27" ht="12" customHeight="1" x14ac:dyDescent="0.25">
      <c r="A330" s="365"/>
      <c r="B330" s="365"/>
      <c r="C330" s="365"/>
      <c r="D330" s="365"/>
      <c r="E330" s="365"/>
      <c r="F330" s="365"/>
      <c r="G330" s="365"/>
      <c r="H330" s="365"/>
      <c r="I330" s="365"/>
      <c r="J330" s="365"/>
      <c r="K330" s="365"/>
      <c r="L330" s="365"/>
      <c r="M330" s="365"/>
      <c r="N330" s="365"/>
      <c r="O330" s="365"/>
      <c r="P330" s="365"/>
      <c r="Q330" s="365"/>
      <c r="R330" s="365"/>
      <c r="S330" s="365"/>
      <c r="T330" s="365"/>
      <c r="U330" s="365"/>
      <c r="V330" s="365"/>
      <c r="W330" s="365"/>
      <c r="X330" s="365"/>
      <c r="Y330" s="365"/>
      <c r="Z330" s="365"/>
      <c r="AA330" s="365"/>
    </row>
    <row r="331" spans="1:27" ht="12" customHeight="1" x14ac:dyDescent="0.25">
      <c r="A331" s="365"/>
      <c r="B331" s="365"/>
      <c r="C331" s="365"/>
      <c r="D331" s="365"/>
      <c r="E331" s="365"/>
      <c r="F331" s="365"/>
      <c r="G331" s="365"/>
      <c r="H331" s="365"/>
      <c r="I331" s="365"/>
      <c r="J331" s="365"/>
      <c r="K331" s="365"/>
      <c r="L331" s="365"/>
      <c r="M331" s="365"/>
      <c r="N331" s="365"/>
      <c r="O331" s="365"/>
      <c r="P331" s="365"/>
      <c r="Q331" s="365"/>
      <c r="R331" s="365"/>
      <c r="S331" s="365"/>
      <c r="T331" s="365"/>
      <c r="U331" s="365"/>
      <c r="V331" s="365"/>
      <c r="W331" s="365"/>
      <c r="X331" s="365"/>
      <c r="Y331" s="365"/>
      <c r="Z331" s="365"/>
      <c r="AA331" s="365"/>
    </row>
    <row r="332" spans="1:27" ht="12" customHeight="1" x14ac:dyDescent="0.25">
      <c r="A332" s="365"/>
      <c r="B332" s="365"/>
      <c r="C332" s="365"/>
      <c r="D332" s="365"/>
      <c r="E332" s="365"/>
      <c r="F332" s="365"/>
      <c r="G332" s="365"/>
      <c r="H332" s="365"/>
      <c r="I332" s="365"/>
      <c r="J332" s="365"/>
      <c r="K332" s="365"/>
      <c r="L332" s="365"/>
      <c r="M332" s="365"/>
      <c r="N332" s="365"/>
      <c r="O332" s="365"/>
      <c r="P332" s="365"/>
      <c r="Q332" s="365"/>
      <c r="R332" s="365"/>
      <c r="S332" s="365"/>
      <c r="T332" s="365"/>
      <c r="U332" s="365"/>
      <c r="V332" s="365"/>
      <c r="W332" s="365"/>
      <c r="X332" s="365"/>
      <c r="Y332" s="365"/>
      <c r="Z332" s="365"/>
      <c r="AA332" s="365"/>
    </row>
    <row r="333" spans="1:27" ht="12" customHeight="1" x14ac:dyDescent="0.25">
      <c r="A333" s="365"/>
      <c r="B333" s="365"/>
      <c r="C333" s="365"/>
      <c r="D333" s="365"/>
      <c r="E333" s="365"/>
      <c r="F333" s="365"/>
      <c r="G333" s="365"/>
      <c r="H333" s="365"/>
      <c r="I333" s="365"/>
      <c r="J333" s="365"/>
      <c r="K333" s="365"/>
      <c r="L333" s="365"/>
      <c r="M333" s="365"/>
      <c r="N333" s="365"/>
      <c r="O333" s="365"/>
      <c r="P333" s="365"/>
      <c r="Q333" s="365"/>
      <c r="R333" s="365"/>
      <c r="S333" s="365"/>
      <c r="T333" s="365"/>
      <c r="U333" s="365"/>
      <c r="V333" s="365"/>
      <c r="W333" s="365"/>
      <c r="X333" s="365"/>
      <c r="Y333" s="365"/>
      <c r="Z333" s="365"/>
      <c r="AA333" s="365"/>
    </row>
    <row r="334" spans="1:27" ht="12" customHeight="1" x14ac:dyDescent="0.25">
      <c r="A334" s="365"/>
      <c r="B334" s="365"/>
      <c r="C334" s="365"/>
      <c r="D334" s="365"/>
      <c r="E334" s="365"/>
      <c r="F334" s="365"/>
      <c r="G334" s="365"/>
      <c r="H334" s="365"/>
      <c r="I334" s="365"/>
      <c r="J334" s="365"/>
      <c r="K334" s="365"/>
      <c r="L334" s="365"/>
      <c r="M334" s="365"/>
      <c r="N334" s="365"/>
      <c r="O334" s="365"/>
      <c r="P334" s="365"/>
      <c r="Q334" s="365"/>
      <c r="R334" s="365"/>
      <c r="S334" s="365"/>
      <c r="T334" s="365"/>
      <c r="U334" s="365"/>
      <c r="V334" s="365"/>
      <c r="W334" s="365"/>
      <c r="X334" s="365"/>
      <c r="Y334" s="365"/>
      <c r="Z334" s="365"/>
      <c r="AA334" s="365"/>
    </row>
    <row r="335" spans="1:27" ht="12" customHeight="1" x14ac:dyDescent="0.25">
      <c r="A335" s="365"/>
      <c r="B335" s="365"/>
      <c r="C335" s="365"/>
      <c r="D335" s="365"/>
      <c r="E335" s="365"/>
      <c r="F335" s="365"/>
      <c r="G335" s="365"/>
      <c r="H335" s="365"/>
      <c r="I335" s="365"/>
      <c r="J335" s="365"/>
      <c r="K335" s="365"/>
      <c r="L335" s="365"/>
      <c r="M335" s="365"/>
      <c r="N335" s="365"/>
      <c r="O335" s="365"/>
      <c r="P335" s="365"/>
      <c r="Q335" s="365"/>
      <c r="R335" s="365"/>
      <c r="S335" s="365"/>
      <c r="T335" s="365"/>
      <c r="U335" s="365"/>
      <c r="V335" s="365"/>
      <c r="W335" s="365"/>
      <c r="X335" s="365"/>
      <c r="Y335" s="365"/>
      <c r="Z335" s="365"/>
      <c r="AA335" s="365"/>
    </row>
    <row r="336" spans="1:27" ht="12" customHeight="1" x14ac:dyDescent="0.25">
      <c r="A336" s="365"/>
      <c r="B336" s="365"/>
      <c r="C336" s="365"/>
      <c r="D336" s="365"/>
      <c r="E336" s="365"/>
      <c r="F336" s="365"/>
      <c r="G336" s="365"/>
      <c r="H336" s="365"/>
      <c r="I336" s="365"/>
      <c r="J336" s="365"/>
      <c r="K336" s="365"/>
      <c r="L336" s="365"/>
      <c r="M336" s="365"/>
      <c r="N336" s="365"/>
      <c r="O336" s="365"/>
      <c r="P336" s="365"/>
      <c r="Q336" s="365"/>
      <c r="R336" s="365"/>
      <c r="S336" s="365"/>
      <c r="T336" s="365"/>
      <c r="U336" s="365"/>
      <c r="V336" s="365"/>
      <c r="W336" s="365"/>
      <c r="X336" s="365"/>
      <c r="Y336" s="365"/>
      <c r="Z336" s="365"/>
      <c r="AA336" s="365"/>
    </row>
    <row r="337" spans="1:27" ht="12" customHeight="1" x14ac:dyDescent="0.25">
      <c r="A337" s="365"/>
      <c r="B337" s="365"/>
      <c r="C337" s="365"/>
      <c r="D337" s="365"/>
      <c r="E337" s="365"/>
      <c r="F337" s="365"/>
      <c r="G337" s="365"/>
      <c r="H337" s="365"/>
      <c r="I337" s="365"/>
      <c r="J337" s="365"/>
      <c r="K337" s="365"/>
      <c r="L337" s="365"/>
      <c r="M337" s="365"/>
      <c r="N337" s="365"/>
      <c r="O337" s="365"/>
      <c r="P337" s="365"/>
      <c r="Q337" s="365"/>
      <c r="R337" s="365"/>
      <c r="S337" s="365"/>
      <c r="T337" s="365"/>
      <c r="U337" s="365"/>
      <c r="V337" s="365"/>
      <c r="W337" s="365"/>
      <c r="X337" s="365"/>
      <c r="Y337" s="365"/>
      <c r="Z337" s="365"/>
      <c r="AA337" s="365"/>
    </row>
    <row r="338" spans="1:27" ht="12" customHeight="1" x14ac:dyDescent="0.25">
      <c r="A338" s="365"/>
      <c r="B338" s="365"/>
      <c r="C338" s="365"/>
      <c r="D338" s="365"/>
      <c r="E338" s="365"/>
      <c r="F338" s="365"/>
      <c r="G338" s="365"/>
      <c r="H338" s="365"/>
      <c r="I338" s="365"/>
      <c r="J338" s="365"/>
      <c r="K338" s="365"/>
      <c r="L338" s="365"/>
      <c r="M338" s="365"/>
      <c r="N338" s="365"/>
      <c r="O338" s="365"/>
      <c r="P338" s="365"/>
      <c r="Q338" s="365"/>
      <c r="R338" s="365"/>
      <c r="S338" s="365"/>
      <c r="T338" s="365"/>
      <c r="U338" s="365"/>
      <c r="V338" s="365"/>
      <c r="W338" s="365"/>
      <c r="X338" s="365"/>
      <c r="Y338" s="365"/>
      <c r="Z338" s="365"/>
      <c r="AA338" s="365"/>
    </row>
    <row r="339" spans="1:27" ht="12" customHeight="1" x14ac:dyDescent="0.25">
      <c r="A339" s="365"/>
      <c r="B339" s="365"/>
      <c r="C339" s="365"/>
      <c r="D339" s="365"/>
      <c r="E339" s="365"/>
      <c r="F339" s="365"/>
      <c r="G339" s="365"/>
      <c r="H339" s="365"/>
      <c r="I339" s="365"/>
      <c r="J339" s="365"/>
      <c r="K339" s="365"/>
      <c r="L339" s="365"/>
      <c r="M339" s="365"/>
      <c r="N339" s="365"/>
      <c r="O339" s="365"/>
      <c r="P339" s="365"/>
      <c r="Q339" s="365"/>
      <c r="R339" s="365"/>
      <c r="S339" s="365"/>
      <c r="T339" s="365"/>
      <c r="U339" s="365"/>
      <c r="V339" s="365"/>
      <c r="W339" s="365"/>
      <c r="X339" s="365"/>
      <c r="Y339" s="365"/>
      <c r="Z339" s="365"/>
      <c r="AA339" s="365"/>
    </row>
    <row r="340" spans="1:27" ht="12" customHeight="1" x14ac:dyDescent="0.25">
      <c r="A340" s="365"/>
      <c r="B340" s="365"/>
      <c r="C340" s="365"/>
      <c r="D340" s="365"/>
      <c r="E340" s="365"/>
      <c r="F340" s="365"/>
      <c r="G340" s="365"/>
      <c r="H340" s="365"/>
      <c r="I340" s="365"/>
      <c r="J340" s="365"/>
      <c r="K340" s="365"/>
      <c r="L340" s="365"/>
      <c r="M340" s="365"/>
      <c r="N340" s="365"/>
      <c r="O340" s="365"/>
      <c r="P340" s="365"/>
      <c r="Q340" s="365"/>
      <c r="R340" s="365"/>
      <c r="S340" s="365"/>
      <c r="T340" s="365"/>
      <c r="U340" s="365"/>
      <c r="V340" s="365"/>
      <c r="W340" s="365"/>
      <c r="X340" s="365"/>
      <c r="Y340" s="365"/>
      <c r="Z340" s="365"/>
      <c r="AA340" s="365"/>
    </row>
    <row r="341" spans="1:27" ht="12" customHeight="1" x14ac:dyDescent="0.25">
      <c r="A341" s="365"/>
      <c r="B341" s="365"/>
      <c r="C341" s="365"/>
      <c r="D341" s="365"/>
      <c r="E341" s="365"/>
      <c r="F341" s="365"/>
      <c r="G341" s="365"/>
      <c r="H341" s="365"/>
      <c r="I341" s="365"/>
      <c r="J341" s="365"/>
      <c r="K341" s="365"/>
      <c r="L341" s="365"/>
      <c r="M341" s="365"/>
      <c r="N341" s="365"/>
      <c r="O341" s="365"/>
      <c r="P341" s="365"/>
      <c r="Q341" s="365"/>
      <c r="R341" s="365"/>
      <c r="S341" s="365"/>
      <c r="T341" s="365"/>
      <c r="U341" s="365"/>
      <c r="V341" s="365"/>
      <c r="W341" s="365"/>
      <c r="X341" s="365"/>
      <c r="Y341" s="365"/>
      <c r="Z341" s="365"/>
      <c r="AA341" s="365"/>
    </row>
    <row r="342" spans="1:27" ht="12" customHeight="1" x14ac:dyDescent="0.25">
      <c r="A342" s="365"/>
      <c r="B342" s="365"/>
      <c r="C342" s="365"/>
      <c r="D342" s="365"/>
      <c r="E342" s="365"/>
      <c r="F342" s="365"/>
      <c r="G342" s="365"/>
      <c r="H342" s="365"/>
      <c r="I342" s="365"/>
      <c r="J342" s="365"/>
      <c r="K342" s="365"/>
      <c r="L342" s="365"/>
      <c r="M342" s="365"/>
      <c r="N342" s="365"/>
      <c r="O342" s="365"/>
      <c r="P342" s="365"/>
      <c r="Q342" s="365"/>
      <c r="R342" s="365"/>
      <c r="S342" s="365"/>
      <c r="T342" s="365"/>
      <c r="U342" s="365"/>
      <c r="V342" s="365"/>
      <c r="W342" s="365"/>
      <c r="X342" s="365"/>
      <c r="Y342" s="365"/>
      <c r="Z342" s="365"/>
      <c r="AA342" s="365"/>
    </row>
    <row r="343" spans="1:27" ht="12" customHeight="1" x14ac:dyDescent="0.25">
      <c r="A343" s="365"/>
      <c r="B343" s="365"/>
      <c r="C343" s="365"/>
      <c r="D343" s="365"/>
      <c r="E343" s="365"/>
      <c r="F343" s="365"/>
      <c r="G343" s="365"/>
      <c r="H343" s="365"/>
      <c r="I343" s="365"/>
      <c r="J343" s="365"/>
      <c r="K343" s="365"/>
      <c r="L343" s="365"/>
      <c r="M343" s="365"/>
      <c r="N343" s="365"/>
      <c r="O343" s="365"/>
      <c r="P343" s="365"/>
      <c r="Q343" s="365"/>
      <c r="R343" s="365"/>
      <c r="S343" s="365"/>
      <c r="T343" s="365"/>
      <c r="U343" s="365"/>
      <c r="V343" s="365"/>
      <c r="W343" s="365"/>
      <c r="X343" s="365"/>
      <c r="Y343" s="365"/>
      <c r="Z343" s="365"/>
      <c r="AA343" s="365"/>
    </row>
    <row r="344" spans="1:27" ht="12" customHeight="1" x14ac:dyDescent="0.25">
      <c r="A344" s="365"/>
      <c r="B344" s="365"/>
      <c r="C344" s="365"/>
      <c r="D344" s="365"/>
      <c r="E344" s="365"/>
      <c r="F344" s="365"/>
      <c r="G344" s="365"/>
      <c r="H344" s="365"/>
      <c r="I344" s="365"/>
      <c r="J344" s="365"/>
      <c r="K344" s="365"/>
      <c r="L344" s="365"/>
      <c r="M344" s="365"/>
      <c r="N344" s="365"/>
      <c r="O344" s="365"/>
      <c r="P344" s="365"/>
      <c r="Q344" s="365"/>
      <c r="R344" s="365"/>
      <c r="S344" s="365"/>
      <c r="T344" s="365"/>
      <c r="U344" s="365"/>
      <c r="V344" s="365"/>
      <c r="W344" s="365"/>
      <c r="X344" s="365"/>
      <c r="Y344" s="365"/>
      <c r="Z344" s="365"/>
      <c r="AA344" s="365"/>
    </row>
    <row r="345" spans="1:27" ht="12" customHeight="1" x14ac:dyDescent="0.25">
      <c r="A345" s="365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65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</row>
    <row r="346" spans="1:27" ht="12" customHeight="1" x14ac:dyDescent="0.25">
      <c r="A346" s="365"/>
      <c r="B346" s="365"/>
      <c r="C346" s="365"/>
      <c r="D346" s="365"/>
      <c r="E346" s="365"/>
      <c r="F346" s="365"/>
      <c r="G346" s="365"/>
      <c r="H346" s="365"/>
      <c r="I346" s="365"/>
      <c r="J346" s="365"/>
      <c r="K346" s="365"/>
      <c r="L346" s="365"/>
      <c r="M346" s="365"/>
      <c r="N346" s="365"/>
      <c r="O346" s="365"/>
      <c r="P346" s="365"/>
      <c r="Q346" s="365"/>
      <c r="R346" s="365"/>
      <c r="S346" s="365"/>
      <c r="T346" s="365"/>
      <c r="U346" s="365"/>
      <c r="V346" s="365"/>
      <c r="W346" s="365"/>
      <c r="X346" s="365"/>
      <c r="Y346" s="365"/>
      <c r="Z346" s="365"/>
      <c r="AA346" s="365"/>
    </row>
    <row r="347" spans="1:27" ht="12" customHeight="1" x14ac:dyDescent="0.25">
      <c r="A347" s="365"/>
      <c r="B347" s="365"/>
      <c r="C347" s="365"/>
      <c r="D347" s="365"/>
      <c r="E347" s="365"/>
      <c r="F347" s="365"/>
      <c r="G347" s="365"/>
      <c r="H347" s="365"/>
      <c r="I347" s="365"/>
      <c r="J347" s="365"/>
      <c r="K347" s="365"/>
      <c r="L347" s="365"/>
      <c r="M347" s="365"/>
      <c r="N347" s="365"/>
      <c r="O347" s="365"/>
      <c r="P347" s="365"/>
      <c r="Q347" s="365"/>
      <c r="R347" s="365"/>
      <c r="S347" s="365"/>
      <c r="T347" s="365"/>
      <c r="U347" s="365"/>
      <c r="V347" s="365"/>
      <c r="W347" s="365"/>
      <c r="X347" s="365"/>
      <c r="Y347" s="365"/>
      <c r="Z347" s="365"/>
      <c r="AA347" s="365"/>
    </row>
    <row r="348" spans="1:27" ht="12" customHeight="1" x14ac:dyDescent="0.25">
      <c r="A348" s="365"/>
      <c r="B348" s="365"/>
      <c r="C348" s="365"/>
      <c r="D348" s="365"/>
      <c r="E348" s="365"/>
      <c r="F348" s="365"/>
      <c r="G348" s="365"/>
      <c r="H348" s="365"/>
      <c r="I348" s="365"/>
      <c r="J348" s="365"/>
      <c r="K348" s="365"/>
      <c r="L348" s="365"/>
      <c r="M348" s="365"/>
      <c r="N348" s="365"/>
      <c r="O348" s="365"/>
      <c r="P348" s="365"/>
      <c r="Q348" s="365"/>
      <c r="R348" s="365"/>
      <c r="S348" s="365"/>
      <c r="T348" s="365"/>
      <c r="U348" s="365"/>
      <c r="V348" s="365"/>
      <c r="W348" s="365"/>
      <c r="X348" s="365"/>
      <c r="Y348" s="365"/>
      <c r="Z348" s="365"/>
      <c r="AA348" s="365"/>
    </row>
    <row r="349" spans="1:27" ht="12" customHeight="1" x14ac:dyDescent="0.25">
      <c r="A349" s="365"/>
      <c r="B349" s="365"/>
      <c r="C349" s="365"/>
      <c r="D349" s="365"/>
      <c r="E349" s="365"/>
      <c r="F349" s="365"/>
      <c r="G349" s="365"/>
      <c r="H349" s="365"/>
      <c r="I349" s="365"/>
      <c r="J349" s="365"/>
      <c r="K349" s="365"/>
      <c r="L349" s="365"/>
      <c r="M349" s="365"/>
      <c r="N349" s="365"/>
      <c r="O349" s="365"/>
      <c r="P349" s="365"/>
      <c r="Q349" s="365"/>
      <c r="R349" s="365"/>
      <c r="S349" s="365"/>
      <c r="T349" s="365"/>
      <c r="U349" s="365"/>
      <c r="V349" s="365"/>
      <c r="W349" s="365"/>
      <c r="X349" s="365"/>
      <c r="Y349" s="365"/>
      <c r="Z349" s="365"/>
      <c r="AA349" s="365"/>
    </row>
    <row r="350" spans="1:27" ht="12" customHeight="1" x14ac:dyDescent="0.25">
      <c r="A350" s="365"/>
      <c r="B350" s="365"/>
      <c r="C350" s="365"/>
      <c r="D350" s="365"/>
      <c r="E350" s="365"/>
      <c r="F350" s="365"/>
      <c r="G350" s="365"/>
      <c r="H350" s="365"/>
      <c r="I350" s="365"/>
      <c r="J350" s="365"/>
      <c r="K350" s="365"/>
      <c r="L350" s="365"/>
      <c r="M350" s="365"/>
      <c r="N350" s="365"/>
      <c r="O350" s="365"/>
      <c r="P350" s="365"/>
      <c r="Q350" s="365"/>
      <c r="R350" s="365"/>
      <c r="S350" s="365"/>
      <c r="T350" s="365"/>
      <c r="U350" s="365"/>
      <c r="V350" s="365"/>
      <c r="W350" s="365"/>
      <c r="X350" s="365"/>
      <c r="Y350" s="365"/>
      <c r="Z350" s="365"/>
      <c r="AA350" s="365"/>
    </row>
    <row r="351" spans="1:27" ht="12" customHeight="1" x14ac:dyDescent="0.25">
      <c r="A351" s="365"/>
      <c r="B351" s="365"/>
      <c r="C351" s="365"/>
      <c r="D351" s="365"/>
      <c r="E351" s="365"/>
      <c r="F351" s="365"/>
      <c r="G351" s="365"/>
      <c r="H351" s="365"/>
      <c r="I351" s="365"/>
      <c r="J351" s="365"/>
      <c r="K351" s="365"/>
      <c r="L351" s="365"/>
      <c r="M351" s="365"/>
      <c r="N351" s="365"/>
      <c r="O351" s="365"/>
      <c r="P351" s="365"/>
      <c r="Q351" s="365"/>
      <c r="R351" s="365"/>
      <c r="S351" s="365"/>
      <c r="T351" s="365"/>
      <c r="U351" s="365"/>
      <c r="V351" s="365"/>
      <c r="W351" s="365"/>
      <c r="X351" s="365"/>
      <c r="Y351" s="365"/>
      <c r="Z351" s="365"/>
      <c r="AA351" s="365"/>
    </row>
    <row r="352" spans="1:27" ht="12" customHeight="1" x14ac:dyDescent="0.25">
      <c r="A352" s="365"/>
      <c r="B352" s="365"/>
      <c r="C352" s="365"/>
      <c r="D352" s="365"/>
      <c r="E352" s="365"/>
      <c r="F352" s="365"/>
      <c r="G352" s="365"/>
      <c r="H352" s="365"/>
      <c r="I352" s="365"/>
      <c r="J352" s="365"/>
      <c r="K352" s="365"/>
      <c r="L352" s="365"/>
      <c r="M352" s="365"/>
      <c r="N352" s="365"/>
      <c r="O352" s="365"/>
      <c r="P352" s="365"/>
      <c r="Q352" s="365"/>
      <c r="R352" s="365"/>
      <c r="S352" s="365"/>
      <c r="T352" s="365"/>
      <c r="U352" s="365"/>
      <c r="V352" s="365"/>
      <c r="W352" s="365"/>
      <c r="X352" s="365"/>
      <c r="Y352" s="365"/>
      <c r="Z352" s="365"/>
      <c r="AA352" s="365"/>
    </row>
    <row r="353" spans="1:27" ht="12" customHeight="1" x14ac:dyDescent="0.25">
      <c r="A353" s="365"/>
      <c r="B353" s="365"/>
      <c r="C353" s="365"/>
      <c r="D353" s="365"/>
      <c r="E353" s="365"/>
      <c r="F353" s="365"/>
      <c r="G353" s="365"/>
      <c r="H353" s="365"/>
      <c r="I353" s="365"/>
      <c r="J353" s="365"/>
      <c r="K353" s="365"/>
      <c r="L353" s="365"/>
      <c r="M353" s="365"/>
      <c r="N353" s="365"/>
      <c r="O353" s="365"/>
      <c r="P353" s="365"/>
      <c r="Q353" s="365"/>
      <c r="R353" s="365"/>
      <c r="S353" s="365"/>
      <c r="T353" s="365"/>
      <c r="U353" s="365"/>
      <c r="V353" s="365"/>
      <c r="W353" s="365"/>
      <c r="X353" s="365"/>
      <c r="Y353" s="365"/>
      <c r="Z353" s="365"/>
      <c r="AA353" s="365"/>
    </row>
    <row r="354" spans="1:27" ht="12" customHeight="1" x14ac:dyDescent="0.25">
      <c r="A354" s="365"/>
      <c r="B354" s="365"/>
      <c r="C354" s="365"/>
      <c r="D354" s="365"/>
      <c r="E354" s="365"/>
      <c r="F354" s="365"/>
      <c r="G354" s="365"/>
      <c r="H354" s="365"/>
      <c r="I354" s="365"/>
      <c r="J354" s="365"/>
      <c r="K354" s="365"/>
      <c r="L354" s="365"/>
      <c r="M354" s="365"/>
      <c r="N354" s="365"/>
      <c r="O354" s="365"/>
      <c r="P354" s="365"/>
      <c r="Q354" s="365"/>
      <c r="R354" s="365"/>
      <c r="S354" s="365"/>
      <c r="T354" s="365"/>
      <c r="U354" s="365"/>
      <c r="V354" s="365"/>
      <c r="W354" s="365"/>
      <c r="X354" s="365"/>
      <c r="Y354" s="365"/>
      <c r="Z354" s="365"/>
      <c r="AA354" s="365"/>
    </row>
    <row r="355" spans="1:27" ht="12" customHeight="1" x14ac:dyDescent="0.25">
      <c r="A355" s="365"/>
      <c r="B355" s="365"/>
      <c r="C355" s="365"/>
      <c r="D355" s="365"/>
      <c r="E355" s="365"/>
      <c r="F355" s="365"/>
      <c r="G355" s="365"/>
      <c r="H355" s="365"/>
      <c r="I355" s="365"/>
      <c r="J355" s="365"/>
      <c r="K355" s="365"/>
      <c r="L355" s="365"/>
      <c r="M355" s="365"/>
      <c r="N355" s="365"/>
      <c r="O355" s="365"/>
      <c r="P355" s="365"/>
      <c r="Q355" s="365"/>
      <c r="R355" s="365"/>
      <c r="S355" s="365"/>
      <c r="T355" s="365"/>
      <c r="U355" s="365"/>
      <c r="V355" s="365"/>
      <c r="W355" s="365"/>
      <c r="X355" s="365"/>
      <c r="Y355" s="365"/>
      <c r="Z355" s="365"/>
      <c r="AA355" s="365"/>
    </row>
    <row r="356" spans="1:27" ht="12" customHeight="1" x14ac:dyDescent="0.25">
      <c r="A356" s="365"/>
      <c r="B356" s="365"/>
      <c r="C356" s="365"/>
      <c r="D356" s="365"/>
      <c r="E356" s="365"/>
      <c r="F356" s="365"/>
      <c r="G356" s="365"/>
      <c r="H356" s="365"/>
      <c r="I356" s="365"/>
      <c r="J356" s="365"/>
      <c r="K356" s="365"/>
      <c r="L356" s="365"/>
      <c r="M356" s="365"/>
      <c r="N356" s="365"/>
      <c r="O356" s="365"/>
      <c r="P356" s="365"/>
      <c r="Q356" s="365"/>
      <c r="R356" s="365"/>
      <c r="S356" s="365"/>
      <c r="T356" s="365"/>
      <c r="U356" s="365"/>
      <c r="V356" s="365"/>
      <c r="W356" s="365"/>
      <c r="X356" s="365"/>
      <c r="Y356" s="365"/>
      <c r="Z356" s="365"/>
      <c r="AA356" s="365"/>
    </row>
    <row r="357" spans="1:27" ht="12" customHeight="1" x14ac:dyDescent="0.25">
      <c r="A357" s="365"/>
      <c r="B357" s="365"/>
      <c r="C357" s="365"/>
      <c r="D357" s="365"/>
      <c r="E357" s="365"/>
      <c r="F357" s="365"/>
      <c r="G357" s="365"/>
      <c r="H357" s="365"/>
      <c r="I357" s="365"/>
      <c r="J357" s="365"/>
      <c r="K357" s="365"/>
      <c r="L357" s="365"/>
      <c r="M357" s="365"/>
      <c r="N357" s="365"/>
      <c r="O357" s="365"/>
      <c r="P357" s="365"/>
      <c r="Q357" s="365"/>
      <c r="R357" s="365"/>
      <c r="S357" s="365"/>
      <c r="T357" s="365"/>
      <c r="U357" s="365"/>
      <c r="V357" s="365"/>
      <c r="W357" s="365"/>
      <c r="X357" s="365"/>
      <c r="Y357" s="365"/>
      <c r="Z357" s="365"/>
      <c r="AA357" s="365"/>
    </row>
    <row r="358" spans="1:27" ht="12" customHeight="1" x14ac:dyDescent="0.25">
      <c r="A358" s="365"/>
      <c r="B358" s="365"/>
      <c r="C358" s="365"/>
      <c r="D358" s="365"/>
      <c r="E358" s="365"/>
      <c r="F358" s="365"/>
      <c r="G358" s="365"/>
      <c r="H358" s="365"/>
      <c r="I358" s="365"/>
      <c r="J358" s="365"/>
      <c r="K358" s="365"/>
      <c r="L358" s="365"/>
      <c r="M358" s="365"/>
      <c r="N358" s="365"/>
      <c r="O358" s="365"/>
      <c r="P358" s="365"/>
      <c r="Q358" s="365"/>
      <c r="R358" s="365"/>
      <c r="S358" s="365"/>
      <c r="T358" s="365"/>
      <c r="U358" s="365"/>
      <c r="V358" s="365"/>
      <c r="W358" s="365"/>
      <c r="X358" s="365"/>
      <c r="Y358" s="365"/>
      <c r="Z358" s="365"/>
      <c r="AA358" s="365"/>
    </row>
    <row r="359" spans="1:27" ht="12" customHeight="1" x14ac:dyDescent="0.25">
      <c r="A359" s="365"/>
      <c r="B359" s="365"/>
      <c r="C359" s="365"/>
      <c r="D359" s="365"/>
      <c r="E359" s="365"/>
      <c r="F359" s="365"/>
      <c r="G359" s="365"/>
      <c r="H359" s="365"/>
      <c r="I359" s="365"/>
      <c r="J359" s="365"/>
      <c r="K359" s="365"/>
      <c r="L359" s="365"/>
      <c r="M359" s="365"/>
      <c r="N359" s="365"/>
      <c r="O359" s="365"/>
      <c r="P359" s="365"/>
      <c r="Q359" s="365"/>
      <c r="R359" s="365"/>
      <c r="S359" s="365"/>
      <c r="T359" s="365"/>
      <c r="U359" s="365"/>
      <c r="V359" s="365"/>
      <c r="W359" s="365"/>
      <c r="X359" s="365"/>
      <c r="Y359" s="365"/>
      <c r="Z359" s="365"/>
      <c r="AA359" s="365"/>
    </row>
    <row r="360" spans="1:27" ht="12" customHeight="1" x14ac:dyDescent="0.25">
      <c r="A360" s="365"/>
      <c r="B360" s="365"/>
      <c r="C360" s="365"/>
      <c r="D360" s="365"/>
      <c r="E360" s="365"/>
      <c r="F360" s="365"/>
      <c r="G360" s="365"/>
      <c r="H360" s="365"/>
      <c r="I360" s="365"/>
      <c r="J360" s="365"/>
      <c r="K360" s="365"/>
      <c r="L360" s="365"/>
      <c r="M360" s="365"/>
      <c r="N360" s="365"/>
      <c r="O360" s="365"/>
      <c r="P360" s="365"/>
      <c r="Q360" s="365"/>
      <c r="R360" s="365"/>
      <c r="S360" s="365"/>
      <c r="T360" s="365"/>
      <c r="U360" s="365"/>
      <c r="V360" s="365"/>
      <c r="W360" s="365"/>
      <c r="X360" s="365"/>
      <c r="Y360" s="365"/>
      <c r="Z360" s="365"/>
      <c r="AA360" s="365"/>
    </row>
    <row r="361" spans="1:27" ht="12" customHeight="1" x14ac:dyDescent="0.25">
      <c r="A361" s="365"/>
      <c r="B361" s="365"/>
      <c r="C361" s="365"/>
      <c r="D361" s="365"/>
      <c r="E361" s="365"/>
      <c r="F361" s="365"/>
      <c r="G361" s="365"/>
      <c r="H361" s="365"/>
      <c r="I361" s="365"/>
      <c r="J361" s="365"/>
      <c r="K361" s="365"/>
      <c r="L361" s="365"/>
      <c r="M361" s="365"/>
      <c r="N361" s="365"/>
      <c r="O361" s="365"/>
      <c r="P361" s="365"/>
      <c r="Q361" s="365"/>
      <c r="R361" s="365"/>
      <c r="S361" s="365"/>
      <c r="T361" s="365"/>
      <c r="U361" s="365"/>
      <c r="V361" s="365"/>
      <c r="W361" s="365"/>
      <c r="X361" s="365"/>
      <c r="Y361" s="365"/>
      <c r="Z361" s="365"/>
      <c r="AA361" s="365"/>
    </row>
    <row r="362" spans="1:27" ht="12" customHeight="1" x14ac:dyDescent="0.25">
      <c r="A362" s="365"/>
      <c r="B362" s="365"/>
      <c r="C362" s="365"/>
      <c r="D362" s="365"/>
      <c r="E362" s="365"/>
      <c r="F362" s="365"/>
      <c r="G362" s="365"/>
      <c r="H362" s="365"/>
      <c r="I362" s="365"/>
      <c r="J362" s="365"/>
      <c r="K362" s="365"/>
      <c r="L362" s="365"/>
      <c r="M362" s="365"/>
      <c r="N362" s="365"/>
      <c r="O362" s="365"/>
      <c r="P362" s="365"/>
      <c r="Q362" s="365"/>
      <c r="R362" s="365"/>
      <c r="S362" s="365"/>
      <c r="T362" s="365"/>
      <c r="U362" s="365"/>
      <c r="V362" s="365"/>
      <c r="W362" s="365"/>
      <c r="X362" s="365"/>
      <c r="Y362" s="365"/>
      <c r="Z362" s="365"/>
      <c r="AA362" s="365"/>
    </row>
    <row r="363" spans="1:27" ht="12" customHeight="1" x14ac:dyDescent="0.25">
      <c r="A363" s="365"/>
      <c r="B363" s="365"/>
      <c r="C363" s="365"/>
      <c r="D363" s="365"/>
      <c r="E363" s="365"/>
      <c r="F363" s="365"/>
      <c r="G363" s="365"/>
      <c r="H363" s="365"/>
      <c r="I363" s="365"/>
      <c r="J363" s="365"/>
      <c r="K363" s="365"/>
      <c r="L363" s="365"/>
      <c r="M363" s="365"/>
      <c r="N363" s="365"/>
      <c r="O363" s="365"/>
      <c r="P363" s="365"/>
      <c r="Q363" s="365"/>
      <c r="R363" s="365"/>
      <c r="S363" s="365"/>
      <c r="T363" s="365"/>
      <c r="U363" s="365"/>
      <c r="V363" s="365"/>
      <c r="W363" s="365"/>
      <c r="X363" s="365"/>
      <c r="Y363" s="365"/>
      <c r="Z363" s="365"/>
      <c r="AA363" s="365"/>
    </row>
    <row r="364" spans="1:27" ht="12" customHeight="1" x14ac:dyDescent="0.25">
      <c r="A364" s="365"/>
      <c r="B364" s="365"/>
      <c r="C364" s="365"/>
      <c r="D364" s="365"/>
      <c r="E364" s="365"/>
      <c r="F364" s="365"/>
      <c r="G364" s="365"/>
      <c r="H364" s="365"/>
      <c r="I364" s="365"/>
      <c r="J364" s="365"/>
      <c r="K364" s="365"/>
      <c r="L364" s="365"/>
      <c r="M364" s="365"/>
      <c r="N364" s="365"/>
      <c r="O364" s="365"/>
      <c r="P364" s="365"/>
      <c r="Q364" s="365"/>
      <c r="R364" s="365"/>
      <c r="S364" s="365"/>
      <c r="T364" s="365"/>
      <c r="U364" s="365"/>
      <c r="V364" s="365"/>
      <c r="W364" s="365"/>
      <c r="X364" s="365"/>
      <c r="Y364" s="365"/>
      <c r="Z364" s="365"/>
      <c r="AA364" s="365"/>
    </row>
    <row r="365" spans="1:27" ht="12" customHeight="1" x14ac:dyDescent="0.25">
      <c r="A365" s="365"/>
      <c r="B365" s="365"/>
      <c r="C365" s="365"/>
      <c r="D365" s="365"/>
      <c r="E365" s="365"/>
      <c r="F365" s="365"/>
      <c r="G365" s="365"/>
      <c r="H365" s="365"/>
      <c r="I365" s="365"/>
      <c r="J365" s="365"/>
      <c r="K365" s="365"/>
      <c r="L365" s="365"/>
      <c r="M365" s="365"/>
      <c r="N365" s="365"/>
      <c r="O365" s="365"/>
      <c r="P365" s="365"/>
      <c r="Q365" s="365"/>
      <c r="R365" s="365"/>
      <c r="S365" s="365"/>
      <c r="T365" s="365"/>
      <c r="U365" s="365"/>
      <c r="V365" s="365"/>
      <c r="W365" s="365"/>
      <c r="X365" s="365"/>
      <c r="Y365" s="365"/>
      <c r="Z365" s="365"/>
      <c r="AA365" s="365"/>
    </row>
    <row r="366" spans="1:27" ht="12" customHeight="1" x14ac:dyDescent="0.25">
      <c r="A366" s="365"/>
      <c r="B366" s="365"/>
      <c r="C366" s="365"/>
      <c r="D366" s="365"/>
      <c r="E366" s="365"/>
      <c r="F366" s="365"/>
      <c r="G366" s="365"/>
      <c r="H366" s="365"/>
      <c r="I366" s="365"/>
      <c r="J366" s="365"/>
      <c r="K366" s="365"/>
      <c r="L366" s="365"/>
      <c r="M366" s="365"/>
      <c r="N366" s="365"/>
      <c r="O366" s="365"/>
      <c r="P366" s="365"/>
      <c r="Q366" s="365"/>
      <c r="R366" s="365"/>
      <c r="S366" s="365"/>
      <c r="T366" s="365"/>
      <c r="U366" s="365"/>
      <c r="V366" s="365"/>
      <c r="W366" s="365"/>
      <c r="X366" s="365"/>
      <c r="Y366" s="365"/>
      <c r="Z366" s="365"/>
      <c r="AA366" s="365"/>
    </row>
    <row r="367" spans="1:27" ht="12" customHeight="1" x14ac:dyDescent="0.25">
      <c r="A367" s="365"/>
      <c r="B367" s="365"/>
      <c r="C367" s="365"/>
      <c r="D367" s="365"/>
      <c r="E367" s="365"/>
      <c r="F367" s="365"/>
      <c r="G367" s="365"/>
      <c r="H367" s="365"/>
      <c r="I367" s="365"/>
      <c r="J367" s="365"/>
      <c r="K367" s="365"/>
      <c r="L367" s="365"/>
      <c r="M367" s="365"/>
      <c r="N367" s="365"/>
      <c r="O367" s="365"/>
      <c r="P367" s="365"/>
      <c r="Q367" s="365"/>
      <c r="R367" s="365"/>
      <c r="S367" s="365"/>
      <c r="T367" s="365"/>
      <c r="U367" s="365"/>
      <c r="V367" s="365"/>
      <c r="W367" s="365"/>
      <c r="X367" s="365"/>
      <c r="Y367" s="365"/>
      <c r="Z367" s="365"/>
      <c r="AA367" s="365"/>
    </row>
    <row r="368" spans="1:27" ht="12" customHeight="1" x14ac:dyDescent="0.25">
      <c r="A368" s="365"/>
      <c r="B368" s="365"/>
      <c r="C368" s="365"/>
      <c r="D368" s="365"/>
      <c r="E368" s="365"/>
      <c r="F368" s="365"/>
      <c r="G368" s="365"/>
      <c r="H368" s="365"/>
      <c r="I368" s="365"/>
      <c r="J368" s="365"/>
      <c r="K368" s="365"/>
      <c r="L368" s="365"/>
      <c r="M368" s="365"/>
      <c r="N368" s="365"/>
      <c r="O368" s="365"/>
      <c r="P368" s="365"/>
      <c r="Q368" s="365"/>
      <c r="R368" s="365"/>
      <c r="S368" s="365"/>
      <c r="T368" s="365"/>
      <c r="U368" s="365"/>
      <c r="V368" s="365"/>
      <c r="W368" s="365"/>
      <c r="X368" s="365"/>
      <c r="Y368" s="365"/>
      <c r="Z368" s="365"/>
      <c r="AA368" s="365"/>
    </row>
    <row r="369" spans="1:27" ht="12" customHeight="1" x14ac:dyDescent="0.25">
      <c r="A369" s="365"/>
      <c r="B369" s="365"/>
      <c r="C369" s="365"/>
      <c r="D369" s="365"/>
      <c r="E369" s="365"/>
      <c r="F369" s="365"/>
      <c r="G369" s="365"/>
      <c r="H369" s="365"/>
      <c r="I369" s="365"/>
      <c r="J369" s="365"/>
      <c r="K369" s="365"/>
      <c r="L369" s="365"/>
      <c r="M369" s="365"/>
      <c r="N369" s="365"/>
      <c r="O369" s="365"/>
      <c r="P369" s="365"/>
      <c r="Q369" s="365"/>
      <c r="R369" s="365"/>
      <c r="S369" s="365"/>
      <c r="T369" s="365"/>
      <c r="U369" s="365"/>
      <c r="V369" s="365"/>
      <c r="W369" s="365"/>
      <c r="X369" s="365"/>
      <c r="Y369" s="365"/>
      <c r="Z369" s="365"/>
      <c r="AA369" s="365"/>
    </row>
    <row r="370" spans="1:27" ht="12" customHeight="1" x14ac:dyDescent="0.25">
      <c r="A370" s="365"/>
      <c r="B370" s="365"/>
      <c r="C370" s="365"/>
      <c r="D370" s="365"/>
      <c r="E370" s="365"/>
      <c r="F370" s="365"/>
      <c r="G370" s="365"/>
      <c r="H370" s="365"/>
      <c r="I370" s="365"/>
      <c r="J370" s="365"/>
      <c r="K370" s="365"/>
      <c r="L370" s="365"/>
      <c r="M370" s="365"/>
      <c r="N370" s="365"/>
      <c r="O370" s="365"/>
      <c r="P370" s="365"/>
      <c r="Q370" s="365"/>
      <c r="R370" s="365"/>
      <c r="S370" s="365"/>
      <c r="T370" s="365"/>
      <c r="U370" s="365"/>
      <c r="V370" s="365"/>
      <c r="W370" s="365"/>
      <c r="X370" s="365"/>
      <c r="Y370" s="365"/>
      <c r="Z370" s="365"/>
      <c r="AA370" s="365"/>
    </row>
    <row r="371" spans="1:27" ht="12" customHeight="1" x14ac:dyDescent="0.25">
      <c r="A371" s="365"/>
      <c r="B371" s="365"/>
      <c r="C371" s="365"/>
      <c r="D371" s="365"/>
      <c r="E371" s="365"/>
      <c r="F371" s="365"/>
      <c r="G371" s="365"/>
      <c r="H371" s="365"/>
      <c r="I371" s="365"/>
      <c r="J371" s="365"/>
      <c r="K371" s="365"/>
      <c r="L371" s="365"/>
      <c r="M371" s="365"/>
      <c r="N371" s="365"/>
      <c r="O371" s="365"/>
      <c r="P371" s="365"/>
      <c r="Q371" s="365"/>
      <c r="R371" s="365"/>
      <c r="S371" s="365"/>
      <c r="T371" s="365"/>
      <c r="U371" s="365"/>
      <c r="V371" s="365"/>
      <c r="W371" s="365"/>
      <c r="X371" s="365"/>
      <c r="Y371" s="365"/>
      <c r="Z371" s="365"/>
      <c r="AA371" s="365"/>
    </row>
    <row r="372" spans="1:27" ht="12" customHeight="1" x14ac:dyDescent="0.25">
      <c r="A372" s="365"/>
      <c r="B372" s="365"/>
      <c r="C372" s="365"/>
      <c r="D372" s="365"/>
      <c r="E372" s="365"/>
      <c r="F372" s="365"/>
      <c r="G372" s="365"/>
      <c r="H372" s="365"/>
      <c r="I372" s="365"/>
      <c r="J372" s="365"/>
      <c r="K372" s="365"/>
      <c r="L372" s="365"/>
      <c r="M372" s="365"/>
      <c r="N372" s="365"/>
      <c r="O372" s="365"/>
      <c r="P372" s="365"/>
      <c r="Q372" s="365"/>
      <c r="R372" s="365"/>
      <c r="S372" s="365"/>
      <c r="T372" s="365"/>
      <c r="U372" s="365"/>
      <c r="V372" s="365"/>
      <c r="W372" s="365"/>
      <c r="X372" s="365"/>
      <c r="Y372" s="365"/>
      <c r="Z372" s="365"/>
      <c r="AA372" s="365"/>
    </row>
    <row r="373" spans="1:27" ht="12" customHeight="1" x14ac:dyDescent="0.25">
      <c r="A373" s="365"/>
      <c r="B373" s="365"/>
      <c r="C373" s="365"/>
      <c r="D373" s="365"/>
      <c r="E373" s="365"/>
      <c r="F373" s="365"/>
      <c r="G373" s="365"/>
      <c r="H373" s="365"/>
      <c r="I373" s="365"/>
      <c r="J373" s="365"/>
      <c r="K373" s="365"/>
      <c r="L373" s="365"/>
      <c r="M373" s="365"/>
      <c r="N373" s="365"/>
      <c r="O373" s="365"/>
      <c r="P373" s="365"/>
      <c r="Q373" s="365"/>
      <c r="R373" s="365"/>
      <c r="S373" s="365"/>
      <c r="T373" s="365"/>
      <c r="U373" s="365"/>
      <c r="V373" s="365"/>
      <c r="W373" s="365"/>
      <c r="X373" s="365"/>
      <c r="Y373" s="365"/>
      <c r="Z373" s="365"/>
      <c r="AA373" s="365"/>
    </row>
    <row r="374" spans="1:27" ht="12" customHeight="1" x14ac:dyDescent="0.25">
      <c r="A374" s="365"/>
      <c r="B374" s="365"/>
      <c r="C374" s="365"/>
      <c r="D374" s="365"/>
      <c r="E374" s="365"/>
      <c r="F374" s="365"/>
      <c r="G374" s="365"/>
      <c r="H374" s="365"/>
      <c r="I374" s="365"/>
      <c r="J374" s="365"/>
      <c r="K374" s="365"/>
      <c r="L374" s="365"/>
      <c r="M374" s="365"/>
      <c r="N374" s="365"/>
      <c r="O374" s="365"/>
      <c r="P374" s="365"/>
      <c r="Q374" s="365"/>
      <c r="R374" s="365"/>
      <c r="S374" s="365"/>
      <c r="T374" s="365"/>
      <c r="U374" s="365"/>
      <c r="V374" s="365"/>
      <c r="W374" s="365"/>
      <c r="X374" s="365"/>
      <c r="Y374" s="365"/>
      <c r="Z374" s="365"/>
      <c r="AA374" s="365"/>
    </row>
    <row r="375" spans="1:27" ht="12" customHeight="1" x14ac:dyDescent="0.25">
      <c r="A375" s="365"/>
      <c r="B375" s="365"/>
      <c r="C375" s="365"/>
      <c r="D375" s="365"/>
      <c r="E375" s="365"/>
      <c r="F375" s="365"/>
      <c r="G375" s="365"/>
      <c r="H375" s="365"/>
      <c r="I375" s="365"/>
      <c r="J375" s="365"/>
      <c r="K375" s="365"/>
      <c r="L375" s="365"/>
      <c r="M375" s="365"/>
      <c r="N375" s="365"/>
      <c r="O375" s="365"/>
      <c r="P375" s="365"/>
      <c r="Q375" s="365"/>
      <c r="R375" s="365"/>
      <c r="S375" s="365"/>
      <c r="T375" s="365"/>
      <c r="U375" s="365"/>
      <c r="V375" s="365"/>
      <c r="W375" s="365"/>
      <c r="X375" s="365"/>
      <c r="Y375" s="365"/>
      <c r="Z375" s="365"/>
      <c r="AA375" s="365"/>
    </row>
    <row r="376" spans="1:27" ht="12" customHeight="1" x14ac:dyDescent="0.25">
      <c r="A376" s="365"/>
      <c r="B376" s="365"/>
      <c r="C376" s="365"/>
      <c r="D376" s="365"/>
      <c r="E376" s="365"/>
      <c r="F376" s="365"/>
      <c r="G376" s="365"/>
      <c r="H376" s="365"/>
      <c r="I376" s="365"/>
      <c r="J376" s="365"/>
      <c r="K376" s="365"/>
      <c r="L376" s="365"/>
      <c r="M376" s="365"/>
      <c r="N376" s="365"/>
      <c r="O376" s="365"/>
      <c r="P376" s="365"/>
      <c r="Q376" s="365"/>
      <c r="R376" s="365"/>
      <c r="S376" s="365"/>
      <c r="T376" s="365"/>
      <c r="U376" s="365"/>
      <c r="V376" s="365"/>
      <c r="W376" s="365"/>
      <c r="X376" s="365"/>
      <c r="Y376" s="365"/>
      <c r="Z376" s="365"/>
      <c r="AA376" s="365"/>
    </row>
    <row r="377" spans="1:27" ht="12" customHeight="1" x14ac:dyDescent="0.25">
      <c r="A377" s="365"/>
      <c r="B377" s="365"/>
      <c r="C377" s="365"/>
      <c r="D377" s="365"/>
      <c r="E377" s="365"/>
      <c r="F377" s="365"/>
      <c r="G377" s="365"/>
      <c r="H377" s="365"/>
      <c r="I377" s="365"/>
      <c r="J377" s="365"/>
      <c r="K377" s="365"/>
      <c r="L377" s="365"/>
      <c r="M377" s="365"/>
      <c r="N377" s="365"/>
      <c r="O377" s="365"/>
      <c r="P377" s="365"/>
      <c r="Q377" s="365"/>
      <c r="R377" s="365"/>
      <c r="S377" s="365"/>
      <c r="T377" s="365"/>
      <c r="U377" s="365"/>
      <c r="V377" s="365"/>
      <c r="W377" s="365"/>
      <c r="X377" s="365"/>
      <c r="Y377" s="365"/>
      <c r="Z377" s="365"/>
      <c r="AA377" s="365"/>
    </row>
    <row r="378" spans="1:27" ht="12" customHeight="1" x14ac:dyDescent="0.25">
      <c r="A378" s="365"/>
      <c r="B378" s="365"/>
      <c r="C378" s="365"/>
      <c r="D378" s="365"/>
      <c r="E378" s="365"/>
      <c r="F378" s="365"/>
      <c r="G378" s="365"/>
      <c r="H378" s="365"/>
      <c r="I378" s="365"/>
      <c r="J378" s="365"/>
      <c r="K378" s="365"/>
      <c r="L378" s="365"/>
      <c r="M378" s="365"/>
      <c r="N378" s="365"/>
      <c r="O378" s="365"/>
      <c r="P378" s="365"/>
      <c r="Q378" s="365"/>
      <c r="R378" s="365"/>
      <c r="S378" s="365"/>
      <c r="T378" s="365"/>
      <c r="U378" s="365"/>
      <c r="V378" s="365"/>
      <c r="W378" s="365"/>
      <c r="X378" s="365"/>
      <c r="Y378" s="365"/>
      <c r="Z378" s="365"/>
      <c r="AA378" s="365"/>
    </row>
    <row r="379" spans="1:27" ht="12" customHeight="1" x14ac:dyDescent="0.25">
      <c r="A379" s="365"/>
      <c r="B379" s="365"/>
      <c r="C379" s="365"/>
      <c r="D379" s="365"/>
      <c r="E379" s="365"/>
      <c r="F379" s="365"/>
      <c r="G379" s="365"/>
      <c r="H379" s="365"/>
      <c r="I379" s="365"/>
      <c r="J379" s="365"/>
      <c r="K379" s="365"/>
      <c r="L379" s="365"/>
      <c r="M379" s="365"/>
      <c r="N379" s="365"/>
      <c r="O379" s="365"/>
      <c r="P379" s="365"/>
      <c r="Q379" s="365"/>
      <c r="R379" s="365"/>
      <c r="S379" s="365"/>
      <c r="T379" s="365"/>
      <c r="U379" s="365"/>
      <c r="V379" s="365"/>
      <c r="W379" s="365"/>
      <c r="X379" s="365"/>
      <c r="Y379" s="365"/>
      <c r="Z379" s="365"/>
      <c r="AA379" s="365"/>
    </row>
    <row r="380" spans="1:27" ht="12" customHeight="1" x14ac:dyDescent="0.25">
      <c r="A380" s="365"/>
      <c r="B380" s="365"/>
      <c r="C380" s="365"/>
      <c r="D380" s="365"/>
      <c r="E380" s="365"/>
      <c r="F380" s="365"/>
      <c r="G380" s="365"/>
      <c r="H380" s="365"/>
      <c r="I380" s="365"/>
      <c r="J380" s="365"/>
      <c r="K380" s="365"/>
      <c r="L380" s="365"/>
      <c r="M380" s="365"/>
      <c r="N380" s="365"/>
      <c r="O380" s="365"/>
      <c r="P380" s="365"/>
      <c r="Q380" s="365"/>
      <c r="R380" s="365"/>
      <c r="S380" s="365"/>
      <c r="T380" s="365"/>
      <c r="U380" s="365"/>
      <c r="V380" s="365"/>
      <c r="W380" s="365"/>
      <c r="X380" s="365"/>
      <c r="Y380" s="365"/>
      <c r="Z380" s="365"/>
      <c r="AA380" s="365"/>
    </row>
    <row r="381" spans="1:27" ht="12" customHeight="1" x14ac:dyDescent="0.25">
      <c r="A381" s="365"/>
      <c r="B381" s="365"/>
      <c r="C381" s="365"/>
      <c r="D381" s="365"/>
      <c r="E381" s="365"/>
      <c r="F381" s="365"/>
      <c r="G381" s="365"/>
      <c r="H381" s="365"/>
      <c r="I381" s="365"/>
      <c r="J381" s="365"/>
      <c r="K381" s="365"/>
      <c r="L381" s="365"/>
      <c r="M381" s="365"/>
      <c r="N381" s="365"/>
      <c r="O381" s="365"/>
      <c r="P381" s="365"/>
      <c r="Q381" s="365"/>
      <c r="R381" s="365"/>
      <c r="S381" s="365"/>
      <c r="T381" s="365"/>
      <c r="U381" s="365"/>
      <c r="V381" s="365"/>
      <c r="W381" s="365"/>
      <c r="X381" s="365"/>
      <c r="Y381" s="365"/>
      <c r="Z381" s="365"/>
      <c r="AA381" s="365"/>
    </row>
    <row r="382" spans="1:27" ht="12" customHeight="1" x14ac:dyDescent="0.25">
      <c r="A382" s="365"/>
      <c r="B382" s="365"/>
      <c r="C382" s="365"/>
      <c r="D382" s="365"/>
      <c r="E382" s="365"/>
      <c r="F382" s="365"/>
      <c r="G382" s="365"/>
      <c r="H382" s="365"/>
      <c r="I382" s="365"/>
      <c r="J382" s="365"/>
      <c r="K382" s="365"/>
      <c r="L382" s="365"/>
      <c r="M382" s="365"/>
      <c r="N382" s="365"/>
      <c r="O382" s="365"/>
      <c r="P382" s="365"/>
      <c r="Q382" s="365"/>
      <c r="R382" s="365"/>
      <c r="S382" s="365"/>
      <c r="T382" s="365"/>
      <c r="U382" s="365"/>
      <c r="V382" s="365"/>
      <c r="W382" s="365"/>
      <c r="X382" s="365"/>
      <c r="Y382" s="365"/>
      <c r="Z382" s="365"/>
      <c r="AA382" s="365"/>
    </row>
    <row r="383" spans="1:27" ht="12" customHeight="1" x14ac:dyDescent="0.25">
      <c r="A383" s="365"/>
      <c r="B383" s="365"/>
      <c r="C383" s="365"/>
      <c r="D383" s="365"/>
      <c r="E383" s="365"/>
      <c r="F383" s="365"/>
      <c r="G383" s="365"/>
      <c r="H383" s="365"/>
      <c r="I383" s="365"/>
      <c r="J383" s="365"/>
      <c r="K383" s="365"/>
      <c r="L383" s="365"/>
      <c r="M383" s="365"/>
      <c r="N383" s="365"/>
      <c r="O383" s="365"/>
      <c r="P383" s="365"/>
      <c r="Q383" s="365"/>
      <c r="R383" s="365"/>
      <c r="S383" s="365"/>
      <c r="T383" s="365"/>
      <c r="U383" s="365"/>
      <c r="V383" s="365"/>
      <c r="W383" s="365"/>
      <c r="X383" s="365"/>
      <c r="Y383" s="365"/>
      <c r="Z383" s="365"/>
      <c r="AA383" s="365"/>
    </row>
    <row r="384" spans="1:27" ht="12" customHeight="1" x14ac:dyDescent="0.25">
      <c r="A384" s="365"/>
      <c r="B384" s="365"/>
      <c r="C384" s="365"/>
      <c r="D384" s="365"/>
      <c r="E384" s="365"/>
      <c r="F384" s="365"/>
      <c r="G384" s="365"/>
      <c r="H384" s="365"/>
      <c r="I384" s="365"/>
      <c r="J384" s="365"/>
      <c r="K384" s="365"/>
      <c r="L384" s="365"/>
      <c r="M384" s="365"/>
      <c r="N384" s="365"/>
      <c r="O384" s="365"/>
      <c r="P384" s="365"/>
      <c r="Q384" s="365"/>
      <c r="R384" s="365"/>
      <c r="S384" s="365"/>
      <c r="T384" s="365"/>
      <c r="U384" s="365"/>
      <c r="V384" s="365"/>
      <c r="W384" s="365"/>
      <c r="X384" s="365"/>
      <c r="Y384" s="365"/>
      <c r="Z384" s="365"/>
      <c r="AA384" s="365"/>
    </row>
    <row r="385" spans="1:27" ht="12" customHeight="1" x14ac:dyDescent="0.25">
      <c r="A385" s="365"/>
      <c r="B385" s="365"/>
      <c r="C385" s="365"/>
      <c r="D385" s="365"/>
      <c r="E385" s="365"/>
      <c r="F385" s="365"/>
      <c r="G385" s="365"/>
      <c r="H385" s="365"/>
      <c r="I385" s="365"/>
      <c r="J385" s="365"/>
      <c r="K385" s="365"/>
      <c r="L385" s="365"/>
      <c r="M385" s="365"/>
      <c r="N385" s="365"/>
      <c r="O385" s="365"/>
      <c r="P385" s="365"/>
      <c r="Q385" s="365"/>
      <c r="R385" s="365"/>
      <c r="S385" s="365"/>
      <c r="T385" s="365"/>
      <c r="U385" s="365"/>
      <c r="V385" s="365"/>
      <c r="W385" s="365"/>
      <c r="X385" s="365"/>
      <c r="Y385" s="365"/>
      <c r="Z385" s="365"/>
      <c r="AA385" s="365"/>
    </row>
    <row r="386" spans="1:27" ht="12" customHeight="1" x14ac:dyDescent="0.25">
      <c r="A386" s="365"/>
      <c r="B386" s="365"/>
      <c r="C386" s="365"/>
      <c r="D386" s="365"/>
      <c r="E386" s="365"/>
      <c r="F386" s="365"/>
      <c r="G386" s="365"/>
      <c r="H386" s="365"/>
      <c r="I386" s="365"/>
      <c r="J386" s="365"/>
      <c r="K386" s="365"/>
      <c r="L386" s="365"/>
      <c r="M386" s="365"/>
      <c r="N386" s="365"/>
      <c r="O386" s="365"/>
      <c r="P386" s="365"/>
      <c r="Q386" s="365"/>
      <c r="R386" s="365"/>
      <c r="S386" s="365"/>
      <c r="T386" s="365"/>
      <c r="U386" s="365"/>
      <c r="V386" s="365"/>
      <c r="W386" s="365"/>
      <c r="X386" s="365"/>
      <c r="Y386" s="365"/>
      <c r="Z386" s="365"/>
      <c r="AA386" s="365"/>
    </row>
    <row r="387" spans="1:27" ht="12" customHeight="1" x14ac:dyDescent="0.25">
      <c r="A387" s="365"/>
      <c r="B387" s="365"/>
      <c r="C387" s="365"/>
      <c r="D387" s="365"/>
      <c r="E387" s="365"/>
      <c r="F387" s="365"/>
      <c r="G387" s="365"/>
      <c r="H387" s="365"/>
      <c r="I387" s="365"/>
      <c r="J387" s="365"/>
      <c r="K387" s="365"/>
      <c r="L387" s="365"/>
      <c r="M387" s="365"/>
      <c r="N387" s="365"/>
      <c r="O387" s="365"/>
      <c r="P387" s="365"/>
      <c r="Q387" s="365"/>
      <c r="R387" s="365"/>
      <c r="S387" s="365"/>
      <c r="T387" s="365"/>
      <c r="U387" s="365"/>
      <c r="V387" s="365"/>
      <c r="W387" s="365"/>
      <c r="X387" s="365"/>
      <c r="Y387" s="365"/>
      <c r="Z387" s="365"/>
      <c r="AA387" s="365"/>
    </row>
    <row r="388" spans="1:27" ht="12" customHeight="1" x14ac:dyDescent="0.25">
      <c r="A388" s="365"/>
      <c r="B388" s="365"/>
      <c r="C388" s="365"/>
      <c r="D388" s="365"/>
      <c r="E388" s="365"/>
      <c r="F388" s="365"/>
      <c r="G388" s="365"/>
      <c r="H388" s="365"/>
      <c r="I388" s="365"/>
      <c r="J388" s="365"/>
      <c r="K388" s="365"/>
      <c r="L388" s="365"/>
      <c r="M388" s="365"/>
      <c r="N388" s="365"/>
      <c r="O388" s="365"/>
      <c r="P388" s="365"/>
      <c r="Q388" s="365"/>
      <c r="R388" s="365"/>
      <c r="S388" s="365"/>
      <c r="T388" s="365"/>
      <c r="U388" s="365"/>
      <c r="V388" s="365"/>
      <c r="W388" s="365"/>
      <c r="X388" s="365"/>
      <c r="Y388" s="365"/>
      <c r="Z388" s="365"/>
      <c r="AA388" s="365"/>
    </row>
    <row r="389" spans="1:27" ht="12" customHeight="1" x14ac:dyDescent="0.25">
      <c r="A389" s="365"/>
      <c r="B389" s="365"/>
      <c r="C389" s="365"/>
      <c r="D389" s="365"/>
      <c r="E389" s="365"/>
      <c r="F389" s="365"/>
      <c r="G389" s="365"/>
      <c r="H389" s="365"/>
      <c r="I389" s="365"/>
      <c r="J389" s="365"/>
      <c r="K389" s="365"/>
      <c r="L389" s="365"/>
      <c r="M389" s="365"/>
      <c r="N389" s="365"/>
      <c r="O389" s="365"/>
      <c r="P389" s="365"/>
      <c r="Q389" s="365"/>
      <c r="R389" s="365"/>
      <c r="S389" s="365"/>
      <c r="T389" s="365"/>
      <c r="U389" s="365"/>
      <c r="V389" s="365"/>
      <c r="W389" s="365"/>
      <c r="X389" s="365"/>
      <c r="Y389" s="365"/>
      <c r="Z389" s="365"/>
      <c r="AA389" s="365"/>
    </row>
    <row r="390" spans="1:27" ht="12" customHeight="1" x14ac:dyDescent="0.25">
      <c r="A390" s="365"/>
      <c r="B390" s="365"/>
      <c r="C390" s="365"/>
      <c r="D390" s="365"/>
      <c r="E390" s="365"/>
      <c r="F390" s="365"/>
      <c r="G390" s="365"/>
      <c r="H390" s="365"/>
      <c r="I390" s="365"/>
      <c r="J390" s="365"/>
      <c r="K390" s="365"/>
      <c r="L390" s="365"/>
      <c r="M390" s="365"/>
      <c r="N390" s="365"/>
      <c r="O390" s="365"/>
      <c r="P390" s="365"/>
      <c r="Q390" s="365"/>
      <c r="R390" s="365"/>
      <c r="S390" s="365"/>
      <c r="T390" s="365"/>
      <c r="U390" s="365"/>
      <c r="V390" s="365"/>
      <c r="W390" s="365"/>
      <c r="X390" s="365"/>
      <c r="Y390" s="365"/>
      <c r="Z390" s="365"/>
      <c r="AA390" s="365"/>
    </row>
    <row r="391" spans="1:27" ht="12" customHeight="1" x14ac:dyDescent="0.25">
      <c r="A391" s="365"/>
      <c r="B391" s="365"/>
      <c r="C391" s="365"/>
      <c r="D391" s="365"/>
      <c r="E391" s="365"/>
      <c r="F391" s="365"/>
      <c r="G391" s="365"/>
      <c r="H391" s="365"/>
      <c r="I391" s="365"/>
      <c r="J391" s="365"/>
      <c r="K391" s="365"/>
      <c r="L391" s="365"/>
      <c r="M391" s="365"/>
      <c r="N391" s="365"/>
      <c r="O391" s="365"/>
      <c r="P391" s="365"/>
      <c r="Q391" s="365"/>
      <c r="R391" s="365"/>
      <c r="S391" s="365"/>
      <c r="T391" s="365"/>
      <c r="U391" s="365"/>
      <c r="V391" s="365"/>
      <c r="W391" s="365"/>
      <c r="X391" s="365"/>
      <c r="Y391" s="365"/>
      <c r="Z391" s="365"/>
      <c r="AA391" s="365"/>
    </row>
    <row r="392" spans="1:27" ht="12" customHeight="1" x14ac:dyDescent="0.25">
      <c r="A392" s="365"/>
      <c r="B392" s="365"/>
      <c r="C392" s="365"/>
      <c r="D392" s="365"/>
      <c r="E392" s="365"/>
      <c r="F392" s="365"/>
      <c r="G392" s="365"/>
      <c r="H392" s="365"/>
      <c r="I392" s="365"/>
      <c r="J392" s="365"/>
      <c r="K392" s="365"/>
      <c r="L392" s="365"/>
      <c r="M392" s="365"/>
      <c r="N392" s="365"/>
      <c r="O392" s="365"/>
      <c r="P392" s="365"/>
      <c r="Q392" s="365"/>
      <c r="R392" s="365"/>
      <c r="S392" s="365"/>
      <c r="T392" s="365"/>
      <c r="U392" s="365"/>
      <c r="V392" s="365"/>
      <c r="W392" s="365"/>
      <c r="X392" s="365"/>
      <c r="Y392" s="365"/>
      <c r="Z392" s="365"/>
      <c r="AA392" s="365"/>
    </row>
    <row r="393" spans="1:27" ht="12" customHeight="1" x14ac:dyDescent="0.25">
      <c r="A393" s="365"/>
      <c r="B393" s="365"/>
      <c r="C393" s="365"/>
      <c r="D393" s="365"/>
      <c r="E393" s="365"/>
      <c r="F393" s="365"/>
      <c r="G393" s="365"/>
      <c r="H393" s="365"/>
      <c r="I393" s="365"/>
      <c r="J393" s="365"/>
      <c r="K393" s="365"/>
      <c r="L393" s="365"/>
      <c r="M393" s="365"/>
      <c r="N393" s="365"/>
      <c r="O393" s="365"/>
      <c r="P393" s="365"/>
      <c r="Q393" s="365"/>
      <c r="R393" s="365"/>
      <c r="S393" s="365"/>
      <c r="T393" s="365"/>
      <c r="U393" s="365"/>
      <c r="V393" s="365"/>
      <c r="W393" s="365"/>
      <c r="X393" s="365"/>
      <c r="Y393" s="365"/>
      <c r="Z393" s="365"/>
      <c r="AA393" s="365"/>
    </row>
    <row r="394" spans="1:27" ht="12" customHeight="1" x14ac:dyDescent="0.25">
      <c r="A394" s="365"/>
      <c r="B394" s="365"/>
      <c r="C394" s="365"/>
      <c r="D394" s="365"/>
      <c r="E394" s="365"/>
      <c r="F394" s="365"/>
      <c r="G394" s="365"/>
      <c r="H394" s="365"/>
      <c r="I394" s="365"/>
      <c r="J394" s="365"/>
      <c r="K394" s="365"/>
      <c r="L394" s="365"/>
      <c r="M394" s="365"/>
      <c r="N394" s="365"/>
      <c r="O394" s="365"/>
      <c r="P394" s="365"/>
      <c r="Q394" s="365"/>
      <c r="R394" s="365"/>
      <c r="S394" s="365"/>
      <c r="T394" s="365"/>
      <c r="U394" s="365"/>
      <c r="V394" s="365"/>
      <c r="W394" s="365"/>
      <c r="X394" s="365"/>
      <c r="Y394" s="365"/>
      <c r="Z394" s="365"/>
      <c r="AA394" s="365"/>
    </row>
    <row r="395" spans="1:27" ht="12" customHeight="1" x14ac:dyDescent="0.25">
      <c r="A395" s="365"/>
      <c r="B395" s="365"/>
      <c r="C395" s="365"/>
      <c r="D395" s="365"/>
      <c r="E395" s="365"/>
      <c r="F395" s="365"/>
      <c r="G395" s="365"/>
      <c r="H395" s="365"/>
      <c r="I395" s="365"/>
      <c r="J395" s="365"/>
      <c r="K395" s="365"/>
      <c r="L395" s="365"/>
      <c r="M395" s="365"/>
      <c r="N395" s="365"/>
      <c r="O395" s="365"/>
      <c r="P395" s="365"/>
      <c r="Q395" s="365"/>
      <c r="R395" s="365"/>
      <c r="S395" s="365"/>
      <c r="T395" s="365"/>
      <c r="U395" s="365"/>
      <c r="V395" s="365"/>
      <c r="W395" s="365"/>
      <c r="X395" s="365"/>
      <c r="Y395" s="365"/>
      <c r="Z395" s="365"/>
      <c r="AA395" s="365"/>
    </row>
    <row r="396" spans="1:27" ht="12" customHeight="1" x14ac:dyDescent="0.25">
      <c r="A396" s="365"/>
      <c r="B396" s="365"/>
      <c r="C396" s="365"/>
      <c r="D396" s="365"/>
      <c r="E396" s="365"/>
      <c r="F396" s="365"/>
      <c r="G396" s="365"/>
      <c r="H396" s="365"/>
      <c r="I396" s="365"/>
      <c r="J396" s="365"/>
      <c r="K396" s="365"/>
      <c r="L396" s="365"/>
      <c r="M396" s="365"/>
      <c r="N396" s="365"/>
      <c r="O396" s="365"/>
      <c r="P396" s="365"/>
      <c r="Q396" s="365"/>
      <c r="R396" s="365"/>
      <c r="S396" s="365"/>
      <c r="T396" s="365"/>
      <c r="U396" s="365"/>
      <c r="V396" s="365"/>
      <c r="W396" s="365"/>
      <c r="X396" s="365"/>
      <c r="Y396" s="365"/>
      <c r="Z396" s="365"/>
      <c r="AA396" s="365"/>
    </row>
    <row r="397" spans="1:27" ht="12" customHeight="1" x14ac:dyDescent="0.25">
      <c r="A397" s="365"/>
      <c r="B397" s="365"/>
      <c r="C397" s="365"/>
      <c r="D397" s="365"/>
      <c r="E397" s="365"/>
      <c r="F397" s="365"/>
      <c r="G397" s="365"/>
      <c r="H397" s="365"/>
      <c r="I397" s="365"/>
      <c r="J397" s="365"/>
      <c r="K397" s="365"/>
      <c r="L397" s="365"/>
      <c r="M397" s="365"/>
      <c r="N397" s="365"/>
      <c r="O397" s="365"/>
      <c r="P397" s="365"/>
      <c r="Q397" s="365"/>
      <c r="R397" s="365"/>
      <c r="S397" s="365"/>
      <c r="T397" s="365"/>
      <c r="U397" s="365"/>
      <c r="V397" s="365"/>
      <c r="W397" s="365"/>
      <c r="X397" s="365"/>
      <c r="Y397" s="365"/>
      <c r="Z397" s="365"/>
      <c r="AA397" s="365"/>
    </row>
    <row r="398" spans="1:27" ht="12" customHeight="1" x14ac:dyDescent="0.25">
      <c r="A398" s="365"/>
      <c r="B398" s="365"/>
      <c r="C398" s="365"/>
      <c r="D398" s="365"/>
      <c r="E398" s="365"/>
      <c r="F398" s="365"/>
      <c r="G398" s="365"/>
      <c r="H398" s="365"/>
      <c r="I398" s="365"/>
      <c r="J398" s="365"/>
      <c r="K398" s="365"/>
      <c r="L398" s="365"/>
      <c r="M398" s="365"/>
      <c r="N398" s="365"/>
      <c r="O398" s="365"/>
      <c r="P398" s="365"/>
      <c r="Q398" s="365"/>
      <c r="R398" s="365"/>
      <c r="S398" s="365"/>
      <c r="T398" s="365"/>
      <c r="U398" s="365"/>
      <c r="V398" s="365"/>
      <c r="W398" s="365"/>
      <c r="X398" s="365"/>
      <c r="Y398" s="365"/>
      <c r="Z398" s="365"/>
      <c r="AA398" s="365"/>
    </row>
    <row r="399" spans="1:27" ht="12" customHeight="1" x14ac:dyDescent="0.25">
      <c r="A399" s="365"/>
      <c r="B399" s="365"/>
      <c r="C399" s="365"/>
      <c r="D399" s="365"/>
      <c r="E399" s="365"/>
      <c r="F399" s="365"/>
      <c r="G399" s="365"/>
      <c r="H399" s="365"/>
      <c r="I399" s="365"/>
      <c r="J399" s="365"/>
      <c r="K399" s="365"/>
      <c r="L399" s="365"/>
      <c r="M399" s="365"/>
      <c r="N399" s="365"/>
      <c r="O399" s="365"/>
      <c r="P399" s="365"/>
      <c r="Q399" s="365"/>
      <c r="R399" s="365"/>
      <c r="S399" s="365"/>
      <c r="T399" s="365"/>
      <c r="U399" s="365"/>
      <c r="V399" s="365"/>
      <c r="W399" s="365"/>
      <c r="X399" s="365"/>
      <c r="Y399" s="365"/>
      <c r="Z399" s="365"/>
      <c r="AA399" s="365"/>
    </row>
    <row r="400" spans="1:27" ht="12" customHeight="1" x14ac:dyDescent="0.25">
      <c r="A400" s="365"/>
      <c r="B400" s="365"/>
      <c r="C400" s="365"/>
      <c r="D400" s="365"/>
      <c r="E400" s="365"/>
      <c r="F400" s="365"/>
      <c r="G400" s="365"/>
      <c r="H400" s="365"/>
      <c r="I400" s="365"/>
      <c r="J400" s="365"/>
      <c r="K400" s="365"/>
      <c r="L400" s="365"/>
      <c r="M400" s="365"/>
      <c r="N400" s="365"/>
      <c r="O400" s="365"/>
      <c r="P400" s="365"/>
      <c r="Q400" s="365"/>
      <c r="R400" s="365"/>
      <c r="S400" s="365"/>
      <c r="T400" s="365"/>
      <c r="U400" s="365"/>
      <c r="V400" s="365"/>
      <c r="W400" s="365"/>
      <c r="X400" s="365"/>
      <c r="Y400" s="365"/>
      <c r="Z400" s="365"/>
      <c r="AA400" s="365"/>
    </row>
    <row r="401" spans="1:27" ht="12" customHeight="1" x14ac:dyDescent="0.25">
      <c r="A401" s="365"/>
      <c r="B401" s="365"/>
      <c r="C401" s="365"/>
      <c r="D401" s="365"/>
      <c r="E401" s="365"/>
      <c r="F401" s="365"/>
      <c r="G401" s="365"/>
      <c r="H401" s="365"/>
      <c r="I401" s="365"/>
      <c r="J401" s="365"/>
      <c r="K401" s="365"/>
      <c r="L401" s="365"/>
      <c r="M401" s="365"/>
      <c r="N401" s="365"/>
      <c r="O401" s="365"/>
      <c r="P401" s="365"/>
      <c r="Q401" s="365"/>
      <c r="R401" s="365"/>
      <c r="S401" s="365"/>
      <c r="T401" s="365"/>
      <c r="U401" s="365"/>
      <c r="V401" s="365"/>
      <c r="W401" s="365"/>
      <c r="X401" s="365"/>
      <c r="Y401" s="365"/>
      <c r="Z401" s="365"/>
      <c r="AA401" s="365"/>
    </row>
    <row r="402" spans="1:27" ht="12" customHeight="1" x14ac:dyDescent="0.25">
      <c r="A402" s="365"/>
      <c r="B402" s="365"/>
      <c r="C402" s="365"/>
      <c r="D402" s="365"/>
      <c r="E402" s="365"/>
      <c r="F402" s="365"/>
      <c r="G402" s="365"/>
      <c r="H402" s="365"/>
      <c r="I402" s="365"/>
      <c r="J402" s="365"/>
      <c r="K402" s="365"/>
      <c r="L402" s="365"/>
      <c r="M402" s="365"/>
      <c r="N402" s="365"/>
      <c r="O402" s="365"/>
      <c r="P402" s="365"/>
      <c r="Q402" s="365"/>
      <c r="R402" s="365"/>
      <c r="S402" s="365"/>
      <c r="T402" s="365"/>
      <c r="U402" s="365"/>
      <c r="V402" s="365"/>
      <c r="W402" s="365"/>
      <c r="X402" s="365"/>
      <c r="Y402" s="365"/>
      <c r="Z402" s="365"/>
      <c r="AA402" s="365"/>
    </row>
    <row r="403" spans="1:27" ht="12" customHeight="1" x14ac:dyDescent="0.25">
      <c r="A403" s="365"/>
      <c r="B403" s="365"/>
      <c r="C403" s="365"/>
      <c r="D403" s="365"/>
      <c r="E403" s="365"/>
      <c r="F403" s="365"/>
      <c r="G403" s="365"/>
      <c r="H403" s="365"/>
      <c r="I403" s="365"/>
      <c r="J403" s="365"/>
      <c r="K403" s="365"/>
      <c r="L403" s="365"/>
      <c r="M403" s="365"/>
      <c r="N403" s="365"/>
      <c r="O403" s="365"/>
      <c r="P403" s="365"/>
      <c r="Q403" s="365"/>
      <c r="R403" s="365"/>
      <c r="S403" s="365"/>
      <c r="T403" s="365"/>
      <c r="U403" s="365"/>
      <c r="V403" s="365"/>
      <c r="W403" s="365"/>
      <c r="X403" s="365"/>
      <c r="Y403" s="365"/>
      <c r="Z403" s="365"/>
      <c r="AA403" s="365"/>
    </row>
    <row r="404" spans="1:27" ht="12" customHeight="1" x14ac:dyDescent="0.25">
      <c r="A404" s="365"/>
      <c r="B404" s="365"/>
      <c r="C404" s="365"/>
      <c r="D404" s="365"/>
      <c r="E404" s="365"/>
      <c r="F404" s="365"/>
      <c r="G404" s="365"/>
      <c r="H404" s="365"/>
      <c r="I404" s="365"/>
      <c r="J404" s="365"/>
      <c r="K404" s="365"/>
      <c r="L404" s="365"/>
      <c r="M404" s="365"/>
      <c r="N404" s="365"/>
      <c r="O404" s="365"/>
      <c r="P404" s="365"/>
      <c r="Q404" s="365"/>
      <c r="R404" s="365"/>
      <c r="S404" s="365"/>
      <c r="T404" s="365"/>
      <c r="U404" s="365"/>
      <c r="V404" s="365"/>
      <c r="W404" s="365"/>
      <c r="X404" s="365"/>
      <c r="Y404" s="365"/>
      <c r="Z404" s="365"/>
      <c r="AA404" s="365"/>
    </row>
    <row r="405" spans="1:27" ht="12" customHeight="1" x14ac:dyDescent="0.25">
      <c r="A405" s="365"/>
      <c r="B405" s="365"/>
      <c r="C405" s="365"/>
      <c r="D405" s="365"/>
      <c r="E405" s="365"/>
      <c r="F405" s="365"/>
      <c r="G405" s="365"/>
      <c r="H405" s="365"/>
      <c r="I405" s="365"/>
      <c r="J405" s="365"/>
      <c r="K405" s="365"/>
      <c r="L405" s="365"/>
      <c r="M405" s="365"/>
      <c r="N405" s="365"/>
      <c r="O405" s="365"/>
      <c r="P405" s="365"/>
      <c r="Q405" s="365"/>
      <c r="R405" s="365"/>
      <c r="S405" s="365"/>
      <c r="T405" s="365"/>
      <c r="U405" s="365"/>
      <c r="V405" s="365"/>
      <c r="W405" s="365"/>
      <c r="X405" s="365"/>
      <c r="Y405" s="365"/>
      <c r="Z405" s="365"/>
      <c r="AA405" s="365"/>
    </row>
    <row r="406" spans="1:27" ht="12" customHeight="1" x14ac:dyDescent="0.25">
      <c r="A406" s="365"/>
      <c r="B406" s="365"/>
      <c r="C406" s="365"/>
      <c r="D406" s="365"/>
      <c r="E406" s="365"/>
      <c r="F406" s="365"/>
      <c r="G406" s="365"/>
      <c r="H406" s="365"/>
      <c r="I406" s="365"/>
      <c r="J406" s="365"/>
      <c r="K406" s="365"/>
      <c r="L406" s="365"/>
      <c r="M406" s="365"/>
      <c r="N406" s="365"/>
      <c r="O406" s="365"/>
      <c r="P406" s="365"/>
      <c r="Q406" s="365"/>
      <c r="R406" s="365"/>
      <c r="S406" s="365"/>
      <c r="T406" s="365"/>
      <c r="U406" s="365"/>
      <c r="V406" s="365"/>
      <c r="W406" s="365"/>
      <c r="X406" s="365"/>
      <c r="Y406" s="365"/>
      <c r="Z406" s="365"/>
      <c r="AA406" s="365"/>
    </row>
    <row r="407" spans="1:27" ht="12" customHeight="1" x14ac:dyDescent="0.25">
      <c r="A407" s="365"/>
      <c r="B407" s="365"/>
      <c r="C407" s="365"/>
      <c r="D407" s="365"/>
      <c r="E407" s="365"/>
      <c r="F407" s="365"/>
      <c r="G407" s="365"/>
      <c r="H407" s="365"/>
      <c r="I407" s="365"/>
      <c r="J407" s="365"/>
      <c r="K407" s="365"/>
      <c r="L407" s="365"/>
      <c r="M407" s="365"/>
      <c r="N407" s="365"/>
      <c r="O407" s="365"/>
      <c r="P407" s="365"/>
      <c r="Q407" s="365"/>
      <c r="R407" s="365"/>
      <c r="S407" s="365"/>
      <c r="T407" s="365"/>
      <c r="U407" s="365"/>
      <c r="V407" s="365"/>
      <c r="W407" s="365"/>
      <c r="X407" s="365"/>
      <c r="Y407" s="365"/>
      <c r="Z407" s="365"/>
      <c r="AA407" s="365"/>
    </row>
    <row r="408" spans="1:27" ht="12" customHeight="1" x14ac:dyDescent="0.25">
      <c r="A408" s="365"/>
      <c r="B408" s="365"/>
      <c r="C408" s="365"/>
      <c r="D408" s="365"/>
      <c r="E408" s="365"/>
      <c r="F408" s="365"/>
      <c r="G408" s="365"/>
      <c r="H408" s="365"/>
      <c r="I408" s="365"/>
      <c r="J408" s="365"/>
      <c r="K408" s="365"/>
      <c r="L408" s="365"/>
      <c r="M408" s="365"/>
      <c r="N408" s="365"/>
      <c r="O408" s="365"/>
      <c r="P408" s="365"/>
      <c r="Q408" s="365"/>
      <c r="R408" s="365"/>
      <c r="S408" s="365"/>
      <c r="T408" s="365"/>
      <c r="U408" s="365"/>
      <c r="V408" s="365"/>
      <c r="W408" s="365"/>
      <c r="X408" s="365"/>
      <c r="Y408" s="365"/>
      <c r="Z408" s="365"/>
      <c r="AA408" s="365"/>
    </row>
    <row r="409" spans="1:27" ht="12" customHeight="1" x14ac:dyDescent="0.25">
      <c r="A409" s="365"/>
      <c r="B409" s="365"/>
      <c r="C409" s="365"/>
      <c r="D409" s="365"/>
      <c r="E409" s="365"/>
      <c r="F409" s="365"/>
      <c r="G409" s="365"/>
      <c r="H409" s="365"/>
      <c r="I409" s="365"/>
      <c r="J409" s="365"/>
      <c r="K409" s="365"/>
      <c r="L409" s="365"/>
      <c r="M409" s="365"/>
      <c r="N409" s="365"/>
      <c r="O409" s="365"/>
      <c r="P409" s="365"/>
      <c r="Q409" s="365"/>
      <c r="R409" s="365"/>
      <c r="S409" s="365"/>
      <c r="T409" s="365"/>
      <c r="U409" s="365"/>
      <c r="V409" s="365"/>
      <c r="W409" s="365"/>
      <c r="X409" s="365"/>
      <c r="Y409" s="365"/>
      <c r="Z409" s="365"/>
      <c r="AA409" s="365"/>
    </row>
    <row r="410" spans="1:27" ht="12" customHeight="1" x14ac:dyDescent="0.25">
      <c r="A410" s="365"/>
      <c r="B410" s="365"/>
      <c r="C410" s="365"/>
      <c r="D410" s="365"/>
      <c r="E410" s="365"/>
      <c r="F410" s="365"/>
      <c r="G410" s="365"/>
      <c r="H410" s="365"/>
      <c r="I410" s="365"/>
      <c r="J410" s="365"/>
      <c r="K410" s="365"/>
      <c r="L410" s="365"/>
      <c r="M410" s="365"/>
      <c r="N410" s="365"/>
      <c r="O410" s="365"/>
      <c r="P410" s="365"/>
      <c r="Q410" s="365"/>
      <c r="R410" s="365"/>
      <c r="S410" s="365"/>
      <c r="T410" s="365"/>
      <c r="U410" s="365"/>
      <c r="V410" s="365"/>
      <c r="W410" s="365"/>
      <c r="X410" s="365"/>
      <c r="Y410" s="365"/>
      <c r="Z410" s="365"/>
      <c r="AA410" s="365"/>
    </row>
    <row r="411" spans="1:27" ht="12" customHeight="1" x14ac:dyDescent="0.25">
      <c r="A411" s="365"/>
      <c r="B411" s="365"/>
      <c r="C411" s="365"/>
      <c r="D411" s="365"/>
      <c r="E411" s="365"/>
      <c r="F411" s="365"/>
      <c r="G411" s="365"/>
      <c r="H411" s="365"/>
      <c r="I411" s="365"/>
      <c r="J411" s="365"/>
      <c r="K411" s="365"/>
      <c r="L411" s="365"/>
      <c r="M411" s="365"/>
      <c r="N411" s="365"/>
      <c r="O411" s="365"/>
      <c r="P411" s="365"/>
      <c r="Q411" s="365"/>
      <c r="R411" s="365"/>
      <c r="S411" s="365"/>
      <c r="T411" s="365"/>
      <c r="U411" s="365"/>
      <c r="V411" s="365"/>
      <c r="W411" s="365"/>
      <c r="X411" s="365"/>
      <c r="Y411" s="365"/>
      <c r="Z411" s="365"/>
      <c r="AA411" s="365"/>
    </row>
    <row r="412" spans="1:27" ht="12" customHeight="1" x14ac:dyDescent="0.25">
      <c r="A412" s="365"/>
      <c r="B412" s="365"/>
      <c r="C412" s="365"/>
      <c r="D412" s="365"/>
      <c r="E412" s="365"/>
      <c r="F412" s="365"/>
      <c r="G412" s="365"/>
      <c r="H412" s="365"/>
      <c r="I412" s="365"/>
      <c r="J412" s="365"/>
      <c r="K412" s="365"/>
      <c r="L412" s="365"/>
      <c r="M412" s="365"/>
      <c r="N412" s="365"/>
      <c r="O412" s="365"/>
      <c r="P412" s="365"/>
      <c r="Q412" s="365"/>
      <c r="R412" s="365"/>
      <c r="S412" s="365"/>
      <c r="T412" s="365"/>
      <c r="U412" s="365"/>
      <c r="V412" s="365"/>
      <c r="W412" s="365"/>
      <c r="X412" s="365"/>
      <c r="Y412" s="365"/>
      <c r="Z412" s="365"/>
      <c r="AA412" s="365"/>
    </row>
    <row r="413" spans="1:27" ht="12" customHeight="1" x14ac:dyDescent="0.25">
      <c r="A413" s="365"/>
      <c r="B413" s="365"/>
      <c r="C413" s="365"/>
      <c r="D413" s="365"/>
      <c r="E413" s="365"/>
      <c r="F413" s="365"/>
      <c r="G413" s="365"/>
      <c r="H413" s="365"/>
      <c r="I413" s="365"/>
      <c r="J413" s="365"/>
      <c r="K413" s="365"/>
      <c r="L413" s="365"/>
      <c r="M413" s="365"/>
      <c r="N413" s="365"/>
      <c r="O413" s="365"/>
      <c r="P413" s="365"/>
      <c r="Q413" s="365"/>
      <c r="R413" s="365"/>
      <c r="S413" s="365"/>
      <c r="T413" s="365"/>
      <c r="U413" s="365"/>
      <c r="V413" s="365"/>
      <c r="W413" s="365"/>
      <c r="X413" s="365"/>
      <c r="Y413" s="365"/>
      <c r="Z413" s="365"/>
      <c r="AA413" s="365"/>
    </row>
    <row r="414" spans="1:27" ht="12" customHeight="1" x14ac:dyDescent="0.25">
      <c r="A414" s="365"/>
      <c r="B414" s="365"/>
      <c r="C414" s="365"/>
      <c r="D414" s="365"/>
      <c r="E414" s="365"/>
      <c r="F414" s="365"/>
      <c r="G414" s="365"/>
      <c r="H414" s="365"/>
      <c r="I414" s="365"/>
      <c r="J414" s="365"/>
      <c r="K414" s="365"/>
      <c r="L414" s="365"/>
      <c r="M414" s="365"/>
      <c r="N414" s="365"/>
      <c r="O414" s="365"/>
      <c r="P414" s="365"/>
      <c r="Q414" s="365"/>
      <c r="R414" s="365"/>
      <c r="S414" s="365"/>
      <c r="T414" s="365"/>
      <c r="U414" s="365"/>
      <c r="V414" s="365"/>
      <c r="W414" s="365"/>
      <c r="X414" s="365"/>
      <c r="Y414" s="365"/>
      <c r="Z414" s="365"/>
      <c r="AA414" s="365"/>
    </row>
    <row r="415" spans="1:27" ht="12" customHeight="1" x14ac:dyDescent="0.25">
      <c r="A415" s="365"/>
      <c r="B415" s="365"/>
      <c r="C415" s="365"/>
      <c r="D415" s="365"/>
      <c r="E415" s="365"/>
      <c r="F415" s="365"/>
      <c r="G415" s="365"/>
      <c r="H415" s="365"/>
      <c r="I415" s="365"/>
      <c r="J415" s="365"/>
      <c r="K415" s="365"/>
      <c r="L415" s="365"/>
      <c r="M415" s="365"/>
      <c r="N415" s="365"/>
      <c r="O415" s="365"/>
      <c r="P415" s="365"/>
      <c r="Q415" s="365"/>
      <c r="R415" s="365"/>
      <c r="S415" s="365"/>
      <c r="T415" s="365"/>
      <c r="U415" s="365"/>
      <c r="V415" s="365"/>
      <c r="W415" s="365"/>
      <c r="X415" s="365"/>
      <c r="Y415" s="365"/>
      <c r="Z415" s="365"/>
      <c r="AA415" s="365"/>
    </row>
    <row r="416" spans="1:27" ht="12" customHeight="1" x14ac:dyDescent="0.25">
      <c r="A416" s="365"/>
      <c r="B416" s="365"/>
      <c r="C416" s="365"/>
      <c r="D416" s="365"/>
      <c r="E416" s="365"/>
      <c r="F416" s="365"/>
      <c r="G416" s="365"/>
      <c r="H416" s="365"/>
      <c r="I416" s="365"/>
      <c r="J416" s="365"/>
      <c r="K416" s="365"/>
      <c r="L416" s="365"/>
      <c r="M416" s="365"/>
      <c r="N416" s="365"/>
      <c r="O416" s="365"/>
      <c r="P416" s="365"/>
      <c r="Q416" s="365"/>
      <c r="R416" s="365"/>
      <c r="S416" s="365"/>
      <c r="T416" s="365"/>
      <c r="U416" s="365"/>
      <c r="V416" s="365"/>
      <c r="W416" s="365"/>
      <c r="X416" s="365"/>
      <c r="Y416" s="365"/>
      <c r="Z416" s="365"/>
      <c r="AA416" s="365"/>
    </row>
    <row r="417" spans="1:27" ht="12" customHeight="1" x14ac:dyDescent="0.25">
      <c r="A417" s="365"/>
      <c r="B417" s="365"/>
      <c r="C417" s="365"/>
      <c r="D417" s="365"/>
      <c r="E417" s="365"/>
      <c r="F417" s="365"/>
      <c r="G417" s="365"/>
      <c r="H417" s="365"/>
      <c r="I417" s="365"/>
      <c r="J417" s="365"/>
      <c r="K417" s="365"/>
      <c r="L417" s="365"/>
      <c r="M417" s="365"/>
      <c r="N417" s="365"/>
      <c r="O417" s="365"/>
      <c r="P417" s="365"/>
      <c r="Q417" s="365"/>
      <c r="R417" s="365"/>
      <c r="S417" s="365"/>
      <c r="T417" s="365"/>
      <c r="U417" s="365"/>
      <c r="V417" s="365"/>
      <c r="W417" s="365"/>
      <c r="X417" s="365"/>
      <c r="Y417" s="365"/>
      <c r="Z417" s="365"/>
      <c r="AA417" s="365"/>
    </row>
    <row r="418" spans="1:27" ht="12" customHeight="1" x14ac:dyDescent="0.25">
      <c r="A418" s="365"/>
      <c r="B418" s="365"/>
      <c r="C418" s="365"/>
      <c r="D418" s="365"/>
      <c r="E418" s="365"/>
      <c r="F418" s="365"/>
      <c r="G418" s="365"/>
      <c r="H418" s="365"/>
      <c r="I418" s="365"/>
      <c r="J418" s="365"/>
      <c r="K418" s="365"/>
      <c r="L418" s="365"/>
      <c r="M418" s="365"/>
      <c r="N418" s="365"/>
      <c r="O418" s="365"/>
      <c r="P418" s="365"/>
      <c r="Q418" s="365"/>
      <c r="R418" s="365"/>
      <c r="S418" s="365"/>
      <c r="T418" s="365"/>
      <c r="U418" s="365"/>
      <c r="V418" s="365"/>
      <c r="W418" s="365"/>
      <c r="X418" s="365"/>
      <c r="Y418" s="365"/>
      <c r="Z418" s="365"/>
      <c r="AA418" s="365"/>
    </row>
    <row r="419" spans="1:27" ht="12" customHeight="1" x14ac:dyDescent="0.25">
      <c r="A419" s="365"/>
      <c r="B419" s="365"/>
      <c r="C419" s="365"/>
      <c r="D419" s="365"/>
      <c r="E419" s="365"/>
      <c r="F419" s="365"/>
      <c r="G419" s="365"/>
      <c r="H419" s="365"/>
      <c r="I419" s="365"/>
      <c r="J419" s="365"/>
      <c r="K419" s="365"/>
      <c r="L419" s="365"/>
      <c r="M419" s="365"/>
      <c r="N419" s="365"/>
      <c r="O419" s="365"/>
      <c r="P419" s="365"/>
      <c r="Q419" s="365"/>
      <c r="R419" s="365"/>
      <c r="S419" s="365"/>
      <c r="T419" s="365"/>
      <c r="U419" s="365"/>
      <c r="V419" s="365"/>
      <c r="W419" s="365"/>
      <c r="X419" s="365"/>
      <c r="Y419" s="365"/>
      <c r="Z419" s="365"/>
      <c r="AA419" s="365"/>
    </row>
    <row r="420" spans="1:27" ht="12" customHeight="1" x14ac:dyDescent="0.25">
      <c r="A420" s="365"/>
      <c r="B420" s="365"/>
      <c r="C420" s="365"/>
      <c r="D420" s="365"/>
      <c r="E420" s="365"/>
      <c r="F420" s="365"/>
      <c r="G420" s="365"/>
      <c r="H420" s="365"/>
      <c r="I420" s="365"/>
      <c r="J420" s="365"/>
      <c r="K420" s="365"/>
      <c r="L420" s="365"/>
      <c r="M420" s="365"/>
      <c r="N420" s="365"/>
      <c r="O420" s="365"/>
      <c r="P420" s="365"/>
      <c r="Q420" s="365"/>
      <c r="R420" s="365"/>
      <c r="S420" s="365"/>
      <c r="T420" s="365"/>
      <c r="U420" s="365"/>
      <c r="V420" s="365"/>
      <c r="W420" s="365"/>
      <c r="X420" s="365"/>
      <c r="Y420" s="365"/>
      <c r="Z420" s="365"/>
      <c r="AA420" s="365"/>
    </row>
    <row r="421" spans="1:27" ht="12" customHeight="1" x14ac:dyDescent="0.25">
      <c r="A421" s="365"/>
      <c r="B421" s="365"/>
      <c r="C421" s="365"/>
      <c r="D421" s="365"/>
      <c r="E421" s="365"/>
      <c r="F421" s="365"/>
      <c r="G421" s="365"/>
      <c r="H421" s="365"/>
      <c r="I421" s="365"/>
      <c r="J421" s="365"/>
      <c r="K421" s="365"/>
      <c r="L421" s="365"/>
      <c r="M421" s="365"/>
      <c r="N421" s="365"/>
      <c r="O421" s="365"/>
      <c r="P421" s="365"/>
      <c r="Q421" s="365"/>
      <c r="R421" s="365"/>
      <c r="S421" s="365"/>
      <c r="T421" s="365"/>
      <c r="U421" s="365"/>
      <c r="V421" s="365"/>
      <c r="W421" s="365"/>
      <c r="X421" s="365"/>
      <c r="Y421" s="365"/>
      <c r="Z421" s="365"/>
      <c r="AA421" s="365"/>
    </row>
    <row r="422" spans="1:27" ht="12" customHeight="1" x14ac:dyDescent="0.25">
      <c r="A422" s="365"/>
      <c r="B422" s="365"/>
      <c r="C422" s="365"/>
      <c r="D422" s="365"/>
      <c r="E422" s="365"/>
      <c r="F422" s="365"/>
      <c r="G422" s="365"/>
      <c r="H422" s="365"/>
      <c r="I422" s="365"/>
      <c r="J422" s="365"/>
      <c r="K422" s="365"/>
      <c r="L422" s="365"/>
      <c r="M422" s="365"/>
      <c r="N422" s="365"/>
      <c r="O422" s="365"/>
      <c r="P422" s="365"/>
      <c r="Q422" s="365"/>
      <c r="R422" s="365"/>
      <c r="S422" s="365"/>
      <c r="T422" s="365"/>
      <c r="U422" s="365"/>
      <c r="V422" s="365"/>
      <c r="W422" s="365"/>
      <c r="X422" s="365"/>
      <c r="Y422" s="365"/>
      <c r="Z422" s="365"/>
      <c r="AA422" s="365"/>
    </row>
    <row r="423" spans="1:27" ht="12" customHeight="1" x14ac:dyDescent="0.25">
      <c r="A423" s="365"/>
      <c r="B423" s="365"/>
      <c r="C423" s="365"/>
      <c r="D423" s="365"/>
      <c r="E423" s="365"/>
      <c r="F423" s="365"/>
      <c r="G423" s="365"/>
      <c r="H423" s="365"/>
      <c r="I423" s="365"/>
      <c r="J423" s="365"/>
      <c r="K423" s="365"/>
      <c r="L423" s="365"/>
      <c r="M423" s="365"/>
      <c r="N423" s="365"/>
      <c r="O423" s="365"/>
      <c r="P423" s="365"/>
      <c r="Q423" s="365"/>
      <c r="R423" s="365"/>
      <c r="S423" s="365"/>
      <c r="T423" s="365"/>
      <c r="U423" s="365"/>
      <c r="V423" s="365"/>
      <c r="W423" s="365"/>
      <c r="X423" s="365"/>
      <c r="Y423" s="365"/>
      <c r="Z423" s="365"/>
      <c r="AA423" s="365"/>
    </row>
    <row r="424" spans="1:27" ht="12" customHeight="1" x14ac:dyDescent="0.25">
      <c r="A424" s="365"/>
      <c r="B424" s="365"/>
      <c r="C424" s="365"/>
      <c r="D424" s="365"/>
      <c r="E424" s="365"/>
      <c r="F424" s="365"/>
      <c r="G424" s="365"/>
      <c r="H424" s="365"/>
      <c r="I424" s="365"/>
      <c r="J424" s="365"/>
      <c r="K424" s="365"/>
      <c r="L424" s="365"/>
      <c r="M424" s="365"/>
      <c r="N424" s="365"/>
      <c r="O424" s="365"/>
      <c r="P424" s="365"/>
      <c r="Q424" s="365"/>
      <c r="R424" s="365"/>
      <c r="S424" s="365"/>
      <c r="T424" s="365"/>
      <c r="U424" s="365"/>
      <c r="V424" s="365"/>
      <c r="W424" s="365"/>
      <c r="X424" s="365"/>
      <c r="Y424" s="365"/>
      <c r="Z424" s="365"/>
      <c r="AA424" s="365"/>
    </row>
    <row r="425" spans="1:27" ht="12" customHeight="1" x14ac:dyDescent="0.25">
      <c r="A425" s="365"/>
      <c r="B425" s="365"/>
      <c r="C425" s="365"/>
      <c r="D425" s="365"/>
      <c r="E425" s="365"/>
      <c r="F425" s="365"/>
      <c r="G425" s="365"/>
      <c r="H425" s="365"/>
      <c r="I425" s="365"/>
      <c r="J425" s="365"/>
      <c r="K425" s="365"/>
      <c r="L425" s="365"/>
      <c r="M425" s="365"/>
      <c r="N425" s="365"/>
      <c r="O425" s="365"/>
      <c r="P425" s="365"/>
      <c r="Q425" s="365"/>
      <c r="R425" s="365"/>
      <c r="S425" s="365"/>
      <c r="T425" s="365"/>
      <c r="U425" s="365"/>
      <c r="V425" s="365"/>
      <c r="W425" s="365"/>
      <c r="X425" s="365"/>
      <c r="Y425" s="365"/>
      <c r="Z425" s="365"/>
      <c r="AA425" s="365"/>
    </row>
    <row r="426" spans="1:27" ht="12" customHeight="1" x14ac:dyDescent="0.25">
      <c r="A426" s="365"/>
      <c r="B426" s="365"/>
      <c r="C426" s="365"/>
      <c r="D426" s="365"/>
      <c r="E426" s="365"/>
      <c r="F426" s="365"/>
      <c r="G426" s="365"/>
      <c r="H426" s="365"/>
      <c r="I426" s="365"/>
      <c r="J426" s="365"/>
      <c r="K426" s="365"/>
      <c r="L426" s="365"/>
      <c r="M426" s="365"/>
      <c r="N426" s="365"/>
      <c r="O426" s="365"/>
      <c r="P426" s="365"/>
      <c r="Q426" s="365"/>
      <c r="R426" s="365"/>
      <c r="S426" s="365"/>
      <c r="T426" s="365"/>
      <c r="U426" s="365"/>
      <c r="V426" s="365"/>
      <c r="W426" s="365"/>
      <c r="X426" s="365"/>
      <c r="Y426" s="365"/>
      <c r="Z426" s="365"/>
      <c r="AA426" s="365"/>
    </row>
    <row r="427" spans="1:27" ht="12" customHeight="1" x14ac:dyDescent="0.25">
      <c r="A427" s="365"/>
      <c r="B427" s="365"/>
      <c r="C427" s="365"/>
      <c r="D427" s="365"/>
      <c r="E427" s="365"/>
      <c r="F427" s="365"/>
      <c r="G427" s="365"/>
      <c r="H427" s="365"/>
      <c r="I427" s="365"/>
      <c r="J427" s="365"/>
      <c r="K427" s="365"/>
      <c r="L427" s="365"/>
      <c r="M427" s="365"/>
      <c r="N427" s="365"/>
      <c r="O427" s="365"/>
      <c r="P427" s="365"/>
      <c r="Q427" s="365"/>
      <c r="R427" s="365"/>
      <c r="S427" s="365"/>
      <c r="T427" s="365"/>
      <c r="U427" s="365"/>
      <c r="V427" s="365"/>
      <c r="W427" s="365"/>
      <c r="X427" s="365"/>
      <c r="Y427" s="365"/>
      <c r="Z427" s="365"/>
      <c r="AA427" s="365"/>
    </row>
    <row r="428" spans="1:27" ht="12" customHeight="1" x14ac:dyDescent="0.25">
      <c r="A428" s="365"/>
      <c r="B428" s="365"/>
      <c r="C428" s="365"/>
      <c r="D428" s="365"/>
      <c r="E428" s="365"/>
      <c r="F428" s="365"/>
      <c r="G428" s="365"/>
      <c r="H428" s="365"/>
      <c r="I428" s="365"/>
      <c r="J428" s="365"/>
      <c r="K428" s="365"/>
      <c r="L428" s="365"/>
      <c r="M428" s="365"/>
      <c r="N428" s="365"/>
      <c r="O428" s="365"/>
      <c r="P428" s="365"/>
      <c r="Q428" s="365"/>
      <c r="R428" s="365"/>
      <c r="S428" s="365"/>
      <c r="T428" s="365"/>
      <c r="U428" s="365"/>
      <c r="V428" s="365"/>
      <c r="W428" s="365"/>
      <c r="X428" s="365"/>
      <c r="Y428" s="365"/>
      <c r="Z428" s="365"/>
      <c r="AA428" s="365"/>
    </row>
    <row r="429" spans="1:27" ht="12" customHeight="1" x14ac:dyDescent="0.25">
      <c r="A429" s="365"/>
      <c r="B429" s="365"/>
      <c r="C429" s="365"/>
      <c r="D429" s="365"/>
      <c r="E429" s="365"/>
      <c r="F429" s="365"/>
      <c r="G429" s="365"/>
      <c r="H429" s="365"/>
      <c r="I429" s="365"/>
      <c r="J429" s="365"/>
      <c r="K429" s="365"/>
      <c r="L429" s="365"/>
      <c r="M429" s="365"/>
      <c r="N429" s="365"/>
      <c r="O429" s="365"/>
      <c r="P429" s="365"/>
      <c r="Q429" s="365"/>
      <c r="R429" s="365"/>
      <c r="S429" s="365"/>
      <c r="T429" s="365"/>
      <c r="U429" s="365"/>
      <c r="V429" s="365"/>
      <c r="W429" s="365"/>
      <c r="X429" s="365"/>
      <c r="Y429" s="365"/>
      <c r="Z429" s="365"/>
      <c r="AA429" s="365"/>
    </row>
    <row r="430" spans="1:27" ht="12" customHeight="1" x14ac:dyDescent="0.25">
      <c r="A430" s="365"/>
      <c r="B430" s="365"/>
      <c r="C430" s="365"/>
      <c r="D430" s="365"/>
      <c r="E430" s="365"/>
      <c r="F430" s="365"/>
      <c r="G430" s="365"/>
      <c r="H430" s="365"/>
      <c r="I430" s="365"/>
      <c r="J430" s="365"/>
      <c r="K430" s="365"/>
      <c r="L430" s="365"/>
      <c r="M430" s="365"/>
      <c r="N430" s="365"/>
      <c r="O430" s="365"/>
      <c r="P430" s="365"/>
      <c r="Q430" s="365"/>
      <c r="R430" s="365"/>
      <c r="S430" s="365"/>
      <c r="T430" s="365"/>
      <c r="U430" s="365"/>
      <c r="V430" s="365"/>
      <c r="W430" s="365"/>
      <c r="X430" s="365"/>
      <c r="Y430" s="365"/>
      <c r="Z430" s="365"/>
      <c r="AA430" s="365"/>
    </row>
    <row r="431" spans="1:27" ht="12" customHeight="1" x14ac:dyDescent="0.25">
      <c r="A431" s="365"/>
      <c r="B431" s="365"/>
      <c r="C431" s="365"/>
      <c r="D431" s="365"/>
      <c r="E431" s="365"/>
      <c r="F431" s="365"/>
      <c r="G431" s="365"/>
      <c r="H431" s="365"/>
      <c r="I431" s="365"/>
      <c r="J431" s="365"/>
      <c r="K431" s="365"/>
      <c r="L431" s="365"/>
      <c r="M431" s="365"/>
      <c r="N431" s="365"/>
      <c r="O431" s="365"/>
      <c r="P431" s="365"/>
      <c r="Q431" s="365"/>
      <c r="R431" s="365"/>
      <c r="S431" s="365"/>
      <c r="T431" s="365"/>
      <c r="U431" s="365"/>
      <c r="V431" s="365"/>
      <c r="W431" s="365"/>
      <c r="X431" s="365"/>
      <c r="Y431" s="365"/>
      <c r="Z431" s="365"/>
      <c r="AA431" s="365"/>
    </row>
    <row r="432" spans="1:27" ht="12" customHeight="1" x14ac:dyDescent="0.25">
      <c r="A432" s="365"/>
      <c r="B432" s="365"/>
      <c r="C432" s="365"/>
      <c r="D432" s="365"/>
      <c r="E432" s="365"/>
      <c r="F432" s="365"/>
      <c r="G432" s="365"/>
      <c r="H432" s="365"/>
      <c r="I432" s="365"/>
      <c r="J432" s="365"/>
      <c r="K432" s="365"/>
      <c r="L432" s="365"/>
      <c r="M432" s="365"/>
      <c r="N432" s="365"/>
      <c r="O432" s="365"/>
      <c r="P432" s="365"/>
      <c r="Q432" s="365"/>
      <c r="R432" s="365"/>
      <c r="S432" s="365"/>
      <c r="T432" s="365"/>
      <c r="U432" s="365"/>
      <c r="V432" s="365"/>
      <c r="W432" s="365"/>
      <c r="X432" s="365"/>
      <c r="Y432" s="365"/>
      <c r="Z432" s="365"/>
      <c r="AA432" s="365"/>
    </row>
    <row r="433" spans="1:27" ht="12" customHeight="1" x14ac:dyDescent="0.25">
      <c r="A433" s="365"/>
      <c r="B433" s="365"/>
      <c r="C433" s="365"/>
      <c r="D433" s="365"/>
      <c r="E433" s="365"/>
      <c r="F433" s="365"/>
      <c r="G433" s="365"/>
      <c r="H433" s="365"/>
      <c r="I433" s="365"/>
      <c r="J433" s="365"/>
      <c r="K433" s="365"/>
      <c r="L433" s="365"/>
      <c r="M433" s="365"/>
      <c r="N433" s="365"/>
      <c r="O433" s="365"/>
      <c r="P433" s="365"/>
      <c r="Q433" s="365"/>
      <c r="R433" s="365"/>
      <c r="S433" s="365"/>
      <c r="T433" s="365"/>
      <c r="U433" s="365"/>
      <c r="V433" s="365"/>
      <c r="W433" s="365"/>
      <c r="X433" s="365"/>
      <c r="Y433" s="365"/>
      <c r="Z433" s="365"/>
      <c r="AA433" s="365"/>
    </row>
    <row r="434" spans="1:27" ht="12" customHeight="1" x14ac:dyDescent="0.25">
      <c r="A434" s="365"/>
      <c r="B434" s="365"/>
      <c r="C434" s="365"/>
      <c r="D434" s="365"/>
      <c r="E434" s="365"/>
      <c r="F434" s="365"/>
      <c r="G434" s="365"/>
      <c r="H434" s="365"/>
      <c r="I434" s="365"/>
      <c r="J434" s="365"/>
      <c r="K434" s="365"/>
      <c r="L434" s="365"/>
      <c r="M434" s="365"/>
      <c r="N434" s="365"/>
      <c r="O434" s="365"/>
      <c r="P434" s="365"/>
      <c r="Q434" s="365"/>
      <c r="R434" s="365"/>
      <c r="S434" s="365"/>
      <c r="T434" s="365"/>
      <c r="U434" s="365"/>
      <c r="V434" s="365"/>
      <c r="W434" s="365"/>
      <c r="X434" s="365"/>
      <c r="Y434" s="365"/>
      <c r="Z434" s="365"/>
      <c r="AA434" s="365"/>
    </row>
    <row r="435" spans="1:27" ht="12" customHeight="1" x14ac:dyDescent="0.25">
      <c r="A435" s="365"/>
      <c r="B435" s="365"/>
      <c r="C435" s="365"/>
      <c r="D435" s="365"/>
      <c r="E435" s="365"/>
      <c r="F435" s="365"/>
      <c r="G435" s="365"/>
      <c r="H435" s="365"/>
      <c r="I435" s="365"/>
      <c r="J435" s="365"/>
      <c r="K435" s="365"/>
      <c r="L435" s="365"/>
      <c r="M435" s="365"/>
      <c r="N435" s="365"/>
      <c r="O435" s="365"/>
      <c r="P435" s="365"/>
      <c r="Q435" s="365"/>
      <c r="R435" s="365"/>
      <c r="S435" s="365"/>
      <c r="T435" s="365"/>
      <c r="U435" s="365"/>
      <c r="V435" s="365"/>
      <c r="W435" s="365"/>
      <c r="X435" s="365"/>
      <c r="Y435" s="365"/>
      <c r="Z435" s="365"/>
      <c r="AA435" s="365"/>
    </row>
    <row r="436" spans="1:27" ht="12" customHeight="1" x14ac:dyDescent="0.25">
      <c r="A436" s="365"/>
      <c r="B436" s="365"/>
      <c r="C436" s="365"/>
      <c r="D436" s="365"/>
      <c r="E436" s="365"/>
      <c r="F436" s="365"/>
      <c r="G436" s="365"/>
      <c r="H436" s="365"/>
      <c r="I436" s="365"/>
      <c r="J436" s="365"/>
      <c r="K436" s="365"/>
      <c r="L436" s="365"/>
      <c r="M436" s="365"/>
      <c r="N436" s="365"/>
      <c r="O436" s="365"/>
      <c r="P436" s="365"/>
      <c r="Q436" s="365"/>
      <c r="R436" s="365"/>
      <c r="S436" s="365"/>
      <c r="T436" s="365"/>
      <c r="U436" s="365"/>
      <c r="V436" s="365"/>
      <c r="W436" s="365"/>
      <c r="X436" s="365"/>
      <c r="Y436" s="365"/>
      <c r="Z436" s="365"/>
      <c r="AA436" s="365"/>
    </row>
    <row r="437" spans="1:27" ht="12" customHeight="1" x14ac:dyDescent="0.25">
      <c r="A437" s="365"/>
      <c r="B437" s="365"/>
      <c r="C437" s="365"/>
      <c r="D437" s="365"/>
      <c r="E437" s="365"/>
      <c r="F437" s="365"/>
      <c r="G437" s="365"/>
      <c r="H437" s="365"/>
      <c r="I437" s="365"/>
      <c r="J437" s="365"/>
      <c r="K437" s="365"/>
      <c r="L437" s="365"/>
      <c r="M437" s="365"/>
      <c r="N437" s="365"/>
      <c r="O437" s="365"/>
      <c r="P437" s="365"/>
      <c r="Q437" s="365"/>
      <c r="R437" s="365"/>
      <c r="S437" s="365"/>
      <c r="T437" s="365"/>
      <c r="U437" s="365"/>
      <c r="V437" s="365"/>
      <c r="W437" s="365"/>
      <c r="X437" s="365"/>
      <c r="Y437" s="365"/>
      <c r="Z437" s="365"/>
      <c r="AA437" s="365"/>
    </row>
    <row r="438" spans="1:27" ht="12" customHeight="1" x14ac:dyDescent="0.25">
      <c r="A438" s="365"/>
      <c r="B438" s="365"/>
      <c r="C438" s="365"/>
      <c r="D438" s="365"/>
      <c r="E438" s="365"/>
      <c r="F438" s="365"/>
      <c r="G438" s="365"/>
      <c r="H438" s="365"/>
      <c r="I438" s="365"/>
      <c r="J438" s="365"/>
      <c r="K438" s="365"/>
      <c r="L438" s="365"/>
      <c r="M438" s="365"/>
      <c r="N438" s="365"/>
      <c r="O438" s="365"/>
      <c r="P438" s="365"/>
      <c r="Q438" s="365"/>
      <c r="R438" s="365"/>
      <c r="S438" s="365"/>
      <c r="T438" s="365"/>
      <c r="U438" s="365"/>
      <c r="V438" s="365"/>
      <c r="W438" s="365"/>
      <c r="X438" s="365"/>
      <c r="Y438" s="365"/>
      <c r="Z438" s="365"/>
      <c r="AA438" s="365"/>
    </row>
    <row r="439" spans="1:27" ht="12" customHeight="1" x14ac:dyDescent="0.25">
      <c r="A439" s="365"/>
      <c r="B439" s="365"/>
      <c r="C439" s="365"/>
      <c r="D439" s="365"/>
      <c r="E439" s="365"/>
      <c r="F439" s="365"/>
      <c r="G439" s="365"/>
      <c r="H439" s="365"/>
      <c r="I439" s="365"/>
      <c r="J439" s="365"/>
      <c r="K439" s="365"/>
      <c r="L439" s="365"/>
      <c r="M439" s="365"/>
      <c r="N439" s="365"/>
      <c r="O439" s="365"/>
      <c r="P439" s="365"/>
      <c r="Q439" s="365"/>
      <c r="R439" s="365"/>
      <c r="S439" s="365"/>
      <c r="T439" s="365"/>
      <c r="U439" s="365"/>
      <c r="V439" s="365"/>
      <c r="W439" s="365"/>
      <c r="X439" s="365"/>
      <c r="Y439" s="365"/>
      <c r="Z439" s="365"/>
      <c r="AA439" s="365"/>
    </row>
    <row r="440" spans="1:27" ht="12" customHeight="1" x14ac:dyDescent="0.25">
      <c r="A440" s="365"/>
      <c r="B440" s="365"/>
      <c r="C440" s="365"/>
      <c r="D440" s="365"/>
      <c r="E440" s="365"/>
      <c r="F440" s="365"/>
      <c r="G440" s="365"/>
      <c r="H440" s="365"/>
      <c r="I440" s="365"/>
      <c r="J440" s="365"/>
      <c r="K440" s="365"/>
      <c r="L440" s="365"/>
      <c r="M440" s="365"/>
      <c r="N440" s="365"/>
      <c r="O440" s="365"/>
      <c r="P440" s="365"/>
      <c r="Q440" s="365"/>
      <c r="R440" s="365"/>
      <c r="S440" s="365"/>
      <c r="T440" s="365"/>
      <c r="U440" s="365"/>
      <c r="V440" s="365"/>
      <c r="W440" s="365"/>
      <c r="X440" s="365"/>
      <c r="Y440" s="365"/>
      <c r="Z440" s="365"/>
      <c r="AA440" s="365"/>
    </row>
    <row r="441" spans="1:27" ht="12" customHeight="1" x14ac:dyDescent="0.25">
      <c r="A441" s="365"/>
      <c r="B441" s="365"/>
      <c r="C441" s="365"/>
      <c r="D441" s="365"/>
      <c r="E441" s="365"/>
      <c r="F441" s="365"/>
      <c r="G441" s="365"/>
      <c r="H441" s="365"/>
      <c r="I441" s="365"/>
      <c r="J441" s="365"/>
      <c r="K441" s="365"/>
      <c r="L441" s="365"/>
      <c r="M441" s="365"/>
      <c r="N441" s="365"/>
      <c r="O441" s="365"/>
      <c r="P441" s="365"/>
      <c r="Q441" s="365"/>
      <c r="R441" s="365"/>
      <c r="S441" s="365"/>
      <c r="T441" s="365"/>
      <c r="U441" s="365"/>
      <c r="V441" s="365"/>
      <c r="W441" s="365"/>
      <c r="X441" s="365"/>
      <c r="Y441" s="365"/>
      <c r="Z441" s="365"/>
      <c r="AA441" s="365"/>
    </row>
    <row r="442" spans="1:27" ht="12" customHeight="1" x14ac:dyDescent="0.25">
      <c r="A442" s="365"/>
      <c r="B442" s="365"/>
      <c r="C442" s="365"/>
      <c r="D442" s="365"/>
      <c r="E442" s="365"/>
      <c r="F442" s="365"/>
      <c r="G442" s="365"/>
      <c r="H442" s="365"/>
      <c r="I442" s="365"/>
      <c r="J442" s="365"/>
      <c r="K442" s="365"/>
      <c r="L442" s="365"/>
      <c r="M442" s="365"/>
      <c r="N442" s="365"/>
      <c r="O442" s="365"/>
      <c r="P442" s="365"/>
      <c r="Q442" s="365"/>
      <c r="R442" s="365"/>
      <c r="S442" s="365"/>
      <c r="T442" s="365"/>
      <c r="U442" s="365"/>
      <c r="V442" s="365"/>
      <c r="W442" s="365"/>
      <c r="X442" s="365"/>
      <c r="Y442" s="365"/>
      <c r="Z442" s="365"/>
      <c r="AA442" s="365"/>
    </row>
    <row r="443" spans="1:27" ht="12" customHeight="1" x14ac:dyDescent="0.25">
      <c r="A443" s="365"/>
      <c r="B443" s="365"/>
      <c r="C443" s="365"/>
      <c r="D443" s="365"/>
      <c r="E443" s="365"/>
      <c r="F443" s="365"/>
      <c r="G443" s="365"/>
      <c r="H443" s="365"/>
      <c r="I443" s="365"/>
      <c r="J443" s="365"/>
      <c r="K443" s="365"/>
      <c r="L443" s="365"/>
      <c r="M443" s="365"/>
      <c r="N443" s="365"/>
      <c r="O443" s="365"/>
      <c r="P443" s="365"/>
      <c r="Q443" s="365"/>
      <c r="R443" s="365"/>
      <c r="S443" s="365"/>
      <c r="T443" s="365"/>
      <c r="U443" s="365"/>
      <c r="V443" s="365"/>
      <c r="W443" s="365"/>
      <c r="X443" s="365"/>
      <c r="Y443" s="365"/>
      <c r="Z443" s="365"/>
      <c r="AA443" s="365"/>
    </row>
    <row r="444" spans="1:27" ht="12" customHeight="1" x14ac:dyDescent="0.25">
      <c r="A444" s="365"/>
      <c r="B444" s="365"/>
      <c r="C444" s="365"/>
      <c r="D444" s="365"/>
      <c r="E444" s="365"/>
      <c r="F444" s="365"/>
      <c r="G444" s="365"/>
      <c r="H444" s="365"/>
      <c r="I444" s="365"/>
      <c r="J444" s="365"/>
      <c r="K444" s="365"/>
      <c r="L444" s="365"/>
      <c r="M444" s="365"/>
      <c r="N444" s="365"/>
      <c r="O444" s="365"/>
      <c r="P444" s="365"/>
      <c r="Q444" s="365"/>
      <c r="R444" s="365"/>
      <c r="S444" s="365"/>
      <c r="T444" s="365"/>
      <c r="U444" s="365"/>
      <c r="V444" s="365"/>
      <c r="W444" s="365"/>
      <c r="X444" s="365"/>
      <c r="Y444" s="365"/>
      <c r="Z444" s="365"/>
      <c r="AA444" s="365"/>
    </row>
    <row r="445" spans="1:27" ht="12" customHeight="1" x14ac:dyDescent="0.25">
      <c r="A445" s="365"/>
      <c r="B445" s="365"/>
      <c r="C445" s="365"/>
      <c r="D445" s="365"/>
      <c r="E445" s="365"/>
      <c r="F445" s="365"/>
      <c r="G445" s="365"/>
      <c r="H445" s="365"/>
      <c r="I445" s="365"/>
      <c r="J445" s="365"/>
      <c r="K445" s="365"/>
      <c r="L445" s="365"/>
      <c r="M445" s="365"/>
      <c r="N445" s="365"/>
      <c r="O445" s="365"/>
      <c r="P445" s="365"/>
      <c r="Q445" s="365"/>
      <c r="R445" s="365"/>
      <c r="S445" s="365"/>
      <c r="T445" s="365"/>
      <c r="U445" s="365"/>
      <c r="V445" s="365"/>
      <c r="W445" s="365"/>
      <c r="X445" s="365"/>
      <c r="Y445" s="365"/>
      <c r="Z445" s="365"/>
      <c r="AA445" s="365"/>
    </row>
    <row r="446" spans="1:27" ht="12" customHeight="1" x14ac:dyDescent="0.25">
      <c r="A446" s="365"/>
      <c r="B446" s="365"/>
      <c r="C446" s="365"/>
      <c r="D446" s="365"/>
      <c r="E446" s="365"/>
      <c r="F446" s="365"/>
      <c r="G446" s="365"/>
      <c r="H446" s="365"/>
      <c r="I446" s="365"/>
      <c r="J446" s="365"/>
      <c r="K446" s="365"/>
      <c r="L446" s="365"/>
      <c r="M446" s="365"/>
      <c r="N446" s="365"/>
      <c r="O446" s="365"/>
      <c r="P446" s="365"/>
      <c r="Q446" s="365"/>
      <c r="R446" s="365"/>
      <c r="S446" s="365"/>
      <c r="T446" s="365"/>
      <c r="U446" s="365"/>
      <c r="V446" s="365"/>
      <c r="W446" s="365"/>
      <c r="X446" s="365"/>
      <c r="Y446" s="365"/>
      <c r="Z446" s="365"/>
      <c r="AA446" s="365"/>
    </row>
    <row r="447" spans="1:27" ht="12" customHeight="1" x14ac:dyDescent="0.25">
      <c r="A447" s="365"/>
      <c r="B447" s="365"/>
      <c r="C447" s="365"/>
      <c r="D447" s="365"/>
      <c r="E447" s="365"/>
      <c r="F447" s="365"/>
      <c r="G447" s="365"/>
      <c r="H447" s="365"/>
      <c r="I447" s="365"/>
      <c r="J447" s="365"/>
      <c r="K447" s="365"/>
      <c r="L447" s="365"/>
      <c r="M447" s="365"/>
      <c r="N447" s="365"/>
      <c r="O447" s="365"/>
      <c r="P447" s="365"/>
      <c r="Q447" s="365"/>
      <c r="R447" s="365"/>
      <c r="S447" s="365"/>
      <c r="T447" s="365"/>
      <c r="U447" s="365"/>
      <c r="V447" s="365"/>
      <c r="W447" s="365"/>
      <c r="X447" s="365"/>
      <c r="Y447" s="365"/>
      <c r="Z447" s="365"/>
      <c r="AA447" s="365"/>
    </row>
    <row r="448" spans="1:27" ht="12" customHeight="1" x14ac:dyDescent="0.25">
      <c r="A448" s="365"/>
      <c r="B448" s="365"/>
      <c r="C448" s="365"/>
      <c r="D448" s="365"/>
      <c r="E448" s="365"/>
      <c r="F448" s="365"/>
      <c r="G448" s="365"/>
      <c r="H448" s="365"/>
      <c r="I448" s="365"/>
      <c r="J448" s="365"/>
      <c r="K448" s="365"/>
      <c r="L448" s="365"/>
      <c r="M448" s="365"/>
      <c r="N448" s="365"/>
      <c r="O448" s="365"/>
      <c r="P448" s="365"/>
      <c r="Q448" s="365"/>
      <c r="R448" s="365"/>
      <c r="S448" s="365"/>
      <c r="T448" s="365"/>
      <c r="U448" s="365"/>
      <c r="V448" s="365"/>
      <c r="W448" s="365"/>
      <c r="X448" s="365"/>
      <c r="Y448" s="365"/>
      <c r="Z448" s="365"/>
      <c r="AA448" s="365"/>
    </row>
    <row r="449" spans="1:27" ht="12" customHeight="1" x14ac:dyDescent="0.25">
      <c r="A449" s="365"/>
      <c r="B449" s="365"/>
      <c r="C449" s="365"/>
      <c r="D449" s="365"/>
      <c r="E449" s="365"/>
      <c r="F449" s="365"/>
      <c r="G449" s="365"/>
      <c r="H449" s="365"/>
      <c r="I449" s="365"/>
      <c r="J449" s="365"/>
      <c r="K449" s="365"/>
      <c r="L449" s="365"/>
      <c r="M449" s="365"/>
      <c r="N449" s="365"/>
      <c r="O449" s="365"/>
      <c r="P449" s="365"/>
      <c r="Q449" s="365"/>
      <c r="R449" s="365"/>
      <c r="S449" s="365"/>
      <c r="T449" s="365"/>
      <c r="U449" s="365"/>
      <c r="V449" s="365"/>
      <c r="W449" s="365"/>
      <c r="X449" s="365"/>
      <c r="Y449" s="365"/>
      <c r="Z449" s="365"/>
      <c r="AA449" s="365"/>
    </row>
    <row r="450" spans="1:27" ht="12" customHeight="1" x14ac:dyDescent="0.25">
      <c r="A450" s="365"/>
      <c r="B450" s="365"/>
      <c r="C450" s="365"/>
      <c r="D450" s="365"/>
      <c r="E450" s="365"/>
      <c r="F450" s="365"/>
      <c r="G450" s="365"/>
      <c r="H450" s="365"/>
      <c r="I450" s="365"/>
      <c r="J450" s="365"/>
      <c r="K450" s="365"/>
      <c r="L450" s="365"/>
      <c r="M450" s="365"/>
      <c r="N450" s="365"/>
      <c r="O450" s="365"/>
      <c r="P450" s="365"/>
      <c r="Q450" s="365"/>
      <c r="R450" s="365"/>
      <c r="S450" s="365"/>
      <c r="T450" s="365"/>
      <c r="U450" s="365"/>
      <c r="V450" s="365"/>
      <c r="W450" s="365"/>
      <c r="X450" s="365"/>
      <c r="Y450" s="365"/>
      <c r="Z450" s="365"/>
      <c r="AA450" s="365"/>
    </row>
    <row r="451" spans="1:27" ht="12" customHeight="1" x14ac:dyDescent="0.25">
      <c r="A451" s="365"/>
      <c r="B451" s="365"/>
      <c r="C451" s="365"/>
      <c r="D451" s="365"/>
      <c r="E451" s="365"/>
      <c r="F451" s="365"/>
      <c r="G451" s="365"/>
      <c r="H451" s="365"/>
      <c r="I451" s="365"/>
      <c r="J451" s="365"/>
      <c r="K451" s="365"/>
      <c r="L451" s="365"/>
      <c r="M451" s="365"/>
      <c r="N451" s="365"/>
      <c r="O451" s="365"/>
      <c r="P451" s="365"/>
      <c r="Q451" s="365"/>
      <c r="R451" s="365"/>
      <c r="S451" s="365"/>
      <c r="T451" s="365"/>
      <c r="U451" s="365"/>
      <c r="V451" s="365"/>
      <c r="W451" s="365"/>
      <c r="X451" s="365"/>
      <c r="Y451" s="365"/>
      <c r="Z451" s="365"/>
      <c r="AA451" s="365"/>
    </row>
    <row r="452" spans="1:27" ht="12" customHeight="1" x14ac:dyDescent="0.25">
      <c r="A452" s="365"/>
      <c r="B452" s="365"/>
      <c r="C452" s="365"/>
      <c r="D452" s="365"/>
      <c r="E452" s="365"/>
      <c r="F452" s="365"/>
      <c r="G452" s="365"/>
      <c r="H452" s="365"/>
      <c r="I452" s="365"/>
      <c r="J452" s="365"/>
      <c r="K452" s="365"/>
      <c r="L452" s="365"/>
      <c r="M452" s="365"/>
      <c r="N452" s="365"/>
      <c r="O452" s="365"/>
      <c r="P452" s="365"/>
      <c r="Q452" s="365"/>
      <c r="R452" s="365"/>
      <c r="S452" s="365"/>
      <c r="T452" s="365"/>
      <c r="U452" s="365"/>
      <c r="V452" s="365"/>
      <c r="W452" s="365"/>
      <c r="X452" s="365"/>
      <c r="Y452" s="365"/>
      <c r="Z452" s="365"/>
      <c r="AA452" s="365"/>
    </row>
    <row r="453" spans="1:27" ht="12" customHeight="1" x14ac:dyDescent="0.25">
      <c r="A453" s="365"/>
      <c r="B453" s="365"/>
      <c r="C453" s="365"/>
      <c r="D453" s="365"/>
      <c r="E453" s="365"/>
      <c r="F453" s="365"/>
      <c r="G453" s="365"/>
      <c r="H453" s="365"/>
      <c r="I453" s="365"/>
      <c r="J453" s="365"/>
      <c r="K453" s="365"/>
      <c r="L453" s="365"/>
      <c r="M453" s="365"/>
      <c r="N453" s="365"/>
      <c r="O453" s="365"/>
      <c r="P453" s="365"/>
      <c r="Q453" s="365"/>
      <c r="R453" s="365"/>
      <c r="S453" s="365"/>
      <c r="T453" s="365"/>
      <c r="U453" s="365"/>
      <c r="V453" s="365"/>
      <c r="W453" s="365"/>
      <c r="X453" s="365"/>
      <c r="Y453" s="365"/>
      <c r="Z453" s="365"/>
      <c r="AA453" s="365"/>
    </row>
    <row r="454" spans="1:27" ht="12" customHeight="1" x14ac:dyDescent="0.25">
      <c r="A454" s="365"/>
      <c r="B454" s="365"/>
      <c r="C454" s="365"/>
      <c r="D454" s="365"/>
      <c r="E454" s="365"/>
      <c r="F454" s="365"/>
      <c r="G454" s="365"/>
      <c r="H454" s="365"/>
      <c r="I454" s="365"/>
      <c r="J454" s="365"/>
      <c r="K454" s="365"/>
      <c r="L454" s="365"/>
      <c r="M454" s="365"/>
      <c r="N454" s="365"/>
      <c r="O454" s="365"/>
      <c r="P454" s="365"/>
      <c r="Q454" s="365"/>
      <c r="R454" s="365"/>
      <c r="S454" s="365"/>
      <c r="T454" s="365"/>
      <c r="U454" s="365"/>
      <c r="V454" s="365"/>
      <c r="W454" s="365"/>
      <c r="X454" s="365"/>
      <c r="Y454" s="365"/>
      <c r="Z454" s="365"/>
      <c r="AA454" s="365"/>
    </row>
    <row r="455" spans="1:27" ht="12" customHeight="1" x14ac:dyDescent="0.25">
      <c r="A455" s="365"/>
      <c r="B455" s="365"/>
      <c r="C455" s="365"/>
      <c r="D455" s="365"/>
      <c r="E455" s="365"/>
      <c r="F455" s="365"/>
      <c r="G455" s="365"/>
      <c r="H455" s="365"/>
      <c r="I455" s="365"/>
      <c r="J455" s="365"/>
      <c r="K455" s="365"/>
      <c r="L455" s="365"/>
      <c r="M455" s="365"/>
      <c r="N455" s="365"/>
      <c r="O455" s="365"/>
      <c r="P455" s="365"/>
      <c r="Q455" s="365"/>
      <c r="R455" s="365"/>
      <c r="S455" s="365"/>
      <c r="T455" s="365"/>
      <c r="U455" s="365"/>
      <c r="V455" s="365"/>
      <c r="W455" s="365"/>
      <c r="X455" s="365"/>
      <c r="Y455" s="365"/>
      <c r="Z455" s="365"/>
      <c r="AA455" s="365"/>
    </row>
    <row r="456" spans="1:27" ht="12" customHeight="1" x14ac:dyDescent="0.25">
      <c r="A456" s="365"/>
      <c r="B456" s="365"/>
      <c r="C456" s="365"/>
      <c r="D456" s="365"/>
      <c r="E456" s="365"/>
      <c r="F456" s="365"/>
      <c r="G456" s="365"/>
      <c r="H456" s="365"/>
      <c r="I456" s="365"/>
      <c r="J456" s="365"/>
      <c r="K456" s="365"/>
      <c r="L456" s="365"/>
      <c r="M456" s="365"/>
      <c r="N456" s="365"/>
      <c r="O456" s="365"/>
      <c r="P456" s="365"/>
      <c r="Q456" s="365"/>
      <c r="R456" s="365"/>
      <c r="S456" s="365"/>
      <c r="T456" s="365"/>
      <c r="U456" s="365"/>
      <c r="V456" s="365"/>
      <c r="W456" s="365"/>
      <c r="X456" s="365"/>
      <c r="Y456" s="365"/>
      <c r="Z456" s="365"/>
      <c r="AA456" s="365"/>
    </row>
    <row r="457" spans="1:27" ht="12" customHeight="1" x14ac:dyDescent="0.25">
      <c r="A457" s="365"/>
      <c r="B457" s="365"/>
      <c r="C457" s="365"/>
      <c r="D457" s="365"/>
      <c r="E457" s="365"/>
      <c r="F457" s="365"/>
      <c r="G457" s="365"/>
      <c r="H457" s="365"/>
      <c r="I457" s="365"/>
      <c r="J457" s="365"/>
      <c r="K457" s="365"/>
      <c r="L457" s="365"/>
      <c r="M457" s="365"/>
      <c r="N457" s="365"/>
      <c r="O457" s="365"/>
      <c r="P457" s="365"/>
      <c r="Q457" s="365"/>
      <c r="R457" s="365"/>
      <c r="S457" s="365"/>
      <c r="T457" s="365"/>
      <c r="U457" s="365"/>
      <c r="V457" s="365"/>
      <c r="W457" s="365"/>
      <c r="X457" s="365"/>
      <c r="Y457" s="365"/>
      <c r="Z457" s="365"/>
      <c r="AA457" s="365"/>
    </row>
    <row r="458" spans="1:27" ht="12" customHeight="1" x14ac:dyDescent="0.25">
      <c r="A458" s="365"/>
      <c r="B458" s="365"/>
      <c r="C458" s="365"/>
      <c r="D458" s="365"/>
      <c r="E458" s="365"/>
      <c r="F458" s="365"/>
      <c r="G458" s="365"/>
      <c r="H458" s="365"/>
      <c r="I458" s="365"/>
      <c r="J458" s="365"/>
      <c r="K458" s="365"/>
      <c r="L458" s="365"/>
      <c r="M458" s="365"/>
      <c r="N458" s="365"/>
      <c r="O458" s="365"/>
      <c r="P458" s="365"/>
      <c r="Q458" s="365"/>
      <c r="R458" s="365"/>
      <c r="S458" s="365"/>
      <c r="T458" s="365"/>
      <c r="U458" s="365"/>
      <c r="V458" s="365"/>
      <c r="W458" s="365"/>
      <c r="X458" s="365"/>
      <c r="Y458" s="365"/>
      <c r="Z458" s="365"/>
      <c r="AA458" s="365"/>
    </row>
    <row r="459" spans="1:27" ht="12" customHeight="1" x14ac:dyDescent="0.25">
      <c r="A459" s="365"/>
      <c r="B459" s="365"/>
      <c r="C459" s="365"/>
      <c r="D459" s="365"/>
      <c r="E459" s="365"/>
      <c r="F459" s="365"/>
      <c r="G459" s="365"/>
      <c r="H459" s="365"/>
      <c r="I459" s="365"/>
      <c r="J459" s="365"/>
      <c r="K459" s="365"/>
      <c r="L459" s="365"/>
      <c r="M459" s="365"/>
      <c r="N459" s="365"/>
      <c r="O459" s="365"/>
      <c r="P459" s="365"/>
      <c r="Q459" s="365"/>
      <c r="R459" s="365"/>
      <c r="S459" s="365"/>
      <c r="T459" s="365"/>
      <c r="U459" s="365"/>
      <c r="V459" s="365"/>
      <c r="W459" s="365"/>
      <c r="X459" s="365"/>
      <c r="Y459" s="365"/>
      <c r="Z459" s="365"/>
      <c r="AA459" s="365"/>
    </row>
    <row r="460" spans="1:27" ht="12" customHeight="1" x14ac:dyDescent="0.25">
      <c r="A460" s="365"/>
      <c r="B460" s="365"/>
      <c r="C460" s="365"/>
      <c r="D460" s="365"/>
      <c r="E460" s="365"/>
      <c r="F460" s="365"/>
      <c r="G460" s="365"/>
      <c r="H460" s="365"/>
      <c r="I460" s="365"/>
      <c r="J460" s="365"/>
      <c r="K460" s="365"/>
      <c r="L460" s="365"/>
      <c r="M460" s="365"/>
      <c r="N460" s="365"/>
      <c r="O460" s="365"/>
      <c r="P460" s="365"/>
      <c r="Q460" s="365"/>
      <c r="R460" s="365"/>
      <c r="S460" s="365"/>
      <c r="T460" s="365"/>
      <c r="U460" s="365"/>
      <c r="V460" s="365"/>
      <c r="W460" s="365"/>
      <c r="X460" s="365"/>
      <c r="Y460" s="365"/>
      <c r="Z460" s="365"/>
      <c r="AA460" s="365"/>
    </row>
    <row r="461" spans="1:27" ht="12" customHeight="1" x14ac:dyDescent="0.25">
      <c r="A461" s="365"/>
      <c r="B461" s="365"/>
      <c r="C461" s="365"/>
      <c r="D461" s="365"/>
      <c r="E461" s="365"/>
      <c r="F461" s="365"/>
      <c r="G461" s="365"/>
      <c r="H461" s="365"/>
      <c r="I461" s="365"/>
      <c r="J461" s="365"/>
      <c r="K461" s="365"/>
      <c r="L461" s="365"/>
      <c r="M461" s="365"/>
      <c r="N461" s="365"/>
      <c r="O461" s="365"/>
      <c r="P461" s="365"/>
      <c r="Q461" s="365"/>
      <c r="R461" s="365"/>
      <c r="S461" s="365"/>
      <c r="T461" s="365"/>
      <c r="U461" s="365"/>
      <c r="V461" s="365"/>
      <c r="W461" s="365"/>
      <c r="X461" s="365"/>
      <c r="Y461" s="365"/>
      <c r="Z461" s="365"/>
      <c r="AA461" s="365"/>
    </row>
    <row r="462" spans="1:27" ht="12" customHeight="1" x14ac:dyDescent="0.25">
      <c r="A462" s="365"/>
      <c r="B462" s="365"/>
      <c r="C462" s="365"/>
      <c r="D462" s="365"/>
      <c r="E462" s="365"/>
      <c r="F462" s="365"/>
      <c r="G462" s="365"/>
      <c r="H462" s="365"/>
      <c r="I462" s="365"/>
      <c r="J462" s="365"/>
      <c r="K462" s="365"/>
      <c r="L462" s="365"/>
      <c r="M462" s="365"/>
      <c r="N462" s="365"/>
      <c r="O462" s="365"/>
      <c r="P462" s="365"/>
      <c r="Q462" s="365"/>
      <c r="R462" s="365"/>
      <c r="S462" s="365"/>
      <c r="T462" s="365"/>
      <c r="U462" s="365"/>
      <c r="V462" s="365"/>
      <c r="W462" s="365"/>
      <c r="X462" s="365"/>
      <c r="Y462" s="365"/>
      <c r="Z462" s="365"/>
      <c r="AA462" s="365"/>
    </row>
    <row r="463" spans="1:27" ht="12" customHeight="1" x14ac:dyDescent="0.25">
      <c r="A463" s="365"/>
      <c r="B463" s="365"/>
      <c r="C463" s="365"/>
      <c r="D463" s="365"/>
      <c r="E463" s="365"/>
      <c r="F463" s="365"/>
      <c r="G463" s="365"/>
      <c r="H463" s="365"/>
      <c r="I463" s="365"/>
      <c r="J463" s="365"/>
      <c r="K463" s="365"/>
      <c r="L463" s="365"/>
      <c r="M463" s="365"/>
      <c r="N463" s="365"/>
      <c r="O463" s="365"/>
      <c r="P463" s="365"/>
      <c r="Q463" s="365"/>
      <c r="R463" s="365"/>
      <c r="S463" s="365"/>
      <c r="T463" s="365"/>
      <c r="U463" s="365"/>
      <c r="V463" s="365"/>
      <c r="W463" s="365"/>
      <c r="X463" s="365"/>
      <c r="Y463" s="365"/>
      <c r="Z463" s="365"/>
      <c r="AA463" s="365"/>
    </row>
    <row r="464" spans="1:27" ht="12" customHeight="1" x14ac:dyDescent="0.25">
      <c r="A464" s="365"/>
      <c r="B464" s="365"/>
      <c r="C464" s="365"/>
      <c r="D464" s="365"/>
      <c r="E464" s="365"/>
      <c r="F464" s="365"/>
      <c r="G464" s="365"/>
      <c r="H464" s="365"/>
      <c r="I464" s="365"/>
      <c r="J464" s="365"/>
      <c r="K464" s="365"/>
      <c r="L464" s="365"/>
      <c r="M464" s="365"/>
      <c r="N464" s="365"/>
      <c r="O464" s="365"/>
      <c r="P464" s="365"/>
      <c r="Q464" s="365"/>
      <c r="R464" s="365"/>
      <c r="S464" s="365"/>
      <c r="T464" s="365"/>
      <c r="U464" s="365"/>
      <c r="V464" s="365"/>
      <c r="W464" s="365"/>
      <c r="X464" s="365"/>
      <c r="Y464" s="365"/>
      <c r="Z464" s="365"/>
      <c r="AA464" s="365"/>
    </row>
    <row r="465" spans="1:27" ht="12" customHeight="1" x14ac:dyDescent="0.25">
      <c r="A465" s="365"/>
      <c r="B465" s="365"/>
      <c r="C465" s="365"/>
      <c r="D465" s="365"/>
      <c r="E465" s="365"/>
      <c r="F465" s="365"/>
      <c r="G465" s="365"/>
      <c r="H465" s="365"/>
      <c r="I465" s="365"/>
      <c r="J465" s="365"/>
      <c r="K465" s="365"/>
      <c r="L465" s="365"/>
      <c r="M465" s="365"/>
      <c r="N465" s="365"/>
      <c r="O465" s="365"/>
      <c r="P465" s="365"/>
      <c r="Q465" s="365"/>
      <c r="R465" s="365"/>
      <c r="S465" s="365"/>
      <c r="T465" s="365"/>
      <c r="U465" s="365"/>
      <c r="V465" s="365"/>
      <c r="W465" s="365"/>
      <c r="X465" s="365"/>
      <c r="Y465" s="365"/>
      <c r="Z465" s="365"/>
      <c r="AA465" s="365"/>
    </row>
    <row r="466" spans="1:27" ht="12" customHeight="1" x14ac:dyDescent="0.25">
      <c r="A466" s="365"/>
      <c r="B466" s="365"/>
      <c r="C466" s="365"/>
      <c r="D466" s="365"/>
      <c r="E466" s="365"/>
      <c r="F466" s="365"/>
      <c r="G466" s="365"/>
      <c r="H466" s="365"/>
      <c r="I466" s="365"/>
      <c r="J466" s="365"/>
      <c r="K466" s="365"/>
      <c r="L466" s="365"/>
      <c r="M466" s="365"/>
      <c r="N466" s="365"/>
      <c r="O466" s="365"/>
      <c r="P466" s="365"/>
      <c r="Q466" s="365"/>
      <c r="R466" s="365"/>
      <c r="S466" s="365"/>
      <c r="T466" s="365"/>
      <c r="U466" s="365"/>
      <c r="V466" s="365"/>
      <c r="W466" s="365"/>
      <c r="X466" s="365"/>
      <c r="Y466" s="365"/>
      <c r="Z466" s="365"/>
      <c r="AA466" s="365"/>
    </row>
    <row r="467" spans="1:27" ht="12" customHeight="1" x14ac:dyDescent="0.25">
      <c r="A467" s="365"/>
      <c r="B467" s="365"/>
      <c r="C467" s="365"/>
      <c r="D467" s="365"/>
      <c r="E467" s="365"/>
      <c r="F467" s="365"/>
      <c r="G467" s="365"/>
      <c r="H467" s="365"/>
      <c r="I467" s="365"/>
      <c r="J467" s="365"/>
      <c r="K467" s="365"/>
      <c r="L467" s="365"/>
      <c r="M467" s="365"/>
      <c r="N467" s="365"/>
      <c r="O467" s="365"/>
      <c r="P467" s="365"/>
      <c r="Q467" s="365"/>
      <c r="R467" s="365"/>
      <c r="S467" s="365"/>
      <c r="T467" s="365"/>
      <c r="U467" s="365"/>
      <c r="V467" s="365"/>
      <c r="W467" s="365"/>
      <c r="X467" s="365"/>
      <c r="Y467" s="365"/>
      <c r="Z467" s="365"/>
      <c r="AA467" s="365"/>
    </row>
    <row r="468" spans="1:27" ht="12" customHeight="1" x14ac:dyDescent="0.25">
      <c r="A468" s="365"/>
      <c r="B468" s="365"/>
      <c r="C468" s="365"/>
      <c r="D468" s="365"/>
      <c r="E468" s="365"/>
      <c r="F468" s="365"/>
      <c r="G468" s="365"/>
      <c r="H468" s="365"/>
      <c r="I468" s="365"/>
      <c r="J468" s="365"/>
      <c r="K468" s="365"/>
      <c r="L468" s="365"/>
      <c r="M468" s="365"/>
      <c r="N468" s="365"/>
      <c r="O468" s="365"/>
      <c r="P468" s="365"/>
      <c r="Q468" s="365"/>
      <c r="R468" s="365"/>
      <c r="S468" s="365"/>
      <c r="T468" s="365"/>
      <c r="U468" s="365"/>
      <c r="V468" s="365"/>
      <c r="W468" s="365"/>
      <c r="X468" s="365"/>
      <c r="Y468" s="365"/>
      <c r="Z468" s="365"/>
      <c r="AA468" s="365"/>
    </row>
    <row r="469" spans="1:27" ht="12" customHeight="1" x14ac:dyDescent="0.25">
      <c r="A469" s="365"/>
      <c r="B469" s="365"/>
      <c r="C469" s="365"/>
      <c r="D469" s="365"/>
      <c r="E469" s="365"/>
      <c r="F469" s="365"/>
      <c r="G469" s="365"/>
      <c r="H469" s="365"/>
      <c r="I469" s="365"/>
      <c r="J469" s="365"/>
      <c r="K469" s="365"/>
      <c r="L469" s="365"/>
      <c r="M469" s="365"/>
      <c r="N469" s="365"/>
      <c r="O469" s="365"/>
      <c r="P469" s="365"/>
      <c r="Q469" s="365"/>
      <c r="R469" s="365"/>
      <c r="S469" s="365"/>
      <c r="T469" s="365"/>
      <c r="U469" s="365"/>
      <c r="V469" s="365"/>
      <c r="W469" s="365"/>
      <c r="X469" s="365"/>
      <c r="Y469" s="365"/>
      <c r="Z469" s="365"/>
      <c r="AA469" s="365"/>
    </row>
    <row r="470" spans="1:27" ht="12" customHeight="1" x14ac:dyDescent="0.25">
      <c r="A470" s="365"/>
      <c r="B470" s="365"/>
      <c r="C470" s="365"/>
      <c r="D470" s="365"/>
      <c r="E470" s="365"/>
      <c r="F470" s="365"/>
      <c r="G470" s="365"/>
      <c r="H470" s="365"/>
      <c r="I470" s="365"/>
      <c r="J470" s="365"/>
      <c r="K470" s="365"/>
      <c r="L470" s="365"/>
      <c r="M470" s="365"/>
      <c r="N470" s="365"/>
      <c r="O470" s="365"/>
      <c r="P470" s="365"/>
      <c r="Q470" s="365"/>
      <c r="R470" s="365"/>
      <c r="S470" s="365"/>
      <c r="T470" s="365"/>
      <c r="U470" s="365"/>
      <c r="V470" s="365"/>
      <c r="W470" s="365"/>
      <c r="X470" s="365"/>
      <c r="Y470" s="365"/>
      <c r="Z470" s="365"/>
      <c r="AA470" s="365"/>
    </row>
    <row r="471" spans="1:27" ht="12" customHeight="1" x14ac:dyDescent="0.25">
      <c r="A471" s="365"/>
      <c r="B471" s="365"/>
      <c r="C471" s="365"/>
      <c r="D471" s="365"/>
      <c r="E471" s="365"/>
      <c r="F471" s="365"/>
      <c r="G471" s="365"/>
      <c r="H471" s="365"/>
      <c r="I471" s="365"/>
      <c r="J471" s="365"/>
      <c r="K471" s="365"/>
      <c r="L471" s="365"/>
      <c r="M471" s="365"/>
      <c r="N471" s="365"/>
      <c r="O471" s="365"/>
      <c r="P471" s="365"/>
      <c r="Q471" s="365"/>
      <c r="R471" s="365"/>
      <c r="S471" s="365"/>
      <c r="T471" s="365"/>
      <c r="U471" s="365"/>
      <c r="V471" s="365"/>
      <c r="W471" s="365"/>
      <c r="X471" s="365"/>
      <c r="Y471" s="365"/>
      <c r="Z471" s="365"/>
      <c r="AA471" s="365"/>
    </row>
    <row r="472" spans="1:27" ht="12" customHeight="1" x14ac:dyDescent="0.25">
      <c r="A472" s="365"/>
      <c r="B472" s="365"/>
      <c r="C472" s="365"/>
      <c r="D472" s="365"/>
      <c r="E472" s="365"/>
      <c r="F472" s="365"/>
      <c r="G472" s="365"/>
      <c r="H472" s="365"/>
      <c r="I472" s="365"/>
      <c r="J472" s="365"/>
      <c r="K472" s="365"/>
      <c r="L472" s="365"/>
      <c r="M472" s="365"/>
      <c r="N472" s="365"/>
      <c r="O472" s="365"/>
      <c r="P472" s="365"/>
      <c r="Q472" s="365"/>
      <c r="R472" s="365"/>
      <c r="S472" s="365"/>
      <c r="T472" s="365"/>
      <c r="U472" s="365"/>
      <c r="V472" s="365"/>
      <c r="W472" s="365"/>
      <c r="X472" s="365"/>
      <c r="Y472" s="365"/>
      <c r="Z472" s="365"/>
      <c r="AA472" s="365"/>
    </row>
    <row r="473" spans="1:27" ht="12" customHeight="1" x14ac:dyDescent="0.25">
      <c r="A473" s="365"/>
      <c r="B473" s="365"/>
      <c r="C473" s="365"/>
      <c r="D473" s="365"/>
      <c r="E473" s="365"/>
      <c r="F473" s="365"/>
      <c r="G473" s="365"/>
      <c r="H473" s="365"/>
      <c r="I473" s="365"/>
      <c r="J473" s="365"/>
      <c r="K473" s="365"/>
      <c r="L473" s="365"/>
      <c r="M473" s="365"/>
      <c r="N473" s="365"/>
      <c r="O473" s="365"/>
      <c r="P473" s="365"/>
      <c r="Q473" s="365"/>
      <c r="R473" s="365"/>
      <c r="S473" s="365"/>
      <c r="T473" s="365"/>
      <c r="U473" s="365"/>
      <c r="V473" s="365"/>
      <c r="W473" s="365"/>
      <c r="X473" s="365"/>
      <c r="Y473" s="365"/>
      <c r="Z473" s="365"/>
      <c r="AA473" s="365"/>
    </row>
    <row r="474" spans="1:27" ht="12" customHeight="1" x14ac:dyDescent="0.25">
      <c r="A474" s="365"/>
      <c r="B474" s="365"/>
      <c r="C474" s="365"/>
      <c r="D474" s="365"/>
      <c r="E474" s="365"/>
      <c r="F474" s="365"/>
      <c r="G474" s="365"/>
      <c r="H474" s="365"/>
      <c r="I474" s="365"/>
      <c r="J474" s="365"/>
      <c r="K474" s="365"/>
      <c r="L474" s="365"/>
      <c r="M474" s="365"/>
      <c r="N474" s="365"/>
      <c r="O474" s="365"/>
      <c r="P474" s="365"/>
      <c r="Q474" s="365"/>
      <c r="R474" s="365"/>
      <c r="S474" s="365"/>
      <c r="T474" s="365"/>
      <c r="U474" s="365"/>
      <c r="V474" s="365"/>
      <c r="W474" s="365"/>
      <c r="X474" s="365"/>
      <c r="Y474" s="365"/>
      <c r="Z474" s="365"/>
      <c r="AA474" s="365"/>
    </row>
    <row r="475" spans="1:27" ht="12" customHeight="1" x14ac:dyDescent="0.25">
      <c r="A475" s="365"/>
      <c r="B475" s="365"/>
      <c r="C475" s="365"/>
      <c r="D475" s="365"/>
      <c r="E475" s="365"/>
      <c r="F475" s="365"/>
      <c r="G475" s="365"/>
      <c r="H475" s="365"/>
      <c r="I475" s="365"/>
      <c r="J475" s="365"/>
      <c r="K475" s="365"/>
      <c r="L475" s="365"/>
      <c r="M475" s="365"/>
      <c r="N475" s="365"/>
      <c r="O475" s="365"/>
      <c r="P475" s="365"/>
      <c r="Q475" s="365"/>
      <c r="R475" s="365"/>
      <c r="S475" s="365"/>
      <c r="T475" s="365"/>
      <c r="U475" s="365"/>
      <c r="V475" s="365"/>
      <c r="W475" s="365"/>
      <c r="X475" s="365"/>
      <c r="Y475" s="365"/>
      <c r="Z475" s="365"/>
      <c r="AA475" s="365"/>
    </row>
    <row r="476" spans="1:27" ht="12" customHeight="1" x14ac:dyDescent="0.25">
      <c r="A476" s="365"/>
      <c r="B476" s="365"/>
      <c r="C476" s="365"/>
      <c r="D476" s="365"/>
      <c r="E476" s="365"/>
      <c r="F476" s="365"/>
      <c r="G476" s="365"/>
      <c r="H476" s="365"/>
      <c r="I476" s="365"/>
      <c r="J476" s="365"/>
      <c r="K476" s="365"/>
      <c r="L476" s="365"/>
      <c r="M476" s="365"/>
      <c r="N476" s="365"/>
      <c r="O476" s="365"/>
      <c r="P476" s="365"/>
      <c r="Q476" s="365"/>
      <c r="R476" s="365"/>
      <c r="S476" s="365"/>
      <c r="T476" s="365"/>
      <c r="U476" s="365"/>
      <c r="V476" s="365"/>
      <c r="W476" s="365"/>
      <c r="X476" s="365"/>
      <c r="Y476" s="365"/>
      <c r="Z476" s="365"/>
      <c r="AA476" s="365"/>
    </row>
    <row r="477" spans="1:27" ht="12" customHeight="1" x14ac:dyDescent="0.25">
      <c r="A477" s="365"/>
      <c r="B477" s="365"/>
      <c r="C477" s="365"/>
      <c r="D477" s="365"/>
      <c r="E477" s="365"/>
      <c r="F477" s="365"/>
      <c r="G477" s="365"/>
      <c r="H477" s="365"/>
      <c r="I477" s="365"/>
      <c r="J477" s="365"/>
      <c r="K477" s="365"/>
      <c r="L477" s="365"/>
      <c r="M477" s="365"/>
      <c r="N477" s="365"/>
      <c r="O477" s="365"/>
      <c r="P477" s="365"/>
      <c r="Q477" s="365"/>
      <c r="R477" s="365"/>
      <c r="S477" s="365"/>
      <c r="T477" s="365"/>
      <c r="U477" s="365"/>
      <c r="V477" s="365"/>
      <c r="W477" s="365"/>
      <c r="X477" s="365"/>
      <c r="Y477" s="365"/>
      <c r="Z477" s="365"/>
      <c r="AA477" s="365"/>
    </row>
    <row r="478" spans="1:27" ht="12" customHeight="1" x14ac:dyDescent="0.25">
      <c r="A478" s="365"/>
      <c r="B478" s="365"/>
      <c r="C478" s="365"/>
      <c r="D478" s="365"/>
      <c r="E478" s="365"/>
      <c r="F478" s="365"/>
      <c r="G478" s="365"/>
      <c r="H478" s="365"/>
      <c r="I478" s="365"/>
      <c r="J478" s="365"/>
      <c r="K478" s="365"/>
      <c r="L478" s="365"/>
      <c r="M478" s="365"/>
      <c r="N478" s="365"/>
      <c r="O478" s="365"/>
      <c r="P478" s="365"/>
      <c r="Q478" s="365"/>
      <c r="R478" s="365"/>
      <c r="S478" s="365"/>
      <c r="T478" s="365"/>
      <c r="U478" s="365"/>
      <c r="V478" s="365"/>
      <c r="W478" s="365"/>
      <c r="X478" s="365"/>
      <c r="Y478" s="365"/>
      <c r="Z478" s="365"/>
      <c r="AA478" s="365"/>
    </row>
    <row r="479" spans="1:27" ht="12" customHeight="1" x14ac:dyDescent="0.25">
      <c r="A479" s="365"/>
      <c r="B479" s="365"/>
      <c r="C479" s="365"/>
      <c r="D479" s="365"/>
      <c r="E479" s="365"/>
      <c r="F479" s="365"/>
      <c r="G479" s="365"/>
      <c r="H479" s="365"/>
      <c r="I479" s="365"/>
      <c r="J479" s="365"/>
      <c r="K479" s="365"/>
      <c r="L479" s="365"/>
      <c r="M479" s="365"/>
      <c r="N479" s="365"/>
      <c r="O479" s="365"/>
      <c r="P479" s="365"/>
      <c r="Q479" s="365"/>
      <c r="R479" s="365"/>
      <c r="S479" s="365"/>
      <c r="T479" s="365"/>
      <c r="U479" s="365"/>
      <c r="V479" s="365"/>
      <c r="W479" s="365"/>
      <c r="X479" s="365"/>
      <c r="Y479" s="365"/>
      <c r="Z479" s="365"/>
      <c r="AA479" s="365"/>
    </row>
    <row r="480" spans="1:27" ht="12" customHeight="1" x14ac:dyDescent="0.25">
      <c r="A480" s="365"/>
      <c r="B480" s="365"/>
      <c r="C480" s="365"/>
      <c r="D480" s="365"/>
      <c r="E480" s="365"/>
      <c r="F480" s="365"/>
      <c r="G480" s="365"/>
      <c r="H480" s="365"/>
      <c r="I480" s="365"/>
      <c r="J480" s="365"/>
      <c r="K480" s="365"/>
      <c r="L480" s="365"/>
      <c r="M480" s="365"/>
      <c r="N480" s="365"/>
      <c r="O480" s="365"/>
      <c r="P480" s="365"/>
      <c r="Q480" s="365"/>
      <c r="R480" s="365"/>
      <c r="S480" s="365"/>
      <c r="T480" s="365"/>
      <c r="U480" s="365"/>
      <c r="V480" s="365"/>
      <c r="W480" s="365"/>
      <c r="X480" s="365"/>
      <c r="Y480" s="365"/>
      <c r="Z480" s="365"/>
      <c r="AA480" s="365"/>
    </row>
    <row r="481" spans="1:27" ht="12" customHeight="1" x14ac:dyDescent="0.25">
      <c r="A481" s="365"/>
      <c r="B481" s="365"/>
      <c r="C481" s="365"/>
      <c r="D481" s="365"/>
      <c r="E481" s="365"/>
      <c r="F481" s="365"/>
      <c r="G481" s="365"/>
      <c r="H481" s="365"/>
      <c r="I481" s="365"/>
      <c r="J481" s="365"/>
      <c r="K481" s="365"/>
      <c r="L481" s="365"/>
      <c r="M481" s="365"/>
      <c r="N481" s="365"/>
      <c r="O481" s="365"/>
      <c r="P481" s="365"/>
      <c r="Q481" s="365"/>
      <c r="R481" s="365"/>
      <c r="S481" s="365"/>
      <c r="T481" s="365"/>
      <c r="U481" s="365"/>
      <c r="V481" s="365"/>
      <c r="W481" s="365"/>
      <c r="X481" s="365"/>
      <c r="Y481" s="365"/>
      <c r="Z481" s="365"/>
      <c r="AA481" s="365"/>
    </row>
    <row r="482" spans="1:27" ht="12" customHeight="1" x14ac:dyDescent="0.25">
      <c r="A482" s="365"/>
      <c r="B482" s="365"/>
      <c r="C482" s="365"/>
      <c r="D482" s="365"/>
      <c r="E482" s="365"/>
      <c r="F482" s="365"/>
      <c r="G482" s="365"/>
      <c r="H482" s="365"/>
      <c r="I482" s="365"/>
      <c r="J482" s="365"/>
      <c r="K482" s="365"/>
      <c r="L482" s="365"/>
      <c r="M482" s="365"/>
      <c r="N482" s="365"/>
      <c r="O482" s="365"/>
      <c r="P482" s="365"/>
      <c r="Q482" s="365"/>
      <c r="R482" s="365"/>
      <c r="S482" s="365"/>
      <c r="T482" s="365"/>
      <c r="U482" s="365"/>
      <c r="V482" s="365"/>
      <c r="W482" s="365"/>
      <c r="X482" s="365"/>
      <c r="Y482" s="365"/>
      <c r="Z482" s="365"/>
      <c r="AA482" s="365"/>
    </row>
    <row r="483" spans="1:27" ht="12" customHeight="1" x14ac:dyDescent="0.25">
      <c r="A483" s="365"/>
      <c r="B483" s="365"/>
      <c r="C483" s="365"/>
      <c r="D483" s="365"/>
      <c r="E483" s="365"/>
      <c r="F483" s="365"/>
      <c r="G483" s="365"/>
      <c r="H483" s="365"/>
      <c r="I483" s="365"/>
      <c r="J483" s="365"/>
      <c r="K483" s="365"/>
      <c r="L483" s="365"/>
      <c r="M483" s="365"/>
      <c r="N483" s="365"/>
      <c r="O483" s="365"/>
      <c r="P483" s="365"/>
      <c r="Q483" s="365"/>
      <c r="R483" s="365"/>
      <c r="S483" s="365"/>
      <c r="T483" s="365"/>
      <c r="U483" s="365"/>
      <c r="V483" s="365"/>
      <c r="W483" s="365"/>
      <c r="X483" s="365"/>
      <c r="Y483" s="365"/>
      <c r="Z483" s="365"/>
      <c r="AA483" s="365"/>
    </row>
    <row r="484" spans="1:27" ht="12" customHeight="1" x14ac:dyDescent="0.25">
      <c r="A484" s="365"/>
      <c r="B484" s="365"/>
      <c r="C484" s="365"/>
      <c r="D484" s="365"/>
      <c r="E484" s="365"/>
      <c r="F484" s="365"/>
      <c r="G484" s="365"/>
      <c r="H484" s="365"/>
      <c r="I484" s="365"/>
      <c r="J484" s="365"/>
      <c r="K484" s="365"/>
      <c r="L484" s="365"/>
      <c r="M484" s="365"/>
      <c r="N484" s="365"/>
      <c r="O484" s="365"/>
      <c r="P484" s="365"/>
      <c r="Q484" s="365"/>
      <c r="R484" s="365"/>
      <c r="S484" s="365"/>
      <c r="T484" s="365"/>
      <c r="U484" s="365"/>
      <c r="V484" s="365"/>
      <c r="W484" s="365"/>
      <c r="X484" s="365"/>
      <c r="Y484" s="365"/>
      <c r="Z484" s="365"/>
      <c r="AA484" s="365"/>
    </row>
    <row r="485" spans="1:27" ht="12" customHeight="1" x14ac:dyDescent="0.25">
      <c r="A485" s="365"/>
      <c r="B485" s="365"/>
      <c r="C485" s="365"/>
      <c r="D485" s="365"/>
      <c r="E485" s="365"/>
      <c r="F485" s="365"/>
      <c r="G485" s="365"/>
      <c r="H485" s="365"/>
      <c r="I485" s="365"/>
      <c r="J485" s="365"/>
      <c r="K485" s="365"/>
      <c r="L485" s="365"/>
      <c r="M485" s="365"/>
      <c r="N485" s="365"/>
      <c r="O485" s="365"/>
      <c r="P485" s="365"/>
      <c r="Q485" s="365"/>
      <c r="R485" s="365"/>
      <c r="S485" s="365"/>
      <c r="T485" s="365"/>
      <c r="U485" s="365"/>
      <c r="V485" s="365"/>
      <c r="W485" s="365"/>
      <c r="X485" s="365"/>
      <c r="Y485" s="365"/>
      <c r="Z485" s="365"/>
      <c r="AA485" s="365"/>
    </row>
    <row r="486" spans="1:27" ht="12" customHeight="1" x14ac:dyDescent="0.25">
      <c r="A486" s="365"/>
      <c r="B486" s="365"/>
      <c r="C486" s="365"/>
      <c r="D486" s="365"/>
      <c r="E486" s="365"/>
      <c r="F486" s="365"/>
      <c r="G486" s="365"/>
      <c r="H486" s="365"/>
      <c r="I486" s="365"/>
      <c r="J486" s="365"/>
      <c r="K486" s="365"/>
      <c r="L486" s="365"/>
      <c r="M486" s="365"/>
      <c r="N486" s="365"/>
      <c r="O486" s="365"/>
      <c r="P486" s="365"/>
      <c r="Q486" s="365"/>
      <c r="R486" s="365"/>
      <c r="S486" s="365"/>
      <c r="T486" s="365"/>
      <c r="U486" s="365"/>
      <c r="V486" s="365"/>
      <c r="W486" s="365"/>
      <c r="X486" s="365"/>
      <c r="Y486" s="365"/>
      <c r="Z486" s="365"/>
      <c r="AA486" s="365"/>
    </row>
    <row r="487" spans="1:27" ht="12" customHeight="1" x14ac:dyDescent="0.25">
      <c r="A487" s="365"/>
      <c r="B487" s="365"/>
      <c r="C487" s="365"/>
      <c r="D487" s="365"/>
      <c r="E487" s="365"/>
      <c r="F487" s="365"/>
      <c r="G487" s="365"/>
      <c r="H487" s="365"/>
      <c r="I487" s="365"/>
      <c r="J487" s="365"/>
      <c r="K487" s="365"/>
      <c r="L487" s="365"/>
      <c r="M487" s="365"/>
      <c r="N487" s="365"/>
      <c r="O487" s="365"/>
      <c r="P487" s="365"/>
      <c r="Q487" s="365"/>
      <c r="R487" s="365"/>
      <c r="S487" s="365"/>
      <c r="T487" s="365"/>
      <c r="U487" s="365"/>
      <c r="V487" s="365"/>
      <c r="W487" s="365"/>
      <c r="X487" s="365"/>
      <c r="Y487" s="365"/>
      <c r="Z487" s="365"/>
      <c r="AA487" s="365"/>
    </row>
    <row r="488" spans="1:27" ht="12" customHeight="1" x14ac:dyDescent="0.25">
      <c r="A488" s="365"/>
      <c r="B488" s="365"/>
      <c r="C488" s="365"/>
      <c r="D488" s="365"/>
      <c r="E488" s="365"/>
      <c r="F488" s="365"/>
      <c r="G488" s="365"/>
      <c r="H488" s="365"/>
      <c r="I488" s="365"/>
      <c r="J488" s="365"/>
      <c r="K488" s="365"/>
      <c r="L488" s="365"/>
      <c r="M488" s="365"/>
      <c r="N488" s="365"/>
      <c r="O488" s="365"/>
      <c r="P488" s="365"/>
      <c r="Q488" s="365"/>
      <c r="R488" s="365"/>
      <c r="S488" s="365"/>
      <c r="T488" s="365"/>
      <c r="U488" s="365"/>
      <c r="V488" s="365"/>
      <c r="W488" s="365"/>
      <c r="X488" s="365"/>
      <c r="Y488" s="365"/>
      <c r="Z488" s="365"/>
      <c r="AA488" s="365"/>
    </row>
    <row r="489" spans="1:27" ht="12" customHeight="1" x14ac:dyDescent="0.25">
      <c r="A489" s="365"/>
      <c r="B489" s="365"/>
      <c r="C489" s="365"/>
      <c r="D489" s="365"/>
      <c r="E489" s="365"/>
      <c r="F489" s="365"/>
      <c r="G489" s="365"/>
      <c r="H489" s="365"/>
      <c r="I489" s="365"/>
      <c r="J489" s="365"/>
      <c r="K489" s="365"/>
      <c r="L489" s="365"/>
      <c r="M489" s="365"/>
      <c r="N489" s="365"/>
      <c r="O489" s="365"/>
      <c r="P489" s="365"/>
      <c r="Q489" s="365"/>
      <c r="R489" s="365"/>
      <c r="S489" s="365"/>
      <c r="T489" s="365"/>
      <c r="U489" s="365"/>
      <c r="V489" s="365"/>
      <c r="W489" s="365"/>
      <c r="X489" s="365"/>
      <c r="Y489" s="365"/>
      <c r="Z489" s="365"/>
      <c r="AA489" s="365"/>
    </row>
    <row r="490" spans="1:27" ht="12" customHeight="1" x14ac:dyDescent="0.25">
      <c r="A490" s="365"/>
      <c r="B490" s="365"/>
      <c r="C490" s="365"/>
      <c r="D490" s="365"/>
      <c r="E490" s="365"/>
      <c r="F490" s="365"/>
      <c r="G490" s="365"/>
      <c r="H490" s="365"/>
      <c r="I490" s="365"/>
      <c r="J490" s="365"/>
      <c r="K490" s="365"/>
      <c r="L490" s="365"/>
      <c r="M490" s="365"/>
      <c r="N490" s="365"/>
      <c r="O490" s="365"/>
      <c r="P490" s="365"/>
      <c r="Q490" s="365"/>
      <c r="R490" s="365"/>
      <c r="S490" s="365"/>
      <c r="T490" s="365"/>
      <c r="U490" s="365"/>
      <c r="V490" s="365"/>
      <c r="W490" s="365"/>
      <c r="X490" s="365"/>
      <c r="Y490" s="365"/>
      <c r="Z490" s="365"/>
      <c r="AA490" s="365"/>
    </row>
    <row r="491" spans="1:27" ht="12" customHeight="1" x14ac:dyDescent="0.25">
      <c r="A491" s="365"/>
      <c r="B491" s="365"/>
      <c r="C491" s="365"/>
      <c r="D491" s="365"/>
      <c r="E491" s="365"/>
      <c r="F491" s="365"/>
      <c r="G491" s="365"/>
      <c r="H491" s="365"/>
      <c r="I491" s="365"/>
      <c r="J491" s="365"/>
      <c r="K491" s="365"/>
      <c r="L491" s="365"/>
      <c r="M491" s="365"/>
      <c r="N491" s="365"/>
      <c r="O491" s="365"/>
      <c r="P491" s="365"/>
      <c r="Q491" s="365"/>
      <c r="R491" s="365"/>
      <c r="S491" s="365"/>
      <c r="T491" s="365"/>
      <c r="U491" s="365"/>
      <c r="V491" s="365"/>
      <c r="W491" s="365"/>
      <c r="X491" s="365"/>
      <c r="Y491" s="365"/>
      <c r="Z491" s="365"/>
      <c r="AA491" s="365"/>
    </row>
    <row r="492" spans="1:27" ht="12" customHeight="1" x14ac:dyDescent="0.25">
      <c r="A492" s="365"/>
      <c r="B492" s="365"/>
      <c r="C492" s="365"/>
      <c r="D492" s="365"/>
      <c r="E492" s="365"/>
      <c r="F492" s="365"/>
      <c r="G492" s="365"/>
      <c r="H492" s="365"/>
      <c r="I492" s="365"/>
      <c r="J492" s="365"/>
      <c r="K492" s="365"/>
      <c r="L492" s="365"/>
      <c r="M492" s="365"/>
      <c r="N492" s="365"/>
      <c r="O492" s="365"/>
      <c r="P492" s="365"/>
      <c r="Q492" s="365"/>
      <c r="R492" s="365"/>
      <c r="S492" s="365"/>
      <c r="T492" s="365"/>
      <c r="U492" s="365"/>
      <c r="V492" s="365"/>
      <c r="W492" s="365"/>
      <c r="X492" s="365"/>
      <c r="Y492" s="365"/>
      <c r="Z492" s="365"/>
      <c r="AA492" s="365"/>
    </row>
    <row r="493" spans="1:27" ht="12" customHeight="1" x14ac:dyDescent="0.25">
      <c r="A493" s="365"/>
      <c r="B493" s="365"/>
      <c r="C493" s="365"/>
      <c r="D493" s="365"/>
      <c r="E493" s="365"/>
      <c r="F493" s="365"/>
      <c r="G493" s="365"/>
      <c r="H493" s="365"/>
      <c r="I493" s="365"/>
      <c r="J493" s="365"/>
      <c r="K493" s="365"/>
      <c r="L493" s="365"/>
      <c r="M493" s="365"/>
      <c r="N493" s="365"/>
      <c r="O493" s="365"/>
      <c r="P493" s="365"/>
      <c r="Q493" s="365"/>
      <c r="R493" s="365"/>
      <c r="S493" s="365"/>
      <c r="T493" s="365"/>
      <c r="U493" s="365"/>
      <c r="V493" s="365"/>
      <c r="W493" s="365"/>
      <c r="X493" s="365"/>
      <c r="Y493" s="365"/>
      <c r="Z493" s="365"/>
      <c r="AA493" s="365"/>
    </row>
    <row r="494" spans="1:27" ht="12" customHeight="1" x14ac:dyDescent="0.25">
      <c r="A494" s="365"/>
      <c r="B494" s="365"/>
      <c r="C494" s="365"/>
      <c r="D494" s="365"/>
      <c r="E494" s="365"/>
      <c r="F494" s="365"/>
      <c r="G494" s="365"/>
      <c r="H494" s="365"/>
      <c r="I494" s="365"/>
      <c r="J494" s="365"/>
      <c r="K494" s="365"/>
      <c r="L494" s="365"/>
      <c r="M494" s="365"/>
      <c r="N494" s="365"/>
      <c r="O494" s="365"/>
      <c r="P494" s="365"/>
      <c r="Q494" s="365"/>
      <c r="R494" s="365"/>
      <c r="S494" s="365"/>
      <c r="T494" s="365"/>
      <c r="U494" s="365"/>
      <c r="V494" s="365"/>
      <c r="W494" s="365"/>
      <c r="X494" s="365"/>
      <c r="Y494" s="365"/>
      <c r="Z494" s="365"/>
      <c r="AA494" s="365"/>
    </row>
    <row r="495" spans="1:27" ht="12" customHeight="1" x14ac:dyDescent="0.25">
      <c r="A495" s="365"/>
      <c r="B495" s="365"/>
      <c r="C495" s="365"/>
      <c r="D495" s="365"/>
      <c r="E495" s="365"/>
      <c r="F495" s="365"/>
      <c r="G495" s="365"/>
      <c r="H495" s="365"/>
      <c r="I495" s="365"/>
      <c r="J495" s="365"/>
      <c r="K495" s="365"/>
      <c r="L495" s="365"/>
      <c r="M495" s="365"/>
      <c r="N495" s="365"/>
      <c r="O495" s="365"/>
      <c r="P495" s="365"/>
      <c r="Q495" s="365"/>
      <c r="R495" s="365"/>
      <c r="S495" s="365"/>
      <c r="T495" s="365"/>
      <c r="U495" s="365"/>
      <c r="V495" s="365"/>
      <c r="W495" s="365"/>
      <c r="X495" s="365"/>
      <c r="Y495" s="365"/>
      <c r="Z495" s="365"/>
      <c r="AA495" s="365"/>
    </row>
    <row r="496" spans="1:27" ht="12" customHeight="1" x14ac:dyDescent="0.25">
      <c r="A496" s="365"/>
      <c r="B496" s="365"/>
      <c r="C496" s="365"/>
      <c r="D496" s="365"/>
      <c r="E496" s="365"/>
      <c r="F496" s="365"/>
      <c r="G496" s="365"/>
      <c r="H496" s="365"/>
      <c r="I496" s="365"/>
      <c r="J496" s="365"/>
      <c r="K496" s="365"/>
      <c r="L496" s="365"/>
      <c r="M496" s="365"/>
      <c r="N496" s="365"/>
      <c r="O496" s="365"/>
      <c r="P496" s="365"/>
      <c r="Q496" s="365"/>
      <c r="R496" s="365"/>
      <c r="S496" s="365"/>
      <c r="T496" s="365"/>
      <c r="U496" s="365"/>
      <c r="V496" s="365"/>
      <c r="W496" s="365"/>
      <c r="X496" s="365"/>
      <c r="Y496" s="365"/>
      <c r="Z496" s="365"/>
      <c r="AA496" s="365"/>
    </row>
    <row r="497" spans="1:27" ht="12" customHeight="1" x14ac:dyDescent="0.25">
      <c r="A497" s="365"/>
      <c r="B497" s="365"/>
      <c r="C497" s="365"/>
      <c r="D497" s="365"/>
      <c r="E497" s="365"/>
      <c r="F497" s="365"/>
      <c r="G497" s="365"/>
      <c r="H497" s="365"/>
      <c r="I497" s="365"/>
      <c r="J497" s="365"/>
      <c r="K497" s="365"/>
      <c r="L497" s="365"/>
      <c r="M497" s="365"/>
      <c r="N497" s="365"/>
      <c r="O497" s="365"/>
      <c r="P497" s="365"/>
      <c r="Q497" s="365"/>
      <c r="R497" s="365"/>
      <c r="S497" s="365"/>
      <c r="T497" s="365"/>
      <c r="U497" s="365"/>
      <c r="V497" s="365"/>
      <c r="W497" s="365"/>
      <c r="X497" s="365"/>
      <c r="Y497" s="365"/>
      <c r="Z497" s="365"/>
      <c r="AA497" s="365"/>
    </row>
    <row r="498" spans="1:27" ht="12" customHeight="1" x14ac:dyDescent="0.25">
      <c r="A498" s="365"/>
      <c r="B498" s="365"/>
      <c r="C498" s="365"/>
      <c r="D498" s="365"/>
      <c r="E498" s="365"/>
      <c r="F498" s="365"/>
      <c r="G498" s="365"/>
      <c r="H498" s="365"/>
      <c r="I498" s="365"/>
      <c r="J498" s="365"/>
      <c r="K498" s="365"/>
      <c r="L498" s="365"/>
      <c r="M498" s="365"/>
      <c r="N498" s="365"/>
      <c r="O498" s="365"/>
      <c r="P498" s="365"/>
      <c r="Q498" s="365"/>
      <c r="R498" s="365"/>
      <c r="S498" s="365"/>
      <c r="T498" s="365"/>
      <c r="U498" s="365"/>
      <c r="V498" s="365"/>
      <c r="W498" s="365"/>
      <c r="X498" s="365"/>
      <c r="Y498" s="365"/>
      <c r="Z498" s="365"/>
      <c r="AA498" s="365"/>
    </row>
    <row r="499" spans="1:27" ht="12" customHeight="1" x14ac:dyDescent="0.25">
      <c r="A499" s="365"/>
      <c r="B499" s="365"/>
      <c r="C499" s="365"/>
      <c r="D499" s="365"/>
      <c r="E499" s="365"/>
      <c r="F499" s="365"/>
      <c r="G499" s="365"/>
      <c r="H499" s="365"/>
      <c r="I499" s="365"/>
      <c r="J499" s="365"/>
      <c r="K499" s="365"/>
      <c r="L499" s="365"/>
      <c r="M499" s="365"/>
      <c r="N499" s="365"/>
      <c r="O499" s="365"/>
      <c r="P499" s="365"/>
      <c r="Q499" s="365"/>
      <c r="R499" s="365"/>
      <c r="S499" s="365"/>
      <c r="T499" s="365"/>
      <c r="U499" s="365"/>
      <c r="V499" s="365"/>
      <c r="W499" s="365"/>
      <c r="X499" s="365"/>
      <c r="Y499" s="365"/>
      <c r="Z499" s="365"/>
      <c r="AA499" s="365"/>
    </row>
    <row r="500" spans="1:27" ht="12" customHeight="1" x14ac:dyDescent="0.25">
      <c r="A500" s="365"/>
      <c r="B500" s="365"/>
      <c r="C500" s="365"/>
      <c r="D500" s="365"/>
      <c r="E500" s="365"/>
      <c r="F500" s="365"/>
      <c r="G500" s="365"/>
      <c r="H500" s="365"/>
      <c r="I500" s="365"/>
      <c r="J500" s="365"/>
      <c r="K500" s="365"/>
      <c r="L500" s="365"/>
      <c r="M500" s="365"/>
      <c r="N500" s="365"/>
      <c r="O500" s="365"/>
      <c r="P500" s="365"/>
      <c r="Q500" s="365"/>
      <c r="R500" s="365"/>
      <c r="S500" s="365"/>
      <c r="T500" s="365"/>
      <c r="U500" s="365"/>
      <c r="V500" s="365"/>
      <c r="W500" s="365"/>
      <c r="X500" s="365"/>
      <c r="Y500" s="365"/>
      <c r="Z500" s="365"/>
      <c r="AA500" s="365"/>
    </row>
    <row r="501" spans="1:27" ht="12" customHeight="1" x14ac:dyDescent="0.25">
      <c r="A501" s="365"/>
      <c r="B501" s="365"/>
      <c r="C501" s="365"/>
      <c r="D501" s="365"/>
      <c r="E501" s="365"/>
      <c r="F501" s="365"/>
      <c r="G501" s="365"/>
      <c r="H501" s="365"/>
      <c r="I501" s="365"/>
      <c r="J501" s="365"/>
      <c r="K501" s="365"/>
      <c r="L501" s="365"/>
      <c r="M501" s="365"/>
      <c r="N501" s="365"/>
      <c r="O501" s="365"/>
      <c r="P501" s="365"/>
      <c r="Q501" s="365"/>
      <c r="R501" s="365"/>
      <c r="S501" s="365"/>
      <c r="T501" s="365"/>
      <c r="U501" s="365"/>
      <c r="V501" s="365"/>
      <c r="W501" s="365"/>
      <c r="X501" s="365"/>
      <c r="Y501" s="365"/>
      <c r="Z501" s="365"/>
      <c r="AA501" s="365"/>
    </row>
    <row r="502" spans="1:27" ht="12" customHeight="1" x14ac:dyDescent="0.25">
      <c r="A502" s="365"/>
      <c r="B502" s="365"/>
      <c r="C502" s="365"/>
      <c r="D502" s="365"/>
      <c r="E502" s="365"/>
      <c r="F502" s="365"/>
      <c r="G502" s="365"/>
      <c r="H502" s="365"/>
      <c r="I502" s="365"/>
      <c r="J502" s="365"/>
      <c r="K502" s="365"/>
      <c r="L502" s="365"/>
      <c r="M502" s="365"/>
      <c r="N502" s="365"/>
      <c r="O502" s="365"/>
      <c r="P502" s="365"/>
      <c r="Q502" s="365"/>
      <c r="R502" s="365"/>
      <c r="S502" s="365"/>
      <c r="T502" s="365"/>
      <c r="U502" s="365"/>
      <c r="V502" s="365"/>
      <c r="W502" s="365"/>
      <c r="X502" s="365"/>
      <c r="Y502" s="365"/>
      <c r="Z502" s="365"/>
      <c r="AA502" s="365"/>
    </row>
    <row r="503" spans="1:27" ht="12" customHeight="1" x14ac:dyDescent="0.25">
      <c r="A503" s="365"/>
      <c r="B503" s="365"/>
      <c r="C503" s="365"/>
      <c r="D503" s="365"/>
      <c r="E503" s="365"/>
      <c r="F503" s="365"/>
      <c r="G503" s="365"/>
      <c r="H503" s="365"/>
      <c r="I503" s="365"/>
      <c r="J503" s="365"/>
      <c r="K503" s="365"/>
      <c r="L503" s="365"/>
      <c r="M503" s="365"/>
      <c r="N503" s="365"/>
      <c r="O503" s="365"/>
      <c r="P503" s="365"/>
      <c r="Q503" s="365"/>
      <c r="R503" s="365"/>
      <c r="S503" s="365"/>
      <c r="T503" s="365"/>
      <c r="U503" s="365"/>
      <c r="V503" s="365"/>
      <c r="W503" s="365"/>
      <c r="X503" s="365"/>
      <c r="Y503" s="365"/>
      <c r="Z503" s="365"/>
      <c r="AA503" s="365"/>
    </row>
    <row r="504" spans="1:27" ht="12" customHeight="1" x14ac:dyDescent="0.25">
      <c r="A504" s="365"/>
      <c r="B504" s="365"/>
      <c r="C504" s="365"/>
      <c r="D504" s="365"/>
      <c r="E504" s="365"/>
      <c r="F504" s="365"/>
      <c r="G504" s="365"/>
      <c r="H504" s="365"/>
      <c r="I504" s="365"/>
      <c r="J504" s="365"/>
      <c r="K504" s="365"/>
      <c r="L504" s="365"/>
      <c r="M504" s="365"/>
      <c r="N504" s="365"/>
      <c r="O504" s="365"/>
      <c r="P504" s="365"/>
      <c r="Q504" s="365"/>
      <c r="R504" s="365"/>
      <c r="S504" s="365"/>
      <c r="T504" s="365"/>
      <c r="U504" s="365"/>
      <c r="V504" s="365"/>
      <c r="W504" s="365"/>
      <c r="X504" s="365"/>
      <c r="Y504" s="365"/>
      <c r="Z504" s="365"/>
      <c r="AA504" s="365"/>
    </row>
    <row r="505" spans="1:27" ht="12" customHeight="1" x14ac:dyDescent="0.25">
      <c r="A505" s="365"/>
      <c r="B505" s="365"/>
      <c r="C505" s="365"/>
      <c r="D505" s="365"/>
      <c r="E505" s="365"/>
      <c r="F505" s="365"/>
      <c r="G505" s="365"/>
      <c r="H505" s="365"/>
      <c r="I505" s="365"/>
      <c r="J505" s="365"/>
      <c r="K505" s="365"/>
      <c r="L505" s="365"/>
      <c r="M505" s="365"/>
      <c r="N505" s="365"/>
      <c r="O505" s="365"/>
      <c r="P505" s="365"/>
      <c r="Q505" s="365"/>
      <c r="R505" s="365"/>
      <c r="S505" s="365"/>
      <c r="T505" s="365"/>
      <c r="U505" s="365"/>
      <c r="V505" s="365"/>
      <c r="W505" s="365"/>
      <c r="X505" s="365"/>
      <c r="Y505" s="365"/>
      <c r="Z505" s="365"/>
      <c r="AA505" s="365"/>
    </row>
    <row r="506" spans="1:27" ht="12" customHeight="1" x14ac:dyDescent="0.25">
      <c r="A506" s="365"/>
      <c r="B506" s="365"/>
      <c r="C506" s="365"/>
      <c r="D506" s="365"/>
      <c r="E506" s="365"/>
      <c r="F506" s="365"/>
      <c r="G506" s="365"/>
      <c r="H506" s="365"/>
      <c r="I506" s="365"/>
      <c r="J506" s="365"/>
      <c r="K506" s="365"/>
      <c r="L506" s="365"/>
      <c r="M506" s="365"/>
      <c r="N506" s="365"/>
      <c r="O506" s="365"/>
      <c r="P506" s="365"/>
      <c r="Q506" s="365"/>
      <c r="R506" s="365"/>
      <c r="S506" s="365"/>
      <c r="T506" s="365"/>
      <c r="U506" s="365"/>
      <c r="V506" s="365"/>
      <c r="W506" s="365"/>
      <c r="X506" s="365"/>
      <c r="Y506" s="365"/>
      <c r="Z506" s="365"/>
      <c r="AA506" s="365"/>
    </row>
    <row r="507" spans="1:27" ht="12" customHeight="1" x14ac:dyDescent="0.25">
      <c r="A507" s="365"/>
      <c r="B507" s="365"/>
      <c r="C507" s="365"/>
      <c r="D507" s="365"/>
      <c r="E507" s="365"/>
      <c r="F507" s="365"/>
      <c r="G507" s="365"/>
      <c r="H507" s="365"/>
      <c r="I507" s="365"/>
      <c r="J507" s="365"/>
      <c r="K507" s="365"/>
      <c r="L507" s="365"/>
      <c r="M507" s="365"/>
      <c r="N507" s="365"/>
      <c r="O507" s="365"/>
      <c r="P507" s="365"/>
      <c r="Q507" s="365"/>
      <c r="R507" s="365"/>
      <c r="S507" s="365"/>
      <c r="T507" s="365"/>
      <c r="U507" s="365"/>
      <c r="V507" s="365"/>
      <c r="W507" s="365"/>
      <c r="X507" s="365"/>
      <c r="Y507" s="365"/>
      <c r="Z507" s="365"/>
      <c r="AA507" s="365"/>
    </row>
    <row r="508" spans="1:27" ht="12" customHeight="1" x14ac:dyDescent="0.25">
      <c r="A508" s="365"/>
      <c r="B508" s="365"/>
      <c r="C508" s="365"/>
      <c r="D508" s="365"/>
      <c r="E508" s="365"/>
      <c r="F508" s="365"/>
      <c r="G508" s="365"/>
      <c r="H508" s="365"/>
      <c r="I508" s="365"/>
      <c r="J508" s="365"/>
      <c r="K508" s="365"/>
      <c r="L508" s="365"/>
      <c r="M508" s="365"/>
      <c r="N508" s="365"/>
      <c r="O508" s="365"/>
      <c r="P508" s="365"/>
      <c r="Q508" s="365"/>
      <c r="R508" s="365"/>
      <c r="S508" s="365"/>
      <c r="T508" s="365"/>
      <c r="U508" s="365"/>
      <c r="V508" s="365"/>
      <c r="W508" s="365"/>
      <c r="X508" s="365"/>
      <c r="Y508" s="365"/>
      <c r="Z508" s="365"/>
      <c r="AA508" s="365"/>
    </row>
    <row r="509" spans="1:27" ht="12" customHeight="1" x14ac:dyDescent="0.25">
      <c r="A509" s="365"/>
      <c r="B509" s="365"/>
      <c r="C509" s="365"/>
      <c r="D509" s="365"/>
      <c r="E509" s="365"/>
      <c r="F509" s="365"/>
      <c r="G509" s="365"/>
      <c r="H509" s="365"/>
      <c r="I509" s="365"/>
      <c r="J509" s="365"/>
      <c r="K509" s="365"/>
      <c r="L509" s="365"/>
      <c r="M509" s="365"/>
      <c r="N509" s="365"/>
      <c r="O509" s="365"/>
      <c r="P509" s="365"/>
      <c r="Q509" s="365"/>
      <c r="R509" s="365"/>
      <c r="S509" s="365"/>
      <c r="T509" s="365"/>
      <c r="U509" s="365"/>
      <c r="V509" s="365"/>
      <c r="W509" s="365"/>
      <c r="X509" s="365"/>
      <c r="Y509" s="365"/>
      <c r="Z509" s="365"/>
      <c r="AA509" s="365"/>
    </row>
    <row r="510" spans="1:27" ht="12" customHeight="1" x14ac:dyDescent="0.25">
      <c r="A510" s="365"/>
      <c r="B510" s="365"/>
      <c r="C510" s="365"/>
      <c r="D510" s="365"/>
      <c r="E510" s="365"/>
      <c r="F510" s="365"/>
      <c r="G510" s="365"/>
      <c r="H510" s="365"/>
      <c r="I510" s="365"/>
      <c r="J510" s="365"/>
      <c r="K510" s="365"/>
      <c r="L510" s="365"/>
      <c r="M510" s="365"/>
      <c r="N510" s="365"/>
      <c r="O510" s="365"/>
      <c r="P510" s="365"/>
      <c r="Q510" s="365"/>
      <c r="R510" s="365"/>
      <c r="S510" s="365"/>
      <c r="T510" s="365"/>
      <c r="U510" s="365"/>
      <c r="V510" s="365"/>
      <c r="W510" s="365"/>
      <c r="X510" s="365"/>
      <c r="Y510" s="365"/>
      <c r="Z510" s="365"/>
      <c r="AA510" s="365"/>
    </row>
    <row r="511" spans="1:27" ht="12" customHeight="1" x14ac:dyDescent="0.25">
      <c r="A511" s="365"/>
      <c r="B511" s="365"/>
      <c r="C511" s="365"/>
      <c r="D511" s="365"/>
      <c r="E511" s="365"/>
      <c r="F511" s="365"/>
      <c r="G511" s="365"/>
      <c r="H511" s="365"/>
      <c r="I511" s="365"/>
      <c r="J511" s="365"/>
      <c r="K511" s="365"/>
      <c r="L511" s="365"/>
      <c r="M511" s="365"/>
      <c r="N511" s="365"/>
      <c r="O511" s="365"/>
      <c r="P511" s="365"/>
      <c r="Q511" s="365"/>
      <c r="R511" s="365"/>
      <c r="S511" s="365"/>
      <c r="T511" s="365"/>
      <c r="U511" s="365"/>
      <c r="V511" s="365"/>
      <c r="W511" s="365"/>
      <c r="X511" s="365"/>
      <c r="Y511" s="365"/>
      <c r="Z511" s="365"/>
      <c r="AA511" s="365"/>
    </row>
    <row r="512" spans="1:27" ht="12" customHeight="1" x14ac:dyDescent="0.25">
      <c r="A512" s="365"/>
      <c r="B512" s="365"/>
      <c r="C512" s="365"/>
      <c r="D512" s="365"/>
      <c r="E512" s="365"/>
      <c r="F512" s="365"/>
      <c r="G512" s="365"/>
      <c r="H512" s="365"/>
      <c r="I512" s="365"/>
      <c r="J512" s="365"/>
      <c r="K512" s="365"/>
      <c r="L512" s="365"/>
      <c r="M512" s="365"/>
      <c r="N512" s="365"/>
      <c r="O512" s="365"/>
      <c r="P512" s="365"/>
      <c r="Q512" s="365"/>
      <c r="R512" s="365"/>
      <c r="S512" s="365"/>
      <c r="T512" s="365"/>
      <c r="U512" s="365"/>
      <c r="V512" s="365"/>
      <c r="W512" s="365"/>
      <c r="X512" s="365"/>
      <c r="Y512" s="365"/>
      <c r="Z512" s="365"/>
      <c r="AA512" s="365"/>
    </row>
    <row r="513" spans="1:27" ht="12" customHeight="1" x14ac:dyDescent="0.25">
      <c r="A513" s="365"/>
      <c r="B513" s="365"/>
      <c r="C513" s="365"/>
      <c r="D513" s="365"/>
      <c r="E513" s="365"/>
      <c r="F513" s="365"/>
      <c r="G513" s="365"/>
      <c r="H513" s="365"/>
      <c r="I513" s="365"/>
      <c r="J513" s="365"/>
      <c r="K513" s="365"/>
      <c r="L513" s="365"/>
      <c r="M513" s="365"/>
      <c r="N513" s="365"/>
      <c r="O513" s="365"/>
      <c r="P513" s="365"/>
      <c r="Q513" s="365"/>
      <c r="R513" s="365"/>
      <c r="S513" s="365"/>
      <c r="T513" s="365"/>
      <c r="U513" s="365"/>
      <c r="V513" s="365"/>
      <c r="W513" s="365"/>
      <c r="X513" s="365"/>
      <c r="Y513" s="365"/>
      <c r="Z513" s="365"/>
      <c r="AA513" s="365"/>
    </row>
    <row r="514" spans="1:27" ht="12" customHeight="1" x14ac:dyDescent="0.25">
      <c r="A514" s="365"/>
      <c r="B514" s="365"/>
      <c r="C514" s="365"/>
      <c r="D514" s="365"/>
      <c r="E514" s="365"/>
      <c r="F514" s="365"/>
      <c r="G514" s="365"/>
      <c r="H514" s="365"/>
      <c r="I514" s="365"/>
      <c r="J514" s="365"/>
      <c r="K514" s="365"/>
      <c r="L514" s="365"/>
      <c r="M514" s="365"/>
      <c r="N514" s="365"/>
      <c r="O514" s="365"/>
      <c r="P514" s="365"/>
      <c r="Q514" s="365"/>
      <c r="R514" s="365"/>
      <c r="S514" s="365"/>
      <c r="T514" s="365"/>
      <c r="U514" s="365"/>
      <c r="V514" s="365"/>
      <c r="W514" s="365"/>
      <c r="X514" s="365"/>
      <c r="Y514" s="365"/>
      <c r="Z514" s="365"/>
      <c r="AA514" s="365"/>
    </row>
    <row r="515" spans="1:27" ht="12" customHeight="1" x14ac:dyDescent="0.25">
      <c r="A515" s="365"/>
      <c r="B515" s="365"/>
      <c r="C515" s="365"/>
      <c r="D515" s="365"/>
      <c r="E515" s="365"/>
      <c r="F515" s="365"/>
      <c r="G515" s="365"/>
      <c r="H515" s="365"/>
      <c r="I515" s="365"/>
      <c r="J515" s="365"/>
      <c r="K515" s="365"/>
      <c r="L515" s="365"/>
      <c r="M515" s="365"/>
      <c r="N515" s="365"/>
      <c r="O515" s="365"/>
      <c r="P515" s="365"/>
      <c r="Q515" s="365"/>
      <c r="R515" s="365"/>
      <c r="S515" s="365"/>
      <c r="T515" s="365"/>
      <c r="U515" s="365"/>
      <c r="V515" s="365"/>
      <c r="W515" s="365"/>
      <c r="X515" s="365"/>
      <c r="Y515" s="365"/>
      <c r="Z515" s="365"/>
      <c r="AA515" s="365"/>
    </row>
    <row r="516" spans="1:27" ht="12" customHeight="1" x14ac:dyDescent="0.25">
      <c r="A516" s="365"/>
      <c r="B516" s="365"/>
      <c r="C516" s="365"/>
      <c r="D516" s="365"/>
      <c r="E516" s="365"/>
      <c r="F516" s="365"/>
      <c r="G516" s="365"/>
      <c r="H516" s="365"/>
      <c r="I516" s="365"/>
      <c r="J516" s="365"/>
      <c r="K516" s="365"/>
      <c r="L516" s="365"/>
      <c r="M516" s="365"/>
      <c r="N516" s="365"/>
      <c r="O516" s="365"/>
      <c r="P516" s="365"/>
      <c r="Q516" s="365"/>
      <c r="R516" s="365"/>
      <c r="S516" s="365"/>
      <c r="T516" s="365"/>
      <c r="U516" s="365"/>
      <c r="V516" s="365"/>
      <c r="W516" s="365"/>
      <c r="X516" s="365"/>
      <c r="Y516" s="365"/>
      <c r="Z516" s="365"/>
      <c r="AA516" s="365"/>
    </row>
    <row r="517" spans="1:27" ht="12" customHeight="1" x14ac:dyDescent="0.25">
      <c r="A517" s="365"/>
      <c r="B517" s="365"/>
      <c r="C517" s="365"/>
      <c r="D517" s="365"/>
      <c r="E517" s="365"/>
      <c r="F517" s="365"/>
      <c r="G517" s="365"/>
      <c r="H517" s="365"/>
      <c r="I517" s="365"/>
      <c r="J517" s="365"/>
      <c r="K517" s="365"/>
      <c r="L517" s="365"/>
      <c r="M517" s="365"/>
      <c r="N517" s="365"/>
      <c r="O517" s="365"/>
      <c r="P517" s="365"/>
      <c r="Q517" s="365"/>
      <c r="R517" s="365"/>
      <c r="S517" s="365"/>
      <c r="T517" s="365"/>
      <c r="U517" s="365"/>
      <c r="V517" s="365"/>
      <c r="W517" s="365"/>
      <c r="X517" s="365"/>
      <c r="Y517" s="365"/>
      <c r="Z517" s="365"/>
      <c r="AA517" s="365"/>
    </row>
    <row r="518" spans="1:27" ht="12" customHeight="1" x14ac:dyDescent="0.25">
      <c r="A518" s="365"/>
      <c r="B518" s="365"/>
      <c r="C518" s="365"/>
      <c r="D518" s="365"/>
      <c r="E518" s="365"/>
      <c r="F518" s="365"/>
      <c r="G518" s="365"/>
      <c r="H518" s="365"/>
      <c r="I518" s="365"/>
      <c r="J518" s="365"/>
      <c r="K518" s="365"/>
      <c r="L518" s="365"/>
      <c r="M518" s="365"/>
      <c r="N518" s="365"/>
      <c r="O518" s="365"/>
      <c r="P518" s="365"/>
      <c r="Q518" s="365"/>
      <c r="R518" s="365"/>
      <c r="S518" s="365"/>
      <c r="T518" s="365"/>
      <c r="U518" s="365"/>
      <c r="V518" s="365"/>
      <c r="W518" s="365"/>
      <c r="X518" s="365"/>
      <c r="Y518" s="365"/>
      <c r="Z518" s="365"/>
      <c r="AA518" s="365"/>
    </row>
    <row r="519" spans="1:27" ht="12" customHeight="1" x14ac:dyDescent="0.25">
      <c r="A519" s="365"/>
      <c r="B519" s="365"/>
      <c r="C519" s="365"/>
      <c r="D519" s="365"/>
      <c r="E519" s="365"/>
      <c r="F519" s="365"/>
      <c r="G519" s="365"/>
      <c r="H519" s="365"/>
      <c r="I519" s="365"/>
      <c r="J519" s="365"/>
      <c r="K519" s="365"/>
      <c r="L519" s="365"/>
      <c r="M519" s="365"/>
      <c r="N519" s="365"/>
      <c r="O519" s="365"/>
      <c r="P519" s="365"/>
      <c r="Q519" s="365"/>
      <c r="R519" s="365"/>
      <c r="S519" s="365"/>
      <c r="T519" s="365"/>
      <c r="U519" s="365"/>
      <c r="V519" s="365"/>
      <c r="W519" s="365"/>
      <c r="X519" s="365"/>
      <c r="Y519" s="365"/>
      <c r="Z519" s="365"/>
      <c r="AA519" s="365"/>
    </row>
    <row r="520" spans="1:27" ht="12" customHeight="1" x14ac:dyDescent="0.25">
      <c r="A520" s="365"/>
      <c r="B520" s="365"/>
      <c r="C520" s="365"/>
      <c r="D520" s="365"/>
      <c r="E520" s="365"/>
      <c r="F520" s="365"/>
      <c r="G520" s="365"/>
      <c r="H520" s="365"/>
      <c r="I520" s="365"/>
      <c r="J520" s="365"/>
      <c r="K520" s="365"/>
      <c r="L520" s="365"/>
      <c r="M520" s="365"/>
      <c r="N520" s="365"/>
      <c r="O520" s="365"/>
      <c r="P520" s="365"/>
      <c r="Q520" s="365"/>
      <c r="R520" s="365"/>
      <c r="S520" s="365"/>
      <c r="T520" s="365"/>
      <c r="U520" s="365"/>
      <c r="V520" s="365"/>
      <c r="W520" s="365"/>
      <c r="X520" s="365"/>
      <c r="Y520" s="365"/>
      <c r="Z520" s="365"/>
      <c r="AA520" s="365"/>
    </row>
    <row r="521" spans="1:27" ht="12" customHeight="1" x14ac:dyDescent="0.25">
      <c r="A521" s="365"/>
      <c r="B521" s="365"/>
      <c r="C521" s="365"/>
      <c r="D521" s="365"/>
      <c r="E521" s="365"/>
      <c r="F521" s="365"/>
      <c r="G521" s="365"/>
      <c r="H521" s="365"/>
      <c r="I521" s="365"/>
      <c r="J521" s="365"/>
      <c r="K521" s="365"/>
      <c r="L521" s="365"/>
      <c r="M521" s="365"/>
      <c r="N521" s="365"/>
      <c r="O521" s="365"/>
      <c r="P521" s="365"/>
      <c r="Q521" s="365"/>
      <c r="R521" s="365"/>
      <c r="S521" s="365"/>
      <c r="T521" s="365"/>
      <c r="U521" s="365"/>
      <c r="V521" s="365"/>
      <c r="W521" s="365"/>
      <c r="X521" s="365"/>
      <c r="Y521" s="365"/>
      <c r="Z521" s="365"/>
      <c r="AA521" s="365"/>
    </row>
    <row r="522" spans="1:27" ht="12" customHeight="1" x14ac:dyDescent="0.25">
      <c r="A522" s="365"/>
      <c r="B522" s="365"/>
      <c r="C522" s="365"/>
      <c r="D522" s="365"/>
      <c r="E522" s="365"/>
      <c r="F522" s="365"/>
      <c r="G522" s="365"/>
      <c r="H522" s="365"/>
      <c r="I522" s="365"/>
      <c r="J522" s="365"/>
      <c r="K522" s="365"/>
      <c r="L522" s="365"/>
      <c r="M522" s="365"/>
      <c r="N522" s="365"/>
      <c r="O522" s="365"/>
      <c r="P522" s="365"/>
      <c r="Q522" s="365"/>
      <c r="R522" s="365"/>
      <c r="S522" s="365"/>
      <c r="T522" s="365"/>
      <c r="U522" s="365"/>
      <c r="V522" s="365"/>
      <c r="W522" s="365"/>
      <c r="X522" s="365"/>
      <c r="Y522" s="365"/>
      <c r="Z522" s="365"/>
      <c r="AA522" s="365"/>
    </row>
    <row r="523" spans="1:27" ht="12" customHeight="1" x14ac:dyDescent="0.25">
      <c r="A523" s="365"/>
      <c r="B523" s="365"/>
      <c r="C523" s="365"/>
      <c r="D523" s="365"/>
      <c r="E523" s="365"/>
      <c r="F523" s="365"/>
      <c r="G523" s="365"/>
      <c r="H523" s="365"/>
      <c r="I523" s="365"/>
      <c r="J523" s="365"/>
      <c r="K523" s="365"/>
      <c r="L523" s="365"/>
      <c r="M523" s="365"/>
      <c r="N523" s="365"/>
      <c r="O523" s="365"/>
      <c r="P523" s="365"/>
      <c r="Q523" s="365"/>
      <c r="R523" s="365"/>
      <c r="S523" s="365"/>
      <c r="T523" s="365"/>
      <c r="U523" s="365"/>
      <c r="V523" s="365"/>
      <c r="W523" s="365"/>
      <c r="X523" s="365"/>
      <c r="Y523" s="365"/>
      <c r="Z523" s="365"/>
      <c r="AA523" s="365"/>
    </row>
    <row r="524" spans="1:27" ht="12" customHeight="1" x14ac:dyDescent="0.25">
      <c r="A524" s="365"/>
      <c r="B524" s="365"/>
      <c r="C524" s="365"/>
      <c r="D524" s="365"/>
      <c r="E524" s="365"/>
      <c r="F524" s="365"/>
      <c r="G524" s="365"/>
      <c r="H524" s="365"/>
      <c r="I524" s="365"/>
      <c r="J524" s="365"/>
      <c r="K524" s="365"/>
      <c r="L524" s="365"/>
      <c r="M524" s="365"/>
      <c r="N524" s="365"/>
      <c r="O524" s="365"/>
      <c r="P524" s="365"/>
      <c r="Q524" s="365"/>
      <c r="R524" s="365"/>
      <c r="S524" s="365"/>
      <c r="T524" s="365"/>
      <c r="U524" s="365"/>
      <c r="V524" s="365"/>
      <c r="W524" s="365"/>
      <c r="X524" s="365"/>
      <c r="Y524" s="365"/>
      <c r="Z524" s="365"/>
      <c r="AA524" s="365"/>
    </row>
    <row r="525" spans="1:27" ht="12" customHeight="1" x14ac:dyDescent="0.25">
      <c r="A525" s="365"/>
      <c r="B525" s="365"/>
      <c r="C525" s="365"/>
      <c r="D525" s="365"/>
      <c r="E525" s="365"/>
      <c r="F525" s="365"/>
      <c r="G525" s="365"/>
      <c r="H525" s="365"/>
      <c r="I525" s="365"/>
      <c r="J525" s="365"/>
      <c r="K525" s="365"/>
      <c r="L525" s="365"/>
      <c r="M525" s="365"/>
      <c r="N525" s="365"/>
      <c r="O525" s="365"/>
      <c r="P525" s="365"/>
      <c r="Q525" s="365"/>
      <c r="R525" s="365"/>
      <c r="S525" s="365"/>
      <c r="T525" s="365"/>
      <c r="U525" s="365"/>
      <c r="V525" s="365"/>
      <c r="W525" s="365"/>
      <c r="X525" s="365"/>
      <c r="Y525" s="365"/>
      <c r="Z525" s="365"/>
      <c r="AA525" s="365"/>
    </row>
    <row r="526" spans="1:27" ht="12" customHeight="1" x14ac:dyDescent="0.25">
      <c r="A526" s="365"/>
      <c r="B526" s="365"/>
      <c r="C526" s="365"/>
      <c r="D526" s="365"/>
      <c r="E526" s="365"/>
      <c r="F526" s="365"/>
      <c r="G526" s="365"/>
      <c r="H526" s="365"/>
      <c r="I526" s="365"/>
      <c r="J526" s="365"/>
      <c r="K526" s="365"/>
      <c r="L526" s="365"/>
      <c r="M526" s="365"/>
      <c r="N526" s="365"/>
      <c r="O526" s="365"/>
      <c r="P526" s="365"/>
      <c r="Q526" s="365"/>
      <c r="R526" s="365"/>
      <c r="S526" s="365"/>
      <c r="T526" s="365"/>
      <c r="U526" s="365"/>
      <c r="V526" s="365"/>
      <c r="W526" s="365"/>
      <c r="X526" s="365"/>
      <c r="Y526" s="365"/>
      <c r="Z526" s="365"/>
      <c r="AA526" s="365"/>
    </row>
    <row r="527" spans="1:27" ht="12" customHeight="1" x14ac:dyDescent="0.25">
      <c r="A527" s="365"/>
      <c r="B527" s="365"/>
      <c r="C527" s="365"/>
      <c r="D527" s="365"/>
      <c r="E527" s="365"/>
      <c r="F527" s="365"/>
      <c r="G527" s="365"/>
      <c r="H527" s="365"/>
      <c r="I527" s="365"/>
      <c r="J527" s="365"/>
      <c r="K527" s="365"/>
      <c r="L527" s="365"/>
      <c r="M527" s="365"/>
      <c r="N527" s="365"/>
      <c r="O527" s="365"/>
      <c r="P527" s="365"/>
      <c r="Q527" s="365"/>
      <c r="R527" s="365"/>
      <c r="S527" s="365"/>
      <c r="T527" s="365"/>
      <c r="U527" s="365"/>
      <c r="V527" s="365"/>
      <c r="W527" s="365"/>
      <c r="X527" s="365"/>
      <c r="Y527" s="365"/>
      <c r="Z527" s="365"/>
      <c r="AA527" s="365"/>
    </row>
    <row r="528" spans="1:27" ht="12" customHeight="1" x14ac:dyDescent="0.25">
      <c r="A528" s="365"/>
      <c r="B528" s="365"/>
      <c r="C528" s="365"/>
      <c r="D528" s="365"/>
      <c r="E528" s="365"/>
      <c r="F528" s="365"/>
      <c r="G528" s="365"/>
      <c r="H528" s="365"/>
      <c r="I528" s="365"/>
      <c r="J528" s="365"/>
      <c r="K528" s="365"/>
      <c r="L528" s="365"/>
      <c r="M528" s="365"/>
      <c r="N528" s="365"/>
      <c r="O528" s="365"/>
      <c r="P528" s="365"/>
      <c r="Q528" s="365"/>
      <c r="R528" s="365"/>
      <c r="S528" s="365"/>
      <c r="T528" s="365"/>
      <c r="U528" s="365"/>
      <c r="V528" s="365"/>
      <c r="W528" s="365"/>
      <c r="X528" s="365"/>
      <c r="Y528" s="365"/>
      <c r="Z528" s="365"/>
      <c r="AA528" s="365"/>
    </row>
    <row r="529" spans="1:27" ht="12" customHeight="1" x14ac:dyDescent="0.25">
      <c r="A529" s="365"/>
      <c r="B529" s="365"/>
      <c r="C529" s="365"/>
      <c r="D529" s="365"/>
      <c r="E529" s="365"/>
      <c r="F529" s="365"/>
      <c r="G529" s="365"/>
      <c r="H529" s="365"/>
      <c r="I529" s="365"/>
      <c r="J529" s="365"/>
      <c r="K529" s="365"/>
      <c r="L529" s="365"/>
      <c r="M529" s="365"/>
      <c r="N529" s="365"/>
      <c r="O529" s="365"/>
      <c r="P529" s="365"/>
      <c r="Q529" s="365"/>
      <c r="R529" s="365"/>
      <c r="S529" s="365"/>
      <c r="T529" s="365"/>
      <c r="U529" s="365"/>
      <c r="V529" s="365"/>
      <c r="W529" s="365"/>
      <c r="X529" s="365"/>
      <c r="Y529" s="365"/>
      <c r="Z529" s="365"/>
      <c r="AA529" s="365"/>
    </row>
    <row r="530" spans="1:27" ht="12" customHeight="1" x14ac:dyDescent="0.25">
      <c r="A530" s="365"/>
      <c r="B530" s="365"/>
      <c r="C530" s="365"/>
      <c r="D530" s="365"/>
      <c r="E530" s="365"/>
      <c r="F530" s="365"/>
      <c r="G530" s="365"/>
      <c r="H530" s="365"/>
      <c r="I530" s="365"/>
      <c r="J530" s="365"/>
      <c r="K530" s="365"/>
      <c r="L530" s="365"/>
      <c r="M530" s="365"/>
      <c r="N530" s="365"/>
      <c r="O530" s="365"/>
      <c r="P530" s="365"/>
      <c r="Q530" s="365"/>
      <c r="R530" s="365"/>
      <c r="S530" s="365"/>
      <c r="T530" s="365"/>
      <c r="U530" s="365"/>
      <c r="V530" s="365"/>
      <c r="W530" s="365"/>
      <c r="X530" s="365"/>
      <c r="Y530" s="365"/>
      <c r="Z530" s="365"/>
      <c r="AA530" s="365"/>
    </row>
    <row r="531" spans="1:27" ht="12" customHeight="1" x14ac:dyDescent="0.25">
      <c r="A531" s="365"/>
      <c r="B531" s="365"/>
      <c r="C531" s="365"/>
      <c r="D531" s="365"/>
      <c r="E531" s="365"/>
      <c r="F531" s="365"/>
      <c r="G531" s="365"/>
      <c r="H531" s="365"/>
      <c r="I531" s="365"/>
      <c r="J531" s="365"/>
      <c r="K531" s="365"/>
      <c r="L531" s="365"/>
      <c r="M531" s="365"/>
      <c r="N531" s="365"/>
      <c r="O531" s="365"/>
      <c r="P531" s="365"/>
      <c r="Q531" s="365"/>
      <c r="R531" s="365"/>
      <c r="S531" s="365"/>
      <c r="T531" s="365"/>
      <c r="U531" s="365"/>
      <c r="V531" s="365"/>
      <c r="W531" s="365"/>
      <c r="X531" s="365"/>
      <c r="Y531" s="365"/>
      <c r="Z531" s="365"/>
      <c r="AA531" s="365"/>
    </row>
    <row r="532" spans="1:27" ht="12" customHeight="1" x14ac:dyDescent="0.25">
      <c r="A532" s="365"/>
      <c r="B532" s="365"/>
      <c r="C532" s="365"/>
      <c r="D532" s="365"/>
      <c r="E532" s="365"/>
      <c r="F532" s="365"/>
      <c r="G532" s="365"/>
      <c r="H532" s="365"/>
      <c r="I532" s="365"/>
      <c r="J532" s="365"/>
      <c r="K532" s="365"/>
      <c r="L532" s="365"/>
      <c r="M532" s="365"/>
      <c r="N532" s="365"/>
      <c r="O532" s="365"/>
      <c r="P532" s="365"/>
      <c r="Q532" s="365"/>
      <c r="R532" s="365"/>
      <c r="S532" s="365"/>
      <c r="T532" s="365"/>
      <c r="U532" s="365"/>
      <c r="V532" s="365"/>
      <c r="W532" s="365"/>
      <c r="X532" s="365"/>
      <c r="Y532" s="365"/>
      <c r="Z532" s="365"/>
      <c r="AA532" s="365"/>
    </row>
    <row r="533" spans="1:27" ht="12" customHeight="1" x14ac:dyDescent="0.25">
      <c r="A533" s="365"/>
      <c r="B533" s="365"/>
      <c r="C533" s="365"/>
      <c r="D533" s="365"/>
      <c r="E533" s="365"/>
      <c r="F533" s="365"/>
      <c r="G533" s="365"/>
      <c r="H533" s="365"/>
      <c r="I533" s="365"/>
      <c r="J533" s="365"/>
      <c r="K533" s="365"/>
      <c r="L533" s="365"/>
      <c r="M533" s="365"/>
      <c r="N533" s="365"/>
      <c r="O533" s="365"/>
      <c r="P533" s="365"/>
      <c r="Q533" s="365"/>
      <c r="R533" s="365"/>
      <c r="S533" s="365"/>
      <c r="T533" s="365"/>
      <c r="U533" s="365"/>
      <c r="V533" s="365"/>
      <c r="W533" s="365"/>
      <c r="X533" s="365"/>
      <c r="Y533" s="365"/>
      <c r="Z533" s="365"/>
      <c r="AA533" s="365"/>
    </row>
    <row r="534" spans="1:27" ht="12" customHeight="1" x14ac:dyDescent="0.25">
      <c r="A534" s="365"/>
      <c r="B534" s="365"/>
      <c r="C534" s="365"/>
      <c r="D534" s="365"/>
      <c r="E534" s="365"/>
      <c r="F534" s="365"/>
      <c r="G534" s="365"/>
      <c r="H534" s="365"/>
      <c r="I534" s="365"/>
      <c r="J534" s="365"/>
      <c r="K534" s="365"/>
      <c r="L534" s="365"/>
      <c r="M534" s="365"/>
      <c r="N534" s="365"/>
      <c r="O534" s="365"/>
      <c r="P534" s="365"/>
      <c r="Q534" s="365"/>
      <c r="R534" s="365"/>
      <c r="S534" s="365"/>
      <c r="T534" s="365"/>
      <c r="U534" s="365"/>
      <c r="V534" s="365"/>
      <c r="W534" s="365"/>
      <c r="X534" s="365"/>
      <c r="Y534" s="365"/>
      <c r="Z534" s="365"/>
      <c r="AA534" s="365"/>
    </row>
    <row r="535" spans="1:27" ht="12" customHeight="1" x14ac:dyDescent="0.25">
      <c r="A535" s="365"/>
      <c r="B535" s="365"/>
      <c r="C535" s="365"/>
      <c r="D535" s="365"/>
      <c r="E535" s="365"/>
      <c r="F535" s="365"/>
      <c r="G535" s="365"/>
      <c r="H535" s="365"/>
      <c r="I535" s="365"/>
      <c r="J535" s="365"/>
      <c r="K535" s="365"/>
      <c r="L535" s="365"/>
      <c r="M535" s="365"/>
      <c r="N535" s="365"/>
      <c r="O535" s="365"/>
      <c r="P535" s="365"/>
      <c r="Q535" s="365"/>
      <c r="R535" s="365"/>
      <c r="S535" s="365"/>
      <c r="T535" s="365"/>
      <c r="U535" s="365"/>
      <c r="V535" s="365"/>
      <c r="W535" s="365"/>
      <c r="X535" s="365"/>
      <c r="Y535" s="365"/>
      <c r="Z535" s="365"/>
      <c r="AA535" s="365"/>
    </row>
    <row r="536" spans="1:27" ht="12" customHeight="1" x14ac:dyDescent="0.25">
      <c r="A536" s="365"/>
      <c r="B536" s="365"/>
      <c r="C536" s="365"/>
      <c r="D536" s="365"/>
      <c r="E536" s="365"/>
      <c r="F536" s="365"/>
      <c r="G536" s="365"/>
      <c r="H536" s="365"/>
      <c r="I536" s="365"/>
      <c r="J536" s="365"/>
      <c r="K536" s="365"/>
      <c r="L536" s="365"/>
      <c r="M536" s="365"/>
      <c r="N536" s="365"/>
      <c r="O536" s="365"/>
      <c r="P536" s="365"/>
      <c r="Q536" s="365"/>
      <c r="R536" s="365"/>
      <c r="S536" s="365"/>
      <c r="T536" s="365"/>
      <c r="U536" s="365"/>
      <c r="V536" s="365"/>
      <c r="W536" s="365"/>
      <c r="X536" s="365"/>
      <c r="Y536" s="365"/>
      <c r="Z536" s="365"/>
      <c r="AA536" s="365"/>
    </row>
    <row r="537" spans="1:27" ht="12" customHeight="1" x14ac:dyDescent="0.25">
      <c r="A537" s="365"/>
      <c r="B537" s="365"/>
      <c r="C537" s="365"/>
      <c r="D537" s="365"/>
      <c r="E537" s="365"/>
      <c r="F537" s="365"/>
      <c r="G537" s="365"/>
      <c r="H537" s="365"/>
      <c r="I537" s="365"/>
      <c r="J537" s="365"/>
      <c r="K537" s="365"/>
      <c r="L537" s="365"/>
      <c r="M537" s="365"/>
      <c r="N537" s="365"/>
      <c r="O537" s="365"/>
      <c r="P537" s="365"/>
      <c r="Q537" s="365"/>
      <c r="R537" s="365"/>
      <c r="S537" s="365"/>
      <c r="T537" s="365"/>
      <c r="U537" s="365"/>
      <c r="V537" s="365"/>
      <c r="W537" s="365"/>
      <c r="X537" s="365"/>
      <c r="Y537" s="365"/>
      <c r="Z537" s="365"/>
      <c r="AA537" s="365"/>
    </row>
    <row r="538" spans="1:27" ht="12" customHeight="1" x14ac:dyDescent="0.25">
      <c r="A538" s="365"/>
      <c r="B538" s="365"/>
      <c r="C538" s="365"/>
      <c r="D538" s="365"/>
      <c r="E538" s="365"/>
      <c r="F538" s="365"/>
      <c r="G538" s="365"/>
      <c r="H538" s="365"/>
      <c r="I538" s="365"/>
      <c r="J538" s="365"/>
      <c r="K538" s="365"/>
      <c r="L538" s="365"/>
      <c r="M538" s="365"/>
      <c r="N538" s="365"/>
      <c r="O538" s="365"/>
      <c r="P538" s="365"/>
      <c r="Q538" s="365"/>
      <c r="R538" s="365"/>
      <c r="S538" s="365"/>
      <c r="T538" s="365"/>
      <c r="U538" s="365"/>
      <c r="V538" s="365"/>
      <c r="W538" s="365"/>
      <c r="X538" s="365"/>
      <c r="Y538" s="365"/>
      <c r="Z538" s="365"/>
      <c r="AA538" s="365"/>
    </row>
    <row r="539" spans="1:27" ht="12" customHeight="1" x14ac:dyDescent="0.25">
      <c r="A539" s="365"/>
      <c r="B539" s="365"/>
      <c r="C539" s="365"/>
      <c r="D539" s="365"/>
      <c r="E539" s="365"/>
      <c r="F539" s="365"/>
      <c r="G539" s="365"/>
      <c r="H539" s="365"/>
      <c r="I539" s="365"/>
      <c r="J539" s="365"/>
      <c r="K539" s="365"/>
      <c r="L539" s="365"/>
      <c r="M539" s="365"/>
      <c r="N539" s="365"/>
      <c r="O539" s="365"/>
      <c r="P539" s="365"/>
      <c r="Q539" s="365"/>
      <c r="R539" s="365"/>
      <c r="S539" s="365"/>
      <c r="T539" s="365"/>
      <c r="U539" s="365"/>
      <c r="V539" s="365"/>
      <c r="W539" s="365"/>
      <c r="X539" s="365"/>
      <c r="Y539" s="365"/>
      <c r="Z539" s="365"/>
      <c r="AA539" s="365"/>
    </row>
    <row r="540" spans="1:27" ht="12" customHeight="1" x14ac:dyDescent="0.25">
      <c r="A540" s="365"/>
      <c r="B540" s="365"/>
      <c r="C540" s="365"/>
      <c r="D540" s="365"/>
      <c r="E540" s="365"/>
      <c r="F540" s="365"/>
      <c r="G540" s="365"/>
      <c r="H540" s="365"/>
      <c r="I540" s="365"/>
      <c r="J540" s="365"/>
      <c r="K540" s="365"/>
      <c r="L540" s="365"/>
      <c r="M540" s="365"/>
      <c r="N540" s="365"/>
      <c r="O540" s="365"/>
      <c r="P540" s="365"/>
      <c r="Q540" s="365"/>
      <c r="R540" s="365"/>
      <c r="S540" s="365"/>
      <c r="T540" s="365"/>
      <c r="U540" s="365"/>
      <c r="V540" s="365"/>
      <c r="W540" s="365"/>
      <c r="X540" s="365"/>
      <c r="Y540" s="365"/>
      <c r="Z540" s="365"/>
      <c r="AA540" s="365"/>
    </row>
    <row r="541" spans="1:27" ht="12" customHeight="1" x14ac:dyDescent="0.25">
      <c r="A541" s="365"/>
      <c r="B541" s="365"/>
      <c r="C541" s="365"/>
      <c r="D541" s="365"/>
      <c r="E541" s="365"/>
      <c r="F541" s="365"/>
      <c r="G541" s="365"/>
      <c r="H541" s="365"/>
      <c r="I541" s="365"/>
      <c r="J541" s="365"/>
      <c r="K541" s="365"/>
      <c r="L541" s="365"/>
      <c r="M541" s="365"/>
      <c r="N541" s="365"/>
      <c r="O541" s="365"/>
      <c r="P541" s="365"/>
      <c r="Q541" s="365"/>
      <c r="R541" s="365"/>
      <c r="S541" s="365"/>
      <c r="T541" s="365"/>
      <c r="U541" s="365"/>
      <c r="V541" s="365"/>
      <c r="W541" s="365"/>
      <c r="X541" s="365"/>
      <c r="Y541" s="365"/>
      <c r="Z541" s="365"/>
      <c r="AA541" s="365"/>
    </row>
    <row r="542" spans="1:27" ht="12" customHeight="1" x14ac:dyDescent="0.25">
      <c r="A542" s="365"/>
      <c r="B542" s="365"/>
      <c r="C542" s="365"/>
      <c r="D542" s="365"/>
      <c r="E542" s="365"/>
      <c r="F542" s="365"/>
      <c r="G542" s="365"/>
      <c r="H542" s="365"/>
      <c r="I542" s="365"/>
      <c r="J542" s="365"/>
      <c r="K542" s="365"/>
      <c r="L542" s="365"/>
      <c r="M542" s="365"/>
      <c r="N542" s="365"/>
      <c r="O542" s="365"/>
      <c r="P542" s="365"/>
      <c r="Q542" s="365"/>
      <c r="R542" s="365"/>
      <c r="S542" s="365"/>
      <c r="T542" s="365"/>
      <c r="U542" s="365"/>
      <c r="V542" s="365"/>
      <c r="W542" s="365"/>
      <c r="X542" s="365"/>
      <c r="Y542" s="365"/>
      <c r="Z542" s="365"/>
      <c r="AA542" s="365"/>
    </row>
    <row r="543" spans="1:27" ht="12" customHeight="1" x14ac:dyDescent="0.25">
      <c r="A543" s="365"/>
      <c r="B543" s="365"/>
      <c r="C543" s="365"/>
      <c r="D543" s="365"/>
      <c r="E543" s="365"/>
      <c r="F543" s="365"/>
      <c r="G543" s="365"/>
      <c r="H543" s="365"/>
      <c r="I543" s="365"/>
      <c r="J543" s="365"/>
      <c r="K543" s="365"/>
      <c r="L543" s="365"/>
      <c r="M543" s="365"/>
      <c r="N543" s="365"/>
      <c r="O543" s="365"/>
      <c r="P543" s="365"/>
      <c r="Q543" s="365"/>
      <c r="R543" s="365"/>
      <c r="S543" s="365"/>
      <c r="T543" s="365"/>
      <c r="U543" s="365"/>
      <c r="V543" s="365"/>
      <c r="W543" s="365"/>
      <c r="X543" s="365"/>
      <c r="Y543" s="365"/>
      <c r="Z543" s="365"/>
      <c r="AA543" s="365"/>
    </row>
    <row r="544" spans="1:27" ht="12" customHeight="1" x14ac:dyDescent="0.25">
      <c r="A544" s="365"/>
      <c r="B544" s="365"/>
      <c r="C544" s="365"/>
      <c r="D544" s="365"/>
      <c r="E544" s="365"/>
      <c r="F544" s="365"/>
      <c r="G544" s="365"/>
      <c r="H544" s="365"/>
      <c r="I544" s="365"/>
      <c r="J544" s="365"/>
      <c r="K544" s="365"/>
      <c r="L544" s="365"/>
      <c r="M544" s="365"/>
      <c r="N544" s="365"/>
      <c r="O544" s="365"/>
      <c r="P544" s="365"/>
      <c r="Q544" s="365"/>
      <c r="R544" s="365"/>
      <c r="S544" s="365"/>
      <c r="T544" s="365"/>
      <c r="U544" s="365"/>
      <c r="V544" s="365"/>
      <c r="W544" s="365"/>
      <c r="X544" s="365"/>
      <c r="Y544" s="365"/>
      <c r="Z544" s="365"/>
      <c r="AA544" s="365"/>
    </row>
    <row r="545" spans="1:27" ht="12" customHeight="1" x14ac:dyDescent="0.25">
      <c r="A545" s="365"/>
      <c r="B545" s="365"/>
      <c r="C545" s="365"/>
      <c r="D545" s="365"/>
      <c r="E545" s="365"/>
      <c r="F545" s="365"/>
      <c r="G545" s="365"/>
      <c r="H545" s="365"/>
      <c r="I545" s="365"/>
      <c r="J545" s="365"/>
      <c r="K545" s="365"/>
      <c r="L545" s="365"/>
      <c r="M545" s="365"/>
      <c r="N545" s="365"/>
      <c r="O545" s="365"/>
      <c r="P545" s="365"/>
      <c r="Q545" s="365"/>
      <c r="R545" s="365"/>
      <c r="S545" s="365"/>
      <c r="T545" s="365"/>
      <c r="U545" s="365"/>
      <c r="V545" s="365"/>
      <c r="W545" s="365"/>
      <c r="X545" s="365"/>
      <c r="Y545" s="365"/>
      <c r="Z545" s="365"/>
      <c r="AA545" s="365"/>
    </row>
    <row r="546" spans="1:27" ht="12" customHeight="1" x14ac:dyDescent="0.25">
      <c r="A546" s="365"/>
      <c r="B546" s="365"/>
      <c r="C546" s="365"/>
      <c r="D546" s="365"/>
      <c r="E546" s="365"/>
      <c r="F546" s="365"/>
      <c r="G546" s="365"/>
      <c r="H546" s="365"/>
      <c r="I546" s="365"/>
      <c r="J546" s="365"/>
      <c r="K546" s="365"/>
      <c r="L546" s="365"/>
      <c r="M546" s="365"/>
      <c r="N546" s="365"/>
      <c r="O546" s="365"/>
      <c r="P546" s="365"/>
      <c r="Q546" s="365"/>
      <c r="R546" s="365"/>
      <c r="S546" s="365"/>
      <c r="T546" s="365"/>
      <c r="U546" s="365"/>
      <c r="V546" s="365"/>
      <c r="W546" s="365"/>
      <c r="X546" s="365"/>
      <c r="Y546" s="365"/>
      <c r="Z546" s="365"/>
      <c r="AA546" s="365"/>
    </row>
    <row r="547" spans="1:27" ht="12" customHeight="1" x14ac:dyDescent="0.25">
      <c r="A547" s="365"/>
      <c r="B547" s="365"/>
      <c r="C547" s="365"/>
      <c r="D547" s="365"/>
      <c r="E547" s="365"/>
      <c r="F547" s="365"/>
      <c r="G547" s="365"/>
      <c r="H547" s="365"/>
      <c r="I547" s="365"/>
      <c r="J547" s="365"/>
      <c r="K547" s="365"/>
      <c r="L547" s="365"/>
      <c r="M547" s="365"/>
      <c r="N547" s="365"/>
      <c r="O547" s="365"/>
      <c r="P547" s="365"/>
      <c r="Q547" s="365"/>
      <c r="R547" s="365"/>
      <c r="S547" s="365"/>
      <c r="T547" s="365"/>
      <c r="U547" s="365"/>
      <c r="V547" s="365"/>
      <c r="W547" s="365"/>
      <c r="X547" s="365"/>
      <c r="Y547" s="365"/>
      <c r="Z547" s="365"/>
      <c r="AA547" s="365"/>
    </row>
    <row r="548" spans="1:27" ht="12" customHeight="1" x14ac:dyDescent="0.25">
      <c r="A548" s="365"/>
      <c r="B548" s="365"/>
      <c r="C548" s="365"/>
      <c r="D548" s="365"/>
      <c r="E548" s="365"/>
      <c r="F548" s="365"/>
      <c r="G548" s="365"/>
      <c r="H548" s="365"/>
      <c r="I548" s="365"/>
      <c r="J548" s="365"/>
      <c r="K548" s="365"/>
      <c r="L548" s="365"/>
      <c r="M548" s="365"/>
      <c r="N548" s="365"/>
      <c r="O548" s="365"/>
      <c r="P548" s="365"/>
      <c r="Q548" s="365"/>
      <c r="R548" s="365"/>
      <c r="S548" s="365"/>
      <c r="T548" s="365"/>
      <c r="U548" s="365"/>
      <c r="V548" s="365"/>
      <c r="W548" s="365"/>
      <c r="X548" s="365"/>
      <c r="Y548" s="365"/>
      <c r="Z548" s="365"/>
      <c r="AA548" s="365"/>
    </row>
    <row r="549" spans="1:27" ht="12" customHeight="1" x14ac:dyDescent="0.25">
      <c r="A549" s="365"/>
      <c r="B549" s="365"/>
      <c r="C549" s="365"/>
      <c r="D549" s="365"/>
      <c r="E549" s="365"/>
      <c r="F549" s="365"/>
      <c r="G549" s="365"/>
      <c r="H549" s="365"/>
      <c r="I549" s="365"/>
      <c r="J549" s="365"/>
      <c r="K549" s="365"/>
      <c r="L549" s="365"/>
      <c r="M549" s="365"/>
      <c r="N549" s="365"/>
      <c r="O549" s="365"/>
      <c r="P549" s="365"/>
      <c r="Q549" s="365"/>
      <c r="R549" s="365"/>
      <c r="S549" s="365"/>
      <c r="T549" s="365"/>
      <c r="U549" s="365"/>
      <c r="V549" s="365"/>
      <c r="W549" s="365"/>
      <c r="X549" s="365"/>
      <c r="Y549" s="365"/>
      <c r="Z549" s="365"/>
      <c r="AA549" s="365"/>
    </row>
    <row r="550" spans="1:27" ht="12" customHeight="1" x14ac:dyDescent="0.25">
      <c r="A550" s="365"/>
      <c r="B550" s="365"/>
      <c r="C550" s="365"/>
      <c r="D550" s="365"/>
      <c r="E550" s="365"/>
      <c r="F550" s="365"/>
      <c r="G550" s="365"/>
      <c r="H550" s="365"/>
      <c r="I550" s="365"/>
      <c r="J550" s="365"/>
      <c r="K550" s="365"/>
      <c r="L550" s="365"/>
      <c r="M550" s="365"/>
      <c r="N550" s="365"/>
      <c r="O550" s="365"/>
      <c r="P550" s="365"/>
      <c r="Q550" s="365"/>
      <c r="R550" s="365"/>
      <c r="S550" s="365"/>
      <c r="T550" s="365"/>
      <c r="U550" s="365"/>
      <c r="V550" s="365"/>
      <c r="W550" s="365"/>
      <c r="X550" s="365"/>
      <c r="Y550" s="365"/>
      <c r="Z550" s="365"/>
      <c r="AA550" s="365"/>
    </row>
    <row r="551" spans="1:27" ht="12" customHeight="1" x14ac:dyDescent="0.25">
      <c r="A551" s="365"/>
      <c r="B551" s="365"/>
      <c r="C551" s="365"/>
      <c r="D551" s="365"/>
      <c r="E551" s="365"/>
      <c r="F551" s="365"/>
      <c r="G551" s="365"/>
      <c r="H551" s="365"/>
      <c r="I551" s="365"/>
      <c r="J551" s="365"/>
      <c r="K551" s="365"/>
      <c r="L551" s="365"/>
      <c r="M551" s="365"/>
      <c r="N551" s="365"/>
      <c r="O551" s="365"/>
      <c r="P551" s="365"/>
      <c r="Q551" s="365"/>
      <c r="R551" s="365"/>
      <c r="S551" s="365"/>
      <c r="T551" s="365"/>
      <c r="U551" s="365"/>
      <c r="V551" s="365"/>
      <c r="W551" s="365"/>
      <c r="X551" s="365"/>
      <c r="Y551" s="365"/>
      <c r="Z551" s="365"/>
      <c r="AA551" s="365"/>
    </row>
    <row r="552" spans="1:27" ht="12" customHeight="1" x14ac:dyDescent="0.25">
      <c r="A552" s="365"/>
      <c r="B552" s="365"/>
      <c r="C552" s="365"/>
      <c r="D552" s="365"/>
      <c r="E552" s="365"/>
      <c r="F552" s="365"/>
      <c r="G552" s="365"/>
      <c r="H552" s="365"/>
      <c r="I552" s="365"/>
      <c r="J552" s="365"/>
      <c r="K552" s="365"/>
      <c r="L552" s="365"/>
      <c r="M552" s="365"/>
      <c r="N552" s="365"/>
      <c r="O552" s="365"/>
      <c r="P552" s="365"/>
      <c r="Q552" s="365"/>
      <c r="R552" s="365"/>
      <c r="S552" s="365"/>
      <c r="T552" s="365"/>
      <c r="U552" s="365"/>
      <c r="V552" s="365"/>
      <c r="W552" s="365"/>
      <c r="X552" s="365"/>
      <c r="Y552" s="365"/>
      <c r="Z552" s="365"/>
      <c r="AA552" s="365"/>
    </row>
    <row r="553" spans="1:27" ht="12" customHeight="1" x14ac:dyDescent="0.25">
      <c r="A553" s="365"/>
      <c r="B553" s="365"/>
      <c r="C553" s="365"/>
      <c r="D553" s="365"/>
      <c r="E553" s="365"/>
      <c r="F553" s="365"/>
      <c r="G553" s="365"/>
      <c r="H553" s="365"/>
      <c r="I553" s="365"/>
      <c r="J553" s="365"/>
      <c r="K553" s="365"/>
      <c r="L553" s="365"/>
      <c r="M553" s="365"/>
      <c r="N553" s="365"/>
      <c r="O553" s="365"/>
      <c r="P553" s="365"/>
      <c r="Q553" s="365"/>
      <c r="R553" s="365"/>
      <c r="S553" s="365"/>
      <c r="T553" s="365"/>
      <c r="U553" s="365"/>
      <c r="V553" s="365"/>
      <c r="W553" s="365"/>
      <c r="X553" s="365"/>
      <c r="Y553" s="365"/>
      <c r="Z553" s="365"/>
      <c r="AA553" s="365"/>
    </row>
    <row r="554" spans="1:27" ht="12" customHeight="1" x14ac:dyDescent="0.25">
      <c r="A554" s="365"/>
      <c r="B554" s="365"/>
      <c r="C554" s="365"/>
      <c r="D554" s="365"/>
      <c r="E554" s="365"/>
      <c r="F554" s="365"/>
      <c r="G554" s="365"/>
      <c r="H554" s="365"/>
      <c r="I554" s="365"/>
      <c r="J554" s="365"/>
      <c r="K554" s="365"/>
      <c r="L554" s="365"/>
      <c r="M554" s="365"/>
      <c r="N554" s="365"/>
      <c r="O554" s="365"/>
      <c r="P554" s="365"/>
      <c r="Q554" s="365"/>
      <c r="R554" s="365"/>
      <c r="S554" s="365"/>
      <c r="T554" s="365"/>
      <c r="U554" s="365"/>
      <c r="V554" s="365"/>
      <c r="W554" s="365"/>
      <c r="X554" s="365"/>
      <c r="Y554" s="365"/>
      <c r="Z554" s="365"/>
      <c r="AA554" s="365"/>
    </row>
    <row r="555" spans="1:27" ht="12" customHeight="1" x14ac:dyDescent="0.25">
      <c r="A555" s="365"/>
      <c r="B555" s="365"/>
      <c r="C555" s="365"/>
      <c r="D555" s="365"/>
      <c r="E555" s="365"/>
      <c r="F555" s="365"/>
      <c r="G555" s="365"/>
      <c r="H555" s="365"/>
      <c r="I555" s="365"/>
      <c r="J555" s="365"/>
      <c r="K555" s="365"/>
      <c r="L555" s="365"/>
      <c r="M555" s="365"/>
      <c r="N555" s="365"/>
      <c r="O555" s="365"/>
      <c r="P555" s="365"/>
      <c r="Q555" s="365"/>
      <c r="R555" s="365"/>
      <c r="S555" s="365"/>
      <c r="T555" s="365"/>
      <c r="U555" s="365"/>
      <c r="V555" s="365"/>
      <c r="W555" s="365"/>
      <c r="X555" s="365"/>
      <c r="Y555" s="365"/>
      <c r="Z555" s="365"/>
      <c r="AA555" s="365"/>
    </row>
    <row r="556" spans="1:27" ht="12" customHeight="1" x14ac:dyDescent="0.25">
      <c r="A556" s="365"/>
      <c r="B556" s="365"/>
      <c r="C556" s="365"/>
      <c r="D556" s="365"/>
      <c r="E556" s="365"/>
      <c r="F556" s="365"/>
      <c r="G556" s="365"/>
      <c r="H556" s="365"/>
      <c r="I556" s="365"/>
      <c r="J556" s="365"/>
      <c r="K556" s="365"/>
      <c r="L556" s="365"/>
      <c r="M556" s="365"/>
      <c r="N556" s="365"/>
      <c r="O556" s="365"/>
      <c r="P556" s="365"/>
      <c r="Q556" s="365"/>
      <c r="R556" s="365"/>
      <c r="S556" s="365"/>
      <c r="T556" s="365"/>
      <c r="U556" s="365"/>
      <c r="V556" s="365"/>
      <c r="W556" s="365"/>
      <c r="X556" s="365"/>
      <c r="Y556" s="365"/>
      <c r="Z556" s="365"/>
      <c r="AA556" s="365"/>
    </row>
    <row r="557" spans="1:27" ht="12" customHeight="1" x14ac:dyDescent="0.25">
      <c r="A557" s="365"/>
      <c r="B557" s="365"/>
      <c r="C557" s="365"/>
      <c r="D557" s="365"/>
      <c r="E557" s="365"/>
      <c r="F557" s="365"/>
      <c r="G557" s="365"/>
      <c r="H557" s="365"/>
      <c r="I557" s="365"/>
      <c r="J557" s="365"/>
      <c r="K557" s="365"/>
      <c r="L557" s="365"/>
      <c r="M557" s="365"/>
      <c r="N557" s="365"/>
      <c r="O557" s="365"/>
      <c r="P557" s="365"/>
      <c r="Q557" s="365"/>
      <c r="R557" s="365"/>
      <c r="S557" s="365"/>
      <c r="T557" s="365"/>
      <c r="U557" s="365"/>
      <c r="V557" s="365"/>
      <c r="W557" s="365"/>
      <c r="X557" s="365"/>
      <c r="Y557" s="365"/>
      <c r="Z557" s="365"/>
      <c r="AA557" s="365"/>
    </row>
    <row r="558" spans="1:27" ht="12" customHeight="1" x14ac:dyDescent="0.25">
      <c r="A558" s="365"/>
      <c r="B558" s="365"/>
      <c r="C558" s="365"/>
      <c r="D558" s="365"/>
      <c r="E558" s="365"/>
      <c r="F558" s="365"/>
      <c r="G558" s="365"/>
      <c r="H558" s="365"/>
      <c r="I558" s="365"/>
      <c r="J558" s="365"/>
      <c r="K558" s="365"/>
      <c r="L558" s="365"/>
      <c r="M558" s="365"/>
      <c r="N558" s="365"/>
      <c r="O558" s="365"/>
      <c r="P558" s="365"/>
      <c r="Q558" s="365"/>
      <c r="R558" s="365"/>
      <c r="S558" s="365"/>
      <c r="T558" s="365"/>
      <c r="U558" s="365"/>
      <c r="V558" s="365"/>
      <c r="W558" s="365"/>
      <c r="X558" s="365"/>
      <c r="Y558" s="365"/>
      <c r="Z558" s="365"/>
      <c r="AA558" s="365"/>
    </row>
    <row r="559" spans="1:27" ht="12" customHeight="1" x14ac:dyDescent="0.25">
      <c r="A559" s="365"/>
      <c r="B559" s="365"/>
      <c r="C559" s="365"/>
      <c r="D559" s="365"/>
      <c r="E559" s="365"/>
      <c r="F559" s="365"/>
      <c r="G559" s="365"/>
      <c r="H559" s="365"/>
      <c r="I559" s="365"/>
      <c r="J559" s="365"/>
      <c r="K559" s="365"/>
      <c r="L559" s="365"/>
      <c r="M559" s="365"/>
      <c r="N559" s="365"/>
      <c r="O559" s="365"/>
      <c r="P559" s="365"/>
      <c r="Q559" s="365"/>
      <c r="R559" s="365"/>
      <c r="S559" s="365"/>
      <c r="T559" s="365"/>
      <c r="U559" s="365"/>
      <c r="V559" s="365"/>
      <c r="W559" s="365"/>
      <c r="X559" s="365"/>
      <c r="Y559" s="365"/>
      <c r="Z559" s="365"/>
      <c r="AA559" s="365"/>
    </row>
    <row r="560" spans="1:27" ht="12" customHeight="1" x14ac:dyDescent="0.25">
      <c r="A560" s="365"/>
      <c r="B560" s="365"/>
      <c r="C560" s="365"/>
      <c r="D560" s="365"/>
      <c r="E560" s="365"/>
      <c r="F560" s="365"/>
      <c r="G560" s="365"/>
      <c r="H560" s="365"/>
      <c r="I560" s="365"/>
      <c r="J560" s="365"/>
      <c r="K560" s="365"/>
      <c r="L560" s="365"/>
      <c r="M560" s="365"/>
      <c r="N560" s="365"/>
      <c r="O560" s="365"/>
      <c r="P560" s="365"/>
      <c r="Q560" s="365"/>
      <c r="R560" s="365"/>
      <c r="S560" s="365"/>
      <c r="T560" s="365"/>
      <c r="U560" s="365"/>
      <c r="V560" s="365"/>
      <c r="W560" s="365"/>
      <c r="X560" s="365"/>
      <c r="Y560" s="365"/>
      <c r="Z560" s="365"/>
      <c r="AA560" s="365"/>
    </row>
    <row r="561" spans="1:27" ht="12" customHeight="1" x14ac:dyDescent="0.25">
      <c r="A561" s="365"/>
      <c r="B561" s="365"/>
      <c r="C561" s="365"/>
      <c r="D561" s="365"/>
      <c r="E561" s="365"/>
      <c r="F561" s="365"/>
      <c r="G561" s="365"/>
      <c r="H561" s="365"/>
      <c r="I561" s="365"/>
      <c r="J561" s="365"/>
      <c r="K561" s="365"/>
      <c r="L561" s="365"/>
      <c r="M561" s="365"/>
      <c r="N561" s="365"/>
      <c r="O561" s="365"/>
      <c r="P561" s="365"/>
      <c r="Q561" s="365"/>
      <c r="R561" s="365"/>
      <c r="S561" s="365"/>
      <c r="T561" s="365"/>
      <c r="U561" s="365"/>
      <c r="V561" s="365"/>
      <c r="W561" s="365"/>
      <c r="X561" s="365"/>
      <c r="Y561" s="365"/>
      <c r="Z561" s="365"/>
      <c r="AA561" s="365"/>
    </row>
    <row r="562" spans="1:27" ht="12" customHeight="1" x14ac:dyDescent="0.25">
      <c r="A562" s="365"/>
      <c r="B562" s="365"/>
      <c r="C562" s="365"/>
      <c r="D562" s="365"/>
      <c r="E562" s="365"/>
      <c r="F562" s="365"/>
      <c r="G562" s="365"/>
      <c r="H562" s="365"/>
      <c r="I562" s="365"/>
      <c r="J562" s="365"/>
      <c r="K562" s="365"/>
      <c r="L562" s="365"/>
      <c r="M562" s="365"/>
      <c r="N562" s="365"/>
      <c r="O562" s="365"/>
      <c r="P562" s="365"/>
      <c r="Q562" s="365"/>
      <c r="R562" s="365"/>
      <c r="S562" s="365"/>
      <c r="T562" s="365"/>
      <c r="U562" s="365"/>
      <c r="V562" s="365"/>
      <c r="W562" s="365"/>
      <c r="X562" s="365"/>
      <c r="Y562" s="365"/>
      <c r="Z562" s="365"/>
      <c r="AA562" s="365"/>
    </row>
    <row r="563" spans="1:27" ht="12" customHeight="1" x14ac:dyDescent="0.25">
      <c r="A563" s="365"/>
      <c r="B563" s="365"/>
      <c r="C563" s="365"/>
      <c r="D563" s="365"/>
      <c r="E563" s="365"/>
      <c r="F563" s="365"/>
      <c r="G563" s="365"/>
      <c r="H563" s="365"/>
      <c r="I563" s="365"/>
      <c r="J563" s="365"/>
      <c r="K563" s="365"/>
      <c r="L563" s="365"/>
      <c r="M563" s="365"/>
      <c r="N563" s="365"/>
      <c r="O563" s="365"/>
      <c r="P563" s="365"/>
      <c r="Q563" s="365"/>
      <c r="R563" s="365"/>
      <c r="S563" s="365"/>
      <c r="T563" s="365"/>
      <c r="U563" s="365"/>
      <c r="V563" s="365"/>
      <c r="W563" s="365"/>
      <c r="X563" s="365"/>
      <c r="Y563" s="365"/>
      <c r="Z563" s="365"/>
      <c r="AA563" s="365"/>
    </row>
    <row r="564" spans="1:27" ht="12" customHeight="1" x14ac:dyDescent="0.25">
      <c r="A564" s="365"/>
      <c r="B564" s="365"/>
      <c r="C564" s="365"/>
      <c r="D564" s="365"/>
      <c r="E564" s="365"/>
      <c r="F564" s="365"/>
      <c r="G564" s="365"/>
      <c r="H564" s="365"/>
      <c r="I564" s="365"/>
      <c r="J564" s="365"/>
      <c r="K564" s="365"/>
      <c r="L564" s="365"/>
      <c r="M564" s="365"/>
      <c r="N564" s="365"/>
      <c r="O564" s="365"/>
      <c r="P564" s="365"/>
      <c r="Q564" s="365"/>
      <c r="R564" s="365"/>
      <c r="S564" s="365"/>
      <c r="T564" s="365"/>
      <c r="U564" s="365"/>
      <c r="V564" s="365"/>
      <c r="W564" s="365"/>
      <c r="X564" s="365"/>
      <c r="Y564" s="365"/>
      <c r="Z564" s="365"/>
      <c r="AA564" s="365"/>
    </row>
    <row r="565" spans="1:27" ht="12" customHeight="1" x14ac:dyDescent="0.25">
      <c r="A565" s="365"/>
      <c r="B565" s="365"/>
      <c r="C565" s="365"/>
      <c r="D565" s="365"/>
      <c r="E565" s="365"/>
      <c r="F565" s="365"/>
      <c r="G565" s="365"/>
      <c r="H565" s="365"/>
      <c r="I565" s="365"/>
      <c r="J565" s="365"/>
      <c r="K565" s="365"/>
      <c r="L565" s="365"/>
      <c r="M565" s="365"/>
      <c r="N565" s="365"/>
      <c r="O565" s="365"/>
      <c r="P565" s="365"/>
      <c r="Q565" s="365"/>
      <c r="R565" s="365"/>
      <c r="S565" s="365"/>
      <c r="T565" s="365"/>
      <c r="U565" s="365"/>
      <c r="V565" s="365"/>
      <c r="W565" s="365"/>
      <c r="X565" s="365"/>
      <c r="Y565" s="365"/>
      <c r="Z565" s="365"/>
      <c r="AA565" s="365"/>
    </row>
    <row r="566" spans="1:27" ht="12" customHeight="1" x14ac:dyDescent="0.25">
      <c r="A566" s="365"/>
      <c r="B566" s="365"/>
      <c r="C566" s="365"/>
      <c r="D566" s="365"/>
      <c r="E566" s="365"/>
      <c r="F566" s="365"/>
      <c r="G566" s="365"/>
      <c r="H566" s="365"/>
      <c r="I566" s="365"/>
      <c r="J566" s="365"/>
      <c r="K566" s="365"/>
      <c r="L566" s="365"/>
      <c r="M566" s="365"/>
      <c r="N566" s="365"/>
      <c r="O566" s="365"/>
      <c r="P566" s="365"/>
      <c r="Q566" s="365"/>
      <c r="R566" s="365"/>
      <c r="S566" s="365"/>
      <c r="T566" s="365"/>
      <c r="U566" s="365"/>
      <c r="V566" s="365"/>
      <c r="W566" s="365"/>
      <c r="X566" s="365"/>
      <c r="Y566" s="365"/>
      <c r="Z566" s="365"/>
      <c r="AA566" s="365"/>
    </row>
    <row r="567" spans="1:27" ht="12" customHeight="1" x14ac:dyDescent="0.25">
      <c r="A567" s="365"/>
      <c r="B567" s="365"/>
      <c r="C567" s="365"/>
      <c r="D567" s="365"/>
      <c r="E567" s="365"/>
      <c r="F567" s="365"/>
      <c r="G567" s="365"/>
      <c r="H567" s="365"/>
      <c r="I567" s="365"/>
      <c r="J567" s="365"/>
      <c r="K567" s="365"/>
      <c r="L567" s="365"/>
      <c r="M567" s="365"/>
      <c r="N567" s="365"/>
      <c r="O567" s="365"/>
      <c r="P567" s="365"/>
      <c r="Q567" s="365"/>
      <c r="R567" s="365"/>
      <c r="S567" s="365"/>
      <c r="T567" s="365"/>
      <c r="U567" s="365"/>
      <c r="V567" s="365"/>
      <c r="W567" s="365"/>
      <c r="X567" s="365"/>
      <c r="Y567" s="365"/>
      <c r="Z567" s="365"/>
      <c r="AA567" s="365"/>
    </row>
    <row r="568" spans="1:27" ht="12" customHeight="1" x14ac:dyDescent="0.25">
      <c r="A568" s="365"/>
      <c r="B568" s="365"/>
      <c r="C568" s="365"/>
      <c r="D568" s="365"/>
      <c r="E568" s="365"/>
      <c r="F568" s="365"/>
      <c r="G568" s="365"/>
      <c r="H568" s="365"/>
      <c r="I568" s="365"/>
      <c r="J568" s="365"/>
      <c r="K568" s="365"/>
      <c r="L568" s="365"/>
      <c r="M568" s="365"/>
      <c r="N568" s="365"/>
      <c r="O568" s="365"/>
      <c r="P568" s="365"/>
      <c r="Q568" s="365"/>
      <c r="R568" s="365"/>
      <c r="S568" s="365"/>
      <c r="T568" s="365"/>
      <c r="U568" s="365"/>
      <c r="V568" s="365"/>
      <c r="W568" s="365"/>
      <c r="X568" s="365"/>
      <c r="Y568" s="365"/>
      <c r="Z568" s="365"/>
      <c r="AA568" s="365"/>
    </row>
    <row r="569" spans="1:27" ht="12" customHeight="1" x14ac:dyDescent="0.25">
      <c r="A569" s="365"/>
      <c r="B569" s="365"/>
      <c r="C569" s="365"/>
      <c r="D569" s="365"/>
      <c r="E569" s="365"/>
      <c r="F569" s="365"/>
      <c r="G569" s="365"/>
      <c r="H569" s="365"/>
      <c r="I569" s="365"/>
      <c r="J569" s="365"/>
      <c r="K569" s="365"/>
      <c r="L569" s="365"/>
      <c r="M569" s="365"/>
      <c r="N569" s="365"/>
      <c r="O569" s="365"/>
      <c r="P569" s="365"/>
      <c r="Q569" s="365"/>
      <c r="R569" s="365"/>
      <c r="S569" s="365"/>
      <c r="T569" s="365"/>
      <c r="U569" s="365"/>
      <c r="V569" s="365"/>
      <c r="W569" s="365"/>
      <c r="X569" s="365"/>
      <c r="Y569" s="365"/>
      <c r="Z569" s="365"/>
      <c r="AA569" s="365"/>
    </row>
    <row r="570" spans="1:27" ht="12" customHeight="1" x14ac:dyDescent="0.25">
      <c r="A570" s="365"/>
      <c r="B570" s="365"/>
      <c r="C570" s="365"/>
      <c r="D570" s="365"/>
      <c r="E570" s="365"/>
      <c r="F570" s="365"/>
      <c r="G570" s="365"/>
      <c r="H570" s="365"/>
      <c r="I570" s="365"/>
      <c r="J570" s="365"/>
      <c r="K570" s="365"/>
      <c r="L570" s="365"/>
      <c r="M570" s="365"/>
      <c r="N570" s="365"/>
      <c r="O570" s="365"/>
      <c r="P570" s="365"/>
      <c r="Q570" s="365"/>
      <c r="R570" s="365"/>
      <c r="S570" s="365"/>
      <c r="T570" s="365"/>
      <c r="U570" s="365"/>
      <c r="V570" s="365"/>
      <c r="W570" s="365"/>
      <c r="X570" s="365"/>
      <c r="Y570" s="365"/>
      <c r="Z570" s="365"/>
      <c r="AA570" s="365"/>
    </row>
    <row r="571" spans="1:27" ht="12" customHeight="1" x14ac:dyDescent="0.25">
      <c r="A571" s="365"/>
      <c r="B571" s="365"/>
      <c r="C571" s="365"/>
      <c r="D571" s="365"/>
      <c r="E571" s="365"/>
      <c r="F571" s="365"/>
      <c r="G571" s="365"/>
      <c r="H571" s="365"/>
      <c r="I571" s="365"/>
      <c r="J571" s="365"/>
      <c r="K571" s="365"/>
      <c r="L571" s="365"/>
      <c r="M571" s="365"/>
      <c r="N571" s="365"/>
      <c r="O571" s="365"/>
      <c r="P571" s="365"/>
      <c r="Q571" s="365"/>
      <c r="R571" s="365"/>
      <c r="S571" s="365"/>
      <c r="T571" s="365"/>
      <c r="U571" s="365"/>
      <c r="V571" s="365"/>
      <c r="W571" s="365"/>
      <c r="X571" s="365"/>
      <c r="Y571" s="365"/>
      <c r="Z571" s="365"/>
      <c r="AA571" s="365"/>
    </row>
    <row r="572" spans="1:27" ht="12" customHeight="1" x14ac:dyDescent="0.25">
      <c r="A572" s="365"/>
      <c r="B572" s="365"/>
      <c r="C572" s="365"/>
      <c r="D572" s="365"/>
      <c r="E572" s="365"/>
      <c r="F572" s="365"/>
      <c r="G572" s="365"/>
      <c r="H572" s="365"/>
      <c r="I572" s="365"/>
      <c r="J572" s="365"/>
      <c r="K572" s="365"/>
      <c r="L572" s="365"/>
      <c r="M572" s="365"/>
      <c r="N572" s="365"/>
      <c r="O572" s="365"/>
      <c r="P572" s="365"/>
      <c r="Q572" s="365"/>
      <c r="R572" s="365"/>
      <c r="S572" s="365"/>
      <c r="T572" s="365"/>
      <c r="U572" s="365"/>
      <c r="V572" s="365"/>
      <c r="W572" s="365"/>
      <c r="X572" s="365"/>
      <c r="Y572" s="365"/>
      <c r="Z572" s="365"/>
      <c r="AA572" s="365"/>
    </row>
    <row r="573" spans="1:27" ht="12" customHeight="1" x14ac:dyDescent="0.25">
      <c r="A573" s="365"/>
      <c r="B573" s="365"/>
      <c r="C573" s="365"/>
      <c r="D573" s="365"/>
      <c r="E573" s="365"/>
      <c r="F573" s="365"/>
      <c r="G573" s="365"/>
      <c r="H573" s="365"/>
      <c r="I573" s="365"/>
      <c r="J573" s="365"/>
      <c r="K573" s="365"/>
      <c r="L573" s="365"/>
      <c r="M573" s="365"/>
      <c r="N573" s="365"/>
      <c r="O573" s="365"/>
      <c r="P573" s="365"/>
      <c r="Q573" s="365"/>
      <c r="R573" s="365"/>
      <c r="S573" s="365"/>
      <c r="T573" s="365"/>
      <c r="U573" s="365"/>
      <c r="V573" s="365"/>
      <c r="W573" s="365"/>
      <c r="X573" s="365"/>
      <c r="Y573" s="365"/>
      <c r="Z573" s="365"/>
      <c r="AA573" s="365"/>
    </row>
    <row r="574" spans="1:27" ht="12" customHeight="1" x14ac:dyDescent="0.25">
      <c r="A574" s="365"/>
      <c r="B574" s="365"/>
      <c r="C574" s="365"/>
      <c r="D574" s="365"/>
      <c r="E574" s="365"/>
      <c r="F574" s="365"/>
      <c r="G574" s="365"/>
      <c r="H574" s="365"/>
      <c r="I574" s="365"/>
      <c r="J574" s="365"/>
      <c r="K574" s="365"/>
      <c r="L574" s="365"/>
      <c r="M574" s="365"/>
      <c r="N574" s="365"/>
      <c r="O574" s="365"/>
      <c r="P574" s="365"/>
      <c r="Q574" s="365"/>
      <c r="R574" s="365"/>
      <c r="S574" s="365"/>
      <c r="T574" s="365"/>
      <c r="U574" s="365"/>
      <c r="V574" s="365"/>
      <c r="W574" s="365"/>
      <c r="X574" s="365"/>
      <c r="Y574" s="365"/>
      <c r="Z574" s="365"/>
      <c r="AA574" s="365"/>
    </row>
    <row r="575" spans="1:27" ht="12" customHeight="1" x14ac:dyDescent="0.25">
      <c r="A575" s="365"/>
      <c r="B575" s="365"/>
      <c r="C575" s="365"/>
      <c r="D575" s="365"/>
      <c r="E575" s="365"/>
      <c r="F575" s="365"/>
      <c r="G575" s="365"/>
      <c r="H575" s="365"/>
      <c r="I575" s="365"/>
      <c r="J575" s="365"/>
      <c r="K575" s="365"/>
      <c r="L575" s="365"/>
      <c r="M575" s="365"/>
      <c r="N575" s="365"/>
      <c r="O575" s="365"/>
      <c r="P575" s="365"/>
      <c r="Q575" s="365"/>
      <c r="R575" s="365"/>
      <c r="S575" s="365"/>
      <c r="T575" s="365"/>
      <c r="U575" s="365"/>
      <c r="V575" s="365"/>
      <c r="W575" s="365"/>
      <c r="X575" s="365"/>
      <c r="Y575" s="365"/>
      <c r="Z575" s="365"/>
      <c r="AA575" s="365"/>
    </row>
    <row r="576" spans="1:27" ht="12" customHeight="1" x14ac:dyDescent="0.25">
      <c r="A576" s="365"/>
      <c r="B576" s="365"/>
      <c r="C576" s="365"/>
      <c r="D576" s="365"/>
      <c r="E576" s="365"/>
      <c r="F576" s="365"/>
      <c r="G576" s="365"/>
      <c r="H576" s="365"/>
      <c r="I576" s="365"/>
      <c r="J576" s="365"/>
      <c r="K576" s="365"/>
      <c r="L576" s="365"/>
      <c r="M576" s="365"/>
      <c r="N576" s="365"/>
      <c r="O576" s="365"/>
      <c r="P576" s="365"/>
      <c r="Q576" s="365"/>
      <c r="R576" s="365"/>
      <c r="S576" s="365"/>
      <c r="T576" s="365"/>
      <c r="U576" s="365"/>
      <c r="V576" s="365"/>
      <c r="W576" s="365"/>
      <c r="X576" s="365"/>
      <c r="Y576" s="365"/>
      <c r="Z576" s="365"/>
      <c r="AA576" s="365"/>
    </row>
    <row r="577" spans="1:27" ht="12" customHeight="1" x14ac:dyDescent="0.25">
      <c r="A577" s="365"/>
      <c r="B577" s="365"/>
      <c r="C577" s="365"/>
      <c r="D577" s="365"/>
      <c r="E577" s="365"/>
      <c r="F577" s="365"/>
      <c r="G577" s="365"/>
      <c r="H577" s="365"/>
      <c r="I577" s="365"/>
      <c r="J577" s="365"/>
      <c r="K577" s="365"/>
      <c r="L577" s="365"/>
      <c r="M577" s="365"/>
      <c r="N577" s="365"/>
      <c r="O577" s="365"/>
      <c r="P577" s="365"/>
      <c r="Q577" s="365"/>
      <c r="R577" s="365"/>
      <c r="S577" s="365"/>
      <c r="T577" s="365"/>
      <c r="U577" s="365"/>
      <c r="V577" s="365"/>
      <c r="W577" s="365"/>
      <c r="X577" s="365"/>
      <c r="Y577" s="365"/>
      <c r="Z577" s="365"/>
      <c r="AA577" s="365"/>
    </row>
    <row r="578" spans="1:27" ht="12" customHeight="1" x14ac:dyDescent="0.25">
      <c r="A578" s="365"/>
      <c r="B578" s="365"/>
      <c r="C578" s="365"/>
      <c r="D578" s="365"/>
      <c r="E578" s="365"/>
      <c r="F578" s="365"/>
      <c r="G578" s="365"/>
      <c r="H578" s="365"/>
      <c r="I578" s="365"/>
      <c r="J578" s="365"/>
      <c r="K578" s="365"/>
      <c r="L578" s="365"/>
      <c r="M578" s="365"/>
      <c r="N578" s="365"/>
      <c r="O578" s="365"/>
      <c r="P578" s="365"/>
      <c r="Q578" s="365"/>
      <c r="R578" s="365"/>
      <c r="S578" s="365"/>
      <c r="T578" s="365"/>
      <c r="U578" s="365"/>
      <c r="V578" s="365"/>
      <c r="W578" s="365"/>
      <c r="X578" s="365"/>
      <c r="Y578" s="365"/>
      <c r="Z578" s="365"/>
      <c r="AA578" s="365"/>
    </row>
    <row r="579" spans="1:27" ht="12" customHeight="1" x14ac:dyDescent="0.25">
      <c r="A579" s="365"/>
      <c r="B579" s="365"/>
      <c r="C579" s="365"/>
      <c r="D579" s="365"/>
      <c r="E579" s="365"/>
      <c r="F579" s="365"/>
      <c r="G579" s="365"/>
      <c r="H579" s="365"/>
      <c r="I579" s="365"/>
      <c r="J579" s="365"/>
      <c r="K579" s="365"/>
      <c r="L579" s="365"/>
      <c r="M579" s="365"/>
      <c r="N579" s="365"/>
      <c r="O579" s="365"/>
      <c r="P579" s="365"/>
      <c r="Q579" s="365"/>
      <c r="R579" s="365"/>
      <c r="S579" s="365"/>
      <c r="T579" s="365"/>
      <c r="U579" s="365"/>
      <c r="V579" s="365"/>
      <c r="W579" s="365"/>
      <c r="X579" s="365"/>
      <c r="Y579" s="365"/>
      <c r="Z579" s="365"/>
      <c r="AA579" s="365"/>
    </row>
    <row r="580" spans="1:27" ht="12" customHeight="1" x14ac:dyDescent="0.25">
      <c r="A580" s="365"/>
      <c r="B580" s="365"/>
      <c r="C580" s="365"/>
      <c r="D580" s="365"/>
      <c r="E580" s="365"/>
      <c r="F580" s="365"/>
      <c r="G580" s="365"/>
      <c r="H580" s="365"/>
      <c r="I580" s="365"/>
      <c r="J580" s="365"/>
      <c r="K580" s="365"/>
      <c r="L580" s="365"/>
      <c r="M580" s="365"/>
      <c r="N580" s="365"/>
      <c r="O580" s="365"/>
      <c r="P580" s="365"/>
      <c r="Q580" s="365"/>
      <c r="R580" s="365"/>
      <c r="S580" s="365"/>
      <c r="T580" s="365"/>
      <c r="U580" s="365"/>
      <c r="V580" s="365"/>
      <c r="W580" s="365"/>
      <c r="X580" s="365"/>
      <c r="Y580" s="365"/>
      <c r="Z580" s="365"/>
      <c r="AA580" s="365"/>
    </row>
    <row r="581" spans="1:27" ht="12" customHeight="1" x14ac:dyDescent="0.25">
      <c r="A581" s="365"/>
      <c r="B581" s="365"/>
      <c r="C581" s="365"/>
      <c r="D581" s="365"/>
      <c r="E581" s="365"/>
      <c r="F581" s="365"/>
      <c r="G581" s="365"/>
      <c r="H581" s="365"/>
      <c r="I581" s="365"/>
      <c r="J581" s="365"/>
      <c r="K581" s="365"/>
      <c r="L581" s="365"/>
      <c r="M581" s="365"/>
      <c r="N581" s="365"/>
      <c r="O581" s="365"/>
      <c r="P581" s="365"/>
      <c r="Q581" s="365"/>
      <c r="R581" s="365"/>
      <c r="S581" s="365"/>
      <c r="T581" s="365"/>
      <c r="U581" s="365"/>
      <c r="V581" s="365"/>
      <c r="W581" s="365"/>
      <c r="X581" s="365"/>
      <c r="Y581" s="365"/>
      <c r="Z581" s="365"/>
      <c r="AA581" s="365"/>
    </row>
    <row r="582" spans="1:27" ht="12" customHeight="1" x14ac:dyDescent="0.25">
      <c r="A582" s="365"/>
      <c r="B582" s="365"/>
      <c r="C582" s="365"/>
      <c r="D582" s="365"/>
      <c r="E582" s="365"/>
      <c r="F582" s="365"/>
      <c r="G582" s="365"/>
      <c r="H582" s="365"/>
      <c r="I582" s="365"/>
      <c r="J582" s="365"/>
      <c r="K582" s="365"/>
      <c r="L582" s="365"/>
      <c r="M582" s="365"/>
      <c r="N582" s="365"/>
      <c r="O582" s="365"/>
      <c r="P582" s="365"/>
      <c r="Q582" s="365"/>
      <c r="R582" s="365"/>
      <c r="S582" s="365"/>
      <c r="T582" s="365"/>
      <c r="U582" s="365"/>
      <c r="V582" s="365"/>
      <c r="W582" s="365"/>
      <c r="X582" s="365"/>
      <c r="Y582" s="365"/>
      <c r="Z582" s="365"/>
      <c r="AA582" s="365"/>
    </row>
    <row r="583" spans="1:27" ht="12" customHeight="1" x14ac:dyDescent="0.25">
      <c r="A583" s="365"/>
      <c r="B583" s="365"/>
      <c r="C583" s="365"/>
      <c r="D583" s="365"/>
      <c r="E583" s="365"/>
      <c r="F583" s="365"/>
      <c r="G583" s="365"/>
      <c r="H583" s="365"/>
      <c r="I583" s="365"/>
      <c r="J583" s="365"/>
      <c r="K583" s="365"/>
      <c r="L583" s="365"/>
      <c r="M583" s="365"/>
      <c r="N583" s="365"/>
      <c r="O583" s="365"/>
      <c r="P583" s="365"/>
      <c r="Q583" s="365"/>
      <c r="R583" s="365"/>
      <c r="S583" s="365"/>
      <c r="T583" s="365"/>
      <c r="U583" s="365"/>
      <c r="V583" s="365"/>
      <c r="W583" s="365"/>
      <c r="X583" s="365"/>
      <c r="Y583" s="365"/>
      <c r="Z583" s="365"/>
      <c r="AA583" s="365"/>
    </row>
    <row r="584" spans="1:27" ht="12" customHeight="1" x14ac:dyDescent="0.25">
      <c r="A584" s="365"/>
      <c r="B584" s="365"/>
      <c r="C584" s="365"/>
      <c r="D584" s="365"/>
      <c r="E584" s="365"/>
      <c r="F584" s="365"/>
      <c r="G584" s="365"/>
      <c r="H584" s="365"/>
      <c r="I584" s="365"/>
      <c r="J584" s="365"/>
      <c r="K584" s="365"/>
      <c r="L584" s="365"/>
      <c r="M584" s="365"/>
      <c r="N584" s="365"/>
      <c r="O584" s="365"/>
      <c r="P584" s="365"/>
      <c r="Q584" s="365"/>
      <c r="R584" s="365"/>
      <c r="S584" s="365"/>
      <c r="T584" s="365"/>
      <c r="U584" s="365"/>
      <c r="V584" s="365"/>
      <c r="W584" s="365"/>
      <c r="X584" s="365"/>
      <c r="Y584" s="365"/>
      <c r="Z584" s="365"/>
      <c r="AA584" s="365"/>
    </row>
    <row r="585" spans="1:27" ht="12" customHeight="1" x14ac:dyDescent="0.25">
      <c r="A585" s="365"/>
      <c r="B585" s="365"/>
      <c r="C585" s="365"/>
      <c r="D585" s="365"/>
      <c r="E585" s="365"/>
      <c r="F585" s="365"/>
      <c r="G585" s="365"/>
      <c r="H585" s="365"/>
      <c r="I585" s="365"/>
      <c r="J585" s="365"/>
      <c r="K585" s="365"/>
      <c r="L585" s="365"/>
      <c r="M585" s="365"/>
      <c r="N585" s="365"/>
      <c r="O585" s="365"/>
      <c r="P585" s="365"/>
      <c r="Q585" s="365"/>
      <c r="R585" s="365"/>
      <c r="S585" s="365"/>
      <c r="T585" s="365"/>
      <c r="U585" s="365"/>
      <c r="V585" s="365"/>
      <c r="W585" s="365"/>
      <c r="X585" s="365"/>
      <c r="Y585" s="365"/>
      <c r="Z585" s="365"/>
      <c r="AA585" s="365"/>
    </row>
    <row r="586" spans="1:27" ht="12" customHeight="1" x14ac:dyDescent="0.25">
      <c r="A586" s="365"/>
      <c r="B586" s="365"/>
      <c r="C586" s="365"/>
      <c r="D586" s="365"/>
      <c r="E586" s="365"/>
      <c r="F586" s="365"/>
      <c r="G586" s="365"/>
      <c r="H586" s="365"/>
      <c r="I586" s="365"/>
      <c r="J586" s="365"/>
      <c r="K586" s="365"/>
      <c r="L586" s="365"/>
      <c r="M586" s="365"/>
      <c r="N586" s="365"/>
      <c r="O586" s="365"/>
      <c r="P586" s="365"/>
      <c r="Q586" s="365"/>
      <c r="R586" s="365"/>
      <c r="S586" s="365"/>
      <c r="T586" s="365"/>
      <c r="U586" s="365"/>
      <c r="V586" s="365"/>
      <c r="W586" s="365"/>
      <c r="X586" s="365"/>
      <c r="Y586" s="365"/>
      <c r="Z586" s="365"/>
      <c r="AA586" s="365"/>
    </row>
    <row r="587" spans="1:27" ht="12" customHeight="1" x14ac:dyDescent="0.25">
      <c r="A587" s="365"/>
      <c r="B587" s="365"/>
      <c r="C587" s="365"/>
      <c r="D587" s="365"/>
      <c r="E587" s="365"/>
      <c r="F587" s="365"/>
      <c r="G587" s="365"/>
      <c r="H587" s="365"/>
      <c r="I587" s="365"/>
      <c r="J587" s="365"/>
      <c r="K587" s="365"/>
      <c r="L587" s="365"/>
      <c r="M587" s="365"/>
      <c r="N587" s="365"/>
      <c r="O587" s="365"/>
      <c r="P587" s="365"/>
      <c r="Q587" s="365"/>
      <c r="R587" s="365"/>
      <c r="S587" s="365"/>
      <c r="T587" s="365"/>
      <c r="U587" s="365"/>
      <c r="V587" s="365"/>
      <c r="W587" s="365"/>
      <c r="X587" s="365"/>
      <c r="Y587" s="365"/>
      <c r="Z587" s="365"/>
      <c r="AA587" s="365"/>
    </row>
    <row r="588" spans="1:27" ht="12" customHeight="1" x14ac:dyDescent="0.25">
      <c r="A588" s="365"/>
      <c r="B588" s="365"/>
      <c r="C588" s="365"/>
      <c r="D588" s="365"/>
      <c r="E588" s="365"/>
      <c r="F588" s="365"/>
      <c r="G588" s="365"/>
      <c r="H588" s="365"/>
      <c r="I588" s="365"/>
      <c r="J588" s="365"/>
      <c r="K588" s="365"/>
      <c r="L588" s="365"/>
      <c r="M588" s="365"/>
      <c r="N588" s="365"/>
      <c r="O588" s="365"/>
      <c r="P588" s="365"/>
      <c r="Q588" s="365"/>
      <c r="R588" s="365"/>
      <c r="S588" s="365"/>
      <c r="T588" s="365"/>
      <c r="U588" s="365"/>
      <c r="V588" s="365"/>
      <c r="W588" s="365"/>
      <c r="X588" s="365"/>
      <c r="Y588" s="365"/>
      <c r="Z588" s="365"/>
      <c r="AA588" s="365"/>
    </row>
    <row r="589" spans="1:27" ht="12" customHeight="1" x14ac:dyDescent="0.25">
      <c r="A589" s="365"/>
      <c r="B589" s="365"/>
      <c r="C589" s="365"/>
      <c r="D589" s="365"/>
      <c r="E589" s="365"/>
      <c r="F589" s="365"/>
      <c r="G589" s="365"/>
      <c r="H589" s="365"/>
      <c r="I589" s="365"/>
      <c r="J589" s="365"/>
      <c r="K589" s="365"/>
      <c r="L589" s="365"/>
      <c r="M589" s="365"/>
      <c r="N589" s="365"/>
      <c r="O589" s="365"/>
      <c r="P589" s="365"/>
      <c r="Q589" s="365"/>
      <c r="R589" s="365"/>
      <c r="S589" s="365"/>
      <c r="T589" s="365"/>
      <c r="U589" s="365"/>
      <c r="V589" s="365"/>
      <c r="W589" s="365"/>
      <c r="X589" s="365"/>
      <c r="Y589" s="365"/>
      <c r="Z589" s="365"/>
      <c r="AA589" s="365"/>
    </row>
    <row r="590" spans="1:27" ht="12" customHeight="1" x14ac:dyDescent="0.25">
      <c r="A590" s="365"/>
      <c r="B590" s="365"/>
      <c r="C590" s="365"/>
      <c r="D590" s="365"/>
      <c r="E590" s="365"/>
      <c r="F590" s="365"/>
      <c r="G590" s="365"/>
      <c r="H590" s="365"/>
      <c r="I590" s="365"/>
      <c r="J590" s="365"/>
      <c r="K590" s="365"/>
      <c r="L590" s="365"/>
      <c r="M590" s="365"/>
      <c r="N590" s="365"/>
      <c r="O590" s="365"/>
      <c r="P590" s="365"/>
      <c r="Q590" s="365"/>
      <c r="R590" s="365"/>
      <c r="S590" s="365"/>
      <c r="T590" s="365"/>
      <c r="U590" s="365"/>
      <c r="V590" s="365"/>
      <c r="W590" s="365"/>
      <c r="X590" s="365"/>
      <c r="Y590" s="365"/>
      <c r="Z590" s="365"/>
      <c r="AA590" s="365"/>
    </row>
    <row r="591" spans="1:27" ht="12" customHeight="1" x14ac:dyDescent="0.25">
      <c r="A591" s="365"/>
      <c r="B591" s="365"/>
      <c r="C591" s="365"/>
      <c r="D591" s="365"/>
      <c r="E591" s="365"/>
      <c r="F591" s="365"/>
      <c r="G591" s="365"/>
      <c r="H591" s="365"/>
      <c r="I591" s="365"/>
      <c r="J591" s="365"/>
      <c r="K591" s="365"/>
      <c r="L591" s="365"/>
      <c r="M591" s="365"/>
      <c r="N591" s="365"/>
      <c r="O591" s="365"/>
      <c r="P591" s="365"/>
      <c r="Q591" s="365"/>
      <c r="R591" s="365"/>
      <c r="S591" s="365"/>
      <c r="T591" s="365"/>
      <c r="U591" s="365"/>
      <c r="V591" s="365"/>
      <c r="W591" s="365"/>
      <c r="X591" s="365"/>
      <c r="Y591" s="365"/>
      <c r="Z591" s="365"/>
      <c r="AA591" s="365"/>
    </row>
    <row r="592" spans="1:27" ht="12" customHeight="1" x14ac:dyDescent="0.25">
      <c r="A592" s="365"/>
      <c r="B592" s="365"/>
      <c r="C592" s="365"/>
      <c r="D592" s="365"/>
      <c r="E592" s="365"/>
      <c r="F592" s="365"/>
      <c r="G592" s="365"/>
      <c r="H592" s="365"/>
      <c r="I592" s="365"/>
      <c r="J592" s="365"/>
      <c r="K592" s="365"/>
      <c r="L592" s="365"/>
      <c r="M592" s="365"/>
      <c r="N592" s="365"/>
      <c r="O592" s="365"/>
      <c r="P592" s="365"/>
      <c r="Q592" s="365"/>
      <c r="R592" s="365"/>
      <c r="S592" s="365"/>
      <c r="T592" s="365"/>
      <c r="U592" s="365"/>
      <c r="V592" s="365"/>
      <c r="W592" s="365"/>
      <c r="X592" s="365"/>
      <c r="Y592" s="365"/>
      <c r="Z592" s="365"/>
      <c r="AA592" s="365"/>
    </row>
    <row r="593" spans="1:27" ht="12" customHeight="1" x14ac:dyDescent="0.25">
      <c r="A593" s="365"/>
      <c r="B593" s="365"/>
      <c r="C593" s="365"/>
      <c r="D593" s="365"/>
      <c r="E593" s="365"/>
      <c r="F593" s="365"/>
      <c r="G593" s="365"/>
      <c r="H593" s="365"/>
      <c r="I593" s="365"/>
      <c r="J593" s="365"/>
      <c r="K593" s="365"/>
      <c r="L593" s="365"/>
      <c r="M593" s="365"/>
      <c r="N593" s="365"/>
      <c r="O593" s="365"/>
      <c r="P593" s="365"/>
      <c r="Q593" s="365"/>
      <c r="R593" s="365"/>
      <c r="S593" s="365"/>
      <c r="T593" s="365"/>
      <c r="U593" s="365"/>
      <c r="V593" s="365"/>
      <c r="W593" s="365"/>
      <c r="X593" s="365"/>
      <c r="Y593" s="365"/>
      <c r="Z593" s="365"/>
      <c r="AA593" s="365"/>
    </row>
    <row r="594" spans="1:27" ht="12" customHeight="1" x14ac:dyDescent="0.25">
      <c r="A594" s="365"/>
      <c r="B594" s="365"/>
      <c r="C594" s="365"/>
      <c r="D594" s="365"/>
      <c r="E594" s="365"/>
      <c r="F594" s="365"/>
      <c r="G594" s="365"/>
      <c r="H594" s="365"/>
      <c r="I594" s="365"/>
      <c r="J594" s="365"/>
      <c r="K594" s="365"/>
      <c r="L594" s="365"/>
      <c r="M594" s="365"/>
      <c r="N594" s="365"/>
      <c r="O594" s="365"/>
      <c r="P594" s="365"/>
      <c r="Q594" s="365"/>
      <c r="R594" s="365"/>
      <c r="S594" s="365"/>
      <c r="T594" s="365"/>
      <c r="U594" s="365"/>
      <c r="V594" s="365"/>
      <c r="W594" s="365"/>
      <c r="X594" s="365"/>
      <c r="Y594" s="365"/>
      <c r="Z594" s="365"/>
      <c r="AA594" s="365"/>
    </row>
    <row r="595" spans="1:27" ht="12" customHeight="1" x14ac:dyDescent="0.25">
      <c r="A595" s="365"/>
      <c r="B595" s="365"/>
      <c r="C595" s="365"/>
      <c r="D595" s="365"/>
      <c r="E595" s="365"/>
      <c r="F595" s="365"/>
      <c r="G595" s="365"/>
      <c r="H595" s="365"/>
      <c r="I595" s="365"/>
      <c r="J595" s="365"/>
      <c r="K595" s="365"/>
      <c r="L595" s="365"/>
      <c r="M595" s="365"/>
      <c r="N595" s="365"/>
      <c r="O595" s="365"/>
      <c r="P595" s="365"/>
      <c r="Q595" s="365"/>
      <c r="R595" s="365"/>
      <c r="S595" s="365"/>
      <c r="T595" s="365"/>
      <c r="U595" s="365"/>
      <c r="V595" s="365"/>
      <c r="W595" s="365"/>
      <c r="X595" s="365"/>
      <c r="Y595" s="365"/>
      <c r="Z595" s="365"/>
      <c r="AA595" s="365"/>
    </row>
    <row r="596" spans="1:27" ht="12" customHeight="1" x14ac:dyDescent="0.25">
      <c r="A596" s="365"/>
      <c r="B596" s="365"/>
      <c r="C596" s="365"/>
      <c r="D596" s="365"/>
      <c r="E596" s="365"/>
      <c r="F596" s="365"/>
      <c r="G596" s="365"/>
      <c r="H596" s="365"/>
      <c r="I596" s="365"/>
      <c r="J596" s="365"/>
      <c r="K596" s="365"/>
      <c r="L596" s="365"/>
      <c r="M596" s="365"/>
      <c r="N596" s="365"/>
      <c r="O596" s="365"/>
      <c r="P596" s="365"/>
      <c r="Q596" s="365"/>
      <c r="R596" s="365"/>
      <c r="S596" s="365"/>
      <c r="T596" s="365"/>
      <c r="U596" s="365"/>
      <c r="V596" s="365"/>
      <c r="W596" s="365"/>
      <c r="X596" s="365"/>
      <c r="Y596" s="365"/>
      <c r="Z596" s="365"/>
      <c r="AA596" s="365"/>
    </row>
    <row r="597" spans="1:27" ht="12" customHeight="1" x14ac:dyDescent="0.25">
      <c r="A597" s="365"/>
      <c r="B597" s="365"/>
      <c r="C597" s="365"/>
      <c r="D597" s="365"/>
      <c r="E597" s="365"/>
      <c r="F597" s="365"/>
      <c r="G597" s="365"/>
      <c r="H597" s="365"/>
      <c r="I597" s="365"/>
      <c r="J597" s="365"/>
      <c r="K597" s="365"/>
      <c r="L597" s="365"/>
      <c r="M597" s="365"/>
      <c r="N597" s="365"/>
      <c r="O597" s="365"/>
      <c r="P597" s="365"/>
      <c r="Q597" s="365"/>
      <c r="R597" s="365"/>
      <c r="S597" s="365"/>
      <c r="T597" s="365"/>
      <c r="U597" s="365"/>
      <c r="V597" s="365"/>
      <c r="W597" s="365"/>
      <c r="X597" s="365"/>
      <c r="Y597" s="365"/>
      <c r="Z597" s="365"/>
      <c r="AA597" s="365"/>
    </row>
    <row r="598" spans="1:27" ht="12" customHeight="1" x14ac:dyDescent="0.25">
      <c r="A598" s="365"/>
      <c r="B598" s="365"/>
      <c r="C598" s="365"/>
      <c r="D598" s="365"/>
      <c r="E598" s="365"/>
      <c r="F598" s="365"/>
      <c r="G598" s="365"/>
      <c r="H598" s="365"/>
      <c r="I598" s="365"/>
      <c r="J598" s="365"/>
      <c r="K598" s="365"/>
      <c r="L598" s="365"/>
      <c r="M598" s="365"/>
      <c r="N598" s="365"/>
      <c r="O598" s="365"/>
      <c r="P598" s="365"/>
      <c r="Q598" s="365"/>
      <c r="R598" s="365"/>
      <c r="S598" s="365"/>
      <c r="T598" s="365"/>
      <c r="U598" s="365"/>
      <c r="V598" s="365"/>
      <c r="W598" s="365"/>
      <c r="X598" s="365"/>
      <c r="Y598" s="365"/>
      <c r="Z598" s="365"/>
      <c r="AA598" s="365"/>
    </row>
    <row r="599" spans="1:27" ht="12" customHeight="1" x14ac:dyDescent="0.25">
      <c r="A599" s="365"/>
      <c r="B599" s="365"/>
      <c r="C599" s="365"/>
      <c r="D599" s="365"/>
      <c r="E599" s="365"/>
      <c r="F599" s="365"/>
      <c r="G599" s="365"/>
      <c r="H599" s="365"/>
      <c r="I599" s="365"/>
      <c r="J599" s="365"/>
      <c r="K599" s="365"/>
      <c r="L599" s="365"/>
      <c r="M599" s="365"/>
      <c r="N599" s="365"/>
      <c r="O599" s="365"/>
      <c r="P599" s="365"/>
      <c r="Q599" s="365"/>
      <c r="R599" s="365"/>
      <c r="S599" s="365"/>
      <c r="T599" s="365"/>
      <c r="U599" s="365"/>
      <c r="V599" s="365"/>
      <c r="W599" s="365"/>
      <c r="X599" s="365"/>
      <c r="Y599" s="365"/>
      <c r="Z599" s="365"/>
      <c r="AA599" s="365"/>
    </row>
    <row r="600" spans="1:27" ht="12" customHeight="1" x14ac:dyDescent="0.25">
      <c r="A600" s="365"/>
      <c r="B600" s="365"/>
      <c r="C600" s="365"/>
      <c r="D600" s="365"/>
      <c r="E600" s="365"/>
      <c r="F600" s="365"/>
      <c r="G600" s="365"/>
      <c r="H600" s="365"/>
      <c r="I600" s="365"/>
      <c r="J600" s="365"/>
      <c r="K600" s="365"/>
      <c r="L600" s="365"/>
      <c r="M600" s="365"/>
      <c r="N600" s="365"/>
      <c r="O600" s="365"/>
      <c r="P600" s="365"/>
      <c r="Q600" s="365"/>
      <c r="R600" s="365"/>
      <c r="S600" s="365"/>
      <c r="T600" s="365"/>
      <c r="U600" s="365"/>
      <c r="V600" s="365"/>
      <c r="W600" s="365"/>
      <c r="X600" s="365"/>
      <c r="Y600" s="365"/>
      <c r="Z600" s="365"/>
      <c r="AA600" s="365"/>
    </row>
    <row r="601" spans="1:27" ht="12" customHeight="1" x14ac:dyDescent="0.25">
      <c r="A601" s="365"/>
      <c r="B601" s="365"/>
      <c r="C601" s="365"/>
      <c r="D601" s="365"/>
      <c r="E601" s="365"/>
      <c r="F601" s="365"/>
      <c r="G601" s="365"/>
      <c r="H601" s="365"/>
      <c r="I601" s="365"/>
      <c r="J601" s="365"/>
      <c r="K601" s="365"/>
      <c r="L601" s="365"/>
      <c r="M601" s="365"/>
      <c r="N601" s="365"/>
      <c r="O601" s="365"/>
      <c r="P601" s="365"/>
      <c r="Q601" s="365"/>
      <c r="R601" s="365"/>
      <c r="S601" s="365"/>
      <c r="T601" s="365"/>
      <c r="U601" s="365"/>
      <c r="V601" s="365"/>
      <c r="W601" s="365"/>
      <c r="X601" s="365"/>
      <c r="Y601" s="365"/>
      <c r="Z601" s="365"/>
      <c r="AA601" s="365"/>
    </row>
    <row r="602" spans="1:27" ht="12" customHeight="1" x14ac:dyDescent="0.25">
      <c r="A602" s="365"/>
      <c r="B602" s="365"/>
      <c r="C602" s="365"/>
      <c r="D602" s="365"/>
      <c r="E602" s="365"/>
      <c r="F602" s="365"/>
      <c r="G602" s="365"/>
      <c r="H602" s="365"/>
      <c r="I602" s="365"/>
      <c r="J602" s="365"/>
      <c r="K602" s="365"/>
      <c r="L602" s="365"/>
      <c r="M602" s="365"/>
      <c r="N602" s="365"/>
      <c r="O602" s="365"/>
      <c r="P602" s="365"/>
      <c r="Q602" s="365"/>
      <c r="R602" s="365"/>
      <c r="S602" s="365"/>
      <c r="T602" s="365"/>
      <c r="U602" s="365"/>
      <c r="V602" s="365"/>
      <c r="W602" s="365"/>
      <c r="X602" s="365"/>
      <c r="Y602" s="365"/>
      <c r="Z602" s="365"/>
      <c r="AA602" s="365"/>
    </row>
    <row r="603" spans="1:27" ht="12" customHeight="1" x14ac:dyDescent="0.25">
      <c r="A603" s="365"/>
      <c r="B603" s="365"/>
      <c r="C603" s="365"/>
      <c r="D603" s="365"/>
      <c r="E603" s="365"/>
      <c r="F603" s="365"/>
      <c r="G603" s="365"/>
      <c r="H603" s="365"/>
      <c r="I603" s="365"/>
      <c r="J603" s="365"/>
      <c r="K603" s="365"/>
      <c r="L603" s="365"/>
      <c r="M603" s="365"/>
      <c r="N603" s="365"/>
      <c r="O603" s="365"/>
      <c r="P603" s="365"/>
      <c r="Q603" s="365"/>
      <c r="R603" s="365"/>
      <c r="S603" s="365"/>
      <c r="T603" s="365"/>
      <c r="U603" s="365"/>
      <c r="V603" s="365"/>
      <c r="W603" s="365"/>
      <c r="X603" s="365"/>
      <c r="Y603" s="365"/>
      <c r="Z603" s="365"/>
      <c r="AA603" s="365"/>
    </row>
    <row r="604" spans="1:27" ht="12" customHeight="1" x14ac:dyDescent="0.25">
      <c r="A604" s="365"/>
      <c r="B604" s="365"/>
      <c r="C604" s="365"/>
      <c r="D604" s="365"/>
      <c r="E604" s="365"/>
      <c r="F604" s="365"/>
      <c r="G604" s="365"/>
      <c r="H604" s="365"/>
      <c r="I604" s="365"/>
      <c r="J604" s="365"/>
      <c r="K604" s="365"/>
      <c r="L604" s="365"/>
      <c r="M604" s="365"/>
      <c r="N604" s="365"/>
      <c r="O604" s="365"/>
      <c r="P604" s="365"/>
      <c r="Q604" s="365"/>
      <c r="R604" s="365"/>
      <c r="S604" s="365"/>
      <c r="T604" s="365"/>
      <c r="U604" s="365"/>
      <c r="V604" s="365"/>
      <c r="W604" s="365"/>
      <c r="X604" s="365"/>
      <c r="Y604" s="365"/>
      <c r="Z604" s="365"/>
      <c r="AA604" s="365"/>
    </row>
    <row r="605" spans="1:27" ht="12" customHeight="1" x14ac:dyDescent="0.25">
      <c r="A605" s="365"/>
      <c r="B605" s="365"/>
      <c r="C605" s="365"/>
      <c r="D605" s="365"/>
      <c r="E605" s="365"/>
      <c r="F605" s="365"/>
      <c r="G605" s="365"/>
      <c r="H605" s="365"/>
      <c r="I605" s="365"/>
      <c r="J605" s="365"/>
      <c r="K605" s="365"/>
      <c r="L605" s="365"/>
      <c r="M605" s="365"/>
      <c r="N605" s="365"/>
      <c r="O605" s="365"/>
      <c r="P605" s="365"/>
      <c r="Q605" s="365"/>
      <c r="R605" s="365"/>
      <c r="S605" s="365"/>
      <c r="T605" s="365"/>
      <c r="U605" s="365"/>
      <c r="V605" s="365"/>
      <c r="W605" s="365"/>
      <c r="X605" s="365"/>
      <c r="Y605" s="365"/>
      <c r="Z605" s="365"/>
      <c r="AA605" s="365"/>
    </row>
    <row r="606" spans="1:27" ht="12" customHeight="1" x14ac:dyDescent="0.25">
      <c r="A606" s="365"/>
      <c r="B606" s="365"/>
      <c r="C606" s="365"/>
      <c r="D606" s="365"/>
      <c r="E606" s="365"/>
      <c r="F606" s="365"/>
      <c r="G606" s="365"/>
      <c r="H606" s="365"/>
      <c r="I606" s="365"/>
      <c r="J606" s="365"/>
      <c r="K606" s="365"/>
      <c r="L606" s="365"/>
      <c r="M606" s="365"/>
      <c r="N606" s="365"/>
      <c r="O606" s="365"/>
      <c r="P606" s="365"/>
      <c r="Q606" s="365"/>
      <c r="R606" s="365"/>
      <c r="S606" s="365"/>
      <c r="T606" s="365"/>
      <c r="U606" s="365"/>
      <c r="V606" s="365"/>
      <c r="W606" s="365"/>
      <c r="X606" s="365"/>
      <c r="Y606" s="365"/>
      <c r="Z606" s="365"/>
      <c r="AA606" s="365"/>
    </row>
    <row r="607" spans="1:27" ht="12" customHeight="1" x14ac:dyDescent="0.25">
      <c r="A607" s="365"/>
      <c r="B607" s="365"/>
      <c r="C607" s="365"/>
      <c r="D607" s="365"/>
      <c r="E607" s="365"/>
      <c r="F607" s="365"/>
      <c r="G607" s="365"/>
      <c r="H607" s="365"/>
      <c r="I607" s="365"/>
      <c r="J607" s="365"/>
      <c r="K607" s="365"/>
      <c r="L607" s="365"/>
      <c r="M607" s="365"/>
      <c r="N607" s="365"/>
      <c r="O607" s="365"/>
      <c r="P607" s="365"/>
      <c r="Q607" s="365"/>
      <c r="R607" s="365"/>
      <c r="S607" s="365"/>
      <c r="T607" s="365"/>
      <c r="U607" s="365"/>
      <c r="V607" s="365"/>
      <c r="W607" s="365"/>
      <c r="X607" s="365"/>
      <c r="Y607" s="365"/>
      <c r="Z607" s="365"/>
      <c r="AA607" s="365"/>
    </row>
    <row r="608" spans="1:27" ht="12" customHeight="1" x14ac:dyDescent="0.25">
      <c r="A608" s="365"/>
      <c r="B608" s="365"/>
      <c r="C608" s="365"/>
      <c r="D608" s="365"/>
      <c r="E608" s="365"/>
      <c r="F608" s="365"/>
      <c r="G608" s="365"/>
      <c r="H608" s="365"/>
      <c r="I608" s="365"/>
      <c r="J608" s="365"/>
      <c r="K608" s="365"/>
      <c r="L608" s="365"/>
      <c r="M608" s="365"/>
      <c r="N608" s="365"/>
      <c r="O608" s="365"/>
      <c r="P608" s="365"/>
      <c r="Q608" s="365"/>
      <c r="R608" s="365"/>
      <c r="S608" s="365"/>
      <c r="T608" s="365"/>
      <c r="U608" s="365"/>
      <c r="V608" s="365"/>
      <c r="W608" s="365"/>
      <c r="X608" s="365"/>
      <c r="Y608" s="365"/>
      <c r="Z608" s="365"/>
      <c r="AA608" s="365"/>
    </row>
    <row r="609" spans="1:27" ht="12" customHeight="1" x14ac:dyDescent="0.25">
      <c r="A609" s="365"/>
      <c r="B609" s="365"/>
      <c r="C609" s="365"/>
      <c r="D609" s="365"/>
      <c r="E609" s="365"/>
      <c r="F609" s="365"/>
      <c r="G609" s="365"/>
      <c r="H609" s="365"/>
      <c r="I609" s="365"/>
      <c r="J609" s="365"/>
      <c r="K609" s="365"/>
      <c r="L609" s="365"/>
      <c r="M609" s="365"/>
      <c r="N609" s="365"/>
      <c r="O609" s="365"/>
      <c r="P609" s="365"/>
      <c r="Q609" s="365"/>
      <c r="R609" s="365"/>
      <c r="S609" s="365"/>
      <c r="T609" s="365"/>
      <c r="U609" s="365"/>
      <c r="V609" s="365"/>
      <c r="W609" s="365"/>
      <c r="X609" s="365"/>
      <c r="Y609" s="365"/>
      <c r="Z609" s="365"/>
      <c r="AA609" s="365"/>
    </row>
    <row r="610" spans="1:27" ht="12" customHeight="1" x14ac:dyDescent="0.25">
      <c r="A610" s="365"/>
      <c r="B610" s="365"/>
      <c r="C610" s="365"/>
      <c r="D610" s="365"/>
      <c r="E610" s="365"/>
      <c r="F610" s="365"/>
      <c r="G610" s="365"/>
      <c r="H610" s="365"/>
      <c r="I610" s="365"/>
      <c r="J610" s="365"/>
      <c r="K610" s="365"/>
      <c r="L610" s="365"/>
      <c r="M610" s="365"/>
      <c r="N610" s="365"/>
      <c r="O610" s="365"/>
      <c r="P610" s="365"/>
      <c r="Q610" s="365"/>
      <c r="R610" s="365"/>
      <c r="S610" s="365"/>
      <c r="T610" s="365"/>
      <c r="U610" s="365"/>
      <c r="V610" s="365"/>
      <c r="W610" s="365"/>
      <c r="X610" s="365"/>
      <c r="Y610" s="365"/>
      <c r="Z610" s="365"/>
      <c r="AA610" s="365"/>
    </row>
    <row r="611" spans="1:27" ht="12" customHeight="1" x14ac:dyDescent="0.25">
      <c r="A611" s="365"/>
      <c r="B611" s="365"/>
      <c r="C611" s="365"/>
      <c r="D611" s="365"/>
      <c r="E611" s="365"/>
      <c r="F611" s="365"/>
      <c r="G611" s="365"/>
      <c r="H611" s="365"/>
      <c r="I611" s="365"/>
      <c r="J611" s="365"/>
      <c r="K611" s="365"/>
      <c r="L611" s="365"/>
      <c r="M611" s="365"/>
      <c r="N611" s="365"/>
      <c r="O611" s="365"/>
      <c r="P611" s="365"/>
      <c r="Q611" s="365"/>
      <c r="R611" s="365"/>
      <c r="S611" s="365"/>
      <c r="T611" s="365"/>
      <c r="U611" s="365"/>
      <c r="V611" s="365"/>
      <c r="W611" s="365"/>
      <c r="X611" s="365"/>
      <c r="Y611" s="365"/>
      <c r="Z611" s="365"/>
      <c r="AA611" s="365"/>
    </row>
    <row r="612" spans="1:27" ht="12" customHeight="1" x14ac:dyDescent="0.25">
      <c r="A612" s="365"/>
      <c r="B612" s="365"/>
      <c r="C612" s="365"/>
      <c r="D612" s="365"/>
      <c r="E612" s="365"/>
      <c r="F612" s="365"/>
      <c r="G612" s="365"/>
      <c r="H612" s="365"/>
      <c r="I612" s="365"/>
      <c r="J612" s="365"/>
      <c r="K612" s="365"/>
      <c r="L612" s="365"/>
      <c r="M612" s="365"/>
      <c r="N612" s="365"/>
      <c r="O612" s="365"/>
      <c r="P612" s="365"/>
      <c r="Q612" s="365"/>
      <c r="R612" s="365"/>
      <c r="S612" s="365"/>
      <c r="T612" s="365"/>
      <c r="U612" s="365"/>
      <c r="V612" s="365"/>
      <c r="W612" s="365"/>
      <c r="X612" s="365"/>
      <c r="Y612" s="365"/>
      <c r="Z612" s="365"/>
      <c r="AA612" s="365"/>
    </row>
    <row r="613" spans="1:27" ht="12" customHeight="1" x14ac:dyDescent="0.25">
      <c r="A613" s="365"/>
      <c r="B613" s="365"/>
      <c r="C613" s="365"/>
      <c r="D613" s="365"/>
      <c r="E613" s="365"/>
      <c r="F613" s="365"/>
      <c r="G613" s="365"/>
      <c r="H613" s="365"/>
      <c r="I613" s="365"/>
      <c r="J613" s="365"/>
      <c r="K613" s="365"/>
      <c r="L613" s="365"/>
      <c r="M613" s="365"/>
      <c r="N613" s="365"/>
      <c r="O613" s="365"/>
      <c r="P613" s="365"/>
      <c r="Q613" s="365"/>
      <c r="R613" s="365"/>
      <c r="S613" s="365"/>
      <c r="T613" s="365"/>
      <c r="U613" s="365"/>
      <c r="V613" s="365"/>
      <c r="W613" s="365"/>
      <c r="X613" s="365"/>
      <c r="Y613" s="365"/>
      <c r="Z613" s="365"/>
      <c r="AA613" s="365"/>
    </row>
    <row r="614" spans="1:27" ht="12" customHeight="1" x14ac:dyDescent="0.25">
      <c r="A614" s="365"/>
      <c r="B614" s="365"/>
      <c r="C614" s="365"/>
      <c r="D614" s="365"/>
      <c r="E614" s="365"/>
      <c r="F614" s="365"/>
      <c r="G614" s="365"/>
      <c r="H614" s="365"/>
      <c r="I614" s="365"/>
      <c r="J614" s="365"/>
      <c r="K614" s="365"/>
      <c r="L614" s="365"/>
      <c r="M614" s="365"/>
      <c r="N614" s="365"/>
      <c r="O614" s="365"/>
      <c r="P614" s="365"/>
      <c r="Q614" s="365"/>
      <c r="R614" s="365"/>
      <c r="S614" s="365"/>
      <c r="T614" s="365"/>
      <c r="U614" s="365"/>
      <c r="V614" s="365"/>
      <c r="W614" s="365"/>
      <c r="X614" s="365"/>
      <c r="Y614" s="365"/>
      <c r="Z614" s="365"/>
      <c r="AA614" s="365"/>
    </row>
    <row r="615" spans="1:27" ht="12" customHeight="1" x14ac:dyDescent="0.25">
      <c r="A615" s="365"/>
      <c r="B615" s="365"/>
      <c r="C615" s="365"/>
      <c r="D615" s="365"/>
      <c r="E615" s="365"/>
      <c r="F615" s="365"/>
      <c r="G615" s="365"/>
      <c r="H615" s="365"/>
      <c r="I615" s="365"/>
      <c r="J615" s="365"/>
      <c r="K615" s="365"/>
      <c r="L615" s="365"/>
      <c r="M615" s="365"/>
      <c r="N615" s="365"/>
      <c r="O615" s="365"/>
      <c r="P615" s="365"/>
      <c r="Q615" s="365"/>
      <c r="R615" s="365"/>
      <c r="S615" s="365"/>
      <c r="T615" s="365"/>
      <c r="U615" s="365"/>
      <c r="V615" s="365"/>
      <c r="W615" s="365"/>
      <c r="X615" s="365"/>
      <c r="Y615" s="365"/>
      <c r="Z615" s="365"/>
      <c r="AA615" s="365"/>
    </row>
    <row r="616" spans="1:27" ht="12" customHeight="1" x14ac:dyDescent="0.25">
      <c r="A616" s="365"/>
      <c r="B616" s="365"/>
      <c r="C616" s="365"/>
      <c r="D616" s="365"/>
      <c r="E616" s="365"/>
      <c r="F616" s="365"/>
      <c r="G616" s="365"/>
      <c r="H616" s="365"/>
      <c r="I616" s="365"/>
      <c r="J616" s="365"/>
      <c r="K616" s="365"/>
      <c r="L616" s="365"/>
      <c r="M616" s="365"/>
      <c r="N616" s="365"/>
      <c r="O616" s="365"/>
      <c r="P616" s="365"/>
      <c r="Q616" s="365"/>
      <c r="R616" s="365"/>
      <c r="S616" s="365"/>
      <c r="T616" s="365"/>
      <c r="U616" s="365"/>
      <c r="V616" s="365"/>
      <c r="W616" s="365"/>
      <c r="X616" s="365"/>
      <c r="Y616" s="365"/>
      <c r="Z616" s="365"/>
      <c r="AA616" s="365"/>
    </row>
    <row r="617" spans="1:27" ht="12" customHeight="1" x14ac:dyDescent="0.25">
      <c r="A617" s="365"/>
      <c r="B617" s="365"/>
      <c r="C617" s="365"/>
      <c r="D617" s="365"/>
      <c r="E617" s="365"/>
      <c r="F617" s="365"/>
      <c r="G617" s="365"/>
      <c r="H617" s="365"/>
      <c r="I617" s="365"/>
      <c r="J617" s="365"/>
      <c r="K617" s="365"/>
      <c r="L617" s="365"/>
      <c r="M617" s="365"/>
      <c r="N617" s="365"/>
      <c r="O617" s="365"/>
      <c r="P617" s="365"/>
      <c r="Q617" s="365"/>
      <c r="R617" s="365"/>
      <c r="S617" s="365"/>
      <c r="T617" s="365"/>
      <c r="U617" s="365"/>
      <c r="V617" s="365"/>
      <c r="W617" s="365"/>
      <c r="X617" s="365"/>
      <c r="Y617" s="365"/>
      <c r="Z617" s="365"/>
      <c r="AA617" s="365"/>
    </row>
    <row r="618" spans="1:27" ht="12" customHeight="1" x14ac:dyDescent="0.25">
      <c r="A618" s="365"/>
      <c r="B618" s="365"/>
      <c r="C618" s="365"/>
      <c r="D618" s="365"/>
      <c r="E618" s="365"/>
      <c r="F618" s="365"/>
      <c r="G618" s="365"/>
      <c r="H618" s="365"/>
      <c r="I618" s="365"/>
      <c r="J618" s="365"/>
      <c r="K618" s="365"/>
      <c r="L618" s="365"/>
      <c r="M618" s="365"/>
      <c r="N618" s="365"/>
      <c r="O618" s="365"/>
      <c r="P618" s="365"/>
      <c r="Q618" s="365"/>
      <c r="R618" s="365"/>
      <c r="S618" s="365"/>
      <c r="T618" s="365"/>
      <c r="U618" s="365"/>
      <c r="V618" s="365"/>
      <c r="W618" s="365"/>
      <c r="X618" s="365"/>
      <c r="Y618" s="365"/>
      <c r="Z618" s="365"/>
      <c r="AA618" s="365"/>
    </row>
    <row r="619" spans="1:27" ht="12" customHeight="1" x14ac:dyDescent="0.25">
      <c r="A619" s="365"/>
      <c r="B619" s="365"/>
      <c r="C619" s="365"/>
      <c r="D619" s="365"/>
      <c r="E619" s="365"/>
      <c r="F619" s="365"/>
      <c r="G619" s="365"/>
      <c r="H619" s="365"/>
      <c r="I619" s="365"/>
      <c r="J619" s="365"/>
      <c r="K619" s="365"/>
      <c r="L619" s="365"/>
      <c r="M619" s="365"/>
      <c r="N619" s="365"/>
      <c r="O619" s="365"/>
      <c r="P619" s="365"/>
      <c r="Q619" s="365"/>
      <c r="R619" s="365"/>
      <c r="S619" s="365"/>
      <c r="T619" s="365"/>
      <c r="U619" s="365"/>
      <c r="V619" s="365"/>
      <c r="W619" s="365"/>
      <c r="X619" s="365"/>
      <c r="Y619" s="365"/>
      <c r="Z619" s="365"/>
      <c r="AA619" s="365"/>
    </row>
    <row r="620" spans="1:27" ht="12" customHeight="1" x14ac:dyDescent="0.25">
      <c r="A620" s="365"/>
      <c r="B620" s="365"/>
      <c r="C620" s="365"/>
      <c r="D620" s="365"/>
      <c r="E620" s="365"/>
      <c r="F620" s="365"/>
      <c r="G620" s="365"/>
      <c r="H620" s="365"/>
      <c r="I620" s="365"/>
      <c r="J620" s="365"/>
      <c r="K620" s="365"/>
      <c r="L620" s="365"/>
      <c r="M620" s="365"/>
      <c r="N620" s="365"/>
      <c r="O620" s="365"/>
      <c r="P620" s="365"/>
      <c r="Q620" s="365"/>
      <c r="R620" s="365"/>
      <c r="S620" s="365"/>
      <c r="T620" s="365"/>
      <c r="U620" s="365"/>
      <c r="V620" s="365"/>
      <c r="W620" s="365"/>
      <c r="X620" s="365"/>
      <c r="Y620" s="365"/>
      <c r="Z620" s="365"/>
      <c r="AA620" s="365"/>
    </row>
    <row r="621" spans="1:27" ht="12" customHeight="1" x14ac:dyDescent="0.25">
      <c r="A621" s="365"/>
      <c r="B621" s="365"/>
      <c r="C621" s="365"/>
      <c r="D621" s="365"/>
      <c r="E621" s="365"/>
      <c r="F621" s="365"/>
      <c r="G621" s="365"/>
      <c r="H621" s="365"/>
      <c r="I621" s="365"/>
      <c r="J621" s="365"/>
      <c r="K621" s="365"/>
      <c r="L621" s="365"/>
      <c r="M621" s="365"/>
      <c r="N621" s="365"/>
      <c r="O621" s="365"/>
      <c r="P621" s="365"/>
      <c r="Q621" s="365"/>
      <c r="R621" s="365"/>
      <c r="S621" s="365"/>
      <c r="T621" s="365"/>
      <c r="U621" s="365"/>
      <c r="V621" s="365"/>
      <c r="W621" s="365"/>
      <c r="X621" s="365"/>
      <c r="Y621" s="365"/>
      <c r="Z621" s="365"/>
      <c r="AA621" s="365"/>
    </row>
    <row r="622" spans="1:27" ht="12" customHeight="1" x14ac:dyDescent="0.25">
      <c r="A622" s="365"/>
      <c r="B622" s="365"/>
      <c r="C622" s="365"/>
      <c r="D622" s="365"/>
      <c r="E622" s="365"/>
      <c r="F622" s="365"/>
      <c r="G622" s="365"/>
      <c r="H622" s="365"/>
      <c r="I622" s="365"/>
      <c r="J622" s="365"/>
      <c r="K622" s="365"/>
      <c r="L622" s="365"/>
      <c r="M622" s="365"/>
      <c r="N622" s="365"/>
      <c r="O622" s="365"/>
      <c r="P622" s="365"/>
      <c r="Q622" s="365"/>
      <c r="R622" s="365"/>
      <c r="S622" s="365"/>
      <c r="T622" s="365"/>
      <c r="U622" s="365"/>
      <c r="V622" s="365"/>
      <c r="W622" s="365"/>
      <c r="X622" s="365"/>
      <c r="Y622" s="365"/>
      <c r="Z622" s="365"/>
      <c r="AA622" s="365"/>
    </row>
    <row r="623" spans="1:27" ht="12" customHeight="1" x14ac:dyDescent="0.25">
      <c r="A623" s="365"/>
      <c r="B623" s="365"/>
      <c r="C623" s="365"/>
      <c r="D623" s="365"/>
      <c r="E623" s="365"/>
      <c r="F623" s="365"/>
      <c r="G623" s="365"/>
      <c r="H623" s="365"/>
      <c r="I623" s="365"/>
      <c r="J623" s="365"/>
      <c r="K623" s="365"/>
      <c r="L623" s="365"/>
      <c r="M623" s="365"/>
      <c r="N623" s="365"/>
      <c r="O623" s="365"/>
      <c r="P623" s="365"/>
      <c r="Q623" s="365"/>
      <c r="R623" s="365"/>
      <c r="S623" s="365"/>
      <c r="T623" s="365"/>
      <c r="U623" s="365"/>
      <c r="V623" s="365"/>
      <c r="W623" s="365"/>
      <c r="X623" s="365"/>
      <c r="Y623" s="365"/>
      <c r="Z623" s="365"/>
      <c r="AA623" s="365"/>
    </row>
    <row r="624" spans="1:27" ht="12" customHeight="1" x14ac:dyDescent="0.25">
      <c r="A624" s="365"/>
      <c r="B624" s="365"/>
      <c r="C624" s="365"/>
      <c r="D624" s="365"/>
      <c r="E624" s="365"/>
      <c r="F624" s="365"/>
      <c r="G624" s="365"/>
      <c r="H624" s="365"/>
      <c r="I624" s="365"/>
      <c r="J624" s="365"/>
      <c r="K624" s="365"/>
      <c r="L624" s="365"/>
      <c r="M624" s="365"/>
      <c r="N624" s="365"/>
      <c r="O624" s="365"/>
      <c r="P624" s="365"/>
      <c r="Q624" s="365"/>
      <c r="R624" s="365"/>
      <c r="S624" s="365"/>
      <c r="T624" s="365"/>
      <c r="U624" s="365"/>
      <c r="V624" s="365"/>
      <c r="W624" s="365"/>
      <c r="X624" s="365"/>
      <c r="Y624" s="365"/>
      <c r="Z624" s="365"/>
      <c r="AA624" s="365"/>
    </row>
    <row r="625" spans="1:27" ht="12" customHeight="1" x14ac:dyDescent="0.25">
      <c r="A625" s="365"/>
      <c r="B625" s="365"/>
      <c r="C625" s="365"/>
      <c r="D625" s="365"/>
      <c r="E625" s="365"/>
      <c r="F625" s="365"/>
      <c r="G625" s="365"/>
      <c r="H625" s="365"/>
      <c r="I625" s="365"/>
      <c r="J625" s="365"/>
      <c r="K625" s="365"/>
      <c r="L625" s="365"/>
      <c r="M625" s="365"/>
      <c r="N625" s="365"/>
      <c r="O625" s="365"/>
      <c r="P625" s="365"/>
      <c r="Q625" s="365"/>
      <c r="R625" s="365"/>
      <c r="S625" s="365"/>
      <c r="T625" s="365"/>
      <c r="U625" s="365"/>
      <c r="V625" s="365"/>
      <c r="W625" s="365"/>
      <c r="X625" s="365"/>
      <c r="Y625" s="365"/>
      <c r="Z625" s="365"/>
      <c r="AA625" s="365"/>
    </row>
    <row r="626" spans="1:27" ht="12" customHeight="1" x14ac:dyDescent="0.25">
      <c r="A626" s="365"/>
      <c r="B626" s="365"/>
      <c r="C626" s="365"/>
      <c r="D626" s="365"/>
      <c r="E626" s="365"/>
      <c r="F626" s="365"/>
      <c r="G626" s="365"/>
      <c r="H626" s="365"/>
      <c r="I626" s="365"/>
      <c r="J626" s="365"/>
      <c r="K626" s="365"/>
      <c r="L626" s="365"/>
      <c r="M626" s="365"/>
      <c r="N626" s="365"/>
      <c r="O626" s="365"/>
      <c r="P626" s="365"/>
      <c r="Q626" s="365"/>
      <c r="R626" s="365"/>
      <c r="S626" s="365"/>
      <c r="T626" s="365"/>
      <c r="U626" s="365"/>
      <c r="V626" s="365"/>
      <c r="W626" s="365"/>
      <c r="X626" s="365"/>
      <c r="Y626" s="365"/>
      <c r="Z626" s="365"/>
      <c r="AA626" s="365"/>
    </row>
    <row r="627" spans="1:27" ht="12" customHeight="1" x14ac:dyDescent="0.25">
      <c r="A627" s="365"/>
      <c r="B627" s="365"/>
      <c r="C627" s="365"/>
      <c r="D627" s="365"/>
      <c r="E627" s="365"/>
      <c r="F627" s="365"/>
      <c r="G627" s="365"/>
      <c r="H627" s="365"/>
      <c r="I627" s="365"/>
      <c r="J627" s="365"/>
      <c r="K627" s="365"/>
      <c r="L627" s="365"/>
      <c r="M627" s="365"/>
      <c r="N627" s="365"/>
      <c r="O627" s="365"/>
      <c r="P627" s="365"/>
      <c r="Q627" s="365"/>
      <c r="R627" s="365"/>
      <c r="S627" s="365"/>
      <c r="T627" s="365"/>
      <c r="U627" s="365"/>
      <c r="V627" s="365"/>
      <c r="W627" s="365"/>
      <c r="X627" s="365"/>
      <c r="Y627" s="365"/>
      <c r="Z627" s="365"/>
      <c r="AA627" s="365"/>
    </row>
    <row r="628" spans="1:27" ht="12" customHeight="1" x14ac:dyDescent="0.25">
      <c r="A628" s="365"/>
      <c r="B628" s="365"/>
      <c r="C628" s="365"/>
      <c r="D628" s="365"/>
      <c r="E628" s="365"/>
      <c r="F628" s="365"/>
      <c r="G628" s="365"/>
      <c r="H628" s="365"/>
      <c r="I628" s="365"/>
      <c r="J628" s="365"/>
      <c r="K628" s="365"/>
      <c r="L628" s="365"/>
      <c r="M628" s="365"/>
      <c r="N628" s="365"/>
      <c r="O628" s="365"/>
      <c r="P628" s="365"/>
      <c r="Q628" s="365"/>
      <c r="R628" s="365"/>
      <c r="S628" s="365"/>
      <c r="T628" s="365"/>
      <c r="U628" s="365"/>
      <c r="V628" s="365"/>
      <c r="W628" s="365"/>
      <c r="X628" s="365"/>
      <c r="Y628" s="365"/>
      <c r="Z628" s="365"/>
      <c r="AA628" s="365"/>
    </row>
    <row r="629" spans="1:27" ht="12" customHeight="1" x14ac:dyDescent="0.25">
      <c r="A629" s="365"/>
      <c r="B629" s="365"/>
      <c r="C629" s="365"/>
      <c r="D629" s="365"/>
      <c r="E629" s="365"/>
      <c r="F629" s="365"/>
      <c r="G629" s="365"/>
      <c r="H629" s="365"/>
      <c r="I629" s="365"/>
      <c r="J629" s="365"/>
      <c r="K629" s="365"/>
      <c r="L629" s="365"/>
      <c r="M629" s="365"/>
      <c r="N629" s="365"/>
      <c r="O629" s="365"/>
      <c r="P629" s="365"/>
      <c r="Q629" s="365"/>
      <c r="R629" s="365"/>
      <c r="S629" s="365"/>
      <c r="T629" s="365"/>
      <c r="U629" s="365"/>
      <c r="V629" s="365"/>
      <c r="W629" s="365"/>
      <c r="X629" s="365"/>
      <c r="Y629" s="365"/>
      <c r="Z629" s="365"/>
      <c r="AA629" s="365"/>
    </row>
    <row r="630" spans="1:27" ht="12" customHeight="1" x14ac:dyDescent="0.25">
      <c r="A630" s="365"/>
      <c r="B630" s="365"/>
      <c r="C630" s="365"/>
      <c r="D630" s="365"/>
      <c r="E630" s="365"/>
      <c r="F630" s="365"/>
      <c r="G630" s="365"/>
      <c r="H630" s="365"/>
      <c r="I630" s="365"/>
      <c r="J630" s="365"/>
      <c r="K630" s="365"/>
      <c r="L630" s="365"/>
      <c r="M630" s="365"/>
      <c r="N630" s="365"/>
      <c r="O630" s="365"/>
      <c r="P630" s="365"/>
      <c r="Q630" s="365"/>
      <c r="R630" s="365"/>
      <c r="S630" s="365"/>
      <c r="T630" s="365"/>
      <c r="U630" s="365"/>
      <c r="V630" s="365"/>
      <c r="W630" s="365"/>
      <c r="X630" s="365"/>
      <c r="Y630" s="365"/>
      <c r="Z630" s="365"/>
      <c r="AA630" s="365"/>
    </row>
    <row r="631" spans="1:27" ht="12" customHeight="1" x14ac:dyDescent="0.25">
      <c r="A631" s="365"/>
      <c r="B631" s="365"/>
      <c r="C631" s="365"/>
      <c r="D631" s="365"/>
      <c r="E631" s="365"/>
      <c r="F631" s="365"/>
      <c r="G631" s="365"/>
      <c r="H631" s="365"/>
      <c r="I631" s="365"/>
      <c r="J631" s="365"/>
      <c r="K631" s="365"/>
      <c r="L631" s="365"/>
      <c r="M631" s="365"/>
      <c r="N631" s="365"/>
      <c r="O631" s="365"/>
      <c r="P631" s="365"/>
      <c r="Q631" s="365"/>
      <c r="R631" s="365"/>
      <c r="S631" s="365"/>
      <c r="T631" s="365"/>
      <c r="U631" s="365"/>
      <c r="V631" s="365"/>
      <c r="W631" s="365"/>
      <c r="X631" s="365"/>
      <c r="Y631" s="365"/>
      <c r="Z631" s="365"/>
      <c r="AA631" s="365"/>
    </row>
    <row r="632" spans="1:27" ht="12" customHeight="1" x14ac:dyDescent="0.25">
      <c r="A632" s="365"/>
      <c r="B632" s="365"/>
      <c r="C632" s="365"/>
      <c r="D632" s="365"/>
      <c r="E632" s="365"/>
      <c r="F632" s="365"/>
      <c r="G632" s="365"/>
      <c r="H632" s="365"/>
      <c r="I632" s="365"/>
      <c r="J632" s="365"/>
      <c r="K632" s="365"/>
      <c r="L632" s="365"/>
      <c r="M632" s="365"/>
      <c r="N632" s="365"/>
      <c r="O632" s="365"/>
      <c r="P632" s="365"/>
      <c r="Q632" s="365"/>
      <c r="R632" s="365"/>
      <c r="S632" s="365"/>
      <c r="T632" s="365"/>
      <c r="U632" s="365"/>
      <c r="V632" s="365"/>
      <c r="W632" s="365"/>
      <c r="X632" s="365"/>
      <c r="Y632" s="365"/>
      <c r="Z632" s="365"/>
      <c r="AA632" s="365"/>
    </row>
    <row r="633" spans="1:27" ht="12" customHeight="1" x14ac:dyDescent="0.25">
      <c r="A633" s="365"/>
      <c r="B633" s="365"/>
      <c r="C633" s="365"/>
      <c r="D633" s="365"/>
      <c r="E633" s="365"/>
      <c r="F633" s="365"/>
      <c r="G633" s="365"/>
      <c r="H633" s="365"/>
      <c r="I633" s="365"/>
      <c r="J633" s="365"/>
      <c r="K633" s="365"/>
      <c r="L633" s="365"/>
      <c r="M633" s="365"/>
      <c r="N633" s="365"/>
      <c r="O633" s="365"/>
      <c r="P633" s="365"/>
      <c r="Q633" s="365"/>
      <c r="R633" s="365"/>
      <c r="S633" s="365"/>
      <c r="T633" s="365"/>
      <c r="U633" s="365"/>
      <c r="V633" s="365"/>
      <c r="W633" s="365"/>
      <c r="X633" s="365"/>
      <c r="Y633" s="365"/>
      <c r="Z633" s="365"/>
      <c r="AA633" s="365"/>
    </row>
    <row r="634" spans="1:27" ht="12" customHeight="1" x14ac:dyDescent="0.25">
      <c r="A634" s="365"/>
      <c r="B634" s="365"/>
      <c r="C634" s="365"/>
      <c r="D634" s="365"/>
      <c r="E634" s="365"/>
      <c r="F634" s="365"/>
      <c r="G634" s="365"/>
      <c r="H634" s="365"/>
      <c r="I634" s="365"/>
      <c r="J634" s="365"/>
      <c r="K634" s="365"/>
      <c r="L634" s="365"/>
      <c r="M634" s="365"/>
      <c r="N634" s="365"/>
      <c r="O634" s="365"/>
      <c r="P634" s="365"/>
      <c r="Q634" s="365"/>
      <c r="R634" s="365"/>
      <c r="S634" s="365"/>
      <c r="T634" s="365"/>
      <c r="U634" s="365"/>
      <c r="V634" s="365"/>
      <c r="W634" s="365"/>
      <c r="X634" s="365"/>
      <c r="Y634" s="365"/>
      <c r="Z634" s="365"/>
      <c r="AA634" s="365"/>
    </row>
    <row r="635" spans="1:27" ht="12" customHeight="1" x14ac:dyDescent="0.25">
      <c r="A635" s="365"/>
      <c r="B635" s="365"/>
      <c r="C635" s="365"/>
      <c r="D635" s="365"/>
      <c r="E635" s="365"/>
      <c r="F635" s="365"/>
      <c r="G635" s="365"/>
      <c r="H635" s="365"/>
      <c r="I635" s="365"/>
      <c r="J635" s="365"/>
      <c r="K635" s="365"/>
      <c r="L635" s="365"/>
      <c r="M635" s="365"/>
      <c r="N635" s="365"/>
      <c r="O635" s="365"/>
      <c r="P635" s="365"/>
      <c r="Q635" s="365"/>
      <c r="R635" s="365"/>
      <c r="S635" s="365"/>
      <c r="T635" s="365"/>
      <c r="U635" s="365"/>
      <c r="V635" s="365"/>
      <c r="W635" s="365"/>
      <c r="X635" s="365"/>
      <c r="Y635" s="365"/>
      <c r="Z635" s="365"/>
      <c r="AA635" s="365"/>
    </row>
    <row r="636" spans="1:27" ht="12" customHeight="1" x14ac:dyDescent="0.25">
      <c r="A636" s="365"/>
      <c r="B636" s="365"/>
      <c r="C636" s="365"/>
      <c r="D636" s="365"/>
      <c r="E636" s="365"/>
      <c r="F636" s="365"/>
      <c r="G636" s="365"/>
      <c r="H636" s="365"/>
      <c r="I636" s="365"/>
      <c r="J636" s="365"/>
      <c r="K636" s="365"/>
      <c r="L636" s="365"/>
      <c r="M636" s="365"/>
      <c r="N636" s="365"/>
      <c r="O636" s="365"/>
      <c r="P636" s="365"/>
      <c r="Q636" s="365"/>
      <c r="R636" s="365"/>
      <c r="S636" s="365"/>
      <c r="T636" s="365"/>
      <c r="U636" s="365"/>
      <c r="V636" s="365"/>
      <c r="W636" s="365"/>
      <c r="X636" s="365"/>
      <c r="Y636" s="365"/>
      <c r="Z636" s="365"/>
      <c r="AA636" s="365"/>
    </row>
    <row r="637" spans="1:27" ht="12" customHeight="1" x14ac:dyDescent="0.25">
      <c r="A637" s="365"/>
      <c r="B637" s="365"/>
      <c r="C637" s="365"/>
      <c r="D637" s="365"/>
      <c r="E637" s="365"/>
      <c r="F637" s="365"/>
      <c r="G637" s="365"/>
      <c r="H637" s="365"/>
      <c r="I637" s="365"/>
      <c r="J637" s="365"/>
      <c r="K637" s="365"/>
      <c r="L637" s="365"/>
      <c r="M637" s="365"/>
      <c r="N637" s="365"/>
      <c r="O637" s="365"/>
      <c r="P637" s="365"/>
      <c r="Q637" s="365"/>
      <c r="R637" s="365"/>
      <c r="S637" s="365"/>
      <c r="T637" s="365"/>
      <c r="U637" s="365"/>
      <c r="V637" s="365"/>
      <c r="W637" s="365"/>
      <c r="X637" s="365"/>
      <c r="Y637" s="365"/>
      <c r="Z637" s="365"/>
      <c r="AA637" s="365"/>
    </row>
    <row r="638" spans="1:27" ht="12" customHeight="1" x14ac:dyDescent="0.25">
      <c r="A638" s="365"/>
      <c r="B638" s="365"/>
      <c r="C638" s="365"/>
      <c r="D638" s="365"/>
      <c r="E638" s="365"/>
      <c r="F638" s="365"/>
      <c r="G638" s="365"/>
      <c r="H638" s="365"/>
      <c r="I638" s="365"/>
      <c r="J638" s="365"/>
      <c r="K638" s="365"/>
      <c r="L638" s="365"/>
      <c r="M638" s="365"/>
      <c r="N638" s="365"/>
      <c r="O638" s="365"/>
      <c r="P638" s="365"/>
      <c r="Q638" s="365"/>
      <c r="R638" s="365"/>
      <c r="S638" s="365"/>
      <c r="T638" s="365"/>
      <c r="U638" s="365"/>
      <c r="V638" s="365"/>
      <c r="W638" s="365"/>
      <c r="X638" s="365"/>
      <c r="Y638" s="365"/>
      <c r="Z638" s="365"/>
      <c r="AA638" s="365"/>
    </row>
    <row r="639" spans="1:27" ht="12" customHeight="1" x14ac:dyDescent="0.25">
      <c r="A639" s="365"/>
      <c r="B639" s="365"/>
      <c r="C639" s="365"/>
      <c r="D639" s="365"/>
      <c r="E639" s="365"/>
      <c r="F639" s="365"/>
      <c r="G639" s="365"/>
      <c r="H639" s="365"/>
      <c r="I639" s="365"/>
      <c r="J639" s="365"/>
      <c r="K639" s="365"/>
      <c r="L639" s="365"/>
      <c r="M639" s="365"/>
      <c r="N639" s="365"/>
      <c r="O639" s="365"/>
      <c r="P639" s="365"/>
      <c r="Q639" s="365"/>
      <c r="R639" s="365"/>
      <c r="S639" s="365"/>
      <c r="T639" s="365"/>
      <c r="U639" s="365"/>
      <c r="V639" s="365"/>
      <c r="W639" s="365"/>
      <c r="X639" s="365"/>
      <c r="Y639" s="365"/>
      <c r="Z639" s="365"/>
      <c r="AA639" s="365"/>
    </row>
    <row r="640" spans="1:27" ht="12" customHeight="1" x14ac:dyDescent="0.25">
      <c r="A640" s="365"/>
      <c r="B640" s="365"/>
      <c r="C640" s="365"/>
      <c r="D640" s="365"/>
      <c r="E640" s="365"/>
      <c r="F640" s="365"/>
      <c r="G640" s="365"/>
      <c r="H640" s="365"/>
      <c r="I640" s="365"/>
      <c r="J640" s="365"/>
      <c r="K640" s="365"/>
      <c r="L640" s="365"/>
      <c r="M640" s="365"/>
      <c r="N640" s="365"/>
      <c r="O640" s="365"/>
      <c r="P640" s="365"/>
      <c r="Q640" s="365"/>
      <c r="R640" s="365"/>
      <c r="S640" s="365"/>
      <c r="T640" s="365"/>
      <c r="U640" s="365"/>
      <c r="V640" s="365"/>
      <c r="W640" s="365"/>
      <c r="X640" s="365"/>
      <c r="Y640" s="365"/>
      <c r="Z640" s="365"/>
      <c r="AA640" s="365"/>
    </row>
    <row r="641" spans="1:27" ht="12" customHeight="1" x14ac:dyDescent="0.25">
      <c r="A641" s="365"/>
      <c r="B641" s="365"/>
      <c r="C641" s="365"/>
      <c r="D641" s="365"/>
      <c r="E641" s="365"/>
      <c r="F641" s="365"/>
      <c r="G641" s="365"/>
      <c r="H641" s="365"/>
      <c r="I641" s="365"/>
      <c r="J641" s="365"/>
      <c r="K641" s="365"/>
      <c r="L641" s="365"/>
      <c r="M641" s="365"/>
      <c r="N641" s="365"/>
      <c r="O641" s="365"/>
      <c r="P641" s="365"/>
      <c r="Q641" s="365"/>
      <c r="R641" s="365"/>
      <c r="S641" s="365"/>
      <c r="T641" s="365"/>
      <c r="U641" s="365"/>
      <c r="V641" s="365"/>
      <c r="W641" s="365"/>
      <c r="X641" s="365"/>
      <c r="Y641" s="365"/>
      <c r="Z641" s="365"/>
      <c r="AA641" s="365"/>
    </row>
    <row r="642" spans="1:27" ht="12" customHeight="1" x14ac:dyDescent="0.25">
      <c r="A642" s="365"/>
      <c r="B642" s="365"/>
      <c r="C642" s="365"/>
      <c r="D642" s="365"/>
      <c r="E642" s="365"/>
      <c r="F642" s="365"/>
      <c r="G642" s="365"/>
      <c r="H642" s="365"/>
      <c r="I642" s="365"/>
      <c r="J642" s="365"/>
      <c r="K642" s="365"/>
      <c r="L642" s="365"/>
      <c r="M642" s="365"/>
      <c r="N642" s="365"/>
      <c r="O642" s="365"/>
      <c r="P642" s="365"/>
      <c r="Q642" s="365"/>
      <c r="R642" s="365"/>
      <c r="S642" s="365"/>
      <c r="T642" s="365"/>
      <c r="U642" s="365"/>
      <c r="V642" s="365"/>
      <c r="W642" s="365"/>
      <c r="X642" s="365"/>
      <c r="Y642" s="365"/>
      <c r="Z642" s="365"/>
      <c r="AA642" s="365"/>
    </row>
    <row r="643" spans="1:27" ht="12" customHeight="1" x14ac:dyDescent="0.25">
      <c r="A643" s="365"/>
      <c r="B643" s="365"/>
      <c r="C643" s="365"/>
      <c r="D643" s="365"/>
      <c r="E643" s="365"/>
      <c r="F643" s="365"/>
      <c r="G643" s="365"/>
      <c r="H643" s="365"/>
      <c r="I643" s="365"/>
      <c r="J643" s="365"/>
      <c r="K643" s="365"/>
      <c r="L643" s="365"/>
      <c r="M643" s="365"/>
      <c r="N643" s="365"/>
      <c r="O643" s="365"/>
      <c r="P643" s="365"/>
      <c r="Q643" s="365"/>
      <c r="R643" s="365"/>
      <c r="S643" s="365"/>
      <c r="T643" s="365"/>
      <c r="U643" s="365"/>
      <c r="V643" s="365"/>
      <c r="W643" s="365"/>
      <c r="X643" s="365"/>
      <c r="Y643" s="365"/>
      <c r="Z643" s="365"/>
      <c r="AA643" s="365"/>
    </row>
    <row r="644" spans="1:27" ht="12" customHeight="1" x14ac:dyDescent="0.25">
      <c r="A644" s="365"/>
      <c r="B644" s="365"/>
      <c r="C644" s="365"/>
      <c r="D644" s="365"/>
      <c r="E644" s="365"/>
      <c r="F644" s="365"/>
      <c r="G644" s="365"/>
      <c r="H644" s="365"/>
      <c r="I644" s="365"/>
      <c r="J644" s="365"/>
      <c r="K644" s="365"/>
      <c r="L644" s="365"/>
      <c r="M644" s="365"/>
      <c r="N644" s="365"/>
      <c r="O644" s="365"/>
      <c r="P644" s="365"/>
      <c r="Q644" s="365"/>
      <c r="R644" s="365"/>
      <c r="S644" s="365"/>
      <c r="T644" s="365"/>
      <c r="U644" s="365"/>
      <c r="V644" s="365"/>
      <c r="W644" s="365"/>
      <c r="X644" s="365"/>
      <c r="Y644" s="365"/>
      <c r="Z644" s="365"/>
      <c r="AA644" s="365"/>
    </row>
    <row r="645" spans="1:27" ht="12" customHeight="1" x14ac:dyDescent="0.25">
      <c r="A645" s="365"/>
      <c r="B645" s="365"/>
      <c r="C645" s="365"/>
      <c r="D645" s="365"/>
      <c r="E645" s="365"/>
      <c r="F645" s="365"/>
      <c r="G645" s="365"/>
      <c r="H645" s="365"/>
      <c r="I645" s="365"/>
      <c r="J645" s="365"/>
      <c r="K645" s="365"/>
      <c r="L645" s="365"/>
      <c r="M645" s="365"/>
      <c r="N645" s="365"/>
      <c r="O645" s="365"/>
      <c r="P645" s="365"/>
      <c r="Q645" s="365"/>
      <c r="R645" s="365"/>
      <c r="S645" s="365"/>
      <c r="T645" s="365"/>
      <c r="U645" s="365"/>
      <c r="V645" s="365"/>
      <c r="W645" s="365"/>
      <c r="X645" s="365"/>
      <c r="Y645" s="365"/>
      <c r="Z645" s="365"/>
      <c r="AA645" s="365"/>
    </row>
    <row r="646" spans="1:27" ht="12" customHeight="1" x14ac:dyDescent="0.25">
      <c r="A646" s="365"/>
      <c r="B646" s="365"/>
      <c r="C646" s="365"/>
      <c r="D646" s="365"/>
      <c r="E646" s="365"/>
      <c r="F646" s="365"/>
      <c r="G646" s="365"/>
      <c r="H646" s="365"/>
      <c r="I646" s="365"/>
      <c r="J646" s="365"/>
      <c r="K646" s="365"/>
      <c r="L646" s="365"/>
      <c r="M646" s="365"/>
      <c r="N646" s="365"/>
      <c r="O646" s="365"/>
      <c r="P646" s="365"/>
      <c r="Q646" s="365"/>
      <c r="R646" s="365"/>
      <c r="S646" s="365"/>
      <c r="T646" s="365"/>
      <c r="U646" s="365"/>
      <c r="V646" s="365"/>
      <c r="W646" s="365"/>
      <c r="X646" s="365"/>
      <c r="Y646" s="365"/>
      <c r="Z646" s="365"/>
      <c r="AA646" s="365"/>
    </row>
    <row r="647" spans="1:27" ht="12" customHeight="1" x14ac:dyDescent="0.25">
      <c r="A647" s="365"/>
      <c r="B647" s="365"/>
      <c r="C647" s="365"/>
      <c r="D647" s="365"/>
      <c r="E647" s="365"/>
      <c r="F647" s="365"/>
      <c r="G647" s="365"/>
      <c r="H647" s="365"/>
      <c r="I647" s="365"/>
      <c r="J647" s="365"/>
      <c r="K647" s="365"/>
      <c r="L647" s="365"/>
      <c r="M647" s="365"/>
      <c r="N647" s="365"/>
      <c r="O647" s="365"/>
      <c r="P647" s="365"/>
      <c r="Q647" s="365"/>
      <c r="R647" s="365"/>
      <c r="S647" s="365"/>
      <c r="T647" s="365"/>
      <c r="U647" s="365"/>
      <c r="V647" s="365"/>
      <c r="W647" s="365"/>
      <c r="X647" s="365"/>
      <c r="Y647" s="365"/>
      <c r="Z647" s="365"/>
      <c r="AA647" s="365"/>
    </row>
    <row r="648" spans="1:27" ht="12" customHeight="1" x14ac:dyDescent="0.25">
      <c r="A648" s="365"/>
      <c r="B648" s="365"/>
      <c r="C648" s="365"/>
      <c r="D648" s="365"/>
      <c r="E648" s="365"/>
      <c r="F648" s="365"/>
      <c r="G648" s="365"/>
      <c r="H648" s="365"/>
      <c r="I648" s="365"/>
      <c r="J648" s="365"/>
      <c r="K648" s="365"/>
      <c r="L648" s="365"/>
      <c r="M648" s="365"/>
      <c r="N648" s="365"/>
      <c r="O648" s="365"/>
      <c r="P648" s="365"/>
      <c r="Q648" s="365"/>
      <c r="R648" s="365"/>
      <c r="S648" s="365"/>
      <c r="T648" s="365"/>
      <c r="U648" s="365"/>
      <c r="V648" s="365"/>
      <c r="W648" s="365"/>
      <c r="X648" s="365"/>
      <c r="Y648" s="365"/>
      <c r="Z648" s="365"/>
      <c r="AA648" s="365"/>
    </row>
    <row r="649" spans="1:27" ht="12" customHeight="1" x14ac:dyDescent="0.25">
      <c r="A649" s="365"/>
      <c r="B649" s="365"/>
      <c r="C649" s="365"/>
      <c r="D649" s="365"/>
      <c r="E649" s="365"/>
      <c r="F649" s="365"/>
      <c r="G649" s="365"/>
      <c r="H649" s="365"/>
      <c r="I649" s="365"/>
      <c r="J649" s="365"/>
      <c r="K649" s="365"/>
      <c r="L649" s="365"/>
      <c r="M649" s="365"/>
      <c r="N649" s="365"/>
      <c r="O649" s="365"/>
      <c r="P649" s="365"/>
      <c r="Q649" s="365"/>
      <c r="R649" s="365"/>
      <c r="S649" s="365"/>
      <c r="T649" s="365"/>
      <c r="U649" s="365"/>
      <c r="V649" s="365"/>
      <c r="W649" s="365"/>
      <c r="X649" s="365"/>
      <c r="Y649" s="365"/>
      <c r="Z649" s="365"/>
      <c r="AA649" s="365"/>
    </row>
    <row r="650" spans="1:27" ht="12" customHeight="1" x14ac:dyDescent="0.25">
      <c r="A650" s="365"/>
      <c r="B650" s="365"/>
      <c r="C650" s="365"/>
      <c r="D650" s="365"/>
      <c r="E650" s="365"/>
      <c r="F650" s="365"/>
      <c r="G650" s="365"/>
      <c r="H650" s="365"/>
      <c r="I650" s="365"/>
      <c r="J650" s="365"/>
      <c r="K650" s="365"/>
      <c r="L650" s="365"/>
      <c r="M650" s="365"/>
      <c r="N650" s="365"/>
      <c r="O650" s="365"/>
      <c r="P650" s="365"/>
      <c r="Q650" s="365"/>
      <c r="R650" s="365"/>
      <c r="S650" s="365"/>
      <c r="T650" s="365"/>
      <c r="U650" s="365"/>
      <c r="V650" s="365"/>
      <c r="W650" s="365"/>
      <c r="X650" s="365"/>
      <c r="Y650" s="365"/>
      <c r="Z650" s="365"/>
      <c r="AA650" s="365"/>
    </row>
    <row r="651" spans="1:27" ht="12" customHeight="1" x14ac:dyDescent="0.25">
      <c r="A651" s="365"/>
      <c r="B651" s="365"/>
      <c r="C651" s="365"/>
      <c r="D651" s="365"/>
      <c r="E651" s="365"/>
      <c r="F651" s="365"/>
      <c r="G651" s="365"/>
      <c r="H651" s="365"/>
      <c r="I651" s="365"/>
      <c r="J651" s="365"/>
      <c r="K651" s="365"/>
      <c r="L651" s="365"/>
      <c r="M651" s="365"/>
      <c r="N651" s="365"/>
      <c r="O651" s="365"/>
      <c r="P651" s="365"/>
      <c r="Q651" s="365"/>
      <c r="R651" s="365"/>
      <c r="S651" s="365"/>
      <c r="T651" s="365"/>
      <c r="U651" s="365"/>
      <c r="V651" s="365"/>
      <c r="W651" s="365"/>
      <c r="X651" s="365"/>
      <c r="Y651" s="365"/>
      <c r="Z651" s="365"/>
      <c r="AA651" s="365"/>
    </row>
    <row r="652" spans="1:27" ht="12" customHeight="1" x14ac:dyDescent="0.25">
      <c r="A652" s="365"/>
      <c r="B652" s="365"/>
      <c r="C652" s="365"/>
      <c r="D652" s="365"/>
      <c r="E652" s="365"/>
      <c r="F652" s="365"/>
      <c r="G652" s="365"/>
      <c r="H652" s="365"/>
      <c r="I652" s="365"/>
      <c r="J652" s="365"/>
      <c r="K652" s="365"/>
      <c r="L652" s="365"/>
      <c r="M652" s="365"/>
      <c r="N652" s="365"/>
      <c r="O652" s="365"/>
      <c r="P652" s="365"/>
      <c r="Q652" s="365"/>
      <c r="R652" s="365"/>
      <c r="S652" s="365"/>
      <c r="T652" s="365"/>
      <c r="U652" s="365"/>
      <c r="V652" s="365"/>
      <c r="W652" s="365"/>
      <c r="X652" s="365"/>
      <c r="Y652" s="365"/>
      <c r="Z652" s="365"/>
      <c r="AA652" s="365"/>
    </row>
    <row r="653" spans="1:27" ht="12" customHeight="1" x14ac:dyDescent="0.25">
      <c r="A653" s="365"/>
      <c r="B653" s="365"/>
      <c r="C653" s="365"/>
      <c r="D653" s="365"/>
      <c r="E653" s="365"/>
      <c r="F653" s="365"/>
      <c r="G653" s="365"/>
      <c r="H653" s="365"/>
      <c r="I653" s="365"/>
      <c r="J653" s="365"/>
      <c r="K653" s="365"/>
      <c r="L653" s="365"/>
      <c r="M653" s="365"/>
      <c r="N653" s="365"/>
      <c r="O653" s="365"/>
      <c r="P653" s="365"/>
      <c r="Q653" s="365"/>
      <c r="R653" s="365"/>
      <c r="S653" s="365"/>
      <c r="T653" s="365"/>
      <c r="U653" s="365"/>
      <c r="V653" s="365"/>
      <c r="W653" s="365"/>
      <c r="X653" s="365"/>
      <c r="Y653" s="365"/>
      <c r="Z653" s="365"/>
      <c r="AA653" s="365"/>
    </row>
    <row r="654" spans="1:27" ht="12" customHeight="1" x14ac:dyDescent="0.25">
      <c r="A654" s="365"/>
      <c r="B654" s="365"/>
      <c r="C654" s="365"/>
      <c r="D654" s="365"/>
      <c r="E654" s="365"/>
      <c r="F654" s="365"/>
      <c r="G654" s="365"/>
      <c r="H654" s="365"/>
      <c r="I654" s="365"/>
      <c r="J654" s="365"/>
      <c r="K654" s="365"/>
      <c r="L654" s="365"/>
      <c r="M654" s="365"/>
      <c r="N654" s="365"/>
      <c r="O654" s="365"/>
      <c r="P654" s="365"/>
      <c r="Q654" s="365"/>
      <c r="R654" s="365"/>
      <c r="S654" s="365"/>
      <c r="T654" s="365"/>
      <c r="U654" s="365"/>
      <c r="V654" s="365"/>
      <c r="W654" s="365"/>
      <c r="X654" s="365"/>
      <c r="Y654" s="365"/>
      <c r="Z654" s="365"/>
      <c r="AA654" s="365"/>
    </row>
    <row r="655" spans="1:27" ht="12" customHeight="1" x14ac:dyDescent="0.25">
      <c r="A655" s="365"/>
      <c r="B655" s="365"/>
      <c r="C655" s="365"/>
      <c r="D655" s="365"/>
      <c r="E655" s="365"/>
      <c r="F655" s="365"/>
      <c r="G655" s="365"/>
      <c r="H655" s="365"/>
      <c r="I655" s="365"/>
      <c r="J655" s="365"/>
      <c r="K655" s="365"/>
      <c r="L655" s="365"/>
      <c r="M655" s="365"/>
      <c r="N655" s="365"/>
      <c r="O655" s="365"/>
      <c r="P655" s="365"/>
      <c r="Q655" s="365"/>
      <c r="R655" s="365"/>
      <c r="S655" s="365"/>
      <c r="T655" s="365"/>
      <c r="U655" s="365"/>
      <c r="V655" s="365"/>
      <c r="W655" s="365"/>
      <c r="X655" s="365"/>
      <c r="Y655" s="365"/>
      <c r="Z655" s="365"/>
      <c r="AA655" s="365"/>
    </row>
    <row r="656" spans="1:27" ht="12" customHeight="1" x14ac:dyDescent="0.25">
      <c r="A656" s="365"/>
      <c r="B656" s="365"/>
      <c r="C656" s="365"/>
      <c r="D656" s="365"/>
      <c r="E656" s="365"/>
      <c r="F656" s="365"/>
      <c r="G656" s="365"/>
      <c r="H656" s="365"/>
      <c r="I656" s="365"/>
      <c r="J656" s="365"/>
      <c r="K656" s="365"/>
      <c r="L656" s="365"/>
      <c r="M656" s="365"/>
      <c r="N656" s="365"/>
      <c r="O656" s="365"/>
      <c r="P656" s="365"/>
      <c r="Q656" s="365"/>
      <c r="R656" s="365"/>
      <c r="S656" s="365"/>
      <c r="T656" s="365"/>
      <c r="U656" s="365"/>
      <c r="V656" s="365"/>
      <c r="W656" s="365"/>
      <c r="X656" s="365"/>
      <c r="Y656" s="365"/>
      <c r="Z656" s="365"/>
      <c r="AA656" s="365"/>
    </row>
    <row r="657" spans="1:27" ht="12" customHeight="1" x14ac:dyDescent="0.25">
      <c r="A657" s="365"/>
      <c r="B657" s="365"/>
      <c r="C657" s="365"/>
      <c r="D657" s="365"/>
      <c r="E657" s="365"/>
      <c r="F657" s="365"/>
      <c r="G657" s="365"/>
      <c r="H657" s="365"/>
      <c r="I657" s="365"/>
      <c r="J657" s="365"/>
      <c r="K657" s="365"/>
      <c r="L657" s="365"/>
      <c r="M657" s="365"/>
      <c r="N657" s="365"/>
      <c r="O657" s="365"/>
      <c r="P657" s="365"/>
      <c r="Q657" s="365"/>
      <c r="R657" s="365"/>
      <c r="S657" s="365"/>
      <c r="T657" s="365"/>
      <c r="U657" s="365"/>
      <c r="V657" s="365"/>
      <c r="W657" s="365"/>
      <c r="X657" s="365"/>
      <c r="Y657" s="365"/>
      <c r="Z657" s="365"/>
      <c r="AA657" s="365"/>
    </row>
    <row r="658" spans="1:27" ht="12" customHeight="1" x14ac:dyDescent="0.25">
      <c r="A658" s="365"/>
      <c r="B658" s="365"/>
      <c r="C658" s="365"/>
      <c r="D658" s="365"/>
      <c r="E658" s="365"/>
      <c r="F658" s="365"/>
      <c r="G658" s="365"/>
      <c r="H658" s="365"/>
      <c r="I658" s="365"/>
      <c r="J658" s="365"/>
      <c r="K658" s="365"/>
      <c r="L658" s="365"/>
      <c r="M658" s="365"/>
      <c r="N658" s="365"/>
      <c r="O658" s="365"/>
      <c r="P658" s="365"/>
      <c r="Q658" s="365"/>
      <c r="R658" s="365"/>
      <c r="S658" s="365"/>
      <c r="T658" s="365"/>
      <c r="U658" s="365"/>
      <c r="V658" s="365"/>
      <c r="W658" s="365"/>
      <c r="X658" s="365"/>
      <c r="Y658" s="365"/>
      <c r="Z658" s="365"/>
      <c r="AA658" s="365"/>
    </row>
    <row r="659" spans="1:27" ht="12" customHeight="1" x14ac:dyDescent="0.25">
      <c r="A659" s="365"/>
      <c r="B659" s="365"/>
      <c r="C659" s="365"/>
      <c r="D659" s="365"/>
      <c r="E659" s="365"/>
      <c r="F659" s="365"/>
      <c r="G659" s="365"/>
      <c r="H659" s="365"/>
      <c r="I659" s="365"/>
      <c r="J659" s="365"/>
      <c r="K659" s="365"/>
      <c r="L659" s="365"/>
      <c r="M659" s="365"/>
      <c r="N659" s="365"/>
      <c r="O659" s="365"/>
      <c r="P659" s="365"/>
      <c r="Q659" s="365"/>
      <c r="R659" s="365"/>
      <c r="S659" s="365"/>
      <c r="T659" s="365"/>
      <c r="U659" s="365"/>
      <c r="V659" s="365"/>
      <c r="W659" s="365"/>
      <c r="X659" s="365"/>
      <c r="Y659" s="365"/>
      <c r="Z659" s="365"/>
      <c r="AA659" s="365"/>
    </row>
    <row r="660" spans="1:27" ht="12" customHeight="1" x14ac:dyDescent="0.25">
      <c r="A660" s="365"/>
      <c r="B660" s="365"/>
      <c r="C660" s="365"/>
      <c r="D660" s="365"/>
      <c r="E660" s="365"/>
      <c r="F660" s="365"/>
      <c r="G660" s="365"/>
      <c r="H660" s="365"/>
      <c r="I660" s="365"/>
      <c r="J660" s="365"/>
      <c r="K660" s="365"/>
      <c r="L660" s="365"/>
      <c r="M660" s="365"/>
      <c r="N660" s="365"/>
      <c r="O660" s="365"/>
      <c r="P660" s="365"/>
      <c r="Q660" s="365"/>
      <c r="R660" s="365"/>
      <c r="S660" s="365"/>
      <c r="T660" s="365"/>
      <c r="U660" s="365"/>
      <c r="V660" s="365"/>
      <c r="W660" s="365"/>
      <c r="X660" s="365"/>
      <c r="Y660" s="365"/>
      <c r="Z660" s="365"/>
      <c r="AA660" s="365"/>
    </row>
    <row r="661" spans="1:27" ht="12" customHeight="1" x14ac:dyDescent="0.25">
      <c r="A661" s="365"/>
      <c r="B661" s="365"/>
      <c r="C661" s="365"/>
      <c r="D661" s="365"/>
      <c r="E661" s="365"/>
      <c r="F661" s="365"/>
      <c r="G661" s="365"/>
      <c r="H661" s="365"/>
      <c r="I661" s="365"/>
      <c r="J661" s="365"/>
      <c r="K661" s="365"/>
      <c r="L661" s="365"/>
      <c r="M661" s="365"/>
      <c r="N661" s="365"/>
      <c r="O661" s="365"/>
      <c r="P661" s="365"/>
      <c r="Q661" s="365"/>
      <c r="R661" s="365"/>
      <c r="S661" s="365"/>
      <c r="T661" s="365"/>
      <c r="U661" s="365"/>
      <c r="V661" s="365"/>
      <c r="W661" s="365"/>
      <c r="X661" s="365"/>
      <c r="Y661" s="365"/>
      <c r="Z661" s="365"/>
      <c r="AA661" s="365"/>
    </row>
    <row r="662" spans="1:27" ht="12" customHeight="1" x14ac:dyDescent="0.25">
      <c r="A662" s="365"/>
      <c r="B662" s="365"/>
      <c r="C662" s="365"/>
      <c r="D662" s="365"/>
      <c r="E662" s="365"/>
      <c r="F662" s="365"/>
      <c r="G662" s="365"/>
      <c r="H662" s="365"/>
      <c r="I662" s="365"/>
      <c r="J662" s="365"/>
      <c r="K662" s="365"/>
      <c r="L662" s="365"/>
      <c r="M662" s="365"/>
      <c r="N662" s="365"/>
      <c r="O662" s="365"/>
      <c r="P662" s="365"/>
      <c r="Q662" s="365"/>
      <c r="R662" s="365"/>
      <c r="S662" s="365"/>
      <c r="T662" s="365"/>
      <c r="U662" s="365"/>
      <c r="V662" s="365"/>
      <c r="W662" s="365"/>
      <c r="X662" s="365"/>
      <c r="Y662" s="365"/>
      <c r="Z662" s="365"/>
      <c r="AA662" s="365"/>
    </row>
    <row r="663" spans="1:27" ht="12" customHeight="1" x14ac:dyDescent="0.25">
      <c r="A663" s="365"/>
      <c r="B663" s="365"/>
      <c r="C663" s="365"/>
      <c r="D663" s="365"/>
      <c r="E663" s="365"/>
      <c r="F663" s="365"/>
      <c r="G663" s="365"/>
      <c r="H663" s="365"/>
      <c r="I663" s="365"/>
      <c r="J663" s="365"/>
      <c r="K663" s="365"/>
      <c r="L663" s="365"/>
      <c r="M663" s="365"/>
      <c r="N663" s="365"/>
      <c r="O663" s="365"/>
      <c r="P663" s="365"/>
      <c r="Q663" s="365"/>
      <c r="R663" s="365"/>
      <c r="S663" s="365"/>
      <c r="T663" s="365"/>
      <c r="U663" s="365"/>
      <c r="V663" s="365"/>
      <c r="W663" s="365"/>
      <c r="X663" s="365"/>
      <c r="Y663" s="365"/>
      <c r="Z663" s="365"/>
      <c r="AA663" s="365"/>
    </row>
    <row r="664" spans="1:27" ht="12" customHeight="1" x14ac:dyDescent="0.25">
      <c r="A664" s="365"/>
      <c r="B664" s="365"/>
      <c r="C664" s="365"/>
      <c r="D664" s="365"/>
      <c r="E664" s="365"/>
      <c r="F664" s="365"/>
      <c r="G664" s="365"/>
      <c r="H664" s="365"/>
      <c r="I664" s="365"/>
      <c r="J664" s="365"/>
      <c r="K664" s="365"/>
      <c r="L664" s="365"/>
      <c r="M664" s="365"/>
      <c r="N664" s="365"/>
      <c r="O664" s="365"/>
      <c r="P664" s="365"/>
      <c r="Q664" s="365"/>
      <c r="R664" s="365"/>
      <c r="S664" s="365"/>
      <c r="T664" s="365"/>
      <c r="U664" s="365"/>
      <c r="V664" s="365"/>
      <c r="W664" s="365"/>
      <c r="X664" s="365"/>
      <c r="Y664" s="365"/>
      <c r="Z664" s="365"/>
      <c r="AA664" s="365"/>
    </row>
    <row r="665" spans="1:27" ht="12" customHeight="1" x14ac:dyDescent="0.25">
      <c r="A665" s="365"/>
      <c r="B665" s="365"/>
      <c r="C665" s="365"/>
      <c r="D665" s="365"/>
      <c r="E665" s="365"/>
      <c r="F665" s="365"/>
      <c r="G665" s="365"/>
      <c r="H665" s="365"/>
      <c r="I665" s="365"/>
      <c r="J665" s="365"/>
      <c r="K665" s="365"/>
      <c r="L665" s="365"/>
      <c r="M665" s="365"/>
      <c r="N665" s="365"/>
      <c r="O665" s="365"/>
      <c r="P665" s="365"/>
      <c r="Q665" s="365"/>
      <c r="R665" s="365"/>
      <c r="S665" s="365"/>
      <c r="T665" s="365"/>
      <c r="U665" s="365"/>
      <c r="V665" s="365"/>
      <c r="W665" s="365"/>
      <c r="X665" s="365"/>
      <c r="Y665" s="365"/>
      <c r="Z665" s="365"/>
      <c r="AA665" s="365"/>
    </row>
    <row r="666" spans="1:27" ht="12" customHeight="1" x14ac:dyDescent="0.25">
      <c r="A666" s="365"/>
      <c r="B666" s="365"/>
      <c r="C666" s="365"/>
      <c r="D666" s="365"/>
      <c r="E666" s="365"/>
      <c r="F666" s="365"/>
      <c r="G666" s="365"/>
      <c r="H666" s="365"/>
      <c r="I666" s="365"/>
      <c r="J666" s="365"/>
      <c r="K666" s="365"/>
      <c r="L666" s="365"/>
      <c r="M666" s="365"/>
      <c r="N666" s="365"/>
      <c r="O666" s="365"/>
      <c r="P666" s="365"/>
      <c r="Q666" s="365"/>
      <c r="R666" s="365"/>
      <c r="S666" s="365"/>
      <c r="T666" s="365"/>
      <c r="U666" s="365"/>
      <c r="V666" s="365"/>
      <c r="W666" s="365"/>
      <c r="X666" s="365"/>
      <c r="Y666" s="365"/>
      <c r="Z666" s="365"/>
      <c r="AA666" s="365"/>
    </row>
    <row r="667" spans="1:27" ht="12" customHeight="1" x14ac:dyDescent="0.25">
      <c r="A667" s="365"/>
      <c r="B667" s="365"/>
      <c r="C667" s="365"/>
      <c r="D667" s="365"/>
      <c r="E667" s="365"/>
      <c r="F667" s="365"/>
      <c r="G667" s="365"/>
      <c r="H667" s="365"/>
      <c r="I667" s="365"/>
      <c r="J667" s="365"/>
      <c r="K667" s="365"/>
      <c r="L667" s="365"/>
      <c r="M667" s="365"/>
      <c r="N667" s="365"/>
      <c r="O667" s="365"/>
      <c r="P667" s="365"/>
      <c r="Q667" s="365"/>
      <c r="R667" s="365"/>
      <c r="S667" s="365"/>
      <c r="T667" s="365"/>
      <c r="U667" s="365"/>
      <c r="V667" s="365"/>
      <c r="W667" s="365"/>
      <c r="X667" s="365"/>
      <c r="Y667" s="365"/>
      <c r="Z667" s="365"/>
      <c r="AA667" s="365"/>
    </row>
    <row r="668" spans="1:27" ht="12" customHeight="1" x14ac:dyDescent="0.25">
      <c r="A668" s="365"/>
      <c r="B668" s="365"/>
      <c r="C668" s="365"/>
      <c r="D668" s="365"/>
      <c r="E668" s="365"/>
      <c r="F668" s="365"/>
      <c r="G668" s="365"/>
      <c r="H668" s="365"/>
      <c r="I668" s="365"/>
      <c r="J668" s="365"/>
      <c r="K668" s="365"/>
      <c r="L668" s="365"/>
      <c r="M668" s="365"/>
      <c r="N668" s="365"/>
      <c r="O668" s="365"/>
      <c r="P668" s="365"/>
      <c r="Q668" s="365"/>
      <c r="R668" s="365"/>
      <c r="S668" s="365"/>
      <c r="T668" s="365"/>
      <c r="U668" s="365"/>
      <c r="V668" s="365"/>
      <c r="W668" s="365"/>
      <c r="X668" s="365"/>
      <c r="Y668" s="365"/>
      <c r="Z668" s="365"/>
      <c r="AA668" s="365"/>
    </row>
    <row r="669" spans="1:27" ht="12" customHeight="1" x14ac:dyDescent="0.25">
      <c r="A669" s="365"/>
      <c r="B669" s="365"/>
      <c r="C669" s="365"/>
      <c r="D669" s="365"/>
      <c r="E669" s="365"/>
      <c r="F669" s="365"/>
      <c r="G669" s="365"/>
      <c r="H669" s="365"/>
      <c r="I669" s="365"/>
      <c r="J669" s="365"/>
      <c r="K669" s="365"/>
      <c r="L669" s="365"/>
      <c r="M669" s="365"/>
      <c r="N669" s="365"/>
      <c r="O669" s="365"/>
      <c r="P669" s="365"/>
      <c r="Q669" s="365"/>
      <c r="R669" s="365"/>
      <c r="S669" s="365"/>
      <c r="T669" s="365"/>
      <c r="U669" s="365"/>
      <c r="V669" s="365"/>
      <c r="W669" s="365"/>
      <c r="X669" s="365"/>
      <c r="Y669" s="365"/>
      <c r="Z669" s="365"/>
      <c r="AA669" s="365"/>
    </row>
    <row r="670" spans="1:27" ht="12" customHeight="1" x14ac:dyDescent="0.25">
      <c r="A670" s="365"/>
      <c r="B670" s="365"/>
      <c r="C670" s="365"/>
      <c r="D670" s="365"/>
      <c r="E670" s="365"/>
      <c r="F670" s="365"/>
      <c r="G670" s="365"/>
      <c r="H670" s="365"/>
      <c r="I670" s="365"/>
      <c r="J670" s="365"/>
      <c r="K670" s="365"/>
      <c r="L670" s="365"/>
      <c r="M670" s="365"/>
      <c r="N670" s="365"/>
      <c r="O670" s="365"/>
      <c r="P670" s="365"/>
      <c r="Q670" s="365"/>
      <c r="R670" s="365"/>
      <c r="S670" s="365"/>
      <c r="T670" s="365"/>
      <c r="U670" s="365"/>
      <c r="V670" s="365"/>
      <c r="W670" s="365"/>
      <c r="X670" s="365"/>
      <c r="Y670" s="365"/>
      <c r="Z670" s="365"/>
      <c r="AA670" s="365"/>
    </row>
    <row r="671" spans="1:27" ht="12" customHeight="1" x14ac:dyDescent="0.25">
      <c r="A671" s="365"/>
      <c r="B671" s="365"/>
      <c r="C671" s="365"/>
      <c r="D671" s="365"/>
      <c r="E671" s="365"/>
      <c r="F671" s="365"/>
      <c r="G671" s="365"/>
      <c r="H671" s="365"/>
      <c r="I671" s="365"/>
      <c r="J671" s="365"/>
      <c r="K671" s="365"/>
      <c r="L671" s="365"/>
      <c r="M671" s="365"/>
      <c r="N671" s="365"/>
      <c r="O671" s="365"/>
      <c r="P671" s="365"/>
      <c r="Q671" s="365"/>
      <c r="R671" s="365"/>
      <c r="S671" s="365"/>
      <c r="T671" s="365"/>
      <c r="U671" s="365"/>
      <c r="V671" s="365"/>
      <c r="W671" s="365"/>
      <c r="X671" s="365"/>
      <c r="Y671" s="365"/>
      <c r="Z671" s="365"/>
      <c r="AA671" s="365"/>
    </row>
    <row r="672" spans="1:27" ht="12" customHeight="1" x14ac:dyDescent="0.25">
      <c r="A672" s="365"/>
      <c r="B672" s="365"/>
      <c r="C672" s="365"/>
      <c r="D672" s="365"/>
      <c r="E672" s="365"/>
      <c r="F672" s="365"/>
      <c r="G672" s="365"/>
      <c r="H672" s="365"/>
      <c r="I672" s="365"/>
      <c r="J672" s="365"/>
      <c r="K672" s="365"/>
      <c r="L672" s="365"/>
      <c r="M672" s="365"/>
      <c r="N672" s="365"/>
      <c r="O672" s="365"/>
      <c r="P672" s="365"/>
      <c r="Q672" s="365"/>
      <c r="R672" s="365"/>
      <c r="S672" s="365"/>
      <c r="T672" s="365"/>
      <c r="U672" s="365"/>
      <c r="V672" s="365"/>
      <c r="W672" s="365"/>
      <c r="X672" s="365"/>
      <c r="Y672" s="365"/>
      <c r="Z672" s="365"/>
      <c r="AA672" s="365"/>
    </row>
    <row r="673" spans="1:27" ht="12" customHeight="1" x14ac:dyDescent="0.25">
      <c r="A673" s="365"/>
      <c r="B673" s="365"/>
      <c r="C673" s="365"/>
      <c r="D673" s="365"/>
      <c r="E673" s="365"/>
      <c r="F673" s="365"/>
      <c r="G673" s="365"/>
      <c r="H673" s="365"/>
      <c r="I673" s="365"/>
      <c r="J673" s="365"/>
      <c r="K673" s="365"/>
      <c r="L673" s="365"/>
      <c r="M673" s="365"/>
      <c r="N673" s="365"/>
      <c r="O673" s="365"/>
      <c r="P673" s="365"/>
      <c r="Q673" s="365"/>
      <c r="R673" s="365"/>
      <c r="S673" s="365"/>
      <c r="T673" s="365"/>
      <c r="U673" s="365"/>
      <c r="V673" s="365"/>
      <c r="W673" s="365"/>
      <c r="X673" s="365"/>
      <c r="Y673" s="365"/>
      <c r="Z673" s="365"/>
      <c r="AA673" s="365"/>
    </row>
    <row r="674" spans="1:27" ht="12" customHeight="1" x14ac:dyDescent="0.25">
      <c r="A674" s="365"/>
      <c r="B674" s="365"/>
      <c r="C674" s="365"/>
      <c r="D674" s="365"/>
      <c r="E674" s="365"/>
      <c r="F674" s="365"/>
      <c r="G674" s="365"/>
      <c r="H674" s="365"/>
      <c r="I674" s="365"/>
      <c r="J674" s="365"/>
      <c r="K674" s="365"/>
      <c r="L674" s="365"/>
      <c r="M674" s="365"/>
      <c r="N674" s="365"/>
      <c r="O674" s="365"/>
      <c r="P674" s="365"/>
      <c r="Q674" s="365"/>
      <c r="R674" s="365"/>
      <c r="S674" s="365"/>
      <c r="T674" s="365"/>
      <c r="U674" s="365"/>
      <c r="V674" s="365"/>
      <c r="W674" s="365"/>
      <c r="X674" s="365"/>
      <c r="Y674" s="365"/>
      <c r="Z674" s="365"/>
      <c r="AA674" s="365"/>
    </row>
    <row r="675" spans="1:27" ht="12" customHeight="1" x14ac:dyDescent="0.25">
      <c r="A675" s="365"/>
      <c r="B675" s="365"/>
      <c r="C675" s="365"/>
      <c r="D675" s="365"/>
      <c r="E675" s="365"/>
      <c r="F675" s="365"/>
      <c r="G675" s="365"/>
      <c r="H675" s="365"/>
      <c r="I675" s="365"/>
      <c r="J675" s="365"/>
      <c r="K675" s="365"/>
      <c r="L675" s="365"/>
      <c r="M675" s="365"/>
      <c r="N675" s="365"/>
      <c r="O675" s="365"/>
      <c r="P675" s="365"/>
      <c r="Q675" s="365"/>
      <c r="R675" s="365"/>
      <c r="S675" s="365"/>
      <c r="T675" s="365"/>
      <c r="U675" s="365"/>
      <c r="V675" s="365"/>
      <c r="W675" s="365"/>
      <c r="X675" s="365"/>
      <c r="Y675" s="365"/>
      <c r="Z675" s="365"/>
      <c r="AA675" s="365"/>
    </row>
    <row r="676" spans="1:27" ht="12" customHeight="1" x14ac:dyDescent="0.25">
      <c r="A676" s="365"/>
      <c r="B676" s="365"/>
      <c r="C676" s="365"/>
      <c r="D676" s="365"/>
      <c r="E676" s="365"/>
      <c r="F676" s="365"/>
      <c r="G676" s="365"/>
      <c r="H676" s="365"/>
      <c r="I676" s="365"/>
      <c r="J676" s="365"/>
      <c r="K676" s="365"/>
      <c r="L676" s="365"/>
      <c r="M676" s="365"/>
      <c r="N676" s="365"/>
      <c r="O676" s="365"/>
      <c r="P676" s="365"/>
      <c r="Q676" s="365"/>
      <c r="R676" s="365"/>
      <c r="S676" s="365"/>
      <c r="T676" s="365"/>
      <c r="U676" s="365"/>
      <c r="V676" s="365"/>
      <c r="W676" s="365"/>
      <c r="X676" s="365"/>
      <c r="Y676" s="365"/>
      <c r="Z676" s="365"/>
      <c r="AA676" s="365"/>
    </row>
    <row r="677" spans="1:27" ht="12" customHeight="1" x14ac:dyDescent="0.25">
      <c r="A677" s="365"/>
      <c r="B677" s="365"/>
      <c r="C677" s="365"/>
      <c r="D677" s="365"/>
      <c r="E677" s="365"/>
      <c r="F677" s="365"/>
      <c r="G677" s="365"/>
      <c r="H677" s="365"/>
      <c r="I677" s="365"/>
      <c r="J677" s="365"/>
      <c r="K677" s="365"/>
      <c r="L677" s="365"/>
      <c r="M677" s="365"/>
      <c r="N677" s="365"/>
      <c r="O677" s="365"/>
      <c r="P677" s="365"/>
      <c r="Q677" s="365"/>
      <c r="R677" s="365"/>
      <c r="S677" s="365"/>
      <c r="T677" s="365"/>
      <c r="U677" s="365"/>
      <c r="V677" s="365"/>
      <c r="W677" s="365"/>
      <c r="X677" s="365"/>
      <c r="Y677" s="365"/>
      <c r="Z677" s="365"/>
      <c r="AA677" s="365"/>
    </row>
    <row r="678" spans="1:27" ht="12" customHeight="1" x14ac:dyDescent="0.25">
      <c r="A678" s="365"/>
      <c r="B678" s="365"/>
      <c r="C678" s="365"/>
      <c r="D678" s="365"/>
      <c r="E678" s="365"/>
      <c r="F678" s="365"/>
      <c r="G678" s="365"/>
      <c r="H678" s="365"/>
      <c r="I678" s="365"/>
      <c r="J678" s="365"/>
      <c r="K678" s="365"/>
      <c r="L678" s="365"/>
      <c r="M678" s="365"/>
      <c r="N678" s="365"/>
      <c r="O678" s="365"/>
      <c r="P678" s="365"/>
      <c r="Q678" s="365"/>
      <c r="R678" s="365"/>
      <c r="S678" s="365"/>
      <c r="T678" s="365"/>
      <c r="U678" s="365"/>
      <c r="V678" s="365"/>
      <c r="W678" s="365"/>
      <c r="X678" s="365"/>
      <c r="Y678" s="365"/>
      <c r="Z678" s="365"/>
      <c r="AA678" s="365"/>
    </row>
    <row r="679" spans="1:27" ht="12" customHeight="1" x14ac:dyDescent="0.25">
      <c r="A679" s="365"/>
      <c r="B679" s="365"/>
      <c r="C679" s="365"/>
      <c r="D679" s="365"/>
      <c r="E679" s="365"/>
      <c r="F679" s="365"/>
      <c r="G679" s="365"/>
      <c r="H679" s="365"/>
      <c r="I679" s="365"/>
      <c r="J679" s="365"/>
      <c r="K679" s="365"/>
      <c r="L679" s="365"/>
      <c r="M679" s="365"/>
      <c r="N679" s="365"/>
      <c r="O679" s="365"/>
      <c r="P679" s="365"/>
      <c r="Q679" s="365"/>
      <c r="R679" s="365"/>
      <c r="S679" s="365"/>
      <c r="T679" s="365"/>
      <c r="U679" s="365"/>
      <c r="V679" s="365"/>
      <c r="W679" s="365"/>
      <c r="X679" s="365"/>
      <c r="Y679" s="365"/>
      <c r="Z679" s="365"/>
      <c r="AA679" s="365"/>
    </row>
    <row r="680" spans="1:27" ht="12" customHeight="1" x14ac:dyDescent="0.25">
      <c r="A680" s="365"/>
      <c r="B680" s="365"/>
      <c r="C680" s="365"/>
      <c r="D680" s="365"/>
      <c r="E680" s="365"/>
      <c r="F680" s="365"/>
      <c r="G680" s="365"/>
      <c r="H680" s="365"/>
      <c r="I680" s="365"/>
      <c r="J680" s="365"/>
      <c r="K680" s="365"/>
      <c r="L680" s="365"/>
      <c r="M680" s="365"/>
      <c r="N680" s="365"/>
      <c r="O680" s="365"/>
      <c r="P680" s="365"/>
      <c r="Q680" s="365"/>
      <c r="R680" s="365"/>
      <c r="S680" s="365"/>
      <c r="T680" s="365"/>
      <c r="U680" s="365"/>
      <c r="V680" s="365"/>
      <c r="W680" s="365"/>
      <c r="X680" s="365"/>
      <c r="Y680" s="365"/>
      <c r="Z680" s="365"/>
      <c r="AA680" s="365"/>
    </row>
    <row r="681" spans="1:27" ht="12" customHeight="1" x14ac:dyDescent="0.25">
      <c r="A681" s="365"/>
      <c r="B681" s="365"/>
      <c r="C681" s="365"/>
      <c r="D681" s="365"/>
      <c r="E681" s="365"/>
      <c r="F681" s="365"/>
      <c r="G681" s="365"/>
      <c r="H681" s="365"/>
      <c r="I681" s="365"/>
      <c r="J681" s="365"/>
      <c r="K681" s="365"/>
      <c r="L681" s="365"/>
      <c r="M681" s="365"/>
      <c r="N681" s="365"/>
      <c r="O681" s="365"/>
      <c r="P681" s="365"/>
      <c r="Q681" s="365"/>
      <c r="R681" s="365"/>
      <c r="S681" s="365"/>
      <c r="T681" s="365"/>
      <c r="U681" s="365"/>
      <c r="V681" s="365"/>
      <c r="W681" s="365"/>
      <c r="X681" s="365"/>
      <c r="Y681" s="365"/>
      <c r="Z681" s="365"/>
      <c r="AA681" s="365"/>
    </row>
    <row r="682" spans="1:27" ht="12" customHeight="1" x14ac:dyDescent="0.25">
      <c r="A682" s="365"/>
      <c r="B682" s="365"/>
      <c r="C682" s="365"/>
      <c r="D682" s="365"/>
      <c r="E682" s="365"/>
      <c r="F682" s="365"/>
      <c r="G682" s="365"/>
      <c r="H682" s="365"/>
      <c r="I682" s="365"/>
      <c r="J682" s="365"/>
      <c r="K682" s="365"/>
      <c r="L682" s="365"/>
      <c r="M682" s="365"/>
      <c r="N682" s="365"/>
      <c r="O682" s="365"/>
      <c r="P682" s="365"/>
      <c r="Q682" s="365"/>
      <c r="R682" s="365"/>
      <c r="S682" s="365"/>
      <c r="T682" s="365"/>
      <c r="U682" s="365"/>
      <c r="V682" s="365"/>
      <c r="W682" s="365"/>
      <c r="X682" s="365"/>
      <c r="Y682" s="365"/>
      <c r="Z682" s="365"/>
      <c r="AA682" s="365"/>
    </row>
    <row r="683" spans="1:27" ht="12" customHeight="1" x14ac:dyDescent="0.25">
      <c r="A683" s="365"/>
      <c r="B683" s="365"/>
      <c r="C683" s="365"/>
      <c r="D683" s="365"/>
      <c r="E683" s="365"/>
      <c r="F683" s="365"/>
      <c r="G683" s="365"/>
      <c r="H683" s="365"/>
      <c r="I683" s="365"/>
      <c r="J683" s="365"/>
      <c r="K683" s="365"/>
      <c r="L683" s="365"/>
      <c r="M683" s="365"/>
      <c r="N683" s="365"/>
      <c r="O683" s="365"/>
      <c r="P683" s="365"/>
      <c r="Q683" s="365"/>
      <c r="R683" s="365"/>
      <c r="S683" s="365"/>
      <c r="T683" s="365"/>
      <c r="U683" s="365"/>
      <c r="V683" s="365"/>
      <c r="W683" s="365"/>
      <c r="X683" s="365"/>
      <c r="Y683" s="365"/>
      <c r="Z683" s="365"/>
      <c r="AA683" s="365"/>
    </row>
    <row r="684" spans="1:27" ht="12" customHeight="1" x14ac:dyDescent="0.25">
      <c r="A684" s="365"/>
      <c r="B684" s="365"/>
      <c r="C684" s="365"/>
      <c r="D684" s="365"/>
      <c r="E684" s="365"/>
      <c r="F684" s="365"/>
      <c r="G684" s="365"/>
      <c r="H684" s="365"/>
      <c r="I684" s="365"/>
      <c r="J684" s="365"/>
      <c r="K684" s="365"/>
      <c r="L684" s="365"/>
      <c r="M684" s="365"/>
      <c r="N684" s="365"/>
      <c r="O684" s="365"/>
      <c r="P684" s="365"/>
      <c r="Q684" s="365"/>
      <c r="R684" s="365"/>
      <c r="S684" s="365"/>
      <c r="T684" s="365"/>
      <c r="U684" s="365"/>
      <c r="V684" s="365"/>
      <c r="W684" s="365"/>
      <c r="X684" s="365"/>
      <c r="Y684" s="365"/>
      <c r="Z684" s="365"/>
      <c r="AA684" s="365"/>
    </row>
    <row r="685" spans="1:27" ht="12" customHeight="1" x14ac:dyDescent="0.25">
      <c r="A685" s="365"/>
      <c r="B685" s="365"/>
      <c r="C685" s="365"/>
      <c r="D685" s="365"/>
      <c r="E685" s="365"/>
      <c r="F685" s="365"/>
      <c r="G685" s="365"/>
      <c r="H685" s="365"/>
      <c r="I685" s="365"/>
      <c r="J685" s="365"/>
      <c r="K685" s="365"/>
      <c r="L685" s="365"/>
      <c r="M685" s="365"/>
      <c r="N685" s="365"/>
      <c r="O685" s="365"/>
      <c r="P685" s="365"/>
      <c r="Q685" s="365"/>
      <c r="R685" s="365"/>
      <c r="S685" s="365"/>
      <c r="T685" s="365"/>
      <c r="U685" s="365"/>
      <c r="V685" s="365"/>
      <c r="W685" s="365"/>
      <c r="X685" s="365"/>
      <c r="Y685" s="365"/>
      <c r="Z685" s="365"/>
      <c r="AA685" s="365"/>
    </row>
    <row r="686" spans="1:27" ht="12" customHeight="1" x14ac:dyDescent="0.25">
      <c r="A686" s="365"/>
      <c r="B686" s="365"/>
      <c r="C686" s="365"/>
      <c r="D686" s="365"/>
      <c r="E686" s="365"/>
      <c r="F686" s="365"/>
      <c r="G686" s="365"/>
      <c r="H686" s="365"/>
      <c r="I686" s="365"/>
      <c r="J686" s="365"/>
      <c r="K686" s="365"/>
      <c r="L686" s="365"/>
      <c r="M686" s="365"/>
      <c r="N686" s="365"/>
      <c r="O686" s="365"/>
      <c r="P686" s="365"/>
      <c r="Q686" s="365"/>
      <c r="R686" s="365"/>
      <c r="S686" s="365"/>
      <c r="T686" s="365"/>
      <c r="U686" s="365"/>
      <c r="V686" s="365"/>
      <c r="W686" s="365"/>
      <c r="X686" s="365"/>
      <c r="Y686" s="365"/>
      <c r="Z686" s="365"/>
      <c r="AA686" s="365"/>
    </row>
    <row r="687" spans="1:27" ht="12" customHeight="1" x14ac:dyDescent="0.25">
      <c r="A687" s="365"/>
      <c r="B687" s="365"/>
      <c r="C687" s="365"/>
      <c r="D687" s="365"/>
      <c r="E687" s="365"/>
      <c r="F687" s="365"/>
      <c r="G687" s="365"/>
      <c r="H687" s="365"/>
      <c r="I687" s="365"/>
      <c r="J687" s="365"/>
      <c r="K687" s="365"/>
      <c r="L687" s="365"/>
      <c r="M687" s="365"/>
      <c r="N687" s="365"/>
      <c r="O687" s="365"/>
      <c r="P687" s="365"/>
      <c r="Q687" s="365"/>
      <c r="R687" s="365"/>
      <c r="S687" s="365"/>
      <c r="T687" s="365"/>
      <c r="U687" s="365"/>
      <c r="V687" s="365"/>
      <c r="W687" s="365"/>
      <c r="X687" s="365"/>
      <c r="Y687" s="365"/>
      <c r="Z687" s="365"/>
      <c r="AA687" s="365"/>
    </row>
    <row r="688" spans="1:27" ht="12" customHeight="1" x14ac:dyDescent="0.25">
      <c r="A688" s="365"/>
      <c r="B688" s="365"/>
      <c r="C688" s="365"/>
      <c r="D688" s="365"/>
      <c r="E688" s="365"/>
      <c r="F688" s="365"/>
      <c r="G688" s="365"/>
      <c r="H688" s="365"/>
      <c r="I688" s="365"/>
      <c r="J688" s="365"/>
      <c r="K688" s="365"/>
      <c r="L688" s="365"/>
      <c r="M688" s="365"/>
      <c r="N688" s="365"/>
      <c r="O688" s="365"/>
      <c r="P688" s="365"/>
      <c r="Q688" s="365"/>
      <c r="R688" s="365"/>
      <c r="S688" s="365"/>
      <c r="T688" s="365"/>
      <c r="U688" s="365"/>
      <c r="V688" s="365"/>
      <c r="W688" s="365"/>
      <c r="X688" s="365"/>
      <c r="Y688" s="365"/>
      <c r="Z688" s="365"/>
      <c r="AA688" s="365"/>
    </row>
    <row r="689" spans="1:27" ht="12" customHeight="1" x14ac:dyDescent="0.25">
      <c r="A689" s="365"/>
      <c r="B689" s="365"/>
      <c r="C689" s="365"/>
      <c r="D689" s="365"/>
      <c r="E689" s="365"/>
      <c r="F689" s="365"/>
      <c r="G689" s="365"/>
      <c r="H689" s="365"/>
      <c r="I689" s="365"/>
      <c r="J689" s="365"/>
      <c r="K689" s="365"/>
      <c r="L689" s="365"/>
      <c r="M689" s="365"/>
      <c r="N689" s="365"/>
      <c r="O689" s="365"/>
      <c r="P689" s="365"/>
      <c r="Q689" s="365"/>
      <c r="R689" s="365"/>
      <c r="S689" s="365"/>
      <c r="T689" s="365"/>
      <c r="U689" s="365"/>
      <c r="V689" s="365"/>
      <c r="W689" s="365"/>
      <c r="X689" s="365"/>
      <c r="Y689" s="365"/>
      <c r="Z689" s="365"/>
      <c r="AA689" s="365"/>
    </row>
    <row r="690" spans="1:27" ht="12" customHeight="1" x14ac:dyDescent="0.25">
      <c r="A690" s="365"/>
      <c r="B690" s="365"/>
      <c r="C690" s="365"/>
      <c r="D690" s="365"/>
      <c r="E690" s="365"/>
      <c r="F690" s="365"/>
      <c r="G690" s="365"/>
      <c r="H690" s="365"/>
      <c r="I690" s="365"/>
      <c r="J690" s="365"/>
      <c r="K690" s="365"/>
      <c r="L690" s="365"/>
      <c r="M690" s="365"/>
      <c r="N690" s="365"/>
      <c r="O690" s="365"/>
      <c r="P690" s="365"/>
      <c r="Q690" s="365"/>
      <c r="R690" s="365"/>
      <c r="S690" s="365"/>
      <c r="T690" s="365"/>
      <c r="U690" s="365"/>
      <c r="V690" s="365"/>
      <c r="W690" s="365"/>
      <c r="X690" s="365"/>
      <c r="Y690" s="365"/>
      <c r="Z690" s="365"/>
      <c r="AA690" s="365"/>
    </row>
    <row r="691" spans="1:27" ht="12" customHeight="1" x14ac:dyDescent="0.25">
      <c r="A691" s="365"/>
      <c r="B691" s="365"/>
      <c r="C691" s="365"/>
      <c r="D691" s="365"/>
      <c r="E691" s="365"/>
      <c r="F691" s="365"/>
      <c r="G691" s="365"/>
      <c r="H691" s="365"/>
      <c r="I691" s="365"/>
      <c r="J691" s="365"/>
      <c r="K691" s="365"/>
      <c r="L691" s="365"/>
      <c r="M691" s="365"/>
      <c r="N691" s="365"/>
      <c r="O691" s="365"/>
      <c r="P691" s="365"/>
      <c r="Q691" s="365"/>
      <c r="R691" s="365"/>
      <c r="S691" s="365"/>
      <c r="T691" s="365"/>
      <c r="U691" s="365"/>
      <c r="V691" s="365"/>
      <c r="W691" s="365"/>
      <c r="X691" s="365"/>
      <c r="Y691" s="365"/>
      <c r="Z691" s="365"/>
      <c r="AA691" s="365"/>
    </row>
    <row r="692" spans="1:27" ht="12" customHeight="1" x14ac:dyDescent="0.25">
      <c r="A692" s="365"/>
      <c r="B692" s="365"/>
      <c r="C692" s="365"/>
      <c r="D692" s="365"/>
      <c r="E692" s="365"/>
      <c r="F692" s="365"/>
      <c r="G692" s="365"/>
      <c r="H692" s="365"/>
      <c r="I692" s="365"/>
      <c r="J692" s="365"/>
      <c r="K692" s="365"/>
      <c r="L692" s="365"/>
      <c r="M692" s="365"/>
      <c r="N692" s="365"/>
      <c r="O692" s="365"/>
      <c r="P692" s="365"/>
      <c r="Q692" s="365"/>
      <c r="R692" s="365"/>
      <c r="S692" s="365"/>
      <c r="T692" s="365"/>
      <c r="U692" s="365"/>
      <c r="V692" s="365"/>
      <c r="W692" s="365"/>
      <c r="X692" s="365"/>
      <c r="Y692" s="365"/>
      <c r="Z692" s="365"/>
      <c r="AA692" s="365"/>
    </row>
    <row r="693" spans="1:27" ht="12" customHeight="1" x14ac:dyDescent="0.25">
      <c r="A693" s="365"/>
      <c r="B693" s="365"/>
      <c r="C693" s="365"/>
      <c r="D693" s="365"/>
      <c r="E693" s="365"/>
      <c r="F693" s="365"/>
      <c r="G693" s="365"/>
      <c r="H693" s="365"/>
      <c r="I693" s="365"/>
      <c r="J693" s="365"/>
      <c r="K693" s="365"/>
      <c r="L693" s="365"/>
      <c r="M693" s="365"/>
      <c r="N693" s="365"/>
      <c r="O693" s="365"/>
      <c r="P693" s="365"/>
      <c r="Q693" s="365"/>
      <c r="R693" s="365"/>
      <c r="S693" s="365"/>
      <c r="T693" s="365"/>
      <c r="U693" s="365"/>
      <c r="V693" s="365"/>
      <c r="W693" s="365"/>
      <c r="X693" s="365"/>
      <c r="Y693" s="365"/>
      <c r="Z693" s="365"/>
      <c r="AA693" s="365"/>
    </row>
    <row r="694" spans="1:27" ht="12" customHeight="1" x14ac:dyDescent="0.25">
      <c r="A694" s="365"/>
      <c r="B694" s="365"/>
      <c r="C694" s="365"/>
      <c r="D694" s="365"/>
      <c r="E694" s="365"/>
      <c r="F694" s="365"/>
      <c r="G694" s="365"/>
      <c r="H694" s="365"/>
      <c r="I694" s="365"/>
      <c r="J694" s="365"/>
      <c r="K694" s="365"/>
      <c r="L694" s="365"/>
      <c r="M694" s="365"/>
      <c r="N694" s="365"/>
      <c r="O694" s="365"/>
      <c r="P694" s="365"/>
      <c r="Q694" s="365"/>
      <c r="R694" s="365"/>
      <c r="S694" s="365"/>
      <c r="T694" s="365"/>
      <c r="U694" s="365"/>
      <c r="V694" s="365"/>
      <c r="W694" s="365"/>
      <c r="X694" s="365"/>
      <c r="Y694" s="365"/>
      <c r="Z694" s="365"/>
      <c r="AA694" s="365"/>
    </row>
    <row r="695" spans="1:27" ht="12" customHeight="1" x14ac:dyDescent="0.25">
      <c r="A695" s="365"/>
      <c r="B695" s="365"/>
      <c r="C695" s="365"/>
      <c r="D695" s="365"/>
      <c r="E695" s="365"/>
      <c r="F695" s="365"/>
      <c r="G695" s="365"/>
      <c r="H695" s="365"/>
      <c r="I695" s="365"/>
      <c r="J695" s="365"/>
      <c r="K695" s="365"/>
      <c r="L695" s="365"/>
      <c r="M695" s="365"/>
      <c r="N695" s="365"/>
      <c r="O695" s="365"/>
      <c r="P695" s="365"/>
      <c r="Q695" s="365"/>
      <c r="R695" s="365"/>
      <c r="S695" s="365"/>
      <c r="T695" s="365"/>
      <c r="U695" s="365"/>
      <c r="V695" s="365"/>
      <c r="W695" s="365"/>
      <c r="X695" s="365"/>
      <c r="Y695" s="365"/>
      <c r="Z695" s="365"/>
      <c r="AA695" s="365"/>
    </row>
    <row r="696" spans="1:27" ht="12" customHeight="1" x14ac:dyDescent="0.25">
      <c r="A696" s="365"/>
      <c r="B696" s="365"/>
      <c r="C696" s="365"/>
      <c r="D696" s="365"/>
      <c r="E696" s="365"/>
      <c r="F696" s="365"/>
      <c r="G696" s="365"/>
      <c r="H696" s="365"/>
      <c r="I696" s="365"/>
      <c r="J696" s="365"/>
      <c r="K696" s="365"/>
      <c r="L696" s="365"/>
      <c r="M696" s="365"/>
      <c r="N696" s="365"/>
      <c r="O696" s="365"/>
      <c r="P696" s="365"/>
      <c r="Q696" s="365"/>
      <c r="R696" s="365"/>
      <c r="S696" s="365"/>
      <c r="T696" s="365"/>
      <c r="U696" s="365"/>
      <c r="V696" s="365"/>
      <c r="W696" s="365"/>
      <c r="X696" s="365"/>
      <c r="Y696" s="365"/>
      <c r="Z696" s="365"/>
      <c r="AA696" s="365"/>
    </row>
    <row r="697" spans="1:27" ht="12" customHeight="1" x14ac:dyDescent="0.25">
      <c r="A697" s="365"/>
      <c r="B697" s="365"/>
      <c r="C697" s="365"/>
      <c r="D697" s="365"/>
      <c r="E697" s="365"/>
      <c r="F697" s="365"/>
      <c r="G697" s="365"/>
      <c r="H697" s="365"/>
      <c r="I697" s="365"/>
      <c r="J697" s="365"/>
      <c r="K697" s="365"/>
      <c r="L697" s="365"/>
      <c r="M697" s="365"/>
      <c r="N697" s="365"/>
      <c r="O697" s="365"/>
      <c r="P697" s="365"/>
      <c r="Q697" s="365"/>
      <c r="R697" s="365"/>
      <c r="S697" s="365"/>
      <c r="T697" s="365"/>
      <c r="U697" s="365"/>
      <c r="V697" s="365"/>
      <c r="W697" s="365"/>
      <c r="X697" s="365"/>
      <c r="Y697" s="365"/>
      <c r="Z697" s="365"/>
      <c r="AA697" s="365"/>
    </row>
    <row r="698" spans="1:27" ht="12" customHeight="1" x14ac:dyDescent="0.25">
      <c r="A698" s="365"/>
      <c r="B698" s="365"/>
      <c r="C698" s="365"/>
      <c r="D698" s="365"/>
      <c r="E698" s="365"/>
      <c r="F698" s="365"/>
      <c r="G698" s="365"/>
      <c r="H698" s="365"/>
      <c r="I698" s="365"/>
      <c r="J698" s="365"/>
      <c r="K698" s="365"/>
      <c r="L698" s="365"/>
      <c r="M698" s="365"/>
      <c r="N698" s="365"/>
      <c r="O698" s="365"/>
      <c r="P698" s="365"/>
      <c r="Q698" s="365"/>
      <c r="R698" s="365"/>
      <c r="S698" s="365"/>
      <c r="T698" s="365"/>
      <c r="U698" s="365"/>
      <c r="V698" s="365"/>
      <c r="W698" s="365"/>
      <c r="X698" s="365"/>
      <c r="Y698" s="365"/>
      <c r="Z698" s="365"/>
      <c r="AA698" s="365"/>
    </row>
    <row r="699" spans="1:27" ht="12" customHeight="1" x14ac:dyDescent="0.25">
      <c r="A699" s="365"/>
      <c r="B699" s="365"/>
      <c r="C699" s="365"/>
      <c r="D699" s="365"/>
      <c r="E699" s="365"/>
      <c r="F699" s="365"/>
      <c r="G699" s="365"/>
      <c r="H699" s="365"/>
      <c r="I699" s="365"/>
      <c r="J699" s="365"/>
      <c r="K699" s="365"/>
      <c r="L699" s="365"/>
      <c r="M699" s="365"/>
      <c r="N699" s="365"/>
      <c r="O699" s="365"/>
      <c r="P699" s="365"/>
      <c r="Q699" s="365"/>
      <c r="R699" s="365"/>
      <c r="S699" s="365"/>
      <c r="T699" s="365"/>
      <c r="U699" s="365"/>
      <c r="V699" s="365"/>
      <c r="W699" s="365"/>
      <c r="X699" s="365"/>
      <c r="Y699" s="365"/>
      <c r="Z699" s="365"/>
      <c r="AA699" s="365"/>
    </row>
    <row r="700" spans="1:27" ht="12" customHeight="1" x14ac:dyDescent="0.25">
      <c r="A700" s="365"/>
      <c r="B700" s="365"/>
      <c r="C700" s="365"/>
      <c r="D700" s="365"/>
      <c r="E700" s="365"/>
      <c r="F700" s="365"/>
      <c r="G700" s="365"/>
      <c r="H700" s="365"/>
      <c r="I700" s="365"/>
      <c r="J700" s="365"/>
      <c r="K700" s="365"/>
      <c r="L700" s="365"/>
      <c r="M700" s="365"/>
      <c r="N700" s="365"/>
      <c r="O700" s="365"/>
      <c r="P700" s="365"/>
      <c r="Q700" s="365"/>
      <c r="R700" s="365"/>
      <c r="S700" s="365"/>
      <c r="T700" s="365"/>
      <c r="U700" s="365"/>
      <c r="V700" s="365"/>
      <c r="W700" s="365"/>
      <c r="X700" s="365"/>
      <c r="Y700" s="365"/>
      <c r="Z700" s="365"/>
      <c r="AA700" s="365"/>
    </row>
    <row r="701" spans="1:27" ht="12" customHeight="1" x14ac:dyDescent="0.25">
      <c r="A701" s="365"/>
      <c r="B701" s="365"/>
      <c r="C701" s="365"/>
      <c r="D701" s="365"/>
      <c r="E701" s="365"/>
      <c r="F701" s="365"/>
      <c r="G701" s="365"/>
      <c r="H701" s="365"/>
      <c r="I701" s="365"/>
      <c r="J701" s="365"/>
      <c r="K701" s="365"/>
      <c r="L701" s="365"/>
      <c r="M701" s="365"/>
      <c r="N701" s="365"/>
      <c r="O701" s="365"/>
      <c r="P701" s="365"/>
      <c r="Q701" s="365"/>
      <c r="R701" s="365"/>
      <c r="S701" s="365"/>
      <c r="T701" s="365"/>
      <c r="U701" s="365"/>
      <c r="V701" s="365"/>
      <c r="W701" s="365"/>
      <c r="X701" s="365"/>
      <c r="Y701" s="365"/>
      <c r="Z701" s="365"/>
      <c r="AA701" s="365"/>
    </row>
    <row r="702" spans="1:27" ht="12" customHeight="1" x14ac:dyDescent="0.25">
      <c r="A702" s="365"/>
      <c r="B702" s="365"/>
      <c r="C702" s="365"/>
      <c r="D702" s="365"/>
      <c r="E702" s="365"/>
      <c r="F702" s="365"/>
      <c r="G702" s="365"/>
      <c r="H702" s="365"/>
      <c r="I702" s="365"/>
      <c r="J702" s="365"/>
      <c r="K702" s="365"/>
      <c r="L702" s="365"/>
      <c r="M702" s="365"/>
      <c r="N702" s="365"/>
      <c r="O702" s="365"/>
      <c r="P702" s="365"/>
      <c r="Q702" s="365"/>
      <c r="R702" s="365"/>
      <c r="S702" s="365"/>
      <c r="T702" s="365"/>
      <c r="U702" s="365"/>
      <c r="V702" s="365"/>
      <c r="W702" s="365"/>
      <c r="X702" s="365"/>
      <c r="Y702" s="365"/>
      <c r="Z702" s="365"/>
      <c r="AA702" s="365"/>
    </row>
    <row r="703" spans="1:27" ht="12" customHeight="1" x14ac:dyDescent="0.25">
      <c r="A703" s="365"/>
      <c r="B703" s="365"/>
      <c r="C703" s="365"/>
      <c r="D703" s="365"/>
      <c r="E703" s="365"/>
      <c r="F703" s="365"/>
      <c r="G703" s="365"/>
      <c r="H703" s="365"/>
      <c r="I703" s="365"/>
      <c r="J703" s="365"/>
      <c r="K703" s="365"/>
      <c r="L703" s="365"/>
      <c r="M703" s="365"/>
      <c r="N703" s="365"/>
      <c r="O703" s="365"/>
      <c r="P703" s="365"/>
      <c r="Q703" s="365"/>
      <c r="R703" s="365"/>
      <c r="S703" s="365"/>
      <c r="T703" s="365"/>
      <c r="U703" s="365"/>
      <c r="V703" s="365"/>
      <c r="W703" s="365"/>
      <c r="X703" s="365"/>
      <c r="Y703" s="365"/>
      <c r="Z703" s="365"/>
      <c r="AA703" s="365"/>
    </row>
    <row r="704" spans="1:27" ht="12" customHeight="1" x14ac:dyDescent="0.25">
      <c r="A704" s="365"/>
      <c r="B704" s="365"/>
      <c r="C704" s="365"/>
      <c r="D704" s="365"/>
      <c r="E704" s="365"/>
      <c r="F704" s="365"/>
      <c r="G704" s="365"/>
      <c r="H704" s="365"/>
      <c r="I704" s="365"/>
      <c r="J704" s="365"/>
      <c r="K704" s="365"/>
      <c r="L704" s="365"/>
      <c r="M704" s="365"/>
      <c r="N704" s="365"/>
      <c r="O704" s="365"/>
      <c r="P704" s="365"/>
      <c r="Q704" s="365"/>
      <c r="R704" s="365"/>
      <c r="S704" s="365"/>
      <c r="T704" s="365"/>
      <c r="U704" s="365"/>
      <c r="V704" s="365"/>
      <c r="W704" s="365"/>
      <c r="X704" s="365"/>
      <c r="Y704" s="365"/>
      <c r="Z704" s="365"/>
      <c r="AA704" s="365"/>
    </row>
    <row r="705" spans="1:27" ht="12" customHeight="1" x14ac:dyDescent="0.25">
      <c r="A705" s="365"/>
      <c r="B705" s="365"/>
      <c r="C705" s="365"/>
      <c r="D705" s="365"/>
      <c r="E705" s="365"/>
      <c r="F705" s="365"/>
      <c r="G705" s="365"/>
      <c r="H705" s="365"/>
      <c r="I705" s="365"/>
      <c r="J705" s="365"/>
      <c r="K705" s="365"/>
      <c r="L705" s="365"/>
      <c r="M705" s="365"/>
      <c r="N705" s="365"/>
      <c r="O705" s="365"/>
      <c r="P705" s="365"/>
      <c r="Q705" s="365"/>
      <c r="R705" s="365"/>
      <c r="S705" s="365"/>
      <c r="T705" s="365"/>
      <c r="U705" s="365"/>
      <c r="V705" s="365"/>
      <c r="W705" s="365"/>
      <c r="X705" s="365"/>
      <c r="Y705" s="365"/>
      <c r="Z705" s="365"/>
      <c r="AA705" s="365"/>
    </row>
    <row r="706" spans="1:27" ht="12" customHeight="1" x14ac:dyDescent="0.25">
      <c r="A706" s="365"/>
      <c r="B706" s="365"/>
      <c r="C706" s="365"/>
      <c r="D706" s="365"/>
      <c r="E706" s="365"/>
      <c r="F706" s="365"/>
      <c r="G706" s="365"/>
      <c r="H706" s="365"/>
      <c r="I706" s="365"/>
      <c r="J706" s="365"/>
      <c r="K706" s="365"/>
      <c r="L706" s="365"/>
      <c r="M706" s="365"/>
      <c r="N706" s="365"/>
      <c r="O706" s="365"/>
      <c r="P706" s="365"/>
      <c r="Q706" s="365"/>
      <c r="R706" s="365"/>
      <c r="S706" s="365"/>
      <c r="T706" s="365"/>
      <c r="U706" s="365"/>
      <c r="V706" s="365"/>
      <c r="W706" s="365"/>
      <c r="X706" s="365"/>
      <c r="Y706" s="365"/>
      <c r="Z706" s="365"/>
      <c r="AA706" s="365"/>
    </row>
    <row r="707" spans="1:27" ht="12" customHeight="1" x14ac:dyDescent="0.25">
      <c r="A707" s="365"/>
      <c r="B707" s="365"/>
      <c r="C707" s="365"/>
      <c r="D707" s="365"/>
      <c r="E707" s="365"/>
      <c r="F707" s="365"/>
      <c r="G707" s="365"/>
      <c r="H707" s="365"/>
      <c r="I707" s="365"/>
      <c r="J707" s="365"/>
      <c r="K707" s="365"/>
      <c r="L707" s="365"/>
      <c r="M707" s="365"/>
      <c r="N707" s="365"/>
      <c r="O707" s="365"/>
      <c r="P707" s="365"/>
      <c r="Q707" s="365"/>
      <c r="R707" s="365"/>
      <c r="S707" s="365"/>
      <c r="T707" s="365"/>
      <c r="U707" s="365"/>
      <c r="V707" s="365"/>
      <c r="W707" s="365"/>
      <c r="X707" s="365"/>
      <c r="Y707" s="365"/>
      <c r="Z707" s="365"/>
      <c r="AA707" s="365"/>
    </row>
    <row r="708" spans="1:27" ht="12" customHeight="1" x14ac:dyDescent="0.25">
      <c r="A708" s="365"/>
      <c r="B708" s="365"/>
      <c r="C708" s="365"/>
      <c r="D708" s="365"/>
      <c r="E708" s="365"/>
      <c r="F708" s="365"/>
      <c r="G708" s="365"/>
      <c r="H708" s="365"/>
      <c r="I708" s="365"/>
      <c r="J708" s="365"/>
      <c r="K708" s="365"/>
      <c r="L708" s="365"/>
      <c r="M708" s="365"/>
      <c r="N708" s="365"/>
      <c r="O708" s="365"/>
      <c r="P708" s="365"/>
      <c r="Q708" s="365"/>
      <c r="R708" s="365"/>
      <c r="S708" s="365"/>
      <c r="T708" s="365"/>
      <c r="U708" s="365"/>
      <c r="V708" s="365"/>
      <c r="W708" s="365"/>
      <c r="X708" s="365"/>
      <c r="Y708" s="365"/>
      <c r="Z708" s="365"/>
      <c r="AA708" s="365"/>
    </row>
    <row r="709" spans="1:27" ht="12" customHeight="1" x14ac:dyDescent="0.25">
      <c r="A709" s="365"/>
      <c r="B709" s="365"/>
      <c r="C709" s="365"/>
      <c r="D709" s="365"/>
      <c r="E709" s="365"/>
      <c r="F709" s="365"/>
      <c r="G709" s="365"/>
      <c r="H709" s="365"/>
      <c r="I709" s="365"/>
      <c r="J709" s="365"/>
      <c r="K709" s="365"/>
      <c r="L709" s="365"/>
      <c r="M709" s="365"/>
      <c r="N709" s="365"/>
      <c r="O709" s="365"/>
      <c r="P709" s="365"/>
      <c r="Q709" s="365"/>
      <c r="R709" s="365"/>
      <c r="S709" s="365"/>
      <c r="T709" s="365"/>
      <c r="U709" s="365"/>
      <c r="V709" s="365"/>
      <c r="W709" s="365"/>
      <c r="X709" s="365"/>
      <c r="Y709" s="365"/>
      <c r="Z709" s="365"/>
      <c r="AA709" s="365"/>
    </row>
    <row r="710" spans="1:27" ht="12" customHeight="1" x14ac:dyDescent="0.25">
      <c r="A710" s="365"/>
      <c r="B710" s="365"/>
      <c r="C710" s="365"/>
      <c r="D710" s="365"/>
      <c r="E710" s="365"/>
      <c r="F710" s="365"/>
      <c r="G710" s="365"/>
      <c r="H710" s="365"/>
      <c r="I710" s="365"/>
      <c r="J710" s="365"/>
      <c r="K710" s="365"/>
      <c r="L710" s="365"/>
      <c r="M710" s="365"/>
      <c r="N710" s="365"/>
      <c r="O710" s="365"/>
      <c r="P710" s="365"/>
      <c r="Q710" s="365"/>
      <c r="R710" s="365"/>
      <c r="S710" s="365"/>
      <c r="T710" s="365"/>
      <c r="U710" s="365"/>
      <c r="V710" s="365"/>
      <c r="W710" s="365"/>
      <c r="X710" s="365"/>
      <c r="Y710" s="365"/>
      <c r="Z710" s="365"/>
      <c r="AA710" s="365"/>
    </row>
    <row r="711" spans="1:27" ht="12" customHeight="1" x14ac:dyDescent="0.25">
      <c r="A711" s="365"/>
      <c r="B711" s="365"/>
      <c r="C711" s="365"/>
      <c r="D711" s="365"/>
      <c r="E711" s="365"/>
      <c r="F711" s="365"/>
      <c r="G711" s="365"/>
      <c r="H711" s="365"/>
      <c r="I711" s="365"/>
      <c r="J711" s="365"/>
      <c r="K711" s="365"/>
      <c r="L711" s="365"/>
      <c r="M711" s="365"/>
      <c r="N711" s="365"/>
      <c r="O711" s="365"/>
      <c r="P711" s="365"/>
      <c r="Q711" s="365"/>
      <c r="R711" s="365"/>
      <c r="S711" s="365"/>
      <c r="T711" s="365"/>
      <c r="U711" s="365"/>
      <c r="V711" s="365"/>
      <c r="W711" s="365"/>
      <c r="X711" s="365"/>
      <c r="Y711" s="365"/>
      <c r="Z711" s="365"/>
      <c r="AA711" s="365"/>
    </row>
    <row r="712" spans="1:27" ht="12" customHeight="1" x14ac:dyDescent="0.25">
      <c r="A712" s="365"/>
      <c r="B712" s="365"/>
      <c r="C712" s="365"/>
      <c r="D712" s="365"/>
      <c r="E712" s="365"/>
      <c r="F712" s="365"/>
      <c r="G712" s="365"/>
      <c r="H712" s="365"/>
      <c r="I712" s="365"/>
      <c r="J712" s="365"/>
      <c r="K712" s="365"/>
      <c r="L712" s="365"/>
      <c r="M712" s="365"/>
      <c r="N712" s="365"/>
      <c r="O712" s="365"/>
      <c r="P712" s="365"/>
      <c r="Q712" s="365"/>
      <c r="R712" s="365"/>
      <c r="S712" s="365"/>
      <c r="T712" s="365"/>
      <c r="U712" s="365"/>
      <c r="V712" s="365"/>
      <c r="W712" s="365"/>
      <c r="X712" s="365"/>
      <c r="Y712" s="365"/>
      <c r="Z712" s="365"/>
      <c r="AA712" s="365"/>
    </row>
    <row r="713" spans="1:27" ht="12" customHeight="1" x14ac:dyDescent="0.25">
      <c r="A713" s="365"/>
      <c r="B713" s="365"/>
      <c r="C713" s="365"/>
      <c r="D713" s="365"/>
      <c r="E713" s="365"/>
      <c r="F713" s="365"/>
      <c r="G713" s="365"/>
      <c r="H713" s="365"/>
      <c r="I713" s="365"/>
      <c r="J713" s="365"/>
      <c r="K713" s="365"/>
      <c r="L713" s="365"/>
      <c r="M713" s="365"/>
      <c r="N713" s="365"/>
      <c r="O713" s="365"/>
      <c r="P713" s="365"/>
      <c r="Q713" s="365"/>
      <c r="R713" s="365"/>
      <c r="S713" s="365"/>
      <c r="T713" s="365"/>
      <c r="U713" s="365"/>
      <c r="V713" s="365"/>
      <c r="W713" s="365"/>
      <c r="X713" s="365"/>
      <c r="Y713" s="365"/>
      <c r="Z713" s="365"/>
      <c r="AA713" s="365"/>
    </row>
    <row r="714" spans="1:27" ht="12" customHeight="1" x14ac:dyDescent="0.25">
      <c r="A714" s="365"/>
      <c r="B714" s="365"/>
      <c r="C714" s="365"/>
      <c r="D714" s="365"/>
      <c r="E714" s="365"/>
      <c r="F714" s="365"/>
      <c r="G714" s="365"/>
      <c r="H714" s="365"/>
      <c r="I714" s="365"/>
      <c r="J714" s="365"/>
      <c r="K714" s="365"/>
      <c r="L714" s="365"/>
      <c r="M714" s="365"/>
      <c r="N714" s="365"/>
      <c r="O714" s="365"/>
      <c r="P714" s="365"/>
      <c r="Q714" s="365"/>
      <c r="R714" s="365"/>
      <c r="S714" s="365"/>
      <c r="T714" s="365"/>
      <c r="U714" s="365"/>
      <c r="V714" s="365"/>
      <c r="W714" s="365"/>
      <c r="X714" s="365"/>
      <c r="Y714" s="365"/>
      <c r="Z714" s="365"/>
      <c r="AA714" s="365"/>
    </row>
    <row r="715" spans="1:27" ht="12" customHeight="1" x14ac:dyDescent="0.25">
      <c r="A715" s="365"/>
      <c r="B715" s="365"/>
      <c r="C715" s="365"/>
      <c r="D715" s="365"/>
      <c r="E715" s="365"/>
      <c r="F715" s="365"/>
      <c r="G715" s="365"/>
      <c r="H715" s="365"/>
      <c r="I715" s="365"/>
      <c r="J715" s="365"/>
      <c r="K715" s="365"/>
      <c r="L715" s="365"/>
      <c r="M715" s="365"/>
      <c r="N715" s="365"/>
      <c r="O715" s="365"/>
      <c r="P715" s="365"/>
      <c r="Q715" s="365"/>
      <c r="R715" s="365"/>
      <c r="S715" s="365"/>
      <c r="T715" s="365"/>
      <c r="U715" s="365"/>
      <c r="V715" s="365"/>
      <c r="W715" s="365"/>
      <c r="X715" s="365"/>
      <c r="Y715" s="365"/>
      <c r="Z715" s="365"/>
      <c r="AA715" s="365"/>
    </row>
    <row r="716" spans="1:27" ht="12" customHeight="1" x14ac:dyDescent="0.25">
      <c r="A716" s="365"/>
      <c r="B716" s="365"/>
      <c r="C716" s="365"/>
      <c r="D716" s="365"/>
      <c r="E716" s="365"/>
      <c r="F716" s="365"/>
      <c r="G716" s="365"/>
      <c r="H716" s="365"/>
      <c r="I716" s="365"/>
      <c r="J716" s="365"/>
      <c r="K716" s="365"/>
      <c r="L716" s="365"/>
      <c r="M716" s="365"/>
      <c r="N716" s="365"/>
      <c r="O716" s="365"/>
      <c r="P716" s="365"/>
      <c r="Q716" s="365"/>
      <c r="R716" s="365"/>
      <c r="S716" s="365"/>
      <c r="T716" s="365"/>
      <c r="U716" s="365"/>
      <c r="V716" s="365"/>
      <c r="W716" s="365"/>
      <c r="X716" s="365"/>
      <c r="Y716" s="365"/>
      <c r="Z716" s="365"/>
      <c r="AA716" s="365"/>
    </row>
    <row r="717" spans="1:27" ht="12" customHeight="1" x14ac:dyDescent="0.25">
      <c r="A717" s="365"/>
      <c r="B717" s="365"/>
      <c r="C717" s="365"/>
      <c r="D717" s="365"/>
      <c r="E717" s="365"/>
      <c r="F717" s="365"/>
      <c r="G717" s="365"/>
      <c r="H717" s="365"/>
      <c r="I717" s="365"/>
      <c r="J717" s="365"/>
      <c r="K717" s="365"/>
      <c r="L717" s="365"/>
      <c r="M717" s="365"/>
      <c r="N717" s="365"/>
      <c r="O717" s="365"/>
      <c r="P717" s="365"/>
      <c r="Q717" s="365"/>
      <c r="R717" s="365"/>
      <c r="S717" s="365"/>
      <c r="T717" s="365"/>
      <c r="U717" s="365"/>
      <c r="V717" s="365"/>
      <c r="W717" s="365"/>
      <c r="X717" s="365"/>
      <c r="Y717" s="365"/>
      <c r="Z717" s="365"/>
      <c r="AA717" s="365"/>
    </row>
    <row r="718" spans="1:27" ht="12" customHeight="1" x14ac:dyDescent="0.25">
      <c r="A718" s="365"/>
      <c r="B718" s="365"/>
      <c r="C718" s="365"/>
      <c r="D718" s="365"/>
      <c r="E718" s="365"/>
      <c r="F718" s="365"/>
      <c r="G718" s="365"/>
      <c r="H718" s="365"/>
      <c r="I718" s="365"/>
      <c r="J718" s="365"/>
      <c r="K718" s="365"/>
      <c r="L718" s="365"/>
      <c r="M718" s="365"/>
      <c r="N718" s="365"/>
      <c r="O718" s="365"/>
      <c r="P718" s="365"/>
      <c r="Q718" s="365"/>
      <c r="R718" s="365"/>
      <c r="S718" s="365"/>
      <c r="T718" s="365"/>
      <c r="U718" s="365"/>
      <c r="V718" s="365"/>
      <c r="W718" s="365"/>
      <c r="X718" s="365"/>
      <c r="Y718" s="365"/>
      <c r="Z718" s="365"/>
      <c r="AA718" s="365"/>
    </row>
    <row r="719" spans="1:27" ht="12" customHeight="1" x14ac:dyDescent="0.25">
      <c r="A719" s="365"/>
      <c r="B719" s="365"/>
      <c r="C719" s="365"/>
      <c r="D719" s="365"/>
      <c r="E719" s="365"/>
      <c r="F719" s="365"/>
      <c r="G719" s="365"/>
      <c r="H719" s="365"/>
      <c r="I719" s="365"/>
      <c r="J719" s="365"/>
      <c r="K719" s="365"/>
      <c r="L719" s="365"/>
      <c r="M719" s="365"/>
      <c r="N719" s="365"/>
      <c r="O719" s="365"/>
      <c r="P719" s="365"/>
      <c r="Q719" s="365"/>
      <c r="R719" s="365"/>
      <c r="S719" s="365"/>
      <c r="T719" s="365"/>
      <c r="U719" s="365"/>
      <c r="V719" s="365"/>
      <c r="W719" s="365"/>
      <c r="X719" s="365"/>
      <c r="Y719" s="365"/>
      <c r="Z719" s="365"/>
      <c r="AA719" s="365"/>
    </row>
    <row r="720" spans="1:27" ht="12" customHeight="1" x14ac:dyDescent="0.25">
      <c r="A720" s="365"/>
      <c r="B720" s="365"/>
      <c r="C720" s="365"/>
      <c r="D720" s="365"/>
      <c r="E720" s="365"/>
      <c r="F720" s="365"/>
      <c r="G720" s="365"/>
      <c r="H720" s="365"/>
      <c r="I720" s="365"/>
      <c r="J720" s="365"/>
      <c r="K720" s="365"/>
      <c r="L720" s="365"/>
      <c r="M720" s="365"/>
      <c r="N720" s="365"/>
      <c r="O720" s="365"/>
      <c r="P720" s="365"/>
      <c r="Q720" s="365"/>
      <c r="R720" s="365"/>
      <c r="S720" s="365"/>
      <c r="T720" s="365"/>
      <c r="U720" s="365"/>
      <c r="V720" s="365"/>
      <c r="W720" s="365"/>
      <c r="X720" s="365"/>
      <c r="Y720" s="365"/>
      <c r="Z720" s="365"/>
      <c r="AA720" s="365"/>
    </row>
    <row r="721" spans="1:27" ht="12" customHeight="1" x14ac:dyDescent="0.25">
      <c r="A721" s="365"/>
      <c r="B721" s="365"/>
      <c r="C721" s="365"/>
      <c r="D721" s="365"/>
      <c r="E721" s="365"/>
      <c r="F721" s="365"/>
      <c r="G721" s="365"/>
      <c r="H721" s="365"/>
      <c r="I721" s="365"/>
      <c r="J721" s="365"/>
      <c r="K721" s="365"/>
      <c r="L721" s="365"/>
      <c r="M721" s="365"/>
      <c r="N721" s="365"/>
      <c r="O721" s="365"/>
      <c r="P721" s="365"/>
      <c r="Q721" s="365"/>
      <c r="R721" s="365"/>
      <c r="S721" s="365"/>
      <c r="T721" s="365"/>
      <c r="U721" s="365"/>
      <c r="V721" s="365"/>
      <c r="W721" s="365"/>
      <c r="X721" s="365"/>
      <c r="Y721" s="365"/>
      <c r="Z721" s="365"/>
      <c r="AA721" s="365"/>
    </row>
    <row r="722" spans="1:27" ht="12" customHeight="1" x14ac:dyDescent="0.25">
      <c r="A722" s="365"/>
      <c r="B722" s="365"/>
      <c r="C722" s="365"/>
      <c r="D722" s="365"/>
      <c r="E722" s="365"/>
      <c r="F722" s="365"/>
      <c r="G722" s="365"/>
      <c r="H722" s="365"/>
      <c r="I722" s="365"/>
      <c r="J722" s="365"/>
      <c r="K722" s="365"/>
      <c r="L722" s="365"/>
      <c r="M722" s="365"/>
      <c r="N722" s="365"/>
      <c r="O722" s="365"/>
      <c r="P722" s="365"/>
      <c r="Q722" s="365"/>
      <c r="R722" s="365"/>
      <c r="S722" s="365"/>
      <c r="T722" s="365"/>
      <c r="U722" s="365"/>
      <c r="V722" s="365"/>
      <c r="W722" s="365"/>
      <c r="X722" s="365"/>
      <c r="Y722" s="365"/>
      <c r="Z722" s="365"/>
      <c r="AA722" s="365"/>
    </row>
    <row r="723" spans="1:27" ht="12" customHeight="1" x14ac:dyDescent="0.25">
      <c r="A723" s="365"/>
      <c r="B723" s="365"/>
      <c r="C723" s="365"/>
      <c r="D723" s="365"/>
      <c r="E723" s="365"/>
      <c r="F723" s="365"/>
      <c r="G723" s="365"/>
      <c r="H723" s="365"/>
      <c r="I723" s="365"/>
      <c r="J723" s="365"/>
      <c r="K723" s="365"/>
      <c r="L723" s="365"/>
      <c r="M723" s="365"/>
      <c r="N723" s="365"/>
      <c r="O723" s="365"/>
      <c r="P723" s="365"/>
      <c r="Q723" s="365"/>
      <c r="R723" s="365"/>
      <c r="S723" s="365"/>
      <c r="T723" s="365"/>
      <c r="U723" s="365"/>
      <c r="V723" s="365"/>
      <c r="W723" s="365"/>
      <c r="X723" s="365"/>
      <c r="Y723" s="365"/>
      <c r="Z723" s="365"/>
      <c r="AA723" s="365"/>
    </row>
    <row r="724" spans="1:27" ht="12" customHeight="1" x14ac:dyDescent="0.25">
      <c r="A724" s="365"/>
      <c r="B724" s="365"/>
      <c r="C724" s="365"/>
      <c r="D724" s="365"/>
      <c r="E724" s="365"/>
      <c r="F724" s="365"/>
      <c r="G724" s="365"/>
      <c r="H724" s="365"/>
      <c r="I724" s="365"/>
      <c r="J724" s="365"/>
      <c r="K724" s="365"/>
      <c r="L724" s="365"/>
      <c r="M724" s="365"/>
      <c r="N724" s="365"/>
      <c r="O724" s="365"/>
      <c r="P724" s="365"/>
      <c r="Q724" s="365"/>
      <c r="R724" s="365"/>
      <c r="S724" s="365"/>
      <c r="T724" s="365"/>
      <c r="U724" s="365"/>
      <c r="V724" s="365"/>
      <c r="W724" s="365"/>
      <c r="X724" s="365"/>
      <c r="Y724" s="365"/>
      <c r="Z724" s="365"/>
      <c r="AA724" s="365"/>
    </row>
    <row r="725" spans="1:27" ht="12" customHeight="1" x14ac:dyDescent="0.25">
      <c r="A725" s="365"/>
      <c r="B725" s="365"/>
      <c r="C725" s="365"/>
      <c r="D725" s="365"/>
      <c r="E725" s="365"/>
      <c r="F725" s="365"/>
      <c r="G725" s="365"/>
      <c r="H725" s="365"/>
      <c r="I725" s="365"/>
      <c r="J725" s="365"/>
      <c r="K725" s="365"/>
      <c r="L725" s="365"/>
      <c r="M725" s="365"/>
      <c r="N725" s="365"/>
      <c r="O725" s="365"/>
      <c r="P725" s="365"/>
      <c r="Q725" s="365"/>
      <c r="R725" s="365"/>
      <c r="S725" s="365"/>
      <c r="T725" s="365"/>
      <c r="U725" s="365"/>
      <c r="V725" s="365"/>
      <c r="W725" s="365"/>
      <c r="X725" s="365"/>
      <c r="Y725" s="365"/>
      <c r="Z725" s="365"/>
      <c r="AA725" s="365"/>
    </row>
    <row r="726" spans="1:27" ht="12" customHeight="1" x14ac:dyDescent="0.25">
      <c r="A726" s="365"/>
      <c r="B726" s="365"/>
      <c r="C726" s="365"/>
      <c r="D726" s="365"/>
      <c r="E726" s="365"/>
      <c r="F726" s="365"/>
      <c r="G726" s="365"/>
      <c r="H726" s="365"/>
      <c r="I726" s="365"/>
      <c r="J726" s="365"/>
      <c r="K726" s="365"/>
      <c r="L726" s="365"/>
      <c r="M726" s="365"/>
      <c r="N726" s="365"/>
      <c r="O726" s="365"/>
      <c r="P726" s="365"/>
      <c r="Q726" s="365"/>
      <c r="R726" s="365"/>
      <c r="S726" s="365"/>
      <c r="T726" s="365"/>
      <c r="U726" s="365"/>
      <c r="V726" s="365"/>
      <c r="W726" s="365"/>
      <c r="X726" s="365"/>
      <c r="Y726" s="365"/>
      <c r="Z726" s="365"/>
      <c r="AA726" s="365"/>
    </row>
    <row r="727" spans="1:27" ht="12" customHeight="1" x14ac:dyDescent="0.25">
      <c r="A727" s="365"/>
      <c r="B727" s="365"/>
      <c r="C727" s="365"/>
      <c r="D727" s="365"/>
      <c r="E727" s="365"/>
      <c r="F727" s="365"/>
      <c r="G727" s="365"/>
      <c r="H727" s="365"/>
      <c r="I727" s="365"/>
      <c r="J727" s="365"/>
      <c r="K727" s="365"/>
      <c r="L727" s="365"/>
      <c r="M727" s="365"/>
      <c r="N727" s="365"/>
      <c r="O727" s="365"/>
      <c r="P727" s="365"/>
      <c r="Q727" s="365"/>
      <c r="R727" s="365"/>
      <c r="S727" s="365"/>
      <c r="T727" s="365"/>
      <c r="U727" s="365"/>
      <c r="V727" s="365"/>
      <c r="W727" s="365"/>
      <c r="X727" s="365"/>
      <c r="Y727" s="365"/>
      <c r="Z727" s="365"/>
      <c r="AA727" s="365"/>
    </row>
    <row r="728" spans="1:27" ht="12" customHeight="1" x14ac:dyDescent="0.25">
      <c r="A728" s="365"/>
      <c r="B728" s="365"/>
      <c r="C728" s="365"/>
      <c r="D728" s="365"/>
      <c r="E728" s="365"/>
      <c r="F728" s="365"/>
      <c r="G728" s="365"/>
      <c r="H728" s="365"/>
      <c r="I728" s="365"/>
      <c r="J728" s="365"/>
      <c r="K728" s="365"/>
      <c r="L728" s="365"/>
      <c r="M728" s="365"/>
      <c r="N728" s="365"/>
      <c r="O728" s="365"/>
      <c r="P728" s="365"/>
      <c r="Q728" s="365"/>
      <c r="R728" s="365"/>
      <c r="S728" s="365"/>
      <c r="T728" s="365"/>
      <c r="U728" s="365"/>
      <c r="V728" s="365"/>
      <c r="W728" s="365"/>
      <c r="X728" s="365"/>
      <c r="Y728" s="365"/>
      <c r="Z728" s="365"/>
      <c r="AA728" s="365"/>
    </row>
    <row r="729" spans="1:27" ht="12" customHeight="1" x14ac:dyDescent="0.25">
      <c r="A729" s="365"/>
      <c r="B729" s="365"/>
      <c r="C729" s="365"/>
      <c r="D729" s="365"/>
      <c r="E729" s="365"/>
      <c r="F729" s="365"/>
      <c r="G729" s="365"/>
      <c r="H729" s="365"/>
      <c r="I729" s="365"/>
      <c r="J729" s="365"/>
      <c r="K729" s="365"/>
      <c r="L729" s="365"/>
      <c r="M729" s="365"/>
      <c r="N729" s="365"/>
      <c r="O729" s="365"/>
      <c r="P729" s="365"/>
      <c r="Q729" s="365"/>
      <c r="R729" s="365"/>
      <c r="S729" s="365"/>
      <c r="T729" s="365"/>
      <c r="U729" s="365"/>
      <c r="V729" s="365"/>
      <c r="W729" s="365"/>
      <c r="X729" s="365"/>
      <c r="Y729" s="365"/>
      <c r="Z729" s="365"/>
      <c r="AA729" s="365"/>
    </row>
    <row r="730" spans="1:27" ht="12" customHeight="1" x14ac:dyDescent="0.25">
      <c r="A730" s="365"/>
      <c r="B730" s="365"/>
      <c r="C730" s="365"/>
      <c r="D730" s="365"/>
      <c r="E730" s="365"/>
      <c r="F730" s="365"/>
      <c r="G730" s="365"/>
      <c r="H730" s="365"/>
      <c r="I730" s="365"/>
      <c r="J730" s="365"/>
      <c r="K730" s="365"/>
      <c r="L730" s="365"/>
      <c r="M730" s="365"/>
      <c r="N730" s="365"/>
      <c r="O730" s="365"/>
      <c r="P730" s="365"/>
      <c r="Q730" s="365"/>
      <c r="R730" s="365"/>
      <c r="S730" s="365"/>
      <c r="T730" s="365"/>
      <c r="U730" s="365"/>
      <c r="V730" s="365"/>
      <c r="W730" s="365"/>
      <c r="X730" s="365"/>
      <c r="Y730" s="365"/>
      <c r="Z730" s="365"/>
      <c r="AA730" s="365"/>
    </row>
    <row r="731" spans="1:27" ht="12" customHeight="1" x14ac:dyDescent="0.25">
      <c r="A731" s="365"/>
      <c r="B731" s="365"/>
      <c r="C731" s="365"/>
      <c r="D731" s="365"/>
      <c r="E731" s="365"/>
      <c r="F731" s="365"/>
      <c r="G731" s="365"/>
      <c r="H731" s="365"/>
      <c r="I731" s="365"/>
      <c r="J731" s="365"/>
      <c r="K731" s="365"/>
      <c r="L731" s="365"/>
      <c r="M731" s="365"/>
      <c r="N731" s="365"/>
      <c r="O731" s="365"/>
      <c r="P731" s="365"/>
      <c r="Q731" s="365"/>
      <c r="R731" s="365"/>
      <c r="S731" s="365"/>
      <c r="T731" s="365"/>
      <c r="U731" s="365"/>
      <c r="V731" s="365"/>
      <c r="W731" s="365"/>
      <c r="X731" s="365"/>
      <c r="Y731" s="365"/>
      <c r="Z731" s="365"/>
      <c r="AA731" s="365"/>
    </row>
    <row r="732" spans="1:27" ht="12" customHeight="1" x14ac:dyDescent="0.25">
      <c r="A732" s="365"/>
      <c r="B732" s="365"/>
      <c r="C732" s="365"/>
      <c r="D732" s="365"/>
      <c r="E732" s="365"/>
      <c r="F732" s="365"/>
      <c r="G732" s="365"/>
      <c r="H732" s="365"/>
      <c r="I732" s="365"/>
      <c r="J732" s="365"/>
      <c r="K732" s="365"/>
      <c r="L732" s="365"/>
      <c r="M732" s="365"/>
      <c r="N732" s="365"/>
      <c r="O732" s="365"/>
      <c r="P732" s="365"/>
      <c r="Q732" s="365"/>
      <c r="R732" s="365"/>
      <c r="S732" s="365"/>
      <c r="T732" s="365"/>
      <c r="U732" s="365"/>
      <c r="V732" s="365"/>
      <c r="W732" s="365"/>
      <c r="X732" s="365"/>
      <c r="Y732" s="365"/>
      <c r="Z732" s="365"/>
      <c r="AA732" s="365"/>
    </row>
    <row r="733" spans="1:27" ht="12" customHeight="1" x14ac:dyDescent="0.25">
      <c r="A733" s="365"/>
      <c r="B733" s="365"/>
      <c r="C733" s="365"/>
      <c r="D733" s="365"/>
      <c r="E733" s="365"/>
      <c r="F733" s="365"/>
      <c r="G733" s="365"/>
      <c r="H733" s="365"/>
      <c r="I733" s="365"/>
      <c r="J733" s="365"/>
      <c r="K733" s="365"/>
      <c r="L733" s="365"/>
      <c r="M733" s="365"/>
      <c r="N733" s="365"/>
      <c r="O733" s="365"/>
      <c r="P733" s="365"/>
      <c r="Q733" s="365"/>
      <c r="R733" s="365"/>
      <c r="S733" s="365"/>
      <c r="T733" s="365"/>
      <c r="U733" s="365"/>
      <c r="V733" s="365"/>
      <c r="W733" s="365"/>
      <c r="X733" s="365"/>
      <c r="Y733" s="365"/>
      <c r="Z733" s="365"/>
      <c r="AA733" s="365"/>
    </row>
    <row r="734" spans="1:27" ht="12" customHeight="1" x14ac:dyDescent="0.25">
      <c r="A734" s="365"/>
      <c r="B734" s="365"/>
      <c r="C734" s="365"/>
      <c r="D734" s="365"/>
      <c r="E734" s="365"/>
      <c r="F734" s="365"/>
      <c r="G734" s="365"/>
      <c r="H734" s="365"/>
      <c r="I734" s="365"/>
      <c r="J734" s="365"/>
      <c r="K734" s="365"/>
      <c r="L734" s="365"/>
      <c r="M734" s="365"/>
      <c r="N734" s="365"/>
      <c r="O734" s="365"/>
      <c r="P734" s="365"/>
      <c r="Q734" s="365"/>
      <c r="R734" s="365"/>
      <c r="S734" s="365"/>
      <c r="T734" s="365"/>
      <c r="U734" s="365"/>
      <c r="V734" s="365"/>
      <c r="W734" s="365"/>
      <c r="X734" s="365"/>
      <c r="Y734" s="365"/>
      <c r="Z734" s="365"/>
      <c r="AA734" s="365"/>
    </row>
    <row r="735" spans="1:27" ht="12" customHeight="1" x14ac:dyDescent="0.25">
      <c r="A735" s="365"/>
      <c r="B735" s="365"/>
      <c r="C735" s="365"/>
      <c r="D735" s="365"/>
      <c r="E735" s="365"/>
      <c r="F735" s="365"/>
      <c r="G735" s="365"/>
      <c r="H735" s="365"/>
      <c r="I735" s="365"/>
      <c r="J735" s="365"/>
      <c r="K735" s="365"/>
      <c r="L735" s="365"/>
      <c r="M735" s="365"/>
      <c r="N735" s="365"/>
      <c r="O735" s="365"/>
      <c r="P735" s="365"/>
      <c r="Q735" s="365"/>
      <c r="R735" s="365"/>
      <c r="S735" s="365"/>
      <c r="T735" s="365"/>
      <c r="U735" s="365"/>
      <c r="V735" s="365"/>
      <c r="W735" s="365"/>
      <c r="X735" s="365"/>
      <c r="Y735" s="365"/>
      <c r="Z735" s="365"/>
      <c r="AA735" s="365"/>
    </row>
    <row r="736" spans="1:27" ht="12" customHeight="1" x14ac:dyDescent="0.25">
      <c r="A736" s="365"/>
      <c r="B736" s="365"/>
      <c r="C736" s="365"/>
      <c r="D736" s="365"/>
      <c r="E736" s="365"/>
      <c r="F736" s="365"/>
      <c r="G736" s="365"/>
      <c r="H736" s="365"/>
      <c r="I736" s="365"/>
      <c r="J736" s="365"/>
      <c r="K736" s="365"/>
      <c r="L736" s="365"/>
      <c r="M736" s="365"/>
      <c r="N736" s="365"/>
      <c r="O736" s="365"/>
      <c r="P736" s="365"/>
      <c r="Q736" s="365"/>
      <c r="R736" s="365"/>
      <c r="S736" s="365"/>
      <c r="T736" s="365"/>
      <c r="U736" s="365"/>
      <c r="V736" s="365"/>
      <c r="W736" s="365"/>
      <c r="X736" s="365"/>
      <c r="Y736" s="365"/>
      <c r="Z736" s="365"/>
      <c r="AA736" s="365"/>
    </row>
    <row r="737" spans="1:27" ht="12" customHeight="1" x14ac:dyDescent="0.25">
      <c r="A737" s="365"/>
      <c r="B737" s="365"/>
      <c r="C737" s="365"/>
      <c r="D737" s="365"/>
      <c r="E737" s="365"/>
      <c r="F737" s="365"/>
      <c r="G737" s="365"/>
      <c r="H737" s="365"/>
      <c r="I737" s="365"/>
      <c r="J737" s="365"/>
      <c r="K737" s="365"/>
      <c r="L737" s="365"/>
      <c r="M737" s="365"/>
      <c r="N737" s="365"/>
      <c r="O737" s="365"/>
      <c r="P737" s="365"/>
      <c r="Q737" s="365"/>
      <c r="R737" s="365"/>
      <c r="S737" s="365"/>
      <c r="T737" s="365"/>
      <c r="U737" s="365"/>
      <c r="V737" s="365"/>
      <c r="W737" s="365"/>
      <c r="X737" s="365"/>
      <c r="Y737" s="365"/>
      <c r="Z737" s="365"/>
      <c r="AA737" s="365"/>
    </row>
    <row r="738" spans="1:27" ht="12" customHeight="1" x14ac:dyDescent="0.25">
      <c r="A738" s="365"/>
      <c r="B738" s="365"/>
      <c r="C738" s="365"/>
      <c r="D738" s="365"/>
      <c r="E738" s="365"/>
      <c r="F738" s="365"/>
      <c r="G738" s="365"/>
      <c r="H738" s="365"/>
      <c r="I738" s="365"/>
      <c r="J738" s="365"/>
      <c r="K738" s="365"/>
      <c r="L738" s="365"/>
      <c r="M738" s="365"/>
      <c r="N738" s="365"/>
      <c r="O738" s="365"/>
      <c r="P738" s="365"/>
      <c r="Q738" s="365"/>
      <c r="R738" s="365"/>
      <c r="S738" s="365"/>
      <c r="T738" s="365"/>
      <c r="U738" s="365"/>
      <c r="V738" s="365"/>
      <c r="W738" s="365"/>
      <c r="X738" s="365"/>
      <c r="Y738" s="365"/>
      <c r="Z738" s="365"/>
      <c r="AA738" s="365"/>
    </row>
    <row r="739" spans="1:27" ht="12" customHeight="1" x14ac:dyDescent="0.25">
      <c r="A739" s="365"/>
      <c r="B739" s="365"/>
      <c r="C739" s="365"/>
      <c r="D739" s="365"/>
      <c r="E739" s="365"/>
      <c r="F739" s="365"/>
      <c r="G739" s="365"/>
      <c r="H739" s="365"/>
      <c r="I739" s="365"/>
      <c r="J739" s="365"/>
      <c r="K739" s="365"/>
      <c r="L739" s="365"/>
      <c r="M739" s="365"/>
      <c r="N739" s="365"/>
      <c r="O739" s="365"/>
      <c r="P739" s="365"/>
      <c r="Q739" s="365"/>
      <c r="R739" s="365"/>
      <c r="S739" s="365"/>
      <c r="T739" s="365"/>
      <c r="U739" s="365"/>
      <c r="V739" s="365"/>
      <c r="W739" s="365"/>
      <c r="X739" s="365"/>
      <c r="Y739" s="365"/>
      <c r="Z739" s="365"/>
      <c r="AA739" s="365"/>
    </row>
    <row r="740" spans="1:27" ht="12" customHeight="1" x14ac:dyDescent="0.25">
      <c r="A740" s="365"/>
      <c r="B740" s="365"/>
      <c r="C740" s="365"/>
      <c r="D740" s="365"/>
      <c r="E740" s="365"/>
      <c r="F740" s="365"/>
      <c r="G740" s="365"/>
      <c r="H740" s="365"/>
      <c r="I740" s="365"/>
      <c r="J740" s="365"/>
      <c r="K740" s="365"/>
      <c r="L740" s="365"/>
      <c r="M740" s="365"/>
      <c r="N740" s="365"/>
      <c r="O740" s="365"/>
      <c r="P740" s="365"/>
      <c r="Q740" s="365"/>
      <c r="R740" s="365"/>
      <c r="S740" s="365"/>
      <c r="T740" s="365"/>
      <c r="U740" s="365"/>
      <c r="V740" s="365"/>
      <c r="W740" s="365"/>
      <c r="X740" s="365"/>
      <c r="Y740" s="365"/>
      <c r="Z740" s="365"/>
      <c r="AA740" s="365"/>
    </row>
    <row r="741" spans="1:27" ht="12" customHeight="1" x14ac:dyDescent="0.25">
      <c r="A741" s="365"/>
      <c r="B741" s="365"/>
      <c r="C741" s="365"/>
      <c r="D741" s="365"/>
      <c r="E741" s="365"/>
      <c r="F741" s="365"/>
      <c r="G741" s="365"/>
      <c r="H741" s="365"/>
      <c r="I741" s="365"/>
      <c r="J741" s="365"/>
      <c r="K741" s="365"/>
      <c r="L741" s="365"/>
      <c r="M741" s="365"/>
      <c r="N741" s="365"/>
      <c r="O741" s="365"/>
      <c r="P741" s="365"/>
      <c r="Q741" s="365"/>
      <c r="R741" s="365"/>
      <c r="S741" s="365"/>
      <c r="T741" s="365"/>
      <c r="U741" s="365"/>
      <c r="V741" s="365"/>
      <c r="W741" s="365"/>
      <c r="X741" s="365"/>
      <c r="Y741" s="365"/>
      <c r="Z741" s="365"/>
      <c r="AA741" s="365"/>
    </row>
    <row r="742" spans="1:27" ht="12" customHeight="1" x14ac:dyDescent="0.25">
      <c r="A742" s="365"/>
      <c r="B742" s="365"/>
      <c r="C742" s="365"/>
      <c r="D742" s="365"/>
      <c r="E742" s="365"/>
      <c r="F742" s="365"/>
      <c r="G742" s="365"/>
      <c r="H742" s="365"/>
      <c r="I742" s="365"/>
      <c r="J742" s="365"/>
      <c r="K742" s="365"/>
      <c r="L742" s="365"/>
      <c r="M742" s="365"/>
      <c r="N742" s="365"/>
      <c r="O742" s="365"/>
      <c r="P742" s="365"/>
      <c r="Q742" s="365"/>
      <c r="R742" s="365"/>
      <c r="S742" s="365"/>
      <c r="T742" s="365"/>
      <c r="U742" s="365"/>
      <c r="V742" s="365"/>
      <c r="W742" s="365"/>
      <c r="X742" s="365"/>
      <c r="Y742" s="365"/>
      <c r="Z742" s="365"/>
      <c r="AA742" s="365"/>
    </row>
    <row r="743" spans="1:27" ht="12" customHeight="1" x14ac:dyDescent="0.25">
      <c r="A743" s="365"/>
      <c r="B743" s="365"/>
      <c r="C743" s="365"/>
      <c r="D743" s="365"/>
      <c r="E743" s="365"/>
      <c r="F743" s="365"/>
      <c r="G743" s="365"/>
      <c r="H743" s="365"/>
      <c r="I743" s="365"/>
      <c r="J743" s="365"/>
      <c r="K743" s="365"/>
      <c r="L743" s="365"/>
      <c r="M743" s="365"/>
      <c r="N743" s="365"/>
      <c r="O743" s="365"/>
      <c r="P743" s="365"/>
      <c r="Q743" s="365"/>
      <c r="R743" s="365"/>
      <c r="S743" s="365"/>
      <c r="T743" s="365"/>
      <c r="U743" s="365"/>
      <c r="V743" s="365"/>
      <c r="W743" s="365"/>
      <c r="X743" s="365"/>
      <c r="Y743" s="365"/>
      <c r="Z743" s="365"/>
      <c r="AA743" s="365"/>
    </row>
    <row r="744" spans="1:27" ht="12" customHeight="1" x14ac:dyDescent="0.25">
      <c r="A744" s="365"/>
      <c r="B744" s="365"/>
      <c r="C744" s="365"/>
      <c r="D744" s="365"/>
      <c r="E744" s="365"/>
      <c r="F744" s="365"/>
      <c r="G744" s="365"/>
      <c r="H744" s="365"/>
      <c r="I744" s="365"/>
      <c r="J744" s="365"/>
      <c r="K744" s="365"/>
      <c r="L744" s="365"/>
      <c r="M744" s="365"/>
      <c r="N744" s="365"/>
      <c r="O744" s="365"/>
      <c r="P744" s="365"/>
      <c r="Q744" s="365"/>
      <c r="R744" s="365"/>
      <c r="S744" s="365"/>
      <c r="T744" s="365"/>
      <c r="U744" s="365"/>
      <c r="V744" s="365"/>
      <c r="W744" s="365"/>
      <c r="X744" s="365"/>
      <c r="Y744" s="365"/>
      <c r="Z744" s="365"/>
      <c r="AA744" s="365"/>
    </row>
    <row r="745" spans="1:27" ht="12" customHeight="1" x14ac:dyDescent="0.25">
      <c r="A745" s="365"/>
      <c r="B745" s="365"/>
      <c r="C745" s="365"/>
      <c r="D745" s="365"/>
      <c r="E745" s="365"/>
      <c r="F745" s="365"/>
      <c r="G745" s="365"/>
      <c r="H745" s="365"/>
      <c r="I745" s="365"/>
      <c r="J745" s="365"/>
      <c r="K745" s="365"/>
      <c r="L745" s="365"/>
      <c r="M745" s="365"/>
      <c r="N745" s="365"/>
      <c r="O745" s="365"/>
      <c r="P745" s="365"/>
      <c r="Q745" s="365"/>
      <c r="R745" s="365"/>
      <c r="S745" s="365"/>
      <c r="T745" s="365"/>
      <c r="U745" s="365"/>
      <c r="V745" s="365"/>
      <c r="W745" s="365"/>
      <c r="X745" s="365"/>
      <c r="Y745" s="365"/>
      <c r="Z745" s="365"/>
      <c r="AA745" s="365"/>
    </row>
    <row r="746" spans="1:27" ht="12" customHeight="1" x14ac:dyDescent="0.25">
      <c r="A746" s="365"/>
      <c r="B746" s="365"/>
      <c r="C746" s="365"/>
      <c r="D746" s="365"/>
      <c r="E746" s="365"/>
      <c r="F746" s="365"/>
      <c r="G746" s="365"/>
      <c r="H746" s="365"/>
      <c r="I746" s="365"/>
      <c r="J746" s="365"/>
      <c r="K746" s="365"/>
      <c r="L746" s="365"/>
      <c r="M746" s="365"/>
      <c r="N746" s="365"/>
      <c r="O746" s="365"/>
      <c r="P746" s="365"/>
      <c r="Q746" s="365"/>
      <c r="R746" s="365"/>
      <c r="S746" s="365"/>
      <c r="T746" s="365"/>
      <c r="U746" s="365"/>
      <c r="V746" s="365"/>
      <c r="W746" s="365"/>
      <c r="X746" s="365"/>
      <c r="Y746" s="365"/>
      <c r="Z746" s="365"/>
      <c r="AA746" s="365"/>
    </row>
    <row r="747" spans="1:27" ht="12" customHeight="1" x14ac:dyDescent="0.25">
      <c r="A747" s="365"/>
      <c r="B747" s="365"/>
      <c r="C747" s="365"/>
      <c r="D747" s="365"/>
      <c r="E747" s="365"/>
      <c r="F747" s="365"/>
      <c r="G747" s="365"/>
      <c r="H747" s="365"/>
      <c r="I747" s="365"/>
      <c r="J747" s="365"/>
      <c r="K747" s="365"/>
      <c r="L747" s="365"/>
      <c r="M747" s="365"/>
      <c r="N747" s="365"/>
      <c r="O747" s="365"/>
      <c r="P747" s="365"/>
      <c r="Q747" s="365"/>
      <c r="R747" s="365"/>
      <c r="S747" s="365"/>
      <c r="T747" s="365"/>
      <c r="U747" s="365"/>
      <c r="V747" s="365"/>
      <c r="W747" s="365"/>
      <c r="X747" s="365"/>
      <c r="Y747" s="365"/>
      <c r="Z747" s="365"/>
      <c r="AA747" s="365"/>
    </row>
    <row r="748" spans="1:27" ht="12" customHeight="1" x14ac:dyDescent="0.25">
      <c r="A748" s="365"/>
      <c r="B748" s="365"/>
      <c r="C748" s="365"/>
      <c r="D748" s="365"/>
      <c r="E748" s="365"/>
      <c r="F748" s="365"/>
      <c r="G748" s="365"/>
      <c r="H748" s="365"/>
      <c r="I748" s="365"/>
      <c r="J748" s="365"/>
      <c r="K748" s="365"/>
      <c r="L748" s="365"/>
      <c r="M748" s="365"/>
      <c r="N748" s="365"/>
      <c r="O748" s="365"/>
      <c r="P748" s="365"/>
      <c r="Q748" s="365"/>
      <c r="R748" s="365"/>
      <c r="S748" s="365"/>
      <c r="T748" s="365"/>
      <c r="U748" s="365"/>
      <c r="V748" s="365"/>
      <c r="W748" s="365"/>
      <c r="X748" s="365"/>
      <c r="Y748" s="365"/>
      <c r="Z748" s="365"/>
      <c r="AA748" s="365"/>
    </row>
    <row r="749" spans="1:27" ht="12" customHeight="1" x14ac:dyDescent="0.25">
      <c r="A749" s="365"/>
      <c r="B749" s="365"/>
      <c r="C749" s="365"/>
      <c r="D749" s="365"/>
      <c r="E749" s="365"/>
      <c r="F749" s="365"/>
      <c r="G749" s="365"/>
      <c r="H749" s="365"/>
      <c r="I749" s="365"/>
      <c r="J749" s="365"/>
      <c r="K749" s="365"/>
      <c r="L749" s="365"/>
      <c r="M749" s="365"/>
      <c r="N749" s="365"/>
      <c r="O749" s="365"/>
      <c r="P749" s="365"/>
      <c r="Q749" s="365"/>
      <c r="R749" s="365"/>
      <c r="S749" s="365"/>
      <c r="T749" s="365"/>
      <c r="U749" s="365"/>
      <c r="V749" s="365"/>
      <c r="W749" s="365"/>
      <c r="X749" s="365"/>
      <c r="Y749" s="365"/>
      <c r="Z749" s="365"/>
      <c r="AA749" s="365"/>
    </row>
    <row r="750" spans="1:27" ht="12" customHeight="1" x14ac:dyDescent="0.25">
      <c r="A750" s="365"/>
      <c r="B750" s="365"/>
      <c r="C750" s="365"/>
      <c r="D750" s="365"/>
      <c r="E750" s="365"/>
      <c r="F750" s="365"/>
      <c r="G750" s="365"/>
      <c r="H750" s="365"/>
      <c r="I750" s="365"/>
      <c r="J750" s="365"/>
      <c r="K750" s="365"/>
      <c r="L750" s="365"/>
      <c r="M750" s="365"/>
      <c r="N750" s="365"/>
      <c r="O750" s="365"/>
      <c r="P750" s="365"/>
      <c r="Q750" s="365"/>
      <c r="R750" s="365"/>
      <c r="S750" s="365"/>
      <c r="T750" s="365"/>
      <c r="U750" s="365"/>
      <c r="V750" s="365"/>
      <c r="W750" s="365"/>
      <c r="X750" s="365"/>
      <c r="Y750" s="365"/>
      <c r="Z750" s="365"/>
      <c r="AA750" s="365"/>
    </row>
    <row r="751" spans="1:27" ht="12" customHeight="1" x14ac:dyDescent="0.25">
      <c r="A751" s="365"/>
      <c r="B751" s="365"/>
      <c r="C751" s="365"/>
      <c r="D751" s="365"/>
      <c r="E751" s="365"/>
      <c r="F751" s="365"/>
      <c r="G751" s="365"/>
      <c r="H751" s="365"/>
      <c r="I751" s="365"/>
      <c r="J751" s="365"/>
      <c r="K751" s="365"/>
      <c r="L751" s="365"/>
      <c r="M751" s="365"/>
      <c r="N751" s="365"/>
      <c r="O751" s="365"/>
      <c r="P751" s="365"/>
      <c r="Q751" s="365"/>
      <c r="R751" s="365"/>
      <c r="S751" s="365"/>
      <c r="T751" s="365"/>
      <c r="U751" s="365"/>
      <c r="V751" s="365"/>
      <c r="W751" s="365"/>
      <c r="X751" s="365"/>
      <c r="Y751" s="365"/>
      <c r="Z751" s="365"/>
      <c r="AA751" s="365"/>
    </row>
    <row r="752" spans="1:27" ht="12" customHeight="1" x14ac:dyDescent="0.25">
      <c r="A752" s="365"/>
      <c r="B752" s="365"/>
      <c r="C752" s="365"/>
      <c r="D752" s="365"/>
      <c r="E752" s="365"/>
      <c r="F752" s="365"/>
      <c r="G752" s="365"/>
      <c r="H752" s="365"/>
      <c r="I752" s="365"/>
      <c r="J752" s="365"/>
      <c r="K752" s="365"/>
      <c r="L752" s="365"/>
      <c r="M752" s="365"/>
      <c r="N752" s="365"/>
      <c r="O752" s="365"/>
      <c r="P752" s="365"/>
      <c r="Q752" s="365"/>
      <c r="R752" s="365"/>
      <c r="S752" s="365"/>
      <c r="T752" s="365"/>
      <c r="U752" s="365"/>
      <c r="V752" s="365"/>
      <c r="W752" s="365"/>
      <c r="X752" s="365"/>
      <c r="Y752" s="365"/>
      <c r="Z752" s="365"/>
      <c r="AA752" s="365"/>
    </row>
    <row r="753" spans="1:27" ht="12" customHeight="1" x14ac:dyDescent="0.25">
      <c r="A753" s="365"/>
      <c r="B753" s="365"/>
      <c r="C753" s="365"/>
      <c r="D753" s="365"/>
      <c r="E753" s="365"/>
      <c r="F753" s="365"/>
      <c r="G753" s="365"/>
      <c r="H753" s="365"/>
      <c r="I753" s="365"/>
      <c r="J753" s="365"/>
      <c r="K753" s="365"/>
      <c r="L753" s="365"/>
      <c r="M753" s="365"/>
      <c r="N753" s="365"/>
      <c r="O753" s="365"/>
      <c r="P753" s="365"/>
      <c r="Q753" s="365"/>
      <c r="R753" s="365"/>
      <c r="S753" s="365"/>
      <c r="T753" s="365"/>
      <c r="U753" s="365"/>
      <c r="V753" s="365"/>
      <c r="W753" s="365"/>
      <c r="X753" s="365"/>
      <c r="Y753" s="365"/>
      <c r="Z753" s="365"/>
      <c r="AA753" s="365"/>
    </row>
    <row r="754" spans="1:27" ht="12" customHeight="1" x14ac:dyDescent="0.25">
      <c r="A754" s="365"/>
      <c r="B754" s="365"/>
      <c r="C754" s="365"/>
      <c r="D754" s="365"/>
      <c r="E754" s="365"/>
      <c r="F754" s="365"/>
      <c r="G754" s="365"/>
      <c r="H754" s="365"/>
      <c r="I754" s="365"/>
      <c r="J754" s="365"/>
      <c r="K754" s="365"/>
      <c r="L754" s="365"/>
      <c r="M754" s="365"/>
      <c r="N754" s="365"/>
      <c r="O754" s="365"/>
      <c r="P754" s="365"/>
      <c r="Q754" s="365"/>
      <c r="R754" s="365"/>
      <c r="S754" s="365"/>
      <c r="T754" s="365"/>
      <c r="U754" s="365"/>
      <c r="V754" s="365"/>
      <c r="W754" s="365"/>
      <c r="X754" s="365"/>
      <c r="Y754" s="365"/>
      <c r="Z754" s="365"/>
      <c r="AA754" s="365"/>
    </row>
    <row r="755" spans="1:27" ht="12" customHeight="1" x14ac:dyDescent="0.25">
      <c r="A755" s="365"/>
      <c r="B755" s="365"/>
      <c r="C755" s="365"/>
      <c r="D755" s="365"/>
      <c r="E755" s="365"/>
      <c r="F755" s="365"/>
      <c r="G755" s="365"/>
      <c r="H755" s="365"/>
      <c r="I755" s="365"/>
      <c r="J755" s="365"/>
      <c r="K755" s="365"/>
      <c r="L755" s="365"/>
      <c r="M755" s="365"/>
      <c r="N755" s="365"/>
      <c r="O755" s="365"/>
      <c r="P755" s="365"/>
      <c r="Q755" s="365"/>
      <c r="R755" s="365"/>
      <c r="S755" s="365"/>
      <c r="T755" s="365"/>
      <c r="U755" s="365"/>
      <c r="V755" s="365"/>
      <c r="W755" s="365"/>
      <c r="X755" s="365"/>
      <c r="Y755" s="365"/>
      <c r="Z755" s="365"/>
      <c r="AA755" s="365"/>
    </row>
    <row r="756" spans="1:27" ht="12" customHeight="1" x14ac:dyDescent="0.25">
      <c r="A756" s="365"/>
      <c r="B756" s="365"/>
      <c r="C756" s="365"/>
      <c r="D756" s="365"/>
      <c r="E756" s="365"/>
      <c r="F756" s="365"/>
      <c r="G756" s="365"/>
      <c r="H756" s="365"/>
      <c r="I756" s="365"/>
      <c r="J756" s="365"/>
      <c r="K756" s="365"/>
      <c r="L756" s="365"/>
      <c r="M756" s="365"/>
      <c r="N756" s="365"/>
      <c r="O756" s="365"/>
      <c r="P756" s="365"/>
      <c r="Q756" s="365"/>
      <c r="R756" s="365"/>
      <c r="S756" s="365"/>
      <c r="T756" s="365"/>
      <c r="U756" s="365"/>
      <c r="V756" s="365"/>
      <c r="W756" s="365"/>
      <c r="X756" s="365"/>
      <c r="Y756" s="365"/>
      <c r="Z756" s="365"/>
      <c r="AA756" s="365"/>
    </row>
    <row r="757" spans="1:27" ht="12" customHeight="1" x14ac:dyDescent="0.25">
      <c r="A757" s="365"/>
      <c r="B757" s="365"/>
      <c r="C757" s="365"/>
      <c r="D757" s="365"/>
      <c r="E757" s="365"/>
      <c r="F757" s="365"/>
      <c r="G757" s="365"/>
      <c r="H757" s="365"/>
      <c r="I757" s="365"/>
      <c r="J757" s="365"/>
      <c r="K757" s="365"/>
      <c r="L757" s="365"/>
      <c r="M757" s="365"/>
      <c r="N757" s="365"/>
      <c r="O757" s="365"/>
      <c r="P757" s="365"/>
      <c r="Q757" s="365"/>
      <c r="R757" s="365"/>
      <c r="S757" s="365"/>
      <c r="T757" s="365"/>
      <c r="U757" s="365"/>
      <c r="V757" s="365"/>
      <c r="W757" s="365"/>
      <c r="X757" s="365"/>
      <c r="Y757" s="365"/>
      <c r="Z757" s="365"/>
      <c r="AA757" s="365"/>
    </row>
    <row r="758" spans="1:27" ht="12" customHeight="1" x14ac:dyDescent="0.25">
      <c r="A758" s="365"/>
      <c r="B758" s="365"/>
      <c r="C758" s="365"/>
      <c r="D758" s="365"/>
      <c r="E758" s="365"/>
      <c r="F758" s="365"/>
      <c r="G758" s="365"/>
      <c r="H758" s="365"/>
      <c r="I758" s="365"/>
      <c r="J758" s="365"/>
      <c r="K758" s="365"/>
      <c r="L758" s="365"/>
      <c r="M758" s="365"/>
      <c r="N758" s="365"/>
      <c r="O758" s="365"/>
      <c r="P758" s="365"/>
      <c r="Q758" s="365"/>
      <c r="R758" s="365"/>
      <c r="S758" s="365"/>
      <c r="T758" s="365"/>
      <c r="U758" s="365"/>
      <c r="V758" s="365"/>
      <c r="W758" s="365"/>
      <c r="X758" s="365"/>
      <c r="Y758" s="365"/>
      <c r="Z758" s="365"/>
      <c r="AA758" s="365"/>
    </row>
    <row r="759" spans="1:27" ht="12" customHeight="1" x14ac:dyDescent="0.25">
      <c r="A759" s="365"/>
      <c r="B759" s="365"/>
      <c r="C759" s="365"/>
      <c r="D759" s="365"/>
      <c r="E759" s="365"/>
      <c r="F759" s="365"/>
      <c r="G759" s="365"/>
      <c r="H759" s="365"/>
      <c r="I759" s="365"/>
      <c r="J759" s="365"/>
      <c r="K759" s="365"/>
      <c r="L759" s="365"/>
      <c r="M759" s="365"/>
      <c r="N759" s="365"/>
      <c r="O759" s="365"/>
      <c r="P759" s="365"/>
      <c r="Q759" s="365"/>
      <c r="R759" s="365"/>
      <c r="S759" s="365"/>
      <c r="T759" s="365"/>
      <c r="U759" s="365"/>
      <c r="V759" s="365"/>
      <c r="W759" s="365"/>
      <c r="X759" s="365"/>
      <c r="Y759" s="365"/>
      <c r="Z759" s="365"/>
      <c r="AA759" s="365"/>
    </row>
    <row r="760" spans="1:27" ht="12" customHeight="1" x14ac:dyDescent="0.25">
      <c r="A760" s="365"/>
      <c r="B760" s="365"/>
      <c r="C760" s="365"/>
      <c r="D760" s="365"/>
      <c r="E760" s="365"/>
      <c r="F760" s="365"/>
      <c r="G760" s="365"/>
      <c r="H760" s="365"/>
      <c r="I760" s="365"/>
      <c r="J760" s="365"/>
      <c r="K760" s="365"/>
      <c r="L760" s="365"/>
      <c r="M760" s="365"/>
      <c r="N760" s="365"/>
      <c r="O760" s="365"/>
      <c r="P760" s="365"/>
      <c r="Q760" s="365"/>
      <c r="R760" s="365"/>
      <c r="S760" s="365"/>
      <c r="T760" s="365"/>
      <c r="U760" s="365"/>
      <c r="V760" s="365"/>
      <c r="W760" s="365"/>
      <c r="X760" s="365"/>
      <c r="Y760" s="365"/>
      <c r="Z760" s="365"/>
      <c r="AA760" s="365"/>
    </row>
    <row r="761" spans="1:27" ht="12" customHeight="1" x14ac:dyDescent="0.25">
      <c r="A761" s="365"/>
      <c r="B761" s="365"/>
      <c r="C761" s="365"/>
      <c r="D761" s="365"/>
      <c r="E761" s="365"/>
      <c r="F761" s="365"/>
      <c r="G761" s="365"/>
      <c r="H761" s="365"/>
      <c r="I761" s="365"/>
      <c r="J761" s="365"/>
      <c r="K761" s="365"/>
      <c r="L761" s="365"/>
      <c r="M761" s="365"/>
      <c r="N761" s="365"/>
      <c r="O761" s="365"/>
      <c r="P761" s="365"/>
      <c r="Q761" s="365"/>
      <c r="R761" s="365"/>
      <c r="S761" s="365"/>
      <c r="T761" s="365"/>
      <c r="U761" s="365"/>
      <c r="V761" s="365"/>
      <c r="W761" s="365"/>
      <c r="X761" s="365"/>
      <c r="Y761" s="365"/>
      <c r="Z761" s="365"/>
      <c r="AA761" s="365"/>
    </row>
    <row r="762" spans="1:27" ht="12" customHeight="1" x14ac:dyDescent="0.25">
      <c r="A762" s="365"/>
      <c r="B762" s="365"/>
      <c r="C762" s="365"/>
      <c r="D762" s="365"/>
      <c r="E762" s="365"/>
      <c r="F762" s="365"/>
      <c r="G762" s="365"/>
      <c r="H762" s="365"/>
      <c r="I762" s="365"/>
      <c r="J762" s="365"/>
      <c r="K762" s="365"/>
      <c r="L762" s="365"/>
      <c r="M762" s="365"/>
      <c r="N762" s="365"/>
      <c r="O762" s="365"/>
      <c r="P762" s="365"/>
      <c r="Q762" s="365"/>
      <c r="R762" s="365"/>
      <c r="S762" s="365"/>
      <c r="T762" s="365"/>
      <c r="U762" s="365"/>
      <c r="V762" s="365"/>
      <c r="W762" s="365"/>
      <c r="X762" s="365"/>
      <c r="Y762" s="365"/>
      <c r="Z762" s="365"/>
      <c r="AA762" s="365"/>
    </row>
    <row r="763" spans="1:27" ht="12" customHeight="1" x14ac:dyDescent="0.25">
      <c r="A763" s="365"/>
      <c r="B763" s="365"/>
      <c r="C763" s="365"/>
      <c r="D763" s="365"/>
      <c r="E763" s="365"/>
      <c r="F763" s="365"/>
      <c r="G763" s="365"/>
      <c r="H763" s="365"/>
      <c r="I763" s="365"/>
      <c r="J763" s="365"/>
      <c r="K763" s="365"/>
      <c r="L763" s="365"/>
      <c r="M763" s="365"/>
      <c r="N763" s="365"/>
      <c r="O763" s="365"/>
      <c r="P763" s="365"/>
      <c r="Q763" s="365"/>
      <c r="R763" s="365"/>
      <c r="S763" s="365"/>
      <c r="T763" s="365"/>
      <c r="U763" s="365"/>
      <c r="V763" s="365"/>
      <c r="W763" s="365"/>
      <c r="X763" s="365"/>
      <c r="Y763" s="365"/>
      <c r="Z763" s="365"/>
      <c r="AA763" s="365"/>
    </row>
    <row r="764" spans="1:27" ht="12" customHeight="1" x14ac:dyDescent="0.25">
      <c r="A764" s="365"/>
      <c r="B764" s="365"/>
      <c r="C764" s="365"/>
      <c r="D764" s="365"/>
      <c r="E764" s="365"/>
      <c r="F764" s="365"/>
      <c r="G764" s="365"/>
      <c r="H764" s="365"/>
      <c r="I764" s="365"/>
      <c r="J764" s="365"/>
      <c r="K764" s="365"/>
      <c r="L764" s="365"/>
      <c r="M764" s="365"/>
      <c r="N764" s="365"/>
      <c r="O764" s="365"/>
      <c r="P764" s="365"/>
      <c r="Q764" s="365"/>
      <c r="R764" s="365"/>
      <c r="S764" s="365"/>
      <c r="T764" s="365"/>
      <c r="U764" s="365"/>
      <c r="V764" s="365"/>
      <c r="W764" s="365"/>
      <c r="X764" s="365"/>
      <c r="Y764" s="365"/>
      <c r="Z764" s="365"/>
      <c r="AA764" s="365"/>
    </row>
    <row r="765" spans="1:27" ht="12" customHeight="1" x14ac:dyDescent="0.25">
      <c r="A765" s="365"/>
      <c r="B765" s="365"/>
      <c r="C765" s="365"/>
      <c r="D765" s="365"/>
      <c r="E765" s="365"/>
      <c r="F765" s="365"/>
      <c r="G765" s="365"/>
      <c r="H765" s="365"/>
      <c r="I765" s="365"/>
      <c r="J765" s="365"/>
      <c r="K765" s="365"/>
      <c r="L765" s="365"/>
      <c r="M765" s="365"/>
      <c r="N765" s="365"/>
      <c r="O765" s="365"/>
      <c r="P765" s="365"/>
      <c r="Q765" s="365"/>
      <c r="R765" s="365"/>
      <c r="S765" s="365"/>
      <c r="T765" s="365"/>
      <c r="U765" s="365"/>
      <c r="V765" s="365"/>
      <c r="W765" s="365"/>
      <c r="X765" s="365"/>
      <c r="Y765" s="365"/>
      <c r="Z765" s="365"/>
      <c r="AA765" s="365"/>
    </row>
    <row r="766" spans="1:27" ht="12" customHeight="1" x14ac:dyDescent="0.25">
      <c r="A766" s="365"/>
      <c r="B766" s="365"/>
      <c r="C766" s="365"/>
      <c r="D766" s="365"/>
      <c r="E766" s="365"/>
      <c r="F766" s="365"/>
      <c r="G766" s="365"/>
      <c r="H766" s="365"/>
      <c r="I766" s="365"/>
      <c r="J766" s="365"/>
      <c r="K766" s="365"/>
      <c r="L766" s="365"/>
      <c r="M766" s="365"/>
      <c r="N766" s="365"/>
      <c r="O766" s="365"/>
      <c r="P766" s="365"/>
      <c r="Q766" s="365"/>
      <c r="R766" s="365"/>
      <c r="S766" s="365"/>
      <c r="T766" s="365"/>
      <c r="U766" s="365"/>
      <c r="V766" s="365"/>
      <c r="W766" s="365"/>
      <c r="X766" s="365"/>
      <c r="Y766" s="365"/>
      <c r="Z766" s="365"/>
      <c r="AA766" s="365"/>
    </row>
    <row r="767" spans="1:27" ht="12" customHeight="1" x14ac:dyDescent="0.25">
      <c r="A767" s="365"/>
      <c r="B767" s="365"/>
      <c r="C767" s="365"/>
      <c r="D767" s="365"/>
      <c r="E767" s="365"/>
      <c r="F767" s="365"/>
      <c r="G767" s="365"/>
      <c r="H767" s="365"/>
      <c r="I767" s="365"/>
      <c r="J767" s="365"/>
      <c r="K767" s="365"/>
      <c r="L767" s="365"/>
      <c r="M767" s="365"/>
      <c r="N767" s="365"/>
      <c r="O767" s="365"/>
      <c r="P767" s="365"/>
      <c r="Q767" s="365"/>
      <c r="R767" s="365"/>
      <c r="S767" s="365"/>
      <c r="T767" s="365"/>
      <c r="U767" s="365"/>
      <c r="V767" s="365"/>
      <c r="W767" s="365"/>
      <c r="X767" s="365"/>
      <c r="Y767" s="365"/>
      <c r="Z767" s="365"/>
      <c r="AA767" s="365"/>
    </row>
    <row r="768" spans="1:27" ht="12" customHeight="1" x14ac:dyDescent="0.25">
      <c r="A768" s="365"/>
      <c r="B768" s="365"/>
      <c r="C768" s="365"/>
      <c r="D768" s="365"/>
      <c r="E768" s="365"/>
      <c r="F768" s="365"/>
      <c r="G768" s="365"/>
      <c r="H768" s="365"/>
      <c r="I768" s="365"/>
      <c r="J768" s="365"/>
      <c r="K768" s="365"/>
      <c r="L768" s="365"/>
      <c r="M768" s="365"/>
      <c r="N768" s="365"/>
      <c r="O768" s="365"/>
      <c r="P768" s="365"/>
      <c r="Q768" s="365"/>
      <c r="R768" s="365"/>
      <c r="S768" s="365"/>
      <c r="T768" s="365"/>
      <c r="U768" s="365"/>
      <c r="V768" s="365"/>
      <c r="W768" s="365"/>
      <c r="X768" s="365"/>
      <c r="Y768" s="365"/>
      <c r="Z768" s="365"/>
      <c r="AA768" s="365"/>
    </row>
    <row r="769" spans="1:27" ht="12" customHeight="1" x14ac:dyDescent="0.25">
      <c r="A769" s="365"/>
      <c r="B769" s="365"/>
      <c r="C769" s="365"/>
      <c r="D769" s="365"/>
      <c r="E769" s="365"/>
      <c r="F769" s="365"/>
      <c r="G769" s="365"/>
      <c r="H769" s="365"/>
      <c r="I769" s="365"/>
      <c r="J769" s="365"/>
      <c r="K769" s="365"/>
      <c r="L769" s="365"/>
      <c r="M769" s="365"/>
      <c r="N769" s="365"/>
      <c r="O769" s="365"/>
      <c r="P769" s="365"/>
      <c r="Q769" s="365"/>
      <c r="R769" s="365"/>
      <c r="S769" s="365"/>
      <c r="T769" s="365"/>
      <c r="U769" s="365"/>
      <c r="V769" s="365"/>
      <c r="W769" s="365"/>
      <c r="X769" s="365"/>
      <c r="Y769" s="365"/>
      <c r="Z769" s="365"/>
      <c r="AA769" s="365"/>
    </row>
    <row r="770" spans="1:27" ht="12" customHeight="1" x14ac:dyDescent="0.25">
      <c r="A770" s="365"/>
      <c r="B770" s="365"/>
      <c r="C770" s="365"/>
      <c r="D770" s="365"/>
      <c r="E770" s="365"/>
      <c r="F770" s="365"/>
      <c r="G770" s="365"/>
      <c r="H770" s="365"/>
      <c r="I770" s="365"/>
      <c r="J770" s="365"/>
      <c r="K770" s="365"/>
      <c r="L770" s="365"/>
      <c r="M770" s="365"/>
      <c r="N770" s="365"/>
      <c r="O770" s="365"/>
      <c r="P770" s="365"/>
      <c r="Q770" s="365"/>
      <c r="R770" s="365"/>
      <c r="S770" s="365"/>
      <c r="T770" s="365"/>
      <c r="U770" s="365"/>
      <c r="V770" s="365"/>
      <c r="W770" s="365"/>
      <c r="X770" s="365"/>
      <c r="Y770" s="365"/>
      <c r="Z770" s="365"/>
      <c r="AA770" s="365"/>
    </row>
    <row r="771" spans="1:27" ht="12" customHeight="1" x14ac:dyDescent="0.25">
      <c r="A771" s="365"/>
      <c r="B771" s="365"/>
      <c r="C771" s="365"/>
      <c r="D771" s="365"/>
      <c r="E771" s="365"/>
      <c r="F771" s="365"/>
      <c r="G771" s="365"/>
      <c r="H771" s="365"/>
      <c r="I771" s="365"/>
      <c r="J771" s="365"/>
      <c r="K771" s="365"/>
      <c r="L771" s="365"/>
      <c r="M771" s="365"/>
      <c r="N771" s="365"/>
      <c r="O771" s="365"/>
      <c r="P771" s="365"/>
      <c r="Q771" s="365"/>
      <c r="R771" s="365"/>
      <c r="S771" s="365"/>
      <c r="T771" s="365"/>
      <c r="U771" s="365"/>
      <c r="V771" s="365"/>
      <c r="W771" s="365"/>
      <c r="X771" s="365"/>
      <c r="Y771" s="365"/>
      <c r="Z771" s="365"/>
      <c r="AA771" s="365"/>
    </row>
    <row r="772" spans="1:27" ht="12" customHeight="1" x14ac:dyDescent="0.25">
      <c r="A772" s="365"/>
      <c r="B772" s="365"/>
      <c r="C772" s="365"/>
      <c r="D772" s="365"/>
      <c r="E772" s="365"/>
      <c r="F772" s="365"/>
      <c r="G772" s="365"/>
      <c r="H772" s="365"/>
      <c r="I772" s="365"/>
      <c r="J772" s="365"/>
      <c r="K772" s="365"/>
      <c r="L772" s="365"/>
      <c r="M772" s="365"/>
      <c r="N772" s="365"/>
      <c r="O772" s="365"/>
      <c r="P772" s="365"/>
      <c r="Q772" s="365"/>
      <c r="R772" s="365"/>
      <c r="S772" s="365"/>
      <c r="T772" s="365"/>
      <c r="U772" s="365"/>
      <c r="V772" s="365"/>
      <c r="W772" s="365"/>
      <c r="X772" s="365"/>
      <c r="Y772" s="365"/>
      <c r="Z772" s="365"/>
      <c r="AA772" s="365"/>
    </row>
    <row r="773" spans="1:27" ht="12" customHeight="1" x14ac:dyDescent="0.25">
      <c r="A773" s="365"/>
      <c r="B773" s="365"/>
      <c r="C773" s="365"/>
      <c r="D773" s="365"/>
      <c r="E773" s="365"/>
      <c r="F773" s="365"/>
      <c r="G773" s="365"/>
      <c r="H773" s="365"/>
      <c r="I773" s="365"/>
      <c r="J773" s="365"/>
      <c r="K773" s="365"/>
      <c r="L773" s="365"/>
      <c r="M773" s="365"/>
      <c r="N773" s="365"/>
      <c r="O773" s="365"/>
      <c r="P773" s="365"/>
      <c r="Q773" s="365"/>
      <c r="R773" s="365"/>
      <c r="S773" s="365"/>
      <c r="T773" s="365"/>
      <c r="U773" s="365"/>
      <c r="V773" s="365"/>
      <c r="W773" s="365"/>
      <c r="X773" s="365"/>
      <c r="Y773" s="365"/>
      <c r="Z773" s="365"/>
      <c r="AA773" s="365"/>
    </row>
    <row r="774" spans="1:27" ht="12" customHeight="1" x14ac:dyDescent="0.25">
      <c r="A774" s="365"/>
      <c r="B774" s="365"/>
      <c r="C774" s="365"/>
      <c r="D774" s="365"/>
      <c r="E774" s="365"/>
      <c r="F774" s="365"/>
      <c r="G774" s="365"/>
      <c r="H774" s="365"/>
      <c r="I774" s="365"/>
      <c r="J774" s="365"/>
      <c r="K774" s="365"/>
      <c r="L774" s="365"/>
      <c r="M774" s="365"/>
      <c r="N774" s="365"/>
      <c r="O774" s="365"/>
      <c r="P774" s="365"/>
      <c r="Q774" s="365"/>
      <c r="R774" s="365"/>
      <c r="S774" s="365"/>
      <c r="T774" s="365"/>
      <c r="U774" s="365"/>
      <c r="V774" s="365"/>
      <c r="W774" s="365"/>
      <c r="X774" s="365"/>
      <c r="Y774" s="365"/>
      <c r="Z774" s="365"/>
      <c r="AA774" s="365"/>
    </row>
    <row r="775" spans="1:27" ht="12" customHeight="1" x14ac:dyDescent="0.25">
      <c r="A775" s="365"/>
      <c r="B775" s="365"/>
      <c r="C775" s="365"/>
      <c r="D775" s="365"/>
      <c r="E775" s="365"/>
      <c r="F775" s="365"/>
      <c r="G775" s="365"/>
      <c r="H775" s="365"/>
      <c r="I775" s="365"/>
      <c r="J775" s="365"/>
      <c r="K775" s="365"/>
      <c r="L775" s="365"/>
      <c r="M775" s="365"/>
      <c r="N775" s="365"/>
      <c r="O775" s="365"/>
      <c r="P775" s="365"/>
      <c r="Q775" s="365"/>
      <c r="R775" s="365"/>
      <c r="S775" s="365"/>
      <c r="T775" s="365"/>
      <c r="U775" s="365"/>
      <c r="V775" s="365"/>
      <c r="W775" s="365"/>
      <c r="X775" s="365"/>
      <c r="Y775" s="365"/>
      <c r="Z775" s="365"/>
      <c r="AA775" s="365"/>
    </row>
    <row r="776" spans="1:27" ht="12" customHeight="1" x14ac:dyDescent="0.25">
      <c r="A776" s="365"/>
      <c r="B776" s="365"/>
      <c r="C776" s="365"/>
      <c r="D776" s="365"/>
      <c r="E776" s="365"/>
      <c r="F776" s="365"/>
      <c r="G776" s="365"/>
      <c r="H776" s="365"/>
      <c r="I776" s="365"/>
      <c r="J776" s="365"/>
      <c r="K776" s="365"/>
      <c r="L776" s="365"/>
      <c r="M776" s="365"/>
      <c r="N776" s="365"/>
      <c r="O776" s="365"/>
      <c r="P776" s="365"/>
      <c r="Q776" s="365"/>
      <c r="R776" s="365"/>
      <c r="S776" s="365"/>
      <c r="T776" s="365"/>
      <c r="U776" s="365"/>
      <c r="V776" s="365"/>
      <c r="W776" s="365"/>
      <c r="X776" s="365"/>
      <c r="Y776" s="365"/>
      <c r="Z776" s="365"/>
      <c r="AA776" s="365"/>
    </row>
    <row r="777" spans="1:27" ht="12" customHeight="1" x14ac:dyDescent="0.25">
      <c r="A777" s="365"/>
      <c r="B777" s="365"/>
      <c r="C777" s="365"/>
      <c r="D777" s="365"/>
      <c r="E777" s="365"/>
      <c r="F777" s="365"/>
      <c r="G777" s="365"/>
      <c r="H777" s="365"/>
      <c r="I777" s="365"/>
      <c r="J777" s="365"/>
      <c r="K777" s="365"/>
      <c r="L777" s="365"/>
      <c r="M777" s="365"/>
      <c r="N777" s="365"/>
      <c r="O777" s="365"/>
      <c r="P777" s="365"/>
      <c r="Q777" s="365"/>
      <c r="R777" s="365"/>
      <c r="S777" s="365"/>
      <c r="T777" s="365"/>
      <c r="U777" s="365"/>
      <c r="V777" s="365"/>
      <c r="W777" s="365"/>
      <c r="X777" s="365"/>
      <c r="Y777" s="365"/>
      <c r="Z777" s="365"/>
      <c r="AA777" s="365"/>
    </row>
    <row r="778" spans="1:27" ht="12" customHeight="1" x14ac:dyDescent="0.25">
      <c r="A778" s="365"/>
      <c r="B778" s="365"/>
      <c r="C778" s="365"/>
      <c r="D778" s="365"/>
      <c r="E778" s="365"/>
      <c r="F778" s="365"/>
      <c r="G778" s="365"/>
      <c r="H778" s="365"/>
      <c r="I778" s="365"/>
      <c r="J778" s="365"/>
      <c r="K778" s="365"/>
      <c r="L778" s="365"/>
      <c r="M778" s="365"/>
      <c r="N778" s="365"/>
      <c r="O778" s="365"/>
      <c r="P778" s="365"/>
      <c r="Q778" s="365"/>
      <c r="R778" s="365"/>
      <c r="S778" s="365"/>
      <c r="T778" s="365"/>
      <c r="U778" s="365"/>
      <c r="V778" s="365"/>
      <c r="W778" s="365"/>
      <c r="X778" s="365"/>
      <c r="Y778" s="365"/>
      <c r="Z778" s="365"/>
      <c r="AA778" s="365"/>
    </row>
    <row r="779" spans="1:27" ht="12" customHeight="1" x14ac:dyDescent="0.25">
      <c r="A779" s="365"/>
      <c r="B779" s="365"/>
      <c r="C779" s="365"/>
      <c r="D779" s="365"/>
      <c r="E779" s="365"/>
      <c r="F779" s="365"/>
      <c r="G779" s="365"/>
      <c r="H779" s="365"/>
      <c r="I779" s="365"/>
      <c r="J779" s="365"/>
      <c r="K779" s="365"/>
      <c r="L779" s="365"/>
      <c r="M779" s="365"/>
      <c r="N779" s="365"/>
      <c r="O779" s="365"/>
      <c r="P779" s="365"/>
      <c r="Q779" s="365"/>
      <c r="R779" s="365"/>
      <c r="S779" s="365"/>
      <c r="T779" s="365"/>
      <c r="U779" s="365"/>
      <c r="V779" s="365"/>
      <c r="W779" s="365"/>
      <c r="X779" s="365"/>
      <c r="Y779" s="365"/>
      <c r="Z779" s="365"/>
      <c r="AA779" s="365"/>
    </row>
    <row r="780" spans="1:27" ht="12" customHeight="1" x14ac:dyDescent="0.25">
      <c r="A780" s="365"/>
      <c r="B780" s="365"/>
      <c r="C780" s="365"/>
      <c r="D780" s="365"/>
      <c r="E780" s="365"/>
      <c r="F780" s="365"/>
      <c r="G780" s="365"/>
      <c r="H780" s="365"/>
      <c r="I780" s="365"/>
      <c r="J780" s="365"/>
      <c r="K780" s="365"/>
      <c r="L780" s="365"/>
      <c r="M780" s="365"/>
      <c r="N780" s="365"/>
      <c r="O780" s="365"/>
      <c r="P780" s="365"/>
      <c r="Q780" s="365"/>
      <c r="R780" s="365"/>
      <c r="S780" s="365"/>
      <c r="T780" s="365"/>
      <c r="U780" s="365"/>
      <c r="V780" s="365"/>
      <c r="W780" s="365"/>
      <c r="X780" s="365"/>
      <c r="Y780" s="365"/>
      <c r="Z780" s="365"/>
      <c r="AA780" s="365"/>
    </row>
    <row r="781" spans="1:27" ht="12" customHeight="1" x14ac:dyDescent="0.25">
      <c r="A781" s="365"/>
      <c r="B781" s="365"/>
      <c r="C781" s="365"/>
      <c r="D781" s="365"/>
      <c r="E781" s="365"/>
      <c r="F781" s="365"/>
      <c r="G781" s="365"/>
      <c r="H781" s="365"/>
      <c r="I781" s="365"/>
      <c r="J781" s="365"/>
      <c r="K781" s="365"/>
      <c r="L781" s="365"/>
      <c r="M781" s="365"/>
      <c r="N781" s="365"/>
      <c r="O781" s="365"/>
      <c r="P781" s="365"/>
      <c r="Q781" s="365"/>
      <c r="R781" s="365"/>
      <c r="S781" s="365"/>
      <c r="T781" s="365"/>
      <c r="U781" s="365"/>
      <c r="V781" s="365"/>
      <c r="W781" s="365"/>
      <c r="X781" s="365"/>
      <c r="Y781" s="365"/>
      <c r="Z781" s="365"/>
      <c r="AA781" s="365"/>
    </row>
    <row r="782" spans="1:27" ht="12" customHeight="1" x14ac:dyDescent="0.25">
      <c r="A782" s="365"/>
      <c r="B782" s="365"/>
      <c r="C782" s="365"/>
      <c r="D782" s="365"/>
      <c r="E782" s="365"/>
      <c r="F782" s="365"/>
      <c r="G782" s="365"/>
      <c r="H782" s="365"/>
      <c r="I782" s="365"/>
      <c r="J782" s="365"/>
      <c r="K782" s="365"/>
      <c r="L782" s="365"/>
      <c r="M782" s="365"/>
      <c r="N782" s="365"/>
      <c r="O782" s="365"/>
      <c r="P782" s="365"/>
      <c r="Q782" s="365"/>
      <c r="R782" s="365"/>
      <c r="S782" s="365"/>
      <c r="T782" s="365"/>
      <c r="U782" s="365"/>
      <c r="V782" s="365"/>
      <c r="W782" s="365"/>
      <c r="X782" s="365"/>
      <c r="Y782" s="365"/>
      <c r="Z782" s="365"/>
      <c r="AA782" s="365"/>
    </row>
    <row r="783" spans="1:27" ht="12" customHeight="1" x14ac:dyDescent="0.25">
      <c r="A783" s="365"/>
      <c r="B783" s="365"/>
      <c r="C783" s="365"/>
      <c r="D783" s="365"/>
      <c r="E783" s="365"/>
      <c r="F783" s="365"/>
      <c r="G783" s="365"/>
      <c r="H783" s="365"/>
      <c r="I783" s="365"/>
      <c r="J783" s="365"/>
      <c r="K783" s="365"/>
      <c r="L783" s="365"/>
      <c r="M783" s="365"/>
      <c r="N783" s="365"/>
      <c r="O783" s="365"/>
      <c r="P783" s="365"/>
      <c r="Q783" s="365"/>
      <c r="R783" s="365"/>
      <c r="S783" s="365"/>
      <c r="T783" s="365"/>
      <c r="U783" s="365"/>
      <c r="V783" s="365"/>
      <c r="W783" s="365"/>
      <c r="X783" s="365"/>
      <c r="Y783" s="365"/>
      <c r="Z783" s="365"/>
      <c r="AA783" s="365"/>
    </row>
    <row r="784" spans="1:27" ht="12" customHeight="1" x14ac:dyDescent="0.25">
      <c r="A784" s="365"/>
      <c r="B784" s="365"/>
      <c r="C784" s="365"/>
      <c r="D784" s="365"/>
      <c r="E784" s="365"/>
      <c r="F784" s="365"/>
      <c r="G784" s="365"/>
      <c r="H784" s="365"/>
      <c r="I784" s="365"/>
      <c r="J784" s="365"/>
      <c r="K784" s="365"/>
      <c r="L784" s="365"/>
      <c r="M784" s="365"/>
      <c r="N784" s="365"/>
      <c r="O784" s="365"/>
      <c r="P784" s="365"/>
      <c r="Q784" s="365"/>
      <c r="R784" s="365"/>
      <c r="S784" s="365"/>
      <c r="T784" s="365"/>
      <c r="U784" s="365"/>
      <c r="V784" s="365"/>
      <c r="W784" s="365"/>
      <c r="X784" s="365"/>
      <c r="Y784" s="365"/>
      <c r="Z784" s="365"/>
      <c r="AA784" s="365"/>
    </row>
    <row r="785" spans="1:27" ht="12" customHeight="1" x14ac:dyDescent="0.25">
      <c r="A785" s="365"/>
      <c r="B785" s="365"/>
      <c r="C785" s="365"/>
      <c r="D785" s="365"/>
      <c r="E785" s="365"/>
      <c r="F785" s="365"/>
      <c r="G785" s="365"/>
      <c r="H785" s="365"/>
      <c r="I785" s="365"/>
      <c r="J785" s="365"/>
      <c r="K785" s="365"/>
      <c r="L785" s="365"/>
      <c r="M785" s="365"/>
      <c r="N785" s="365"/>
      <c r="O785" s="365"/>
      <c r="P785" s="365"/>
      <c r="Q785" s="365"/>
      <c r="R785" s="365"/>
      <c r="S785" s="365"/>
      <c r="T785" s="365"/>
      <c r="U785" s="365"/>
      <c r="V785" s="365"/>
      <c r="W785" s="365"/>
      <c r="X785" s="365"/>
      <c r="Y785" s="365"/>
      <c r="Z785" s="365"/>
      <c r="AA785" s="365"/>
    </row>
    <row r="786" spans="1:27" ht="12" customHeight="1" x14ac:dyDescent="0.25">
      <c r="A786" s="365"/>
      <c r="B786" s="365"/>
      <c r="C786" s="365"/>
      <c r="D786" s="365"/>
      <c r="E786" s="365"/>
      <c r="F786" s="365"/>
      <c r="G786" s="365"/>
      <c r="H786" s="365"/>
      <c r="I786" s="365"/>
      <c r="J786" s="365"/>
      <c r="K786" s="365"/>
      <c r="L786" s="365"/>
      <c r="M786" s="365"/>
      <c r="N786" s="365"/>
      <c r="O786" s="365"/>
      <c r="P786" s="365"/>
      <c r="Q786" s="365"/>
      <c r="R786" s="365"/>
      <c r="S786" s="365"/>
      <c r="T786" s="365"/>
      <c r="U786" s="365"/>
      <c r="V786" s="365"/>
      <c r="W786" s="365"/>
      <c r="X786" s="365"/>
      <c r="Y786" s="365"/>
      <c r="Z786" s="365"/>
      <c r="AA786" s="365"/>
    </row>
    <row r="787" spans="1:27" ht="12" customHeight="1" x14ac:dyDescent="0.25">
      <c r="A787" s="365"/>
      <c r="B787" s="365"/>
      <c r="C787" s="365"/>
      <c r="D787" s="365"/>
      <c r="E787" s="365"/>
      <c r="F787" s="365"/>
      <c r="G787" s="365"/>
      <c r="H787" s="365"/>
      <c r="I787" s="365"/>
      <c r="J787" s="365"/>
      <c r="K787" s="365"/>
      <c r="L787" s="365"/>
      <c r="M787" s="365"/>
      <c r="N787" s="365"/>
      <c r="O787" s="365"/>
      <c r="P787" s="365"/>
      <c r="Q787" s="365"/>
      <c r="R787" s="365"/>
      <c r="S787" s="365"/>
      <c r="T787" s="365"/>
      <c r="U787" s="365"/>
      <c r="V787" s="365"/>
      <c r="W787" s="365"/>
      <c r="X787" s="365"/>
      <c r="Y787" s="365"/>
      <c r="Z787" s="365"/>
      <c r="AA787" s="365"/>
    </row>
    <row r="788" spans="1:27" ht="12" customHeight="1" x14ac:dyDescent="0.25">
      <c r="A788" s="365"/>
      <c r="B788" s="365"/>
      <c r="C788" s="365"/>
      <c r="D788" s="365"/>
      <c r="E788" s="365"/>
      <c r="F788" s="365"/>
      <c r="G788" s="365"/>
      <c r="H788" s="365"/>
      <c r="I788" s="365"/>
      <c r="J788" s="365"/>
      <c r="K788" s="365"/>
      <c r="L788" s="365"/>
      <c r="M788" s="365"/>
      <c r="N788" s="365"/>
      <c r="O788" s="365"/>
      <c r="P788" s="365"/>
      <c r="Q788" s="365"/>
      <c r="R788" s="365"/>
      <c r="S788" s="365"/>
      <c r="T788" s="365"/>
      <c r="U788" s="365"/>
      <c r="V788" s="365"/>
      <c r="W788" s="365"/>
      <c r="X788" s="365"/>
      <c r="Y788" s="365"/>
      <c r="Z788" s="365"/>
      <c r="AA788" s="365"/>
    </row>
    <row r="789" spans="1:27" ht="12" customHeight="1" x14ac:dyDescent="0.25">
      <c r="A789" s="365"/>
      <c r="B789" s="365"/>
      <c r="C789" s="365"/>
      <c r="D789" s="365"/>
      <c r="E789" s="365"/>
      <c r="F789" s="365"/>
      <c r="G789" s="365"/>
      <c r="H789" s="365"/>
      <c r="I789" s="365"/>
      <c r="J789" s="365"/>
      <c r="K789" s="365"/>
      <c r="L789" s="365"/>
      <c r="M789" s="365"/>
      <c r="N789" s="365"/>
      <c r="O789" s="365"/>
      <c r="P789" s="365"/>
      <c r="Q789" s="365"/>
      <c r="R789" s="365"/>
      <c r="S789" s="365"/>
      <c r="T789" s="365"/>
      <c r="U789" s="365"/>
      <c r="V789" s="365"/>
      <c r="W789" s="365"/>
      <c r="X789" s="365"/>
      <c r="Y789" s="365"/>
      <c r="Z789" s="365"/>
      <c r="AA789" s="365"/>
    </row>
    <row r="790" spans="1:27" ht="12" customHeight="1" x14ac:dyDescent="0.25">
      <c r="A790" s="365"/>
      <c r="B790" s="365"/>
      <c r="C790" s="365"/>
      <c r="D790" s="365"/>
      <c r="E790" s="365"/>
      <c r="F790" s="365"/>
      <c r="G790" s="365"/>
      <c r="H790" s="365"/>
      <c r="I790" s="365"/>
      <c r="J790" s="365"/>
      <c r="K790" s="365"/>
      <c r="L790" s="365"/>
      <c r="M790" s="365"/>
      <c r="N790" s="365"/>
      <c r="O790" s="365"/>
      <c r="P790" s="365"/>
      <c r="Q790" s="365"/>
      <c r="R790" s="365"/>
      <c r="S790" s="365"/>
      <c r="T790" s="365"/>
      <c r="U790" s="365"/>
      <c r="V790" s="365"/>
      <c r="W790" s="365"/>
      <c r="X790" s="365"/>
      <c r="Y790" s="365"/>
      <c r="Z790" s="365"/>
      <c r="AA790" s="365"/>
    </row>
    <row r="791" spans="1:27" ht="12" customHeight="1" x14ac:dyDescent="0.25">
      <c r="A791" s="365"/>
      <c r="B791" s="365"/>
      <c r="C791" s="365"/>
      <c r="D791" s="365"/>
      <c r="E791" s="365"/>
      <c r="F791" s="365"/>
      <c r="G791" s="365"/>
      <c r="H791" s="365"/>
      <c r="I791" s="365"/>
      <c r="J791" s="365"/>
      <c r="K791" s="365"/>
      <c r="L791" s="365"/>
      <c r="M791" s="365"/>
      <c r="N791" s="365"/>
      <c r="O791" s="365"/>
      <c r="P791" s="365"/>
      <c r="Q791" s="365"/>
      <c r="R791" s="365"/>
      <c r="S791" s="365"/>
      <c r="T791" s="365"/>
      <c r="U791" s="365"/>
      <c r="V791" s="365"/>
      <c r="W791" s="365"/>
      <c r="X791" s="365"/>
      <c r="Y791" s="365"/>
      <c r="Z791" s="365"/>
      <c r="AA791" s="365"/>
    </row>
    <row r="792" spans="1:27" ht="12" customHeight="1" x14ac:dyDescent="0.25">
      <c r="A792" s="365"/>
      <c r="B792" s="365"/>
      <c r="C792" s="365"/>
      <c r="D792" s="365"/>
      <c r="E792" s="365"/>
      <c r="F792" s="365"/>
      <c r="G792" s="365"/>
      <c r="H792" s="365"/>
      <c r="I792" s="365"/>
      <c r="J792" s="365"/>
      <c r="K792" s="365"/>
      <c r="L792" s="365"/>
      <c r="M792" s="365"/>
      <c r="N792" s="365"/>
      <c r="O792" s="365"/>
      <c r="P792" s="365"/>
      <c r="Q792" s="365"/>
      <c r="R792" s="365"/>
      <c r="S792" s="365"/>
      <c r="T792" s="365"/>
      <c r="U792" s="365"/>
      <c r="V792" s="365"/>
      <c r="W792" s="365"/>
      <c r="X792" s="365"/>
      <c r="Y792" s="365"/>
      <c r="Z792" s="365"/>
      <c r="AA792" s="365"/>
    </row>
    <row r="793" spans="1:27" ht="12" customHeight="1" x14ac:dyDescent="0.25">
      <c r="A793" s="365"/>
      <c r="B793" s="365"/>
      <c r="C793" s="365"/>
      <c r="D793" s="365"/>
      <c r="E793" s="365"/>
      <c r="F793" s="365"/>
      <c r="G793" s="365"/>
      <c r="H793" s="365"/>
      <c r="I793" s="365"/>
      <c r="J793" s="365"/>
      <c r="K793" s="365"/>
      <c r="L793" s="365"/>
      <c r="M793" s="365"/>
      <c r="N793" s="365"/>
      <c r="O793" s="365"/>
      <c r="P793" s="365"/>
      <c r="Q793" s="365"/>
      <c r="R793" s="365"/>
      <c r="S793" s="365"/>
      <c r="T793" s="365"/>
      <c r="U793" s="365"/>
      <c r="V793" s="365"/>
      <c r="W793" s="365"/>
      <c r="X793" s="365"/>
      <c r="Y793" s="365"/>
      <c r="Z793" s="365"/>
      <c r="AA793" s="365"/>
    </row>
    <row r="794" spans="1:27" ht="12" customHeight="1" x14ac:dyDescent="0.25">
      <c r="A794" s="365"/>
      <c r="B794" s="365"/>
      <c r="C794" s="365"/>
      <c r="D794" s="365"/>
      <c r="E794" s="365"/>
      <c r="F794" s="365"/>
      <c r="G794" s="365"/>
      <c r="H794" s="365"/>
      <c r="I794" s="365"/>
      <c r="J794" s="365"/>
      <c r="K794" s="365"/>
      <c r="L794" s="365"/>
      <c r="M794" s="365"/>
      <c r="N794" s="365"/>
      <c r="O794" s="365"/>
      <c r="P794" s="365"/>
      <c r="Q794" s="365"/>
      <c r="R794" s="365"/>
      <c r="S794" s="365"/>
      <c r="T794" s="365"/>
      <c r="U794" s="365"/>
      <c r="V794" s="365"/>
      <c r="W794" s="365"/>
      <c r="X794" s="365"/>
      <c r="Y794" s="365"/>
      <c r="Z794" s="365"/>
      <c r="AA794" s="365"/>
    </row>
    <row r="795" spans="1:27" ht="12" customHeight="1" x14ac:dyDescent="0.25">
      <c r="A795" s="365"/>
      <c r="B795" s="365"/>
      <c r="C795" s="365"/>
      <c r="D795" s="365"/>
      <c r="E795" s="365"/>
      <c r="F795" s="365"/>
      <c r="G795" s="365"/>
      <c r="H795" s="365"/>
      <c r="I795" s="365"/>
      <c r="J795" s="365"/>
      <c r="K795" s="365"/>
      <c r="L795" s="365"/>
      <c r="M795" s="365"/>
      <c r="N795" s="365"/>
      <c r="O795" s="365"/>
      <c r="P795" s="365"/>
      <c r="Q795" s="365"/>
      <c r="R795" s="365"/>
      <c r="S795" s="365"/>
      <c r="T795" s="365"/>
      <c r="U795" s="365"/>
      <c r="V795" s="365"/>
      <c r="W795" s="365"/>
      <c r="X795" s="365"/>
      <c r="Y795" s="365"/>
      <c r="Z795" s="365"/>
      <c r="AA795" s="365"/>
    </row>
    <row r="796" spans="1:27" ht="12" customHeight="1" x14ac:dyDescent="0.25">
      <c r="A796" s="365"/>
      <c r="B796" s="365"/>
      <c r="C796" s="365"/>
      <c r="D796" s="365"/>
      <c r="E796" s="365"/>
      <c r="F796" s="365"/>
      <c r="G796" s="365"/>
      <c r="H796" s="365"/>
      <c r="I796" s="365"/>
      <c r="J796" s="365"/>
      <c r="K796" s="365"/>
      <c r="L796" s="365"/>
      <c r="M796" s="365"/>
      <c r="N796" s="365"/>
      <c r="O796" s="365"/>
      <c r="P796" s="365"/>
      <c r="Q796" s="365"/>
      <c r="R796" s="365"/>
      <c r="S796" s="365"/>
      <c r="T796" s="365"/>
      <c r="U796" s="365"/>
      <c r="V796" s="365"/>
      <c r="W796" s="365"/>
      <c r="X796" s="365"/>
      <c r="Y796" s="365"/>
      <c r="Z796" s="365"/>
      <c r="AA796" s="365"/>
    </row>
    <row r="797" spans="1:27" ht="12" customHeight="1" x14ac:dyDescent="0.25">
      <c r="A797" s="365"/>
      <c r="B797" s="365"/>
      <c r="C797" s="365"/>
      <c r="D797" s="365"/>
      <c r="E797" s="365"/>
      <c r="F797" s="365"/>
      <c r="G797" s="365"/>
      <c r="H797" s="365"/>
      <c r="I797" s="365"/>
      <c r="J797" s="365"/>
      <c r="K797" s="365"/>
      <c r="L797" s="365"/>
      <c r="M797" s="365"/>
      <c r="N797" s="365"/>
      <c r="O797" s="365"/>
      <c r="P797" s="365"/>
      <c r="Q797" s="365"/>
      <c r="R797" s="365"/>
      <c r="S797" s="365"/>
      <c r="T797" s="365"/>
      <c r="U797" s="365"/>
      <c r="V797" s="365"/>
      <c r="W797" s="365"/>
      <c r="X797" s="365"/>
      <c r="Y797" s="365"/>
      <c r="Z797" s="365"/>
      <c r="AA797" s="365"/>
    </row>
    <row r="798" spans="1:27" ht="12" customHeight="1" x14ac:dyDescent="0.25">
      <c r="A798" s="365"/>
      <c r="B798" s="365"/>
      <c r="C798" s="365"/>
      <c r="D798" s="365"/>
      <c r="E798" s="365"/>
      <c r="F798" s="365"/>
      <c r="G798" s="365"/>
      <c r="H798" s="365"/>
      <c r="I798" s="365"/>
      <c r="J798" s="365"/>
      <c r="K798" s="365"/>
      <c r="L798" s="365"/>
      <c r="M798" s="365"/>
      <c r="N798" s="365"/>
      <c r="O798" s="365"/>
      <c r="P798" s="365"/>
      <c r="Q798" s="365"/>
      <c r="R798" s="365"/>
      <c r="S798" s="365"/>
      <c r="T798" s="365"/>
      <c r="U798" s="365"/>
      <c r="V798" s="365"/>
      <c r="W798" s="365"/>
      <c r="X798" s="365"/>
      <c r="Y798" s="365"/>
      <c r="Z798" s="365"/>
      <c r="AA798" s="365"/>
    </row>
    <row r="799" spans="1:27" ht="12" customHeight="1" x14ac:dyDescent="0.25">
      <c r="A799" s="365"/>
      <c r="B799" s="365"/>
      <c r="C799" s="365"/>
      <c r="D799" s="365"/>
      <c r="E799" s="365"/>
      <c r="F799" s="365"/>
      <c r="G799" s="365"/>
      <c r="H799" s="365"/>
      <c r="I799" s="365"/>
      <c r="J799" s="365"/>
      <c r="K799" s="365"/>
      <c r="L799" s="365"/>
      <c r="M799" s="365"/>
      <c r="N799" s="365"/>
      <c r="O799" s="365"/>
      <c r="P799" s="365"/>
      <c r="Q799" s="365"/>
      <c r="R799" s="365"/>
      <c r="S799" s="365"/>
      <c r="T799" s="365"/>
      <c r="U799" s="365"/>
      <c r="V799" s="365"/>
      <c r="W799" s="365"/>
      <c r="X799" s="365"/>
      <c r="Y799" s="365"/>
      <c r="Z799" s="365"/>
      <c r="AA799" s="365"/>
    </row>
    <row r="800" spans="1:27" ht="12" customHeight="1" x14ac:dyDescent="0.25">
      <c r="A800" s="365"/>
      <c r="B800" s="365"/>
      <c r="C800" s="365"/>
      <c r="D800" s="365"/>
      <c r="E800" s="365"/>
      <c r="F800" s="365"/>
      <c r="G800" s="365"/>
      <c r="H800" s="365"/>
      <c r="I800" s="365"/>
      <c r="J800" s="365"/>
      <c r="K800" s="365"/>
      <c r="L800" s="365"/>
      <c r="M800" s="365"/>
      <c r="N800" s="365"/>
      <c r="O800" s="365"/>
      <c r="P800" s="365"/>
      <c r="Q800" s="365"/>
      <c r="R800" s="365"/>
      <c r="S800" s="365"/>
      <c r="T800" s="365"/>
      <c r="U800" s="365"/>
      <c r="V800" s="365"/>
      <c r="W800" s="365"/>
      <c r="X800" s="365"/>
      <c r="Y800" s="365"/>
      <c r="Z800" s="365"/>
      <c r="AA800" s="365"/>
    </row>
    <row r="801" spans="1:27" ht="12" customHeight="1" x14ac:dyDescent="0.25">
      <c r="A801" s="365"/>
      <c r="B801" s="365"/>
      <c r="C801" s="365"/>
      <c r="D801" s="365"/>
      <c r="E801" s="365"/>
      <c r="F801" s="365"/>
      <c r="G801" s="365"/>
      <c r="H801" s="365"/>
      <c r="I801" s="365"/>
      <c r="J801" s="365"/>
      <c r="K801" s="365"/>
      <c r="L801" s="365"/>
      <c r="M801" s="365"/>
      <c r="N801" s="365"/>
      <c r="O801" s="365"/>
      <c r="P801" s="365"/>
      <c r="Q801" s="365"/>
      <c r="R801" s="365"/>
      <c r="S801" s="365"/>
      <c r="T801" s="365"/>
      <c r="U801" s="365"/>
      <c r="V801" s="365"/>
      <c r="W801" s="365"/>
      <c r="X801" s="365"/>
      <c r="Y801" s="365"/>
      <c r="Z801" s="365"/>
      <c r="AA801" s="365"/>
    </row>
    <row r="802" spans="1:27" ht="12" customHeight="1" x14ac:dyDescent="0.25">
      <c r="A802" s="365"/>
      <c r="B802" s="365"/>
      <c r="C802" s="365"/>
      <c r="D802" s="365"/>
      <c r="E802" s="365"/>
      <c r="F802" s="365"/>
      <c r="G802" s="365"/>
      <c r="H802" s="365"/>
      <c r="I802" s="365"/>
      <c r="J802" s="365"/>
      <c r="K802" s="365"/>
      <c r="L802" s="365"/>
      <c r="M802" s="365"/>
      <c r="N802" s="365"/>
      <c r="O802" s="365"/>
      <c r="P802" s="365"/>
      <c r="Q802" s="365"/>
      <c r="R802" s="365"/>
      <c r="S802" s="365"/>
      <c r="T802" s="365"/>
      <c r="U802" s="365"/>
      <c r="V802" s="365"/>
      <c r="W802" s="365"/>
      <c r="X802" s="365"/>
      <c r="Y802" s="365"/>
      <c r="Z802" s="365"/>
      <c r="AA802" s="365"/>
    </row>
    <row r="803" spans="1:27" ht="12" customHeight="1" x14ac:dyDescent="0.25">
      <c r="A803" s="365"/>
      <c r="B803" s="365"/>
      <c r="C803" s="365"/>
      <c r="D803" s="365"/>
      <c r="E803" s="365"/>
      <c r="F803" s="365"/>
      <c r="G803" s="365"/>
      <c r="H803" s="365"/>
      <c r="I803" s="365"/>
      <c r="J803" s="365"/>
      <c r="K803" s="365"/>
      <c r="L803" s="365"/>
      <c r="M803" s="365"/>
      <c r="N803" s="365"/>
      <c r="O803" s="365"/>
      <c r="P803" s="365"/>
      <c r="Q803" s="365"/>
      <c r="R803" s="365"/>
      <c r="S803" s="365"/>
      <c r="T803" s="365"/>
      <c r="U803" s="365"/>
      <c r="V803" s="365"/>
      <c r="W803" s="365"/>
      <c r="X803" s="365"/>
      <c r="Y803" s="365"/>
      <c r="Z803" s="365"/>
      <c r="AA803" s="365"/>
    </row>
    <row r="804" spans="1:27" ht="12" customHeight="1" x14ac:dyDescent="0.25">
      <c r="A804" s="365"/>
      <c r="B804" s="365"/>
      <c r="C804" s="365"/>
      <c r="D804" s="365"/>
      <c r="E804" s="365"/>
      <c r="F804" s="365"/>
      <c r="G804" s="365"/>
      <c r="H804" s="365"/>
      <c r="I804" s="365"/>
      <c r="J804" s="365"/>
      <c r="K804" s="365"/>
      <c r="L804" s="365"/>
      <c r="M804" s="365"/>
      <c r="N804" s="365"/>
      <c r="O804" s="365"/>
      <c r="P804" s="365"/>
      <c r="Q804" s="365"/>
      <c r="R804" s="365"/>
      <c r="S804" s="365"/>
      <c r="T804" s="365"/>
      <c r="U804" s="365"/>
      <c r="V804" s="365"/>
      <c r="W804" s="365"/>
      <c r="X804" s="365"/>
      <c r="Y804" s="365"/>
      <c r="Z804" s="365"/>
      <c r="AA804" s="365"/>
    </row>
    <row r="805" spans="1:27" ht="12" customHeight="1" x14ac:dyDescent="0.25">
      <c r="A805" s="365"/>
      <c r="B805" s="365"/>
      <c r="C805" s="365"/>
      <c r="D805" s="365"/>
      <c r="E805" s="365"/>
      <c r="F805" s="365"/>
      <c r="G805" s="365"/>
      <c r="H805" s="365"/>
      <c r="I805" s="365"/>
      <c r="J805" s="365"/>
      <c r="K805" s="365"/>
      <c r="L805" s="365"/>
      <c r="M805" s="365"/>
      <c r="N805" s="365"/>
      <c r="O805" s="365"/>
      <c r="P805" s="365"/>
      <c r="Q805" s="365"/>
      <c r="R805" s="365"/>
      <c r="S805" s="365"/>
      <c r="T805" s="365"/>
      <c r="U805" s="365"/>
      <c r="V805" s="365"/>
      <c r="W805" s="365"/>
      <c r="X805" s="365"/>
      <c r="Y805" s="365"/>
      <c r="Z805" s="365"/>
      <c r="AA805" s="365"/>
    </row>
    <row r="806" spans="1:27" ht="12" customHeight="1" x14ac:dyDescent="0.25">
      <c r="A806" s="365"/>
      <c r="B806" s="365"/>
      <c r="C806" s="365"/>
      <c r="D806" s="365"/>
      <c r="E806" s="365"/>
      <c r="F806" s="365"/>
      <c r="G806" s="365"/>
      <c r="H806" s="365"/>
      <c r="I806" s="365"/>
      <c r="J806" s="365"/>
      <c r="K806" s="365"/>
      <c r="L806" s="365"/>
      <c r="M806" s="365"/>
      <c r="N806" s="365"/>
      <c r="O806" s="365"/>
      <c r="P806" s="365"/>
      <c r="Q806" s="365"/>
      <c r="R806" s="365"/>
      <c r="S806" s="365"/>
      <c r="T806" s="365"/>
      <c r="U806" s="365"/>
      <c r="V806" s="365"/>
      <c r="W806" s="365"/>
      <c r="X806" s="365"/>
      <c r="Y806" s="365"/>
      <c r="Z806" s="365"/>
      <c r="AA806" s="365"/>
    </row>
    <row r="807" spans="1:27" ht="12" customHeight="1" x14ac:dyDescent="0.25">
      <c r="A807" s="365"/>
      <c r="B807" s="365"/>
      <c r="C807" s="365"/>
      <c r="D807" s="365"/>
      <c r="E807" s="365"/>
      <c r="F807" s="365"/>
      <c r="G807" s="365"/>
      <c r="H807" s="365"/>
      <c r="I807" s="365"/>
      <c r="J807" s="365"/>
      <c r="K807" s="365"/>
      <c r="L807" s="365"/>
      <c r="M807" s="365"/>
      <c r="N807" s="365"/>
      <c r="O807" s="365"/>
      <c r="P807" s="365"/>
      <c r="Q807" s="365"/>
      <c r="R807" s="365"/>
      <c r="S807" s="365"/>
      <c r="T807" s="365"/>
      <c r="U807" s="365"/>
      <c r="V807" s="365"/>
      <c r="W807" s="365"/>
      <c r="X807" s="365"/>
      <c r="Y807" s="365"/>
      <c r="Z807" s="365"/>
      <c r="AA807" s="365"/>
    </row>
    <row r="808" spans="1:27" ht="12" customHeight="1" x14ac:dyDescent="0.25">
      <c r="A808" s="365"/>
      <c r="B808" s="365"/>
      <c r="C808" s="365"/>
      <c r="D808" s="365"/>
      <c r="E808" s="365"/>
      <c r="F808" s="365"/>
      <c r="G808" s="365"/>
      <c r="H808" s="365"/>
      <c r="I808" s="365"/>
      <c r="J808" s="365"/>
      <c r="K808" s="365"/>
      <c r="L808" s="365"/>
      <c r="M808" s="365"/>
      <c r="N808" s="365"/>
      <c r="O808" s="365"/>
      <c r="P808" s="365"/>
      <c r="Q808" s="365"/>
      <c r="R808" s="365"/>
      <c r="S808" s="365"/>
      <c r="T808" s="365"/>
      <c r="U808" s="365"/>
      <c r="V808" s="365"/>
      <c r="W808" s="365"/>
      <c r="X808" s="365"/>
      <c r="Y808" s="365"/>
      <c r="Z808" s="365"/>
      <c r="AA808" s="365"/>
    </row>
    <row r="809" spans="1:27" ht="12" customHeight="1" x14ac:dyDescent="0.25">
      <c r="A809" s="365"/>
      <c r="B809" s="365"/>
      <c r="C809" s="365"/>
      <c r="D809" s="365"/>
      <c r="E809" s="365"/>
      <c r="F809" s="365"/>
      <c r="G809" s="365"/>
      <c r="H809" s="365"/>
      <c r="I809" s="365"/>
      <c r="J809" s="365"/>
      <c r="K809" s="365"/>
      <c r="L809" s="365"/>
      <c r="M809" s="365"/>
      <c r="N809" s="365"/>
      <c r="O809" s="365"/>
      <c r="P809" s="365"/>
      <c r="Q809" s="365"/>
      <c r="R809" s="365"/>
      <c r="S809" s="365"/>
      <c r="T809" s="365"/>
      <c r="U809" s="365"/>
      <c r="V809" s="365"/>
      <c r="W809" s="365"/>
      <c r="X809" s="365"/>
      <c r="Y809" s="365"/>
      <c r="Z809" s="365"/>
      <c r="AA809" s="365"/>
    </row>
    <row r="810" spans="1:27" ht="12" customHeight="1" x14ac:dyDescent="0.25">
      <c r="A810" s="365"/>
      <c r="B810" s="365"/>
      <c r="C810" s="365"/>
      <c r="D810" s="365"/>
      <c r="E810" s="365"/>
      <c r="F810" s="365"/>
      <c r="G810" s="365"/>
      <c r="H810" s="365"/>
      <c r="I810" s="365"/>
      <c r="J810" s="365"/>
      <c r="K810" s="365"/>
      <c r="L810" s="365"/>
      <c r="M810" s="365"/>
      <c r="N810" s="365"/>
      <c r="O810" s="365"/>
      <c r="P810" s="365"/>
      <c r="Q810" s="365"/>
      <c r="R810" s="365"/>
      <c r="S810" s="365"/>
      <c r="T810" s="365"/>
      <c r="U810" s="365"/>
      <c r="V810" s="365"/>
      <c r="W810" s="365"/>
      <c r="X810" s="365"/>
      <c r="Y810" s="365"/>
      <c r="Z810" s="365"/>
      <c r="AA810" s="365"/>
    </row>
    <row r="811" spans="1:27" ht="12" customHeight="1" x14ac:dyDescent="0.25">
      <c r="A811" s="365"/>
      <c r="B811" s="365"/>
      <c r="C811" s="365"/>
      <c r="D811" s="365"/>
      <c r="E811" s="365"/>
      <c r="F811" s="365"/>
      <c r="G811" s="365"/>
      <c r="H811" s="365"/>
      <c r="I811" s="365"/>
      <c r="J811" s="365"/>
      <c r="K811" s="365"/>
      <c r="L811" s="365"/>
      <c r="M811" s="365"/>
      <c r="N811" s="365"/>
      <c r="O811" s="365"/>
      <c r="P811" s="365"/>
      <c r="Q811" s="365"/>
      <c r="R811" s="365"/>
      <c r="S811" s="365"/>
      <c r="T811" s="365"/>
      <c r="U811" s="365"/>
      <c r="V811" s="365"/>
      <c r="W811" s="365"/>
      <c r="X811" s="365"/>
      <c r="Y811" s="365"/>
      <c r="Z811" s="365"/>
      <c r="AA811" s="365"/>
    </row>
    <row r="812" spans="1:27" ht="12" customHeight="1" x14ac:dyDescent="0.25">
      <c r="A812" s="365"/>
      <c r="B812" s="365"/>
      <c r="C812" s="365"/>
      <c r="D812" s="365"/>
      <c r="E812" s="365"/>
      <c r="F812" s="365"/>
      <c r="G812" s="365"/>
      <c r="H812" s="365"/>
      <c r="I812" s="365"/>
      <c r="J812" s="365"/>
      <c r="K812" s="365"/>
      <c r="L812" s="365"/>
      <c r="M812" s="365"/>
      <c r="N812" s="365"/>
      <c r="O812" s="365"/>
      <c r="P812" s="365"/>
      <c r="Q812" s="365"/>
      <c r="R812" s="365"/>
      <c r="S812" s="365"/>
      <c r="T812" s="365"/>
      <c r="U812" s="365"/>
      <c r="V812" s="365"/>
      <c r="W812" s="365"/>
      <c r="X812" s="365"/>
      <c r="Y812" s="365"/>
      <c r="Z812" s="365"/>
      <c r="AA812" s="365"/>
    </row>
    <row r="813" spans="1:27" ht="12" customHeight="1" x14ac:dyDescent="0.25">
      <c r="A813" s="365"/>
      <c r="B813" s="365"/>
      <c r="C813" s="365"/>
      <c r="D813" s="365"/>
      <c r="E813" s="365"/>
      <c r="F813" s="365"/>
      <c r="G813" s="365"/>
      <c r="H813" s="365"/>
      <c r="I813" s="365"/>
      <c r="J813" s="365"/>
      <c r="K813" s="365"/>
      <c r="L813" s="365"/>
      <c r="M813" s="365"/>
      <c r="N813" s="365"/>
      <c r="O813" s="365"/>
      <c r="P813" s="365"/>
      <c r="Q813" s="365"/>
      <c r="R813" s="365"/>
      <c r="S813" s="365"/>
      <c r="T813" s="365"/>
      <c r="U813" s="365"/>
      <c r="V813" s="365"/>
      <c r="W813" s="365"/>
      <c r="X813" s="365"/>
      <c r="Y813" s="365"/>
      <c r="Z813" s="365"/>
      <c r="AA813" s="365"/>
    </row>
    <row r="814" spans="1:27" ht="12" customHeight="1" x14ac:dyDescent="0.25">
      <c r="A814" s="365"/>
      <c r="B814" s="365"/>
      <c r="C814" s="365"/>
      <c r="D814" s="365"/>
      <c r="E814" s="365"/>
      <c r="F814" s="365"/>
      <c r="G814" s="365"/>
      <c r="H814" s="365"/>
      <c r="I814" s="365"/>
      <c r="J814" s="365"/>
      <c r="K814" s="365"/>
      <c r="L814" s="365"/>
      <c r="M814" s="365"/>
      <c r="N814" s="365"/>
      <c r="O814" s="365"/>
      <c r="P814" s="365"/>
      <c r="Q814" s="365"/>
      <c r="R814" s="365"/>
      <c r="S814" s="365"/>
      <c r="T814" s="365"/>
      <c r="U814" s="365"/>
      <c r="V814" s="365"/>
      <c r="W814" s="365"/>
      <c r="X814" s="365"/>
      <c r="Y814" s="365"/>
      <c r="Z814" s="365"/>
      <c r="AA814" s="365"/>
    </row>
    <row r="815" spans="1:27" ht="12" customHeight="1" x14ac:dyDescent="0.25">
      <c r="A815" s="365"/>
      <c r="B815" s="365"/>
      <c r="C815" s="365"/>
      <c r="D815" s="365"/>
      <c r="E815" s="365"/>
      <c r="F815" s="365"/>
      <c r="G815" s="365"/>
      <c r="H815" s="365"/>
      <c r="I815" s="365"/>
      <c r="J815" s="365"/>
      <c r="K815" s="365"/>
      <c r="L815" s="365"/>
      <c r="M815" s="365"/>
      <c r="N815" s="365"/>
      <c r="O815" s="365"/>
      <c r="P815" s="365"/>
      <c r="Q815" s="365"/>
      <c r="R815" s="365"/>
      <c r="S815" s="365"/>
      <c r="T815" s="365"/>
      <c r="U815" s="365"/>
      <c r="V815" s="365"/>
      <c r="W815" s="365"/>
      <c r="X815" s="365"/>
      <c r="Y815" s="365"/>
      <c r="Z815" s="365"/>
      <c r="AA815" s="365"/>
    </row>
    <row r="816" spans="1:27" ht="12" customHeight="1" x14ac:dyDescent="0.25">
      <c r="A816" s="365"/>
      <c r="B816" s="365"/>
      <c r="C816" s="365"/>
      <c r="D816" s="365"/>
      <c r="E816" s="365"/>
      <c r="F816" s="365"/>
      <c r="G816" s="365"/>
      <c r="H816" s="365"/>
      <c r="I816" s="365"/>
      <c r="J816" s="365"/>
      <c r="K816" s="365"/>
      <c r="L816" s="365"/>
      <c r="M816" s="365"/>
      <c r="N816" s="365"/>
      <c r="O816" s="365"/>
      <c r="P816" s="365"/>
      <c r="Q816" s="365"/>
      <c r="R816" s="365"/>
      <c r="S816" s="365"/>
      <c r="T816" s="365"/>
      <c r="U816" s="365"/>
      <c r="V816" s="365"/>
      <c r="W816" s="365"/>
      <c r="X816" s="365"/>
      <c r="Y816" s="365"/>
      <c r="Z816" s="365"/>
      <c r="AA816" s="365"/>
    </row>
    <row r="817" spans="1:27" ht="12" customHeight="1" x14ac:dyDescent="0.25">
      <c r="A817" s="365"/>
      <c r="B817" s="365"/>
      <c r="C817" s="365"/>
      <c r="D817" s="365"/>
      <c r="E817" s="365"/>
      <c r="F817" s="365"/>
      <c r="G817" s="365"/>
      <c r="H817" s="365"/>
      <c r="I817" s="365"/>
      <c r="J817" s="365"/>
      <c r="K817" s="365"/>
      <c r="L817" s="365"/>
      <c r="M817" s="365"/>
      <c r="N817" s="365"/>
      <c r="O817" s="365"/>
      <c r="P817" s="365"/>
      <c r="Q817" s="365"/>
      <c r="R817" s="365"/>
      <c r="S817" s="365"/>
      <c r="T817" s="365"/>
      <c r="U817" s="365"/>
      <c r="V817" s="365"/>
      <c r="W817" s="365"/>
      <c r="X817" s="365"/>
      <c r="Y817" s="365"/>
      <c r="Z817" s="365"/>
      <c r="AA817" s="365"/>
    </row>
    <row r="818" spans="1:27" ht="12" customHeight="1" x14ac:dyDescent="0.25">
      <c r="A818" s="365"/>
      <c r="B818" s="365"/>
      <c r="C818" s="365"/>
      <c r="D818" s="365"/>
      <c r="E818" s="365"/>
      <c r="F818" s="365"/>
      <c r="G818" s="365"/>
      <c r="H818" s="365"/>
      <c r="I818" s="365"/>
      <c r="J818" s="365"/>
      <c r="K818" s="365"/>
      <c r="L818" s="365"/>
      <c r="M818" s="365"/>
      <c r="N818" s="365"/>
      <c r="O818" s="365"/>
      <c r="P818" s="365"/>
      <c r="Q818" s="365"/>
      <c r="R818" s="365"/>
      <c r="S818" s="365"/>
      <c r="T818" s="365"/>
      <c r="U818" s="365"/>
      <c r="V818" s="365"/>
      <c r="W818" s="365"/>
      <c r="X818" s="365"/>
      <c r="Y818" s="365"/>
      <c r="Z818" s="365"/>
      <c r="AA818" s="365"/>
    </row>
    <row r="819" spans="1:27" ht="12" customHeight="1" x14ac:dyDescent="0.25">
      <c r="A819" s="365"/>
      <c r="B819" s="365"/>
      <c r="C819" s="365"/>
      <c r="D819" s="365"/>
      <c r="E819" s="365"/>
      <c r="F819" s="365"/>
      <c r="G819" s="365"/>
      <c r="H819" s="365"/>
      <c r="I819" s="365"/>
      <c r="J819" s="365"/>
      <c r="K819" s="365"/>
      <c r="L819" s="365"/>
      <c r="M819" s="365"/>
      <c r="N819" s="365"/>
      <c r="O819" s="365"/>
      <c r="P819" s="365"/>
      <c r="Q819" s="365"/>
      <c r="R819" s="365"/>
      <c r="S819" s="365"/>
      <c r="T819" s="365"/>
      <c r="U819" s="365"/>
      <c r="V819" s="365"/>
      <c r="W819" s="365"/>
      <c r="X819" s="365"/>
      <c r="Y819" s="365"/>
      <c r="Z819" s="365"/>
      <c r="AA819" s="365"/>
    </row>
    <row r="820" spans="1:27" ht="12" customHeight="1" x14ac:dyDescent="0.25">
      <c r="A820" s="365"/>
      <c r="B820" s="365"/>
      <c r="C820" s="365"/>
      <c r="D820" s="365"/>
      <c r="E820" s="365"/>
      <c r="F820" s="365"/>
      <c r="G820" s="365"/>
      <c r="H820" s="365"/>
      <c r="I820" s="365"/>
      <c r="J820" s="365"/>
      <c r="K820" s="365"/>
      <c r="L820" s="365"/>
      <c r="M820" s="365"/>
      <c r="N820" s="365"/>
      <c r="O820" s="365"/>
      <c r="P820" s="365"/>
      <c r="Q820" s="365"/>
      <c r="R820" s="365"/>
      <c r="S820" s="365"/>
      <c r="T820" s="365"/>
      <c r="U820" s="365"/>
      <c r="V820" s="365"/>
      <c r="W820" s="365"/>
      <c r="X820" s="365"/>
      <c r="Y820" s="365"/>
      <c r="Z820" s="365"/>
      <c r="AA820" s="365"/>
    </row>
    <row r="821" spans="1:27" ht="12" customHeight="1" x14ac:dyDescent="0.25">
      <c r="A821" s="365"/>
      <c r="B821" s="365"/>
      <c r="C821" s="365"/>
      <c r="D821" s="365"/>
      <c r="E821" s="365"/>
      <c r="F821" s="365"/>
      <c r="G821" s="365"/>
      <c r="H821" s="365"/>
      <c r="I821" s="365"/>
      <c r="J821" s="365"/>
      <c r="K821" s="365"/>
      <c r="L821" s="365"/>
      <c r="M821" s="365"/>
      <c r="N821" s="365"/>
      <c r="O821" s="365"/>
      <c r="P821" s="365"/>
      <c r="Q821" s="365"/>
      <c r="R821" s="365"/>
      <c r="S821" s="365"/>
      <c r="T821" s="365"/>
      <c r="U821" s="365"/>
      <c r="V821" s="365"/>
      <c r="W821" s="365"/>
      <c r="X821" s="365"/>
      <c r="Y821" s="365"/>
      <c r="Z821" s="365"/>
      <c r="AA821" s="365"/>
    </row>
    <row r="822" spans="1:27" ht="12" customHeight="1" x14ac:dyDescent="0.25">
      <c r="A822" s="365"/>
      <c r="B822" s="365"/>
      <c r="C822" s="365"/>
      <c r="D822" s="365"/>
      <c r="E822" s="365"/>
      <c r="F822" s="365"/>
      <c r="G822" s="365"/>
      <c r="H822" s="365"/>
      <c r="I822" s="365"/>
      <c r="J822" s="365"/>
      <c r="K822" s="365"/>
      <c r="L822" s="365"/>
      <c r="M822" s="365"/>
      <c r="N822" s="365"/>
      <c r="O822" s="365"/>
      <c r="P822" s="365"/>
      <c r="Q822" s="365"/>
      <c r="R822" s="365"/>
      <c r="S822" s="365"/>
      <c r="T822" s="365"/>
      <c r="U822" s="365"/>
      <c r="V822" s="365"/>
      <c r="W822" s="365"/>
      <c r="X822" s="365"/>
      <c r="Y822" s="365"/>
      <c r="Z822" s="365"/>
      <c r="AA822" s="365"/>
    </row>
    <row r="823" spans="1:27" ht="12" customHeight="1" x14ac:dyDescent="0.25">
      <c r="A823" s="365"/>
      <c r="B823" s="365"/>
      <c r="C823" s="365"/>
      <c r="D823" s="365"/>
      <c r="E823" s="365"/>
      <c r="F823" s="365"/>
      <c r="G823" s="365"/>
      <c r="H823" s="365"/>
      <c r="I823" s="365"/>
      <c r="J823" s="365"/>
      <c r="K823" s="365"/>
      <c r="L823" s="365"/>
      <c r="M823" s="365"/>
      <c r="N823" s="365"/>
      <c r="O823" s="365"/>
      <c r="P823" s="365"/>
      <c r="Q823" s="365"/>
      <c r="R823" s="365"/>
      <c r="S823" s="365"/>
      <c r="T823" s="365"/>
      <c r="U823" s="365"/>
      <c r="V823" s="365"/>
      <c r="W823" s="365"/>
      <c r="X823" s="365"/>
      <c r="Y823" s="365"/>
      <c r="Z823" s="365"/>
      <c r="AA823" s="365"/>
    </row>
    <row r="824" spans="1:27" ht="12" customHeight="1" x14ac:dyDescent="0.25">
      <c r="A824" s="365"/>
      <c r="B824" s="365"/>
      <c r="C824" s="365"/>
      <c r="D824" s="365"/>
      <c r="E824" s="365"/>
      <c r="F824" s="365"/>
      <c r="G824" s="365"/>
      <c r="H824" s="365"/>
      <c r="I824" s="365"/>
      <c r="J824" s="365"/>
      <c r="K824" s="365"/>
      <c r="L824" s="365"/>
      <c r="M824" s="365"/>
      <c r="N824" s="365"/>
      <c r="O824" s="365"/>
      <c r="P824" s="365"/>
      <c r="Q824" s="365"/>
      <c r="R824" s="365"/>
      <c r="S824" s="365"/>
      <c r="T824" s="365"/>
      <c r="U824" s="365"/>
      <c r="V824" s="365"/>
      <c r="W824" s="365"/>
      <c r="X824" s="365"/>
      <c r="Y824" s="365"/>
      <c r="Z824" s="365"/>
      <c r="AA824" s="365"/>
    </row>
    <row r="825" spans="1:27" ht="12" customHeight="1" x14ac:dyDescent="0.25">
      <c r="A825" s="365"/>
      <c r="B825" s="365"/>
      <c r="C825" s="365"/>
      <c r="D825" s="365"/>
      <c r="E825" s="365"/>
      <c r="F825" s="365"/>
      <c r="G825" s="365"/>
      <c r="H825" s="365"/>
      <c r="I825" s="365"/>
      <c r="J825" s="365"/>
      <c r="K825" s="365"/>
      <c r="L825" s="365"/>
      <c r="M825" s="365"/>
      <c r="N825" s="365"/>
      <c r="O825" s="365"/>
      <c r="P825" s="365"/>
      <c r="Q825" s="365"/>
      <c r="R825" s="365"/>
      <c r="S825" s="365"/>
      <c r="T825" s="365"/>
      <c r="U825" s="365"/>
      <c r="V825" s="365"/>
      <c r="W825" s="365"/>
      <c r="X825" s="365"/>
      <c r="Y825" s="365"/>
      <c r="Z825" s="365"/>
      <c r="AA825" s="365"/>
    </row>
    <row r="826" spans="1:27" ht="12" customHeight="1" x14ac:dyDescent="0.25">
      <c r="A826" s="365"/>
      <c r="B826" s="365"/>
      <c r="C826" s="365"/>
      <c r="D826" s="365"/>
      <c r="E826" s="365"/>
      <c r="F826" s="365"/>
      <c r="G826" s="365"/>
      <c r="H826" s="365"/>
      <c r="I826" s="365"/>
      <c r="J826" s="365"/>
      <c r="K826" s="365"/>
      <c r="L826" s="365"/>
      <c r="M826" s="365"/>
      <c r="N826" s="365"/>
      <c r="O826" s="365"/>
      <c r="P826" s="365"/>
      <c r="Q826" s="365"/>
      <c r="R826" s="365"/>
      <c r="S826" s="365"/>
      <c r="T826" s="365"/>
      <c r="U826" s="365"/>
      <c r="V826" s="365"/>
      <c r="W826" s="365"/>
      <c r="X826" s="365"/>
      <c r="Y826" s="365"/>
      <c r="Z826" s="365"/>
      <c r="AA826" s="365"/>
    </row>
    <row r="827" spans="1:27" ht="12" customHeight="1" x14ac:dyDescent="0.25">
      <c r="A827" s="365"/>
      <c r="B827" s="365"/>
      <c r="C827" s="365"/>
      <c r="D827" s="365"/>
      <c r="E827" s="365"/>
      <c r="F827" s="365"/>
      <c r="G827" s="365"/>
      <c r="H827" s="365"/>
      <c r="I827" s="365"/>
      <c r="J827" s="365"/>
      <c r="K827" s="365"/>
      <c r="L827" s="365"/>
      <c r="M827" s="365"/>
      <c r="N827" s="365"/>
      <c r="O827" s="365"/>
      <c r="P827" s="365"/>
      <c r="Q827" s="365"/>
      <c r="R827" s="365"/>
      <c r="S827" s="365"/>
      <c r="T827" s="365"/>
      <c r="U827" s="365"/>
      <c r="V827" s="365"/>
      <c r="W827" s="365"/>
      <c r="X827" s="365"/>
      <c r="Y827" s="365"/>
      <c r="Z827" s="365"/>
      <c r="AA827" s="365"/>
    </row>
    <row r="828" spans="1:27" ht="12" customHeight="1" x14ac:dyDescent="0.25">
      <c r="A828" s="365"/>
      <c r="B828" s="365"/>
      <c r="C828" s="365"/>
      <c r="D828" s="365"/>
      <c r="E828" s="365"/>
      <c r="F828" s="365"/>
      <c r="G828" s="365"/>
      <c r="H828" s="365"/>
      <c r="I828" s="365"/>
      <c r="J828" s="365"/>
      <c r="K828" s="365"/>
      <c r="L828" s="365"/>
      <c r="M828" s="365"/>
      <c r="N828" s="365"/>
      <c r="O828" s="365"/>
      <c r="P828" s="365"/>
      <c r="Q828" s="365"/>
      <c r="R828" s="365"/>
      <c r="S828" s="365"/>
      <c r="T828" s="365"/>
      <c r="U828" s="365"/>
      <c r="V828" s="365"/>
      <c r="W828" s="365"/>
      <c r="X828" s="365"/>
      <c r="Y828" s="365"/>
      <c r="Z828" s="365"/>
      <c r="AA828" s="365"/>
    </row>
    <row r="829" spans="1:27" ht="12" customHeight="1" x14ac:dyDescent="0.25">
      <c r="A829" s="365"/>
      <c r="B829" s="365"/>
      <c r="C829" s="365"/>
      <c r="D829" s="365"/>
      <c r="E829" s="365"/>
      <c r="F829" s="365"/>
      <c r="G829" s="365"/>
      <c r="H829" s="365"/>
      <c r="I829" s="365"/>
      <c r="J829" s="365"/>
      <c r="K829" s="365"/>
      <c r="L829" s="365"/>
      <c r="M829" s="365"/>
      <c r="N829" s="365"/>
      <c r="O829" s="365"/>
      <c r="P829" s="365"/>
      <c r="Q829" s="365"/>
      <c r="R829" s="365"/>
      <c r="S829" s="365"/>
      <c r="T829" s="365"/>
      <c r="U829" s="365"/>
      <c r="V829" s="365"/>
      <c r="W829" s="365"/>
      <c r="X829" s="365"/>
      <c r="Y829" s="365"/>
      <c r="Z829" s="365"/>
      <c r="AA829" s="365"/>
    </row>
    <row r="830" spans="1:27" ht="12" customHeight="1" x14ac:dyDescent="0.25">
      <c r="A830" s="365"/>
      <c r="B830" s="365"/>
      <c r="C830" s="365"/>
      <c r="D830" s="365"/>
      <c r="E830" s="365"/>
      <c r="F830" s="365"/>
      <c r="G830" s="365"/>
      <c r="H830" s="365"/>
      <c r="I830" s="365"/>
      <c r="J830" s="365"/>
      <c r="K830" s="365"/>
      <c r="L830" s="365"/>
      <c r="M830" s="365"/>
      <c r="N830" s="365"/>
      <c r="O830" s="365"/>
      <c r="P830" s="365"/>
      <c r="Q830" s="365"/>
      <c r="R830" s="365"/>
      <c r="S830" s="365"/>
      <c r="T830" s="365"/>
      <c r="U830" s="365"/>
      <c r="V830" s="365"/>
      <c r="W830" s="365"/>
      <c r="X830" s="365"/>
      <c r="Y830" s="365"/>
      <c r="Z830" s="365"/>
      <c r="AA830" s="365"/>
    </row>
    <row r="831" spans="1:27" ht="12" customHeight="1" x14ac:dyDescent="0.25">
      <c r="A831" s="365"/>
      <c r="B831" s="365"/>
      <c r="C831" s="365"/>
      <c r="D831" s="365"/>
      <c r="E831" s="365"/>
      <c r="F831" s="365"/>
      <c r="G831" s="365"/>
      <c r="H831" s="365"/>
      <c r="I831" s="365"/>
      <c r="J831" s="365"/>
      <c r="K831" s="365"/>
      <c r="L831" s="365"/>
      <c r="M831" s="365"/>
      <c r="N831" s="365"/>
      <c r="O831" s="365"/>
      <c r="P831" s="365"/>
      <c r="Q831" s="365"/>
      <c r="R831" s="365"/>
      <c r="S831" s="365"/>
      <c r="T831" s="365"/>
      <c r="U831" s="365"/>
      <c r="V831" s="365"/>
      <c r="W831" s="365"/>
      <c r="X831" s="365"/>
      <c r="Y831" s="365"/>
      <c r="Z831" s="365"/>
      <c r="AA831" s="365"/>
    </row>
    <row r="832" spans="1:27" ht="12" customHeight="1" x14ac:dyDescent="0.25">
      <c r="A832" s="365"/>
      <c r="B832" s="365"/>
      <c r="C832" s="365"/>
      <c r="D832" s="365"/>
      <c r="E832" s="365"/>
      <c r="F832" s="365"/>
      <c r="G832" s="365"/>
      <c r="H832" s="365"/>
      <c r="I832" s="365"/>
      <c r="J832" s="365"/>
      <c r="K832" s="365"/>
      <c r="L832" s="365"/>
      <c r="M832" s="365"/>
      <c r="N832" s="365"/>
      <c r="O832" s="365"/>
      <c r="P832" s="365"/>
      <c r="Q832" s="365"/>
      <c r="R832" s="365"/>
      <c r="S832" s="365"/>
      <c r="T832" s="365"/>
      <c r="U832" s="365"/>
      <c r="V832" s="365"/>
      <c r="W832" s="365"/>
      <c r="X832" s="365"/>
      <c r="Y832" s="365"/>
      <c r="Z832" s="365"/>
      <c r="AA832" s="365"/>
    </row>
    <row r="833" spans="1:27" ht="12" customHeight="1" x14ac:dyDescent="0.25">
      <c r="A833" s="365"/>
      <c r="B833" s="365"/>
      <c r="C833" s="365"/>
      <c r="D833" s="365"/>
      <c r="E833" s="365"/>
      <c r="F833" s="365"/>
      <c r="G833" s="365"/>
      <c r="H833" s="365"/>
      <c r="I833" s="365"/>
      <c r="J833" s="365"/>
      <c r="K833" s="365"/>
      <c r="L833" s="365"/>
      <c r="M833" s="365"/>
      <c r="N833" s="365"/>
      <c r="O833" s="365"/>
      <c r="P833" s="365"/>
      <c r="Q833" s="365"/>
      <c r="R833" s="365"/>
      <c r="S833" s="365"/>
      <c r="T833" s="365"/>
      <c r="U833" s="365"/>
      <c r="V833" s="365"/>
      <c r="W833" s="365"/>
      <c r="X833" s="365"/>
      <c r="Y833" s="365"/>
      <c r="Z833" s="365"/>
      <c r="AA833" s="365"/>
    </row>
    <row r="834" spans="1:27" ht="12" customHeight="1" x14ac:dyDescent="0.25">
      <c r="A834" s="365"/>
      <c r="B834" s="365"/>
      <c r="C834" s="365"/>
      <c r="D834" s="365"/>
      <c r="E834" s="365"/>
      <c r="F834" s="365"/>
      <c r="G834" s="365"/>
      <c r="H834" s="365"/>
      <c r="I834" s="365"/>
      <c r="J834" s="365"/>
      <c r="K834" s="365"/>
      <c r="L834" s="365"/>
      <c r="M834" s="365"/>
      <c r="N834" s="365"/>
      <c r="O834" s="365"/>
      <c r="P834" s="365"/>
      <c r="Q834" s="365"/>
      <c r="R834" s="365"/>
      <c r="S834" s="365"/>
      <c r="T834" s="365"/>
      <c r="U834" s="365"/>
      <c r="V834" s="365"/>
      <c r="W834" s="365"/>
      <c r="X834" s="365"/>
      <c r="Y834" s="365"/>
      <c r="Z834" s="365"/>
      <c r="AA834" s="365"/>
    </row>
    <row r="835" spans="1:27" ht="12" customHeight="1" x14ac:dyDescent="0.25">
      <c r="A835" s="365"/>
      <c r="B835" s="365"/>
      <c r="C835" s="365"/>
      <c r="D835" s="365"/>
      <c r="E835" s="365"/>
      <c r="F835" s="365"/>
      <c r="G835" s="365"/>
      <c r="H835" s="365"/>
      <c r="I835" s="365"/>
      <c r="J835" s="365"/>
      <c r="K835" s="365"/>
      <c r="L835" s="365"/>
      <c r="M835" s="365"/>
      <c r="N835" s="365"/>
      <c r="O835" s="365"/>
      <c r="P835" s="365"/>
      <c r="Q835" s="365"/>
      <c r="R835" s="365"/>
      <c r="S835" s="365"/>
      <c r="T835" s="365"/>
      <c r="U835" s="365"/>
      <c r="V835" s="365"/>
      <c r="W835" s="365"/>
      <c r="X835" s="365"/>
      <c r="Y835" s="365"/>
      <c r="Z835" s="365"/>
      <c r="AA835" s="365"/>
    </row>
    <row r="836" spans="1:27" ht="12" customHeight="1" x14ac:dyDescent="0.25">
      <c r="A836" s="365"/>
      <c r="B836" s="365"/>
      <c r="C836" s="365"/>
      <c r="D836" s="365"/>
      <c r="E836" s="365"/>
      <c r="F836" s="365"/>
      <c r="G836" s="365"/>
      <c r="H836" s="365"/>
      <c r="I836" s="365"/>
      <c r="J836" s="365"/>
      <c r="K836" s="365"/>
      <c r="L836" s="365"/>
      <c r="M836" s="365"/>
      <c r="N836" s="365"/>
      <c r="O836" s="365"/>
      <c r="P836" s="365"/>
      <c r="Q836" s="365"/>
      <c r="R836" s="365"/>
      <c r="S836" s="365"/>
      <c r="T836" s="365"/>
      <c r="U836" s="365"/>
      <c r="V836" s="365"/>
      <c r="W836" s="365"/>
      <c r="X836" s="365"/>
      <c r="Y836" s="365"/>
      <c r="Z836" s="365"/>
      <c r="AA836" s="365"/>
    </row>
    <row r="837" spans="1:27" ht="12" customHeight="1" x14ac:dyDescent="0.25">
      <c r="A837" s="365"/>
      <c r="B837" s="365"/>
      <c r="C837" s="365"/>
      <c r="D837" s="365"/>
      <c r="E837" s="365"/>
      <c r="F837" s="365"/>
      <c r="G837" s="365"/>
      <c r="H837" s="365"/>
      <c r="I837" s="365"/>
      <c r="J837" s="365"/>
      <c r="K837" s="365"/>
      <c r="L837" s="365"/>
      <c r="M837" s="365"/>
      <c r="N837" s="365"/>
      <c r="O837" s="365"/>
      <c r="P837" s="365"/>
      <c r="Q837" s="365"/>
      <c r="R837" s="365"/>
      <c r="S837" s="365"/>
      <c r="T837" s="365"/>
      <c r="U837" s="365"/>
      <c r="V837" s="365"/>
      <c r="W837" s="365"/>
      <c r="X837" s="365"/>
      <c r="Y837" s="365"/>
      <c r="Z837" s="365"/>
      <c r="AA837" s="365"/>
    </row>
    <row r="838" spans="1:27" ht="12" customHeight="1" x14ac:dyDescent="0.25">
      <c r="A838" s="365"/>
      <c r="B838" s="365"/>
      <c r="C838" s="365"/>
      <c r="D838" s="365"/>
      <c r="E838" s="365"/>
      <c r="F838" s="365"/>
      <c r="G838" s="365"/>
      <c r="H838" s="365"/>
      <c r="I838" s="365"/>
      <c r="J838" s="365"/>
      <c r="K838" s="365"/>
      <c r="L838" s="365"/>
      <c r="M838" s="365"/>
      <c r="N838" s="365"/>
      <c r="O838" s="365"/>
      <c r="P838" s="365"/>
      <c r="Q838" s="365"/>
      <c r="R838" s="365"/>
      <c r="S838" s="365"/>
      <c r="T838" s="365"/>
      <c r="U838" s="365"/>
      <c r="V838" s="365"/>
      <c r="W838" s="365"/>
      <c r="X838" s="365"/>
      <c r="Y838" s="365"/>
      <c r="Z838" s="365"/>
      <c r="AA838" s="365"/>
    </row>
    <row r="839" spans="1:27" ht="12" customHeight="1" x14ac:dyDescent="0.25">
      <c r="A839" s="365"/>
      <c r="B839" s="365"/>
      <c r="C839" s="365"/>
      <c r="D839" s="365"/>
      <c r="E839" s="365"/>
      <c r="F839" s="365"/>
      <c r="G839" s="365"/>
      <c r="H839" s="365"/>
      <c r="I839" s="365"/>
      <c r="J839" s="365"/>
      <c r="K839" s="365"/>
      <c r="L839" s="365"/>
      <c r="M839" s="365"/>
      <c r="N839" s="365"/>
      <c r="O839" s="365"/>
      <c r="P839" s="365"/>
      <c r="Q839" s="365"/>
      <c r="R839" s="365"/>
      <c r="S839" s="365"/>
      <c r="T839" s="365"/>
      <c r="U839" s="365"/>
      <c r="V839" s="365"/>
      <c r="W839" s="365"/>
      <c r="X839" s="365"/>
      <c r="Y839" s="365"/>
      <c r="Z839" s="365"/>
      <c r="AA839" s="365"/>
    </row>
    <row r="840" spans="1:27" ht="12" customHeight="1" x14ac:dyDescent="0.25">
      <c r="A840" s="365"/>
      <c r="B840" s="365"/>
      <c r="C840" s="365"/>
      <c r="D840" s="365"/>
      <c r="E840" s="365"/>
      <c r="F840" s="365"/>
      <c r="G840" s="365"/>
      <c r="H840" s="365"/>
      <c r="I840" s="365"/>
      <c r="J840" s="365"/>
      <c r="K840" s="365"/>
      <c r="L840" s="365"/>
      <c r="M840" s="365"/>
      <c r="N840" s="365"/>
      <c r="O840" s="365"/>
      <c r="P840" s="365"/>
      <c r="Q840" s="365"/>
      <c r="R840" s="365"/>
      <c r="S840" s="365"/>
      <c r="T840" s="365"/>
      <c r="U840" s="365"/>
      <c r="V840" s="365"/>
      <c r="W840" s="365"/>
      <c r="X840" s="365"/>
      <c r="Y840" s="365"/>
      <c r="Z840" s="365"/>
      <c r="AA840" s="365"/>
    </row>
    <row r="841" spans="1:27" ht="12" customHeight="1" x14ac:dyDescent="0.25">
      <c r="A841" s="365"/>
      <c r="B841" s="365"/>
      <c r="C841" s="365"/>
      <c r="D841" s="365"/>
      <c r="E841" s="365"/>
      <c r="F841" s="365"/>
      <c r="G841" s="365"/>
      <c r="H841" s="365"/>
      <c r="I841" s="365"/>
      <c r="J841" s="365"/>
      <c r="K841" s="365"/>
      <c r="L841" s="365"/>
      <c r="M841" s="365"/>
      <c r="N841" s="365"/>
      <c r="O841" s="365"/>
      <c r="P841" s="365"/>
      <c r="Q841" s="365"/>
      <c r="R841" s="365"/>
      <c r="S841" s="365"/>
      <c r="T841" s="365"/>
      <c r="U841" s="365"/>
      <c r="V841" s="365"/>
      <c r="W841" s="365"/>
      <c r="X841" s="365"/>
      <c r="Y841" s="365"/>
      <c r="Z841" s="365"/>
      <c r="AA841" s="365"/>
    </row>
    <row r="842" spans="1:27" ht="12" customHeight="1" x14ac:dyDescent="0.25">
      <c r="A842" s="365"/>
      <c r="B842" s="365"/>
      <c r="C842" s="365"/>
      <c r="D842" s="365"/>
      <c r="E842" s="365"/>
      <c r="F842" s="365"/>
      <c r="G842" s="365"/>
      <c r="H842" s="365"/>
      <c r="I842" s="365"/>
      <c r="J842" s="365"/>
      <c r="K842" s="365"/>
      <c r="L842" s="365"/>
      <c r="M842" s="365"/>
      <c r="N842" s="365"/>
      <c r="O842" s="365"/>
      <c r="P842" s="365"/>
      <c r="Q842" s="365"/>
      <c r="R842" s="365"/>
      <c r="S842" s="365"/>
      <c r="T842" s="365"/>
      <c r="U842" s="365"/>
      <c r="V842" s="365"/>
      <c r="W842" s="365"/>
      <c r="X842" s="365"/>
      <c r="Y842" s="365"/>
      <c r="Z842" s="365"/>
      <c r="AA842" s="365"/>
    </row>
    <row r="843" spans="1:27" ht="12" customHeight="1" x14ac:dyDescent="0.25">
      <c r="A843" s="365"/>
      <c r="B843" s="365"/>
      <c r="C843" s="365"/>
      <c r="D843" s="365"/>
      <c r="E843" s="365"/>
      <c r="F843" s="365"/>
      <c r="G843" s="365"/>
      <c r="H843" s="365"/>
      <c r="I843" s="365"/>
      <c r="J843" s="365"/>
      <c r="K843" s="365"/>
      <c r="L843" s="365"/>
      <c r="M843" s="365"/>
      <c r="N843" s="365"/>
      <c r="O843" s="365"/>
      <c r="P843" s="365"/>
      <c r="Q843" s="365"/>
      <c r="R843" s="365"/>
      <c r="S843" s="365"/>
      <c r="T843" s="365"/>
      <c r="U843" s="365"/>
      <c r="V843" s="365"/>
      <c r="W843" s="365"/>
      <c r="X843" s="365"/>
      <c r="Y843" s="365"/>
      <c r="Z843" s="365"/>
      <c r="AA843" s="365"/>
    </row>
    <row r="844" spans="1:27" ht="12" customHeight="1" x14ac:dyDescent="0.25">
      <c r="A844" s="365"/>
      <c r="B844" s="365"/>
      <c r="C844" s="365"/>
      <c r="D844" s="365"/>
      <c r="E844" s="365"/>
      <c r="F844" s="365"/>
      <c r="G844" s="365"/>
      <c r="H844" s="365"/>
      <c r="I844" s="365"/>
      <c r="J844" s="365"/>
      <c r="K844" s="365"/>
      <c r="L844" s="365"/>
      <c r="M844" s="365"/>
      <c r="N844" s="365"/>
      <c r="O844" s="365"/>
      <c r="P844" s="365"/>
      <c r="Q844" s="365"/>
      <c r="R844" s="365"/>
      <c r="S844" s="365"/>
      <c r="T844" s="365"/>
      <c r="U844" s="365"/>
      <c r="V844" s="365"/>
      <c r="W844" s="365"/>
      <c r="X844" s="365"/>
      <c r="Y844" s="365"/>
      <c r="Z844" s="365"/>
      <c r="AA844" s="365"/>
    </row>
    <row r="845" spans="1:27" ht="12" customHeight="1" x14ac:dyDescent="0.25">
      <c r="A845" s="365"/>
      <c r="B845" s="365"/>
      <c r="C845" s="365"/>
      <c r="D845" s="365"/>
      <c r="E845" s="365"/>
      <c r="F845" s="365"/>
      <c r="G845" s="365"/>
      <c r="H845" s="365"/>
      <c r="I845" s="365"/>
      <c r="J845" s="365"/>
      <c r="K845" s="365"/>
      <c r="L845" s="365"/>
      <c r="M845" s="365"/>
      <c r="N845" s="365"/>
      <c r="O845" s="365"/>
      <c r="P845" s="365"/>
      <c r="Q845" s="365"/>
      <c r="R845" s="365"/>
      <c r="S845" s="365"/>
      <c r="T845" s="365"/>
      <c r="U845" s="365"/>
      <c r="V845" s="365"/>
      <c r="W845" s="365"/>
      <c r="X845" s="365"/>
      <c r="Y845" s="365"/>
      <c r="Z845" s="365"/>
      <c r="AA845" s="365"/>
    </row>
    <row r="846" spans="1:27" ht="12" customHeight="1" x14ac:dyDescent="0.25">
      <c r="A846" s="365"/>
      <c r="B846" s="365"/>
      <c r="C846" s="365"/>
      <c r="D846" s="365"/>
      <c r="E846" s="365"/>
      <c r="F846" s="365"/>
      <c r="G846" s="365"/>
      <c r="H846" s="365"/>
      <c r="I846" s="365"/>
      <c r="J846" s="365"/>
      <c r="K846" s="365"/>
      <c r="L846" s="365"/>
      <c r="M846" s="365"/>
      <c r="N846" s="365"/>
      <c r="O846" s="365"/>
      <c r="P846" s="365"/>
      <c r="Q846" s="365"/>
      <c r="R846" s="365"/>
      <c r="S846" s="365"/>
      <c r="T846" s="365"/>
      <c r="U846" s="365"/>
      <c r="V846" s="365"/>
      <c r="W846" s="365"/>
      <c r="X846" s="365"/>
      <c r="Y846" s="365"/>
      <c r="Z846" s="365"/>
      <c r="AA846" s="365"/>
    </row>
    <row r="847" spans="1:27" ht="12" customHeight="1" x14ac:dyDescent="0.25">
      <c r="A847" s="365"/>
      <c r="B847" s="365"/>
      <c r="C847" s="365"/>
      <c r="D847" s="365"/>
      <c r="E847" s="365"/>
      <c r="F847" s="365"/>
      <c r="G847" s="365"/>
      <c r="H847" s="365"/>
      <c r="I847" s="365"/>
      <c r="J847" s="365"/>
      <c r="K847" s="365"/>
      <c r="L847" s="365"/>
      <c r="M847" s="365"/>
      <c r="N847" s="365"/>
      <c r="O847" s="365"/>
      <c r="P847" s="365"/>
      <c r="Q847" s="365"/>
      <c r="R847" s="365"/>
      <c r="S847" s="365"/>
      <c r="T847" s="365"/>
      <c r="U847" s="365"/>
      <c r="V847" s="365"/>
      <c r="W847" s="365"/>
      <c r="X847" s="365"/>
      <c r="Y847" s="365"/>
      <c r="Z847" s="365"/>
      <c r="AA847" s="365"/>
    </row>
    <row r="848" spans="1:27" ht="12" customHeight="1" x14ac:dyDescent="0.25">
      <c r="A848" s="365"/>
      <c r="B848" s="365"/>
      <c r="C848" s="365"/>
      <c r="D848" s="365"/>
      <c r="E848" s="365"/>
      <c r="F848" s="365"/>
      <c r="G848" s="365"/>
      <c r="H848" s="365"/>
      <c r="I848" s="365"/>
      <c r="J848" s="365"/>
      <c r="K848" s="365"/>
      <c r="L848" s="365"/>
      <c r="M848" s="365"/>
      <c r="N848" s="365"/>
      <c r="O848" s="365"/>
      <c r="P848" s="365"/>
      <c r="Q848" s="365"/>
      <c r="R848" s="365"/>
      <c r="S848" s="365"/>
      <c r="T848" s="365"/>
      <c r="U848" s="365"/>
      <c r="V848" s="365"/>
      <c r="W848" s="365"/>
      <c r="X848" s="365"/>
      <c r="Y848" s="365"/>
      <c r="Z848" s="365"/>
      <c r="AA848" s="365"/>
    </row>
    <row r="849" spans="1:27" ht="12" customHeight="1" x14ac:dyDescent="0.25">
      <c r="A849" s="365"/>
      <c r="B849" s="365"/>
      <c r="C849" s="365"/>
      <c r="D849" s="365"/>
      <c r="E849" s="365"/>
      <c r="F849" s="365"/>
      <c r="G849" s="365"/>
      <c r="H849" s="365"/>
      <c r="I849" s="365"/>
      <c r="J849" s="365"/>
      <c r="K849" s="365"/>
      <c r="L849" s="365"/>
      <c r="M849" s="365"/>
      <c r="N849" s="365"/>
      <c r="O849" s="365"/>
      <c r="P849" s="365"/>
      <c r="Q849" s="365"/>
      <c r="R849" s="365"/>
      <c r="S849" s="365"/>
      <c r="T849" s="365"/>
      <c r="U849" s="365"/>
      <c r="V849" s="365"/>
      <c r="W849" s="365"/>
      <c r="X849" s="365"/>
      <c r="Y849" s="365"/>
      <c r="Z849" s="365"/>
      <c r="AA849" s="365"/>
    </row>
    <row r="850" spans="1:27" ht="12" customHeight="1" x14ac:dyDescent="0.25">
      <c r="A850" s="365"/>
      <c r="B850" s="365"/>
      <c r="C850" s="365"/>
      <c r="D850" s="365"/>
      <c r="E850" s="365"/>
      <c r="F850" s="365"/>
      <c r="G850" s="365"/>
      <c r="H850" s="365"/>
      <c r="I850" s="365"/>
      <c r="J850" s="365"/>
      <c r="K850" s="365"/>
      <c r="L850" s="365"/>
      <c r="M850" s="365"/>
      <c r="N850" s="365"/>
      <c r="O850" s="365"/>
      <c r="P850" s="365"/>
      <c r="Q850" s="365"/>
      <c r="R850" s="365"/>
      <c r="S850" s="365"/>
      <c r="T850" s="365"/>
      <c r="U850" s="365"/>
      <c r="V850" s="365"/>
      <c r="W850" s="365"/>
      <c r="X850" s="365"/>
      <c r="Y850" s="365"/>
      <c r="Z850" s="365"/>
      <c r="AA850" s="365"/>
    </row>
    <row r="851" spans="1:27" ht="12" customHeight="1" x14ac:dyDescent="0.25">
      <c r="A851" s="365"/>
      <c r="B851" s="365"/>
      <c r="C851" s="365"/>
      <c r="D851" s="365"/>
      <c r="E851" s="365"/>
      <c r="F851" s="365"/>
      <c r="G851" s="365"/>
      <c r="H851" s="365"/>
      <c r="I851" s="365"/>
      <c r="J851" s="365"/>
      <c r="K851" s="365"/>
      <c r="L851" s="365"/>
      <c r="M851" s="365"/>
      <c r="N851" s="365"/>
      <c r="O851" s="365"/>
      <c r="P851" s="365"/>
      <c r="Q851" s="365"/>
      <c r="R851" s="365"/>
      <c r="S851" s="365"/>
      <c r="T851" s="365"/>
      <c r="U851" s="365"/>
      <c r="V851" s="365"/>
      <c r="W851" s="365"/>
      <c r="X851" s="365"/>
      <c r="Y851" s="365"/>
      <c r="Z851" s="365"/>
      <c r="AA851" s="365"/>
    </row>
    <row r="852" spans="1:27" ht="12" customHeight="1" x14ac:dyDescent="0.25">
      <c r="A852" s="365"/>
      <c r="B852" s="365"/>
      <c r="C852" s="365"/>
      <c r="D852" s="365"/>
      <c r="E852" s="365"/>
      <c r="F852" s="365"/>
      <c r="G852" s="365"/>
      <c r="H852" s="365"/>
      <c r="I852" s="365"/>
      <c r="J852" s="365"/>
      <c r="K852" s="365"/>
      <c r="L852" s="365"/>
      <c r="M852" s="365"/>
      <c r="N852" s="365"/>
      <c r="O852" s="365"/>
      <c r="P852" s="365"/>
      <c r="Q852" s="365"/>
      <c r="R852" s="365"/>
      <c r="S852" s="365"/>
      <c r="T852" s="365"/>
      <c r="U852" s="365"/>
      <c r="V852" s="365"/>
      <c r="W852" s="365"/>
      <c r="X852" s="365"/>
      <c r="Y852" s="365"/>
      <c r="Z852" s="365"/>
      <c r="AA852" s="365"/>
    </row>
    <row r="853" spans="1:27" ht="12" customHeight="1" x14ac:dyDescent="0.25">
      <c r="A853" s="365"/>
      <c r="B853" s="365"/>
      <c r="C853" s="365"/>
      <c r="D853" s="365"/>
      <c r="E853" s="365"/>
      <c r="F853" s="365"/>
      <c r="G853" s="365"/>
      <c r="H853" s="365"/>
      <c r="I853" s="365"/>
      <c r="J853" s="365"/>
      <c r="K853" s="365"/>
      <c r="L853" s="365"/>
      <c r="M853" s="365"/>
      <c r="N853" s="365"/>
      <c r="O853" s="365"/>
      <c r="P853" s="365"/>
      <c r="Q853" s="365"/>
      <c r="R853" s="365"/>
      <c r="S853" s="365"/>
      <c r="T853" s="365"/>
      <c r="U853" s="365"/>
      <c r="V853" s="365"/>
      <c r="W853" s="365"/>
      <c r="X853" s="365"/>
      <c r="Y853" s="365"/>
      <c r="Z853" s="365"/>
      <c r="AA853" s="365"/>
    </row>
    <row r="854" spans="1:27" ht="12" customHeight="1" x14ac:dyDescent="0.25">
      <c r="A854" s="365"/>
      <c r="B854" s="365"/>
      <c r="C854" s="365"/>
      <c r="D854" s="365"/>
      <c r="E854" s="365"/>
      <c r="F854" s="365"/>
      <c r="G854" s="365"/>
      <c r="H854" s="365"/>
      <c r="I854" s="365"/>
      <c r="J854" s="365"/>
      <c r="K854" s="365"/>
      <c r="L854" s="365"/>
      <c r="M854" s="365"/>
      <c r="N854" s="365"/>
      <c r="O854" s="365"/>
      <c r="P854" s="365"/>
      <c r="Q854" s="365"/>
      <c r="R854" s="365"/>
      <c r="S854" s="365"/>
      <c r="T854" s="365"/>
      <c r="U854" s="365"/>
      <c r="V854" s="365"/>
      <c r="W854" s="365"/>
      <c r="X854" s="365"/>
      <c r="Y854" s="365"/>
      <c r="Z854" s="365"/>
      <c r="AA854" s="365"/>
    </row>
    <row r="855" spans="1:27" ht="12" customHeight="1" x14ac:dyDescent="0.25">
      <c r="A855" s="365"/>
      <c r="B855" s="365"/>
      <c r="C855" s="365"/>
      <c r="D855" s="365"/>
      <c r="E855" s="365"/>
      <c r="F855" s="365"/>
      <c r="G855" s="365"/>
      <c r="H855" s="365"/>
      <c r="I855" s="365"/>
      <c r="J855" s="365"/>
      <c r="K855" s="365"/>
      <c r="L855" s="365"/>
      <c r="M855" s="365"/>
      <c r="N855" s="365"/>
      <c r="O855" s="365"/>
      <c r="P855" s="365"/>
      <c r="Q855" s="365"/>
      <c r="R855" s="365"/>
      <c r="S855" s="365"/>
      <c r="T855" s="365"/>
      <c r="U855" s="365"/>
      <c r="V855" s="365"/>
      <c r="W855" s="365"/>
      <c r="X855" s="365"/>
      <c r="Y855" s="365"/>
      <c r="Z855" s="365"/>
      <c r="AA855" s="365"/>
    </row>
    <row r="856" spans="1:27" ht="12" customHeight="1" x14ac:dyDescent="0.25">
      <c r="A856" s="365"/>
      <c r="B856" s="365"/>
      <c r="C856" s="365"/>
      <c r="D856" s="365"/>
      <c r="E856" s="365"/>
      <c r="F856" s="365"/>
      <c r="G856" s="365"/>
      <c r="H856" s="365"/>
      <c r="I856" s="365"/>
      <c r="J856" s="365"/>
      <c r="K856" s="365"/>
      <c r="L856" s="365"/>
      <c r="M856" s="365"/>
      <c r="N856" s="365"/>
      <c r="O856" s="365"/>
      <c r="P856" s="365"/>
      <c r="Q856" s="365"/>
      <c r="R856" s="365"/>
      <c r="S856" s="365"/>
      <c r="T856" s="365"/>
      <c r="U856" s="365"/>
      <c r="V856" s="365"/>
      <c r="W856" s="365"/>
      <c r="X856" s="365"/>
      <c r="Y856" s="365"/>
      <c r="Z856" s="365"/>
      <c r="AA856" s="365"/>
    </row>
    <row r="857" spans="1:27" ht="12" customHeight="1" x14ac:dyDescent="0.25">
      <c r="A857" s="365"/>
      <c r="B857" s="365"/>
      <c r="C857" s="365"/>
      <c r="D857" s="365"/>
      <c r="E857" s="365"/>
      <c r="F857" s="365"/>
      <c r="G857" s="365"/>
      <c r="H857" s="365"/>
      <c r="I857" s="365"/>
      <c r="J857" s="365"/>
      <c r="K857" s="365"/>
      <c r="L857" s="365"/>
      <c r="M857" s="365"/>
      <c r="N857" s="365"/>
      <c r="O857" s="365"/>
      <c r="P857" s="365"/>
      <c r="Q857" s="365"/>
      <c r="R857" s="365"/>
      <c r="S857" s="365"/>
      <c r="T857" s="365"/>
      <c r="U857" s="365"/>
      <c r="V857" s="365"/>
      <c r="W857" s="365"/>
      <c r="X857" s="365"/>
      <c r="Y857" s="365"/>
      <c r="Z857" s="365"/>
      <c r="AA857" s="365"/>
    </row>
    <row r="858" spans="1:27" ht="12" customHeight="1" x14ac:dyDescent="0.25">
      <c r="A858" s="365"/>
      <c r="B858" s="365"/>
      <c r="C858" s="365"/>
      <c r="D858" s="365"/>
      <c r="E858" s="365"/>
      <c r="F858" s="365"/>
      <c r="G858" s="365"/>
      <c r="H858" s="365"/>
      <c r="I858" s="365"/>
      <c r="J858" s="365"/>
      <c r="K858" s="365"/>
      <c r="L858" s="365"/>
      <c r="M858" s="365"/>
      <c r="N858" s="365"/>
      <c r="O858" s="365"/>
      <c r="P858" s="365"/>
      <c r="Q858" s="365"/>
      <c r="R858" s="365"/>
      <c r="S858" s="365"/>
      <c r="T858" s="365"/>
      <c r="U858" s="365"/>
      <c r="V858" s="365"/>
      <c r="W858" s="365"/>
      <c r="X858" s="365"/>
      <c r="Y858" s="365"/>
      <c r="Z858" s="365"/>
      <c r="AA858" s="365"/>
    </row>
    <row r="859" spans="1:27" ht="12" customHeight="1" x14ac:dyDescent="0.25">
      <c r="A859" s="365"/>
      <c r="B859" s="365"/>
      <c r="C859" s="365"/>
      <c r="D859" s="365"/>
      <c r="E859" s="365"/>
      <c r="F859" s="365"/>
      <c r="G859" s="365"/>
      <c r="H859" s="365"/>
      <c r="I859" s="365"/>
      <c r="J859" s="365"/>
      <c r="K859" s="365"/>
      <c r="L859" s="365"/>
      <c r="M859" s="365"/>
      <c r="N859" s="365"/>
      <c r="O859" s="365"/>
      <c r="P859" s="365"/>
      <c r="Q859" s="365"/>
      <c r="R859" s="365"/>
      <c r="S859" s="365"/>
      <c r="T859" s="365"/>
      <c r="U859" s="365"/>
      <c r="V859" s="365"/>
      <c r="W859" s="365"/>
      <c r="X859" s="365"/>
      <c r="Y859" s="365"/>
      <c r="Z859" s="365"/>
      <c r="AA859" s="365"/>
    </row>
    <row r="860" spans="1:27" ht="12" customHeight="1" x14ac:dyDescent="0.25">
      <c r="A860" s="365"/>
      <c r="B860" s="365"/>
      <c r="C860" s="365"/>
      <c r="D860" s="365"/>
      <c r="E860" s="365"/>
      <c r="F860" s="365"/>
      <c r="G860" s="365"/>
      <c r="H860" s="365"/>
      <c r="I860" s="365"/>
      <c r="J860" s="365"/>
      <c r="K860" s="365"/>
      <c r="L860" s="365"/>
      <c r="M860" s="365"/>
      <c r="N860" s="365"/>
      <c r="O860" s="365"/>
      <c r="P860" s="365"/>
      <c r="Q860" s="365"/>
      <c r="R860" s="365"/>
      <c r="S860" s="365"/>
      <c r="T860" s="365"/>
      <c r="U860" s="365"/>
      <c r="V860" s="365"/>
      <c r="W860" s="365"/>
      <c r="X860" s="365"/>
      <c r="Y860" s="365"/>
      <c r="Z860" s="365"/>
      <c r="AA860" s="365"/>
    </row>
    <row r="861" spans="1:27" ht="12" customHeight="1" x14ac:dyDescent="0.25">
      <c r="A861" s="365"/>
      <c r="B861" s="365"/>
      <c r="C861" s="365"/>
      <c r="D861" s="365"/>
      <c r="E861" s="365"/>
      <c r="F861" s="365"/>
      <c r="G861" s="365"/>
      <c r="H861" s="365"/>
      <c r="I861" s="365"/>
      <c r="J861" s="365"/>
      <c r="K861" s="365"/>
      <c r="L861" s="365"/>
      <c r="M861" s="365"/>
      <c r="N861" s="365"/>
      <c r="O861" s="365"/>
      <c r="P861" s="365"/>
      <c r="Q861" s="365"/>
      <c r="R861" s="365"/>
      <c r="S861" s="365"/>
      <c r="T861" s="365"/>
      <c r="U861" s="365"/>
      <c r="V861" s="365"/>
      <c r="W861" s="365"/>
      <c r="X861" s="365"/>
      <c r="Y861" s="365"/>
      <c r="Z861" s="365"/>
      <c r="AA861" s="365"/>
    </row>
    <row r="862" spans="1:27" ht="12" customHeight="1" x14ac:dyDescent="0.25">
      <c r="A862" s="365"/>
      <c r="B862" s="365"/>
      <c r="C862" s="365"/>
      <c r="D862" s="365"/>
      <c r="E862" s="365"/>
      <c r="F862" s="365"/>
      <c r="G862" s="365"/>
      <c r="H862" s="365"/>
      <c r="I862" s="365"/>
      <c r="J862" s="365"/>
      <c r="K862" s="365"/>
      <c r="L862" s="365"/>
      <c r="M862" s="365"/>
      <c r="N862" s="365"/>
      <c r="O862" s="365"/>
      <c r="P862" s="365"/>
      <c r="Q862" s="365"/>
      <c r="R862" s="365"/>
      <c r="S862" s="365"/>
      <c r="T862" s="365"/>
      <c r="U862" s="365"/>
      <c r="V862" s="365"/>
      <c r="W862" s="365"/>
      <c r="X862" s="365"/>
      <c r="Y862" s="365"/>
      <c r="Z862" s="365"/>
      <c r="AA862" s="365"/>
    </row>
    <row r="863" spans="1:27" ht="12" customHeight="1" x14ac:dyDescent="0.25">
      <c r="A863" s="365"/>
      <c r="B863" s="365"/>
      <c r="C863" s="365"/>
      <c r="D863" s="365"/>
      <c r="E863" s="365"/>
      <c r="F863" s="365"/>
      <c r="G863" s="365"/>
      <c r="H863" s="365"/>
      <c r="I863" s="365"/>
      <c r="J863" s="365"/>
      <c r="K863" s="365"/>
      <c r="L863" s="365"/>
      <c r="M863" s="365"/>
      <c r="N863" s="365"/>
      <c r="O863" s="365"/>
      <c r="P863" s="365"/>
      <c r="Q863" s="365"/>
      <c r="R863" s="365"/>
      <c r="S863" s="365"/>
      <c r="T863" s="365"/>
      <c r="U863" s="365"/>
      <c r="V863" s="365"/>
      <c r="W863" s="365"/>
      <c r="X863" s="365"/>
      <c r="Y863" s="365"/>
      <c r="Z863" s="365"/>
      <c r="AA863" s="365"/>
    </row>
    <row r="864" spans="1:27" ht="12" customHeight="1" x14ac:dyDescent="0.25">
      <c r="A864" s="365"/>
      <c r="B864" s="365"/>
      <c r="C864" s="365"/>
      <c r="D864" s="365"/>
      <c r="E864" s="365"/>
      <c r="F864" s="365"/>
      <c r="G864" s="365"/>
      <c r="H864" s="365"/>
      <c r="I864" s="365"/>
      <c r="J864" s="365"/>
      <c r="K864" s="365"/>
      <c r="L864" s="365"/>
      <c r="M864" s="365"/>
      <c r="N864" s="365"/>
      <c r="O864" s="365"/>
      <c r="P864" s="365"/>
      <c r="Q864" s="365"/>
      <c r="R864" s="365"/>
      <c r="S864" s="365"/>
      <c r="T864" s="365"/>
      <c r="U864" s="365"/>
      <c r="V864" s="365"/>
      <c r="W864" s="365"/>
      <c r="X864" s="365"/>
      <c r="Y864" s="365"/>
      <c r="Z864" s="365"/>
      <c r="AA864" s="365"/>
    </row>
    <row r="865" spans="1:27" ht="12" customHeight="1" x14ac:dyDescent="0.25">
      <c r="A865" s="365"/>
      <c r="B865" s="365"/>
      <c r="C865" s="365"/>
      <c r="D865" s="365"/>
      <c r="E865" s="365"/>
      <c r="F865" s="365"/>
      <c r="G865" s="365"/>
      <c r="H865" s="365"/>
      <c r="I865" s="365"/>
      <c r="J865" s="365"/>
      <c r="K865" s="365"/>
      <c r="L865" s="365"/>
      <c r="M865" s="365"/>
      <c r="N865" s="365"/>
      <c r="O865" s="365"/>
      <c r="P865" s="365"/>
      <c r="Q865" s="365"/>
      <c r="R865" s="365"/>
      <c r="S865" s="365"/>
      <c r="T865" s="365"/>
      <c r="U865" s="365"/>
      <c r="V865" s="365"/>
      <c r="W865" s="365"/>
      <c r="X865" s="365"/>
      <c r="Y865" s="365"/>
      <c r="Z865" s="365"/>
      <c r="AA865" s="365"/>
    </row>
    <row r="866" spans="1:27" ht="12" customHeight="1" x14ac:dyDescent="0.25">
      <c r="A866" s="365"/>
      <c r="B866" s="365"/>
      <c r="C866" s="365"/>
      <c r="D866" s="365"/>
      <c r="E866" s="365"/>
      <c r="F866" s="365"/>
      <c r="G866" s="365"/>
      <c r="H866" s="365"/>
      <c r="I866" s="365"/>
      <c r="J866" s="365"/>
      <c r="K866" s="365"/>
      <c r="L866" s="365"/>
      <c r="M866" s="365"/>
      <c r="N866" s="365"/>
      <c r="O866" s="365"/>
      <c r="P866" s="365"/>
      <c r="Q866" s="365"/>
      <c r="R866" s="365"/>
      <c r="S866" s="365"/>
      <c r="T866" s="365"/>
      <c r="U866" s="365"/>
      <c r="V866" s="365"/>
      <c r="W866" s="365"/>
      <c r="X866" s="365"/>
      <c r="Y866" s="365"/>
      <c r="Z866" s="365"/>
      <c r="AA866" s="365"/>
    </row>
    <row r="867" spans="1:27" ht="12" customHeight="1" x14ac:dyDescent="0.25">
      <c r="A867" s="365"/>
      <c r="B867" s="365"/>
      <c r="C867" s="365"/>
      <c r="D867" s="365"/>
      <c r="E867" s="365"/>
      <c r="F867" s="365"/>
      <c r="G867" s="365"/>
      <c r="H867" s="365"/>
      <c r="I867" s="365"/>
      <c r="J867" s="365"/>
      <c r="K867" s="365"/>
      <c r="L867" s="365"/>
      <c r="M867" s="365"/>
      <c r="N867" s="365"/>
      <c r="O867" s="365"/>
      <c r="P867" s="365"/>
      <c r="Q867" s="365"/>
      <c r="R867" s="365"/>
      <c r="S867" s="365"/>
      <c r="T867" s="365"/>
      <c r="U867" s="365"/>
      <c r="V867" s="365"/>
      <c r="W867" s="365"/>
      <c r="X867" s="365"/>
      <c r="Y867" s="365"/>
      <c r="Z867" s="365"/>
      <c r="AA867" s="365"/>
    </row>
    <row r="868" spans="1:27" ht="12" customHeight="1" x14ac:dyDescent="0.25">
      <c r="A868" s="365"/>
      <c r="B868" s="365"/>
      <c r="C868" s="365"/>
      <c r="D868" s="365"/>
      <c r="E868" s="365"/>
      <c r="F868" s="365"/>
      <c r="G868" s="365"/>
      <c r="H868" s="365"/>
      <c r="I868" s="365"/>
      <c r="J868" s="365"/>
      <c r="K868" s="365"/>
      <c r="L868" s="365"/>
      <c r="M868" s="365"/>
      <c r="N868" s="365"/>
      <c r="O868" s="365"/>
      <c r="P868" s="365"/>
      <c r="Q868" s="365"/>
      <c r="R868" s="365"/>
      <c r="S868" s="365"/>
      <c r="T868" s="365"/>
      <c r="U868" s="365"/>
      <c r="V868" s="365"/>
      <c r="W868" s="365"/>
      <c r="X868" s="365"/>
      <c r="Y868" s="365"/>
      <c r="Z868" s="365"/>
      <c r="AA868" s="365"/>
    </row>
    <row r="869" spans="1:27" ht="12" customHeight="1" x14ac:dyDescent="0.25">
      <c r="A869" s="365"/>
      <c r="B869" s="365"/>
      <c r="C869" s="365"/>
      <c r="D869" s="365"/>
      <c r="E869" s="365"/>
      <c r="F869" s="365"/>
      <c r="G869" s="365"/>
      <c r="H869" s="365"/>
      <c r="I869" s="365"/>
      <c r="J869" s="365"/>
      <c r="K869" s="365"/>
      <c r="L869" s="365"/>
      <c r="M869" s="365"/>
      <c r="N869" s="365"/>
      <c r="O869" s="365"/>
      <c r="P869" s="365"/>
      <c r="Q869" s="365"/>
      <c r="R869" s="365"/>
      <c r="S869" s="365"/>
      <c r="T869" s="365"/>
      <c r="U869" s="365"/>
      <c r="V869" s="365"/>
      <c r="W869" s="365"/>
      <c r="X869" s="365"/>
      <c r="Y869" s="365"/>
      <c r="Z869" s="365"/>
      <c r="AA869" s="365"/>
    </row>
    <row r="870" spans="1:27" ht="12" customHeight="1" x14ac:dyDescent="0.25">
      <c r="A870" s="365"/>
      <c r="B870" s="365"/>
      <c r="C870" s="365"/>
      <c r="D870" s="365"/>
      <c r="E870" s="365"/>
      <c r="F870" s="365"/>
      <c r="G870" s="365"/>
      <c r="H870" s="365"/>
      <c r="I870" s="365"/>
      <c r="J870" s="365"/>
      <c r="K870" s="365"/>
      <c r="L870" s="365"/>
      <c r="M870" s="365"/>
      <c r="N870" s="365"/>
      <c r="O870" s="365"/>
      <c r="P870" s="365"/>
      <c r="Q870" s="365"/>
      <c r="R870" s="365"/>
      <c r="S870" s="365"/>
      <c r="T870" s="365"/>
      <c r="U870" s="365"/>
      <c r="V870" s="365"/>
      <c r="W870" s="365"/>
      <c r="X870" s="365"/>
      <c r="Y870" s="365"/>
      <c r="Z870" s="365"/>
      <c r="AA870" s="365"/>
    </row>
    <row r="871" spans="1:27" ht="12" customHeight="1" x14ac:dyDescent="0.25">
      <c r="A871" s="365"/>
      <c r="B871" s="365"/>
      <c r="C871" s="365"/>
      <c r="D871" s="365"/>
      <c r="E871" s="365"/>
      <c r="F871" s="365"/>
      <c r="G871" s="365"/>
      <c r="H871" s="365"/>
      <c r="I871" s="365"/>
      <c r="J871" s="365"/>
      <c r="K871" s="365"/>
      <c r="L871" s="365"/>
      <c r="M871" s="365"/>
      <c r="N871" s="365"/>
      <c r="O871" s="365"/>
      <c r="P871" s="365"/>
      <c r="Q871" s="365"/>
      <c r="R871" s="365"/>
      <c r="S871" s="365"/>
      <c r="T871" s="365"/>
      <c r="U871" s="365"/>
      <c r="V871" s="365"/>
      <c r="W871" s="365"/>
      <c r="X871" s="365"/>
      <c r="Y871" s="365"/>
      <c r="Z871" s="365"/>
      <c r="AA871" s="365"/>
    </row>
    <row r="872" spans="1:27" ht="12" customHeight="1" x14ac:dyDescent="0.25">
      <c r="A872" s="365"/>
      <c r="B872" s="365"/>
      <c r="C872" s="365"/>
      <c r="D872" s="365"/>
      <c r="E872" s="365"/>
      <c r="F872" s="365"/>
      <c r="G872" s="365"/>
      <c r="H872" s="365"/>
      <c r="I872" s="365"/>
      <c r="J872" s="365"/>
      <c r="K872" s="365"/>
      <c r="L872" s="365"/>
      <c r="M872" s="365"/>
      <c r="N872" s="365"/>
      <c r="O872" s="365"/>
      <c r="P872" s="365"/>
      <c r="Q872" s="365"/>
      <c r="R872" s="365"/>
      <c r="S872" s="365"/>
      <c r="T872" s="365"/>
      <c r="U872" s="365"/>
      <c r="V872" s="365"/>
      <c r="W872" s="365"/>
      <c r="X872" s="365"/>
      <c r="Y872" s="365"/>
      <c r="Z872" s="365"/>
      <c r="AA872" s="365"/>
    </row>
    <row r="873" spans="1:27" ht="12" customHeight="1" x14ac:dyDescent="0.25">
      <c r="A873" s="365"/>
      <c r="B873" s="365"/>
      <c r="C873" s="365"/>
      <c r="D873" s="365"/>
      <c r="E873" s="365"/>
      <c r="F873" s="365"/>
      <c r="G873" s="365"/>
      <c r="H873" s="365"/>
      <c r="I873" s="365"/>
      <c r="J873" s="365"/>
      <c r="K873" s="365"/>
      <c r="L873" s="365"/>
      <c r="M873" s="365"/>
      <c r="N873" s="365"/>
      <c r="O873" s="365"/>
      <c r="P873" s="365"/>
      <c r="Q873" s="365"/>
      <c r="R873" s="365"/>
      <c r="S873" s="365"/>
      <c r="T873" s="365"/>
      <c r="U873" s="365"/>
      <c r="V873" s="365"/>
      <c r="W873" s="365"/>
      <c r="X873" s="365"/>
      <c r="Y873" s="365"/>
      <c r="Z873" s="365"/>
      <c r="AA873" s="365"/>
    </row>
    <row r="874" spans="1:27" ht="12" customHeight="1" x14ac:dyDescent="0.25">
      <c r="A874" s="365"/>
      <c r="B874" s="365"/>
      <c r="C874" s="365"/>
      <c r="D874" s="365"/>
      <c r="E874" s="365"/>
      <c r="F874" s="365"/>
      <c r="G874" s="365"/>
      <c r="H874" s="365"/>
      <c r="I874" s="365"/>
      <c r="J874" s="365"/>
      <c r="K874" s="365"/>
      <c r="L874" s="365"/>
      <c r="M874" s="365"/>
      <c r="N874" s="365"/>
      <c r="O874" s="365"/>
      <c r="P874" s="365"/>
      <c r="Q874" s="365"/>
      <c r="R874" s="365"/>
      <c r="S874" s="365"/>
      <c r="T874" s="365"/>
      <c r="U874" s="365"/>
      <c r="V874" s="365"/>
      <c r="W874" s="365"/>
      <c r="X874" s="365"/>
      <c r="Y874" s="365"/>
      <c r="Z874" s="365"/>
      <c r="AA874" s="365"/>
    </row>
    <row r="875" spans="1:27" ht="12" customHeight="1" x14ac:dyDescent="0.25">
      <c r="A875" s="365"/>
      <c r="B875" s="365"/>
      <c r="C875" s="365"/>
      <c r="D875" s="365"/>
      <c r="E875" s="365"/>
      <c r="F875" s="365"/>
      <c r="G875" s="365"/>
      <c r="H875" s="365"/>
      <c r="I875" s="365"/>
      <c r="J875" s="365"/>
      <c r="K875" s="365"/>
      <c r="L875" s="365"/>
      <c r="M875" s="365"/>
      <c r="N875" s="365"/>
      <c r="O875" s="365"/>
      <c r="P875" s="365"/>
      <c r="Q875" s="365"/>
      <c r="R875" s="365"/>
      <c r="S875" s="365"/>
      <c r="T875" s="365"/>
      <c r="U875" s="365"/>
      <c r="V875" s="365"/>
      <c r="W875" s="365"/>
      <c r="X875" s="365"/>
      <c r="Y875" s="365"/>
      <c r="Z875" s="365"/>
      <c r="AA875" s="365"/>
    </row>
    <row r="876" spans="1:27" ht="12" customHeight="1" x14ac:dyDescent="0.25">
      <c r="A876" s="365"/>
      <c r="B876" s="365"/>
      <c r="C876" s="365"/>
      <c r="D876" s="365"/>
      <c r="E876" s="365"/>
      <c r="F876" s="365"/>
      <c r="G876" s="365"/>
      <c r="H876" s="365"/>
      <c r="I876" s="365"/>
      <c r="J876" s="365"/>
      <c r="K876" s="365"/>
      <c r="L876" s="365"/>
      <c r="M876" s="365"/>
      <c r="N876" s="365"/>
      <c r="O876" s="365"/>
      <c r="P876" s="365"/>
      <c r="Q876" s="365"/>
      <c r="R876" s="365"/>
      <c r="S876" s="365"/>
      <c r="T876" s="365"/>
      <c r="U876" s="365"/>
      <c r="V876" s="365"/>
      <c r="W876" s="365"/>
      <c r="X876" s="365"/>
      <c r="Y876" s="365"/>
      <c r="Z876" s="365"/>
      <c r="AA876" s="365"/>
    </row>
    <row r="877" spans="1:27" ht="12" customHeight="1" x14ac:dyDescent="0.25">
      <c r="A877" s="365"/>
      <c r="B877" s="365"/>
      <c r="C877" s="365"/>
      <c r="D877" s="365"/>
      <c r="E877" s="365"/>
      <c r="F877" s="365"/>
      <c r="G877" s="365"/>
      <c r="H877" s="365"/>
      <c r="I877" s="365"/>
      <c r="J877" s="365"/>
      <c r="K877" s="365"/>
      <c r="L877" s="365"/>
      <c r="M877" s="365"/>
      <c r="N877" s="365"/>
      <c r="O877" s="365"/>
      <c r="P877" s="365"/>
      <c r="Q877" s="365"/>
      <c r="R877" s="365"/>
      <c r="S877" s="365"/>
      <c r="T877" s="365"/>
      <c r="U877" s="365"/>
      <c r="V877" s="365"/>
      <c r="W877" s="365"/>
      <c r="X877" s="365"/>
      <c r="Y877" s="365"/>
      <c r="Z877" s="365"/>
      <c r="AA877" s="365"/>
    </row>
    <row r="878" spans="1:27" ht="12" customHeight="1" x14ac:dyDescent="0.25">
      <c r="A878" s="365"/>
      <c r="B878" s="365"/>
      <c r="C878" s="365"/>
      <c r="D878" s="365"/>
      <c r="E878" s="365"/>
      <c r="F878" s="365"/>
      <c r="G878" s="365"/>
      <c r="H878" s="365"/>
      <c r="I878" s="365"/>
      <c r="J878" s="365"/>
      <c r="K878" s="365"/>
      <c r="L878" s="365"/>
      <c r="M878" s="365"/>
      <c r="N878" s="365"/>
      <c r="O878" s="365"/>
      <c r="P878" s="365"/>
      <c r="Q878" s="365"/>
      <c r="R878" s="365"/>
      <c r="S878" s="365"/>
      <c r="T878" s="365"/>
      <c r="U878" s="365"/>
      <c r="V878" s="365"/>
      <c r="W878" s="365"/>
      <c r="X878" s="365"/>
      <c r="Y878" s="365"/>
      <c r="Z878" s="365"/>
      <c r="AA878" s="365"/>
    </row>
    <row r="879" spans="1:27" ht="12" customHeight="1" x14ac:dyDescent="0.25">
      <c r="A879" s="365"/>
      <c r="B879" s="365"/>
      <c r="C879" s="365"/>
      <c r="D879" s="365"/>
      <c r="E879" s="365"/>
      <c r="F879" s="365"/>
      <c r="G879" s="365"/>
      <c r="H879" s="365"/>
      <c r="I879" s="365"/>
      <c r="J879" s="365"/>
      <c r="K879" s="365"/>
      <c r="L879" s="365"/>
      <c r="M879" s="365"/>
      <c r="N879" s="365"/>
      <c r="O879" s="365"/>
      <c r="P879" s="365"/>
      <c r="Q879" s="365"/>
      <c r="R879" s="365"/>
      <c r="S879" s="365"/>
      <c r="T879" s="365"/>
      <c r="U879" s="365"/>
      <c r="V879" s="365"/>
      <c r="W879" s="365"/>
      <c r="X879" s="365"/>
      <c r="Y879" s="365"/>
      <c r="Z879" s="365"/>
      <c r="AA879" s="365"/>
    </row>
    <row r="880" spans="1:27" ht="12" customHeight="1" x14ac:dyDescent="0.25">
      <c r="A880" s="365"/>
      <c r="B880" s="365"/>
      <c r="C880" s="365"/>
      <c r="D880" s="365"/>
      <c r="E880" s="365"/>
      <c r="F880" s="365"/>
      <c r="G880" s="365"/>
      <c r="H880" s="365"/>
      <c r="I880" s="365"/>
      <c r="J880" s="365"/>
      <c r="K880" s="365"/>
      <c r="L880" s="365"/>
      <c r="M880" s="365"/>
      <c r="N880" s="365"/>
      <c r="O880" s="365"/>
      <c r="P880" s="365"/>
      <c r="Q880" s="365"/>
      <c r="R880" s="365"/>
      <c r="S880" s="365"/>
      <c r="T880" s="365"/>
      <c r="U880" s="365"/>
      <c r="V880" s="365"/>
      <c r="W880" s="365"/>
      <c r="X880" s="365"/>
      <c r="Y880" s="365"/>
      <c r="Z880" s="365"/>
      <c r="AA880" s="365"/>
    </row>
    <row r="881" spans="1:27" ht="12" customHeight="1" x14ac:dyDescent="0.25">
      <c r="A881" s="365"/>
      <c r="B881" s="365"/>
      <c r="C881" s="365"/>
      <c r="D881" s="365"/>
      <c r="E881" s="365"/>
      <c r="F881" s="365"/>
      <c r="G881" s="365"/>
      <c r="H881" s="365"/>
      <c r="I881" s="365"/>
      <c r="J881" s="365"/>
      <c r="K881" s="365"/>
      <c r="L881" s="365"/>
      <c r="M881" s="365"/>
      <c r="N881" s="365"/>
      <c r="O881" s="365"/>
      <c r="P881" s="365"/>
      <c r="Q881" s="365"/>
      <c r="R881" s="365"/>
      <c r="S881" s="365"/>
      <c r="T881" s="365"/>
      <c r="U881" s="365"/>
      <c r="V881" s="365"/>
      <c r="W881" s="365"/>
      <c r="X881" s="365"/>
      <c r="Y881" s="365"/>
      <c r="Z881" s="365"/>
      <c r="AA881" s="365"/>
    </row>
    <row r="882" spans="1:27" ht="12" customHeight="1" x14ac:dyDescent="0.25">
      <c r="A882" s="365"/>
      <c r="B882" s="365"/>
      <c r="C882" s="365"/>
      <c r="D882" s="365"/>
      <c r="E882" s="365"/>
      <c r="F882" s="365"/>
      <c r="G882" s="365"/>
      <c r="H882" s="365"/>
      <c r="I882" s="365"/>
      <c r="J882" s="365"/>
      <c r="K882" s="365"/>
      <c r="L882" s="365"/>
      <c r="M882" s="365"/>
      <c r="N882" s="365"/>
      <c r="O882" s="365"/>
      <c r="P882" s="365"/>
      <c r="Q882" s="365"/>
      <c r="R882" s="365"/>
      <c r="S882" s="365"/>
      <c r="T882" s="365"/>
      <c r="U882" s="365"/>
      <c r="V882" s="365"/>
      <c r="W882" s="365"/>
      <c r="X882" s="365"/>
      <c r="Y882" s="365"/>
      <c r="Z882" s="365"/>
      <c r="AA882" s="365"/>
    </row>
    <row r="883" spans="1:27" ht="12" customHeight="1" x14ac:dyDescent="0.25">
      <c r="A883" s="365"/>
      <c r="B883" s="365"/>
      <c r="C883" s="365"/>
      <c r="D883" s="365"/>
      <c r="E883" s="365"/>
      <c r="F883" s="365"/>
      <c r="G883" s="365"/>
      <c r="H883" s="365"/>
      <c r="I883" s="365"/>
      <c r="J883" s="365"/>
      <c r="K883" s="365"/>
      <c r="L883" s="365"/>
      <c r="M883" s="365"/>
      <c r="N883" s="365"/>
      <c r="O883" s="365"/>
      <c r="P883" s="365"/>
      <c r="Q883" s="365"/>
      <c r="R883" s="365"/>
      <c r="S883" s="365"/>
      <c r="T883" s="365"/>
      <c r="U883" s="365"/>
      <c r="V883" s="365"/>
      <c r="W883" s="365"/>
      <c r="X883" s="365"/>
      <c r="Y883" s="365"/>
      <c r="Z883" s="365"/>
      <c r="AA883" s="365"/>
    </row>
    <row r="884" spans="1:27" ht="12" customHeight="1" x14ac:dyDescent="0.25">
      <c r="A884" s="365"/>
      <c r="B884" s="365"/>
      <c r="C884" s="365"/>
      <c r="D884" s="365"/>
      <c r="E884" s="365"/>
      <c r="F884" s="365"/>
      <c r="G884" s="365"/>
      <c r="H884" s="365"/>
      <c r="I884" s="365"/>
      <c r="J884" s="365"/>
      <c r="K884" s="365"/>
      <c r="L884" s="365"/>
      <c r="M884" s="365"/>
      <c r="N884" s="365"/>
      <c r="O884" s="365"/>
      <c r="P884" s="365"/>
      <c r="Q884" s="365"/>
      <c r="R884" s="365"/>
      <c r="S884" s="365"/>
      <c r="T884" s="365"/>
      <c r="U884" s="365"/>
      <c r="V884" s="365"/>
      <c r="W884" s="365"/>
      <c r="X884" s="365"/>
      <c r="Y884" s="365"/>
      <c r="Z884" s="365"/>
      <c r="AA884" s="365"/>
    </row>
    <row r="885" spans="1:27" ht="12" customHeight="1" x14ac:dyDescent="0.25">
      <c r="A885" s="365"/>
      <c r="B885" s="365"/>
      <c r="C885" s="365"/>
      <c r="D885" s="365"/>
      <c r="E885" s="365"/>
      <c r="F885" s="365"/>
      <c r="G885" s="365"/>
      <c r="H885" s="365"/>
      <c r="I885" s="365"/>
      <c r="J885" s="365"/>
      <c r="K885" s="365"/>
      <c r="L885" s="365"/>
      <c r="M885" s="365"/>
      <c r="N885" s="365"/>
      <c r="O885" s="365"/>
      <c r="P885" s="365"/>
      <c r="Q885" s="365"/>
      <c r="R885" s="365"/>
      <c r="S885" s="365"/>
      <c r="T885" s="365"/>
      <c r="U885" s="365"/>
      <c r="V885" s="365"/>
      <c r="W885" s="365"/>
      <c r="X885" s="365"/>
      <c r="Y885" s="365"/>
      <c r="Z885" s="365"/>
      <c r="AA885" s="365"/>
    </row>
    <row r="886" spans="1:27" ht="12" customHeight="1" x14ac:dyDescent="0.25">
      <c r="A886" s="365"/>
      <c r="B886" s="365"/>
      <c r="C886" s="365"/>
      <c r="D886" s="365"/>
      <c r="E886" s="365"/>
      <c r="F886" s="365"/>
      <c r="G886" s="365"/>
      <c r="H886" s="365"/>
      <c r="I886" s="365"/>
      <c r="J886" s="365"/>
      <c r="K886" s="365"/>
      <c r="L886" s="365"/>
      <c r="M886" s="365"/>
      <c r="N886" s="365"/>
      <c r="O886" s="365"/>
      <c r="P886" s="365"/>
      <c r="Q886" s="365"/>
      <c r="R886" s="365"/>
      <c r="S886" s="365"/>
      <c r="T886" s="365"/>
      <c r="U886" s="365"/>
      <c r="V886" s="365"/>
      <c r="W886" s="365"/>
      <c r="X886" s="365"/>
      <c r="Y886" s="365"/>
      <c r="Z886" s="365"/>
      <c r="AA886" s="365"/>
    </row>
    <row r="887" spans="1:27" ht="12" customHeight="1" x14ac:dyDescent="0.25">
      <c r="A887" s="365"/>
      <c r="B887" s="365"/>
      <c r="C887" s="365"/>
      <c r="D887" s="365"/>
      <c r="E887" s="365"/>
      <c r="F887" s="365"/>
      <c r="G887" s="365"/>
      <c r="H887" s="365"/>
      <c r="I887" s="365"/>
      <c r="J887" s="365"/>
      <c r="K887" s="365"/>
      <c r="L887" s="365"/>
      <c r="M887" s="365"/>
      <c r="N887" s="365"/>
      <c r="O887" s="365"/>
      <c r="P887" s="365"/>
      <c r="Q887" s="365"/>
      <c r="R887" s="365"/>
      <c r="S887" s="365"/>
      <c r="T887" s="365"/>
      <c r="U887" s="365"/>
      <c r="V887" s="365"/>
      <c r="W887" s="365"/>
      <c r="X887" s="365"/>
      <c r="Y887" s="365"/>
      <c r="Z887" s="365"/>
      <c r="AA887" s="365"/>
    </row>
    <row r="888" spans="1:27" ht="12" customHeight="1" x14ac:dyDescent="0.25">
      <c r="A888" s="365"/>
      <c r="B888" s="365"/>
      <c r="C888" s="365"/>
      <c r="D888" s="365"/>
      <c r="E888" s="365"/>
      <c r="F888" s="365"/>
      <c r="G888" s="365"/>
      <c r="H888" s="365"/>
      <c r="I888" s="365"/>
      <c r="J888" s="365"/>
      <c r="K888" s="365"/>
      <c r="L888" s="365"/>
      <c r="M888" s="365"/>
      <c r="N888" s="365"/>
      <c r="O888" s="365"/>
      <c r="P888" s="365"/>
      <c r="Q888" s="365"/>
      <c r="R888" s="365"/>
      <c r="S888" s="365"/>
      <c r="T888" s="365"/>
      <c r="U888" s="365"/>
      <c r="V888" s="365"/>
      <c r="W888" s="365"/>
      <c r="X888" s="365"/>
      <c r="Y888" s="365"/>
      <c r="Z888" s="365"/>
      <c r="AA888" s="365"/>
    </row>
    <row r="889" spans="1:27" ht="12" customHeight="1" x14ac:dyDescent="0.25">
      <c r="A889" s="365"/>
      <c r="B889" s="365"/>
      <c r="C889" s="365"/>
      <c r="D889" s="365"/>
      <c r="E889" s="365"/>
      <c r="F889" s="365"/>
      <c r="G889" s="365"/>
      <c r="H889" s="365"/>
      <c r="I889" s="365"/>
      <c r="J889" s="365"/>
      <c r="K889" s="365"/>
      <c r="L889" s="365"/>
      <c r="M889" s="365"/>
      <c r="N889" s="365"/>
      <c r="O889" s="365"/>
      <c r="P889" s="365"/>
      <c r="Q889" s="365"/>
      <c r="R889" s="365"/>
      <c r="S889" s="365"/>
      <c r="T889" s="365"/>
      <c r="U889" s="365"/>
      <c r="V889" s="365"/>
      <c r="W889" s="365"/>
      <c r="X889" s="365"/>
      <c r="Y889" s="365"/>
      <c r="Z889" s="365"/>
      <c r="AA889" s="365"/>
    </row>
    <row r="890" spans="1:27" ht="12" customHeight="1" x14ac:dyDescent="0.25">
      <c r="A890" s="365"/>
      <c r="B890" s="365"/>
      <c r="C890" s="365"/>
      <c r="D890" s="365"/>
      <c r="E890" s="365"/>
      <c r="F890" s="365"/>
      <c r="G890" s="365"/>
      <c r="H890" s="365"/>
      <c r="I890" s="365"/>
      <c r="J890" s="365"/>
      <c r="K890" s="365"/>
      <c r="L890" s="365"/>
      <c r="M890" s="365"/>
      <c r="N890" s="365"/>
      <c r="O890" s="365"/>
      <c r="P890" s="365"/>
      <c r="Q890" s="365"/>
      <c r="R890" s="365"/>
      <c r="S890" s="365"/>
      <c r="T890" s="365"/>
      <c r="U890" s="365"/>
      <c r="V890" s="365"/>
      <c r="W890" s="365"/>
      <c r="X890" s="365"/>
      <c r="Y890" s="365"/>
      <c r="Z890" s="365"/>
      <c r="AA890" s="365"/>
    </row>
    <row r="891" spans="1:27" ht="12" customHeight="1" x14ac:dyDescent="0.25">
      <c r="A891" s="365"/>
      <c r="B891" s="365"/>
      <c r="C891" s="365"/>
      <c r="D891" s="365"/>
      <c r="E891" s="365"/>
      <c r="F891" s="365"/>
      <c r="G891" s="365"/>
      <c r="H891" s="365"/>
      <c r="I891" s="365"/>
      <c r="J891" s="365"/>
      <c r="K891" s="365"/>
      <c r="L891" s="365"/>
      <c r="M891" s="365"/>
      <c r="N891" s="365"/>
      <c r="O891" s="365"/>
      <c r="P891" s="365"/>
      <c r="Q891" s="365"/>
      <c r="R891" s="365"/>
      <c r="S891" s="365"/>
      <c r="T891" s="365"/>
      <c r="U891" s="365"/>
      <c r="V891" s="365"/>
      <c r="W891" s="365"/>
      <c r="X891" s="365"/>
      <c r="Y891" s="365"/>
      <c r="Z891" s="365"/>
      <c r="AA891" s="365"/>
    </row>
    <row r="892" spans="1:27" ht="12" customHeight="1" x14ac:dyDescent="0.25">
      <c r="A892" s="365"/>
      <c r="B892" s="365"/>
      <c r="C892" s="365"/>
      <c r="D892" s="365"/>
      <c r="E892" s="365"/>
      <c r="F892" s="365"/>
      <c r="G892" s="365"/>
      <c r="H892" s="365"/>
      <c r="I892" s="365"/>
      <c r="J892" s="365"/>
      <c r="K892" s="365"/>
      <c r="L892" s="365"/>
      <c r="M892" s="365"/>
      <c r="N892" s="365"/>
      <c r="O892" s="365"/>
      <c r="P892" s="365"/>
      <c r="Q892" s="365"/>
      <c r="R892" s="365"/>
      <c r="S892" s="365"/>
      <c r="T892" s="365"/>
      <c r="U892" s="365"/>
      <c r="V892" s="365"/>
      <c r="W892" s="365"/>
      <c r="X892" s="365"/>
      <c r="Y892" s="365"/>
      <c r="Z892" s="365"/>
      <c r="AA892" s="365"/>
    </row>
    <row r="893" spans="1:27" ht="12" customHeight="1" x14ac:dyDescent="0.25">
      <c r="A893" s="365"/>
      <c r="B893" s="365"/>
      <c r="C893" s="365"/>
      <c r="D893" s="365"/>
      <c r="E893" s="365"/>
      <c r="F893" s="365"/>
      <c r="G893" s="365"/>
      <c r="H893" s="365"/>
      <c r="I893" s="365"/>
      <c r="J893" s="365"/>
      <c r="K893" s="365"/>
      <c r="L893" s="365"/>
      <c r="M893" s="365"/>
      <c r="N893" s="365"/>
      <c r="O893" s="365"/>
      <c r="P893" s="365"/>
      <c r="Q893" s="365"/>
      <c r="R893" s="365"/>
      <c r="S893" s="365"/>
      <c r="T893" s="365"/>
      <c r="U893" s="365"/>
      <c r="V893" s="365"/>
      <c r="W893" s="365"/>
      <c r="X893" s="365"/>
      <c r="Y893" s="365"/>
      <c r="Z893" s="365"/>
      <c r="AA893" s="365"/>
    </row>
    <row r="894" spans="1:27" ht="12" customHeight="1" x14ac:dyDescent="0.25">
      <c r="A894" s="365"/>
      <c r="B894" s="365"/>
      <c r="C894" s="365"/>
      <c r="D894" s="365"/>
      <c r="E894" s="365"/>
      <c r="F894" s="365"/>
      <c r="G894" s="365"/>
      <c r="H894" s="365"/>
      <c r="I894" s="365"/>
      <c r="J894" s="365"/>
      <c r="K894" s="365"/>
      <c r="L894" s="365"/>
      <c r="M894" s="365"/>
      <c r="N894" s="365"/>
      <c r="O894" s="365"/>
      <c r="P894" s="365"/>
      <c r="Q894" s="365"/>
      <c r="R894" s="365"/>
      <c r="S894" s="365"/>
      <c r="T894" s="365"/>
      <c r="U894" s="365"/>
      <c r="V894" s="365"/>
      <c r="W894" s="365"/>
      <c r="X894" s="365"/>
      <c r="Y894" s="365"/>
      <c r="Z894" s="365"/>
      <c r="AA894" s="365"/>
    </row>
    <row r="895" spans="1:27" ht="12" customHeight="1" x14ac:dyDescent="0.25">
      <c r="A895" s="365"/>
      <c r="B895" s="365"/>
      <c r="C895" s="365"/>
      <c r="D895" s="365"/>
      <c r="E895" s="365"/>
      <c r="F895" s="365"/>
      <c r="G895" s="365"/>
      <c r="H895" s="365"/>
      <c r="I895" s="365"/>
      <c r="J895" s="365"/>
      <c r="K895" s="365"/>
      <c r="L895" s="365"/>
      <c r="M895" s="365"/>
      <c r="N895" s="365"/>
      <c r="O895" s="365"/>
      <c r="P895" s="365"/>
      <c r="Q895" s="365"/>
      <c r="R895" s="365"/>
      <c r="S895" s="365"/>
      <c r="T895" s="365"/>
      <c r="U895" s="365"/>
      <c r="V895" s="365"/>
      <c r="W895" s="365"/>
      <c r="X895" s="365"/>
      <c r="Y895" s="365"/>
      <c r="Z895" s="365"/>
      <c r="AA895" s="365"/>
    </row>
    <row r="896" spans="1:27" ht="12" customHeight="1" x14ac:dyDescent="0.25">
      <c r="A896" s="365"/>
      <c r="B896" s="365"/>
      <c r="C896" s="365"/>
      <c r="D896" s="365"/>
      <c r="E896" s="365"/>
      <c r="F896" s="365"/>
      <c r="G896" s="365"/>
      <c r="H896" s="365"/>
      <c r="I896" s="365"/>
      <c r="J896" s="365"/>
      <c r="K896" s="365"/>
      <c r="L896" s="365"/>
      <c r="M896" s="365"/>
      <c r="N896" s="365"/>
      <c r="O896" s="365"/>
      <c r="P896" s="365"/>
      <c r="Q896" s="365"/>
      <c r="R896" s="365"/>
      <c r="S896" s="365"/>
      <c r="T896" s="365"/>
      <c r="U896" s="365"/>
      <c r="V896" s="365"/>
      <c r="W896" s="365"/>
      <c r="X896" s="365"/>
      <c r="Y896" s="365"/>
      <c r="Z896" s="365"/>
      <c r="AA896" s="365"/>
    </row>
    <row r="897" spans="1:27" ht="12" customHeight="1" x14ac:dyDescent="0.25">
      <c r="A897" s="365"/>
      <c r="B897" s="365"/>
      <c r="C897" s="365"/>
      <c r="D897" s="365"/>
      <c r="E897" s="365"/>
      <c r="F897" s="365"/>
      <c r="G897" s="365"/>
      <c r="H897" s="365"/>
      <c r="I897" s="365"/>
      <c r="J897" s="365"/>
      <c r="K897" s="365"/>
      <c r="L897" s="365"/>
      <c r="M897" s="365"/>
      <c r="N897" s="365"/>
      <c r="O897" s="365"/>
      <c r="P897" s="365"/>
      <c r="Q897" s="365"/>
      <c r="R897" s="365"/>
      <c r="S897" s="365"/>
      <c r="T897" s="365"/>
      <c r="U897" s="365"/>
      <c r="V897" s="365"/>
      <c r="W897" s="365"/>
      <c r="X897" s="365"/>
      <c r="Y897" s="365"/>
      <c r="Z897" s="365"/>
      <c r="AA897" s="365"/>
    </row>
    <row r="898" spans="1:27" ht="12" customHeight="1" x14ac:dyDescent="0.25">
      <c r="A898" s="365"/>
      <c r="B898" s="365"/>
      <c r="C898" s="365"/>
      <c r="D898" s="365"/>
      <c r="E898" s="365"/>
      <c r="F898" s="365"/>
      <c r="G898" s="365"/>
      <c r="H898" s="365"/>
      <c r="I898" s="365"/>
      <c r="J898" s="365"/>
      <c r="K898" s="365"/>
      <c r="L898" s="365"/>
      <c r="M898" s="365"/>
      <c r="N898" s="365"/>
      <c r="O898" s="365"/>
      <c r="P898" s="365"/>
      <c r="Q898" s="365"/>
      <c r="R898" s="365"/>
      <c r="S898" s="365"/>
      <c r="T898" s="365"/>
      <c r="U898" s="365"/>
      <c r="V898" s="365"/>
      <c r="W898" s="365"/>
      <c r="X898" s="365"/>
      <c r="Y898" s="365"/>
      <c r="Z898" s="365"/>
      <c r="AA898" s="365"/>
    </row>
    <row r="899" spans="1:27" ht="12" customHeight="1" x14ac:dyDescent="0.25">
      <c r="A899" s="365"/>
      <c r="B899" s="365"/>
      <c r="C899" s="365"/>
      <c r="D899" s="365"/>
      <c r="E899" s="365"/>
      <c r="F899" s="365"/>
      <c r="G899" s="365"/>
      <c r="H899" s="365"/>
      <c r="I899" s="365"/>
      <c r="J899" s="365"/>
      <c r="K899" s="365"/>
      <c r="L899" s="365"/>
      <c r="M899" s="365"/>
      <c r="N899" s="365"/>
      <c r="O899" s="365"/>
      <c r="P899" s="365"/>
      <c r="Q899" s="365"/>
      <c r="R899" s="365"/>
      <c r="S899" s="365"/>
      <c r="T899" s="365"/>
      <c r="U899" s="365"/>
      <c r="V899" s="365"/>
      <c r="W899" s="365"/>
      <c r="X899" s="365"/>
      <c r="Y899" s="365"/>
      <c r="Z899" s="365"/>
      <c r="AA899" s="365"/>
    </row>
    <row r="900" spans="1:27" ht="12" customHeight="1" x14ac:dyDescent="0.25">
      <c r="A900" s="365"/>
      <c r="B900" s="365"/>
      <c r="C900" s="365"/>
      <c r="D900" s="365"/>
      <c r="E900" s="365"/>
      <c r="F900" s="365"/>
      <c r="G900" s="365"/>
      <c r="H900" s="365"/>
      <c r="I900" s="365"/>
      <c r="J900" s="365"/>
      <c r="K900" s="365"/>
      <c r="L900" s="365"/>
      <c r="M900" s="365"/>
      <c r="N900" s="365"/>
      <c r="O900" s="365"/>
      <c r="P900" s="365"/>
      <c r="Q900" s="365"/>
      <c r="R900" s="365"/>
      <c r="S900" s="365"/>
      <c r="T900" s="365"/>
      <c r="U900" s="365"/>
      <c r="V900" s="365"/>
      <c r="W900" s="365"/>
      <c r="X900" s="365"/>
      <c r="Y900" s="365"/>
      <c r="Z900" s="365"/>
      <c r="AA900" s="365"/>
    </row>
    <row r="901" spans="1:27" ht="12" customHeight="1" x14ac:dyDescent="0.25">
      <c r="A901" s="365"/>
      <c r="B901" s="365"/>
      <c r="C901" s="365"/>
      <c r="D901" s="365"/>
      <c r="E901" s="365"/>
      <c r="F901" s="365"/>
      <c r="G901" s="365"/>
      <c r="H901" s="365"/>
      <c r="I901" s="365"/>
      <c r="J901" s="365"/>
      <c r="K901" s="365"/>
      <c r="L901" s="365"/>
      <c r="M901" s="365"/>
      <c r="N901" s="365"/>
      <c r="O901" s="365"/>
      <c r="P901" s="365"/>
      <c r="Q901" s="365"/>
      <c r="R901" s="365"/>
      <c r="S901" s="365"/>
      <c r="T901" s="365"/>
      <c r="U901" s="365"/>
      <c r="V901" s="365"/>
      <c r="W901" s="365"/>
      <c r="X901" s="365"/>
      <c r="Y901" s="365"/>
      <c r="Z901" s="365"/>
      <c r="AA901" s="365"/>
    </row>
    <row r="902" spans="1:27" ht="12" customHeight="1" x14ac:dyDescent="0.25">
      <c r="A902" s="365"/>
      <c r="B902" s="365"/>
      <c r="C902" s="365"/>
      <c r="D902" s="365"/>
      <c r="E902" s="365"/>
      <c r="F902" s="365"/>
      <c r="G902" s="365"/>
      <c r="H902" s="365"/>
      <c r="I902" s="365"/>
      <c r="J902" s="365"/>
      <c r="K902" s="365"/>
      <c r="L902" s="365"/>
      <c r="M902" s="365"/>
      <c r="N902" s="365"/>
      <c r="O902" s="365"/>
      <c r="P902" s="365"/>
      <c r="Q902" s="365"/>
      <c r="R902" s="365"/>
      <c r="S902" s="365"/>
      <c r="T902" s="365"/>
      <c r="U902" s="365"/>
      <c r="V902" s="365"/>
      <c r="W902" s="365"/>
      <c r="X902" s="365"/>
      <c r="Y902" s="365"/>
      <c r="Z902" s="365"/>
      <c r="AA902" s="365"/>
    </row>
    <row r="903" spans="1:27" ht="12" customHeight="1" x14ac:dyDescent="0.25">
      <c r="A903" s="365"/>
      <c r="B903" s="365"/>
      <c r="C903" s="365"/>
      <c r="D903" s="365"/>
      <c r="E903" s="365"/>
      <c r="F903" s="365"/>
      <c r="G903" s="365"/>
      <c r="H903" s="365"/>
      <c r="I903" s="365"/>
      <c r="J903" s="365"/>
      <c r="K903" s="365"/>
      <c r="L903" s="365"/>
      <c r="M903" s="365"/>
      <c r="N903" s="365"/>
      <c r="O903" s="365"/>
      <c r="P903" s="365"/>
      <c r="Q903" s="365"/>
      <c r="R903" s="365"/>
      <c r="S903" s="365"/>
      <c r="T903" s="365"/>
      <c r="U903" s="365"/>
      <c r="V903" s="365"/>
      <c r="W903" s="365"/>
      <c r="X903" s="365"/>
      <c r="Y903" s="365"/>
      <c r="Z903" s="365"/>
      <c r="AA903" s="365"/>
    </row>
    <row r="904" spans="1:27" ht="12" customHeight="1" x14ac:dyDescent="0.25">
      <c r="A904" s="365"/>
      <c r="B904" s="365"/>
      <c r="C904" s="365"/>
      <c r="D904" s="365"/>
      <c r="E904" s="365"/>
      <c r="F904" s="365"/>
      <c r="G904" s="365"/>
      <c r="H904" s="365"/>
      <c r="I904" s="365"/>
      <c r="J904" s="365"/>
      <c r="K904" s="365"/>
      <c r="L904" s="365"/>
      <c r="M904" s="365"/>
      <c r="N904" s="365"/>
      <c r="O904" s="365"/>
      <c r="P904" s="365"/>
      <c r="Q904" s="365"/>
      <c r="R904" s="365"/>
      <c r="S904" s="365"/>
      <c r="T904" s="365"/>
      <c r="U904" s="365"/>
      <c r="V904" s="365"/>
      <c r="W904" s="365"/>
      <c r="X904" s="365"/>
      <c r="Y904" s="365"/>
      <c r="Z904" s="365"/>
      <c r="AA904" s="365"/>
    </row>
    <row r="905" spans="1:27" ht="12" customHeight="1" x14ac:dyDescent="0.25">
      <c r="A905" s="365"/>
      <c r="B905" s="365"/>
      <c r="C905" s="365"/>
      <c r="D905" s="365"/>
      <c r="E905" s="365"/>
      <c r="F905" s="365"/>
      <c r="G905" s="365"/>
      <c r="H905" s="365"/>
      <c r="I905" s="365"/>
      <c r="J905" s="365"/>
      <c r="K905" s="365"/>
      <c r="L905" s="365"/>
      <c r="M905" s="365"/>
      <c r="N905" s="365"/>
      <c r="O905" s="365"/>
      <c r="P905" s="365"/>
      <c r="Q905" s="365"/>
      <c r="R905" s="365"/>
      <c r="S905" s="365"/>
      <c r="T905" s="365"/>
      <c r="U905" s="365"/>
      <c r="V905" s="365"/>
      <c r="W905" s="365"/>
      <c r="X905" s="365"/>
      <c r="Y905" s="365"/>
      <c r="Z905" s="365"/>
      <c r="AA905" s="365"/>
    </row>
    <row r="906" spans="1:27" ht="12" customHeight="1" x14ac:dyDescent="0.25">
      <c r="A906" s="365"/>
      <c r="B906" s="365"/>
      <c r="C906" s="365"/>
      <c r="D906" s="365"/>
      <c r="E906" s="365"/>
      <c r="F906" s="365"/>
      <c r="G906" s="365"/>
      <c r="H906" s="365"/>
      <c r="I906" s="365"/>
      <c r="J906" s="365"/>
      <c r="K906" s="365"/>
      <c r="L906" s="365"/>
      <c r="M906" s="365"/>
      <c r="N906" s="365"/>
      <c r="O906" s="365"/>
      <c r="P906" s="365"/>
      <c r="Q906" s="365"/>
      <c r="R906" s="365"/>
      <c r="S906" s="365"/>
      <c r="T906" s="365"/>
      <c r="U906" s="365"/>
      <c r="V906" s="365"/>
      <c r="W906" s="365"/>
      <c r="X906" s="365"/>
      <c r="Y906" s="365"/>
      <c r="Z906" s="365"/>
      <c r="AA906" s="365"/>
    </row>
    <row r="907" spans="1:27" ht="12" customHeight="1" x14ac:dyDescent="0.25">
      <c r="A907" s="365"/>
      <c r="B907" s="365"/>
      <c r="C907" s="365"/>
      <c r="D907" s="365"/>
      <c r="E907" s="365"/>
      <c r="F907" s="365"/>
      <c r="G907" s="365"/>
      <c r="H907" s="365"/>
      <c r="I907" s="365"/>
      <c r="J907" s="365"/>
      <c r="K907" s="365"/>
      <c r="L907" s="365"/>
      <c r="M907" s="365"/>
      <c r="N907" s="365"/>
      <c r="O907" s="365"/>
      <c r="P907" s="365"/>
      <c r="Q907" s="365"/>
      <c r="R907" s="365"/>
      <c r="S907" s="365"/>
      <c r="T907" s="365"/>
      <c r="U907" s="365"/>
      <c r="V907" s="365"/>
      <c r="W907" s="365"/>
      <c r="X907" s="365"/>
      <c r="Y907" s="365"/>
      <c r="Z907" s="365"/>
      <c r="AA907" s="365"/>
    </row>
    <row r="908" spans="1:27" ht="12" customHeight="1" x14ac:dyDescent="0.25">
      <c r="A908" s="365"/>
      <c r="B908" s="365"/>
      <c r="C908" s="365"/>
      <c r="D908" s="365"/>
      <c r="E908" s="365"/>
      <c r="F908" s="365"/>
      <c r="G908" s="365"/>
      <c r="H908" s="365"/>
      <c r="I908" s="365"/>
      <c r="J908" s="365"/>
      <c r="K908" s="365"/>
      <c r="L908" s="365"/>
      <c r="M908" s="365"/>
      <c r="N908" s="365"/>
      <c r="O908" s="365"/>
      <c r="P908" s="365"/>
      <c r="Q908" s="365"/>
      <c r="R908" s="365"/>
      <c r="S908" s="365"/>
      <c r="T908" s="365"/>
      <c r="U908" s="365"/>
      <c r="V908" s="365"/>
      <c r="W908" s="365"/>
      <c r="X908" s="365"/>
      <c r="Y908" s="365"/>
      <c r="Z908" s="365"/>
      <c r="AA908" s="365"/>
    </row>
    <row r="909" spans="1:27" ht="12" customHeight="1" x14ac:dyDescent="0.25">
      <c r="A909" s="365"/>
      <c r="B909" s="365"/>
      <c r="C909" s="365"/>
      <c r="D909" s="365"/>
      <c r="E909" s="365"/>
      <c r="F909" s="365"/>
      <c r="G909" s="365"/>
      <c r="H909" s="365"/>
      <c r="I909" s="365"/>
      <c r="J909" s="365"/>
      <c r="K909" s="365"/>
      <c r="L909" s="365"/>
      <c r="M909" s="365"/>
      <c r="N909" s="365"/>
      <c r="O909" s="365"/>
      <c r="P909" s="365"/>
      <c r="Q909" s="365"/>
      <c r="R909" s="365"/>
      <c r="S909" s="365"/>
      <c r="T909" s="365"/>
      <c r="U909" s="365"/>
      <c r="V909" s="365"/>
      <c r="W909" s="365"/>
      <c r="X909" s="365"/>
      <c r="Y909" s="365"/>
      <c r="Z909" s="365"/>
      <c r="AA909" s="365"/>
    </row>
    <row r="910" spans="1:27" ht="12" customHeight="1" x14ac:dyDescent="0.25">
      <c r="A910" s="365"/>
      <c r="B910" s="365"/>
      <c r="C910" s="365"/>
      <c r="D910" s="365"/>
      <c r="E910" s="365"/>
      <c r="F910" s="365"/>
      <c r="G910" s="365"/>
      <c r="H910" s="365"/>
      <c r="I910" s="365"/>
      <c r="J910" s="365"/>
      <c r="K910" s="365"/>
      <c r="L910" s="365"/>
      <c r="M910" s="365"/>
      <c r="N910" s="365"/>
      <c r="O910" s="365"/>
      <c r="P910" s="365"/>
      <c r="Q910" s="365"/>
      <c r="R910" s="365"/>
      <c r="S910" s="365"/>
      <c r="T910" s="365"/>
      <c r="U910" s="365"/>
      <c r="V910" s="365"/>
      <c r="W910" s="365"/>
      <c r="X910" s="365"/>
      <c r="Y910" s="365"/>
      <c r="Z910" s="365"/>
      <c r="AA910" s="365"/>
    </row>
    <row r="911" spans="1:27" ht="12" customHeight="1" x14ac:dyDescent="0.25">
      <c r="A911" s="365"/>
      <c r="B911" s="365"/>
      <c r="C911" s="365"/>
      <c r="D911" s="365"/>
      <c r="E911" s="365"/>
      <c r="F911" s="365"/>
      <c r="G911" s="365"/>
      <c r="H911" s="365"/>
      <c r="I911" s="365"/>
      <c r="J911" s="365"/>
      <c r="K911" s="365"/>
      <c r="L911" s="365"/>
      <c r="M911" s="365"/>
      <c r="N911" s="365"/>
      <c r="O911" s="365"/>
      <c r="P911" s="365"/>
      <c r="Q911" s="365"/>
      <c r="R911" s="365"/>
      <c r="S911" s="365"/>
      <c r="T911" s="365"/>
      <c r="U911" s="365"/>
      <c r="V911" s="365"/>
      <c r="W911" s="365"/>
      <c r="X911" s="365"/>
      <c r="Y911" s="365"/>
      <c r="Z911" s="365"/>
      <c r="AA911" s="365"/>
    </row>
    <row r="912" spans="1:27" ht="12" customHeight="1" x14ac:dyDescent="0.25">
      <c r="A912" s="365"/>
      <c r="B912" s="365"/>
      <c r="C912" s="365"/>
      <c r="D912" s="365"/>
      <c r="E912" s="365"/>
      <c r="F912" s="365"/>
      <c r="G912" s="365"/>
      <c r="H912" s="365"/>
      <c r="I912" s="365"/>
      <c r="J912" s="365"/>
      <c r="K912" s="365"/>
      <c r="L912" s="365"/>
      <c r="M912" s="365"/>
      <c r="N912" s="365"/>
      <c r="O912" s="365"/>
      <c r="P912" s="365"/>
      <c r="Q912" s="365"/>
      <c r="R912" s="365"/>
      <c r="S912" s="365"/>
      <c r="T912" s="365"/>
      <c r="U912" s="365"/>
      <c r="V912" s="365"/>
      <c r="W912" s="365"/>
      <c r="X912" s="365"/>
      <c r="Y912" s="365"/>
      <c r="Z912" s="365"/>
      <c r="AA912" s="365"/>
    </row>
    <row r="913" spans="1:27" ht="12" customHeight="1" x14ac:dyDescent="0.25">
      <c r="A913" s="365"/>
      <c r="B913" s="365"/>
      <c r="C913" s="365"/>
      <c r="D913" s="365"/>
      <c r="E913" s="365"/>
      <c r="F913" s="365"/>
      <c r="G913" s="365"/>
      <c r="H913" s="365"/>
      <c r="I913" s="365"/>
      <c r="J913" s="365"/>
      <c r="K913" s="365"/>
      <c r="L913" s="365"/>
      <c r="M913" s="365"/>
      <c r="N913" s="365"/>
      <c r="O913" s="365"/>
      <c r="P913" s="365"/>
      <c r="Q913" s="365"/>
      <c r="R913" s="365"/>
      <c r="S913" s="365"/>
      <c r="T913" s="365"/>
      <c r="U913" s="365"/>
      <c r="V913" s="365"/>
      <c r="W913" s="365"/>
      <c r="X913" s="365"/>
      <c r="Y913" s="365"/>
      <c r="Z913" s="365"/>
      <c r="AA913" s="365"/>
    </row>
    <row r="914" spans="1:27" ht="12" customHeight="1" x14ac:dyDescent="0.25">
      <c r="A914" s="365"/>
      <c r="B914" s="365"/>
      <c r="C914" s="365"/>
      <c r="D914" s="365"/>
      <c r="E914" s="365"/>
      <c r="F914" s="365"/>
      <c r="G914" s="365"/>
      <c r="H914" s="365"/>
      <c r="I914" s="365"/>
      <c r="J914" s="365"/>
      <c r="K914" s="365"/>
      <c r="L914" s="365"/>
      <c r="M914" s="365"/>
      <c r="N914" s="365"/>
      <c r="O914" s="365"/>
      <c r="P914" s="365"/>
      <c r="Q914" s="365"/>
      <c r="R914" s="365"/>
      <c r="S914" s="365"/>
      <c r="T914" s="365"/>
      <c r="U914" s="365"/>
      <c r="V914" s="365"/>
      <c r="W914" s="365"/>
      <c r="X914" s="365"/>
      <c r="Y914" s="365"/>
      <c r="Z914" s="365"/>
      <c r="AA914" s="365"/>
    </row>
    <row r="915" spans="1:27" ht="12" customHeight="1" x14ac:dyDescent="0.25">
      <c r="A915" s="365"/>
      <c r="B915" s="365"/>
      <c r="C915" s="365"/>
      <c r="D915" s="365"/>
      <c r="E915" s="365"/>
      <c r="F915" s="365"/>
      <c r="G915" s="365"/>
      <c r="H915" s="365"/>
      <c r="I915" s="365"/>
      <c r="J915" s="365"/>
      <c r="K915" s="365"/>
      <c r="L915" s="365"/>
      <c r="M915" s="365"/>
      <c r="N915" s="365"/>
      <c r="O915" s="365"/>
      <c r="P915" s="365"/>
      <c r="Q915" s="365"/>
      <c r="R915" s="365"/>
      <c r="S915" s="365"/>
      <c r="T915" s="365"/>
      <c r="U915" s="365"/>
      <c r="V915" s="365"/>
      <c r="W915" s="365"/>
      <c r="X915" s="365"/>
      <c r="Y915" s="365"/>
      <c r="Z915" s="365"/>
      <c r="AA915" s="365"/>
    </row>
    <row r="916" spans="1:27" ht="12" customHeight="1" x14ac:dyDescent="0.25">
      <c r="A916" s="365"/>
      <c r="B916" s="365"/>
      <c r="C916" s="365"/>
      <c r="D916" s="365"/>
      <c r="E916" s="365"/>
      <c r="F916" s="365"/>
      <c r="G916" s="365"/>
      <c r="H916" s="365"/>
      <c r="I916" s="365"/>
      <c r="J916" s="365"/>
      <c r="K916" s="365"/>
      <c r="L916" s="365"/>
      <c r="M916" s="365"/>
      <c r="N916" s="365"/>
      <c r="O916" s="365"/>
      <c r="P916" s="365"/>
      <c r="Q916" s="365"/>
      <c r="R916" s="365"/>
      <c r="S916" s="365"/>
      <c r="T916" s="365"/>
      <c r="U916" s="365"/>
      <c r="V916" s="365"/>
      <c r="W916" s="365"/>
      <c r="X916" s="365"/>
      <c r="Y916" s="365"/>
      <c r="Z916" s="365"/>
      <c r="AA916" s="365"/>
    </row>
    <row r="917" spans="1:27" ht="12" customHeight="1" x14ac:dyDescent="0.25">
      <c r="A917" s="365"/>
      <c r="B917" s="365"/>
      <c r="C917" s="365"/>
      <c r="D917" s="365"/>
      <c r="E917" s="365"/>
      <c r="F917" s="365"/>
      <c r="G917" s="365"/>
      <c r="H917" s="365"/>
      <c r="I917" s="365"/>
      <c r="J917" s="365"/>
      <c r="K917" s="365"/>
      <c r="L917" s="365"/>
      <c r="M917" s="365"/>
      <c r="N917" s="365"/>
      <c r="O917" s="365"/>
      <c r="P917" s="365"/>
      <c r="Q917" s="365"/>
      <c r="R917" s="365"/>
      <c r="S917" s="365"/>
      <c r="T917" s="365"/>
      <c r="U917" s="365"/>
      <c r="V917" s="365"/>
      <c r="W917" s="365"/>
      <c r="X917" s="365"/>
      <c r="Y917" s="365"/>
      <c r="Z917" s="365"/>
      <c r="AA917" s="365"/>
    </row>
    <row r="918" spans="1:27" ht="12" customHeight="1" x14ac:dyDescent="0.25">
      <c r="A918" s="365"/>
      <c r="B918" s="365"/>
      <c r="C918" s="365"/>
      <c r="D918" s="365"/>
      <c r="E918" s="365"/>
      <c r="F918" s="365"/>
      <c r="G918" s="365"/>
      <c r="H918" s="365"/>
      <c r="I918" s="365"/>
      <c r="J918" s="365"/>
      <c r="K918" s="365"/>
      <c r="L918" s="365"/>
      <c r="M918" s="365"/>
      <c r="N918" s="365"/>
      <c r="O918" s="365"/>
      <c r="P918" s="365"/>
      <c r="Q918" s="365"/>
      <c r="R918" s="365"/>
      <c r="S918" s="365"/>
      <c r="T918" s="365"/>
      <c r="U918" s="365"/>
      <c r="V918" s="365"/>
      <c r="W918" s="365"/>
      <c r="X918" s="365"/>
      <c r="Y918" s="365"/>
      <c r="Z918" s="365"/>
      <c r="AA918" s="365"/>
    </row>
    <row r="919" spans="1:27" ht="12" customHeight="1" x14ac:dyDescent="0.25">
      <c r="A919" s="365"/>
      <c r="B919" s="365"/>
      <c r="C919" s="365"/>
      <c r="D919" s="365"/>
      <c r="E919" s="365"/>
      <c r="F919" s="365"/>
      <c r="G919" s="365"/>
      <c r="H919" s="365"/>
      <c r="I919" s="365"/>
      <c r="J919" s="365"/>
      <c r="K919" s="365"/>
      <c r="L919" s="365"/>
      <c r="M919" s="365"/>
      <c r="N919" s="365"/>
      <c r="O919" s="365"/>
      <c r="P919" s="365"/>
      <c r="Q919" s="365"/>
      <c r="R919" s="365"/>
      <c r="S919" s="365"/>
      <c r="T919" s="365"/>
      <c r="U919" s="365"/>
      <c r="V919" s="365"/>
      <c r="W919" s="365"/>
      <c r="X919" s="365"/>
      <c r="Y919" s="365"/>
      <c r="Z919" s="365"/>
      <c r="AA919" s="365"/>
    </row>
    <row r="920" spans="1:27" ht="12" customHeight="1" x14ac:dyDescent="0.25">
      <c r="A920" s="365"/>
      <c r="B920" s="365"/>
      <c r="C920" s="365"/>
      <c r="D920" s="365"/>
      <c r="E920" s="365"/>
      <c r="F920" s="365"/>
      <c r="G920" s="365"/>
      <c r="H920" s="365"/>
      <c r="I920" s="365"/>
      <c r="J920" s="365"/>
      <c r="K920" s="365"/>
      <c r="L920" s="365"/>
      <c r="M920" s="365"/>
      <c r="N920" s="365"/>
      <c r="O920" s="365"/>
      <c r="P920" s="365"/>
      <c r="Q920" s="365"/>
      <c r="R920" s="365"/>
      <c r="S920" s="365"/>
      <c r="T920" s="365"/>
      <c r="U920" s="365"/>
      <c r="V920" s="365"/>
      <c r="W920" s="365"/>
      <c r="X920" s="365"/>
      <c r="Y920" s="365"/>
      <c r="Z920" s="365"/>
      <c r="AA920" s="365"/>
    </row>
    <row r="921" spans="1:27" ht="12" customHeight="1" x14ac:dyDescent="0.25">
      <c r="A921" s="365"/>
      <c r="B921" s="365"/>
      <c r="C921" s="365"/>
      <c r="D921" s="365"/>
      <c r="E921" s="365"/>
      <c r="F921" s="365"/>
      <c r="G921" s="365"/>
      <c r="H921" s="365"/>
      <c r="I921" s="365"/>
      <c r="J921" s="365"/>
      <c r="K921" s="365"/>
      <c r="L921" s="365"/>
      <c r="M921" s="365"/>
      <c r="N921" s="365"/>
      <c r="O921" s="365"/>
      <c r="P921" s="365"/>
      <c r="Q921" s="365"/>
      <c r="R921" s="365"/>
      <c r="S921" s="365"/>
      <c r="T921" s="365"/>
      <c r="U921" s="365"/>
      <c r="V921" s="365"/>
      <c r="W921" s="365"/>
      <c r="X921" s="365"/>
      <c r="Y921" s="365"/>
      <c r="Z921" s="365"/>
      <c r="AA921" s="365"/>
    </row>
    <row r="922" spans="1:27" ht="12" customHeight="1" x14ac:dyDescent="0.25">
      <c r="A922" s="365"/>
      <c r="B922" s="365"/>
      <c r="C922" s="365"/>
      <c r="D922" s="365"/>
      <c r="E922" s="365"/>
      <c r="F922" s="365"/>
      <c r="G922" s="365"/>
      <c r="H922" s="365"/>
      <c r="I922" s="365"/>
      <c r="J922" s="365"/>
      <c r="K922" s="365"/>
      <c r="L922" s="365"/>
      <c r="M922" s="365"/>
      <c r="N922" s="365"/>
      <c r="O922" s="365"/>
      <c r="P922" s="365"/>
      <c r="Q922" s="365"/>
      <c r="R922" s="365"/>
      <c r="S922" s="365"/>
      <c r="T922" s="365"/>
      <c r="U922" s="365"/>
      <c r="V922" s="365"/>
      <c r="W922" s="365"/>
      <c r="X922" s="365"/>
      <c r="Y922" s="365"/>
      <c r="Z922" s="365"/>
      <c r="AA922" s="365"/>
    </row>
    <row r="923" spans="1:27" ht="12" customHeight="1" x14ac:dyDescent="0.25">
      <c r="A923" s="365"/>
      <c r="B923" s="365"/>
      <c r="C923" s="365"/>
      <c r="D923" s="365"/>
      <c r="E923" s="365"/>
      <c r="F923" s="365"/>
      <c r="G923" s="365"/>
      <c r="H923" s="365"/>
      <c r="I923" s="365"/>
      <c r="J923" s="365"/>
      <c r="K923" s="365"/>
      <c r="L923" s="365"/>
      <c r="M923" s="365"/>
      <c r="N923" s="365"/>
      <c r="O923" s="365"/>
      <c r="P923" s="365"/>
      <c r="Q923" s="365"/>
      <c r="R923" s="365"/>
      <c r="S923" s="365"/>
      <c r="T923" s="365"/>
      <c r="U923" s="365"/>
      <c r="V923" s="365"/>
      <c r="W923" s="365"/>
      <c r="X923" s="365"/>
      <c r="Y923" s="365"/>
      <c r="Z923" s="365"/>
      <c r="AA923" s="365"/>
    </row>
    <row r="924" spans="1:27" ht="12" customHeight="1" x14ac:dyDescent="0.25">
      <c r="A924" s="365"/>
      <c r="B924" s="365"/>
      <c r="C924" s="365"/>
      <c r="D924" s="365"/>
      <c r="E924" s="365"/>
      <c r="F924" s="365"/>
      <c r="G924" s="365"/>
      <c r="H924" s="365"/>
      <c r="I924" s="365"/>
      <c r="J924" s="365"/>
      <c r="K924" s="365"/>
      <c r="L924" s="365"/>
      <c r="M924" s="365"/>
      <c r="N924" s="365"/>
      <c r="O924" s="365"/>
      <c r="P924" s="365"/>
      <c r="Q924" s="365"/>
      <c r="R924" s="365"/>
      <c r="S924" s="365"/>
      <c r="T924" s="365"/>
      <c r="U924" s="365"/>
      <c r="V924" s="365"/>
      <c r="W924" s="365"/>
      <c r="X924" s="365"/>
      <c r="Y924" s="365"/>
      <c r="Z924" s="365"/>
      <c r="AA924" s="365"/>
    </row>
    <row r="925" spans="1:27" ht="12" customHeight="1" x14ac:dyDescent="0.25">
      <c r="A925" s="365"/>
      <c r="B925" s="365"/>
      <c r="C925" s="365"/>
      <c r="D925" s="365"/>
      <c r="E925" s="365"/>
      <c r="F925" s="365"/>
      <c r="G925" s="365"/>
      <c r="H925" s="365"/>
      <c r="I925" s="365"/>
      <c r="J925" s="365"/>
      <c r="K925" s="365"/>
      <c r="L925" s="365"/>
      <c r="M925" s="365"/>
      <c r="N925" s="365"/>
      <c r="O925" s="365"/>
      <c r="P925" s="365"/>
      <c r="Q925" s="365"/>
      <c r="R925" s="365"/>
      <c r="S925" s="365"/>
      <c r="T925" s="365"/>
      <c r="U925" s="365"/>
      <c r="V925" s="365"/>
      <c r="W925" s="365"/>
      <c r="X925" s="365"/>
      <c r="Y925" s="365"/>
      <c r="Z925" s="365"/>
      <c r="AA925" s="365"/>
    </row>
    <row r="926" spans="1:27" ht="12" customHeight="1" x14ac:dyDescent="0.25">
      <c r="A926" s="365"/>
      <c r="B926" s="365"/>
      <c r="C926" s="365"/>
      <c r="D926" s="365"/>
      <c r="E926" s="365"/>
      <c r="F926" s="365"/>
      <c r="G926" s="365"/>
      <c r="H926" s="365"/>
      <c r="I926" s="365"/>
      <c r="J926" s="365"/>
      <c r="K926" s="365"/>
      <c r="L926" s="365"/>
      <c r="M926" s="365"/>
      <c r="N926" s="365"/>
      <c r="O926" s="365"/>
      <c r="P926" s="365"/>
      <c r="Q926" s="365"/>
      <c r="R926" s="365"/>
      <c r="S926" s="365"/>
      <c r="T926" s="365"/>
      <c r="U926" s="365"/>
      <c r="V926" s="365"/>
      <c r="W926" s="365"/>
      <c r="X926" s="365"/>
      <c r="Y926" s="365"/>
      <c r="Z926" s="365"/>
      <c r="AA926" s="365"/>
    </row>
    <row r="927" spans="1:27" ht="12" customHeight="1" x14ac:dyDescent="0.25">
      <c r="A927" s="365"/>
      <c r="B927" s="365"/>
      <c r="C927" s="365"/>
      <c r="D927" s="365"/>
      <c r="E927" s="365"/>
      <c r="F927" s="365"/>
      <c r="G927" s="365"/>
      <c r="H927" s="365"/>
      <c r="I927" s="365"/>
      <c r="J927" s="365"/>
      <c r="K927" s="365"/>
      <c r="L927" s="365"/>
      <c r="M927" s="365"/>
      <c r="N927" s="365"/>
      <c r="O927" s="365"/>
      <c r="P927" s="365"/>
      <c r="Q927" s="365"/>
      <c r="R927" s="365"/>
      <c r="S927" s="365"/>
      <c r="T927" s="365"/>
      <c r="U927" s="365"/>
      <c r="V927" s="365"/>
      <c r="W927" s="365"/>
      <c r="X927" s="365"/>
      <c r="Y927" s="365"/>
      <c r="Z927" s="365"/>
      <c r="AA927" s="365"/>
    </row>
    <row r="928" spans="1:27" ht="12" customHeight="1" x14ac:dyDescent="0.25">
      <c r="A928" s="365"/>
      <c r="B928" s="365"/>
      <c r="C928" s="365"/>
      <c r="D928" s="365"/>
      <c r="E928" s="365"/>
      <c r="F928" s="365"/>
      <c r="G928" s="365"/>
      <c r="H928" s="365"/>
      <c r="I928" s="365"/>
      <c r="J928" s="365"/>
      <c r="K928" s="365"/>
      <c r="L928" s="365"/>
      <c r="M928" s="365"/>
      <c r="N928" s="365"/>
      <c r="O928" s="365"/>
      <c r="P928" s="365"/>
      <c r="Q928" s="365"/>
      <c r="R928" s="365"/>
      <c r="S928" s="365"/>
      <c r="T928" s="365"/>
      <c r="U928" s="365"/>
      <c r="V928" s="365"/>
      <c r="W928" s="365"/>
      <c r="X928" s="365"/>
      <c r="Y928" s="365"/>
      <c r="Z928" s="365"/>
      <c r="AA928" s="365"/>
    </row>
    <row r="929" spans="1:27" ht="12" customHeight="1" x14ac:dyDescent="0.25">
      <c r="A929" s="365"/>
      <c r="B929" s="365"/>
      <c r="C929" s="365"/>
      <c r="D929" s="365"/>
      <c r="E929" s="365"/>
      <c r="F929" s="365"/>
      <c r="G929" s="365"/>
      <c r="H929" s="365"/>
      <c r="I929" s="365"/>
      <c r="J929" s="365"/>
      <c r="K929" s="365"/>
      <c r="L929" s="365"/>
      <c r="M929" s="365"/>
      <c r="N929" s="365"/>
      <c r="O929" s="365"/>
      <c r="P929" s="365"/>
      <c r="Q929" s="365"/>
      <c r="R929" s="365"/>
      <c r="S929" s="365"/>
      <c r="T929" s="365"/>
      <c r="U929" s="365"/>
      <c r="V929" s="365"/>
      <c r="W929" s="365"/>
      <c r="X929" s="365"/>
      <c r="Y929" s="365"/>
      <c r="Z929" s="365"/>
      <c r="AA929" s="365"/>
    </row>
    <row r="930" spans="1:27" ht="12" customHeight="1" x14ac:dyDescent="0.25">
      <c r="A930" s="365"/>
      <c r="B930" s="365"/>
      <c r="C930" s="365"/>
      <c r="D930" s="365"/>
      <c r="E930" s="365"/>
      <c r="F930" s="365"/>
      <c r="G930" s="365"/>
      <c r="H930" s="365"/>
      <c r="I930" s="365"/>
      <c r="J930" s="365"/>
      <c r="K930" s="365"/>
      <c r="L930" s="365"/>
      <c r="M930" s="365"/>
      <c r="N930" s="365"/>
      <c r="O930" s="365"/>
      <c r="P930" s="365"/>
      <c r="Q930" s="365"/>
      <c r="R930" s="365"/>
      <c r="S930" s="365"/>
      <c r="T930" s="365"/>
      <c r="U930" s="365"/>
      <c r="V930" s="365"/>
      <c r="W930" s="365"/>
      <c r="X930" s="365"/>
      <c r="Y930" s="365"/>
      <c r="Z930" s="365"/>
      <c r="AA930" s="365"/>
    </row>
    <row r="931" spans="1:27" ht="12" customHeight="1" x14ac:dyDescent="0.25">
      <c r="A931" s="365"/>
      <c r="B931" s="365"/>
      <c r="C931" s="365"/>
      <c r="D931" s="365"/>
      <c r="E931" s="365"/>
      <c r="F931" s="365"/>
      <c r="G931" s="365"/>
      <c r="H931" s="365"/>
      <c r="I931" s="365"/>
      <c r="J931" s="365"/>
      <c r="K931" s="365"/>
      <c r="L931" s="365"/>
      <c r="M931" s="365"/>
      <c r="N931" s="365"/>
      <c r="O931" s="365"/>
      <c r="P931" s="365"/>
      <c r="Q931" s="365"/>
      <c r="R931" s="365"/>
      <c r="S931" s="365"/>
      <c r="T931" s="365"/>
      <c r="U931" s="365"/>
      <c r="V931" s="365"/>
      <c r="W931" s="365"/>
      <c r="X931" s="365"/>
      <c r="Y931" s="365"/>
      <c r="Z931" s="365"/>
      <c r="AA931" s="365"/>
    </row>
    <row r="932" spans="1:27" ht="12" customHeight="1" x14ac:dyDescent="0.25">
      <c r="A932" s="365"/>
      <c r="B932" s="365"/>
      <c r="C932" s="365"/>
      <c r="D932" s="365"/>
      <c r="E932" s="365"/>
      <c r="F932" s="365"/>
      <c r="G932" s="365"/>
      <c r="H932" s="365"/>
      <c r="I932" s="365"/>
      <c r="J932" s="365"/>
      <c r="K932" s="365"/>
      <c r="L932" s="365"/>
      <c r="M932" s="365"/>
      <c r="N932" s="365"/>
      <c r="O932" s="365"/>
      <c r="P932" s="365"/>
      <c r="Q932" s="365"/>
      <c r="R932" s="365"/>
      <c r="S932" s="365"/>
      <c r="T932" s="365"/>
      <c r="U932" s="365"/>
      <c r="V932" s="365"/>
      <c r="W932" s="365"/>
      <c r="X932" s="365"/>
      <c r="Y932" s="365"/>
      <c r="Z932" s="365"/>
      <c r="AA932" s="365"/>
    </row>
    <row r="933" spans="1:27" ht="12" customHeight="1" x14ac:dyDescent="0.25">
      <c r="A933" s="365"/>
      <c r="B933" s="365"/>
      <c r="C933" s="365"/>
      <c r="D933" s="365"/>
      <c r="E933" s="365"/>
      <c r="F933" s="365"/>
      <c r="G933" s="365"/>
      <c r="H933" s="365"/>
      <c r="I933" s="365"/>
      <c r="J933" s="365"/>
      <c r="K933" s="365"/>
      <c r="L933" s="365"/>
      <c r="M933" s="365"/>
      <c r="N933" s="365"/>
      <c r="O933" s="365"/>
      <c r="P933" s="365"/>
      <c r="Q933" s="365"/>
      <c r="R933" s="365"/>
      <c r="S933" s="365"/>
      <c r="T933" s="365"/>
      <c r="U933" s="365"/>
      <c r="V933" s="365"/>
      <c r="W933" s="365"/>
      <c r="X933" s="365"/>
      <c r="Y933" s="365"/>
      <c r="Z933" s="365"/>
      <c r="AA933" s="365"/>
    </row>
    <row r="934" spans="1:27" ht="12" customHeight="1" x14ac:dyDescent="0.25">
      <c r="A934" s="365"/>
      <c r="B934" s="365"/>
      <c r="C934" s="365"/>
      <c r="D934" s="365"/>
      <c r="E934" s="365"/>
      <c r="F934" s="365"/>
      <c r="G934" s="365"/>
      <c r="H934" s="365"/>
      <c r="I934" s="365"/>
      <c r="J934" s="365"/>
      <c r="K934" s="365"/>
      <c r="L934" s="365"/>
      <c r="M934" s="365"/>
      <c r="N934" s="365"/>
      <c r="O934" s="365"/>
      <c r="P934" s="365"/>
      <c r="Q934" s="365"/>
      <c r="R934" s="365"/>
      <c r="S934" s="365"/>
      <c r="T934" s="365"/>
      <c r="U934" s="365"/>
      <c r="V934" s="365"/>
      <c r="W934" s="365"/>
      <c r="X934" s="365"/>
      <c r="Y934" s="365"/>
      <c r="Z934" s="365"/>
      <c r="AA934" s="365"/>
    </row>
    <row r="935" spans="1:27" ht="12" customHeight="1" x14ac:dyDescent="0.25">
      <c r="A935" s="365"/>
      <c r="B935" s="365"/>
      <c r="C935" s="365"/>
      <c r="D935" s="365"/>
      <c r="E935" s="365"/>
      <c r="F935" s="365"/>
      <c r="G935" s="365"/>
      <c r="H935" s="365"/>
      <c r="I935" s="365"/>
      <c r="J935" s="365"/>
      <c r="K935" s="365"/>
      <c r="L935" s="365"/>
      <c r="M935" s="365"/>
      <c r="N935" s="365"/>
      <c r="O935" s="365"/>
      <c r="P935" s="365"/>
      <c r="Q935" s="365"/>
      <c r="R935" s="365"/>
      <c r="S935" s="365"/>
      <c r="T935" s="365"/>
      <c r="U935" s="365"/>
      <c r="V935" s="365"/>
      <c r="W935" s="365"/>
      <c r="X935" s="365"/>
      <c r="Y935" s="365"/>
      <c r="Z935" s="365"/>
      <c r="AA935" s="365"/>
    </row>
    <row r="936" spans="1:27" ht="12" customHeight="1" x14ac:dyDescent="0.25">
      <c r="A936" s="365"/>
      <c r="B936" s="365"/>
      <c r="C936" s="365"/>
      <c r="D936" s="365"/>
      <c r="E936" s="365"/>
      <c r="F936" s="365"/>
      <c r="G936" s="365"/>
      <c r="H936" s="365"/>
      <c r="I936" s="365"/>
      <c r="J936" s="365"/>
      <c r="K936" s="365"/>
      <c r="L936" s="365"/>
      <c r="M936" s="365"/>
      <c r="N936" s="365"/>
      <c r="O936" s="365"/>
      <c r="P936" s="365"/>
      <c r="Q936" s="365"/>
      <c r="R936" s="365"/>
      <c r="S936" s="365"/>
      <c r="T936" s="365"/>
      <c r="U936" s="365"/>
      <c r="V936" s="365"/>
      <c r="W936" s="365"/>
      <c r="X936" s="365"/>
      <c r="Y936" s="365"/>
      <c r="Z936" s="365"/>
      <c r="AA936" s="365"/>
    </row>
    <row r="937" spans="1:27" ht="12" customHeight="1" x14ac:dyDescent="0.25">
      <c r="A937" s="365"/>
      <c r="B937" s="365"/>
      <c r="C937" s="365"/>
      <c r="D937" s="365"/>
      <c r="E937" s="365"/>
      <c r="F937" s="365"/>
      <c r="G937" s="365"/>
      <c r="H937" s="365"/>
      <c r="I937" s="365"/>
      <c r="J937" s="365"/>
      <c r="K937" s="365"/>
      <c r="L937" s="365"/>
      <c r="M937" s="365"/>
      <c r="N937" s="365"/>
      <c r="O937" s="365"/>
      <c r="P937" s="365"/>
      <c r="Q937" s="365"/>
      <c r="R937" s="365"/>
      <c r="S937" s="365"/>
      <c r="T937" s="365"/>
      <c r="U937" s="365"/>
      <c r="V937" s="365"/>
      <c r="W937" s="365"/>
      <c r="X937" s="365"/>
      <c r="Y937" s="365"/>
      <c r="Z937" s="365"/>
      <c r="AA937" s="365"/>
    </row>
    <row r="938" spans="1:27" ht="12" customHeight="1" x14ac:dyDescent="0.25">
      <c r="A938" s="365"/>
      <c r="B938" s="365"/>
      <c r="C938" s="365"/>
      <c r="D938" s="365"/>
      <c r="E938" s="365"/>
      <c r="F938" s="365"/>
      <c r="G938" s="365"/>
      <c r="H938" s="365"/>
      <c r="I938" s="365"/>
      <c r="J938" s="365"/>
      <c r="K938" s="365"/>
      <c r="L938" s="365"/>
      <c r="M938" s="365"/>
      <c r="N938" s="365"/>
      <c r="O938" s="365"/>
      <c r="P938" s="365"/>
      <c r="Q938" s="365"/>
      <c r="R938" s="365"/>
      <c r="S938" s="365"/>
      <c r="T938" s="365"/>
      <c r="U938" s="365"/>
      <c r="V938" s="365"/>
      <c r="W938" s="365"/>
      <c r="X938" s="365"/>
      <c r="Y938" s="365"/>
      <c r="Z938" s="365"/>
      <c r="AA938" s="365"/>
    </row>
    <row r="939" spans="1:27" ht="12" customHeight="1" x14ac:dyDescent="0.25">
      <c r="A939" s="365"/>
      <c r="B939" s="365"/>
      <c r="C939" s="365"/>
      <c r="D939" s="365"/>
      <c r="E939" s="365"/>
      <c r="F939" s="365"/>
      <c r="G939" s="365"/>
      <c r="H939" s="365"/>
      <c r="I939" s="365"/>
      <c r="J939" s="365"/>
      <c r="K939" s="365"/>
      <c r="L939" s="365"/>
      <c r="M939" s="365"/>
      <c r="N939" s="365"/>
      <c r="O939" s="365"/>
      <c r="P939" s="365"/>
      <c r="Q939" s="365"/>
      <c r="R939" s="365"/>
      <c r="S939" s="365"/>
      <c r="T939" s="365"/>
      <c r="U939" s="365"/>
      <c r="V939" s="365"/>
      <c r="W939" s="365"/>
      <c r="X939" s="365"/>
      <c r="Y939" s="365"/>
      <c r="Z939" s="365"/>
      <c r="AA939" s="365"/>
    </row>
    <row r="940" spans="1:27" ht="12" customHeight="1" x14ac:dyDescent="0.25">
      <c r="A940" s="365"/>
      <c r="B940" s="365"/>
      <c r="C940" s="365"/>
      <c r="D940" s="365"/>
      <c r="E940" s="365"/>
      <c r="F940" s="365"/>
      <c r="G940" s="365"/>
      <c r="H940" s="365"/>
      <c r="I940" s="365"/>
      <c r="J940" s="365"/>
      <c r="K940" s="365"/>
      <c r="L940" s="365"/>
      <c r="M940" s="365"/>
      <c r="N940" s="365"/>
      <c r="O940" s="365"/>
      <c r="P940" s="365"/>
      <c r="Q940" s="365"/>
      <c r="R940" s="365"/>
      <c r="S940" s="365"/>
      <c r="T940" s="365"/>
      <c r="U940" s="365"/>
      <c r="V940" s="365"/>
      <c r="W940" s="365"/>
      <c r="X940" s="365"/>
      <c r="Y940" s="365"/>
      <c r="Z940" s="365"/>
      <c r="AA940" s="365"/>
    </row>
    <row r="941" spans="1:27" ht="12" customHeight="1" x14ac:dyDescent="0.25">
      <c r="A941" s="365"/>
      <c r="B941" s="365"/>
      <c r="C941" s="365"/>
      <c r="D941" s="365"/>
      <c r="E941" s="365"/>
      <c r="F941" s="365"/>
      <c r="G941" s="365"/>
      <c r="H941" s="365"/>
      <c r="I941" s="365"/>
      <c r="J941" s="365"/>
      <c r="K941" s="365"/>
      <c r="L941" s="365"/>
      <c r="M941" s="365"/>
      <c r="N941" s="365"/>
      <c r="O941" s="365"/>
      <c r="P941" s="365"/>
      <c r="Q941" s="365"/>
      <c r="R941" s="365"/>
      <c r="S941" s="365"/>
      <c r="T941" s="365"/>
      <c r="U941" s="365"/>
      <c r="V941" s="365"/>
      <c r="W941" s="365"/>
      <c r="X941" s="365"/>
      <c r="Y941" s="365"/>
      <c r="Z941" s="365"/>
      <c r="AA941" s="365"/>
    </row>
    <row r="942" spans="1:27" ht="12" customHeight="1" x14ac:dyDescent="0.25">
      <c r="A942" s="365"/>
      <c r="B942" s="365"/>
      <c r="C942" s="365"/>
      <c r="D942" s="365"/>
      <c r="E942" s="365"/>
      <c r="F942" s="365"/>
      <c r="G942" s="365"/>
      <c r="H942" s="365"/>
      <c r="I942" s="365"/>
      <c r="J942" s="365"/>
      <c r="K942" s="365"/>
      <c r="L942" s="365"/>
      <c r="M942" s="365"/>
      <c r="N942" s="365"/>
      <c r="O942" s="365"/>
      <c r="P942" s="365"/>
      <c r="Q942" s="365"/>
      <c r="R942" s="365"/>
      <c r="S942" s="365"/>
      <c r="T942" s="365"/>
      <c r="U942" s="365"/>
      <c r="V942" s="365"/>
      <c r="W942" s="365"/>
      <c r="X942" s="365"/>
      <c r="Y942" s="365"/>
      <c r="Z942" s="365"/>
      <c r="AA942" s="365"/>
    </row>
    <row r="943" spans="1:27" ht="12" customHeight="1" x14ac:dyDescent="0.25">
      <c r="A943" s="365"/>
      <c r="B943" s="365"/>
      <c r="C943" s="365"/>
      <c r="D943" s="365"/>
      <c r="E943" s="365"/>
      <c r="F943" s="365"/>
      <c r="G943" s="365"/>
      <c r="H943" s="365"/>
      <c r="I943" s="365"/>
      <c r="J943" s="365"/>
      <c r="K943" s="365"/>
      <c r="L943" s="365"/>
      <c r="M943" s="365"/>
      <c r="N943" s="365"/>
      <c r="O943" s="365"/>
      <c r="P943" s="365"/>
      <c r="Q943" s="365"/>
      <c r="R943" s="365"/>
      <c r="S943" s="365"/>
      <c r="T943" s="365"/>
      <c r="U943" s="365"/>
      <c r="V943" s="365"/>
      <c r="W943" s="365"/>
      <c r="X943" s="365"/>
      <c r="Y943" s="365"/>
      <c r="Z943" s="365"/>
      <c r="AA943" s="365"/>
    </row>
    <row r="944" spans="1:27" ht="12" customHeight="1" x14ac:dyDescent="0.25">
      <c r="A944" s="365"/>
      <c r="B944" s="365"/>
      <c r="C944" s="365"/>
      <c r="D944" s="365"/>
      <c r="E944" s="365"/>
      <c r="F944" s="365"/>
      <c r="G944" s="365"/>
      <c r="H944" s="365"/>
      <c r="I944" s="365"/>
      <c r="J944" s="365"/>
      <c r="K944" s="365"/>
      <c r="L944" s="365"/>
      <c r="M944" s="365"/>
      <c r="N944" s="365"/>
      <c r="O944" s="365"/>
      <c r="P944" s="365"/>
      <c r="Q944" s="365"/>
      <c r="R944" s="365"/>
      <c r="S944" s="365"/>
      <c r="T944" s="365"/>
      <c r="U944" s="365"/>
      <c r="V944" s="365"/>
      <c r="W944" s="365"/>
      <c r="X944" s="365"/>
      <c r="Y944" s="365"/>
      <c r="Z944" s="365"/>
      <c r="AA944" s="365"/>
    </row>
    <row r="945" spans="1:27" ht="12" customHeight="1" x14ac:dyDescent="0.25">
      <c r="A945" s="365"/>
      <c r="B945" s="365"/>
      <c r="C945" s="365"/>
      <c r="D945" s="365"/>
      <c r="E945" s="365"/>
      <c r="F945" s="365"/>
      <c r="G945" s="365"/>
      <c r="H945" s="365"/>
      <c r="I945" s="365"/>
      <c r="J945" s="365"/>
      <c r="K945" s="365"/>
      <c r="L945" s="365"/>
      <c r="M945" s="365"/>
      <c r="N945" s="365"/>
      <c r="O945" s="365"/>
      <c r="P945" s="365"/>
      <c r="Q945" s="365"/>
      <c r="R945" s="365"/>
      <c r="S945" s="365"/>
      <c r="T945" s="365"/>
      <c r="U945" s="365"/>
      <c r="V945" s="365"/>
      <c r="W945" s="365"/>
      <c r="X945" s="365"/>
      <c r="Y945" s="365"/>
      <c r="Z945" s="365"/>
      <c r="AA945" s="365"/>
    </row>
    <row r="946" spans="1:27" ht="12" customHeight="1" x14ac:dyDescent="0.25">
      <c r="A946" s="365"/>
      <c r="B946" s="365"/>
      <c r="C946" s="365"/>
      <c r="D946" s="365"/>
      <c r="E946" s="365"/>
      <c r="F946" s="365"/>
      <c r="G946" s="365"/>
      <c r="H946" s="365"/>
      <c r="I946" s="365"/>
      <c r="J946" s="365"/>
      <c r="K946" s="365"/>
      <c r="L946" s="365"/>
      <c r="M946" s="365"/>
      <c r="N946" s="365"/>
      <c r="O946" s="365"/>
      <c r="P946" s="365"/>
      <c r="Q946" s="365"/>
      <c r="R946" s="365"/>
      <c r="S946" s="365"/>
      <c r="T946" s="365"/>
      <c r="U946" s="365"/>
      <c r="V946" s="365"/>
      <c r="W946" s="365"/>
      <c r="X946" s="365"/>
      <c r="Y946" s="365"/>
      <c r="Z946" s="365"/>
      <c r="AA946" s="365"/>
    </row>
    <row r="947" spans="1:27" ht="12" customHeight="1" x14ac:dyDescent="0.25">
      <c r="A947" s="365"/>
      <c r="B947" s="365"/>
      <c r="C947" s="365"/>
      <c r="D947" s="365"/>
      <c r="E947" s="365"/>
      <c r="F947" s="365"/>
      <c r="G947" s="365"/>
      <c r="H947" s="365"/>
      <c r="I947" s="365"/>
      <c r="J947" s="365"/>
      <c r="K947" s="365"/>
      <c r="L947" s="365"/>
      <c r="M947" s="365"/>
      <c r="N947" s="365"/>
      <c r="O947" s="365"/>
      <c r="P947" s="365"/>
      <c r="Q947" s="365"/>
      <c r="R947" s="365"/>
      <c r="S947" s="365"/>
      <c r="T947" s="365"/>
      <c r="U947" s="365"/>
      <c r="V947" s="365"/>
      <c r="W947" s="365"/>
      <c r="X947" s="365"/>
      <c r="Y947" s="365"/>
      <c r="Z947" s="365"/>
      <c r="AA947" s="365"/>
    </row>
    <row r="948" spans="1:27" ht="12" customHeight="1" x14ac:dyDescent="0.25">
      <c r="A948" s="365"/>
      <c r="B948" s="365"/>
      <c r="C948" s="365"/>
      <c r="D948" s="365"/>
      <c r="E948" s="365"/>
      <c r="F948" s="365"/>
      <c r="G948" s="365"/>
      <c r="H948" s="365"/>
      <c r="I948" s="365"/>
      <c r="J948" s="365"/>
      <c r="K948" s="365"/>
      <c r="L948" s="365"/>
      <c r="M948" s="365"/>
      <c r="N948" s="365"/>
      <c r="O948" s="365"/>
      <c r="P948" s="365"/>
      <c r="Q948" s="365"/>
      <c r="R948" s="365"/>
      <c r="S948" s="365"/>
      <c r="T948" s="365"/>
      <c r="U948" s="365"/>
      <c r="V948" s="365"/>
      <c r="W948" s="365"/>
      <c r="X948" s="365"/>
      <c r="Y948" s="365"/>
      <c r="Z948" s="365"/>
      <c r="AA948" s="365"/>
    </row>
    <row r="949" spans="1:27" ht="12" customHeight="1" x14ac:dyDescent="0.25">
      <c r="A949" s="365"/>
      <c r="B949" s="365"/>
      <c r="C949" s="365"/>
      <c r="D949" s="365"/>
      <c r="E949" s="365"/>
      <c r="F949" s="365"/>
      <c r="G949" s="365"/>
      <c r="H949" s="365"/>
      <c r="I949" s="365"/>
      <c r="J949" s="365"/>
      <c r="K949" s="365"/>
      <c r="L949" s="365"/>
      <c r="M949" s="365"/>
      <c r="N949" s="365"/>
      <c r="O949" s="365"/>
      <c r="P949" s="365"/>
      <c r="Q949" s="365"/>
      <c r="R949" s="365"/>
      <c r="S949" s="365"/>
      <c r="T949" s="365"/>
      <c r="U949" s="365"/>
      <c r="V949" s="365"/>
      <c r="W949" s="365"/>
      <c r="X949" s="365"/>
      <c r="Y949" s="365"/>
      <c r="Z949" s="365"/>
      <c r="AA949" s="365"/>
    </row>
    <row r="950" spans="1:27" ht="12" customHeight="1" x14ac:dyDescent="0.25">
      <c r="A950" s="365"/>
      <c r="B950" s="365"/>
      <c r="C950" s="365"/>
      <c r="D950" s="365"/>
      <c r="E950" s="365"/>
      <c r="F950" s="365"/>
      <c r="G950" s="365"/>
      <c r="H950" s="365"/>
      <c r="I950" s="365"/>
      <c r="J950" s="365"/>
      <c r="K950" s="365"/>
      <c r="L950" s="365"/>
      <c r="M950" s="365"/>
      <c r="N950" s="365"/>
      <c r="O950" s="365"/>
      <c r="P950" s="365"/>
      <c r="Q950" s="365"/>
      <c r="R950" s="365"/>
      <c r="S950" s="365"/>
      <c r="T950" s="365"/>
      <c r="U950" s="365"/>
      <c r="V950" s="365"/>
      <c r="W950" s="365"/>
      <c r="X950" s="365"/>
      <c r="Y950" s="365"/>
      <c r="Z950" s="365"/>
      <c r="AA950" s="365"/>
    </row>
    <row r="951" spans="1:27" ht="12" customHeight="1" x14ac:dyDescent="0.25">
      <c r="A951" s="365"/>
      <c r="B951" s="365"/>
      <c r="C951" s="365"/>
      <c r="D951" s="365"/>
      <c r="E951" s="365"/>
      <c r="F951" s="365"/>
      <c r="G951" s="365"/>
      <c r="H951" s="365"/>
      <c r="I951" s="365"/>
      <c r="J951" s="365"/>
      <c r="K951" s="365"/>
      <c r="L951" s="365"/>
      <c r="M951" s="365"/>
      <c r="N951" s="365"/>
      <c r="O951" s="365"/>
      <c r="P951" s="365"/>
      <c r="Q951" s="365"/>
      <c r="R951" s="365"/>
      <c r="S951" s="365"/>
      <c r="T951" s="365"/>
      <c r="U951" s="365"/>
      <c r="V951" s="365"/>
      <c r="W951" s="365"/>
      <c r="X951" s="365"/>
      <c r="Y951" s="365"/>
      <c r="Z951" s="365"/>
      <c r="AA951" s="365"/>
    </row>
    <row r="952" spans="1:27" ht="12" customHeight="1" x14ac:dyDescent="0.25">
      <c r="A952" s="365"/>
      <c r="B952" s="365"/>
      <c r="C952" s="365"/>
      <c r="D952" s="365"/>
      <c r="E952" s="365"/>
      <c r="F952" s="365"/>
      <c r="G952" s="365"/>
      <c r="H952" s="365"/>
      <c r="I952" s="365"/>
      <c r="J952" s="365"/>
      <c r="K952" s="365"/>
      <c r="L952" s="365"/>
      <c r="M952" s="365"/>
      <c r="N952" s="365"/>
      <c r="O952" s="365"/>
      <c r="P952" s="365"/>
      <c r="Q952" s="365"/>
      <c r="R952" s="365"/>
      <c r="S952" s="365"/>
      <c r="T952" s="365"/>
      <c r="U952" s="365"/>
      <c r="V952" s="365"/>
      <c r="W952" s="365"/>
      <c r="X952" s="365"/>
      <c r="Y952" s="365"/>
      <c r="Z952" s="365"/>
      <c r="AA952" s="365"/>
    </row>
    <row r="953" spans="1:27" ht="12" customHeight="1" x14ac:dyDescent="0.25">
      <c r="A953" s="365"/>
      <c r="B953" s="365"/>
      <c r="C953" s="365"/>
      <c r="D953" s="365"/>
      <c r="E953" s="365"/>
      <c r="F953" s="365"/>
      <c r="G953" s="365"/>
      <c r="H953" s="365"/>
      <c r="I953" s="365"/>
      <c r="J953" s="365"/>
      <c r="K953" s="365"/>
      <c r="L953" s="365"/>
      <c r="M953" s="365"/>
      <c r="N953" s="365"/>
      <c r="O953" s="365"/>
      <c r="P953" s="365"/>
      <c r="Q953" s="365"/>
      <c r="R953" s="365"/>
      <c r="S953" s="365"/>
      <c r="T953" s="365"/>
      <c r="U953" s="365"/>
      <c r="V953" s="365"/>
      <c r="W953" s="365"/>
      <c r="X953" s="365"/>
      <c r="Y953" s="365"/>
      <c r="Z953" s="365"/>
      <c r="AA953" s="365"/>
    </row>
    <row r="954" spans="1:27" ht="12" customHeight="1" x14ac:dyDescent="0.25">
      <c r="A954" s="365"/>
      <c r="B954" s="365"/>
      <c r="C954" s="365"/>
      <c r="D954" s="365"/>
      <c r="E954" s="365"/>
      <c r="F954" s="365"/>
      <c r="G954" s="365"/>
      <c r="H954" s="365"/>
      <c r="I954" s="365"/>
      <c r="J954" s="365"/>
      <c r="K954" s="365"/>
      <c r="L954" s="365"/>
      <c r="M954" s="365"/>
      <c r="N954" s="365"/>
      <c r="O954" s="365"/>
      <c r="P954" s="365"/>
      <c r="Q954" s="365"/>
      <c r="R954" s="365"/>
      <c r="S954" s="365"/>
      <c r="T954" s="365"/>
      <c r="U954" s="365"/>
      <c r="V954" s="365"/>
      <c r="W954" s="365"/>
      <c r="X954" s="365"/>
      <c r="Y954" s="365"/>
      <c r="Z954" s="365"/>
      <c r="AA954" s="365"/>
    </row>
    <row r="955" spans="1:27" ht="12" customHeight="1" x14ac:dyDescent="0.25">
      <c r="A955" s="365"/>
      <c r="B955" s="365"/>
      <c r="C955" s="365"/>
      <c r="D955" s="365"/>
      <c r="E955" s="365"/>
      <c r="F955" s="365"/>
      <c r="G955" s="365"/>
      <c r="H955" s="365"/>
      <c r="I955" s="365"/>
      <c r="J955" s="365"/>
      <c r="K955" s="365"/>
      <c r="L955" s="365"/>
      <c r="M955" s="365"/>
      <c r="N955" s="365"/>
      <c r="O955" s="365"/>
      <c r="P955" s="365"/>
      <c r="Q955" s="365"/>
      <c r="R955" s="365"/>
      <c r="S955" s="365"/>
      <c r="T955" s="365"/>
      <c r="U955" s="365"/>
      <c r="V955" s="365"/>
      <c r="W955" s="365"/>
      <c r="X955" s="365"/>
      <c r="Y955" s="365"/>
      <c r="Z955" s="365"/>
      <c r="AA955" s="365"/>
    </row>
    <row r="956" spans="1:27" ht="12" customHeight="1" x14ac:dyDescent="0.25">
      <c r="A956" s="365"/>
      <c r="B956" s="365"/>
      <c r="C956" s="365"/>
      <c r="D956" s="365"/>
      <c r="E956" s="365"/>
      <c r="F956" s="365"/>
      <c r="G956" s="365"/>
      <c r="H956" s="365"/>
      <c r="I956" s="365"/>
      <c r="J956" s="365"/>
      <c r="K956" s="365"/>
      <c r="L956" s="365"/>
      <c r="M956" s="365"/>
      <c r="N956" s="365"/>
      <c r="O956" s="365"/>
      <c r="P956" s="365"/>
      <c r="Q956" s="365"/>
      <c r="R956" s="365"/>
      <c r="S956" s="365"/>
      <c r="T956" s="365"/>
      <c r="U956" s="365"/>
      <c r="V956" s="365"/>
      <c r="W956" s="365"/>
      <c r="X956" s="365"/>
      <c r="Y956" s="365"/>
      <c r="Z956" s="365"/>
      <c r="AA956" s="365"/>
    </row>
    <row r="957" spans="1:27" ht="12" customHeight="1" x14ac:dyDescent="0.25">
      <c r="A957" s="365"/>
      <c r="B957" s="365"/>
      <c r="C957" s="365"/>
      <c r="D957" s="365"/>
      <c r="E957" s="365"/>
      <c r="F957" s="365"/>
      <c r="G957" s="365"/>
      <c r="H957" s="365"/>
      <c r="I957" s="365"/>
      <c r="J957" s="365"/>
      <c r="K957" s="365"/>
      <c r="L957" s="365"/>
      <c r="M957" s="365"/>
      <c r="N957" s="365"/>
      <c r="O957" s="365"/>
      <c r="P957" s="365"/>
      <c r="Q957" s="365"/>
      <c r="R957" s="365"/>
      <c r="S957" s="365"/>
      <c r="T957" s="365"/>
      <c r="U957" s="365"/>
      <c r="V957" s="365"/>
      <c r="W957" s="365"/>
      <c r="X957" s="365"/>
      <c r="Y957" s="365"/>
      <c r="Z957" s="365"/>
      <c r="AA957" s="365"/>
    </row>
    <row r="958" spans="1:27" ht="12" customHeight="1" x14ac:dyDescent="0.25">
      <c r="A958" s="365"/>
      <c r="B958" s="365"/>
      <c r="C958" s="365"/>
      <c r="D958" s="365"/>
      <c r="E958" s="365"/>
      <c r="F958" s="365"/>
      <c r="G958" s="365"/>
      <c r="H958" s="365"/>
      <c r="I958" s="365"/>
      <c r="J958" s="365"/>
      <c r="K958" s="365"/>
      <c r="L958" s="365"/>
      <c r="M958" s="365"/>
      <c r="N958" s="365"/>
      <c r="O958" s="365"/>
      <c r="P958" s="365"/>
      <c r="Q958" s="365"/>
      <c r="R958" s="365"/>
      <c r="S958" s="365"/>
      <c r="T958" s="365"/>
      <c r="U958" s="365"/>
      <c r="V958" s="365"/>
      <c r="W958" s="365"/>
      <c r="X958" s="365"/>
      <c r="Y958" s="365"/>
      <c r="Z958" s="365"/>
      <c r="AA958" s="365"/>
    </row>
    <row r="959" spans="1:27" ht="12" customHeight="1" x14ac:dyDescent="0.25">
      <c r="A959" s="365"/>
      <c r="B959" s="365"/>
      <c r="C959" s="365"/>
      <c r="D959" s="365"/>
      <c r="E959" s="365"/>
      <c r="F959" s="365"/>
      <c r="G959" s="365"/>
      <c r="H959" s="365"/>
      <c r="I959" s="365"/>
      <c r="J959" s="365"/>
      <c r="K959" s="365"/>
      <c r="L959" s="365"/>
      <c r="M959" s="365"/>
      <c r="N959" s="365"/>
      <c r="O959" s="365"/>
      <c r="P959" s="365"/>
      <c r="Q959" s="365"/>
      <c r="R959" s="365"/>
      <c r="S959" s="365"/>
      <c r="T959" s="365"/>
      <c r="U959" s="365"/>
      <c r="V959" s="365"/>
      <c r="W959" s="365"/>
      <c r="X959" s="365"/>
      <c r="Y959" s="365"/>
      <c r="Z959" s="365"/>
      <c r="AA959" s="365"/>
    </row>
    <row r="960" spans="1:27" ht="12" customHeight="1" x14ac:dyDescent="0.25">
      <c r="A960" s="365"/>
      <c r="B960" s="365"/>
      <c r="C960" s="365"/>
      <c r="D960" s="365"/>
      <c r="E960" s="365"/>
      <c r="F960" s="365"/>
      <c r="G960" s="365"/>
      <c r="H960" s="365"/>
      <c r="I960" s="365"/>
      <c r="J960" s="365"/>
      <c r="K960" s="365"/>
      <c r="L960" s="365"/>
      <c r="M960" s="365"/>
      <c r="N960" s="365"/>
      <c r="O960" s="365"/>
      <c r="P960" s="365"/>
      <c r="Q960" s="365"/>
      <c r="R960" s="365"/>
      <c r="S960" s="365"/>
      <c r="T960" s="365"/>
      <c r="U960" s="365"/>
      <c r="V960" s="365"/>
      <c r="W960" s="365"/>
      <c r="X960" s="365"/>
      <c r="Y960" s="365"/>
      <c r="Z960" s="365"/>
      <c r="AA960" s="365"/>
    </row>
    <row r="961" spans="1:27" ht="12" customHeight="1" x14ac:dyDescent="0.25">
      <c r="A961" s="365"/>
      <c r="B961" s="365"/>
      <c r="C961" s="365"/>
      <c r="D961" s="365"/>
      <c r="E961" s="365"/>
      <c r="F961" s="365"/>
      <c r="G961" s="365"/>
      <c r="H961" s="365"/>
      <c r="I961" s="365"/>
      <c r="J961" s="365"/>
      <c r="K961" s="365"/>
      <c r="L961" s="365"/>
      <c r="M961" s="365"/>
      <c r="N961" s="365"/>
      <c r="O961" s="365"/>
      <c r="P961" s="365"/>
      <c r="Q961" s="365"/>
      <c r="R961" s="365"/>
      <c r="S961" s="365"/>
      <c r="T961" s="365"/>
      <c r="U961" s="365"/>
      <c r="V961" s="365"/>
      <c r="W961" s="365"/>
      <c r="X961" s="365"/>
      <c r="Y961" s="365"/>
      <c r="Z961" s="365"/>
      <c r="AA961" s="365"/>
    </row>
    <row r="962" spans="1:27" ht="12" customHeight="1" x14ac:dyDescent="0.25">
      <c r="A962" s="365"/>
      <c r="B962" s="365"/>
      <c r="C962" s="365"/>
      <c r="D962" s="365"/>
      <c r="E962" s="365"/>
      <c r="F962" s="365"/>
      <c r="G962" s="365"/>
      <c r="H962" s="365"/>
      <c r="I962" s="365"/>
      <c r="J962" s="365"/>
      <c r="K962" s="365"/>
      <c r="L962" s="365"/>
      <c r="M962" s="365"/>
      <c r="N962" s="365"/>
      <c r="O962" s="365"/>
      <c r="P962" s="365"/>
      <c r="Q962" s="365"/>
      <c r="R962" s="365"/>
      <c r="S962" s="365"/>
      <c r="T962" s="365"/>
      <c r="U962" s="365"/>
      <c r="V962" s="365"/>
      <c r="W962" s="365"/>
      <c r="X962" s="365"/>
      <c r="Y962" s="365"/>
      <c r="Z962" s="365"/>
      <c r="AA962" s="365"/>
    </row>
    <row r="963" spans="1:27" ht="12" customHeight="1" x14ac:dyDescent="0.25">
      <c r="A963" s="365"/>
      <c r="B963" s="365"/>
      <c r="C963" s="365"/>
      <c r="D963" s="365"/>
      <c r="E963" s="365"/>
      <c r="F963" s="365"/>
      <c r="G963" s="365"/>
      <c r="H963" s="365"/>
      <c r="I963" s="365"/>
      <c r="J963" s="365"/>
      <c r="K963" s="365"/>
      <c r="L963" s="365"/>
      <c r="M963" s="365"/>
      <c r="N963" s="365"/>
      <c r="O963" s="365"/>
      <c r="P963" s="365"/>
      <c r="Q963" s="365"/>
      <c r="R963" s="365"/>
      <c r="S963" s="365"/>
      <c r="T963" s="365"/>
      <c r="U963" s="365"/>
      <c r="V963" s="365"/>
      <c r="W963" s="365"/>
      <c r="X963" s="365"/>
      <c r="Y963" s="365"/>
      <c r="Z963" s="365"/>
      <c r="AA963" s="365"/>
    </row>
    <row r="964" spans="1:27" ht="12" customHeight="1" x14ac:dyDescent="0.25">
      <c r="A964" s="365"/>
      <c r="B964" s="365"/>
      <c r="C964" s="365"/>
      <c r="D964" s="365"/>
      <c r="E964" s="365"/>
      <c r="F964" s="365"/>
      <c r="G964" s="365"/>
      <c r="H964" s="365"/>
      <c r="I964" s="365"/>
      <c r="J964" s="365"/>
      <c r="K964" s="365"/>
      <c r="L964" s="365"/>
      <c r="M964" s="365"/>
      <c r="N964" s="365"/>
      <c r="O964" s="365"/>
      <c r="P964" s="365"/>
      <c r="Q964" s="365"/>
      <c r="R964" s="365"/>
      <c r="S964" s="365"/>
      <c r="T964" s="365"/>
      <c r="U964" s="365"/>
      <c r="V964" s="365"/>
      <c r="W964" s="365"/>
      <c r="X964" s="365"/>
      <c r="Y964" s="365"/>
      <c r="Z964" s="365"/>
      <c r="AA964" s="365"/>
    </row>
    <row r="965" spans="1:27" ht="12" customHeight="1" x14ac:dyDescent="0.25">
      <c r="A965" s="365"/>
      <c r="B965" s="365"/>
      <c r="C965" s="365"/>
      <c r="D965" s="365"/>
      <c r="E965" s="365"/>
      <c r="F965" s="365"/>
      <c r="G965" s="365"/>
      <c r="H965" s="365"/>
      <c r="I965" s="365"/>
      <c r="J965" s="365"/>
      <c r="K965" s="365"/>
      <c r="L965" s="365"/>
      <c r="M965" s="365"/>
      <c r="N965" s="365"/>
      <c r="O965" s="365"/>
      <c r="P965" s="365"/>
      <c r="Q965" s="365"/>
      <c r="R965" s="365"/>
      <c r="S965" s="365"/>
      <c r="T965" s="365"/>
      <c r="U965" s="365"/>
      <c r="V965" s="365"/>
      <c r="W965" s="365"/>
      <c r="X965" s="365"/>
      <c r="Y965" s="365"/>
      <c r="Z965" s="365"/>
      <c r="AA965" s="365"/>
    </row>
    <row r="966" spans="1:27" ht="12" customHeight="1" x14ac:dyDescent="0.25">
      <c r="A966" s="365"/>
      <c r="B966" s="365"/>
      <c r="C966" s="365"/>
      <c r="D966" s="365"/>
      <c r="E966" s="365"/>
      <c r="F966" s="365"/>
      <c r="G966" s="365"/>
      <c r="H966" s="365"/>
      <c r="I966" s="365"/>
      <c r="J966" s="365"/>
      <c r="K966" s="365"/>
      <c r="L966" s="365"/>
      <c r="M966" s="365"/>
      <c r="N966" s="365"/>
      <c r="O966" s="365"/>
      <c r="P966" s="365"/>
      <c r="Q966" s="365"/>
      <c r="R966" s="365"/>
      <c r="S966" s="365"/>
      <c r="T966" s="365"/>
      <c r="U966" s="365"/>
      <c r="V966" s="365"/>
      <c r="W966" s="365"/>
      <c r="X966" s="365"/>
      <c r="Y966" s="365"/>
      <c r="Z966" s="365"/>
      <c r="AA966" s="365"/>
    </row>
    <row r="967" spans="1:27" ht="12" customHeight="1" x14ac:dyDescent="0.25">
      <c r="A967" s="365"/>
      <c r="B967" s="365"/>
      <c r="C967" s="365"/>
      <c r="D967" s="365"/>
      <c r="E967" s="365"/>
      <c r="F967" s="365"/>
      <c r="G967" s="365"/>
      <c r="H967" s="365"/>
      <c r="I967" s="365"/>
      <c r="J967" s="365"/>
      <c r="K967" s="365"/>
      <c r="L967" s="365"/>
      <c r="M967" s="365"/>
      <c r="N967" s="365"/>
      <c r="O967" s="365"/>
      <c r="P967" s="365"/>
      <c r="Q967" s="365"/>
      <c r="R967" s="365"/>
      <c r="S967" s="365"/>
      <c r="T967" s="365"/>
      <c r="U967" s="365"/>
      <c r="V967" s="365"/>
      <c r="W967" s="365"/>
      <c r="X967" s="365"/>
      <c r="Y967" s="365"/>
      <c r="Z967" s="365"/>
      <c r="AA967" s="365"/>
    </row>
    <row r="968" spans="1:27" ht="12" customHeight="1" x14ac:dyDescent="0.25">
      <c r="F968" s="365"/>
      <c r="G968" s="365"/>
      <c r="H968" s="365"/>
      <c r="I968" s="365"/>
      <c r="J968" s="365"/>
      <c r="K968" s="365"/>
      <c r="L968" s="365"/>
      <c r="M968" s="365"/>
      <c r="N968" s="365"/>
      <c r="O968" s="365"/>
      <c r="P968" s="365"/>
      <c r="Q968" s="365"/>
      <c r="R968" s="365"/>
      <c r="S968" s="365"/>
      <c r="T968" s="365"/>
      <c r="U968" s="365"/>
      <c r="V968" s="365"/>
      <c r="W968" s="365"/>
      <c r="X968" s="365"/>
      <c r="Y968" s="365"/>
      <c r="Z968" s="365"/>
      <c r="AA968" s="365"/>
    </row>
    <row r="969" spans="1:27" ht="12" customHeight="1" x14ac:dyDescent="0.25">
      <c r="F969" s="365"/>
      <c r="G969" s="365"/>
      <c r="H969" s="365"/>
      <c r="I969" s="365"/>
      <c r="J969" s="365"/>
      <c r="K969" s="365"/>
      <c r="L969" s="365"/>
      <c r="M969" s="365"/>
      <c r="N969" s="365"/>
      <c r="O969" s="365"/>
      <c r="P969" s="365"/>
      <c r="Q969" s="365"/>
      <c r="R969" s="365"/>
      <c r="S969" s="365"/>
      <c r="T969" s="365"/>
      <c r="U969" s="365"/>
      <c r="V969" s="365"/>
      <c r="W969" s="365"/>
      <c r="X969" s="365"/>
      <c r="Y969" s="365"/>
      <c r="Z969" s="365"/>
      <c r="AA969" s="365"/>
    </row>
    <row r="970" spans="1:27" ht="12" customHeight="1" x14ac:dyDescent="0.25">
      <c r="F970" s="365"/>
      <c r="G970" s="365"/>
      <c r="H970" s="365"/>
      <c r="I970" s="365"/>
      <c r="J970" s="365"/>
      <c r="K970" s="365"/>
      <c r="L970" s="365"/>
      <c r="M970" s="365"/>
      <c r="N970" s="365"/>
      <c r="O970" s="365"/>
      <c r="P970" s="365"/>
      <c r="Q970" s="365"/>
      <c r="R970" s="365"/>
      <c r="S970" s="365"/>
      <c r="T970" s="365"/>
      <c r="U970" s="365"/>
      <c r="V970" s="365"/>
      <c r="W970" s="365"/>
      <c r="X970" s="365"/>
      <c r="Y970" s="365"/>
      <c r="Z970" s="365"/>
      <c r="AA970" s="365"/>
    </row>
    <row r="971" spans="1:27" ht="12" customHeight="1" x14ac:dyDescent="0.25">
      <c r="F971" s="365"/>
      <c r="G971" s="365"/>
      <c r="H971" s="365"/>
      <c r="I971" s="365"/>
      <c r="J971" s="365"/>
      <c r="K971" s="365"/>
      <c r="L971" s="365"/>
      <c r="M971" s="365"/>
      <c r="N971" s="365"/>
      <c r="O971" s="365"/>
      <c r="P971" s="365"/>
      <c r="Q971" s="365"/>
      <c r="R971" s="365"/>
      <c r="S971" s="365"/>
      <c r="T971" s="365"/>
      <c r="U971" s="365"/>
      <c r="V971" s="365"/>
      <c r="W971" s="365"/>
      <c r="X971" s="365"/>
      <c r="Y971" s="365"/>
      <c r="Z971" s="365"/>
      <c r="AA971" s="365"/>
    </row>
    <row r="972" spans="1:27" ht="12" customHeight="1" x14ac:dyDescent="0.25">
      <c r="F972" s="365"/>
      <c r="G972" s="365"/>
      <c r="H972" s="365"/>
      <c r="I972" s="365"/>
      <c r="J972" s="365"/>
      <c r="K972" s="365"/>
      <c r="L972" s="365"/>
      <c r="M972" s="365"/>
      <c r="N972" s="365"/>
      <c r="O972" s="365"/>
      <c r="P972" s="365"/>
      <c r="Q972" s="365"/>
      <c r="R972" s="365"/>
      <c r="S972" s="365"/>
      <c r="T972" s="365"/>
      <c r="U972" s="365"/>
      <c r="V972" s="365"/>
      <c r="W972" s="365"/>
      <c r="X972" s="365"/>
      <c r="Y972" s="365"/>
      <c r="Z972" s="365"/>
      <c r="AA972" s="365"/>
    </row>
    <row r="973" spans="1:27" ht="12" customHeight="1" x14ac:dyDescent="0.25">
      <c r="F973" s="365"/>
      <c r="G973" s="365"/>
      <c r="H973" s="365"/>
      <c r="I973" s="365"/>
      <c r="J973" s="365"/>
      <c r="K973" s="365"/>
      <c r="L973" s="365"/>
      <c r="M973" s="365"/>
      <c r="N973" s="365"/>
      <c r="O973" s="365"/>
      <c r="P973" s="365"/>
      <c r="Q973" s="365"/>
      <c r="R973" s="365"/>
      <c r="S973" s="365"/>
      <c r="T973" s="365"/>
      <c r="U973" s="365"/>
      <c r="V973" s="365"/>
      <c r="W973" s="365"/>
      <c r="X973" s="365"/>
      <c r="Y973" s="365"/>
      <c r="Z973" s="365"/>
      <c r="AA973" s="365"/>
    </row>
    <row r="974" spans="1:27" ht="12" customHeight="1" x14ac:dyDescent="0.25">
      <c r="F974" s="365"/>
      <c r="G974" s="365"/>
      <c r="H974" s="365"/>
      <c r="I974" s="365"/>
      <c r="J974" s="365"/>
      <c r="K974" s="365"/>
      <c r="L974" s="365"/>
      <c r="M974" s="365"/>
      <c r="N974" s="365"/>
      <c r="O974" s="365"/>
      <c r="P974" s="365"/>
      <c r="Q974" s="365"/>
      <c r="R974" s="365"/>
      <c r="S974" s="365"/>
      <c r="T974" s="365"/>
      <c r="U974" s="365"/>
      <c r="V974" s="365"/>
      <c r="W974" s="365"/>
      <c r="X974" s="365"/>
      <c r="Y974" s="365"/>
      <c r="Z974" s="365"/>
      <c r="AA974" s="365"/>
    </row>
    <row r="975" spans="1:27" ht="12" customHeight="1" x14ac:dyDescent="0.25">
      <c r="F975" s="365"/>
      <c r="G975" s="365"/>
      <c r="H975" s="365"/>
      <c r="I975" s="365"/>
      <c r="J975" s="365"/>
      <c r="K975" s="365"/>
      <c r="L975" s="365"/>
      <c r="M975" s="365"/>
      <c r="N975" s="365"/>
      <c r="O975" s="365"/>
      <c r="P975" s="365"/>
      <c r="Q975" s="365"/>
      <c r="R975" s="365"/>
      <c r="S975" s="365"/>
      <c r="T975" s="365"/>
      <c r="U975" s="365"/>
      <c r="V975" s="365"/>
      <c r="W975" s="365"/>
      <c r="X975" s="365"/>
      <c r="Y975" s="365"/>
      <c r="Z975" s="365"/>
      <c r="AA975" s="365"/>
    </row>
    <row r="976" spans="1:27" ht="12" customHeight="1" x14ac:dyDescent="0.25">
      <c r="F976" s="365"/>
      <c r="G976" s="365"/>
      <c r="H976" s="365"/>
      <c r="I976" s="365"/>
      <c r="J976" s="365"/>
      <c r="K976" s="365"/>
      <c r="L976" s="365"/>
      <c r="M976" s="365"/>
      <c r="N976" s="365"/>
      <c r="O976" s="365"/>
      <c r="P976" s="365"/>
      <c r="Q976" s="365"/>
      <c r="R976" s="365"/>
      <c r="S976" s="365"/>
      <c r="T976" s="365"/>
      <c r="U976" s="365"/>
      <c r="V976" s="365"/>
      <c r="W976" s="365"/>
      <c r="X976" s="365"/>
      <c r="Y976" s="365"/>
      <c r="Z976" s="365"/>
      <c r="AA976" s="365"/>
    </row>
    <row r="977" spans="6:27" ht="12" customHeight="1" x14ac:dyDescent="0.25">
      <c r="F977" s="365"/>
      <c r="G977" s="365"/>
      <c r="H977" s="365"/>
      <c r="I977" s="365"/>
      <c r="J977" s="365"/>
      <c r="K977" s="365"/>
      <c r="L977" s="365"/>
      <c r="M977" s="365"/>
      <c r="N977" s="365"/>
      <c r="O977" s="365"/>
      <c r="P977" s="365"/>
      <c r="Q977" s="365"/>
      <c r="R977" s="365"/>
      <c r="S977" s="365"/>
      <c r="T977" s="365"/>
      <c r="U977" s="365"/>
      <c r="V977" s="365"/>
      <c r="W977" s="365"/>
      <c r="X977" s="365"/>
      <c r="Y977" s="365"/>
      <c r="Z977" s="365"/>
      <c r="AA977" s="365"/>
    </row>
    <row r="978" spans="6:27" ht="12" customHeight="1" x14ac:dyDescent="0.25">
      <c r="F978" s="365"/>
      <c r="G978" s="365"/>
      <c r="H978" s="365"/>
      <c r="I978" s="365"/>
      <c r="J978" s="365"/>
      <c r="K978" s="365"/>
      <c r="L978" s="365"/>
      <c r="M978" s="365"/>
      <c r="N978" s="365"/>
      <c r="O978" s="365"/>
      <c r="P978" s="365"/>
      <c r="Q978" s="365"/>
      <c r="R978" s="365"/>
      <c r="S978" s="365"/>
      <c r="T978" s="365"/>
      <c r="U978" s="365"/>
      <c r="V978" s="365"/>
      <c r="W978" s="365"/>
      <c r="X978" s="365"/>
      <c r="Y978" s="365"/>
      <c r="Z978" s="365"/>
      <c r="AA978" s="365"/>
    </row>
    <row r="979" spans="6:27" ht="12" customHeight="1" x14ac:dyDescent="0.25">
      <c r="F979" s="365"/>
      <c r="G979" s="365"/>
      <c r="H979" s="365"/>
      <c r="I979" s="365"/>
      <c r="J979" s="365"/>
      <c r="K979" s="365"/>
      <c r="L979" s="365"/>
      <c r="M979" s="365"/>
      <c r="N979" s="365"/>
      <c r="O979" s="365"/>
      <c r="P979" s="365"/>
      <c r="Q979" s="365"/>
      <c r="R979" s="365"/>
      <c r="S979" s="365"/>
      <c r="T979" s="365"/>
      <c r="U979" s="365"/>
      <c r="V979" s="365"/>
      <c r="W979" s="365"/>
      <c r="X979" s="365"/>
      <c r="Y979" s="365"/>
      <c r="Z979" s="365"/>
      <c r="AA979" s="365"/>
    </row>
    <row r="980" spans="6:27" ht="12" customHeight="1" x14ac:dyDescent="0.25">
      <c r="F980" s="365"/>
      <c r="G980" s="365"/>
      <c r="H980" s="365"/>
      <c r="I980" s="365"/>
      <c r="J980" s="365"/>
      <c r="K980" s="365"/>
      <c r="L980" s="365"/>
      <c r="M980" s="365"/>
      <c r="N980" s="365"/>
      <c r="O980" s="365"/>
      <c r="P980" s="365"/>
      <c r="Q980" s="365"/>
      <c r="R980" s="365"/>
      <c r="S980" s="365"/>
      <c r="T980" s="365"/>
      <c r="U980" s="365"/>
      <c r="V980" s="365"/>
      <c r="W980" s="365"/>
      <c r="X980" s="365"/>
      <c r="Y980" s="365"/>
      <c r="Z980" s="365"/>
      <c r="AA980" s="365"/>
    </row>
    <row r="981" spans="6:27" ht="12" customHeight="1" x14ac:dyDescent="0.25">
      <c r="F981" s="365"/>
      <c r="G981" s="365"/>
      <c r="H981" s="365"/>
      <c r="I981" s="365"/>
      <c r="J981" s="365"/>
      <c r="K981" s="365"/>
      <c r="L981" s="365"/>
      <c r="M981" s="365"/>
      <c r="N981" s="365"/>
      <c r="O981" s="365"/>
      <c r="P981" s="365"/>
      <c r="Q981" s="365"/>
      <c r="R981" s="365"/>
      <c r="S981" s="365"/>
      <c r="T981" s="365"/>
      <c r="U981" s="365"/>
      <c r="V981" s="365"/>
      <c r="W981" s="365"/>
      <c r="X981" s="365"/>
      <c r="Y981" s="365"/>
      <c r="Z981" s="365"/>
      <c r="AA981" s="365"/>
    </row>
    <row r="982" spans="6:27" ht="12" customHeight="1" x14ac:dyDescent="0.25">
      <c r="F982" s="365"/>
      <c r="G982" s="365"/>
      <c r="H982" s="365"/>
      <c r="I982" s="365"/>
      <c r="J982" s="365"/>
      <c r="K982" s="365"/>
      <c r="L982" s="365"/>
      <c r="M982" s="365"/>
      <c r="N982" s="365"/>
      <c r="O982" s="365"/>
      <c r="P982" s="365"/>
      <c r="Q982" s="365"/>
      <c r="R982" s="365"/>
      <c r="S982" s="365"/>
      <c r="T982" s="365"/>
      <c r="U982" s="365"/>
      <c r="V982" s="365"/>
      <c r="W982" s="365"/>
      <c r="X982" s="365"/>
      <c r="Y982" s="365"/>
      <c r="Z982" s="365"/>
      <c r="AA982" s="365"/>
    </row>
    <row r="983" spans="6:27" ht="12" customHeight="1" x14ac:dyDescent="0.25">
      <c r="F983" s="365"/>
      <c r="G983" s="365"/>
      <c r="H983" s="365"/>
      <c r="I983" s="365"/>
      <c r="J983" s="365"/>
      <c r="K983" s="365"/>
      <c r="L983" s="365"/>
      <c r="M983" s="365"/>
      <c r="N983" s="365"/>
      <c r="O983" s="365"/>
      <c r="P983" s="365"/>
      <c r="Q983" s="365"/>
      <c r="R983" s="365"/>
      <c r="S983" s="365"/>
      <c r="T983" s="365"/>
      <c r="U983" s="365"/>
      <c r="V983" s="365"/>
      <c r="W983" s="365"/>
      <c r="X983" s="365"/>
      <c r="Y983" s="365"/>
      <c r="Z983" s="365"/>
      <c r="AA983" s="365"/>
    </row>
    <row r="984" spans="6:27" ht="12" customHeight="1" x14ac:dyDescent="0.25">
      <c r="F984" s="365"/>
      <c r="G984" s="365"/>
      <c r="H984" s="365"/>
      <c r="I984" s="365"/>
      <c r="J984" s="365"/>
      <c r="K984" s="365"/>
      <c r="L984" s="365"/>
      <c r="M984" s="365"/>
      <c r="N984" s="365"/>
      <c r="O984" s="365"/>
      <c r="P984" s="365"/>
      <c r="Q984" s="365"/>
      <c r="R984" s="365"/>
      <c r="S984" s="365"/>
      <c r="T984" s="365"/>
      <c r="U984" s="365"/>
      <c r="V984" s="365"/>
      <c r="W984" s="365"/>
      <c r="X984" s="365"/>
      <c r="Y984" s="365"/>
      <c r="Z984" s="365"/>
      <c r="AA984" s="365"/>
    </row>
    <row r="985" spans="6:27" ht="12" customHeight="1" x14ac:dyDescent="0.25">
      <c r="F985" s="365"/>
      <c r="G985" s="365"/>
      <c r="H985" s="365"/>
      <c r="I985" s="365"/>
      <c r="J985" s="365"/>
      <c r="K985" s="365"/>
      <c r="L985" s="365"/>
      <c r="M985" s="365"/>
      <c r="N985" s="365"/>
      <c r="O985" s="365"/>
      <c r="P985" s="365"/>
      <c r="Q985" s="365"/>
      <c r="R985" s="365"/>
      <c r="S985" s="365"/>
      <c r="T985" s="365"/>
      <c r="U985" s="365"/>
      <c r="V985" s="365"/>
      <c r="W985" s="365"/>
      <c r="X985" s="365"/>
      <c r="Y985" s="365"/>
      <c r="Z985" s="365"/>
      <c r="AA985" s="365"/>
    </row>
    <row r="986" spans="6:27" ht="12" customHeight="1" x14ac:dyDescent="0.25">
      <c r="F986" s="365"/>
      <c r="G986" s="365"/>
      <c r="H986" s="365"/>
      <c r="I986" s="365"/>
      <c r="J986" s="365"/>
      <c r="K986" s="365"/>
      <c r="L986" s="365"/>
      <c r="M986" s="365"/>
      <c r="N986" s="365"/>
      <c r="O986" s="365"/>
      <c r="P986" s="365"/>
      <c r="Q986" s="365"/>
      <c r="R986" s="365"/>
      <c r="S986" s="365"/>
      <c r="T986" s="365"/>
      <c r="U986" s="365"/>
      <c r="V986" s="365"/>
      <c r="W986" s="365"/>
      <c r="X986" s="365"/>
      <c r="Y986" s="365"/>
      <c r="Z986" s="365"/>
      <c r="AA986" s="365"/>
    </row>
    <row r="987" spans="6:27" ht="12" customHeight="1" x14ac:dyDescent="0.25">
      <c r="F987" s="365"/>
      <c r="G987" s="365"/>
      <c r="H987" s="365"/>
      <c r="I987" s="365"/>
      <c r="J987" s="365"/>
      <c r="K987" s="365"/>
      <c r="L987" s="365"/>
      <c r="M987" s="365"/>
      <c r="N987" s="365"/>
      <c r="O987" s="365"/>
      <c r="P987" s="365"/>
      <c r="Q987" s="365"/>
      <c r="R987" s="365"/>
      <c r="S987" s="365"/>
      <c r="T987" s="365"/>
      <c r="U987" s="365"/>
      <c r="V987" s="365"/>
      <c r="W987" s="365"/>
      <c r="X987" s="365"/>
      <c r="Y987" s="365"/>
      <c r="Z987" s="365"/>
      <c r="AA987" s="365"/>
    </row>
    <row r="988" spans="6:27" ht="12" customHeight="1" x14ac:dyDescent="0.25">
      <c r="F988" s="365"/>
      <c r="G988" s="365"/>
      <c r="H988" s="365"/>
      <c r="I988" s="365"/>
      <c r="J988" s="365"/>
      <c r="K988" s="365"/>
      <c r="L988" s="365"/>
      <c r="M988" s="365"/>
      <c r="N988" s="365"/>
      <c r="O988" s="365"/>
      <c r="P988" s="365"/>
      <c r="Q988" s="365"/>
      <c r="R988" s="365"/>
      <c r="S988" s="365"/>
      <c r="T988" s="365"/>
      <c r="U988" s="365"/>
      <c r="V988" s="365"/>
      <c r="W988" s="365"/>
      <c r="X988" s="365"/>
      <c r="Y988" s="365"/>
      <c r="Z988" s="365"/>
      <c r="AA988" s="365"/>
    </row>
    <row r="989" spans="6:27" ht="12" customHeight="1" x14ac:dyDescent="0.25">
      <c r="F989" s="365"/>
      <c r="G989" s="365"/>
      <c r="H989" s="365"/>
      <c r="I989" s="365"/>
      <c r="J989" s="365"/>
      <c r="K989" s="365"/>
      <c r="L989" s="365"/>
      <c r="M989" s="365"/>
      <c r="N989" s="365"/>
      <c r="O989" s="365"/>
      <c r="P989" s="365"/>
      <c r="Q989" s="365"/>
      <c r="R989" s="365"/>
      <c r="S989" s="365"/>
      <c r="T989" s="365"/>
      <c r="U989" s="365"/>
      <c r="V989" s="365"/>
      <c r="W989" s="365"/>
      <c r="X989" s="365"/>
      <c r="Y989" s="365"/>
      <c r="Z989" s="365"/>
      <c r="AA989" s="365"/>
    </row>
    <row r="990" spans="6:27" ht="12" customHeight="1" x14ac:dyDescent="0.25">
      <c r="F990" s="365"/>
      <c r="G990" s="365"/>
      <c r="H990" s="365"/>
      <c r="I990" s="365"/>
      <c r="J990" s="365"/>
      <c r="K990" s="365"/>
      <c r="L990" s="365"/>
      <c r="M990" s="365"/>
      <c r="N990" s="365"/>
      <c r="O990" s="365"/>
      <c r="P990" s="365"/>
      <c r="Q990" s="365"/>
      <c r="R990" s="365"/>
      <c r="S990" s="365"/>
      <c r="T990" s="365"/>
      <c r="U990" s="365"/>
      <c r="V990" s="365"/>
      <c r="W990" s="365"/>
      <c r="X990" s="365"/>
      <c r="Y990" s="365"/>
      <c r="Z990" s="365"/>
      <c r="AA990" s="365"/>
    </row>
    <row r="991" spans="6:27" ht="12" customHeight="1" x14ac:dyDescent="0.25">
      <c r="F991" s="365"/>
      <c r="G991" s="365"/>
      <c r="H991" s="365"/>
      <c r="I991" s="365"/>
      <c r="J991" s="365"/>
      <c r="K991" s="365"/>
      <c r="L991" s="365"/>
      <c r="M991" s="365"/>
      <c r="N991" s="365"/>
      <c r="O991" s="365"/>
      <c r="P991" s="365"/>
      <c r="Q991" s="365"/>
      <c r="R991" s="365"/>
      <c r="S991" s="365"/>
      <c r="T991" s="365"/>
      <c r="U991" s="365"/>
      <c r="V991" s="365"/>
      <c r="W991" s="365"/>
      <c r="X991" s="365"/>
      <c r="Y991" s="365"/>
      <c r="Z991" s="365"/>
      <c r="AA991" s="365"/>
    </row>
    <row r="992" spans="6:27" ht="12" customHeight="1" x14ac:dyDescent="0.25">
      <c r="F992" s="365"/>
      <c r="G992" s="365"/>
      <c r="H992" s="365"/>
      <c r="I992" s="365"/>
      <c r="J992" s="365"/>
      <c r="K992" s="365"/>
      <c r="L992" s="365"/>
      <c r="M992" s="365"/>
      <c r="N992" s="365"/>
      <c r="O992" s="365"/>
      <c r="P992" s="365"/>
      <c r="Q992" s="365"/>
      <c r="R992" s="365"/>
      <c r="S992" s="365"/>
      <c r="T992" s="365"/>
      <c r="U992" s="365"/>
      <c r="V992" s="365"/>
      <c r="W992" s="365"/>
      <c r="X992" s="365"/>
      <c r="Y992" s="365"/>
      <c r="Z992" s="365"/>
      <c r="AA992" s="365"/>
    </row>
    <row r="993" spans="6:27" ht="12" customHeight="1" x14ac:dyDescent="0.25">
      <c r="F993" s="365"/>
      <c r="G993" s="365"/>
      <c r="H993" s="365"/>
      <c r="I993" s="365"/>
      <c r="J993" s="365"/>
      <c r="K993" s="365"/>
      <c r="L993" s="365"/>
      <c r="M993" s="365"/>
      <c r="N993" s="365"/>
      <c r="O993" s="365"/>
      <c r="P993" s="365"/>
      <c r="Q993" s="365"/>
      <c r="R993" s="365"/>
      <c r="S993" s="365"/>
      <c r="T993" s="365"/>
      <c r="U993" s="365"/>
      <c r="V993" s="365"/>
      <c r="W993" s="365"/>
      <c r="X993" s="365"/>
      <c r="Y993" s="365"/>
      <c r="Z993" s="365"/>
      <c r="AA993" s="365"/>
    </row>
    <row r="994" spans="6:27" ht="12" customHeight="1" x14ac:dyDescent="0.25">
      <c r="F994" s="365"/>
      <c r="G994" s="365"/>
      <c r="H994" s="365"/>
      <c r="I994" s="365"/>
      <c r="J994" s="365"/>
      <c r="K994" s="365"/>
      <c r="L994" s="365"/>
      <c r="M994" s="365"/>
      <c r="N994" s="365"/>
      <c r="O994" s="365"/>
      <c r="P994" s="365"/>
      <c r="Q994" s="365"/>
      <c r="R994" s="365"/>
      <c r="S994" s="365"/>
      <c r="T994" s="365"/>
      <c r="U994" s="365"/>
      <c r="V994" s="365"/>
      <c r="W994" s="365"/>
      <c r="X994" s="365"/>
      <c r="Y994" s="365"/>
      <c r="Z994" s="365"/>
      <c r="AA994" s="365"/>
    </row>
    <row r="995" spans="6:27" ht="12" customHeight="1" x14ac:dyDescent="0.25">
      <c r="F995" s="365"/>
      <c r="G995" s="365"/>
      <c r="H995" s="365"/>
      <c r="I995" s="365"/>
      <c r="J995" s="365"/>
      <c r="K995" s="365"/>
      <c r="L995" s="365"/>
      <c r="M995" s="365"/>
      <c r="N995" s="365"/>
      <c r="O995" s="365"/>
      <c r="P995" s="365"/>
      <c r="Q995" s="365"/>
      <c r="R995" s="365"/>
      <c r="S995" s="365"/>
      <c r="T995" s="365"/>
      <c r="U995" s="365"/>
      <c r="V995" s="365"/>
      <c r="W995" s="365"/>
      <c r="X995" s="365"/>
      <c r="Y995" s="365"/>
      <c r="Z995" s="365"/>
      <c r="AA995" s="365"/>
    </row>
    <row r="996" spans="6:27" ht="12" customHeight="1" x14ac:dyDescent="0.25">
      <c r="F996" s="365"/>
      <c r="G996" s="365"/>
      <c r="H996" s="365"/>
      <c r="I996" s="365"/>
      <c r="J996" s="365"/>
      <c r="K996" s="365"/>
      <c r="L996" s="365"/>
      <c r="M996" s="365"/>
      <c r="N996" s="365"/>
      <c r="O996" s="365"/>
      <c r="P996" s="365"/>
      <c r="Q996" s="365"/>
      <c r="R996" s="365"/>
      <c r="S996" s="365"/>
      <c r="T996" s="365"/>
      <c r="U996" s="365"/>
      <c r="V996" s="365"/>
      <c r="W996" s="365"/>
      <c r="X996" s="365"/>
      <c r="Y996" s="365"/>
      <c r="Z996" s="365"/>
      <c r="AA996" s="365"/>
    </row>
    <row r="997" spans="6:27" ht="12" customHeight="1" x14ac:dyDescent="0.25">
      <c r="F997" s="365"/>
      <c r="G997" s="365"/>
      <c r="H997" s="365"/>
      <c r="I997" s="365"/>
      <c r="J997" s="365"/>
      <c r="K997" s="365"/>
      <c r="L997" s="365"/>
      <c r="M997" s="365"/>
      <c r="N997" s="365"/>
      <c r="O997" s="365"/>
      <c r="P997" s="365"/>
      <c r="Q997" s="365"/>
      <c r="R997" s="365"/>
      <c r="S997" s="365"/>
      <c r="T997" s="365"/>
      <c r="U997" s="365"/>
      <c r="V997" s="365"/>
      <c r="W997" s="365"/>
      <c r="X997" s="365"/>
      <c r="Y997" s="365"/>
      <c r="Z997" s="365"/>
      <c r="AA997" s="365"/>
    </row>
    <row r="998" spans="6:27" ht="12" customHeight="1" x14ac:dyDescent="0.25">
      <c r="F998" s="365"/>
      <c r="G998" s="365"/>
      <c r="H998" s="365"/>
      <c r="I998" s="365"/>
      <c r="J998" s="365"/>
      <c r="K998" s="365"/>
      <c r="L998" s="365"/>
      <c r="M998" s="365"/>
      <c r="N998" s="365"/>
      <c r="O998" s="365"/>
      <c r="P998" s="365"/>
      <c r="Q998" s="365"/>
      <c r="R998" s="365"/>
      <c r="S998" s="365"/>
      <c r="T998" s="365"/>
      <c r="U998" s="365"/>
      <c r="V998" s="365"/>
      <c r="W998" s="365"/>
      <c r="X998" s="365"/>
      <c r="Y998" s="365"/>
      <c r="Z998" s="365"/>
      <c r="AA998" s="365"/>
    </row>
    <row r="999" spans="6:27" ht="12" customHeight="1" x14ac:dyDescent="0.25">
      <c r="F999" s="365"/>
      <c r="G999" s="365"/>
      <c r="H999" s="365"/>
      <c r="I999" s="365"/>
      <c r="J999" s="365"/>
      <c r="K999" s="365"/>
      <c r="L999" s="365"/>
      <c r="M999" s="365"/>
      <c r="N999" s="365"/>
      <c r="O999" s="365"/>
      <c r="P999" s="365"/>
      <c r="Q999" s="365"/>
      <c r="R999" s="365"/>
      <c r="S999" s="365"/>
      <c r="T999" s="365"/>
      <c r="U999" s="365"/>
      <c r="V999" s="365"/>
      <c r="W999" s="365"/>
      <c r="X999" s="365"/>
      <c r="Y999" s="365"/>
      <c r="Z999" s="365"/>
      <c r="AA999" s="365"/>
    </row>
    <row r="1000" spans="6:27" ht="12" customHeight="1" x14ac:dyDescent="0.25">
      <c r="F1000" s="365"/>
      <c r="G1000" s="365"/>
      <c r="H1000" s="365"/>
      <c r="I1000" s="365"/>
      <c r="J1000" s="365"/>
      <c r="K1000" s="365"/>
      <c r="L1000" s="365"/>
      <c r="M1000" s="365"/>
      <c r="N1000" s="365"/>
      <c r="O1000" s="365"/>
      <c r="P1000" s="365"/>
      <c r="Q1000" s="365"/>
      <c r="R1000" s="365"/>
      <c r="S1000" s="365"/>
      <c r="T1000" s="365"/>
      <c r="U1000" s="365"/>
      <c r="V1000" s="365"/>
      <c r="W1000" s="365"/>
      <c r="X1000" s="365"/>
      <c r="Y1000" s="365"/>
      <c r="Z1000" s="365"/>
      <c r="AA1000" s="365"/>
    </row>
    <row r="1001" spans="6:27" ht="12" customHeight="1" x14ac:dyDescent="0.25">
      <c r="F1001" s="365"/>
      <c r="G1001" s="365"/>
      <c r="H1001" s="365"/>
      <c r="I1001" s="365"/>
      <c r="J1001" s="365"/>
      <c r="K1001" s="365"/>
      <c r="L1001" s="365"/>
      <c r="M1001" s="365"/>
      <c r="N1001" s="365"/>
      <c r="O1001" s="365"/>
      <c r="P1001" s="365"/>
      <c r="Q1001" s="365"/>
      <c r="R1001" s="365"/>
      <c r="S1001" s="365"/>
      <c r="T1001" s="365"/>
      <c r="U1001" s="365"/>
      <c r="V1001" s="365"/>
      <c r="W1001" s="365"/>
      <c r="X1001" s="365"/>
      <c r="Y1001" s="365"/>
      <c r="Z1001" s="365"/>
      <c r="AA1001" s="365"/>
    </row>
    <row r="1002" spans="6:27" ht="12" customHeight="1" x14ac:dyDescent="0.25">
      <c r="F1002" s="365"/>
      <c r="G1002" s="365"/>
      <c r="H1002" s="365"/>
      <c r="I1002" s="365"/>
      <c r="J1002" s="365"/>
      <c r="K1002" s="365"/>
      <c r="L1002" s="365"/>
      <c r="M1002" s="365"/>
      <c r="N1002" s="365"/>
      <c r="O1002" s="365"/>
      <c r="P1002" s="365"/>
      <c r="Q1002" s="365"/>
      <c r="R1002" s="365"/>
      <c r="S1002" s="365"/>
      <c r="T1002" s="365"/>
      <c r="U1002" s="365"/>
      <c r="V1002" s="365"/>
      <c r="W1002" s="365"/>
      <c r="X1002" s="365"/>
      <c r="Y1002" s="365"/>
      <c r="Z1002" s="365"/>
      <c r="AA1002" s="365"/>
    </row>
    <row r="1003" spans="6:27" ht="12" customHeight="1" x14ac:dyDescent="0.25">
      <c r="F1003" s="365"/>
      <c r="G1003" s="365"/>
      <c r="H1003" s="365"/>
      <c r="I1003" s="365"/>
      <c r="J1003" s="365"/>
      <c r="K1003" s="365"/>
      <c r="L1003" s="365"/>
      <c r="M1003" s="365"/>
      <c r="N1003" s="365"/>
      <c r="O1003" s="365"/>
      <c r="P1003" s="365"/>
      <c r="Q1003" s="365"/>
      <c r="R1003" s="365"/>
      <c r="S1003" s="365"/>
      <c r="T1003" s="365"/>
      <c r="U1003" s="365"/>
      <c r="V1003" s="365"/>
      <c r="W1003" s="365"/>
      <c r="X1003" s="365"/>
      <c r="Y1003" s="365"/>
      <c r="Z1003" s="365"/>
      <c r="AA1003" s="365"/>
    </row>
    <row r="1004" spans="6:27" ht="12" customHeight="1" x14ac:dyDescent="0.25">
      <c r="F1004" s="365"/>
      <c r="G1004" s="365"/>
      <c r="H1004" s="365"/>
      <c r="I1004" s="365"/>
      <c r="J1004" s="365"/>
      <c r="K1004" s="365"/>
      <c r="L1004" s="365"/>
      <c r="M1004" s="365"/>
      <c r="N1004" s="365"/>
      <c r="O1004" s="365"/>
      <c r="P1004" s="365"/>
      <c r="Q1004" s="365"/>
      <c r="R1004" s="365"/>
      <c r="S1004" s="365"/>
      <c r="T1004" s="365"/>
      <c r="U1004" s="365"/>
      <c r="V1004" s="365"/>
      <c r="W1004" s="365"/>
      <c r="X1004" s="365"/>
      <c r="Y1004" s="365"/>
      <c r="Z1004" s="365"/>
      <c r="AA1004" s="365"/>
    </row>
    <row r="1005" spans="6:27" ht="12" customHeight="1" x14ac:dyDescent="0.25">
      <c r="F1005" s="365"/>
      <c r="G1005" s="365"/>
      <c r="H1005" s="365"/>
      <c r="I1005" s="365"/>
      <c r="J1005" s="365"/>
      <c r="K1005" s="365"/>
      <c r="L1005" s="365"/>
      <c r="M1005" s="365"/>
      <c r="N1005" s="365"/>
      <c r="O1005" s="365"/>
      <c r="P1005" s="365"/>
      <c r="Q1005" s="365"/>
      <c r="R1005" s="365"/>
      <c r="S1005" s="365"/>
      <c r="T1005" s="365"/>
      <c r="U1005" s="365"/>
      <c r="V1005" s="365"/>
      <c r="W1005" s="365"/>
      <c r="X1005" s="365"/>
      <c r="Y1005" s="365"/>
      <c r="Z1005" s="365"/>
      <c r="AA1005" s="365"/>
    </row>
    <row r="1006" spans="6:27" ht="12" customHeight="1" x14ac:dyDescent="0.25">
      <c r="F1006" s="365"/>
      <c r="G1006" s="365"/>
      <c r="H1006" s="365"/>
      <c r="I1006" s="365"/>
      <c r="J1006" s="365"/>
      <c r="K1006" s="365"/>
      <c r="L1006" s="365"/>
      <c r="M1006" s="365"/>
      <c r="N1006" s="365"/>
      <c r="O1006" s="365"/>
      <c r="P1006" s="365"/>
      <c r="Q1006" s="365"/>
      <c r="R1006" s="365"/>
      <c r="S1006" s="365"/>
      <c r="T1006" s="365"/>
      <c r="U1006" s="365"/>
      <c r="V1006" s="365"/>
      <c r="W1006" s="365"/>
      <c r="X1006" s="365"/>
      <c r="Y1006" s="365"/>
      <c r="Z1006" s="365"/>
      <c r="AA1006" s="365"/>
    </row>
    <row r="1007" spans="6:27" ht="12" customHeight="1" x14ac:dyDescent="0.25">
      <c r="F1007" s="365"/>
      <c r="G1007" s="365"/>
      <c r="H1007" s="365"/>
      <c r="I1007" s="365"/>
      <c r="J1007" s="365"/>
      <c r="K1007" s="365"/>
      <c r="L1007" s="365"/>
      <c r="M1007" s="365"/>
      <c r="N1007" s="365"/>
      <c r="O1007" s="365"/>
      <c r="P1007" s="365"/>
      <c r="Q1007" s="365"/>
      <c r="R1007" s="365"/>
      <c r="S1007" s="365"/>
      <c r="T1007" s="365"/>
      <c r="U1007" s="365"/>
      <c r="V1007" s="365"/>
      <c r="W1007" s="365"/>
      <c r="X1007" s="365"/>
      <c r="Y1007" s="365"/>
      <c r="Z1007" s="365"/>
      <c r="AA1007" s="365"/>
    </row>
    <row r="1008" spans="6:27" ht="12" customHeight="1" x14ac:dyDescent="0.25">
      <c r="F1008" s="365"/>
      <c r="G1008" s="365"/>
      <c r="H1008" s="365"/>
      <c r="I1008" s="365"/>
      <c r="J1008" s="365"/>
      <c r="K1008" s="365"/>
      <c r="L1008" s="365"/>
      <c r="M1008" s="365"/>
      <c r="N1008" s="365"/>
      <c r="O1008" s="365"/>
      <c r="P1008" s="365"/>
      <c r="Q1008" s="365"/>
      <c r="R1008" s="365"/>
      <c r="S1008" s="365"/>
      <c r="T1008" s="365"/>
      <c r="U1008" s="365"/>
      <c r="V1008" s="365"/>
      <c r="W1008" s="365"/>
      <c r="X1008" s="365"/>
      <c r="Y1008" s="365"/>
      <c r="Z1008" s="365"/>
      <c r="AA1008" s="365"/>
    </row>
  </sheetData>
  <sortState xmlns:xlrd2="http://schemas.microsoft.com/office/spreadsheetml/2017/richdata2" ref="I16:J64">
    <sortCondition descending="1" ref="J16:J64"/>
  </sortState>
  <mergeCells count="10">
    <mergeCell ref="G2:G3"/>
    <mergeCell ref="I2:V2"/>
    <mergeCell ref="I8:V8"/>
    <mergeCell ref="A1:G1"/>
    <mergeCell ref="A2:A3"/>
    <mergeCell ref="B2:B3"/>
    <mergeCell ref="C2:C3"/>
    <mergeCell ref="D2:D3"/>
    <mergeCell ref="E2:E3"/>
    <mergeCell ref="F2:F3"/>
  </mergeCells>
  <pageMargins left="0.7" right="0.7" top="0.75" bottom="0.75" header="0" footer="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1009"/>
  <sheetViews>
    <sheetView workbookViewId="0">
      <selection sqref="A1:J1"/>
    </sheetView>
  </sheetViews>
  <sheetFormatPr baseColWidth="10" defaultColWidth="14.42578125" defaultRowHeight="15" customHeight="1" x14ac:dyDescent="0.25"/>
  <cols>
    <col min="1" max="1" width="13" style="304" customWidth="1"/>
    <col min="2" max="2" width="11.42578125" style="304" customWidth="1"/>
    <col min="3" max="3" width="9.5703125" style="304" customWidth="1"/>
    <col min="4" max="4" width="15" style="304" customWidth="1"/>
    <col min="5" max="5" width="9.140625" style="304" customWidth="1"/>
    <col min="6" max="6" width="12.28515625" style="304" customWidth="1"/>
    <col min="7" max="7" width="7.28515625" style="304" customWidth="1"/>
    <col min="8" max="9" width="10.7109375" style="304" customWidth="1"/>
    <col min="10" max="11" width="11.42578125" style="304" customWidth="1"/>
    <col min="12" max="12" width="8.42578125" style="304" customWidth="1"/>
    <col min="13" max="13" width="11.140625" style="304" customWidth="1"/>
    <col min="14" max="20" width="8.42578125" style="304" customWidth="1"/>
    <col min="21" max="21" width="8.28515625" style="304" customWidth="1"/>
    <col min="22" max="27" width="10.7109375" style="304" customWidth="1"/>
    <col min="28" max="16384" width="14.42578125" style="304"/>
  </cols>
  <sheetData>
    <row r="1" spans="1:21" x14ac:dyDescent="0.25">
      <c r="A1" s="1038" t="s">
        <v>2319</v>
      </c>
      <c r="B1" s="1036"/>
      <c r="C1" s="1036"/>
      <c r="D1" s="1036"/>
      <c r="E1" s="1036"/>
      <c r="F1" s="1036"/>
      <c r="G1" s="1036"/>
      <c r="H1" s="1036"/>
      <c r="I1" s="1036"/>
      <c r="J1" s="1036"/>
      <c r="L1" s="1034" t="s">
        <v>2320</v>
      </c>
      <c r="M1" s="1036"/>
      <c r="N1" s="1036"/>
      <c r="O1" s="1036"/>
      <c r="P1" s="1036"/>
      <c r="Q1" s="1036"/>
      <c r="R1" s="1036"/>
      <c r="S1" s="1036"/>
      <c r="T1" s="1036"/>
      <c r="U1" s="1036"/>
    </row>
    <row r="2" spans="1:21" ht="16.5" customHeight="1" x14ac:dyDescent="0.25">
      <c r="A2" s="1079"/>
      <c r="B2" s="1079" t="s">
        <v>49</v>
      </c>
      <c r="C2" s="1015"/>
      <c r="D2" s="1079" t="s">
        <v>51</v>
      </c>
      <c r="E2" s="1015"/>
      <c r="F2" s="1079" t="s">
        <v>36</v>
      </c>
      <c r="G2" s="1015"/>
      <c r="H2" s="1079" t="s">
        <v>876</v>
      </c>
      <c r="I2" s="1079" t="s">
        <v>877</v>
      </c>
      <c r="J2" s="1079" t="s">
        <v>36</v>
      </c>
      <c r="L2" s="1079"/>
      <c r="M2" s="1079" t="s">
        <v>49</v>
      </c>
      <c r="N2" s="1015"/>
      <c r="O2" s="1079" t="s">
        <v>51</v>
      </c>
      <c r="P2" s="1015"/>
      <c r="Q2" s="1079" t="s">
        <v>36</v>
      </c>
      <c r="R2" s="1015"/>
      <c r="S2" s="1079" t="s">
        <v>876</v>
      </c>
      <c r="T2" s="1079" t="s">
        <v>877</v>
      </c>
      <c r="U2" s="1079" t="s">
        <v>36</v>
      </c>
    </row>
    <row r="3" spans="1:21" ht="17.25" customHeight="1" x14ac:dyDescent="0.25">
      <c r="A3" s="1015"/>
      <c r="B3" s="762" t="s">
        <v>101</v>
      </c>
      <c r="C3" s="762" t="s">
        <v>878</v>
      </c>
      <c r="D3" s="762" t="s">
        <v>101</v>
      </c>
      <c r="E3" s="762" t="s">
        <v>878</v>
      </c>
      <c r="F3" s="762" t="s">
        <v>101</v>
      </c>
      <c r="G3" s="762" t="s">
        <v>878</v>
      </c>
      <c r="H3" s="1015"/>
      <c r="I3" s="1015"/>
      <c r="J3" s="1015"/>
      <c r="L3" s="1015"/>
      <c r="M3" s="762" t="s">
        <v>101</v>
      </c>
      <c r="N3" s="762" t="s">
        <v>878</v>
      </c>
      <c r="O3" s="762" t="s">
        <v>101</v>
      </c>
      <c r="P3" s="762" t="s">
        <v>878</v>
      </c>
      <c r="Q3" s="762" t="s">
        <v>101</v>
      </c>
      <c r="R3" s="762" t="s">
        <v>878</v>
      </c>
      <c r="S3" s="1015"/>
      <c r="T3" s="1015"/>
      <c r="U3" s="1015"/>
    </row>
    <row r="4" spans="1:21" x14ac:dyDescent="0.25">
      <c r="A4" s="466" t="s">
        <v>89</v>
      </c>
      <c r="B4" s="767">
        <v>3205</v>
      </c>
      <c r="C4" s="764" t="s">
        <v>112</v>
      </c>
      <c r="D4" s="767">
        <v>182</v>
      </c>
      <c r="E4" s="764" t="s">
        <v>112</v>
      </c>
      <c r="F4" s="765">
        <f t="shared" ref="F4:F15" si="0">+B4+D4</f>
        <v>3387</v>
      </c>
      <c r="G4" s="766" t="s">
        <v>112</v>
      </c>
      <c r="H4" s="766">
        <f t="shared" ref="H4:H16" si="1">+B4/F4</f>
        <v>0.94626513138470625</v>
      </c>
      <c r="I4" s="766">
        <f t="shared" ref="I4:I16" si="2">+D4/F4</f>
        <v>5.3734868615293772E-2</v>
      </c>
      <c r="J4" s="766">
        <f t="shared" ref="J4:J16" si="3">+H4+I4</f>
        <v>1</v>
      </c>
      <c r="K4" s="787"/>
      <c r="L4" s="466" t="s">
        <v>89</v>
      </c>
      <c r="M4" s="767">
        <v>4662</v>
      </c>
      <c r="N4" s="764" t="s">
        <v>112</v>
      </c>
      <c r="O4" s="767">
        <v>610</v>
      </c>
      <c r="P4" s="764" t="s">
        <v>112</v>
      </c>
      <c r="Q4" s="765">
        <f t="shared" ref="Q4:Q15" si="4">+M4+O4</f>
        <v>5272</v>
      </c>
      <c r="R4" s="766" t="s">
        <v>112</v>
      </c>
      <c r="S4" s="788">
        <f t="shared" ref="S4:S16" si="5">+M4/Q4</f>
        <v>0.88429438543247341</v>
      </c>
      <c r="T4" s="788">
        <f t="shared" ref="T4:T16" si="6">+O4/Q4</f>
        <v>0.11570561456752655</v>
      </c>
      <c r="U4" s="788">
        <f t="shared" ref="U4:U16" si="7">+S4+T4</f>
        <v>1</v>
      </c>
    </row>
    <row r="5" spans="1:21" x14ac:dyDescent="0.25">
      <c r="A5" s="466" t="s">
        <v>90</v>
      </c>
      <c r="B5" s="772">
        <v>3319</v>
      </c>
      <c r="C5" s="769">
        <f t="shared" ref="C5:C15" si="8">+B5/B4-1</f>
        <v>3.5569422776910997E-2</v>
      </c>
      <c r="D5" s="772">
        <v>198</v>
      </c>
      <c r="E5" s="769">
        <f t="shared" ref="E5:E15" si="9">+D5/D4-1</f>
        <v>8.7912087912087822E-2</v>
      </c>
      <c r="F5" s="770">
        <f t="shared" si="0"/>
        <v>3517</v>
      </c>
      <c r="G5" s="771">
        <f t="shared" ref="G5:G15" si="10">+F5/F4-1</f>
        <v>3.8382049010924124E-2</v>
      </c>
      <c r="H5" s="771">
        <f t="shared" si="1"/>
        <v>0.9437020187659938</v>
      </c>
      <c r="I5" s="771">
        <f t="shared" si="2"/>
        <v>5.6297981234006256E-2</v>
      </c>
      <c r="J5" s="771">
        <f t="shared" si="3"/>
        <v>1</v>
      </c>
      <c r="K5" s="787"/>
      <c r="L5" s="466" t="s">
        <v>90</v>
      </c>
      <c r="M5" s="772">
        <v>4869</v>
      </c>
      <c r="N5" s="769">
        <f t="shared" ref="N5:N15" si="11">+M5/M4-1</f>
        <v>4.4401544401544424E-2</v>
      </c>
      <c r="O5" s="772">
        <v>565</v>
      </c>
      <c r="P5" s="769">
        <f t="shared" ref="P5:P15" si="12">+O5/O4-1</f>
        <v>-7.3770491803278659E-2</v>
      </c>
      <c r="Q5" s="770">
        <f t="shared" si="4"/>
        <v>5434</v>
      </c>
      <c r="R5" s="771">
        <f t="shared" ref="R5:R15" si="13">+Q5/Q4-1</f>
        <v>3.0728376327769258E-2</v>
      </c>
      <c r="S5" s="789">
        <f t="shared" si="5"/>
        <v>0.89602502760397496</v>
      </c>
      <c r="T5" s="789">
        <f t="shared" si="6"/>
        <v>0.10397497239602503</v>
      </c>
      <c r="U5" s="789">
        <f t="shared" si="7"/>
        <v>1</v>
      </c>
    </row>
    <row r="6" spans="1:21" x14ac:dyDescent="0.25">
      <c r="A6" s="466" t="s">
        <v>91</v>
      </c>
      <c r="B6" s="767">
        <v>4038</v>
      </c>
      <c r="C6" s="764">
        <f t="shared" si="8"/>
        <v>0.216631515516722</v>
      </c>
      <c r="D6" s="767">
        <v>214</v>
      </c>
      <c r="E6" s="764">
        <f t="shared" si="9"/>
        <v>8.0808080808080884E-2</v>
      </c>
      <c r="F6" s="765">
        <f t="shared" si="0"/>
        <v>4252</v>
      </c>
      <c r="G6" s="766">
        <f t="shared" si="10"/>
        <v>0.20898493033835663</v>
      </c>
      <c r="H6" s="766">
        <f t="shared" si="1"/>
        <v>0.94967074317968014</v>
      </c>
      <c r="I6" s="766">
        <f t="shared" si="2"/>
        <v>5.032925682031985E-2</v>
      </c>
      <c r="J6" s="766">
        <f t="shared" si="3"/>
        <v>1</v>
      </c>
      <c r="K6" s="787"/>
      <c r="L6" s="466" t="s">
        <v>91</v>
      </c>
      <c r="M6" s="767">
        <v>6330</v>
      </c>
      <c r="N6" s="764">
        <f t="shared" si="11"/>
        <v>0.30006161429451628</v>
      </c>
      <c r="O6" s="767">
        <v>636</v>
      </c>
      <c r="P6" s="764">
        <f t="shared" si="12"/>
        <v>0.12566371681415922</v>
      </c>
      <c r="Q6" s="765">
        <f t="shared" si="4"/>
        <v>6966</v>
      </c>
      <c r="R6" s="766">
        <f t="shared" si="13"/>
        <v>0.28192859771807144</v>
      </c>
      <c r="S6" s="788">
        <f t="shared" si="5"/>
        <v>0.90869939707149006</v>
      </c>
      <c r="T6" s="788">
        <f t="shared" si="6"/>
        <v>9.1300602928509902E-2</v>
      </c>
      <c r="U6" s="788">
        <f t="shared" si="7"/>
        <v>1</v>
      </c>
    </row>
    <row r="7" spans="1:21" x14ac:dyDescent="0.25">
      <c r="A7" s="466" t="s">
        <v>92</v>
      </c>
      <c r="B7" s="772">
        <v>4624</v>
      </c>
      <c r="C7" s="769">
        <f t="shared" si="8"/>
        <v>0.14512134720158487</v>
      </c>
      <c r="D7" s="772">
        <v>290</v>
      </c>
      <c r="E7" s="769">
        <f t="shared" si="9"/>
        <v>0.35514018691588789</v>
      </c>
      <c r="F7" s="770">
        <f t="shared" si="0"/>
        <v>4914</v>
      </c>
      <c r="G7" s="771">
        <f t="shared" si="10"/>
        <v>0.1556914393226716</v>
      </c>
      <c r="H7" s="771">
        <f t="shared" si="1"/>
        <v>0.94098494098494101</v>
      </c>
      <c r="I7" s="771">
        <f t="shared" si="2"/>
        <v>5.9015059015059018E-2</v>
      </c>
      <c r="J7" s="771">
        <f t="shared" si="3"/>
        <v>1</v>
      </c>
      <c r="K7" s="787"/>
      <c r="L7" s="466" t="s">
        <v>92</v>
      </c>
      <c r="M7" s="772">
        <v>5062</v>
      </c>
      <c r="N7" s="769">
        <f t="shared" si="11"/>
        <v>-0.20031595576619277</v>
      </c>
      <c r="O7" s="772">
        <v>589</v>
      </c>
      <c r="P7" s="769">
        <f t="shared" si="12"/>
        <v>-7.3899371069182429E-2</v>
      </c>
      <c r="Q7" s="770">
        <f t="shared" si="4"/>
        <v>5651</v>
      </c>
      <c r="R7" s="771">
        <f t="shared" si="13"/>
        <v>-0.18877404536319264</v>
      </c>
      <c r="S7" s="789">
        <f t="shared" si="5"/>
        <v>0.89577066006016637</v>
      </c>
      <c r="T7" s="789">
        <f t="shared" si="6"/>
        <v>0.10422933993983366</v>
      </c>
      <c r="U7" s="789">
        <f t="shared" si="7"/>
        <v>1</v>
      </c>
    </row>
    <row r="8" spans="1:21" x14ac:dyDescent="0.25">
      <c r="A8" s="466" t="s">
        <v>93</v>
      </c>
      <c r="B8" s="767">
        <v>4341</v>
      </c>
      <c r="C8" s="764">
        <f t="shared" si="8"/>
        <v>-6.1202422145328672E-2</v>
      </c>
      <c r="D8" s="767">
        <v>206</v>
      </c>
      <c r="E8" s="764">
        <f t="shared" si="9"/>
        <v>-0.28965517241379313</v>
      </c>
      <c r="F8" s="765">
        <f t="shared" si="0"/>
        <v>4547</v>
      </c>
      <c r="G8" s="766">
        <f t="shared" si="10"/>
        <v>-7.4684574684574678E-2</v>
      </c>
      <c r="H8" s="766">
        <f t="shared" si="1"/>
        <v>0.9546954035627887</v>
      </c>
      <c r="I8" s="766">
        <f t="shared" si="2"/>
        <v>4.5304596437211346E-2</v>
      </c>
      <c r="J8" s="766">
        <f t="shared" si="3"/>
        <v>1</v>
      </c>
      <c r="K8" s="787"/>
      <c r="L8" s="466" t="s">
        <v>93</v>
      </c>
      <c r="M8" s="767">
        <v>5056</v>
      </c>
      <c r="N8" s="764">
        <f t="shared" si="11"/>
        <v>-1.1853022520742496E-3</v>
      </c>
      <c r="O8" s="767">
        <v>617</v>
      </c>
      <c r="P8" s="764">
        <f t="shared" si="12"/>
        <v>4.7538200339558578E-2</v>
      </c>
      <c r="Q8" s="765">
        <f t="shared" si="4"/>
        <v>5673</v>
      </c>
      <c r="R8" s="766">
        <f t="shared" si="13"/>
        <v>3.8931162626083538E-3</v>
      </c>
      <c r="S8" s="788">
        <f t="shared" si="5"/>
        <v>0.89123920324343386</v>
      </c>
      <c r="T8" s="788">
        <f t="shared" si="6"/>
        <v>0.10876079675656619</v>
      </c>
      <c r="U8" s="788">
        <f t="shared" si="7"/>
        <v>1</v>
      </c>
    </row>
    <row r="9" spans="1:21" x14ac:dyDescent="0.25">
      <c r="A9" s="466" t="s">
        <v>94</v>
      </c>
      <c r="B9" s="772">
        <v>4520</v>
      </c>
      <c r="C9" s="769">
        <f t="shared" si="8"/>
        <v>4.1234738539507099E-2</v>
      </c>
      <c r="D9" s="772">
        <v>208</v>
      </c>
      <c r="E9" s="769">
        <f t="shared" si="9"/>
        <v>9.7087378640776656E-3</v>
      </c>
      <c r="F9" s="770">
        <f t="shared" si="0"/>
        <v>4728</v>
      </c>
      <c r="G9" s="771">
        <f t="shared" si="10"/>
        <v>3.98064658016275E-2</v>
      </c>
      <c r="H9" s="771">
        <f t="shared" si="1"/>
        <v>0.95600676818950936</v>
      </c>
      <c r="I9" s="771">
        <f t="shared" si="2"/>
        <v>4.3993231810490696E-2</v>
      </c>
      <c r="J9" s="771">
        <f t="shared" si="3"/>
        <v>1</v>
      </c>
      <c r="K9" s="787"/>
      <c r="L9" s="466" t="s">
        <v>94</v>
      </c>
      <c r="M9" s="772">
        <v>5564</v>
      </c>
      <c r="N9" s="769">
        <f t="shared" si="11"/>
        <v>0.10047468354430378</v>
      </c>
      <c r="O9" s="772">
        <v>488</v>
      </c>
      <c r="P9" s="769">
        <f t="shared" si="12"/>
        <v>-0.20907617504051867</v>
      </c>
      <c r="Q9" s="770">
        <f t="shared" si="4"/>
        <v>6052</v>
      </c>
      <c r="R9" s="771">
        <f t="shared" si="13"/>
        <v>6.6807685527939364E-2</v>
      </c>
      <c r="S9" s="789">
        <f t="shared" si="5"/>
        <v>0.91936549900859221</v>
      </c>
      <c r="T9" s="789">
        <f t="shared" si="6"/>
        <v>8.0634500991407801E-2</v>
      </c>
      <c r="U9" s="789">
        <f t="shared" si="7"/>
        <v>1</v>
      </c>
    </row>
    <row r="10" spans="1:21" hidden="1" x14ac:dyDescent="0.25">
      <c r="A10" s="466" t="s">
        <v>95</v>
      </c>
      <c r="B10" s="767"/>
      <c r="C10" s="764">
        <f t="shared" si="8"/>
        <v>-1</v>
      </c>
      <c r="D10" s="767"/>
      <c r="E10" s="764">
        <f t="shared" si="9"/>
        <v>-1</v>
      </c>
      <c r="F10" s="765">
        <f t="shared" si="0"/>
        <v>0</v>
      </c>
      <c r="G10" s="766">
        <f t="shared" si="10"/>
        <v>-1</v>
      </c>
      <c r="H10" s="766" t="e">
        <f t="shared" si="1"/>
        <v>#DIV/0!</v>
      </c>
      <c r="I10" s="766" t="e">
        <f t="shared" si="2"/>
        <v>#DIV/0!</v>
      </c>
      <c r="J10" s="766" t="e">
        <f t="shared" si="3"/>
        <v>#DIV/0!</v>
      </c>
      <c r="K10" s="787"/>
      <c r="L10" s="466" t="s">
        <v>95</v>
      </c>
      <c r="M10" s="767"/>
      <c r="N10" s="764">
        <f t="shared" si="11"/>
        <v>-1</v>
      </c>
      <c r="O10" s="767"/>
      <c r="P10" s="764">
        <f t="shared" si="12"/>
        <v>-1</v>
      </c>
      <c r="Q10" s="765">
        <f t="shared" si="4"/>
        <v>0</v>
      </c>
      <c r="R10" s="766">
        <f t="shared" si="13"/>
        <v>-1</v>
      </c>
      <c r="S10" s="788" t="e">
        <f t="shared" si="5"/>
        <v>#DIV/0!</v>
      </c>
      <c r="T10" s="788" t="e">
        <f t="shared" si="6"/>
        <v>#DIV/0!</v>
      </c>
      <c r="U10" s="788" t="e">
        <f t="shared" si="7"/>
        <v>#DIV/0!</v>
      </c>
    </row>
    <row r="11" spans="1:21" hidden="1" x14ac:dyDescent="0.25">
      <c r="A11" s="466" t="s">
        <v>96</v>
      </c>
      <c r="B11" s="772"/>
      <c r="C11" s="769" t="e">
        <f t="shared" si="8"/>
        <v>#DIV/0!</v>
      </c>
      <c r="D11" s="772"/>
      <c r="E11" s="769" t="e">
        <f t="shared" si="9"/>
        <v>#DIV/0!</v>
      </c>
      <c r="F11" s="770">
        <f t="shared" si="0"/>
        <v>0</v>
      </c>
      <c r="G11" s="771" t="e">
        <f t="shared" si="10"/>
        <v>#DIV/0!</v>
      </c>
      <c r="H11" s="771" t="e">
        <f t="shared" si="1"/>
        <v>#DIV/0!</v>
      </c>
      <c r="I11" s="771" t="e">
        <f t="shared" si="2"/>
        <v>#DIV/0!</v>
      </c>
      <c r="J11" s="771" t="e">
        <f t="shared" si="3"/>
        <v>#DIV/0!</v>
      </c>
      <c r="L11" s="466" t="s">
        <v>96</v>
      </c>
      <c r="M11" s="772"/>
      <c r="N11" s="769" t="e">
        <f t="shared" si="11"/>
        <v>#DIV/0!</v>
      </c>
      <c r="O11" s="772"/>
      <c r="P11" s="769" t="e">
        <f t="shared" si="12"/>
        <v>#DIV/0!</v>
      </c>
      <c r="Q11" s="770">
        <f t="shared" si="4"/>
        <v>0</v>
      </c>
      <c r="R11" s="771" t="e">
        <f t="shared" si="13"/>
        <v>#DIV/0!</v>
      </c>
      <c r="S11" s="789" t="e">
        <f t="shared" si="5"/>
        <v>#DIV/0!</v>
      </c>
      <c r="T11" s="789" t="e">
        <f t="shared" si="6"/>
        <v>#DIV/0!</v>
      </c>
      <c r="U11" s="789" t="e">
        <f t="shared" si="7"/>
        <v>#DIV/0!</v>
      </c>
    </row>
    <row r="12" spans="1:21" hidden="1" x14ac:dyDescent="0.25">
      <c r="A12" s="466" t="s">
        <v>97</v>
      </c>
      <c r="B12" s="767"/>
      <c r="C12" s="764" t="e">
        <f t="shared" si="8"/>
        <v>#DIV/0!</v>
      </c>
      <c r="D12" s="767"/>
      <c r="E12" s="764" t="e">
        <f t="shared" si="9"/>
        <v>#DIV/0!</v>
      </c>
      <c r="F12" s="765">
        <f t="shared" si="0"/>
        <v>0</v>
      </c>
      <c r="G12" s="766" t="e">
        <f t="shared" si="10"/>
        <v>#DIV/0!</v>
      </c>
      <c r="H12" s="766" t="e">
        <f t="shared" si="1"/>
        <v>#DIV/0!</v>
      </c>
      <c r="I12" s="766" t="e">
        <f t="shared" si="2"/>
        <v>#DIV/0!</v>
      </c>
      <c r="J12" s="766" t="e">
        <f t="shared" si="3"/>
        <v>#DIV/0!</v>
      </c>
      <c r="L12" s="466" t="s">
        <v>97</v>
      </c>
      <c r="M12" s="767"/>
      <c r="N12" s="764" t="e">
        <f t="shared" si="11"/>
        <v>#DIV/0!</v>
      </c>
      <c r="O12" s="767"/>
      <c r="P12" s="764" t="e">
        <f t="shared" si="12"/>
        <v>#DIV/0!</v>
      </c>
      <c r="Q12" s="765">
        <f t="shared" si="4"/>
        <v>0</v>
      </c>
      <c r="R12" s="766" t="e">
        <f t="shared" si="13"/>
        <v>#DIV/0!</v>
      </c>
      <c r="S12" s="788" t="e">
        <f t="shared" si="5"/>
        <v>#DIV/0!</v>
      </c>
      <c r="T12" s="788" t="e">
        <f t="shared" si="6"/>
        <v>#DIV/0!</v>
      </c>
      <c r="U12" s="788" t="e">
        <f t="shared" si="7"/>
        <v>#DIV/0!</v>
      </c>
    </row>
    <row r="13" spans="1:21" hidden="1" x14ac:dyDescent="0.25">
      <c r="A13" s="466" t="s">
        <v>98</v>
      </c>
      <c r="B13" s="772"/>
      <c r="C13" s="769" t="e">
        <f t="shared" si="8"/>
        <v>#DIV/0!</v>
      </c>
      <c r="D13" s="772"/>
      <c r="E13" s="769" t="e">
        <f t="shared" si="9"/>
        <v>#DIV/0!</v>
      </c>
      <c r="F13" s="770">
        <f t="shared" si="0"/>
        <v>0</v>
      </c>
      <c r="G13" s="771" t="e">
        <f t="shared" si="10"/>
        <v>#DIV/0!</v>
      </c>
      <c r="H13" s="771" t="e">
        <f t="shared" si="1"/>
        <v>#DIV/0!</v>
      </c>
      <c r="I13" s="771" t="e">
        <f t="shared" si="2"/>
        <v>#DIV/0!</v>
      </c>
      <c r="J13" s="771" t="e">
        <f t="shared" si="3"/>
        <v>#DIV/0!</v>
      </c>
      <c r="L13" s="466" t="s">
        <v>98</v>
      </c>
      <c r="M13" s="772"/>
      <c r="N13" s="769" t="e">
        <f t="shared" si="11"/>
        <v>#DIV/0!</v>
      </c>
      <c r="O13" s="772"/>
      <c r="P13" s="769" t="e">
        <f t="shared" si="12"/>
        <v>#DIV/0!</v>
      </c>
      <c r="Q13" s="770">
        <f t="shared" si="4"/>
        <v>0</v>
      </c>
      <c r="R13" s="771" t="e">
        <f t="shared" si="13"/>
        <v>#DIV/0!</v>
      </c>
      <c r="S13" s="789" t="e">
        <f t="shared" si="5"/>
        <v>#DIV/0!</v>
      </c>
      <c r="T13" s="789" t="e">
        <f t="shared" si="6"/>
        <v>#DIV/0!</v>
      </c>
      <c r="U13" s="789" t="e">
        <f t="shared" si="7"/>
        <v>#DIV/0!</v>
      </c>
    </row>
    <row r="14" spans="1:21" hidden="1" x14ac:dyDescent="0.25">
      <c r="A14" s="466" t="s">
        <v>99</v>
      </c>
      <c r="B14" s="767"/>
      <c r="C14" s="764" t="e">
        <f t="shared" si="8"/>
        <v>#DIV/0!</v>
      </c>
      <c r="D14" s="767"/>
      <c r="E14" s="764" t="e">
        <f t="shared" si="9"/>
        <v>#DIV/0!</v>
      </c>
      <c r="F14" s="765">
        <f t="shared" si="0"/>
        <v>0</v>
      </c>
      <c r="G14" s="766" t="e">
        <f t="shared" si="10"/>
        <v>#DIV/0!</v>
      </c>
      <c r="H14" s="766" t="e">
        <f t="shared" si="1"/>
        <v>#DIV/0!</v>
      </c>
      <c r="I14" s="766" t="e">
        <f t="shared" si="2"/>
        <v>#DIV/0!</v>
      </c>
      <c r="J14" s="766" t="e">
        <f t="shared" si="3"/>
        <v>#DIV/0!</v>
      </c>
      <c r="L14" s="466" t="s">
        <v>99</v>
      </c>
      <c r="M14" s="767"/>
      <c r="N14" s="764" t="e">
        <f t="shared" si="11"/>
        <v>#DIV/0!</v>
      </c>
      <c r="O14" s="767"/>
      <c r="P14" s="764" t="e">
        <f t="shared" si="12"/>
        <v>#DIV/0!</v>
      </c>
      <c r="Q14" s="765">
        <f t="shared" si="4"/>
        <v>0</v>
      </c>
      <c r="R14" s="766" t="e">
        <f t="shared" si="13"/>
        <v>#DIV/0!</v>
      </c>
      <c r="S14" s="788" t="e">
        <f t="shared" si="5"/>
        <v>#DIV/0!</v>
      </c>
      <c r="T14" s="788" t="e">
        <f t="shared" si="6"/>
        <v>#DIV/0!</v>
      </c>
      <c r="U14" s="788" t="e">
        <f t="shared" si="7"/>
        <v>#DIV/0!</v>
      </c>
    </row>
    <row r="15" spans="1:21" hidden="1" x14ac:dyDescent="0.25">
      <c r="A15" s="466" t="s">
        <v>100</v>
      </c>
      <c r="B15" s="772"/>
      <c r="C15" s="769" t="e">
        <f t="shared" si="8"/>
        <v>#DIV/0!</v>
      </c>
      <c r="D15" s="772"/>
      <c r="E15" s="769" t="e">
        <f t="shared" si="9"/>
        <v>#DIV/0!</v>
      </c>
      <c r="F15" s="770">
        <f t="shared" si="0"/>
        <v>0</v>
      </c>
      <c r="G15" s="771" t="e">
        <f t="shared" si="10"/>
        <v>#DIV/0!</v>
      </c>
      <c r="H15" s="771" t="e">
        <f t="shared" si="1"/>
        <v>#DIV/0!</v>
      </c>
      <c r="I15" s="771" t="e">
        <f t="shared" si="2"/>
        <v>#DIV/0!</v>
      </c>
      <c r="J15" s="771" t="e">
        <f t="shared" si="3"/>
        <v>#DIV/0!</v>
      </c>
      <c r="L15" s="466" t="s">
        <v>100</v>
      </c>
      <c r="M15" s="772"/>
      <c r="N15" s="769" t="e">
        <f t="shared" si="11"/>
        <v>#DIV/0!</v>
      </c>
      <c r="O15" s="772"/>
      <c r="P15" s="769" t="e">
        <f t="shared" si="12"/>
        <v>#DIV/0!</v>
      </c>
      <c r="Q15" s="770">
        <f t="shared" si="4"/>
        <v>0</v>
      </c>
      <c r="R15" s="771" t="e">
        <f t="shared" si="13"/>
        <v>#DIV/0!</v>
      </c>
      <c r="S15" s="789" t="e">
        <f t="shared" si="5"/>
        <v>#DIV/0!</v>
      </c>
      <c r="T15" s="789" t="e">
        <f t="shared" si="6"/>
        <v>#DIV/0!</v>
      </c>
      <c r="U15" s="789" t="e">
        <f t="shared" si="7"/>
        <v>#DIV/0!</v>
      </c>
    </row>
    <row r="16" spans="1:21" x14ac:dyDescent="0.25">
      <c r="A16" s="790" t="s">
        <v>36</v>
      </c>
      <c r="B16" s="791">
        <f>SUM(B4:B15)</f>
        <v>24047</v>
      </c>
      <c r="C16" s="791"/>
      <c r="D16" s="791">
        <f>SUM(D4:D15)</f>
        <v>1298</v>
      </c>
      <c r="E16" s="791"/>
      <c r="F16" s="791">
        <f>SUM(F4:F15)</f>
        <v>25345</v>
      </c>
      <c r="G16" s="538"/>
      <c r="H16" s="538">
        <f t="shared" si="1"/>
        <v>0.9487867429473269</v>
      </c>
      <c r="I16" s="538">
        <f t="shared" si="2"/>
        <v>5.1213257052673114E-2</v>
      </c>
      <c r="J16" s="538">
        <f t="shared" si="3"/>
        <v>1</v>
      </c>
      <c r="K16" s="304">
        <v>264</v>
      </c>
      <c r="L16" s="792" t="s">
        <v>36</v>
      </c>
      <c r="M16" s="784">
        <f>SUM(M4:M15)</f>
        <v>31543</v>
      </c>
      <c r="N16" s="784"/>
      <c r="O16" s="784">
        <f>SUM(O4:O15)</f>
        <v>3505</v>
      </c>
      <c r="P16" s="784"/>
      <c r="Q16" s="784">
        <f>SUM(Q4:Q15)</f>
        <v>35048</v>
      </c>
      <c r="R16" s="785"/>
      <c r="S16" s="793">
        <f t="shared" si="5"/>
        <v>0.89999429354028759</v>
      </c>
      <c r="T16" s="793">
        <f t="shared" si="6"/>
        <v>0.10000570645971239</v>
      </c>
      <c r="U16" s="793">
        <f t="shared" si="7"/>
        <v>1</v>
      </c>
    </row>
    <row r="17" spans="1:21" x14ac:dyDescent="0.25">
      <c r="A17" s="355" t="s">
        <v>64</v>
      </c>
      <c r="B17" s="539"/>
      <c r="D17" s="539"/>
      <c r="K17" s="304">
        <v>573</v>
      </c>
    </row>
    <row r="18" spans="1:21" x14ac:dyDescent="0.25">
      <c r="A18" s="1034" t="s">
        <v>879</v>
      </c>
      <c r="B18" s="1036"/>
      <c r="C18" s="1036"/>
      <c r="D18" s="1036"/>
      <c r="E18" s="1036"/>
      <c r="F18" s="1036"/>
      <c r="G18" s="1036"/>
      <c r="H18" s="1036"/>
      <c r="I18" s="1036"/>
      <c r="J18" s="1036"/>
      <c r="L18" s="1034" t="s">
        <v>880</v>
      </c>
      <c r="M18" s="1036"/>
      <c r="N18" s="1036"/>
      <c r="O18" s="1036"/>
      <c r="P18" s="1036"/>
      <c r="Q18" s="1036"/>
      <c r="R18" s="1036"/>
      <c r="S18" s="1036"/>
      <c r="T18" s="1036"/>
      <c r="U18" s="1036"/>
    </row>
    <row r="19" spans="1:21" ht="15" customHeight="1" x14ac:dyDescent="0.25">
      <c r="A19" s="1002" t="s">
        <v>48</v>
      </c>
      <c r="B19" s="1002" t="s">
        <v>703</v>
      </c>
      <c r="C19" s="1002" t="s">
        <v>704</v>
      </c>
      <c r="D19" s="1002" t="s">
        <v>705</v>
      </c>
      <c r="E19" s="1002" t="s">
        <v>704</v>
      </c>
      <c r="F19" s="1002" t="s">
        <v>36</v>
      </c>
      <c r="G19" s="1002" t="s">
        <v>704</v>
      </c>
      <c r="H19" s="1002" t="s">
        <v>706</v>
      </c>
      <c r="I19" s="1002" t="s">
        <v>707</v>
      </c>
      <c r="J19" s="1079" t="s">
        <v>36</v>
      </c>
      <c r="L19" s="1020" t="s">
        <v>699</v>
      </c>
      <c r="M19" s="1020" t="s">
        <v>703</v>
      </c>
      <c r="N19" s="1020" t="s">
        <v>704</v>
      </c>
      <c r="O19" s="1020" t="s">
        <v>705</v>
      </c>
      <c r="P19" s="1020" t="s">
        <v>704</v>
      </c>
      <c r="Q19" s="1020" t="s">
        <v>36</v>
      </c>
      <c r="R19" s="1020" t="s">
        <v>704</v>
      </c>
      <c r="S19" s="1002" t="s">
        <v>706</v>
      </c>
      <c r="T19" s="1002" t="s">
        <v>707</v>
      </c>
      <c r="U19" s="1079" t="s">
        <v>36</v>
      </c>
    </row>
    <row r="20" spans="1:21" x14ac:dyDescent="0.25">
      <c r="A20" s="1015"/>
      <c r="B20" s="1015"/>
      <c r="C20" s="1015"/>
      <c r="D20" s="1015"/>
      <c r="E20" s="1015"/>
      <c r="F20" s="1015"/>
      <c r="G20" s="1015"/>
      <c r="H20" s="1015"/>
      <c r="I20" s="1015"/>
      <c r="J20" s="1015"/>
      <c r="L20" s="1015"/>
      <c r="M20" s="1015"/>
      <c r="N20" s="1015"/>
      <c r="O20" s="1015"/>
      <c r="P20" s="1015"/>
      <c r="Q20" s="1015"/>
      <c r="R20" s="1015"/>
      <c r="S20" s="1015"/>
      <c r="T20" s="1015"/>
      <c r="U20" s="1015"/>
    </row>
    <row r="21" spans="1:21" ht="15.75" customHeight="1" x14ac:dyDescent="0.25">
      <c r="A21" s="794">
        <v>1998</v>
      </c>
      <c r="B21" s="763">
        <v>15259</v>
      </c>
      <c r="C21" s="763" t="s">
        <v>112</v>
      </c>
      <c r="D21" s="763">
        <v>2555</v>
      </c>
      <c r="E21" s="763" t="s">
        <v>112</v>
      </c>
      <c r="F21" s="765">
        <f t="shared" ref="F21:F48" si="14">+B21+D21</f>
        <v>17814</v>
      </c>
      <c r="G21" s="765"/>
      <c r="H21" s="766">
        <f t="shared" ref="H21:H35" si="15">+B21/F21</f>
        <v>0.8565734815313798</v>
      </c>
      <c r="I21" s="766">
        <f t="shared" ref="I21:I35" si="16">+D21/F21</f>
        <v>0.14342651846862017</v>
      </c>
      <c r="J21" s="766">
        <f t="shared" ref="J21:J35" si="17">+H21+I21</f>
        <v>1</v>
      </c>
      <c r="L21" s="300">
        <v>1998</v>
      </c>
      <c r="M21" s="767">
        <v>1152</v>
      </c>
      <c r="N21" s="767" t="s">
        <v>112</v>
      </c>
      <c r="O21" s="767">
        <v>988</v>
      </c>
      <c r="P21" s="767" t="s">
        <v>112</v>
      </c>
      <c r="Q21" s="526">
        <f t="shared" ref="Q21:Q34" si="18">+M21+O21</f>
        <v>2140</v>
      </c>
      <c r="R21" s="526" t="s">
        <v>112</v>
      </c>
      <c r="S21" s="788">
        <f t="shared" ref="S21:S49" si="19">+M21/Q21</f>
        <v>0.53831775700934581</v>
      </c>
      <c r="T21" s="788">
        <f t="shared" ref="T21:T49" si="20">+O21/Q21</f>
        <v>0.46168224299065419</v>
      </c>
      <c r="U21" s="766">
        <f t="shared" ref="U21:U49" si="21">+S21+T21</f>
        <v>1</v>
      </c>
    </row>
    <row r="22" spans="1:21" ht="15.75" customHeight="1" x14ac:dyDescent="0.25">
      <c r="A22" s="794">
        <v>1999</v>
      </c>
      <c r="B22" s="768">
        <v>9666</v>
      </c>
      <c r="C22" s="769">
        <f t="shared" ref="C22:C35" si="22">+B22/B21-1</f>
        <v>-0.36653778098171574</v>
      </c>
      <c r="D22" s="768">
        <v>3607</v>
      </c>
      <c r="E22" s="769">
        <f t="shared" ref="E22:E35" si="23">+D22/D21-1</f>
        <v>0.41174168297455971</v>
      </c>
      <c r="F22" s="770">
        <f t="shared" si="14"/>
        <v>13273</v>
      </c>
      <c r="G22" s="771">
        <f t="shared" ref="G22:G35" si="24">+F22/F21-1</f>
        <v>-0.25491186707084312</v>
      </c>
      <c r="H22" s="771">
        <f t="shared" si="15"/>
        <v>0.72824531002787618</v>
      </c>
      <c r="I22" s="771">
        <f t="shared" si="16"/>
        <v>0.27175468997212388</v>
      </c>
      <c r="J22" s="771">
        <f t="shared" si="17"/>
        <v>1</v>
      </c>
      <c r="L22" s="300">
        <v>1999</v>
      </c>
      <c r="M22" s="772">
        <v>887</v>
      </c>
      <c r="N22" s="769">
        <f t="shared" ref="N22:N35" si="25">+M22/M21-1</f>
        <v>-0.23003472222222221</v>
      </c>
      <c r="O22" s="772">
        <v>714</v>
      </c>
      <c r="P22" s="769">
        <f t="shared" ref="P22:P35" si="26">+O22/O21-1</f>
        <v>-0.27732793522267207</v>
      </c>
      <c r="Q22" s="529">
        <f t="shared" si="18"/>
        <v>1601</v>
      </c>
      <c r="R22" s="771">
        <f t="shared" ref="R22:R44" si="27">+Q22/Q21-1</f>
        <v>-0.2518691588785047</v>
      </c>
      <c r="S22" s="789">
        <f t="shared" si="19"/>
        <v>0.55402873204247349</v>
      </c>
      <c r="T22" s="789">
        <f t="shared" si="20"/>
        <v>0.44597126795752656</v>
      </c>
      <c r="U22" s="771">
        <f t="shared" si="21"/>
        <v>1</v>
      </c>
    </row>
    <row r="23" spans="1:21" ht="15.75" customHeight="1" x14ac:dyDescent="0.25">
      <c r="A23" s="794">
        <v>2000</v>
      </c>
      <c r="B23" s="763">
        <v>6780</v>
      </c>
      <c r="C23" s="764">
        <f t="shared" si="22"/>
        <v>-0.29857231533209183</v>
      </c>
      <c r="D23" s="763">
        <v>6364</v>
      </c>
      <c r="E23" s="764">
        <f t="shared" si="23"/>
        <v>0.76434710285555862</v>
      </c>
      <c r="F23" s="765">
        <f t="shared" si="14"/>
        <v>13144</v>
      </c>
      <c r="G23" s="766">
        <f t="shared" si="24"/>
        <v>-9.7189783771566285E-3</v>
      </c>
      <c r="H23" s="766">
        <f t="shared" si="15"/>
        <v>0.51582471089470483</v>
      </c>
      <c r="I23" s="766">
        <f t="shared" si="16"/>
        <v>0.48417528910529517</v>
      </c>
      <c r="J23" s="766">
        <f t="shared" si="17"/>
        <v>1</v>
      </c>
      <c r="L23" s="300">
        <v>2000</v>
      </c>
      <c r="M23" s="767">
        <v>524</v>
      </c>
      <c r="N23" s="764">
        <f t="shared" si="25"/>
        <v>-0.40924464487034951</v>
      </c>
      <c r="O23" s="767">
        <v>828</v>
      </c>
      <c r="P23" s="764">
        <f t="shared" si="26"/>
        <v>0.15966386554621859</v>
      </c>
      <c r="Q23" s="526">
        <f t="shared" si="18"/>
        <v>1352</v>
      </c>
      <c r="R23" s="766">
        <f t="shared" si="27"/>
        <v>-0.15552779512804493</v>
      </c>
      <c r="S23" s="788">
        <f t="shared" si="19"/>
        <v>0.3875739644970414</v>
      </c>
      <c r="T23" s="788">
        <f t="shared" si="20"/>
        <v>0.6124260355029586</v>
      </c>
      <c r="U23" s="766">
        <f t="shared" si="21"/>
        <v>1</v>
      </c>
    </row>
    <row r="24" spans="1:21" ht="15.75" customHeight="1" x14ac:dyDescent="0.25">
      <c r="A24" s="794">
        <v>2001</v>
      </c>
      <c r="B24" s="768">
        <v>6559</v>
      </c>
      <c r="C24" s="769">
        <f t="shared" si="22"/>
        <v>-3.2595870206489685E-2</v>
      </c>
      <c r="D24" s="768">
        <v>6827</v>
      </c>
      <c r="E24" s="769">
        <f t="shared" si="23"/>
        <v>7.2752985543683257E-2</v>
      </c>
      <c r="F24" s="770">
        <f t="shared" si="14"/>
        <v>13386</v>
      </c>
      <c r="G24" s="771">
        <f t="shared" si="24"/>
        <v>1.841144248326243E-2</v>
      </c>
      <c r="H24" s="771">
        <f t="shared" si="15"/>
        <v>0.48998954131181832</v>
      </c>
      <c r="I24" s="771">
        <f t="shared" si="16"/>
        <v>0.51001045868818173</v>
      </c>
      <c r="J24" s="771">
        <f t="shared" si="17"/>
        <v>1</v>
      </c>
      <c r="L24" s="300">
        <v>2001</v>
      </c>
      <c r="M24" s="772">
        <v>427</v>
      </c>
      <c r="N24" s="769">
        <f t="shared" si="25"/>
        <v>-0.18511450381679384</v>
      </c>
      <c r="O24" s="772">
        <v>726</v>
      </c>
      <c r="P24" s="769">
        <f t="shared" si="26"/>
        <v>-0.12318840579710144</v>
      </c>
      <c r="Q24" s="529">
        <f t="shared" si="18"/>
        <v>1153</v>
      </c>
      <c r="R24" s="771">
        <f t="shared" si="27"/>
        <v>-0.14718934911242598</v>
      </c>
      <c r="S24" s="789">
        <f t="shared" si="19"/>
        <v>0.37033824804856896</v>
      </c>
      <c r="T24" s="789">
        <f t="shared" si="20"/>
        <v>0.62966175195143104</v>
      </c>
      <c r="U24" s="771">
        <f t="shared" si="21"/>
        <v>1</v>
      </c>
    </row>
    <row r="25" spans="1:21" ht="15.75" customHeight="1" x14ac:dyDescent="0.25">
      <c r="A25" s="794">
        <v>2002</v>
      </c>
      <c r="B25" s="763">
        <v>2842</v>
      </c>
      <c r="C25" s="764">
        <f t="shared" si="22"/>
        <v>-0.56670224119530421</v>
      </c>
      <c r="D25" s="763">
        <v>3861</v>
      </c>
      <c r="E25" s="764">
        <f t="shared" si="23"/>
        <v>-0.43445144280064452</v>
      </c>
      <c r="F25" s="765">
        <f t="shared" si="14"/>
        <v>6703</v>
      </c>
      <c r="G25" s="766">
        <f t="shared" si="24"/>
        <v>-0.49925295084416554</v>
      </c>
      <c r="H25" s="766">
        <f t="shared" si="15"/>
        <v>0.42398925854095182</v>
      </c>
      <c r="I25" s="766">
        <f t="shared" si="16"/>
        <v>0.57601074145904818</v>
      </c>
      <c r="J25" s="766">
        <f t="shared" si="17"/>
        <v>1</v>
      </c>
      <c r="L25" s="300">
        <v>2002</v>
      </c>
      <c r="M25" s="767">
        <v>192</v>
      </c>
      <c r="N25" s="764">
        <f t="shared" si="25"/>
        <v>-0.55035128805620603</v>
      </c>
      <c r="O25" s="767">
        <v>452</v>
      </c>
      <c r="P25" s="764">
        <f t="shared" si="26"/>
        <v>-0.37741046831955927</v>
      </c>
      <c r="Q25" s="526">
        <f t="shared" si="18"/>
        <v>644</v>
      </c>
      <c r="R25" s="766">
        <f t="shared" si="27"/>
        <v>-0.44145706851691235</v>
      </c>
      <c r="S25" s="788">
        <f t="shared" si="19"/>
        <v>0.29813664596273293</v>
      </c>
      <c r="T25" s="788">
        <f t="shared" si="20"/>
        <v>0.70186335403726707</v>
      </c>
      <c r="U25" s="766">
        <f t="shared" si="21"/>
        <v>1</v>
      </c>
    </row>
    <row r="26" spans="1:21" ht="15.75" customHeight="1" x14ac:dyDescent="0.25">
      <c r="A26" s="794">
        <v>2003</v>
      </c>
      <c r="B26" s="768">
        <v>3209</v>
      </c>
      <c r="C26" s="769">
        <f t="shared" si="22"/>
        <v>0.12913441238564394</v>
      </c>
      <c r="D26" s="768">
        <v>3492</v>
      </c>
      <c r="E26" s="769">
        <f t="shared" si="23"/>
        <v>-9.5571095571095555E-2</v>
      </c>
      <c r="F26" s="770">
        <f t="shared" si="14"/>
        <v>6701</v>
      </c>
      <c r="G26" s="771">
        <f t="shared" si="24"/>
        <v>-2.9837386244968567E-4</v>
      </c>
      <c r="H26" s="771">
        <f t="shared" si="15"/>
        <v>0.47888374869422473</v>
      </c>
      <c r="I26" s="771">
        <f t="shared" si="16"/>
        <v>0.52111625130577521</v>
      </c>
      <c r="J26" s="771">
        <f t="shared" si="17"/>
        <v>1</v>
      </c>
      <c r="L26" s="300">
        <v>2003</v>
      </c>
      <c r="M26" s="772">
        <v>53</v>
      </c>
      <c r="N26" s="769">
        <f t="shared" si="25"/>
        <v>-0.72395833333333326</v>
      </c>
      <c r="O26" s="772">
        <v>384</v>
      </c>
      <c r="P26" s="769">
        <f t="shared" si="26"/>
        <v>-0.15044247787610621</v>
      </c>
      <c r="Q26" s="529">
        <f t="shared" si="18"/>
        <v>437</v>
      </c>
      <c r="R26" s="771">
        <f t="shared" si="27"/>
        <v>-0.3214285714285714</v>
      </c>
      <c r="S26" s="789">
        <f t="shared" si="19"/>
        <v>0.12128146453089245</v>
      </c>
      <c r="T26" s="789">
        <f t="shared" si="20"/>
        <v>0.8787185354691075</v>
      </c>
      <c r="U26" s="771">
        <f t="shared" si="21"/>
        <v>1</v>
      </c>
    </row>
    <row r="27" spans="1:21" ht="15.75" customHeight="1" x14ac:dyDescent="0.25">
      <c r="A27" s="794">
        <v>2004</v>
      </c>
      <c r="B27" s="763">
        <v>5720</v>
      </c>
      <c r="C27" s="764">
        <f t="shared" si="22"/>
        <v>0.78248675599875361</v>
      </c>
      <c r="D27" s="763">
        <v>7769</v>
      </c>
      <c r="E27" s="764">
        <f t="shared" si="23"/>
        <v>1.2247995418098512</v>
      </c>
      <c r="F27" s="765">
        <f t="shared" si="14"/>
        <v>13489</v>
      </c>
      <c r="G27" s="766">
        <f t="shared" si="24"/>
        <v>1.0129831368452469</v>
      </c>
      <c r="H27" s="766">
        <f t="shared" si="15"/>
        <v>0.42404922529468458</v>
      </c>
      <c r="I27" s="766">
        <f t="shared" si="16"/>
        <v>0.57595077470531542</v>
      </c>
      <c r="J27" s="766">
        <f t="shared" si="17"/>
        <v>1</v>
      </c>
      <c r="L27" s="300">
        <v>2004</v>
      </c>
      <c r="M27" s="767">
        <v>234</v>
      </c>
      <c r="N27" s="764">
        <f t="shared" si="25"/>
        <v>3.4150943396226419</v>
      </c>
      <c r="O27" s="767">
        <v>576</v>
      </c>
      <c r="P27" s="764">
        <f t="shared" si="26"/>
        <v>0.5</v>
      </c>
      <c r="Q27" s="526">
        <f t="shared" si="18"/>
        <v>810</v>
      </c>
      <c r="R27" s="766">
        <f t="shared" si="27"/>
        <v>0.85354691075514877</v>
      </c>
      <c r="S27" s="788">
        <f t="shared" si="19"/>
        <v>0.28888888888888886</v>
      </c>
      <c r="T27" s="788">
        <f t="shared" si="20"/>
        <v>0.71111111111111114</v>
      </c>
      <c r="U27" s="766">
        <f t="shared" si="21"/>
        <v>1</v>
      </c>
    </row>
    <row r="28" spans="1:21" ht="15.75" customHeight="1" x14ac:dyDescent="0.25">
      <c r="A28" s="794">
        <v>2005</v>
      </c>
      <c r="B28" s="768">
        <v>6710</v>
      </c>
      <c r="C28" s="769">
        <f t="shared" si="22"/>
        <v>0.17307692307692313</v>
      </c>
      <c r="D28" s="768">
        <v>9313</v>
      </c>
      <c r="E28" s="769">
        <f t="shared" si="23"/>
        <v>0.19873857639335823</v>
      </c>
      <c r="F28" s="770">
        <f t="shared" si="14"/>
        <v>16023</v>
      </c>
      <c r="G28" s="771">
        <f t="shared" si="24"/>
        <v>0.18785677218474306</v>
      </c>
      <c r="H28" s="771">
        <f t="shared" si="15"/>
        <v>0.41877301379267301</v>
      </c>
      <c r="I28" s="771">
        <f t="shared" si="16"/>
        <v>0.58122698620732693</v>
      </c>
      <c r="J28" s="771">
        <f t="shared" si="17"/>
        <v>1</v>
      </c>
      <c r="L28" s="300">
        <v>2005</v>
      </c>
      <c r="M28" s="772">
        <v>399</v>
      </c>
      <c r="N28" s="769">
        <f t="shared" si="25"/>
        <v>0.70512820512820507</v>
      </c>
      <c r="O28" s="772">
        <v>723</v>
      </c>
      <c r="P28" s="769">
        <f t="shared" si="26"/>
        <v>0.25520833333333326</v>
      </c>
      <c r="Q28" s="529">
        <f t="shared" si="18"/>
        <v>1122</v>
      </c>
      <c r="R28" s="771">
        <f t="shared" si="27"/>
        <v>0.38518518518518507</v>
      </c>
      <c r="S28" s="789">
        <f t="shared" si="19"/>
        <v>0.35561497326203206</v>
      </c>
      <c r="T28" s="789">
        <f t="shared" si="20"/>
        <v>0.64438502673796794</v>
      </c>
      <c r="U28" s="771">
        <f t="shared" si="21"/>
        <v>1</v>
      </c>
    </row>
    <row r="29" spans="1:21" ht="15.75" customHeight="1" x14ac:dyDescent="0.25">
      <c r="A29" s="794">
        <v>2006</v>
      </c>
      <c r="B29" s="763">
        <v>8417</v>
      </c>
      <c r="C29" s="764">
        <f t="shared" si="22"/>
        <v>0.25439642324888223</v>
      </c>
      <c r="D29" s="763">
        <v>13004</v>
      </c>
      <c r="E29" s="764">
        <f t="shared" si="23"/>
        <v>0.3963277139482444</v>
      </c>
      <c r="F29" s="765">
        <f t="shared" si="14"/>
        <v>21421</v>
      </c>
      <c r="G29" s="766">
        <f t="shared" si="24"/>
        <v>0.33689071959058858</v>
      </c>
      <c r="H29" s="766">
        <f t="shared" si="15"/>
        <v>0.39293216936650949</v>
      </c>
      <c r="I29" s="766">
        <f t="shared" si="16"/>
        <v>0.60706783063349046</v>
      </c>
      <c r="J29" s="766">
        <f t="shared" si="17"/>
        <v>1</v>
      </c>
      <c r="L29" s="300">
        <v>2006</v>
      </c>
      <c r="M29" s="767">
        <v>566</v>
      </c>
      <c r="N29" s="764">
        <f t="shared" si="25"/>
        <v>0.418546365914787</v>
      </c>
      <c r="O29" s="767">
        <v>1328</v>
      </c>
      <c r="P29" s="764">
        <f t="shared" si="26"/>
        <v>0.83679114799446741</v>
      </c>
      <c r="Q29" s="526">
        <f t="shared" si="18"/>
        <v>1894</v>
      </c>
      <c r="R29" s="766">
        <f t="shared" si="27"/>
        <v>0.68805704099821741</v>
      </c>
      <c r="S29" s="788">
        <f t="shared" si="19"/>
        <v>0.29883843717001057</v>
      </c>
      <c r="T29" s="788">
        <f t="shared" si="20"/>
        <v>0.70116156282998943</v>
      </c>
      <c r="U29" s="766">
        <f t="shared" si="21"/>
        <v>1</v>
      </c>
    </row>
    <row r="30" spans="1:21" ht="15.75" customHeight="1" x14ac:dyDescent="0.25">
      <c r="A30" s="794">
        <v>2007</v>
      </c>
      <c r="B30" s="768">
        <v>11898</v>
      </c>
      <c r="C30" s="769">
        <f t="shared" si="22"/>
        <v>0.41356777949388146</v>
      </c>
      <c r="D30" s="768">
        <v>20320</v>
      </c>
      <c r="E30" s="769">
        <f t="shared" si="23"/>
        <v>0.56259612426945549</v>
      </c>
      <c r="F30" s="770">
        <f t="shared" si="14"/>
        <v>32218</v>
      </c>
      <c r="G30" s="771">
        <f t="shared" si="24"/>
        <v>0.50403809345968908</v>
      </c>
      <c r="H30" s="771">
        <f t="shared" si="15"/>
        <v>0.36929666645974302</v>
      </c>
      <c r="I30" s="771">
        <f t="shared" si="16"/>
        <v>0.63070333354025698</v>
      </c>
      <c r="J30" s="771">
        <f t="shared" si="17"/>
        <v>1</v>
      </c>
      <c r="L30" s="300">
        <v>2007</v>
      </c>
      <c r="M30" s="772">
        <v>1007</v>
      </c>
      <c r="N30" s="769">
        <f t="shared" si="25"/>
        <v>0.77915194346289751</v>
      </c>
      <c r="O30" s="772">
        <v>2230</v>
      </c>
      <c r="P30" s="769">
        <f t="shared" si="26"/>
        <v>0.67921686746987953</v>
      </c>
      <c r="Q30" s="529">
        <f t="shared" si="18"/>
        <v>3237</v>
      </c>
      <c r="R30" s="771">
        <f t="shared" si="27"/>
        <v>0.70908130939809921</v>
      </c>
      <c r="S30" s="789">
        <f t="shared" si="19"/>
        <v>0.31109051590979303</v>
      </c>
      <c r="T30" s="789">
        <f t="shared" si="20"/>
        <v>0.68890948409020702</v>
      </c>
      <c r="U30" s="771">
        <f t="shared" si="21"/>
        <v>1</v>
      </c>
    </row>
    <row r="31" spans="1:21" ht="15.75" customHeight="1" x14ac:dyDescent="0.25">
      <c r="A31" s="794">
        <v>2008</v>
      </c>
      <c r="B31" s="763">
        <v>20266</v>
      </c>
      <c r="C31" s="764">
        <f t="shared" si="22"/>
        <v>0.70331148092116313</v>
      </c>
      <c r="D31" s="763">
        <v>35163</v>
      </c>
      <c r="E31" s="764">
        <f t="shared" si="23"/>
        <v>0.7304625984251969</v>
      </c>
      <c r="F31" s="765">
        <f t="shared" si="14"/>
        <v>55429</v>
      </c>
      <c r="G31" s="766">
        <f t="shared" si="24"/>
        <v>0.72043578124030039</v>
      </c>
      <c r="H31" s="766">
        <f t="shared" si="15"/>
        <v>0.36562088437460533</v>
      </c>
      <c r="I31" s="766">
        <f t="shared" si="16"/>
        <v>0.63437911562539462</v>
      </c>
      <c r="J31" s="766">
        <f t="shared" si="17"/>
        <v>1</v>
      </c>
      <c r="L31" s="300">
        <v>2008</v>
      </c>
      <c r="M31" s="767">
        <v>2048</v>
      </c>
      <c r="N31" s="764">
        <f t="shared" si="25"/>
        <v>1.0337636544190665</v>
      </c>
      <c r="O31" s="767">
        <v>4406</v>
      </c>
      <c r="P31" s="764">
        <f t="shared" si="26"/>
        <v>0.97578475336322867</v>
      </c>
      <c r="Q31" s="526">
        <f t="shared" si="18"/>
        <v>6454</v>
      </c>
      <c r="R31" s="766">
        <f t="shared" si="27"/>
        <v>0.99382143960457214</v>
      </c>
      <c r="S31" s="788">
        <f t="shared" si="19"/>
        <v>0.31732259064146268</v>
      </c>
      <c r="T31" s="788">
        <f t="shared" si="20"/>
        <v>0.68267740935853738</v>
      </c>
      <c r="U31" s="766">
        <f t="shared" si="21"/>
        <v>1</v>
      </c>
    </row>
    <row r="32" spans="1:21" ht="15.75" customHeight="1" x14ac:dyDescent="0.25">
      <c r="A32" s="794">
        <v>2009</v>
      </c>
      <c r="B32" s="768">
        <v>12160</v>
      </c>
      <c r="C32" s="769">
        <f t="shared" si="22"/>
        <v>-0.39998026250863516</v>
      </c>
      <c r="D32" s="768">
        <v>30885</v>
      </c>
      <c r="E32" s="769">
        <f t="shared" si="23"/>
        <v>-0.12166197423428038</v>
      </c>
      <c r="F32" s="770">
        <f t="shared" si="14"/>
        <v>43045</v>
      </c>
      <c r="G32" s="771">
        <f t="shared" si="24"/>
        <v>-0.22342095293077635</v>
      </c>
      <c r="H32" s="771">
        <f t="shared" si="15"/>
        <v>0.28249506330584273</v>
      </c>
      <c r="I32" s="771">
        <f t="shared" si="16"/>
        <v>0.71750493669415727</v>
      </c>
      <c r="J32" s="771">
        <f t="shared" si="17"/>
        <v>1</v>
      </c>
      <c r="L32" s="300">
        <v>2009</v>
      </c>
      <c r="M32" s="772">
        <v>1570</v>
      </c>
      <c r="N32" s="769">
        <f t="shared" si="25"/>
        <v>-0.2333984375</v>
      </c>
      <c r="O32" s="772">
        <v>3642</v>
      </c>
      <c r="P32" s="769">
        <f t="shared" si="26"/>
        <v>-0.17339990921470727</v>
      </c>
      <c r="Q32" s="529">
        <f t="shared" si="18"/>
        <v>5212</v>
      </c>
      <c r="R32" s="771">
        <f t="shared" si="27"/>
        <v>-0.19243879764487137</v>
      </c>
      <c r="S32" s="789">
        <f t="shared" si="19"/>
        <v>0.30122793553338451</v>
      </c>
      <c r="T32" s="789">
        <f t="shared" si="20"/>
        <v>0.69877206446661555</v>
      </c>
      <c r="U32" s="771">
        <f t="shared" si="21"/>
        <v>1</v>
      </c>
    </row>
    <row r="33" spans="1:21" ht="15.75" customHeight="1" x14ac:dyDescent="0.25">
      <c r="A33" s="794">
        <v>2010</v>
      </c>
      <c r="B33" s="763">
        <v>20215</v>
      </c>
      <c r="C33" s="764">
        <f t="shared" si="22"/>
        <v>0.66241776315789469</v>
      </c>
      <c r="D33" s="763">
        <v>46425</v>
      </c>
      <c r="E33" s="764">
        <f t="shared" si="23"/>
        <v>0.50315687226809125</v>
      </c>
      <c r="F33" s="765">
        <f t="shared" si="14"/>
        <v>66640</v>
      </c>
      <c r="G33" s="766">
        <f t="shared" si="24"/>
        <v>0.54814728772215116</v>
      </c>
      <c r="H33" s="766">
        <f t="shared" si="15"/>
        <v>0.30334633853541415</v>
      </c>
      <c r="I33" s="766">
        <f t="shared" si="16"/>
        <v>0.69665366146458585</v>
      </c>
      <c r="J33" s="766">
        <f t="shared" si="17"/>
        <v>1</v>
      </c>
      <c r="L33" s="300">
        <v>2010</v>
      </c>
      <c r="M33" s="767">
        <v>1814</v>
      </c>
      <c r="N33" s="764">
        <f t="shared" si="25"/>
        <v>0.15541401273885347</v>
      </c>
      <c r="O33" s="767">
        <v>4575</v>
      </c>
      <c r="P33" s="764">
        <f t="shared" si="26"/>
        <v>0.25617792421746288</v>
      </c>
      <c r="Q33" s="526">
        <f t="shared" si="18"/>
        <v>6389</v>
      </c>
      <c r="R33" s="766">
        <f t="shared" si="27"/>
        <v>0.22582501918649278</v>
      </c>
      <c r="S33" s="788">
        <f t="shared" si="19"/>
        <v>0.28392549694787916</v>
      </c>
      <c r="T33" s="788">
        <f t="shared" si="20"/>
        <v>0.71607450305212084</v>
      </c>
      <c r="U33" s="766">
        <f t="shared" si="21"/>
        <v>1</v>
      </c>
    </row>
    <row r="34" spans="1:21" ht="15.75" customHeight="1" x14ac:dyDescent="0.25">
      <c r="A34" s="794">
        <v>2011</v>
      </c>
      <c r="B34" s="768">
        <v>29392</v>
      </c>
      <c r="C34" s="769">
        <f t="shared" si="22"/>
        <v>0.45396982438783073</v>
      </c>
      <c r="D34" s="768">
        <v>51728</v>
      </c>
      <c r="E34" s="769">
        <f t="shared" si="23"/>
        <v>0.11422724824986541</v>
      </c>
      <c r="F34" s="770">
        <f t="shared" si="14"/>
        <v>81120</v>
      </c>
      <c r="G34" s="771">
        <f t="shared" si="24"/>
        <v>0.21728691476590645</v>
      </c>
      <c r="H34" s="771">
        <f t="shared" si="15"/>
        <v>0.36232741617357</v>
      </c>
      <c r="I34" s="771">
        <f t="shared" si="16"/>
        <v>0.63767258382643</v>
      </c>
      <c r="J34" s="771">
        <f t="shared" si="17"/>
        <v>1</v>
      </c>
      <c r="L34" s="300">
        <v>2011</v>
      </c>
      <c r="M34" s="772">
        <v>2450</v>
      </c>
      <c r="N34" s="769">
        <f t="shared" si="25"/>
        <v>0.35060639470782795</v>
      </c>
      <c r="O34" s="772">
        <v>7456</v>
      </c>
      <c r="P34" s="769">
        <f t="shared" si="26"/>
        <v>0.62972677595628412</v>
      </c>
      <c r="Q34" s="529">
        <f t="shared" si="18"/>
        <v>9906</v>
      </c>
      <c r="R34" s="771">
        <f t="shared" si="27"/>
        <v>0.55047738300203464</v>
      </c>
      <c r="S34" s="789">
        <f t="shared" si="19"/>
        <v>0.24732485362406623</v>
      </c>
      <c r="T34" s="789">
        <f t="shared" si="20"/>
        <v>0.7526751463759338</v>
      </c>
      <c r="U34" s="771">
        <f t="shared" si="21"/>
        <v>1</v>
      </c>
    </row>
    <row r="35" spans="1:21" ht="15.75" customHeight="1" x14ac:dyDescent="0.25">
      <c r="A35" s="794">
        <v>2012</v>
      </c>
      <c r="B35" s="763">
        <v>28887</v>
      </c>
      <c r="C35" s="764">
        <f t="shared" si="22"/>
        <v>-1.7181545998911307E-2</v>
      </c>
      <c r="D35" s="763">
        <v>50143</v>
      </c>
      <c r="E35" s="764">
        <f t="shared" si="23"/>
        <v>-3.0641045468605022E-2</v>
      </c>
      <c r="F35" s="765">
        <f t="shared" si="14"/>
        <v>79030</v>
      </c>
      <c r="G35" s="766">
        <f t="shared" si="24"/>
        <v>-2.5764299802761292E-2</v>
      </c>
      <c r="H35" s="766">
        <f t="shared" si="15"/>
        <v>0.36551942300392254</v>
      </c>
      <c r="I35" s="766">
        <f t="shared" si="16"/>
        <v>0.63448057699607741</v>
      </c>
      <c r="J35" s="766">
        <f t="shared" si="17"/>
        <v>1</v>
      </c>
      <c r="L35" s="794">
        <v>2012</v>
      </c>
      <c r="M35" s="767">
        <v>2715</v>
      </c>
      <c r="N35" s="764">
        <f t="shared" si="25"/>
        <v>0.10816326530612241</v>
      </c>
      <c r="O35" s="767">
        <v>5857</v>
      </c>
      <c r="P35" s="764">
        <f t="shared" si="26"/>
        <v>-0.21445815450643779</v>
      </c>
      <c r="Q35" s="526">
        <v>8572</v>
      </c>
      <c r="R35" s="766">
        <f t="shared" si="27"/>
        <v>-0.13466585907530793</v>
      </c>
      <c r="S35" s="788">
        <f t="shared" si="19"/>
        <v>0.31672888474101729</v>
      </c>
      <c r="T35" s="788">
        <f t="shared" si="20"/>
        <v>0.68327111525898276</v>
      </c>
      <c r="U35" s="766">
        <f t="shared" si="21"/>
        <v>1</v>
      </c>
    </row>
    <row r="36" spans="1:21" ht="15.75" customHeight="1" x14ac:dyDescent="0.25">
      <c r="A36" s="794">
        <v>2013</v>
      </c>
      <c r="B36" s="768">
        <v>28190</v>
      </c>
      <c r="C36" s="769">
        <v>-2.4128500709661771E-2</v>
      </c>
      <c r="D36" s="768">
        <v>58621</v>
      </c>
      <c r="E36" s="769">
        <v>0.16907644137765998</v>
      </c>
      <c r="F36" s="770">
        <f t="shared" si="14"/>
        <v>86811</v>
      </c>
      <c r="G36" s="771">
        <v>9.8456282424395747E-2</v>
      </c>
      <c r="H36" s="771">
        <v>0.32472843303268017</v>
      </c>
      <c r="I36" s="771">
        <v>0.67527156696731983</v>
      </c>
      <c r="J36" s="771">
        <v>1</v>
      </c>
      <c r="L36" s="794">
        <v>2013</v>
      </c>
      <c r="M36" s="772">
        <v>2930</v>
      </c>
      <c r="N36" s="769">
        <v>7.9189686924493463E-2</v>
      </c>
      <c r="O36" s="772">
        <v>6122</v>
      </c>
      <c r="P36" s="769">
        <v>4.5245005975755426E-2</v>
      </c>
      <c r="Q36" s="529">
        <v>9052</v>
      </c>
      <c r="R36" s="771">
        <f t="shared" si="27"/>
        <v>5.5996266915538939E-2</v>
      </c>
      <c r="S36" s="789">
        <f t="shared" si="19"/>
        <v>0.32368537339814407</v>
      </c>
      <c r="T36" s="789">
        <f t="shared" si="20"/>
        <v>0.67631462660185593</v>
      </c>
      <c r="U36" s="771">
        <f t="shared" si="21"/>
        <v>1</v>
      </c>
    </row>
    <row r="37" spans="1:21" ht="15.75" customHeight="1" x14ac:dyDescent="0.25">
      <c r="A37" s="794">
        <v>2014</v>
      </c>
      <c r="B37" s="763">
        <v>30691</v>
      </c>
      <c r="C37" s="764">
        <v>6.2450237130889263E-2</v>
      </c>
      <c r="D37" s="763">
        <v>59261</v>
      </c>
      <c r="E37" s="764">
        <v>0.18183993777795515</v>
      </c>
      <c r="F37" s="765">
        <f t="shared" si="14"/>
        <v>89952</v>
      </c>
      <c r="G37" s="766">
        <v>0.1382006832848286</v>
      </c>
      <c r="H37" s="766">
        <v>0.34119308075418003</v>
      </c>
      <c r="I37" s="766">
        <v>0.65880691924582002</v>
      </c>
      <c r="J37" s="766">
        <v>1</v>
      </c>
      <c r="L37" s="794">
        <v>2014</v>
      </c>
      <c r="M37" s="767">
        <v>3470</v>
      </c>
      <c r="N37" s="764">
        <v>0.27808471454880301</v>
      </c>
      <c r="O37" s="767">
        <v>5939</v>
      </c>
      <c r="P37" s="764">
        <v>1.4000341471743116E-2</v>
      </c>
      <c r="Q37" s="526">
        <v>9409</v>
      </c>
      <c r="R37" s="766">
        <f t="shared" si="27"/>
        <v>3.9438798055678292E-2</v>
      </c>
      <c r="S37" s="788">
        <f t="shared" si="19"/>
        <v>0.36879583377617176</v>
      </c>
      <c r="T37" s="788">
        <f t="shared" si="20"/>
        <v>0.63120416622382824</v>
      </c>
      <c r="U37" s="766">
        <f t="shared" si="21"/>
        <v>1</v>
      </c>
    </row>
    <row r="38" spans="1:21" ht="15.75" customHeight="1" x14ac:dyDescent="0.25">
      <c r="A38" s="794">
        <v>2015</v>
      </c>
      <c r="B38" s="768">
        <v>24559</v>
      </c>
      <c r="C38" s="769">
        <f t="shared" ref="C38:C48" si="28">+B38/B37-1</f>
        <v>-0.19979798638037205</v>
      </c>
      <c r="D38" s="768">
        <v>53326</v>
      </c>
      <c r="E38" s="769">
        <f t="shared" ref="E38:E48" si="29">+D38/D37-1</f>
        <v>-0.10015018308837176</v>
      </c>
      <c r="F38" s="770">
        <f t="shared" si="14"/>
        <v>77885</v>
      </c>
      <c r="G38" s="771">
        <f t="shared" ref="G38:G44" si="30">+F38/F37-1</f>
        <v>-0.13414932408395586</v>
      </c>
      <c r="H38" s="771">
        <f t="shared" ref="H38:H46" si="31">+B38/F38</f>
        <v>0.31532387494382746</v>
      </c>
      <c r="I38" s="771">
        <f t="shared" ref="I38:I44" si="32">+D38/F38</f>
        <v>0.68467612505617259</v>
      </c>
      <c r="J38" s="771">
        <f t="shared" ref="J38:J44" si="33">+H38+I38</f>
        <v>1</v>
      </c>
      <c r="L38" s="794">
        <v>2015</v>
      </c>
      <c r="M38" s="772">
        <v>3786</v>
      </c>
      <c r="N38" s="769">
        <f t="shared" ref="N38:N48" si="34">+M38/M37-1</f>
        <v>9.1066282420749323E-2</v>
      </c>
      <c r="O38" s="772">
        <v>4891</v>
      </c>
      <c r="P38" s="769">
        <f t="shared" ref="P38:P48" si="35">+O38/O37-1</f>
        <v>-0.17646068361677048</v>
      </c>
      <c r="Q38" s="529">
        <f t="shared" ref="Q38:Q49" si="36">+M38+O38</f>
        <v>8677</v>
      </c>
      <c r="R38" s="771">
        <f t="shared" si="27"/>
        <v>-7.7797853119353833E-2</v>
      </c>
      <c r="S38" s="789">
        <f t="shared" si="19"/>
        <v>0.4363259190964619</v>
      </c>
      <c r="T38" s="789">
        <f t="shared" si="20"/>
        <v>0.5636740809035381</v>
      </c>
      <c r="U38" s="771">
        <f t="shared" si="21"/>
        <v>1</v>
      </c>
    </row>
    <row r="39" spans="1:21" ht="15.75" customHeight="1" x14ac:dyDescent="0.25">
      <c r="A39" s="794">
        <v>2016</v>
      </c>
      <c r="B39" s="763">
        <v>20802</v>
      </c>
      <c r="C39" s="764">
        <f t="shared" si="28"/>
        <v>-0.15297854147155832</v>
      </c>
      <c r="D39" s="763">
        <v>53028</v>
      </c>
      <c r="E39" s="764">
        <f t="shared" si="29"/>
        <v>-5.5882683869031835E-3</v>
      </c>
      <c r="F39" s="765">
        <f t="shared" si="14"/>
        <v>73830</v>
      </c>
      <c r="G39" s="766">
        <f t="shared" si="30"/>
        <v>-5.2063940424985522E-2</v>
      </c>
      <c r="H39" s="766">
        <f t="shared" si="31"/>
        <v>0.28175538399024785</v>
      </c>
      <c r="I39" s="766">
        <f t="shared" si="32"/>
        <v>0.71824461600975209</v>
      </c>
      <c r="J39" s="766">
        <f t="shared" si="33"/>
        <v>1</v>
      </c>
      <c r="L39" s="794">
        <v>2016</v>
      </c>
      <c r="M39" s="767">
        <v>2017</v>
      </c>
      <c r="N39" s="764">
        <f t="shared" si="34"/>
        <v>-0.46724775488642367</v>
      </c>
      <c r="O39" s="767">
        <v>4154</v>
      </c>
      <c r="P39" s="764">
        <f t="shared" si="35"/>
        <v>-0.15068493150684936</v>
      </c>
      <c r="Q39" s="526">
        <f t="shared" si="36"/>
        <v>6171</v>
      </c>
      <c r="R39" s="766">
        <f t="shared" si="27"/>
        <v>-0.28880949636971298</v>
      </c>
      <c r="S39" s="788">
        <f t="shared" si="19"/>
        <v>0.32685140171771188</v>
      </c>
      <c r="T39" s="788">
        <f t="shared" si="20"/>
        <v>0.67314859828228812</v>
      </c>
      <c r="U39" s="766">
        <f t="shared" si="21"/>
        <v>1</v>
      </c>
    </row>
    <row r="40" spans="1:21" ht="15.75" customHeight="1" x14ac:dyDescent="0.25">
      <c r="A40" s="794">
        <v>2017</v>
      </c>
      <c r="B40" s="768">
        <v>27851</v>
      </c>
      <c r="C40" s="769">
        <f t="shared" si="28"/>
        <v>0.3388616479184694</v>
      </c>
      <c r="D40" s="768">
        <v>62507</v>
      </c>
      <c r="E40" s="769">
        <f t="shared" si="29"/>
        <v>0.1787546202006487</v>
      </c>
      <c r="F40" s="770">
        <f t="shared" si="14"/>
        <v>90358</v>
      </c>
      <c r="G40" s="771">
        <f t="shared" si="30"/>
        <v>0.22386563727482045</v>
      </c>
      <c r="H40" s="771">
        <f t="shared" si="31"/>
        <v>0.30822948715111004</v>
      </c>
      <c r="I40" s="771">
        <f t="shared" si="32"/>
        <v>0.69177051284889002</v>
      </c>
      <c r="J40" s="771">
        <f t="shared" si="33"/>
        <v>1</v>
      </c>
      <c r="L40" s="794">
        <v>2017</v>
      </c>
      <c r="M40" s="772">
        <v>2510</v>
      </c>
      <c r="N40" s="769">
        <f t="shared" si="34"/>
        <v>0.24442240951908767</v>
      </c>
      <c r="O40" s="772">
        <v>5109</v>
      </c>
      <c r="P40" s="769">
        <f t="shared" si="35"/>
        <v>0.22989889263360608</v>
      </c>
      <c r="Q40" s="529">
        <f t="shared" si="36"/>
        <v>7619</v>
      </c>
      <c r="R40" s="771">
        <f t="shared" si="27"/>
        <v>0.23464592448549659</v>
      </c>
      <c r="S40" s="789">
        <f t="shared" si="19"/>
        <v>0.32943955899724375</v>
      </c>
      <c r="T40" s="789">
        <f t="shared" si="20"/>
        <v>0.67056044100275625</v>
      </c>
      <c r="U40" s="771">
        <f t="shared" si="21"/>
        <v>1</v>
      </c>
    </row>
    <row r="41" spans="1:21" ht="15.75" customHeight="1" x14ac:dyDescent="0.25">
      <c r="A41" s="794">
        <v>2018</v>
      </c>
      <c r="B41" s="763">
        <v>35890</v>
      </c>
      <c r="C41" s="764">
        <f t="shared" si="28"/>
        <v>0.28864313669168062</v>
      </c>
      <c r="D41" s="763">
        <v>68072</v>
      </c>
      <c r="E41" s="764">
        <f t="shared" si="29"/>
        <v>8.9030028636792657E-2</v>
      </c>
      <c r="F41" s="765">
        <f t="shared" si="14"/>
        <v>103962</v>
      </c>
      <c r="G41" s="766">
        <f t="shared" si="30"/>
        <v>0.15055667456118993</v>
      </c>
      <c r="H41" s="766">
        <f t="shared" si="31"/>
        <v>0.34522229276081645</v>
      </c>
      <c r="I41" s="766">
        <f t="shared" si="32"/>
        <v>0.65477770723918349</v>
      </c>
      <c r="J41" s="766">
        <f t="shared" si="33"/>
        <v>1</v>
      </c>
      <c r="L41" s="794">
        <v>2018</v>
      </c>
      <c r="M41" s="767">
        <v>2509</v>
      </c>
      <c r="N41" s="764">
        <f t="shared" si="34"/>
        <v>-3.9840637450194727E-4</v>
      </c>
      <c r="O41" s="767">
        <v>5808</v>
      </c>
      <c r="P41" s="764">
        <f t="shared" si="35"/>
        <v>0.13681738109219022</v>
      </c>
      <c r="Q41" s="526">
        <f t="shared" si="36"/>
        <v>8317</v>
      </c>
      <c r="R41" s="766">
        <f t="shared" si="27"/>
        <v>9.1613072581703703E-2</v>
      </c>
      <c r="S41" s="788">
        <f t="shared" si="19"/>
        <v>0.30167127570037272</v>
      </c>
      <c r="T41" s="788">
        <f t="shared" si="20"/>
        <v>0.69832872429962722</v>
      </c>
      <c r="U41" s="766">
        <f t="shared" si="21"/>
        <v>1</v>
      </c>
    </row>
    <row r="42" spans="1:21" ht="15.75" customHeight="1" x14ac:dyDescent="0.25">
      <c r="A42" s="794">
        <v>2019</v>
      </c>
      <c r="B42" s="768">
        <v>28437</v>
      </c>
      <c r="C42" s="769">
        <f t="shared" si="28"/>
        <v>-0.20766230147673448</v>
      </c>
      <c r="D42" s="768">
        <v>51065</v>
      </c>
      <c r="E42" s="769">
        <f t="shared" si="29"/>
        <v>-0.24983840639323074</v>
      </c>
      <c r="F42" s="770">
        <f t="shared" si="14"/>
        <v>79502</v>
      </c>
      <c r="G42" s="771">
        <f t="shared" si="30"/>
        <v>-0.23527827475423713</v>
      </c>
      <c r="H42" s="771">
        <f t="shared" si="31"/>
        <v>0.35768911473925186</v>
      </c>
      <c r="I42" s="771">
        <f t="shared" si="32"/>
        <v>0.6423108852607482</v>
      </c>
      <c r="J42" s="771">
        <f t="shared" si="33"/>
        <v>1</v>
      </c>
      <c r="L42" s="794">
        <v>2019</v>
      </c>
      <c r="M42" s="772">
        <v>2298</v>
      </c>
      <c r="N42" s="769">
        <f t="shared" si="34"/>
        <v>-8.4097249900358717E-2</v>
      </c>
      <c r="O42" s="772">
        <v>3819</v>
      </c>
      <c r="P42" s="769">
        <f t="shared" si="35"/>
        <v>-0.3424586776859504</v>
      </c>
      <c r="Q42" s="529">
        <f t="shared" si="36"/>
        <v>6117</v>
      </c>
      <c r="R42" s="771">
        <f t="shared" si="27"/>
        <v>-0.26451845617410119</v>
      </c>
      <c r="S42" s="789">
        <f t="shared" si="19"/>
        <v>0.37567435017165279</v>
      </c>
      <c r="T42" s="789">
        <f t="shared" si="20"/>
        <v>0.62432564982834726</v>
      </c>
      <c r="U42" s="771">
        <f t="shared" si="21"/>
        <v>1</v>
      </c>
    </row>
    <row r="43" spans="1:21" ht="15.75" customHeight="1" x14ac:dyDescent="0.25">
      <c r="A43" s="794">
        <v>2020</v>
      </c>
      <c r="B43" s="763">
        <v>22000</v>
      </c>
      <c r="C43" s="764">
        <f t="shared" si="28"/>
        <v>-0.22636002391250831</v>
      </c>
      <c r="D43" s="763">
        <v>36723</v>
      </c>
      <c r="E43" s="764">
        <f t="shared" si="29"/>
        <v>-0.28085773034367967</v>
      </c>
      <c r="F43" s="765">
        <f t="shared" si="14"/>
        <v>58723</v>
      </c>
      <c r="G43" s="766">
        <f t="shared" si="30"/>
        <v>-0.26136449397499439</v>
      </c>
      <c r="H43" s="766">
        <f t="shared" si="31"/>
        <v>0.37464026020468982</v>
      </c>
      <c r="I43" s="766">
        <f t="shared" si="32"/>
        <v>0.62535973979531023</v>
      </c>
      <c r="J43" s="766">
        <f t="shared" si="33"/>
        <v>1</v>
      </c>
      <c r="L43" s="794">
        <v>2020</v>
      </c>
      <c r="M43" s="767">
        <v>1479</v>
      </c>
      <c r="N43" s="764">
        <f t="shared" si="34"/>
        <v>-0.35639686684073102</v>
      </c>
      <c r="O43" s="767">
        <v>4713</v>
      </c>
      <c r="P43" s="764">
        <f t="shared" si="35"/>
        <v>0.23409269442262381</v>
      </c>
      <c r="Q43" s="526">
        <f t="shared" si="36"/>
        <v>6192</v>
      </c>
      <c r="R43" s="766">
        <f t="shared" si="27"/>
        <v>1.2260912211868646E-2</v>
      </c>
      <c r="S43" s="788">
        <f t="shared" si="19"/>
        <v>0.23885658914728683</v>
      </c>
      <c r="T43" s="788">
        <f t="shared" si="20"/>
        <v>0.7611434108527132</v>
      </c>
      <c r="U43" s="766">
        <f t="shared" si="21"/>
        <v>1</v>
      </c>
    </row>
    <row r="44" spans="1:21" ht="15.75" customHeight="1" x14ac:dyDescent="0.25">
      <c r="A44" s="794">
        <v>2021</v>
      </c>
      <c r="B44" s="763">
        <v>27910</v>
      </c>
      <c r="C44" s="764">
        <f t="shared" si="28"/>
        <v>0.26863636363636356</v>
      </c>
      <c r="D44" s="763">
        <v>43290</v>
      </c>
      <c r="E44" s="764">
        <f t="shared" si="29"/>
        <v>0.1788252593742341</v>
      </c>
      <c r="F44" s="765">
        <f t="shared" si="14"/>
        <v>71200</v>
      </c>
      <c r="G44" s="766">
        <f t="shared" si="30"/>
        <v>0.21247211484426876</v>
      </c>
      <c r="H44" s="766">
        <f t="shared" si="31"/>
        <v>0.39199438202247189</v>
      </c>
      <c r="I44" s="766">
        <f t="shared" si="32"/>
        <v>0.60800561797752806</v>
      </c>
      <c r="J44" s="766">
        <f t="shared" si="33"/>
        <v>1</v>
      </c>
      <c r="L44" s="794">
        <v>2021</v>
      </c>
      <c r="M44" s="772">
        <v>1821</v>
      </c>
      <c r="N44" s="769">
        <f t="shared" si="34"/>
        <v>0.2312373225152129</v>
      </c>
      <c r="O44" s="772">
        <v>5885</v>
      </c>
      <c r="P44" s="769">
        <f t="shared" si="35"/>
        <v>0.24867388075535746</v>
      </c>
      <c r="Q44" s="529">
        <f t="shared" si="36"/>
        <v>7706</v>
      </c>
      <c r="R44" s="771">
        <f t="shared" si="27"/>
        <v>0.2445090439276485</v>
      </c>
      <c r="S44" s="789">
        <f t="shared" si="19"/>
        <v>0.23630936932260577</v>
      </c>
      <c r="T44" s="789">
        <f t="shared" si="20"/>
        <v>0.76369063067739429</v>
      </c>
      <c r="U44" s="771">
        <f t="shared" si="21"/>
        <v>1</v>
      </c>
    </row>
    <row r="45" spans="1:21" ht="15.75" customHeight="1" x14ac:dyDescent="0.25">
      <c r="A45" s="794">
        <v>2022</v>
      </c>
      <c r="B45" s="763">
        <v>34185</v>
      </c>
      <c r="C45" s="764">
        <f t="shared" si="28"/>
        <v>0.22482981010390546</v>
      </c>
      <c r="D45" s="763">
        <v>36324</v>
      </c>
      <c r="E45" s="764">
        <f t="shared" si="29"/>
        <v>-0.16091476091476087</v>
      </c>
      <c r="F45" s="765">
        <f t="shared" si="14"/>
        <v>70509</v>
      </c>
      <c r="G45" s="766">
        <f>+F45/F44-1</f>
        <v>-9.7050561797752399E-3</v>
      </c>
      <c r="H45" s="766">
        <f t="shared" si="31"/>
        <v>0.48483172360975196</v>
      </c>
      <c r="I45" s="766">
        <f>+D45/F45</f>
        <v>0.51516827639024809</v>
      </c>
      <c r="J45" s="766">
        <f>+H45+I45</f>
        <v>1</v>
      </c>
      <c r="L45" s="794">
        <v>2022</v>
      </c>
      <c r="M45" s="767">
        <v>1563</v>
      </c>
      <c r="N45" s="764">
        <f t="shared" si="34"/>
        <v>-0.14168039538714994</v>
      </c>
      <c r="O45" s="767">
        <v>3492</v>
      </c>
      <c r="P45" s="764">
        <f t="shared" si="35"/>
        <v>-0.40662701784197108</v>
      </c>
      <c r="Q45" s="526">
        <f t="shared" si="36"/>
        <v>5055</v>
      </c>
      <c r="R45" s="766">
        <f>+Q45/Q44-1</f>
        <v>-0.34401764858551775</v>
      </c>
      <c r="S45" s="788">
        <f>+M45/Q45</f>
        <v>0.30919881305637981</v>
      </c>
      <c r="T45" s="788">
        <f>+O45/Q45</f>
        <v>0.69080118694362014</v>
      </c>
      <c r="U45" s="766">
        <f>+S45+T45</f>
        <v>1</v>
      </c>
    </row>
    <row r="46" spans="1:21" ht="15.75" customHeight="1" x14ac:dyDescent="0.25">
      <c r="A46" s="794">
        <v>2023</v>
      </c>
      <c r="B46" s="763">
        <v>29720</v>
      </c>
      <c r="C46" s="764">
        <f t="shared" si="28"/>
        <v>-0.13061284188971767</v>
      </c>
      <c r="D46" s="763">
        <v>36060</v>
      </c>
      <c r="E46" s="764">
        <f t="shared" si="29"/>
        <v>-7.2679220350181373E-3</v>
      </c>
      <c r="F46" s="765">
        <f t="shared" si="14"/>
        <v>65780</v>
      </c>
      <c r="G46" s="766">
        <f>+F46/F45-1</f>
        <v>-6.7069452126678919E-2</v>
      </c>
      <c r="H46" s="766">
        <f t="shared" si="31"/>
        <v>0.4518090605047127</v>
      </c>
      <c r="I46" s="766">
        <f>+D46/F46</f>
        <v>0.5481909394952873</v>
      </c>
      <c r="J46" s="766">
        <f>+H46+I46</f>
        <v>1</v>
      </c>
      <c r="L46" s="794">
        <v>2023</v>
      </c>
      <c r="M46" s="772">
        <v>1677</v>
      </c>
      <c r="N46" s="769">
        <f t="shared" si="34"/>
        <v>7.2936660268714038E-2</v>
      </c>
      <c r="O46" s="772">
        <v>3906</v>
      </c>
      <c r="P46" s="769">
        <f t="shared" si="35"/>
        <v>0.11855670103092786</v>
      </c>
      <c r="Q46" s="529">
        <f>+M46+O46</f>
        <v>5583</v>
      </c>
      <c r="R46" s="771">
        <f>+Q46/Q45-1</f>
        <v>0.10445103857566762</v>
      </c>
      <c r="S46" s="789">
        <f>+M46/Q46</f>
        <v>0.30037614185921546</v>
      </c>
      <c r="T46" s="789">
        <f>+O46/Q46</f>
        <v>0.69962385814078454</v>
      </c>
      <c r="U46" s="771">
        <f>+S46+T46</f>
        <v>1</v>
      </c>
    </row>
    <row r="47" spans="1:21" ht="15.75" customHeight="1" x14ac:dyDescent="0.25">
      <c r="A47" s="794">
        <v>2024</v>
      </c>
      <c r="B47" s="763">
        <v>34705</v>
      </c>
      <c r="C47" s="764">
        <f t="shared" si="28"/>
        <v>0.16773216689098258</v>
      </c>
      <c r="D47" s="763">
        <v>45585</v>
      </c>
      <c r="E47" s="764">
        <f t="shared" si="29"/>
        <v>0.2641430948419301</v>
      </c>
      <c r="F47" s="765">
        <f t="shared" si="14"/>
        <v>80290</v>
      </c>
      <c r="G47" s="766">
        <f>+F47/F46-1</f>
        <v>0.22058376406202496</v>
      </c>
      <c r="H47" s="766">
        <f>+B47/F47</f>
        <v>0.4322456096649645</v>
      </c>
      <c r="I47" s="766">
        <f>+D47/F47</f>
        <v>0.5677543903350355</v>
      </c>
      <c r="J47" s="766">
        <f>+H47+I47</f>
        <v>1</v>
      </c>
      <c r="L47" s="794">
        <v>2024</v>
      </c>
      <c r="M47" s="767">
        <v>2013</v>
      </c>
      <c r="N47" s="764">
        <f t="shared" si="34"/>
        <v>0.20035778175313057</v>
      </c>
      <c r="O47" s="767">
        <v>5053</v>
      </c>
      <c r="P47" s="764">
        <f t="shared" si="35"/>
        <v>0.29365079365079372</v>
      </c>
      <c r="Q47" s="526">
        <f>+M47+O47</f>
        <v>7066</v>
      </c>
      <c r="R47" s="766">
        <f>+Q47/Q46-1</f>
        <v>0.26562779867454767</v>
      </c>
      <c r="S47" s="788">
        <f>+M47/Q47</f>
        <v>0.28488536654401359</v>
      </c>
      <c r="T47" s="788">
        <f>+O47/Q47</f>
        <v>0.71511463345598636</v>
      </c>
      <c r="U47" s="766">
        <f>+S47+T47</f>
        <v>1</v>
      </c>
    </row>
    <row r="48" spans="1:21" ht="15.75" customHeight="1" x14ac:dyDescent="0.25">
      <c r="A48" s="794">
        <v>2025</v>
      </c>
      <c r="B48" s="763">
        <v>38611</v>
      </c>
      <c r="C48" s="764">
        <f t="shared" si="28"/>
        <v>0.11254862411756239</v>
      </c>
      <c r="D48" s="763">
        <v>56397</v>
      </c>
      <c r="E48" s="764">
        <f t="shared" si="29"/>
        <v>0.23718328397499167</v>
      </c>
      <c r="F48" s="765">
        <f t="shared" si="14"/>
        <v>95008</v>
      </c>
      <c r="G48" s="766">
        <f>+F48/F47-1</f>
        <v>0.18331049943953159</v>
      </c>
      <c r="H48" s="766">
        <f>+B48/F48</f>
        <v>0.40639735601212529</v>
      </c>
      <c r="I48" s="766">
        <f>+D48/F48</f>
        <v>0.59360264398787466</v>
      </c>
      <c r="J48" s="766">
        <f>+H48+I48</f>
        <v>1</v>
      </c>
      <c r="L48" s="794">
        <v>2025</v>
      </c>
      <c r="M48" s="767">
        <v>2341</v>
      </c>
      <c r="N48" s="764">
        <f t="shared" si="34"/>
        <v>0.16294088425235964</v>
      </c>
      <c r="O48" s="767">
        <v>6771</v>
      </c>
      <c r="P48" s="764">
        <f t="shared" si="35"/>
        <v>0.33999604195527411</v>
      </c>
      <c r="Q48" s="526">
        <f>+M48+O48</f>
        <v>9112</v>
      </c>
      <c r="R48" s="766">
        <f>+Q48/Q47-1</f>
        <v>0.28955561845457112</v>
      </c>
      <c r="S48" s="788">
        <f>+M48/Q48</f>
        <v>0.25691395961369623</v>
      </c>
      <c r="T48" s="788">
        <f>+O48/Q48</f>
        <v>0.74308604038630377</v>
      </c>
      <c r="U48" s="766">
        <f>+S48+T48</f>
        <v>1</v>
      </c>
    </row>
    <row r="49" spans="1:21" ht="15.75" customHeight="1" x14ac:dyDescent="0.25">
      <c r="A49" s="974">
        <v>2026</v>
      </c>
      <c r="B49" s="796">
        <f>+B16</f>
        <v>24047</v>
      </c>
      <c r="C49" s="797">
        <f>+B49/B44-1</f>
        <v>-0.13840917233966321</v>
      </c>
      <c r="D49" s="798">
        <f>+M16</f>
        <v>31543</v>
      </c>
      <c r="E49" s="799">
        <f>+D49/D44-1</f>
        <v>-0.27135597135597134</v>
      </c>
      <c r="F49" s="798">
        <f>+B49+D49</f>
        <v>55590</v>
      </c>
      <c r="G49" s="799">
        <f>+F49/F44-1</f>
        <v>-0.21924157303370784</v>
      </c>
      <c r="H49" s="800"/>
      <c r="I49" s="800"/>
      <c r="J49" s="800"/>
      <c r="L49" s="795">
        <v>2026</v>
      </c>
      <c r="M49" s="801">
        <f>+D16</f>
        <v>1298</v>
      </c>
      <c r="N49" s="802"/>
      <c r="O49" s="801">
        <f>+O16</f>
        <v>3505</v>
      </c>
      <c r="P49" s="802"/>
      <c r="Q49" s="537">
        <f t="shared" si="36"/>
        <v>4803</v>
      </c>
      <c r="R49" s="785"/>
      <c r="S49" s="793">
        <f t="shared" si="19"/>
        <v>0.27024776181553195</v>
      </c>
      <c r="T49" s="793">
        <f t="shared" si="20"/>
        <v>0.72975223818446799</v>
      </c>
      <c r="U49" s="785">
        <f t="shared" si="21"/>
        <v>1</v>
      </c>
    </row>
    <row r="50" spans="1:21" ht="15.75" customHeight="1" x14ac:dyDescent="0.25">
      <c r="A50" s="355" t="s">
        <v>64</v>
      </c>
      <c r="I50" s="471"/>
    </row>
    <row r="51" spans="1:21" ht="15.75" customHeight="1" x14ac:dyDescent="0.25">
      <c r="A51" s="304" t="s">
        <v>881</v>
      </c>
    </row>
    <row r="52" spans="1:21" ht="15.75" customHeight="1" x14ac:dyDescent="0.25">
      <c r="A52" s="1002" t="s">
        <v>699</v>
      </c>
      <c r="B52" s="1002" t="s">
        <v>882</v>
      </c>
      <c r="C52" s="1002" t="s">
        <v>704</v>
      </c>
      <c r="D52" s="1002" t="s">
        <v>705</v>
      </c>
      <c r="E52" s="1002" t="s">
        <v>704</v>
      </c>
      <c r="F52" s="1002" t="s">
        <v>36</v>
      </c>
      <c r="G52" s="1002" t="s">
        <v>704</v>
      </c>
      <c r="H52" s="1002" t="s">
        <v>883</v>
      </c>
      <c r="I52" s="1002" t="s">
        <v>706</v>
      </c>
      <c r="J52" s="1002" t="s">
        <v>707</v>
      </c>
      <c r="K52" s="1002" t="s">
        <v>696</v>
      </c>
    </row>
    <row r="53" spans="1:21" ht="15.75" customHeight="1" x14ac:dyDescent="0.25">
      <c r="A53" s="1015"/>
      <c r="B53" s="1015"/>
      <c r="C53" s="1015"/>
      <c r="D53" s="1015"/>
      <c r="E53" s="1015"/>
      <c r="F53" s="1015"/>
      <c r="G53" s="1015"/>
      <c r="H53" s="1015"/>
      <c r="I53" s="1015"/>
      <c r="J53" s="1015"/>
      <c r="K53" s="1015"/>
    </row>
    <row r="54" spans="1:21" ht="15.75" customHeight="1" x14ac:dyDescent="0.25">
      <c r="A54" s="794">
        <v>1998</v>
      </c>
      <c r="B54" s="803">
        <f t="shared" ref="B54:B80" si="37">+B21+M21</f>
        <v>16411</v>
      </c>
      <c r="C54" s="804"/>
      <c r="D54" s="805">
        <f t="shared" ref="D54:D80" si="38">+D21+O21</f>
        <v>3543</v>
      </c>
      <c r="E54" s="804"/>
      <c r="F54" s="806">
        <f t="shared" ref="F54:F82" si="39">+B54+D54</f>
        <v>19954</v>
      </c>
      <c r="G54" s="807"/>
      <c r="H54" s="806"/>
      <c r="I54" s="807">
        <f t="shared" ref="I54:I82" si="40">+B54/F54</f>
        <v>0.82244161571614716</v>
      </c>
      <c r="J54" s="807">
        <f t="shared" ref="J54:J77" si="41">+D54/F54</f>
        <v>0.17755838428385287</v>
      </c>
      <c r="K54" s="807">
        <f t="shared" ref="K54:K77" si="42">+I54+J54</f>
        <v>1</v>
      </c>
    </row>
    <row r="55" spans="1:21" ht="15.75" customHeight="1" x14ac:dyDescent="0.25">
      <c r="A55" s="794">
        <v>1999</v>
      </c>
      <c r="B55" s="808">
        <f t="shared" si="37"/>
        <v>10553</v>
      </c>
      <c r="C55" s="809">
        <f t="shared" ref="C55:C80" si="43">+B55/B54-1</f>
        <v>-0.35695570044482361</v>
      </c>
      <c r="D55" s="810">
        <f t="shared" si="38"/>
        <v>4321</v>
      </c>
      <c r="E55" s="809">
        <f t="shared" ref="E55:E78" si="44">+D55/D54-1</f>
        <v>0.21958791984194193</v>
      </c>
      <c r="F55" s="811">
        <f t="shared" si="39"/>
        <v>14874</v>
      </c>
      <c r="G55" s="812">
        <f t="shared" ref="G55:G78" si="45">+F55/F54-1</f>
        <v>-0.2545855467575423</v>
      </c>
      <c r="H55" s="811">
        <f>+F55+F54</f>
        <v>34828</v>
      </c>
      <c r="I55" s="812">
        <f t="shared" si="40"/>
        <v>0.70949307516471694</v>
      </c>
      <c r="J55" s="812">
        <f t="shared" si="41"/>
        <v>0.29050692483528306</v>
      </c>
      <c r="K55" s="812">
        <f t="shared" si="42"/>
        <v>1</v>
      </c>
    </row>
    <row r="56" spans="1:21" ht="15.75" customHeight="1" x14ac:dyDescent="0.25">
      <c r="A56" s="794">
        <v>2000</v>
      </c>
      <c r="B56" s="803">
        <f t="shared" si="37"/>
        <v>7304</v>
      </c>
      <c r="C56" s="804">
        <f t="shared" si="43"/>
        <v>-0.30787453804605325</v>
      </c>
      <c r="D56" s="805">
        <f t="shared" si="38"/>
        <v>7192</v>
      </c>
      <c r="E56" s="804">
        <f t="shared" si="44"/>
        <v>0.66442953020134232</v>
      </c>
      <c r="F56" s="806">
        <f t="shared" si="39"/>
        <v>14496</v>
      </c>
      <c r="G56" s="807">
        <f t="shared" si="45"/>
        <v>-2.5413473174667245E-2</v>
      </c>
      <c r="H56" s="806">
        <f t="shared" ref="H56:H78" si="46">+F56+H55</f>
        <v>49324</v>
      </c>
      <c r="I56" s="807">
        <f t="shared" si="40"/>
        <v>0.50386313465783661</v>
      </c>
      <c r="J56" s="807">
        <f t="shared" si="41"/>
        <v>0.49613686534216334</v>
      </c>
      <c r="K56" s="807">
        <f t="shared" si="42"/>
        <v>1</v>
      </c>
    </row>
    <row r="57" spans="1:21" ht="15.75" customHeight="1" x14ac:dyDescent="0.25">
      <c r="A57" s="794">
        <v>2001</v>
      </c>
      <c r="B57" s="808">
        <f t="shared" si="37"/>
        <v>6986</v>
      </c>
      <c r="C57" s="809">
        <f t="shared" si="43"/>
        <v>-4.3537787513691084E-2</v>
      </c>
      <c r="D57" s="810">
        <f t="shared" si="38"/>
        <v>7553</v>
      </c>
      <c r="E57" s="809">
        <f t="shared" si="44"/>
        <v>5.0194660734149021E-2</v>
      </c>
      <c r="F57" s="811">
        <f t="shared" si="39"/>
        <v>14539</v>
      </c>
      <c r="G57" s="812">
        <f t="shared" si="45"/>
        <v>2.9663355408389158E-3</v>
      </c>
      <c r="H57" s="811">
        <f t="shared" si="46"/>
        <v>63863</v>
      </c>
      <c r="I57" s="812">
        <f t="shared" si="40"/>
        <v>0.48050072219547424</v>
      </c>
      <c r="J57" s="812">
        <f t="shared" si="41"/>
        <v>0.51949927780452576</v>
      </c>
      <c r="K57" s="812">
        <f t="shared" si="42"/>
        <v>1</v>
      </c>
    </row>
    <row r="58" spans="1:21" ht="15.75" customHeight="1" x14ac:dyDescent="0.25">
      <c r="A58" s="794">
        <v>2002</v>
      </c>
      <c r="B58" s="803">
        <f t="shared" si="37"/>
        <v>3034</v>
      </c>
      <c r="C58" s="804">
        <f t="shared" si="43"/>
        <v>-0.56570283423990841</v>
      </c>
      <c r="D58" s="805">
        <f t="shared" si="38"/>
        <v>4313</v>
      </c>
      <c r="E58" s="804">
        <f t="shared" si="44"/>
        <v>-0.42896862173970607</v>
      </c>
      <c r="F58" s="806">
        <f t="shared" si="39"/>
        <v>7347</v>
      </c>
      <c r="G58" s="807">
        <f t="shared" si="45"/>
        <v>-0.49466950959488276</v>
      </c>
      <c r="H58" s="806">
        <f t="shared" si="46"/>
        <v>71210</v>
      </c>
      <c r="I58" s="807">
        <f t="shared" si="40"/>
        <v>0.41295766979719611</v>
      </c>
      <c r="J58" s="807">
        <f t="shared" si="41"/>
        <v>0.58704233020280383</v>
      </c>
      <c r="K58" s="807">
        <f t="shared" si="42"/>
        <v>1</v>
      </c>
    </row>
    <row r="59" spans="1:21" ht="15.75" customHeight="1" x14ac:dyDescent="0.25">
      <c r="A59" s="794">
        <v>2003</v>
      </c>
      <c r="B59" s="808">
        <f t="shared" si="37"/>
        <v>3262</v>
      </c>
      <c r="C59" s="809">
        <f t="shared" si="43"/>
        <v>7.5148319050758028E-2</v>
      </c>
      <c r="D59" s="810">
        <f t="shared" si="38"/>
        <v>3876</v>
      </c>
      <c r="E59" s="809">
        <f t="shared" si="44"/>
        <v>-0.10132158590308371</v>
      </c>
      <c r="F59" s="811">
        <f t="shared" si="39"/>
        <v>7138</v>
      </c>
      <c r="G59" s="812">
        <f t="shared" si="45"/>
        <v>-2.8446985164012561E-2</v>
      </c>
      <c r="H59" s="811">
        <f t="shared" si="46"/>
        <v>78348</v>
      </c>
      <c r="I59" s="812">
        <f t="shared" si="40"/>
        <v>0.45699075371252451</v>
      </c>
      <c r="J59" s="812">
        <f t="shared" si="41"/>
        <v>0.54300924628747549</v>
      </c>
      <c r="K59" s="812">
        <f t="shared" si="42"/>
        <v>1</v>
      </c>
    </row>
    <row r="60" spans="1:21" ht="15.75" customHeight="1" x14ac:dyDescent="0.25">
      <c r="A60" s="794">
        <v>2004</v>
      </c>
      <c r="B60" s="803">
        <f t="shared" si="37"/>
        <v>5954</v>
      </c>
      <c r="C60" s="804">
        <f t="shared" si="43"/>
        <v>0.82526057633353767</v>
      </c>
      <c r="D60" s="805">
        <f t="shared" si="38"/>
        <v>8345</v>
      </c>
      <c r="E60" s="804">
        <f t="shared" si="44"/>
        <v>1.1529927760577916</v>
      </c>
      <c r="F60" s="806">
        <f t="shared" si="39"/>
        <v>14299</v>
      </c>
      <c r="G60" s="807">
        <f t="shared" si="45"/>
        <v>1.0032221910899413</v>
      </c>
      <c r="H60" s="806">
        <f t="shared" si="46"/>
        <v>92647</v>
      </c>
      <c r="I60" s="807">
        <f t="shared" si="40"/>
        <v>0.41639275473809356</v>
      </c>
      <c r="J60" s="807">
        <f t="shared" si="41"/>
        <v>0.58360724526190644</v>
      </c>
      <c r="K60" s="807">
        <f t="shared" si="42"/>
        <v>1</v>
      </c>
    </row>
    <row r="61" spans="1:21" ht="15.75" customHeight="1" x14ac:dyDescent="0.25">
      <c r="A61" s="794">
        <v>2005</v>
      </c>
      <c r="B61" s="808">
        <f t="shared" si="37"/>
        <v>7109</v>
      </c>
      <c r="C61" s="809">
        <f t="shared" si="43"/>
        <v>0.19398723547195162</v>
      </c>
      <c r="D61" s="810">
        <f t="shared" si="38"/>
        <v>10036</v>
      </c>
      <c r="E61" s="809">
        <f t="shared" si="44"/>
        <v>0.20263630916716591</v>
      </c>
      <c r="F61" s="811">
        <f t="shared" si="39"/>
        <v>17145</v>
      </c>
      <c r="G61" s="812">
        <f t="shared" si="45"/>
        <v>0.19903489754528292</v>
      </c>
      <c r="H61" s="811">
        <f t="shared" si="46"/>
        <v>109792</v>
      </c>
      <c r="I61" s="812">
        <f t="shared" si="40"/>
        <v>0.41463983668708077</v>
      </c>
      <c r="J61" s="812">
        <f t="shared" si="41"/>
        <v>0.58536016331291918</v>
      </c>
      <c r="K61" s="812">
        <f t="shared" si="42"/>
        <v>1</v>
      </c>
    </row>
    <row r="62" spans="1:21" ht="15.75" customHeight="1" x14ac:dyDescent="0.25">
      <c r="A62" s="794">
        <v>2006</v>
      </c>
      <c r="B62" s="803">
        <f t="shared" si="37"/>
        <v>8983</v>
      </c>
      <c r="C62" s="804">
        <f t="shared" si="43"/>
        <v>0.26360950907300595</v>
      </c>
      <c r="D62" s="805">
        <f t="shared" si="38"/>
        <v>14332</v>
      </c>
      <c r="E62" s="804">
        <f t="shared" si="44"/>
        <v>0.4280589876444798</v>
      </c>
      <c r="F62" s="806">
        <f t="shared" si="39"/>
        <v>23315</v>
      </c>
      <c r="G62" s="807">
        <f t="shared" si="45"/>
        <v>0.35987168270632841</v>
      </c>
      <c r="H62" s="806">
        <f t="shared" si="46"/>
        <v>133107</v>
      </c>
      <c r="I62" s="807">
        <f t="shared" si="40"/>
        <v>0.38528844091786402</v>
      </c>
      <c r="J62" s="807">
        <f t="shared" si="41"/>
        <v>0.61471155908213593</v>
      </c>
      <c r="K62" s="807">
        <f t="shared" si="42"/>
        <v>1</v>
      </c>
    </row>
    <row r="63" spans="1:21" ht="15.75" customHeight="1" x14ac:dyDescent="0.25">
      <c r="A63" s="794">
        <v>2007</v>
      </c>
      <c r="B63" s="808">
        <f t="shared" si="37"/>
        <v>12905</v>
      </c>
      <c r="C63" s="809">
        <f t="shared" si="43"/>
        <v>0.43660247133474339</v>
      </c>
      <c r="D63" s="810">
        <f t="shared" si="38"/>
        <v>22550</v>
      </c>
      <c r="E63" s="809">
        <f t="shared" si="44"/>
        <v>0.57340217694669282</v>
      </c>
      <c r="F63" s="811">
        <f t="shared" si="39"/>
        <v>35455</v>
      </c>
      <c r="G63" s="812">
        <f t="shared" si="45"/>
        <v>0.52069483165344188</v>
      </c>
      <c r="H63" s="811">
        <f t="shared" si="46"/>
        <v>168562</v>
      </c>
      <c r="I63" s="812">
        <f t="shared" si="40"/>
        <v>0.36398251304470458</v>
      </c>
      <c r="J63" s="812">
        <f t="shared" si="41"/>
        <v>0.63601748695529547</v>
      </c>
      <c r="K63" s="812">
        <f t="shared" si="42"/>
        <v>1</v>
      </c>
    </row>
    <row r="64" spans="1:21" ht="15.75" customHeight="1" x14ac:dyDescent="0.25">
      <c r="A64" s="794">
        <v>2008</v>
      </c>
      <c r="B64" s="803">
        <f t="shared" si="37"/>
        <v>22314</v>
      </c>
      <c r="C64" s="804">
        <f t="shared" si="43"/>
        <v>0.72909724912824481</v>
      </c>
      <c r="D64" s="805">
        <f t="shared" si="38"/>
        <v>39569</v>
      </c>
      <c r="E64" s="804">
        <f t="shared" si="44"/>
        <v>0.75472283813747221</v>
      </c>
      <c r="F64" s="806">
        <f t="shared" si="39"/>
        <v>61883</v>
      </c>
      <c r="G64" s="807">
        <f t="shared" si="45"/>
        <v>0.74539557185164296</v>
      </c>
      <c r="H64" s="806">
        <f t="shared" si="46"/>
        <v>230445</v>
      </c>
      <c r="I64" s="807">
        <f t="shared" si="40"/>
        <v>0.36058368210978781</v>
      </c>
      <c r="J64" s="807">
        <f t="shared" si="41"/>
        <v>0.63941631789021214</v>
      </c>
      <c r="K64" s="807">
        <f t="shared" si="42"/>
        <v>1</v>
      </c>
    </row>
    <row r="65" spans="1:11" ht="15.75" customHeight="1" x14ac:dyDescent="0.25">
      <c r="A65" s="794">
        <v>2009</v>
      </c>
      <c r="B65" s="808">
        <f t="shared" si="37"/>
        <v>13730</v>
      </c>
      <c r="C65" s="809">
        <f t="shared" si="43"/>
        <v>-0.38469122523975974</v>
      </c>
      <c r="D65" s="810">
        <f t="shared" si="38"/>
        <v>34527</v>
      </c>
      <c r="E65" s="809">
        <f t="shared" si="44"/>
        <v>-0.12742298263792362</v>
      </c>
      <c r="F65" s="811">
        <f t="shared" si="39"/>
        <v>48257</v>
      </c>
      <c r="G65" s="812">
        <f t="shared" si="45"/>
        <v>-0.22018971284520794</v>
      </c>
      <c r="H65" s="811">
        <f t="shared" si="46"/>
        <v>278702</v>
      </c>
      <c r="I65" s="812">
        <f t="shared" si="40"/>
        <v>0.28451830822471352</v>
      </c>
      <c r="J65" s="812">
        <f t="shared" si="41"/>
        <v>0.71548169177528653</v>
      </c>
      <c r="K65" s="812">
        <f t="shared" si="42"/>
        <v>1</v>
      </c>
    </row>
    <row r="66" spans="1:11" ht="15.75" customHeight="1" x14ac:dyDescent="0.25">
      <c r="A66" s="794">
        <v>2010</v>
      </c>
      <c r="B66" s="803">
        <f t="shared" si="37"/>
        <v>22029</v>
      </c>
      <c r="C66" s="804">
        <f t="shared" si="43"/>
        <v>0.60444282592862342</v>
      </c>
      <c r="D66" s="805">
        <f t="shared" si="38"/>
        <v>51000</v>
      </c>
      <c r="E66" s="804">
        <f t="shared" si="44"/>
        <v>0.47710487444608574</v>
      </c>
      <c r="F66" s="806">
        <f t="shared" si="39"/>
        <v>73029</v>
      </c>
      <c r="G66" s="807">
        <f t="shared" si="45"/>
        <v>0.51333485297469794</v>
      </c>
      <c r="H66" s="806">
        <f t="shared" si="46"/>
        <v>351731</v>
      </c>
      <c r="I66" s="807">
        <f t="shared" si="40"/>
        <v>0.30164729080228403</v>
      </c>
      <c r="J66" s="807">
        <f t="shared" si="41"/>
        <v>0.69835270919771597</v>
      </c>
      <c r="K66" s="807">
        <f t="shared" si="42"/>
        <v>1</v>
      </c>
    </row>
    <row r="67" spans="1:11" ht="15.75" customHeight="1" x14ac:dyDescent="0.25">
      <c r="A67" s="794">
        <v>2011</v>
      </c>
      <c r="B67" s="808">
        <f t="shared" si="37"/>
        <v>31842</v>
      </c>
      <c r="C67" s="809">
        <f t="shared" si="43"/>
        <v>0.44545825956693452</v>
      </c>
      <c r="D67" s="810">
        <f t="shared" si="38"/>
        <v>59184</v>
      </c>
      <c r="E67" s="809">
        <f t="shared" si="44"/>
        <v>0.16047058823529414</v>
      </c>
      <c r="F67" s="811">
        <f t="shared" si="39"/>
        <v>91026</v>
      </c>
      <c r="G67" s="812">
        <f t="shared" si="45"/>
        <v>0.24643634720453522</v>
      </c>
      <c r="H67" s="811">
        <f t="shared" si="46"/>
        <v>442757</v>
      </c>
      <c r="I67" s="812">
        <f t="shared" si="40"/>
        <v>0.3498121415859205</v>
      </c>
      <c r="J67" s="812">
        <f t="shared" si="41"/>
        <v>0.65018785841407944</v>
      </c>
      <c r="K67" s="812">
        <f t="shared" si="42"/>
        <v>1</v>
      </c>
    </row>
    <row r="68" spans="1:11" ht="15.75" customHeight="1" x14ac:dyDescent="0.25">
      <c r="A68" s="794">
        <v>2012</v>
      </c>
      <c r="B68" s="803">
        <f t="shared" si="37"/>
        <v>31602</v>
      </c>
      <c r="C68" s="804">
        <f t="shared" si="43"/>
        <v>-7.5372149990577952E-3</v>
      </c>
      <c r="D68" s="805">
        <f t="shared" si="38"/>
        <v>56000</v>
      </c>
      <c r="E68" s="804">
        <f t="shared" si="44"/>
        <v>-5.3798323871316556E-2</v>
      </c>
      <c r="F68" s="806">
        <f t="shared" si="39"/>
        <v>87602</v>
      </c>
      <c r="G68" s="807">
        <f t="shared" si="45"/>
        <v>-3.7615626304572269E-2</v>
      </c>
      <c r="H68" s="806">
        <f t="shared" si="46"/>
        <v>530359</v>
      </c>
      <c r="I68" s="807">
        <f t="shared" si="40"/>
        <v>0.36074518846601678</v>
      </c>
      <c r="J68" s="807">
        <f t="shared" si="41"/>
        <v>0.63925481153398322</v>
      </c>
      <c r="K68" s="807">
        <f t="shared" si="42"/>
        <v>1</v>
      </c>
    </row>
    <row r="69" spans="1:11" ht="15.75" customHeight="1" x14ac:dyDescent="0.25">
      <c r="A69" s="794">
        <v>2013</v>
      </c>
      <c r="B69" s="808">
        <f t="shared" si="37"/>
        <v>31120</v>
      </c>
      <c r="C69" s="809">
        <f t="shared" si="43"/>
        <v>-1.5252199227897001E-2</v>
      </c>
      <c r="D69" s="810">
        <f t="shared" si="38"/>
        <v>64743</v>
      </c>
      <c r="E69" s="809">
        <f t="shared" si="44"/>
        <v>0.15612500000000007</v>
      </c>
      <c r="F69" s="811">
        <f t="shared" si="39"/>
        <v>95863</v>
      </c>
      <c r="G69" s="812">
        <f t="shared" si="45"/>
        <v>9.4301499965754099E-2</v>
      </c>
      <c r="H69" s="811">
        <f t="shared" si="46"/>
        <v>626222</v>
      </c>
      <c r="I69" s="812">
        <f t="shared" si="40"/>
        <v>0.32462994064446138</v>
      </c>
      <c r="J69" s="812">
        <f t="shared" si="41"/>
        <v>0.67537005935553862</v>
      </c>
      <c r="K69" s="812">
        <f t="shared" si="42"/>
        <v>1</v>
      </c>
    </row>
    <row r="70" spans="1:11" ht="15.75" customHeight="1" x14ac:dyDescent="0.25">
      <c r="A70" s="794">
        <v>2014</v>
      </c>
      <c r="B70" s="803">
        <f t="shared" si="37"/>
        <v>34161</v>
      </c>
      <c r="C70" s="804">
        <f t="shared" si="43"/>
        <v>9.7718508997429288E-2</v>
      </c>
      <c r="D70" s="805">
        <f t="shared" si="38"/>
        <v>65200</v>
      </c>
      <c r="E70" s="804">
        <f t="shared" si="44"/>
        <v>7.0586781582564484E-3</v>
      </c>
      <c r="F70" s="806">
        <f t="shared" si="39"/>
        <v>99361</v>
      </c>
      <c r="G70" s="807">
        <f t="shared" si="45"/>
        <v>3.648957366241401E-2</v>
      </c>
      <c r="H70" s="806">
        <f t="shared" si="46"/>
        <v>725583</v>
      </c>
      <c r="I70" s="807">
        <f t="shared" si="40"/>
        <v>0.34380692625879367</v>
      </c>
      <c r="J70" s="807">
        <f t="shared" si="41"/>
        <v>0.65619307374120628</v>
      </c>
      <c r="K70" s="807">
        <f t="shared" si="42"/>
        <v>1</v>
      </c>
    </row>
    <row r="71" spans="1:11" ht="15.75" customHeight="1" x14ac:dyDescent="0.25">
      <c r="A71" s="794">
        <v>2015</v>
      </c>
      <c r="B71" s="808">
        <f t="shared" si="37"/>
        <v>28345</v>
      </c>
      <c r="C71" s="809">
        <f t="shared" si="43"/>
        <v>-0.17025262726500978</v>
      </c>
      <c r="D71" s="810">
        <f t="shared" si="38"/>
        <v>58217</v>
      </c>
      <c r="E71" s="809">
        <f t="shared" si="44"/>
        <v>-0.10710122699386504</v>
      </c>
      <c r="F71" s="811">
        <f t="shared" si="39"/>
        <v>86562</v>
      </c>
      <c r="G71" s="812">
        <f t="shared" si="45"/>
        <v>-0.12881311581002608</v>
      </c>
      <c r="H71" s="811">
        <f t="shared" si="46"/>
        <v>812145</v>
      </c>
      <c r="I71" s="812">
        <f t="shared" si="40"/>
        <v>0.32745315496407201</v>
      </c>
      <c r="J71" s="812">
        <f t="shared" si="41"/>
        <v>0.67254684503592799</v>
      </c>
      <c r="K71" s="812">
        <f t="shared" si="42"/>
        <v>1</v>
      </c>
    </row>
    <row r="72" spans="1:11" ht="15.75" customHeight="1" x14ac:dyDescent="0.25">
      <c r="A72" s="794">
        <v>2016</v>
      </c>
      <c r="B72" s="803">
        <f t="shared" si="37"/>
        <v>22819</v>
      </c>
      <c r="C72" s="804">
        <f t="shared" si="43"/>
        <v>-0.1949550185217851</v>
      </c>
      <c r="D72" s="805">
        <f t="shared" si="38"/>
        <v>57182</v>
      </c>
      <c r="E72" s="804">
        <f t="shared" si="44"/>
        <v>-1.7778312176855549E-2</v>
      </c>
      <c r="F72" s="806">
        <f t="shared" si="39"/>
        <v>80001</v>
      </c>
      <c r="G72" s="807">
        <f t="shared" si="45"/>
        <v>-7.5795383655645643E-2</v>
      </c>
      <c r="H72" s="806">
        <f t="shared" si="46"/>
        <v>892146</v>
      </c>
      <c r="I72" s="807">
        <f t="shared" si="40"/>
        <v>0.2852339345758178</v>
      </c>
      <c r="J72" s="807">
        <f t="shared" si="41"/>
        <v>0.7147660654241822</v>
      </c>
      <c r="K72" s="807">
        <f t="shared" si="42"/>
        <v>1</v>
      </c>
    </row>
    <row r="73" spans="1:11" ht="15.75" customHeight="1" x14ac:dyDescent="0.25">
      <c r="A73" s="794">
        <v>2017</v>
      </c>
      <c r="B73" s="808">
        <f t="shared" si="37"/>
        <v>30361</v>
      </c>
      <c r="C73" s="809">
        <f t="shared" si="43"/>
        <v>0.33051404531311634</v>
      </c>
      <c r="D73" s="810">
        <f t="shared" si="38"/>
        <v>67616</v>
      </c>
      <c r="E73" s="809">
        <f t="shared" si="44"/>
        <v>0.18247000804448943</v>
      </c>
      <c r="F73" s="811">
        <f t="shared" si="39"/>
        <v>97977</v>
      </c>
      <c r="G73" s="812">
        <f t="shared" si="45"/>
        <v>0.22469719128510901</v>
      </c>
      <c r="H73" s="811">
        <f t="shared" si="46"/>
        <v>990123</v>
      </c>
      <c r="I73" s="812">
        <f t="shared" si="40"/>
        <v>0.30987884911765007</v>
      </c>
      <c r="J73" s="812">
        <f t="shared" si="41"/>
        <v>0.69012115088234993</v>
      </c>
      <c r="K73" s="812">
        <f t="shared" si="42"/>
        <v>1</v>
      </c>
    </row>
    <row r="74" spans="1:11" ht="15.75" customHeight="1" x14ac:dyDescent="0.25">
      <c r="A74" s="794">
        <v>2018</v>
      </c>
      <c r="B74" s="803">
        <f t="shared" si="37"/>
        <v>38399</v>
      </c>
      <c r="C74" s="804">
        <f t="shared" si="43"/>
        <v>0.26474753795988271</v>
      </c>
      <c r="D74" s="805">
        <f t="shared" si="38"/>
        <v>73880</v>
      </c>
      <c r="E74" s="804">
        <f t="shared" si="44"/>
        <v>9.264079507808809E-2</v>
      </c>
      <c r="F74" s="806">
        <f t="shared" si="39"/>
        <v>112279</v>
      </c>
      <c r="G74" s="807">
        <f t="shared" si="45"/>
        <v>0.14597303448768595</v>
      </c>
      <c r="H74" s="806">
        <f t="shared" si="46"/>
        <v>1102402</v>
      </c>
      <c r="I74" s="807">
        <f t="shared" si="40"/>
        <v>0.34199627713107528</v>
      </c>
      <c r="J74" s="807">
        <f t="shared" si="41"/>
        <v>0.65800372286892472</v>
      </c>
      <c r="K74" s="807">
        <f t="shared" si="42"/>
        <v>1</v>
      </c>
    </row>
    <row r="75" spans="1:11" ht="15.75" customHeight="1" x14ac:dyDescent="0.25">
      <c r="A75" s="794">
        <v>2019</v>
      </c>
      <c r="B75" s="808">
        <f t="shared" si="37"/>
        <v>30735</v>
      </c>
      <c r="C75" s="809">
        <f t="shared" si="43"/>
        <v>-0.19958853095132689</v>
      </c>
      <c r="D75" s="810">
        <f t="shared" si="38"/>
        <v>54884</v>
      </c>
      <c r="E75" s="809">
        <f t="shared" si="44"/>
        <v>-0.25711965349214938</v>
      </c>
      <c r="F75" s="811">
        <f t="shared" si="39"/>
        <v>85619</v>
      </c>
      <c r="G75" s="812">
        <f t="shared" si="45"/>
        <v>-0.23744422376401642</v>
      </c>
      <c r="H75" s="811">
        <f t="shared" si="46"/>
        <v>1188021</v>
      </c>
      <c r="I75" s="812">
        <f t="shared" si="40"/>
        <v>0.35897405949613986</v>
      </c>
      <c r="J75" s="812">
        <f t="shared" si="41"/>
        <v>0.64102594050386008</v>
      </c>
      <c r="K75" s="812">
        <f t="shared" si="42"/>
        <v>1</v>
      </c>
    </row>
    <row r="76" spans="1:11" ht="15.75" customHeight="1" x14ac:dyDescent="0.25">
      <c r="A76" s="794">
        <v>2020</v>
      </c>
      <c r="B76" s="803">
        <f t="shared" si="37"/>
        <v>23479</v>
      </c>
      <c r="C76" s="804">
        <f t="shared" si="43"/>
        <v>-0.23608264193915729</v>
      </c>
      <c r="D76" s="805">
        <f t="shared" si="38"/>
        <v>41436</v>
      </c>
      <c r="E76" s="804">
        <f t="shared" si="44"/>
        <v>-0.24502587274979959</v>
      </c>
      <c r="F76" s="806">
        <f t="shared" si="39"/>
        <v>64915</v>
      </c>
      <c r="G76" s="807">
        <f t="shared" si="45"/>
        <v>-0.24181548488069238</v>
      </c>
      <c r="H76" s="806">
        <f t="shared" si="46"/>
        <v>1252936</v>
      </c>
      <c r="I76" s="807">
        <f t="shared" si="40"/>
        <v>0.36168836170376645</v>
      </c>
      <c r="J76" s="807">
        <f t="shared" si="41"/>
        <v>0.6383116382962335</v>
      </c>
      <c r="K76" s="807">
        <f t="shared" si="42"/>
        <v>1</v>
      </c>
    </row>
    <row r="77" spans="1:11" ht="15.75" customHeight="1" x14ac:dyDescent="0.25">
      <c r="A77" s="794">
        <v>2021</v>
      </c>
      <c r="B77" s="808">
        <f t="shared" si="37"/>
        <v>29731</v>
      </c>
      <c r="C77" s="809">
        <f t="shared" si="43"/>
        <v>0.26628050598407094</v>
      </c>
      <c r="D77" s="810">
        <f t="shared" si="38"/>
        <v>49175</v>
      </c>
      <c r="E77" s="809">
        <f t="shared" si="44"/>
        <v>0.18676995849020184</v>
      </c>
      <c r="F77" s="811">
        <f t="shared" si="39"/>
        <v>78906</v>
      </c>
      <c r="G77" s="812">
        <f t="shared" si="45"/>
        <v>0.21552799815142887</v>
      </c>
      <c r="H77" s="811">
        <f t="shared" si="46"/>
        <v>1331842</v>
      </c>
      <c r="I77" s="812">
        <f t="shared" si="40"/>
        <v>0.3767901046815198</v>
      </c>
      <c r="J77" s="812">
        <f t="shared" si="41"/>
        <v>0.62320989531848026</v>
      </c>
      <c r="K77" s="812">
        <f t="shared" si="42"/>
        <v>1</v>
      </c>
    </row>
    <row r="78" spans="1:11" ht="15.75" customHeight="1" x14ac:dyDescent="0.25">
      <c r="A78" s="794">
        <v>2022</v>
      </c>
      <c r="B78" s="803">
        <f t="shared" si="37"/>
        <v>35748</v>
      </c>
      <c r="C78" s="804">
        <f t="shared" si="43"/>
        <v>0.20238135279674418</v>
      </c>
      <c r="D78" s="805">
        <f t="shared" si="38"/>
        <v>39816</v>
      </c>
      <c r="E78" s="804">
        <f t="shared" si="44"/>
        <v>-0.19032028469750895</v>
      </c>
      <c r="F78" s="806">
        <f t="shared" si="39"/>
        <v>75564</v>
      </c>
      <c r="G78" s="807">
        <f t="shared" si="45"/>
        <v>-4.2354193597445078E-2</v>
      </c>
      <c r="H78" s="806">
        <f t="shared" si="46"/>
        <v>1407406</v>
      </c>
      <c r="I78" s="807">
        <f t="shared" si="40"/>
        <v>0.47308242020009528</v>
      </c>
      <c r="J78" s="807">
        <f>+D78/F78</f>
        <v>0.52691757979990472</v>
      </c>
      <c r="K78" s="807">
        <f>+I78+J78</f>
        <v>1</v>
      </c>
    </row>
    <row r="79" spans="1:11" ht="15.75" customHeight="1" x14ac:dyDescent="0.25">
      <c r="A79" s="794">
        <v>2023</v>
      </c>
      <c r="B79" s="808">
        <f t="shared" si="37"/>
        <v>31397</v>
      </c>
      <c r="C79" s="809">
        <f t="shared" si="43"/>
        <v>-0.12171310283092762</v>
      </c>
      <c r="D79" s="810">
        <f t="shared" si="38"/>
        <v>39966</v>
      </c>
      <c r="E79" s="809">
        <f>+D79/D78-1</f>
        <v>3.76732971669691E-3</v>
      </c>
      <c r="F79" s="811">
        <f t="shared" si="39"/>
        <v>71363</v>
      </c>
      <c r="G79" s="812">
        <f>+F79/F78-1</f>
        <v>-5.5595257000688125E-2</v>
      </c>
      <c r="H79" s="811">
        <f>+F79+H78</f>
        <v>1478769</v>
      </c>
      <c r="I79" s="812">
        <f t="shared" si="40"/>
        <v>0.43996188501043959</v>
      </c>
      <c r="J79" s="812">
        <f>+D79/F79</f>
        <v>0.56003811498956046</v>
      </c>
      <c r="K79" s="812">
        <f>+I79+J79</f>
        <v>1</v>
      </c>
    </row>
    <row r="80" spans="1:11" ht="15.75" customHeight="1" x14ac:dyDescent="0.25">
      <c r="A80" s="794">
        <v>2024</v>
      </c>
      <c r="B80" s="808">
        <f t="shared" si="37"/>
        <v>36718</v>
      </c>
      <c r="C80" s="809">
        <f t="shared" si="43"/>
        <v>0.16947479058508774</v>
      </c>
      <c r="D80" s="810">
        <f t="shared" si="38"/>
        <v>50638</v>
      </c>
      <c r="E80" s="809">
        <f>+D80/D79-1</f>
        <v>0.26702697292698785</v>
      </c>
      <c r="F80" s="811">
        <f t="shared" si="39"/>
        <v>87356</v>
      </c>
      <c r="G80" s="812">
        <f>+F80/F79-1</f>
        <v>0.22410773089696345</v>
      </c>
      <c r="H80" s="811">
        <f>+F80+H79</f>
        <v>1566125</v>
      </c>
      <c r="I80" s="812">
        <f>+B80/F80</f>
        <v>0.4203260222537662</v>
      </c>
      <c r="J80" s="812">
        <f>+D80/F80</f>
        <v>0.57967397774623375</v>
      </c>
      <c r="K80" s="812">
        <f>+I80+J80</f>
        <v>1</v>
      </c>
    </row>
    <row r="81" spans="1:11" ht="15.75" customHeight="1" x14ac:dyDescent="0.25">
      <c r="A81" s="794">
        <v>2025</v>
      </c>
      <c r="B81" s="808"/>
      <c r="C81" s="809"/>
      <c r="D81" s="810"/>
      <c r="E81" s="809"/>
      <c r="F81" s="811"/>
      <c r="G81" s="812"/>
      <c r="H81" s="811"/>
      <c r="I81" s="812"/>
      <c r="J81" s="812"/>
      <c r="K81" s="812"/>
    </row>
    <row r="82" spans="1:11" ht="15.75" customHeight="1" x14ac:dyDescent="0.25">
      <c r="A82" s="794">
        <v>2026</v>
      </c>
      <c r="B82" s="803">
        <f>+F16</f>
        <v>25345</v>
      </c>
      <c r="C82" s="804">
        <f>+B82/B79-1</f>
        <v>-0.19275726980284735</v>
      </c>
      <c r="D82" s="805">
        <f>+D49+O49</f>
        <v>35048</v>
      </c>
      <c r="E82" s="804">
        <f>+D82/D79-1</f>
        <v>-0.12305459640694594</v>
      </c>
      <c r="F82" s="806">
        <f t="shared" si="39"/>
        <v>60393</v>
      </c>
      <c r="G82" s="807">
        <f>+F82/F79-1</f>
        <v>-0.1537211159844738</v>
      </c>
      <c r="H82" s="806">
        <f>+F82+H79</f>
        <v>1539162</v>
      </c>
      <c r="I82" s="807">
        <f t="shared" si="40"/>
        <v>0.41966784229960424</v>
      </c>
      <c r="J82" s="807">
        <f>+D82/F82</f>
        <v>0.5803321577003957</v>
      </c>
      <c r="K82" s="807">
        <f>+I82+J82</f>
        <v>1</v>
      </c>
    </row>
    <row r="83" spans="1:11" ht="15.75" customHeight="1" x14ac:dyDescent="0.25">
      <c r="A83" s="813" t="s">
        <v>36</v>
      </c>
      <c r="B83" s="813">
        <f>SUM(B54:B82)</f>
        <v>602376</v>
      </c>
      <c r="C83" s="813"/>
      <c r="D83" s="813">
        <f>SUM(D54:D82)</f>
        <v>1024142</v>
      </c>
      <c r="E83" s="813"/>
      <c r="F83" s="813">
        <f>SUM(F54:F82)</f>
        <v>1626518</v>
      </c>
      <c r="G83" s="813"/>
      <c r="H83" s="813"/>
      <c r="I83" s="814"/>
      <c r="J83" s="814"/>
      <c r="K83" s="814"/>
    </row>
    <row r="84" spans="1:11" ht="15.75" customHeight="1" x14ac:dyDescent="0.25">
      <c r="A84" s="355" t="s">
        <v>64</v>
      </c>
      <c r="D84" s="329"/>
    </row>
    <row r="85" spans="1:11" ht="15.75" customHeight="1" x14ac:dyDescent="0.25">
      <c r="C85" s="329"/>
      <c r="E85" s="329"/>
      <c r="G85" s="329"/>
    </row>
    <row r="86" spans="1:11" ht="15.75" customHeight="1" x14ac:dyDescent="0.25">
      <c r="C86" s="329"/>
      <c r="E86" s="329"/>
      <c r="G86" s="329"/>
    </row>
    <row r="87" spans="1:11" ht="15.75" customHeight="1" x14ac:dyDescent="0.25">
      <c r="A87" s="329"/>
      <c r="B87" s="329"/>
      <c r="C87" s="329"/>
      <c r="D87" s="329"/>
      <c r="E87" s="329"/>
      <c r="F87" s="329"/>
      <c r="G87" s="329"/>
      <c r="H87" s="329"/>
      <c r="I87" s="329"/>
      <c r="J87" s="329"/>
    </row>
    <row r="88" spans="1:11" ht="15.75" customHeight="1" x14ac:dyDescent="0.25">
      <c r="A88" s="329"/>
      <c r="B88" s="329"/>
      <c r="C88" s="329"/>
      <c r="D88" s="329"/>
      <c r="E88" s="329"/>
      <c r="F88" s="329"/>
      <c r="G88" s="329"/>
      <c r="H88" s="329"/>
      <c r="I88" s="329"/>
      <c r="J88" s="329"/>
    </row>
    <row r="89" spans="1:11" ht="15.75" customHeight="1" x14ac:dyDescent="0.25">
      <c r="A89" s="329"/>
      <c r="B89" s="329"/>
      <c r="C89" s="329"/>
      <c r="D89" s="329"/>
      <c r="E89" s="329"/>
      <c r="F89" s="329"/>
      <c r="G89" s="329"/>
      <c r="H89" s="329"/>
      <c r="I89" s="329"/>
      <c r="J89" s="329"/>
    </row>
    <row r="90" spans="1:11" ht="15.75" customHeight="1" x14ac:dyDescent="0.25">
      <c r="A90" s="329"/>
      <c r="B90" s="329"/>
      <c r="C90" s="329"/>
      <c r="D90" s="329"/>
      <c r="E90" s="329"/>
      <c r="F90" s="329"/>
      <c r="G90" s="329"/>
      <c r="H90" s="329"/>
      <c r="I90" s="329"/>
      <c r="J90" s="329"/>
    </row>
    <row r="91" spans="1:11" ht="15.75" customHeight="1" x14ac:dyDescent="0.25">
      <c r="A91" s="329"/>
      <c r="B91" s="329"/>
      <c r="C91" s="329"/>
      <c r="D91" s="329"/>
      <c r="E91" s="329"/>
      <c r="F91" s="329"/>
      <c r="G91" s="329"/>
      <c r="H91" s="329"/>
      <c r="I91" s="329"/>
      <c r="J91" s="329"/>
    </row>
    <row r="92" spans="1:11" ht="15.75" customHeight="1" x14ac:dyDescent="0.25">
      <c r="A92" s="329"/>
      <c r="B92" s="329"/>
      <c r="C92" s="329"/>
      <c r="D92" s="329"/>
      <c r="E92" s="329"/>
      <c r="F92" s="329"/>
      <c r="G92" s="329"/>
      <c r="H92" s="329"/>
      <c r="I92" s="329"/>
      <c r="J92" s="329"/>
    </row>
    <row r="93" spans="1:11" ht="15.75" customHeight="1" x14ac:dyDescent="0.25">
      <c r="A93" s="329"/>
      <c r="B93" s="329"/>
      <c r="C93" s="329"/>
      <c r="D93" s="329"/>
      <c r="E93" s="329"/>
      <c r="F93" s="329"/>
      <c r="G93" s="329"/>
      <c r="H93" s="329"/>
      <c r="I93" s="329"/>
      <c r="J93" s="329"/>
    </row>
    <row r="94" spans="1:11" ht="15.75" customHeight="1" x14ac:dyDescent="0.25">
      <c r="A94" s="329"/>
      <c r="B94" s="329"/>
      <c r="C94" s="329"/>
      <c r="D94" s="329"/>
      <c r="E94" s="329"/>
      <c r="F94" s="329"/>
      <c r="G94" s="329"/>
      <c r="H94" s="329"/>
      <c r="I94" s="329"/>
      <c r="J94" s="329"/>
    </row>
    <row r="95" spans="1:11" ht="15.75" customHeight="1" x14ac:dyDescent="0.25">
      <c r="A95" s="329"/>
      <c r="B95" s="329"/>
      <c r="C95" s="329"/>
      <c r="D95" s="329"/>
      <c r="E95" s="329"/>
      <c r="F95" s="329"/>
      <c r="G95" s="329"/>
      <c r="H95" s="329"/>
      <c r="I95" s="329"/>
      <c r="J95" s="329"/>
    </row>
    <row r="96" spans="1:11" ht="15.75" customHeight="1" x14ac:dyDescent="0.25">
      <c r="A96" s="329"/>
      <c r="B96" s="329"/>
      <c r="C96" s="329"/>
      <c r="D96" s="329"/>
      <c r="E96" s="329"/>
      <c r="F96" s="329"/>
      <c r="G96" s="329"/>
      <c r="H96" s="329"/>
      <c r="I96" s="329"/>
      <c r="J96" s="329"/>
    </row>
    <row r="97" spans="1:10" ht="15.75" customHeight="1" x14ac:dyDescent="0.25">
      <c r="A97" s="329"/>
      <c r="B97" s="329"/>
      <c r="C97" s="329"/>
      <c r="D97" s="329"/>
      <c r="E97" s="329"/>
      <c r="F97" s="329"/>
      <c r="G97" s="329"/>
      <c r="H97" s="329"/>
      <c r="I97" s="329"/>
      <c r="J97" s="329"/>
    </row>
    <row r="98" spans="1:10" ht="15.75" customHeight="1" x14ac:dyDescent="0.25">
      <c r="A98" s="329"/>
      <c r="B98" s="329"/>
      <c r="C98" s="329"/>
      <c r="D98" s="329"/>
      <c r="E98" s="329"/>
      <c r="F98" s="329"/>
      <c r="G98" s="329"/>
      <c r="H98" s="329"/>
      <c r="I98" s="329"/>
      <c r="J98" s="329"/>
    </row>
    <row r="99" spans="1:10" ht="15.75" customHeight="1" x14ac:dyDescent="0.25">
      <c r="A99" s="329"/>
      <c r="B99" s="329"/>
      <c r="C99" s="329"/>
      <c r="D99" s="329"/>
      <c r="E99" s="329"/>
      <c r="F99" s="329"/>
      <c r="G99" s="329"/>
      <c r="H99" s="329"/>
      <c r="I99" s="329"/>
      <c r="J99" s="329"/>
    </row>
    <row r="100" spans="1:10" ht="15.75" customHeight="1" x14ac:dyDescent="0.25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</row>
    <row r="101" spans="1:10" ht="15.75" customHeight="1" x14ac:dyDescent="0.25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</row>
    <row r="102" spans="1:10" ht="15.75" customHeight="1" x14ac:dyDescent="0.25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</row>
    <row r="103" spans="1:10" ht="15.75" customHeight="1" x14ac:dyDescent="0.25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</row>
    <row r="104" spans="1:10" ht="15.75" customHeight="1" x14ac:dyDescent="0.25">
      <c r="A104" s="329"/>
      <c r="B104" s="329"/>
      <c r="C104" s="329"/>
      <c r="D104" s="329"/>
      <c r="E104" s="329"/>
      <c r="F104" s="329"/>
      <c r="G104" s="329"/>
      <c r="H104" s="329"/>
      <c r="I104" s="329"/>
      <c r="J104" s="329"/>
    </row>
    <row r="105" spans="1:10" ht="15.75" customHeight="1" x14ac:dyDescent="0.25">
      <c r="A105" s="329"/>
      <c r="B105" s="329"/>
      <c r="C105" s="329"/>
      <c r="D105" s="329"/>
      <c r="E105" s="329"/>
      <c r="F105" s="329"/>
      <c r="G105" s="329"/>
      <c r="H105" s="329"/>
      <c r="I105" s="329"/>
      <c r="J105" s="329"/>
    </row>
    <row r="106" spans="1:10" ht="15.75" customHeight="1" x14ac:dyDescent="0.25">
      <c r="A106" s="329"/>
      <c r="B106" s="329"/>
      <c r="C106" s="329"/>
      <c r="D106" s="329"/>
      <c r="E106" s="329"/>
      <c r="F106" s="329"/>
      <c r="G106" s="329"/>
      <c r="H106" s="329"/>
      <c r="I106" s="329"/>
      <c r="J106" s="329"/>
    </row>
    <row r="107" spans="1:10" ht="15.75" customHeight="1" x14ac:dyDescent="0.25">
      <c r="A107" s="329"/>
      <c r="B107" s="329"/>
      <c r="C107" s="329"/>
      <c r="D107" s="329"/>
      <c r="E107" s="329"/>
      <c r="F107" s="329"/>
      <c r="G107" s="329"/>
      <c r="H107" s="329"/>
      <c r="I107" s="329"/>
      <c r="J107" s="329"/>
    </row>
    <row r="108" spans="1:10" ht="15.75" customHeight="1" x14ac:dyDescent="0.25">
      <c r="A108" s="329"/>
      <c r="B108" s="329"/>
      <c r="C108" s="329"/>
      <c r="D108" s="329"/>
      <c r="E108" s="329"/>
      <c r="F108" s="329"/>
      <c r="G108" s="329"/>
      <c r="H108" s="329"/>
      <c r="I108" s="329"/>
      <c r="J108" s="329"/>
    </row>
    <row r="109" spans="1:10" ht="15.75" customHeight="1" x14ac:dyDescent="0.25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</row>
    <row r="110" spans="1:10" ht="15.75" customHeight="1" x14ac:dyDescent="0.25">
      <c r="A110" s="329"/>
      <c r="B110" s="329"/>
      <c r="C110" s="329"/>
      <c r="D110" s="329"/>
      <c r="E110" s="329"/>
      <c r="F110" s="329"/>
      <c r="G110" s="329"/>
      <c r="H110" s="329"/>
      <c r="I110" s="329"/>
      <c r="J110" s="329"/>
    </row>
    <row r="111" spans="1:10" ht="15.75" customHeight="1" x14ac:dyDescent="0.25">
      <c r="A111" s="329"/>
      <c r="B111" s="329"/>
      <c r="C111" s="329"/>
      <c r="D111" s="329"/>
      <c r="E111" s="329"/>
      <c r="F111" s="329"/>
      <c r="G111" s="329"/>
      <c r="H111" s="329"/>
      <c r="I111" s="329"/>
      <c r="J111" s="329"/>
    </row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</sheetData>
  <mergeCells count="49">
    <mergeCell ref="H52:H53"/>
    <mergeCell ref="I52:I53"/>
    <mergeCell ref="J52:J53"/>
    <mergeCell ref="K52:K53"/>
    <mergeCell ref="A52:A53"/>
    <mergeCell ref="B52:B53"/>
    <mergeCell ref="C52:C53"/>
    <mergeCell ref="D52:D53"/>
    <mergeCell ref="E52:E53"/>
    <mergeCell ref="F52:F53"/>
    <mergeCell ref="G52:G53"/>
    <mergeCell ref="L18:U18"/>
    <mergeCell ref="S19:S20"/>
    <mergeCell ref="T19:T20"/>
    <mergeCell ref="U19:U20"/>
    <mergeCell ref="O2:P2"/>
    <mergeCell ref="Q2:R2"/>
    <mergeCell ref="S2:S3"/>
    <mergeCell ref="T2:T3"/>
    <mergeCell ref="Q19:Q20"/>
    <mergeCell ref="R19:R20"/>
    <mergeCell ref="L19:L20"/>
    <mergeCell ref="M19:M20"/>
    <mergeCell ref="N19:N20"/>
    <mergeCell ref="O19:O20"/>
    <mergeCell ref="P19:P20"/>
    <mergeCell ref="A1:J1"/>
    <mergeCell ref="L1:U1"/>
    <mergeCell ref="A2:A3"/>
    <mergeCell ref="B2:C2"/>
    <mergeCell ref="D2:E2"/>
    <mergeCell ref="F2:G2"/>
    <mergeCell ref="H2:H3"/>
    <mergeCell ref="U2:U3"/>
    <mergeCell ref="J2:J3"/>
    <mergeCell ref="L2:L3"/>
    <mergeCell ref="M2:N2"/>
    <mergeCell ref="E19:E20"/>
    <mergeCell ref="F19:F20"/>
    <mergeCell ref="G19:G20"/>
    <mergeCell ref="H19:H20"/>
    <mergeCell ref="I2:I3"/>
    <mergeCell ref="A18:J18"/>
    <mergeCell ref="A19:A20"/>
    <mergeCell ref="B19:B20"/>
    <mergeCell ref="C19:C20"/>
    <mergeCell ref="D19:D20"/>
    <mergeCell ref="I19:I20"/>
    <mergeCell ref="J19:J20"/>
  </mergeCells>
  <pageMargins left="0.7" right="0.7" top="0.75" bottom="0.75" header="0" footer="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1000"/>
  <sheetViews>
    <sheetView workbookViewId="0">
      <selection sqref="A1:I1"/>
    </sheetView>
  </sheetViews>
  <sheetFormatPr baseColWidth="10" defaultColWidth="14.42578125" defaultRowHeight="15" customHeight="1" x14ac:dyDescent="0.25"/>
  <cols>
    <col min="1" max="1" width="13.85546875" style="304" customWidth="1"/>
    <col min="2" max="2" width="17.28515625" style="304" customWidth="1"/>
    <col min="3" max="3" width="7.42578125" style="304" customWidth="1"/>
    <col min="4" max="4" width="8.85546875" style="304" bestFit="1" customWidth="1"/>
    <col min="5" max="5" width="8.42578125" style="304" customWidth="1"/>
    <col min="6" max="6" width="9.85546875" style="304" bestFit="1" customWidth="1"/>
    <col min="7" max="7" width="7.42578125" style="304" customWidth="1"/>
    <col min="8" max="8" width="10.5703125" style="304" customWidth="1"/>
    <col min="9" max="9" width="10.28515625" style="304" customWidth="1"/>
    <col min="10" max="10" width="10.7109375" style="304" customWidth="1"/>
    <col min="11" max="11" width="10.7109375" style="304" hidden="1" customWidth="1"/>
    <col min="12" max="12" width="10.7109375" style="304" customWidth="1"/>
    <col min="13" max="13" width="8" style="304" customWidth="1"/>
    <col min="14" max="14" width="8.140625" style="304" customWidth="1"/>
    <col min="15" max="15" width="8" style="304" customWidth="1"/>
    <col min="16" max="16" width="8.5703125" style="304" customWidth="1"/>
    <col min="17" max="17" width="7.7109375" style="304" customWidth="1"/>
    <col min="18" max="18" width="8.28515625" style="304" customWidth="1"/>
    <col min="19" max="19" width="10.7109375" style="304" customWidth="1"/>
    <col min="20" max="20" width="9.7109375" style="304" customWidth="1"/>
    <col min="21" max="26" width="10.7109375" style="304" customWidth="1"/>
    <col min="27" max="16384" width="14.42578125" style="304"/>
  </cols>
  <sheetData>
    <row r="1" spans="1:20" x14ac:dyDescent="0.25">
      <c r="A1" s="1034" t="s">
        <v>2342</v>
      </c>
      <c r="B1" s="1036"/>
      <c r="C1" s="1036"/>
      <c r="D1" s="1036"/>
      <c r="E1" s="1036"/>
      <c r="F1" s="1036"/>
      <c r="G1" s="1036"/>
      <c r="H1" s="1036"/>
      <c r="I1" s="1036"/>
      <c r="L1" s="1034" t="s">
        <v>2343</v>
      </c>
      <c r="M1" s="1036"/>
      <c r="N1" s="1036"/>
      <c r="O1" s="1036"/>
      <c r="P1" s="1036"/>
      <c r="Q1" s="1036"/>
      <c r="R1" s="1036"/>
      <c r="S1" s="1036"/>
      <c r="T1" s="1036"/>
    </row>
    <row r="2" spans="1:20" ht="24" customHeight="1" x14ac:dyDescent="0.25">
      <c r="A2" s="1079" t="s">
        <v>884</v>
      </c>
      <c r="B2" s="1079" t="s">
        <v>49</v>
      </c>
      <c r="C2" s="1015"/>
      <c r="D2" s="1079" t="s">
        <v>51</v>
      </c>
      <c r="E2" s="1015"/>
      <c r="F2" s="1079" t="s">
        <v>36</v>
      </c>
      <c r="G2" s="1015"/>
      <c r="H2" s="1079" t="s">
        <v>876</v>
      </c>
      <c r="I2" s="1079" t="s">
        <v>877</v>
      </c>
      <c r="L2" s="1079"/>
      <c r="M2" s="1079" t="s">
        <v>49</v>
      </c>
      <c r="N2" s="1015"/>
      <c r="O2" s="1079" t="s">
        <v>51</v>
      </c>
      <c r="P2" s="1015"/>
      <c r="Q2" s="1079" t="s">
        <v>36</v>
      </c>
      <c r="R2" s="1015"/>
      <c r="S2" s="1079" t="s">
        <v>876</v>
      </c>
      <c r="T2" s="1079" t="s">
        <v>877</v>
      </c>
    </row>
    <row r="3" spans="1:20" x14ac:dyDescent="0.25">
      <c r="A3" s="1015"/>
      <c r="B3" s="762" t="s">
        <v>885</v>
      </c>
      <c r="C3" s="762" t="s">
        <v>878</v>
      </c>
      <c r="D3" s="762" t="s">
        <v>885</v>
      </c>
      <c r="E3" s="762" t="s">
        <v>878</v>
      </c>
      <c r="F3" s="762" t="s">
        <v>885</v>
      </c>
      <c r="G3" s="762" t="s">
        <v>878</v>
      </c>
      <c r="H3" s="1015"/>
      <c r="I3" s="1015"/>
      <c r="L3" s="1015"/>
      <c r="M3" s="762" t="s">
        <v>886</v>
      </c>
      <c r="N3" s="762" t="s">
        <v>878</v>
      </c>
      <c r="O3" s="762" t="s">
        <v>887</v>
      </c>
      <c r="P3" s="762" t="s">
        <v>878</v>
      </c>
      <c r="Q3" s="762" t="s">
        <v>888</v>
      </c>
      <c r="R3" s="762" t="s">
        <v>878</v>
      </c>
      <c r="S3" s="1015"/>
      <c r="T3" s="1015"/>
    </row>
    <row r="4" spans="1:20" x14ac:dyDescent="0.25">
      <c r="A4" s="466" t="s">
        <v>89</v>
      </c>
      <c r="B4" s="763">
        <v>67066074.342410564</v>
      </c>
      <c r="C4" s="764" t="s">
        <v>112</v>
      </c>
      <c r="D4" s="763">
        <v>4886579.0955533925</v>
      </c>
      <c r="E4" s="764" t="s">
        <v>112</v>
      </c>
      <c r="F4" s="765">
        <f t="shared" ref="F4:F15" si="0">+B4+D4</f>
        <v>71952653.437963963</v>
      </c>
      <c r="G4" s="766" t="s">
        <v>112</v>
      </c>
      <c r="H4" s="766">
        <f t="shared" ref="H4:H16" si="1">+B4/F4</f>
        <v>0.93208618637300844</v>
      </c>
      <c r="I4" s="766">
        <f t="shared" ref="I4:I16" si="2">+D4/F4</f>
        <v>6.791381362699149E-2</v>
      </c>
      <c r="L4" s="466" t="s">
        <v>89</v>
      </c>
      <c r="M4" s="767">
        <v>3205</v>
      </c>
      <c r="N4" s="764" t="s">
        <v>112</v>
      </c>
      <c r="O4" s="767">
        <v>182</v>
      </c>
      <c r="P4" s="764" t="s">
        <v>112</v>
      </c>
      <c r="Q4" s="765">
        <f t="shared" ref="Q4:Q15" si="3">+M4+O4</f>
        <v>3387</v>
      </c>
      <c r="R4" s="766" t="s">
        <v>112</v>
      </c>
      <c r="S4" s="766">
        <f t="shared" ref="S4:S16" si="4">+M4/Q4</f>
        <v>0.94626513138470625</v>
      </c>
      <c r="T4" s="766">
        <f t="shared" ref="T4:T16" si="5">+O4/Q4</f>
        <v>5.3734868615293772E-2</v>
      </c>
    </row>
    <row r="5" spans="1:20" ht="14.25" customHeight="1" x14ac:dyDescent="0.25">
      <c r="A5" s="466" t="s">
        <v>90</v>
      </c>
      <c r="B5" s="768">
        <v>69877603.738554269</v>
      </c>
      <c r="C5" s="769">
        <f t="shared" ref="C5:C15" si="6">+B5/B4-1</f>
        <v>4.1921782715195866E-2</v>
      </c>
      <c r="D5" s="768">
        <v>5559559.7092248145</v>
      </c>
      <c r="E5" s="769">
        <f t="shared" ref="E5:E15" si="7">+D5/D4-1</f>
        <v>0.13772019249290568</v>
      </c>
      <c r="F5" s="770">
        <f t="shared" si="0"/>
        <v>75437163.447779089</v>
      </c>
      <c r="G5" s="771">
        <f t="shared" ref="G5:G15" si="8">+F5/F4-1</f>
        <v>4.8427818062601435E-2</v>
      </c>
      <c r="H5" s="771">
        <f t="shared" si="1"/>
        <v>0.92630211085450753</v>
      </c>
      <c r="I5" s="771">
        <f t="shared" si="2"/>
        <v>7.3697889145492398E-2</v>
      </c>
      <c r="L5" s="466" t="s">
        <v>90</v>
      </c>
      <c r="M5" s="772">
        <v>3319</v>
      </c>
      <c r="N5" s="769">
        <f t="shared" ref="N5:N15" si="9">+M5/M4-1</f>
        <v>3.5569422776910997E-2</v>
      </c>
      <c r="O5" s="772">
        <v>198</v>
      </c>
      <c r="P5" s="769">
        <f t="shared" ref="P5:P15" si="10">+O5/O4-1</f>
        <v>8.7912087912087822E-2</v>
      </c>
      <c r="Q5" s="770">
        <f t="shared" si="3"/>
        <v>3517</v>
      </c>
      <c r="R5" s="771">
        <f t="shared" ref="R5:R15" si="11">+Q5/Q4-1</f>
        <v>3.8382049010924124E-2</v>
      </c>
      <c r="S5" s="771">
        <f t="shared" si="4"/>
        <v>0.9437020187659938</v>
      </c>
      <c r="T5" s="771">
        <f t="shared" si="5"/>
        <v>5.6297981234006256E-2</v>
      </c>
    </row>
    <row r="6" spans="1:20" x14ac:dyDescent="0.25">
      <c r="A6" s="466" t="s">
        <v>91</v>
      </c>
      <c r="B6" s="763">
        <v>88351650.858851343</v>
      </c>
      <c r="C6" s="764">
        <f t="shared" si="6"/>
        <v>0.26437722720740919</v>
      </c>
      <c r="D6" s="763">
        <v>5232522.3181475345</v>
      </c>
      <c r="E6" s="764">
        <f t="shared" si="7"/>
        <v>-5.8824332893598785E-2</v>
      </c>
      <c r="F6" s="765">
        <f t="shared" si="0"/>
        <v>93584173.176998883</v>
      </c>
      <c r="G6" s="766">
        <f t="shared" si="8"/>
        <v>0.24055795445943495</v>
      </c>
      <c r="H6" s="766">
        <f t="shared" si="1"/>
        <v>0.94408752954144182</v>
      </c>
      <c r="I6" s="766">
        <f t="shared" si="2"/>
        <v>5.5912470458558093E-2</v>
      </c>
      <c r="L6" s="466" t="s">
        <v>91</v>
      </c>
      <c r="M6" s="767">
        <v>4038</v>
      </c>
      <c r="N6" s="764">
        <f t="shared" si="9"/>
        <v>0.216631515516722</v>
      </c>
      <c r="O6" s="767">
        <v>214</v>
      </c>
      <c r="P6" s="764">
        <f t="shared" si="10"/>
        <v>8.0808080808080884E-2</v>
      </c>
      <c r="Q6" s="765">
        <f t="shared" si="3"/>
        <v>4252</v>
      </c>
      <c r="R6" s="766">
        <f t="shared" si="11"/>
        <v>0.20898493033835663</v>
      </c>
      <c r="S6" s="766">
        <f t="shared" si="4"/>
        <v>0.94967074317968014</v>
      </c>
      <c r="T6" s="766">
        <f t="shared" si="5"/>
        <v>5.032925682031985E-2</v>
      </c>
    </row>
    <row r="7" spans="1:20" x14ac:dyDescent="0.25">
      <c r="A7" s="466" t="s">
        <v>92</v>
      </c>
      <c r="B7" s="768">
        <v>90543028.608277097</v>
      </c>
      <c r="C7" s="769">
        <f t="shared" si="6"/>
        <v>2.4802906659057822E-2</v>
      </c>
      <c r="D7" s="768">
        <v>7960726.5920416303</v>
      </c>
      <c r="E7" s="769">
        <f t="shared" si="7"/>
        <v>0.52139371951307023</v>
      </c>
      <c r="F7" s="770">
        <f t="shared" si="0"/>
        <v>98503755.200318724</v>
      </c>
      <c r="G7" s="771">
        <f t="shared" si="8"/>
        <v>5.2568525812749067E-2</v>
      </c>
      <c r="H7" s="771">
        <f t="shared" si="1"/>
        <v>0.91918352172612539</v>
      </c>
      <c r="I7" s="771">
        <f t="shared" si="2"/>
        <v>8.0816478273874698E-2</v>
      </c>
      <c r="L7" s="466" t="s">
        <v>92</v>
      </c>
      <c r="M7" s="772">
        <v>4624</v>
      </c>
      <c r="N7" s="769">
        <f t="shared" si="9"/>
        <v>0.14512134720158487</v>
      </c>
      <c r="O7" s="772">
        <v>290</v>
      </c>
      <c r="P7" s="769">
        <f t="shared" si="10"/>
        <v>0.35514018691588789</v>
      </c>
      <c r="Q7" s="770">
        <f t="shared" si="3"/>
        <v>4914</v>
      </c>
      <c r="R7" s="771">
        <f t="shared" si="11"/>
        <v>0.1556914393226716</v>
      </c>
      <c r="S7" s="771">
        <f t="shared" si="4"/>
        <v>0.94098494098494101</v>
      </c>
      <c r="T7" s="771">
        <f t="shared" si="5"/>
        <v>5.9015059015059018E-2</v>
      </c>
    </row>
    <row r="8" spans="1:20" x14ac:dyDescent="0.25">
      <c r="A8" s="466" t="s">
        <v>93</v>
      </c>
      <c r="B8" s="763">
        <v>89113037.15005815</v>
      </c>
      <c r="C8" s="764">
        <f t="shared" si="6"/>
        <v>-1.5793501500878881E-2</v>
      </c>
      <c r="D8" s="763">
        <v>7475322.0693154046</v>
      </c>
      <c r="E8" s="764">
        <f t="shared" si="7"/>
        <v>-6.0974901865300413E-2</v>
      </c>
      <c r="F8" s="765">
        <f t="shared" si="0"/>
        <v>96588359.219373554</v>
      </c>
      <c r="G8" s="766">
        <f t="shared" si="8"/>
        <v>-1.9444903161813354E-2</v>
      </c>
      <c r="H8" s="766">
        <f t="shared" si="1"/>
        <v>0.92260638725276101</v>
      </c>
      <c r="I8" s="766">
        <f t="shared" si="2"/>
        <v>7.7393612747238952E-2</v>
      </c>
      <c r="L8" s="466" t="s">
        <v>93</v>
      </c>
      <c r="M8" s="767">
        <v>4341</v>
      </c>
      <c r="N8" s="764">
        <f t="shared" si="9"/>
        <v>-6.1202422145328672E-2</v>
      </c>
      <c r="O8" s="767">
        <v>206</v>
      </c>
      <c r="P8" s="764">
        <f t="shared" si="10"/>
        <v>-0.28965517241379313</v>
      </c>
      <c r="Q8" s="765">
        <f t="shared" si="3"/>
        <v>4547</v>
      </c>
      <c r="R8" s="766">
        <f t="shared" si="11"/>
        <v>-7.4684574684574678E-2</v>
      </c>
      <c r="S8" s="766">
        <f t="shared" si="4"/>
        <v>0.9546954035627887</v>
      </c>
      <c r="T8" s="766">
        <f t="shared" si="5"/>
        <v>4.5304596437211346E-2</v>
      </c>
    </row>
    <row r="9" spans="1:20" x14ac:dyDescent="0.25">
      <c r="A9" s="466" t="s">
        <v>94</v>
      </c>
      <c r="B9" s="768">
        <v>87486891.255036458</v>
      </c>
      <c r="C9" s="769">
        <f t="shared" si="6"/>
        <v>-1.8248125605722643E-2</v>
      </c>
      <c r="D9" s="768">
        <v>4446312.3431273401</v>
      </c>
      <c r="E9" s="769">
        <f t="shared" si="7"/>
        <v>-0.40520123388683149</v>
      </c>
      <c r="F9" s="770">
        <f t="shared" si="0"/>
        <v>91933203.598163798</v>
      </c>
      <c r="G9" s="771">
        <f t="shared" si="8"/>
        <v>-4.8195824619371219E-2</v>
      </c>
      <c r="H9" s="771">
        <f t="shared" si="1"/>
        <v>0.95163540299800731</v>
      </c>
      <c r="I9" s="771">
        <f t="shared" si="2"/>
        <v>4.8364597001992728E-2</v>
      </c>
      <c r="L9" s="466" t="s">
        <v>94</v>
      </c>
      <c r="M9" s="772">
        <v>4520</v>
      </c>
      <c r="N9" s="769">
        <f t="shared" si="9"/>
        <v>4.1234738539507099E-2</v>
      </c>
      <c r="O9" s="772">
        <v>208</v>
      </c>
      <c r="P9" s="769">
        <f t="shared" si="10"/>
        <v>9.7087378640776656E-3</v>
      </c>
      <c r="Q9" s="770">
        <f t="shared" si="3"/>
        <v>4728</v>
      </c>
      <c r="R9" s="771">
        <f t="shared" si="11"/>
        <v>3.98064658016275E-2</v>
      </c>
      <c r="S9" s="771">
        <f t="shared" si="4"/>
        <v>0.95600676818950936</v>
      </c>
      <c r="T9" s="771">
        <f t="shared" si="5"/>
        <v>4.3993231810490696E-2</v>
      </c>
    </row>
    <row r="10" spans="1:20" hidden="1" x14ac:dyDescent="0.25">
      <c r="A10" s="466" t="s">
        <v>95</v>
      </c>
      <c r="B10" s="763"/>
      <c r="C10" s="764">
        <f t="shared" si="6"/>
        <v>-1</v>
      </c>
      <c r="D10" s="763"/>
      <c r="E10" s="764">
        <f t="shared" si="7"/>
        <v>-1</v>
      </c>
      <c r="F10" s="765">
        <f t="shared" si="0"/>
        <v>0</v>
      </c>
      <c r="G10" s="766">
        <f t="shared" si="8"/>
        <v>-1</v>
      </c>
      <c r="H10" s="766" t="e">
        <f t="shared" si="1"/>
        <v>#DIV/0!</v>
      </c>
      <c r="I10" s="766" t="e">
        <f t="shared" si="2"/>
        <v>#DIV/0!</v>
      </c>
      <c r="L10" s="466" t="s">
        <v>95</v>
      </c>
      <c r="M10" s="767"/>
      <c r="N10" s="764">
        <f t="shared" si="9"/>
        <v>-1</v>
      </c>
      <c r="O10" s="767"/>
      <c r="P10" s="764">
        <f t="shared" si="10"/>
        <v>-1</v>
      </c>
      <c r="Q10" s="765">
        <f t="shared" si="3"/>
        <v>0</v>
      </c>
      <c r="R10" s="766">
        <f t="shared" si="11"/>
        <v>-1</v>
      </c>
      <c r="S10" s="766" t="e">
        <f t="shared" si="4"/>
        <v>#DIV/0!</v>
      </c>
      <c r="T10" s="766" t="e">
        <f t="shared" si="5"/>
        <v>#DIV/0!</v>
      </c>
    </row>
    <row r="11" spans="1:20" hidden="1" x14ac:dyDescent="0.25">
      <c r="A11" s="466" t="s">
        <v>96</v>
      </c>
      <c r="B11" s="768"/>
      <c r="C11" s="769" t="e">
        <f t="shared" si="6"/>
        <v>#DIV/0!</v>
      </c>
      <c r="D11" s="768"/>
      <c r="E11" s="769" t="e">
        <f t="shared" si="7"/>
        <v>#DIV/0!</v>
      </c>
      <c r="F11" s="770">
        <f t="shared" si="0"/>
        <v>0</v>
      </c>
      <c r="G11" s="771" t="e">
        <f t="shared" si="8"/>
        <v>#DIV/0!</v>
      </c>
      <c r="H11" s="771" t="e">
        <f t="shared" si="1"/>
        <v>#DIV/0!</v>
      </c>
      <c r="I11" s="771" t="e">
        <f t="shared" si="2"/>
        <v>#DIV/0!</v>
      </c>
      <c r="L11" s="466" t="s">
        <v>96</v>
      </c>
      <c r="M11" s="772"/>
      <c r="N11" s="769" t="e">
        <f t="shared" si="9"/>
        <v>#DIV/0!</v>
      </c>
      <c r="O11" s="772"/>
      <c r="P11" s="769" t="e">
        <f t="shared" si="10"/>
        <v>#DIV/0!</v>
      </c>
      <c r="Q11" s="770">
        <f t="shared" si="3"/>
        <v>0</v>
      </c>
      <c r="R11" s="771" t="e">
        <f t="shared" si="11"/>
        <v>#DIV/0!</v>
      </c>
      <c r="S11" s="771" t="e">
        <f t="shared" si="4"/>
        <v>#DIV/0!</v>
      </c>
      <c r="T11" s="771" t="e">
        <f t="shared" si="5"/>
        <v>#DIV/0!</v>
      </c>
    </row>
    <row r="12" spans="1:20" hidden="1" x14ac:dyDescent="0.25">
      <c r="A12" s="466" t="s">
        <v>97</v>
      </c>
      <c r="B12" s="763"/>
      <c r="C12" s="764" t="e">
        <f t="shared" si="6"/>
        <v>#DIV/0!</v>
      </c>
      <c r="D12" s="763"/>
      <c r="E12" s="764" t="e">
        <f t="shared" si="7"/>
        <v>#DIV/0!</v>
      </c>
      <c r="F12" s="765">
        <f t="shared" si="0"/>
        <v>0</v>
      </c>
      <c r="G12" s="766" t="e">
        <f t="shared" si="8"/>
        <v>#DIV/0!</v>
      </c>
      <c r="H12" s="766" t="e">
        <f t="shared" si="1"/>
        <v>#DIV/0!</v>
      </c>
      <c r="I12" s="766" t="e">
        <f t="shared" si="2"/>
        <v>#DIV/0!</v>
      </c>
      <c r="L12" s="466" t="s">
        <v>97</v>
      </c>
      <c r="M12" s="767"/>
      <c r="N12" s="764" t="e">
        <f t="shared" si="9"/>
        <v>#DIV/0!</v>
      </c>
      <c r="O12" s="767"/>
      <c r="P12" s="764" t="e">
        <f t="shared" si="10"/>
        <v>#DIV/0!</v>
      </c>
      <c r="Q12" s="765">
        <f t="shared" si="3"/>
        <v>0</v>
      </c>
      <c r="R12" s="766" t="e">
        <f t="shared" si="11"/>
        <v>#DIV/0!</v>
      </c>
      <c r="S12" s="766" t="e">
        <f t="shared" si="4"/>
        <v>#DIV/0!</v>
      </c>
      <c r="T12" s="766" t="e">
        <f t="shared" si="5"/>
        <v>#DIV/0!</v>
      </c>
    </row>
    <row r="13" spans="1:20" hidden="1" x14ac:dyDescent="0.25">
      <c r="A13" s="466" t="s">
        <v>98</v>
      </c>
      <c r="B13" s="768"/>
      <c r="C13" s="769" t="e">
        <f t="shared" si="6"/>
        <v>#DIV/0!</v>
      </c>
      <c r="D13" s="768"/>
      <c r="E13" s="769" t="e">
        <f t="shared" si="7"/>
        <v>#DIV/0!</v>
      </c>
      <c r="F13" s="770">
        <f t="shared" si="0"/>
        <v>0</v>
      </c>
      <c r="G13" s="771" t="e">
        <f t="shared" si="8"/>
        <v>#DIV/0!</v>
      </c>
      <c r="H13" s="771" t="e">
        <f t="shared" si="1"/>
        <v>#DIV/0!</v>
      </c>
      <c r="I13" s="771" t="e">
        <f t="shared" si="2"/>
        <v>#DIV/0!</v>
      </c>
      <c r="L13" s="466" t="s">
        <v>98</v>
      </c>
      <c r="M13" s="772"/>
      <c r="N13" s="769" t="e">
        <f t="shared" si="9"/>
        <v>#DIV/0!</v>
      </c>
      <c r="O13" s="772"/>
      <c r="P13" s="769" t="e">
        <f t="shared" si="10"/>
        <v>#DIV/0!</v>
      </c>
      <c r="Q13" s="770">
        <f t="shared" si="3"/>
        <v>0</v>
      </c>
      <c r="R13" s="771" t="e">
        <f t="shared" si="11"/>
        <v>#DIV/0!</v>
      </c>
      <c r="S13" s="771" t="e">
        <f t="shared" si="4"/>
        <v>#DIV/0!</v>
      </c>
      <c r="T13" s="771" t="e">
        <f t="shared" si="5"/>
        <v>#DIV/0!</v>
      </c>
    </row>
    <row r="14" spans="1:20" hidden="1" x14ac:dyDescent="0.25">
      <c r="A14" s="466" t="s">
        <v>99</v>
      </c>
      <c r="B14" s="773"/>
      <c r="C14" s="774" t="e">
        <f t="shared" si="6"/>
        <v>#DIV/0!</v>
      </c>
      <c r="D14" s="773"/>
      <c r="E14" s="774" t="e">
        <f t="shared" si="7"/>
        <v>#DIV/0!</v>
      </c>
      <c r="F14" s="775">
        <f t="shared" si="0"/>
        <v>0</v>
      </c>
      <c r="G14" s="776" t="e">
        <f t="shared" si="8"/>
        <v>#DIV/0!</v>
      </c>
      <c r="H14" s="776" t="e">
        <f t="shared" si="1"/>
        <v>#DIV/0!</v>
      </c>
      <c r="I14" s="776" t="e">
        <f t="shared" si="2"/>
        <v>#DIV/0!</v>
      </c>
      <c r="L14" s="466" t="s">
        <v>99</v>
      </c>
      <c r="M14" s="777"/>
      <c r="N14" s="774" t="e">
        <f t="shared" si="9"/>
        <v>#DIV/0!</v>
      </c>
      <c r="O14" s="777"/>
      <c r="P14" s="774" t="e">
        <f t="shared" si="10"/>
        <v>#DIV/0!</v>
      </c>
      <c r="Q14" s="775">
        <f t="shared" si="3"/>
        <v>0</v>
      </c>
      <c r="R14" s="776" t="e">
        <f t="shared" si="11"/>
        <v>#DIV/0!</v>
      </c>
      <c r="S14" s="776" t="e">
        <f t="shared" si="4"/>
        <v>#DIV/0!</v>
      </c>
      <c r="T14" s="776" t="e">
        <f t="shared" si="5"/>
        <v>#DIV/0!</v>
      </c>
    </row>
    <row r="15" spans="1:20" hidden="1" x14ac:dyDescent="0.25">
      <c r="A15" s="466" t="s">
        <v>100</v>
      </c>
      <c r="B15" s="778"/>
      <c r="C15" s="779" t="e">
        <f t="shared" si="6"/>
        <v>#DIV/0!</v>
      </c>
      <c r="D15" s="778"/>
      <c r="E15" s="779" t="e">
        <f t="shared" si="7"/>
        <v>#DIV/0!</v>
      </c>
      <c r="F15" s="780">
        <f t="shared" si="0"/>
        <v>0</v>
      </c>
      <c r="G15" s="781" t="e">
        <f t="shared" si="8"/>
        <v>#DIV/0!</v>
      </c>
      <c r="H15" s="781" t="e">
        <f t="shared" si="1"/>
        <v>#DIV/0!</v>
      </c>
      <c r="I15" s="781" t="e">
        <f t="shared" si="2"/>
        <v>#DIV/0!</v>
      </c>
      <c r="L15" s="466" t="s">
        <v>100</v>
      </c>
      <c r="M15" s="782"/>
      <c r="N15" s="779" t="e">
        <f t="shared" si="9"/>
        <v>#DIV/0!</v>
      </c>
      <c r="O15" s="782"/>
      <c r="P15" s="779" t="e">
        <f t="shared" si="10"/>
        <v>#DIV/0!</v>
      </c>
      <c r="Q15" s="780">
        <f t="shared" si="3"/>
        <v>0</v>
      </c>
      <c r="R15" s="781" t="e">
        <f t="shared" si="11"/>
        <v>#DIV/0!</v>
      </c>
      <c r="S15" s="781" t="e">
        <f t="shared" si="4"/>
        <v>#DIV/0!</v>
      </c>
      <c r="T15" s="781" t="e">
        <f t="shared" si="5"/>
        <v>#DIV/0!</v>
      </c>
    </row>
    <row r="16" spans="1:20" x14ac:dyDescent="0.25">
      <c r="A16" s="783" t="s">
        <v>36</v>
      </c>
      <c r="B16" s="784">
        <f>SUM(B4:B15)</f>
        <v>492438285.95318788</v>
      </c>
      <c r="C16" s="784"/>
      <c r="D16" s="784">
        <f>SUM(D4:D15)</f>
        <v>35561022.127410114</v>
      </c>
      <c r="E16" s="784"/>
      <c r="F16" s="784">
        <f>SUM(F4:F15)</f>
        <v>527999308.08059806</v>
      </c>
      <c r="G16" s="785"/>
      <c r="H16" s="785">
        <f t="shared" si="1"/>
        <v>0.93264949104444306</v>
      </c>
      <c r="I16" s="785">
        <f t="shared" si="2"/>
        <v>6.7350508955556804E-2</v>
      </c>
      <c r="L16" s="783" t="s">
        <v>36</v>
      </c>
      <c r="M16" s="784">
        <f>SUM(M4:M15)</f>
        <v>24047</v>
      </c>
      <c r="N16" s="784"/>
      <c r="O16" s="784">
        <f>SUM(O4:O15)</f>
        <v>1298</v>
      </c>
      <c r="P16" s="784"/>
      <c r="Q16" s="784">
        <f>SUM(Q4:Q15)</f>
        <v>25345</v>
      </c>
      <c r="R16" s="785"/>
      <c r="S16" s="785">
        <f t="shared" si="4"/>
        <v>0.9487867429473269</v>
      </c>
      <c r="T16" s="785">
        <f t="shared" si="5"/>
        <v>5.1213257052673114E-2</v>
      </c>
    </row>
    <row r="17" spans="1:4" x14ac:dyDescent="0.25">
      <c r="A17" s="355" t="s">
        <v>64</v>
      </c>
      <c r="B17" s="786"/>
      <c r="D17" s="786"/>
    </row>
    <row r="18" spans="1:4" x14ac:dyDescent="0.25">
      <c r="B18" s="960"/>
      <c r="D18" s="471"/>
    </row>
    <row r="19" spans="1:4" x14ac:dyDescent="0.25">
      <c r="B19" s="471"/>
      <c r="D19" s="471"/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S2:S3"/>
    <mergeCell ref="A1:I1"/>
    <mergeCell ref="L1:T1"/>
    <mergeCell ref="A2:A3"/>
    <mergeCell ref="B2:C2"/>
    <mergeCell ref="D2:E2"/>
    <mergeCell ref="F2:G2"/>
    <mergeCell ref="H2:H3"/>
    <mergeCell ref="T2:T3"/>
    <mergeCell ref="I2:I3"/>
    <mergeCell ref="L2:L3"/>
    <mergeCell ref="M2:N2"/>
    <mergeCell ref="O2:P2"/>
    <mergeCell ref="Q2:R2"/>
  </mergeCells>
  <pageMargins left="0.7" right="0.7" top="0.75" bottom="0.75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AB1009"/>
  <sheetViews>
    <sheetView workbookViewId="0">
      <selection activeCell="V18" sqref="V18"/>
    </sheetView>
  </sheetViews>
  <sheetFormatPr baseColWidth="10" defaultColWidth="14.42578125" defaultRowHeight="15" customHeight="1" x14ac:dyDescent="0.2"/>
  <cols>
    <col min="1" max="1" width="58.85546875" style="240" customWidth="1"/>
    <col min="2" max="2" width="10.5703125" style="939" customWidth="1"/>
    <col min="3" max="3" width="10.140625" style="240" customWidth="1"/>
    <col min="4" max="4" width="9.42578125" style="240" customWidth="1"/>
    <col min="5" max="5" width="10.42578125" style="240" bestFit="1" customWidth="1"/>
    <col min="6" max="6" width="12.140625" style="240" bestFit="1" customWidth="1"/>
    <col min="7" max="7" width="10.42578125" style="240" bestFit="1" customWidth="1"/>
    <col min="8" max="8" width="12.140625" style="240" bestFit="1" customWidth="1"/>
    <col min="9" max="9" width="10.42578125" style="240" bestFit="1" customWidth="1"/>
    <col min="10" max="10" width="12.140625" style="240" bestFit="1" customWidth="1"/>
    <col min="11" max="11" width="10.42578125" style="240" bestFit="1" customWidth="1"/>
    <col min="12" max="12" width="12.140625" style="240" bestFit="1" customWidth="1"/>
    <col min="13" max="13" width="10.42578125" style="240" bestFit="1" customWidth="1"/>
    <col min="14" max="14" width="12.140625" style="240" bestFit="1" customWidth="1"/>
    <col min="15" max="15" width="10.42578125" style="240" bestFit="1" customWidth="1"/>
    <col min="16" max="16" width="12.140625" style="240" bestFit="1" customWidth="1"/>
    <col min="17" max="17" width="10.42578125" style="240" bestFit="1" customWidth="1"/>
    <col min="18" max="18" width="12.140625" style="240" bestFit="1" customWidth="1"/>
    <col min="19" max="19" width="10.42578125" style="240" bestFit="1" customWidth="1"/>
    <col min="20" max="20" width="13.140625" style="240" hidden="1" customWidth="1"/>
    <col min="21" max="21" width="12.140625" style="240" bestFit="1" customWidth="1"/>
    <col min="22" max="22" width="10.42578125" style="240" bestFit="1" customWidth="1"/>
    <col min="23" max="23" width="12.140625" style="240" bestFit="1" customWidth="1"/>
    <col min="24" max="24" width="10.42578125" style="240" bestFit="1" customWidth="1"/>
    <col min="25" max="25" width="12.140625" style="240" bestFit="1" customWidth="1"/>
    <col min="26" max="26" width="10.42578125" style="240" bestFit="1" customWidth="1"/>
    <col min="27" max="27" width="12.140625" style="240" bestFit="1" customWidth="1"/>
    <col min="28" max="28" width="10.42578125" style="240" bestFit="1" customWidth="1"/>
    <col min="29" max="16384" width="14.42578125" style="240"/>
  </cols>
  <sheetData>
    <row r="2" spans="1:28" ht="11.25" x14ac:dyDescent="0.2">
      <c r="A2" s="1086" t="s">
        <v>2094</v>
      </c>
      <c r="B2" s="1086"/>
      <c r="C2" s="1086"/>
      <c r="D2" s="1086"/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  <c r="U2" s="1086"/>
      <c r="V2" s="1086"/>
      <c r="W2" s="1086"/>
      <c r="X2" s="1086"/>
      <c r="Y2" s="1086"/>
      <c r="Z2" s="1086"/>
      <c r="AA2" s="1086"/>
      <c r="AB2" s="1086"/>
    </row>
    <row r="3" spans="1:28" ht="11.25" x14ac:dyDescent="0.2">
      <c r="A3" s="241"/>
      <c r="B3" s="1082">
        <v>2012</v>
      </c>
      <c r="C3" s="1083"/>
      <c r="D3" s="1082">
        <v>2013</v>
      </c>
      <c r="E3" s="1083"/>
      <c r="F3" s="1082">
        <v>2014</v>
      </c>
      <c r="G3" s="1083"/>
      <c r="H3" s="1082">
        <v>2015</v>
      </c>
      <c r="I3" s="1083"/>
      <c r="J3" s="1082">
        <v>2016</v>
      </c>
      <c r="K3" s="1083"/>
      <c r="L3" s="1082">
        <v>2017</v>
      </c>
      <c r="M3" s="1083"/>
      <c r="N3" s="1082">
        <v>2018</v>
      </c>
      <c r="O3" s="1083"/>
      <c r="P3" s="1082">
        <v>2019</v>
      </c>
      <c r="Q3" s="1083"/>
      <c r="R3" s="1082">
        <v>2020</v>
      </c>
      <c r="S3" s="1083"/>
      <c r="U3" s="1082">
        <v>2021</v>
      </c>
      <c r="V3" s="1083"/>
      <c r="W3" s="1082">
        <v>2022</v>
      </c>
      <c r="X3" s="1083"/>
      <c r="Y3" s="1082">
        <v>2023</v>
      </c>
      <c r="Z3" s="1083"/>
      <c r="AA3" s="1082">
        <v>2024</v>
      </c>
      <c r="AB3" s="1083"/>
    </row>
    <row r="4" spans="1:28" ht="15" customHeight="1" x14ac:dyDescent="0.2">
      <c r="A4" s="1084" t="s">
        <v>892</v>
      </c>
      <c r="B4" s="1080" t="s">
        <v>893</v>
      </c>
      <c r="C4" s="1080" t="s">
        <v>894</v>
      </c>
      <c r="D4" s="1080" t="s">
        <v>893</v>
      </c>
      <c r="E4" s="1080" t="s">
        <v>894</v>
      </c>
      <c r="F4" s="1080" t="s">
        <v>893</v>
      </c>
      <c r="G4" s="1080" t="s">
        <v>894</v>
      </c>
      <c r="H4" s="1080" t="s">
        <v>893</v>
      </c>
      <c r="I4" s="1080" t="s">
        <v>894</v>
      </c>
      <c r="J4" s="1080" t="s">
        <v>893</v>
      </c>
      <c r="K4" s="1080" t="s">
        <v>894</v>
      </c>
      <c r="L4" s="1080" t="s">
        <v>893</v>
      </c>
      <c r="M4" s="1080" t="s">
        <v>894</v>
      </c>
      <c r="N4" s="1080" t="s">
        <v>893</v>
      </c>
      <c r="O4" s="1080" t="s">
        <v>894</v>
      </c>
      <c r="P4" s="1080" t="s">
        <v>893</v>
      </c>
      <c r="Q4" s="1080" t="s">
        <v>894</v>
      </c>
      <c r="R4" s="1080" t="s">
        <v>893</v>
      </c>
      <c r="S4" s="1080" t="s">
        <v>894</v>
      </c>
      <c r="T4" s="242"/>
      <c r="U4" s="1080" t="s">
        <v>893</v>
      </c>
      <c r="V4" s="1080" t="s">
        <v>894</v>
      </c>
      <c r="W4" s="1080" t="s">
        <v>893</v>
      </c>
      <c r="X4" s="1080" t="s">
        <v>894</v>
      </c>
      <c r="Y4" s="1080" t="s">
        <v>893</v>
      </c>
      <c r="Z4" s="1080" t="s">
        <v>894</v>
      </c>
      <c r="AA4" s="1080" t="s">
        <v>893</v>
      </c>
      <c r="AB4" s="1080" t="s">
        <v>894</v>
      </c>
    </row>
    <row r="5" spans="1:28" ht="11.25" x14ac:dyDescent="0.2">
      <c r="A5" s="1081"/>
      <c r="B5" s="1085"/>
      <c r="C5" s="1081"/>
      <c r="D5" s="1085"/>
      <c r="E5" s="1081"/>
      <c r="F5" s="1081"/>
      <c r="G5" s="1081"/>
      <c r="H5" s="1081"/>
      <c r="I5" s="1081"/>
      <c r="J5" s="1081"/>
      <c r="K5" s="1081"/>
      <c r="L5" s="1081"/>
      <c r="M5" s="1081"/>
      <c r="N5" s="1081"/>
      <c r="O5" s="1081"/>
      <c r="P5" s="1081"/>
      <c r="Q5" s="1081"/>
      <c r="R5" s="1081"/>
      <c r="S5" s="1081"/>
      <c r="T5" s="243" t="s">
        <v>2018</v>
      </c>
      <c r="U5" s="1081"/>
      <c r="V5" s="1081"/>
      <c r="W5" s="1081"/>
      <c r="X5" s="1081"/>
      <c r="Y5" s="1081"/>
      <c r="Z5" s="1081"/>
      <c r="AA5" s="1081"/>
      <c r="AB5" s="1081"/>
    </row>
    <row r="6" spans="1:28" ht="11.25" x14ac:dyDescent="0.2">
      <c r="A6" s="244" t="s">
        <v>895</v>
      </c>
      <c r="B6" s="941"/>
      <c r="C6" s="942"/>
      <c r="D6" s="942"/>
      <c r="E6" s="942"/>
      <c r="F6" s="942"/>
      <c r="G6" s="942"/>
      <c r="H6" s="942"/>
      <c r="I6" s="942"/>
      <c r="J6" s="942"/>
      <c r="K6" s="942"/>
      <c r="L6" s="942"/>
      <c r="M6" s="942"/>
      <c r="N6" s="942"/>
      <c r="O6" s="942"/>
      <c r="P6" s="942">
        <v>50</v>
      </c>
      <c r="Q6" s="942">
        <v>475694.25000000017</v>
      </c>
      <c r="R6" s="942"/>
      <c r="S6" s="942"/>
      <c r="T6" s="943"/>
      <c r="U6" s="942"/>
      <c r="V6" s="942"/>
      <c r="W6" s="942"/>
      <c r="X6" s="942"/>
      <c r="Y6" s="942"/>
      <c r="Z6" s="942"/>
      <c r="AA6" s="942"/>
      <c r="AB6" s="942"/>
    </row>
    <row r="7" spans="1:28" ht="11.25" x14ac:dyDescent="0.2">
      <c r="A7" s="244" t="s">
        <v>896</v>
      </c>
      <c r="B7" s="944">
        <v>82</v>
      </c>
      <c r="C7" s="945">
        <v>3139929.8000000031</v>
      </c>
      <c r="D7" s="945" t="s">
        <v>112</v>
      </c>
      <c r="E7" s="945" t="s">
        <v>112</v>
      </c>
      <c r="F7" s="945" t="s">
        <v>112</v>
      </c>
      <c r="G7" s="945" t="s">
        <v>112</v>
      </c>
      <c r="H7" s="945" t="s">
        <v>112</v>
      </c>
      <c r="I7" s="945" t="s">
        <v>112</v>
      </c>
      <c r="J7" s="945" t="s">
        <v>112</v>
      </c>
      <c r="K7" s="945" t="s">
        <v>112</v>
      </c>
      <c r="L7" s="945" t="s">
        <v>112</v>
      </c>
      <c r="M7" s="945" t="s">
        <v>112</v>
      </c>
      <c r="N7" s="945" t="s">
        <v>112</v>
      </c>
      <c r="O7" s="945" t="s">
        <v>112</v>
      </c>
      <c r="P7" s="945"/>
      <c r="Q7" s="945"/>
      <c r="R7" s="945"/>
      <c r="S7" s="945"/>
      <c r="T7" s="943"/>
      <c r="U7" s="945"/>
      <c r="V7" s="945"/>
      <c r="W7" s="945"/>
      <c r="X7" s="945"/>
      <c r="Y7" s="945"/>
      <c r="Z7" s="945"/>
      <c r="AA7" s="945"/>
      <c r="AB7" s="945"/>
    </row>
    <row r="8" spans="1:28" ht="11.25" x14ac:dyDescent="0.2">
      <c r="A8" s="244" t="s">
        <v>897</v>
      </c>
      <c r="B8" s="941">
        <v>7</v>
      </c>
      <c r="C8" s="942">
        <v>185573.9</v>
      </c>
      <c r="D8" s="942">
        <v>62</v>
      </c>
      <c r="E8" s="942">
        <v>2886831.899999998</v>
      </c>
      <c r="F8" s="942">
        <v>99</v>
      </c>
      <c r="G8" s="942">
        <v>4449042.0699999984</v>
      </c>
      <c r="H8" s="942">
        <v>89</v>
      </c>
      <c r="I8" s="942">
        <v>5555713.2400000086</v>
      </c>
      <c r="J8" s="942">
        <v>86</v>
      </c>
      <c r="K8" s="942">
        <v>4591186.4299999978</v>
      </c>
      <c r="L8" s="942" t="s">
        <v>112</v>
      </c>
      <c r="M8" s="942" t="s">
        <v>112</v>
      </c>
      <c r="N8" s="942">
        <v>106</v>
      </c>
      <c r="O8" s="942">
        <v>6313157.6700000018</v>
      </c>
      <c r="P8" s="942">
        <v>43</v>
      </c>
      <c r="Q8" s="942">
        <v>2927928.4699999993</v>
      </c>
      <c r="R8" s="942">
        <v>45</v>
      </c>
      <c r="S8" s="942">
        <v>2141379.25</v>
      </c>
      <c r="T8" s="943" t="s">
        <v>2021</v>
      </c>
      <c r="U8" s="942">
        <v>122</v>
      </c>
      <c r="V8" s="942">
        <v>7946458.5800029617</v>
      </c>
      <c r="W8" s="942">
        <v>26</v>
      </c>
      <c r="X8" s="942">
        <v>1796833.900005576</v>
      </c>
      <c r="Y8" s="942"/>
      <c r="Z8" s="942"/>
      <c r="AA8" s="942"/>
      <c r="AB8" s="942"/>
    </row>
    <row r="9" spans="1:28" ht="11.25" x14ac:dyDescent="0.2">
      <c r="A9" s="246" t="s">
        <v>2022</v>
      </c>
      <c r="B9" s="944"/>
      <c r="C9" s="945"/>
      <c r="D9" s="945"/>
      <c r="E9" s="945"/>
      <c r="F9" s="945"/>
      <c r="G9" s="945"/>
      <c r="H9" s="945"/>
      <c r="I9" s="945"/>
      <c r="J9" s="945"/>
      <c r="K9" s="945"/>
      <c r="L9" s="945"/>
      <c r="M9" s="945"/>
      <c r="N9" s="945"/>
      <c r="O9" s="945"/>
      <c r="P9" s="945"/>
      <c r="Q9" s="945"/>
      <c r="R9" s="945"/>
      <c r="S9" s="945"/>
      <c r="T9" s="943" t="s">
        <v>2022</v>
      </c>
      <c r="U9" s="945"/>
      <c r="V9" s="945"/>
      <c r="W9" s="945">
        <v>88</v>
      </c>
      <c r="X9" s="945">
        <v>6355688.0900133643</v>
      </c>
      <c r="Y9" s="945">
        <v>94</v>
      </c>
      <c r="Z9" s="945">
        <v>6649431.7300042389</v>
      </c>
      <c r="AA9" s="945">
        <v>63</v>
      </c>
      <c r="AB9" s="945">
        <v>5484754.3374221688</v>
      </c>
    </row>
    <row r="10" spans="1:28" ht="11.25" x14ac:dyDescent="0.2">
      <c r="A10" s="244" t="s">
        <v>898</v>
      </c>
      <c r="B10" s="941">
        <v>276</v>
      </c>
      <c r="C10" s="942">
        <v>22405385.500000019</v>
      </c>
      <c r="D10" s="942" t="s">
        <v>112</v>
      </c>
      <c r="E10" s="942" t="s">
        <v>112</v>
      </c>
      <c r="F10" s="942" t="s">
        <v>112</v>
      </c>
      <c r="G10" s="942" t="s">
        <v>112</v>
      </c>
      <c r="H10" s="942" t="s">
        <v>112</v>
      </c>
      <c r="I10" s="942" t="s">
        <v>112</v>
      </c>
      <c r="J10" s="942" t="s">
        <v>112</v>
      </c>
      <c r="K10" s="942" t="s">
        <v>112</v>
      </c>
      <c r="L10" s="942">
        <v>420</v>
      </c>
      <c r="M10" s="942">
        <v>26490649.530000001</v>
      </c>
      <c r="N10" s="942">
        <v>446</v>
      </c>
      <c r="O10" s="942">
        <v>31009538.32999995</v>
      </c>
      <c r="P10" s="942">
        <v>226</v>
      </c>
      <c r="Q10" s="942">
        <v>13530577.640000019</v>
      </c>
      <c r="R10" s="942">
        <v>78</v>
      </c>
      <c r="S10" s="942">
        <v>4732650.9000000022</v>
      </c>
      <c r="T10" s="943" t="s">
        <v>2023</v>
      </c>
      <c r="U10" s="942">
        <v>111</v>
      </c>
      <c r="V10" s="942">
        <v>4073605.3108327966</v>
      </c>
      <c r="W10" s="942">
        <v>67</v>
      </c>
      <c r="X10" s="942">
        <v>2817263.5200039153</v>
      </c>
      <c r="Y10" s="942">
        <v>151</v>
      </c>
      <c r="Z10" s="942">
        <v>10803057.940019434</v>
      </c>
      <c r="AA10" s="942">
        <v>278</v>
      </c>
      <c r="AB10" s="942">
        <v>16607592.759921156</v>
      </c>
    </row>
    <row r="11" spans="1:28" ht="11.25" x14ac:dyDescent="0.2">
      <c r="A11" s="244" t="s">
        <v>899</v>
      </c>
      <c r="B11" s="944">
        <v>0</v>
      </c>
      <c r="C11" s="945">
        <v>0</v>
      </c>
      <c r="D11" s="945" t="s">
        <v>112</v>
      </c>
      <c r="E11" s="945" t="s">
        <v>112</v>
      </c>
      <c r="F11" s="945" t="s">
        <v>112</v>
      </c>
      <c r="G11" s="945" t="s">
        <v>112</v>
      </c>
      <c r="H11" s="945" t="s">
        <v>112</v>
      </c>
      <c r="I11" s="945" t="s">
        <v>112</v>
      </c>
      <c r="J11" s="945" t="s">
        <v>112</v>
      </c>
      <c r="K11" s="945" t="s">
        <v>112</v>
      </c>
      <c r="L11" s="945" t="s">
        <v>112</v>
      </c>
      <c r="M11" s="945" t="s">
        <v>112</v>
      </c>
      <c r="N11" s="945" t="s">
        <v>112</v>
      </c>
      <c r="O11" s="945" t="s">
        <v>112</v>
      </c>
      <c r="P11" s="945"/>
      <c r="Q11" s="945"/>
      <c r="R11" s="945"/>
      <c r="S11" s="945"/>
      <c r="T11" s="943"/>
      <c r="U11" s="945"/>
      <c r="V11" s="945"/>
      <c r="W11" s="945"/>
      <c r="X11" s="945"/>
      <c r="Y11" s="945"/>
      <c r="Z11" s="945"/>
      <c r="AA11" s="945"/>
      <c r="AB11" s="945"/>
    </row>
    <row r="12" spans="1:28" ht="11.25" x14ac:dyDescent="0.2">
      <c r="A12" s="244" t="s">
        <v>900</v>
      </c>
      <c r="B12" s="941">
        <v>21</v>
      </c>
      <c r="C12" s="942">
        <v>2594491.9000000004</v>
      </c>
      <c r="D12" s="942">
        <v>296</v>
      </c>
      <c r="E12" s="942">
        <v>18713624.660000063</v>
      </c>
      <c r="F12" s="942">
        <v>333</v>
      </c>
      <c r="G12" s="942">
        <v>12882832.070000008</v>
      </c>
      <c r="H12" s="942">
        <v>449</v>
      </c>
      <c r="I12" s="942">
        <v>40696151.069999985</v>
      </c>
      <c r="J12" s="942">
        <v>346</v>
      </c>
      <c r="K12" s="942">
        <v>29579981.369999997</v>
      </c>
      <c r="L12" s="942">
        <v>14</v>
      </c>
      <c r="M12" s="942">
        <v>2282796.96</v>
      </c>
      <c r="N12" s="942" t="s">
        <v>112</v>
      </c>
      <c r="O12" s="942" t="s">
        <v>112</v>
      </c>
      <c r="P12" s="942"/>
      <c r="Q12" s="942"/>
      <c r="R12" s="942"/>
      <c r="S12" s="942"/>
      <c r="T12" s="943"/>
      <c r="U12" s="942"/>
      <c r="V12" s="942"/>
      <c r="W12" s="942"/>
      <c r="X12" s="942"/>
      <c r="Y12" s="942"/>
      <c r="Z12" s="942"/>
      <c r="AA12" s="942"/>
      <c r="AB12" s="942"/>
    </row>
    <row r="13" spans="1:28" ht="11.25" x14ac:dyDescent="0.2">
      <c r="A13" s="244" t="s">
        <v>901</v>
      </c>
      <c r="B13" s="944">
        <v>0</v>
      </c>
      <c r="C13" s="945">
        <v>0</v>
      </c>
      <c r="D13" s="945" t="s">
        <v>112</v>
      </c>
      <c r="E13" s="945" t="s">
        <v>112</v>
      </c>
      <c r="F13" s="945" t="s">
        <v>112</v>
      </c>
      <c r="G13" s="945" t="s">
        <v>112</v>
      </c>
      <c r="H13" s="945" t="s">
        <v>112</v>
      </c>
      <c r="I13" s="945" t="s">
        <v>112</v>
      </c>
      <c r="J13" s="945" t="s">
        <v>112</v>
      </c>
      <c r="K13" s="945" t="s">
        <v>112</v>
      </c>
      <c r="L13" s="945" t="s">
        <v>112</v>
      </c>
      <c r="M13" s="945" t="s">
        <v>112</v>
      </c>
      <c r="N13" s="945">
        <v>3</v>
      </c>
      <c r="O13" s="945">
        <v>416925.44</v>
      </c>
      <c r="P13" s="945"/>
      <c r="Q13" s="945"/>
      <c r="R13" s="945">
        <v>3</v>
      </c>
      <c r="S13" s="945">
        <v>435000</v>
      </c>
      <c r="T13" s="943"/>
      <c r="U13" s="945"/>
      <c r="V13" s="945"/>
      <c r="W13" s="945"/>
      <c r="X13" s="945"/>
      <c r="Y13" s="945"/>
      <c r="Z13" s="945"/>
      <c r="AA13" s="945"/>
      <c r="AB13" s="945"/>
    </row>
    <row r="14" spans="1:28" ht="11.25" x14ac:dyDescent="0.2">
      <c r="A14" s="244" t="s">
        <v>902</v>
      </c>
      <c r="B14" s="941">
        <v>0</v>
      </c>
      <c r="C14" s="942">
        <v>0</v>
      </c>
      <c r="D14" s="942" t="s">
        <v>112</v>
      </c>
      <c r="E14" s="942" t="s">
        <v>112</v>
      </c>
      <c r="F14" s="942" t="s">
        <v>112</v>
      </c>
      <c r="G14" s="942" t="s">
        <v>112</v>
      </c>
      <c r="H14" s="942" t="s">
        <v>112</v>
      </c>
      <c r="I14" s="942" t="s">
        <v>112</v>
      </c>
      <c r="J14" s="942" t="s">
        <v>112</v>
      </c>
      <c r="K14" s="942" t="s">
        <v>112</v>
      </c>
      <c r="L14" s="942" t="s">
        <v>112</v>
      </c>
      <c r="M14" s="942" t="s">
        <v>112</v>
      </c>
      <c r="N14" s="942" t="s">
        <v>112</v>
      </c>
      <c r="O14" s="942" t="s">
        <v>112</v>
      </c>
      <c r="P14" s="942"/>
      <c r="Q14" s="942"/>
      <c r="R14" s="942">
        <v>1</v>
      </c>
      <c r="S14" s="942">
        <v>52.97</v>
      </c>
      <c r="T14" s="943"/>
      <c r="U14" s="942"/>
      <c r="V14" s="942"/>
      <c r="W14" s="942"/>
      <c r="X14" s="942"/>
      <c r="Y14" s="942"/>
      <c r="Z14" s="942"/>
      <c r="AA14" s="942"/>
      <c r="AB14" s="942"/>
    </row>
    <row r="15" spans="1:28" ht="11.25" x14ac:dyDescent="0.2">
      <c r="A15" s="244" t="s">
        <v>903</v>
      </c>
      <c r="B15" s="944"/>
      <c r="C15" s="945"/>
      <c r="D15" s="945"/>
      <c r="E15" s="945"/>
      <c r="F15" s="945"/>
      <c r="G15" s="945"/>
      <c r="H15" s="945"/>
      <c r="I15" s="945"/>
      <c r="J15" s="945"/>
      <c r="K15" s="945"/>
      <c r="L15" s="945"/>
      <c r="M15" s="945"/>
      <c r="N15" s="945"/>
      <c r="O15" s="945"/>
      <c r="P15" s="945">
        <v>2</v>
      </c>
      <c r="Q15" s="945">
        <v>373283.29000000004</v>
      </c>
      <c r="R15" s="945"/>
      <c r="S15" s="945"/>
      <c r="T15" s="943" t="s">
        <v>903</v>
      </c>
      <c r="U15" s="945"/>
      <c r="V15" s="945"/>
      <c r="W15" s="945">
        <v>2</v>
      </c>
      <c r="X15" s="945">
        <v>360247.090000208</v>
      </c>
      <c r="Y15" s="945">
        <v>19</v>
      </c>
      <c r="Z15" s="945">
        <v>4295063.4900055155</v>
      </c>
      <c r="AA15" s="945">
        <v>9</v>
      </c>
      <c r="AB15" s="945">
        <v>1663215.5400022753</v>
      </c>
    </row>
    <row r="16" spans="1:28" ht="11.25" x14ac:dyDescent="0.2">
      <c r="A16" s="244" t="s">
        <v>904</v>
      </c>
      <c r="B16" s="941">
        <v>0</v>
      </c>
      <c r="C16" s="942">
        <v>0</v>
      </c>
      <c r="D16" s="942" t="s">
        <v>112</v>
      </c>
      <c r="E16" s="942" t="s">
        <v>112</v>
      </c>
      <c r="F16" s="942" t="s">
        <v>112</v>
      </c>
      <c r="G16" s="942" t="s">
        <v>112</v>
      </c>
      <c r="H16" s="942" t="s">
        <v>112</v>
      </c>
      <c r="I16" s="942" t="s">
        <v>112</v>
      </c>
      <c r="J16" s="942" t="s">
        <v>112</v>
      </c>
      <c r="K16" s="942" t="s">
        <v>112</v>
      </c>
      <c r="L16" s="942">
        <v>2</v>
      </c>
      <c r="M16" s="942">
        <v>54498.149999999994</v>
      </c>
      <c r="N16" s="942">
        <v>4</v>
      </c>
      <c r="O16" s="942">
        <v>261741.96</v>
      </c>
      <c r="P16" s="942"/>
      <c r="Q16" s="942"/>
      <c r="R16" s="942"/>
      <c r="S16" s="942"/>
      <c r="T16" s="943" t="s">
        <v>2024</v>
      </c>
      <c r="U16" s="942"/>
      <c r="V16" s="942"/>
      <c r="W16" s="942"/>
      <c r="X16" s="942"/>
      <c r="Y16" s="942">
        <v>1</v>
      </c>
      <c r="Z16" s="942">
        <v>68844.480000552794</v>
      </c>
      <c r="AA16" s="942"/>
      <c r="AB16" s="942"/>
    </row>
    <row r="17" spans="1:28" ht="11.25" x14ac:dyDescent="0.2">
      <c r="A17" s="244" t="s">
        <v>905</v>
      </c>
      <c r="B17" s="944">
        <v>0</v>
      </c>
      <c r="C17" s="945">
        <v>0</v>
      </c>
      <c r="D17" s="945" t="s">
        <v>112</v>
      </c>
      <c r="E17" s="945" t="s">
        <v>112</v>
      </c>
      <c r="F17" s="945" t="s">
        <v>112</v>
      </c>
      <c r="G17" s="945" t="s">
        <v>112</v>
      </c>
      <c r="H17" s="945" t="s">
        <v>112</v>
      </c>
      <c r="I17" s="945" t="s">
        <v>112</v>
      </c>
      <c r="J17" s="945" t="s">
        <v>112</v>
      </c>
      <c r="K17" s="945" t="s">
        <v>112</v>
      </c>
      <c r="L17" s="945" t="s">
        <v>112</v>
      </c>
      <c r="M17" s="945" t="s">
        <v>112</v>
      </c>
      <c r="N17" s="945" t="s">
        <v>112</v>
      </c>
      <c r="O17" s="945" t="s">
        <v>112</v>
      </c>
      <c r="P17" s="945"/>
      <c r="Q17" s="945"/>
      <c r="R17" s="945"/>
      <c r="S17" s="945"/>
      <c r="T17" s="943"/>
      <c r="U17" s="945"/>
      <c r="V17" s="945"/>
      <c r="W17" s="945"/>
      <c r="X17" s="945"/>
      <c r="Y17" s="945"/>
      <c r="Z17" s="945"/>
      <c r="AA17" s="945"/>
      <c r="AB17" s="945"/>
    </row>
    <row r="18" spans="1:28" ht="11.25" x14ac:dyDescent="0.2">
      <c r="A18" s="244" t="s">
        <v>906</v>
      </c>
      <c r="B18" s="941">
        <v>0</v>
      </c>
      <c r="C18" s="942">
        <v>0</v>
      </c>
      <c r="D18" s="942" t="s">
        <v>112</v>
      </c>
      <c r="E18" s="942" t="s">
        <v>112</v>
      </c>
      <c r="F18" s="942" t="s">
        <v>112</v>
      </c>
      <c r="G18" s="942" t="s">
        <v>112</v>
      </c>
      <c r="H18" s="942" t="s">
        <v>112</v>
      </c>
      <c r="I18" s="942" t="s">
        <v>112</v>
      </c>
      <c r="J18" s="942" t="s">
        <v>112</v>
      </c>
      <c r="K18" s="942" t="s">
        <v>112</v>
      </c>
      <c r="L18" s="942" t="s">
        <v>112</v>
      </c>
      <c r="M18" s="942" t="s">
        <v>112</v>
      </c>
      <c r="N18" s="942" t="s">
        <v>112</v>
      </c>
      <c r="O18" s="942" t="s">
        <v>112</v>
      </c>
      <c r="P18" s="942"/>
      <c r="Q18" s="942"/>
      <c r="R18" s="942"/>
      <c r="S18" s="942"/>
      <c r="T18" s="943"/>
      <c r="U18" s="942"/>
      <c r="V18" s="942"/>
      <c r="W18" s="942"/>
      <c r="X18" s="942"/>
      <c r="Y18" s="942"/>
      <c r="Z18" s="942"/>
      <c r="AA18" s="942"/>
      <c r="AB18" s="942"/>
    </row>
    <row r="19" spans="1:28" ht="11.25" x14ac:dyDescent="0.2">
      <c r="A19" s="244" t="s">
        <v>907</v>
      </c>
      <c r="B19" s="944">
        <v>0</v>
      </c>
      <c r="C19" s="945">
        <v>0</v>
      </c>
      <c r="D19" s="945">
        <v>2</v>
      </c>
      <c r="E19" s="945">
        <v>50392.2</v>
      </c>
      <c r="F19" s="945">
        <v>17</v>
      </c>
      <c r="G19" s="945">
        <v>316643.27000000008</v>
      </c>
      <c r="H19" s="945">
        <v>141</v>
      </c>
      <c r="I19" s="945">
        <v>7702089.6300000045</v>
      </c>
      <c r="J19" s="945">
        <v>39</v>
      </c>
      <c r="K19" s="945">
        <v>2876914.3499999996</v>
      </c>
      <c r="L19" s="945">
        <v>1</v>
      </c>
      <c r="M19" s="945">
        <v>30790</v>
      </c>
      <c r="N19" s="945" t="s">
        <v>112</v>
      </c>
      <c r="O19" s="945" t="s">
        <v>112</v>
      </c>
      <c r="P19" s="945"/>
      <c r="Q19" s="945"/>
      <c r="R19" s="945"/>
      <c r="S19" s="945"/>
      <c r="T19" s="943"/>
      <c r="U19" s="945"/>
      <c r="V19" s="945"/>
      <c r="W19" s="945"/>
      <c r="X19" s="945"/>
      <c r="Y19" s="945"/>
      <c r="Z19" s="945"/>
      <c r="AA19" s="945"/>
      <c r="AB19" s="945"/>
    </row>
    <row r="20" spans="1:28" ht="11.25" x14ac:dyDescent="0.2">
      <c r="A20" s="244" t="s">
        <v>908</v>
      </c>
      <c r="B20" s="941">
        <v>0</v>
      </c>
      <c r="C20" s="942">
        <v>0</v>
      </c>
      <c r="D20" s="942" t="s">
        <v>112</v>
      </c>
      <c r="E20" s="942" t="s">
        <v>112</v>
      </c>
      <c r="F20" s="942" t="s">
        <v>112</v>
      </c>
      <c r="G20" s="942" t="s">
        <v>112</v>
      </c>
      <c r="H20" s="942" t="s">
        <v>112</v>
      </c>
      <c r="I20" s="942" t="s">
        <v>112</v>
      </c>
      <c r="J20" s="942">
        <v>1</v>
      </c>
      <c r="K20" s="942">
        <v>5541.99</v>
      </c>
      <c r="L20" s="942">
        <v>10</v>
      </c>
      <c r="M20" s="942">
        <v>262002.90000000005</v>
      </c>
      <c r="N20" s="942" t="s">
        <v>112</v>
      </c>
      <c r="O20" s="942" t="s">
        <v>112</v>
      </c>
      <c r="P20" s="942">
        <v>92</v>
      </c>
      <c r="Q20" s="942">
        <v>1431736.1100000006</v>
      </c>
      <c r="R20" s="942">
        <v>58</v>
      </c>
      <c r="S20" s="942">
        <v>642648.56000000041</v>
      </c>
      <c r="T20" s="943" t="s">
        <v>2025</v>
      </c>
      <c r="U20" s="942"/>
      <c r="V20" s="942"/>
      <c r="W20" s="942">
        <v>1</v>
      </c>
      <c r="X20" s="942">
        <v>24123.6540148434</v>
      </c>
      <c r="Y20" s="942"/>
      <c r="Z20" s="942"/>
      <c r="AA20" s="942"/>
      <c r="AB20" s="942"/>
    </row>
    <row r="21" spans="1:28" ht="11.25" x14ac:dyDescent="0.2">
      <c r="A21" s="244" t="s">
        <v>909</v>
      </c>
      <c r="B21" s="944">
        <v>0</v>
      </c>
      <c r="C21" s="945">
        <v>0</v>
      </c>
      <c r="D21" s="945" t="s">
        <v>112</v>
      </c>
      <c r="E21" s="945" t="s">
        <v>112</v>
      </c>
      <c r="F21" s="945" t="s">
        <v>112</v>
      </c>
      <c r="G21" s="945" t="s">
        <v>112</v>
      </c>
      <c r="H21" s="945" t="s">
        <v>112</v>
      </c>
      <c r="I21" s="945" t="s">
        <v>112</v>
      </c>
      <c r="J21" s="945" t="s">
        <v>112</v>
      </c>
      <c r="K21" s="945" t="s">
        <v>112</v>
      </c>
      <c r="L21" s="945" t="s">
        <v>112</v>
      </c>
      <c r="M21" s="945" t="s">
        <v>112</v>
      </c>
      <c r="N21" s="945" t="s">
        <v>112</v>
      </c>
      <c r="O21" s="945" t="s">
        <v>112</v>
      </c>
      <c r="P21" s="945">
        <v>1</v>
      </c>
      <c r="Q21" s="945">
        <v>6519.91</v>
      </c>
      <c r="R21" s="945">
        <v>3</v>
      </c>
      <c r="S21" s="945">
        <v>19794.64</v>
      </c>
      <c r="T21" s="943"/>
      <c r="U21" s="945"/>
      <c r="V21" s="945"/>
      <c r="W21" s="945"/>
      <c r="X21" s="945"/>
      <c r="Y21" s="945"/>
      <c r="Z21" s="945"/>
      <c r="AA21" s="945"/>
      <c r="AB21" s="945"/>
    </row>
    <row r="22" spans="1:28" ht="15.75" customHeight="1" x14ac:dyDescent="0.2">
      <c r="A22" s="244" t="s">
        <v>910</v>
      </c>
      <c r="B22" s="941">
        <v>0</v>
      </c>
      <c r="C22" s="942">
        <v>0</v>
      </c>
      <c r="D22" s="942">
        <v>1624</v>
      </c>
      <c r="E22" s="942">
        <v>12818444.519999998</v>
      </c>
      <c r="F22" s="942">
        <v>1758</v>
      </c>
      <c r="G22" s="942">
        <v>14261358.729999956</v>
      </c>
      <c r="H22" s="942">
        <v>1144</v>
      </c>
      <c r="I22" s="942">
        <v>9222228.2300001066</v>
      </c>
      <c r="J22" s="942">
        <v>1337</v>
      </c>
      <c r="K22" s="942">
        <v>10657536.939999981</v>
      </c>
      <c r="L22" s="942">
        <v>1818</v>
      </c>
      <c r="M22" s="942">
        <v>13472966.62999999</v>
      </c>
      <c r="N22" s="942">
        <v>3732</v>
      </c>
      <c r="O22" s="942">
        <v>28223076.230000462</v>
      </c>
      <c r="P22" s="942">
        <v>3729</v>
      </c>
      <c r="Q22" s="942">
        <v>30548769.24000014</v>
      </c>
      <c r="R22" s="942">
        <v>4018</v>
      </c>
      <c r="S22" s="942">
        <v>33461074.490000498</v>
      </c>
      <c r="T22" s="943" t="s">
        <v>2026</v>
      </c>
      <c r="U22" s="942">
        <v>3906</v>
      </c>
      <c r="V22" s="942">
        <v>32782557.950027868</v>
      </c>
      <c r="W22" s="942">
        <v>4039</v>
      </c>
      <c r="X22" s="942">
        <v>36711398.168459505</v>
      </c>
      <c r="Y22" s="942">
        <v>3183</v>
      </c>
      <c r="Z22" s="942">
        <v>32510257.504564974</v>
      </c>
      <c r="AA22" s="942">
        <v>2860</v>
      </c>
      <c r="AB22" s="942">
        <v>32874940.858736813</v>
      </c>
    </row>
    <row r="23" spans="1:28" ht="15.75" customHeight="1" x14ac:dyDescent="0.2">
      <c r="A23" s="244" t="s">
        <v>911</v>
      </c>
      <c r="B23" s="944">
        <v>0</v>
      </c>
      <c r="C23" s="945">
        <v>0</v>
      </c>
      <c r="D23" s="945">
        <v>1</v>
      </c>
      <c r="E23" s="945">
        <v>933.26</v>
      </c>
      <c r="F23" s="945">
        <v>1</v>
      </c>
      <c r="G23" s="945">
        <v>9302.41</v>
      </c>
      <c r="H23" s="945" t="s">
        <v>112</v>
      </c>
      <c r="I23" s="945" t="s">
        <v>112</v>
      </c>
      <c r="J23" s="945" t="s">
        <v>112</v>
      </c>
      <c r="K23" s="945" t="s">
        <v>112</v>
      </c>
      <c r="L23" s="945" t="s">
        <v>112</v>
      </c>
      <c r="M23" s="945" t="s">
        <v>112</v>
      </c>
      <c r="N23" s="945" t="s">
        <v>112</v>
      </c>
      <c r="O23" s="945" t="s">
        <v>112</v>
      </c>
      <c r="P23" s="945"/>
      <c r="Q23" s="945"/>
      <c r="R23" s="945"/>
      <c r="S23" s="945"/>
      <c r="T23" s="943"/>
      <c r="U23" s="945"/>
      <c r="V23" s="945"/>
      <c r="W23" s="945"/>
      <c r="X23" s="945"/>
      <c r="Y23" s="945"/>
      <c r="Z23" s="945"/>
      <c r="AA23" s="945"/>
      <c r="AB23" s="945"/>
    </row>
    <row r="24" spans="1:28" ht="15.75" customHeight="1" x14ac:dyDescent="0.2">
      <c r="A24" s="244" t="s">
        <v>912</v>
      </c>
      <c r="B24" s="941">
        <v>377</v>
      </c>
      <c r="C24" s="942">
        <v>2555489.3000000017</v>
      </c>
      <c r="D24" s="942">
        <v>1264</v>
      </c>
      <c r="E24" s="942">
        <v>7423527.6299999002</v>
      </c>
      <c r="F24" s="942">
        <v>1449</v>
      </c>
      <c r="G24" s="942">
        <v>10497910.780000018</v>
      </c>
      <c r="H24" s="942">
        <v>384</v>
      </c>
      <c r="I24" s="942">
        <v>2823160.7599999974</v>
      </c>
      <c r="J24" s="942">
        <v>228</v>
      </c>
      <c r="K24" s="942">
        <v>1477254.8500000003</v>
      </c>
      <c r="L24" s="942">
        <v>215</v>
      </c>
      <c r="M24" s="942">
        <v>1585981.1100000013</v>
      </c>
      <c r="N24" s="942">
        <v>277</v>
      </c>
      <c r="O24" s="942">
        <v>2309651.5300000035</v>
      </c>
      <c r="P24" s="942">
        <v>899</v>
      </c>
      <c r="Q24" s="942">
        <v>3577086.880000032</v>
      </c>
      <c r="R24" s="942">
        <v>494</v>
      </c>
      <c r="S24" s="942">
        <v>1345906.9899999935</v>
      </c>
      <c r="T24" s="943" t="s">
        <v>2027</v>
      </c>
      <c r="U24" s="942">
        <v>149</v>
      </c>
      <c r="V24" s="942">
        <v>1012915.020006893</v>
      </c>
      <c r="W24" s="942">
        <v>82</v>
      </c>
      <c r="X24" s="942">
        <v>522238</v>
      </c>
      <c r="Y24" s="942">
        <v>25</v>
      </c>
      <c r="Z24" s="942">
        <v>326155.25000074162</v>
      </c>
      <c r="AA24" s="942">
        <v>139</v>
      </c>
      <c r="AB24" s="942">
        <v>1155082.4600098419</v>
      </c>
    </row>
    <row r="25" spans="1:28" ht="15.75" customHeight="1" x14ac:dyDescent="0.2">
      <c r="A25" s="244" t="s">
        <v>913</v>
      </c>
      <c r="B25" s="944">
        <v>1029</v>
      </c>
      <c r="C25" s="945">
        <v>10614740.700000074</v>
      </c>
      <c r="D25" s="945">
        <v>702</v>
      </c>
      <c r="E25" s="945">
        <v>7986040.0000000112</v>
      </c>
      <c r="F25" s="945">
        <v>822</v>
      </c>
      <c r="G25" s="945">
        <v>9833427.5199999828</v>
      </c>
      <c r="H25" s="945">
        <v>803</v>
      </c>
      <c r="I25" s="945">
        <v>9223055.0700000022</v>
      </c>
      <c r="J25" s="945">
        <v>444</v>
      </c>
      <c r="K25" s="945">
        <v>5462883.1199999964</v>
      </c>
      <c r="L25" s="945">
        <v>2166</v>
      </c>
      <c r="M25" s="945">
        <v>25169730.380000096</v>
      </c>
      <c r="N25" s="945">
        <v>2622</v>
      </c>
      <c r="O25" s="945">
        <v>32142783.710000012</v>
      </c>
      <c r="P25" s="945">
        <v>1587</v>
      </c>
      <c r="Q25" s="945">
        <v>19100345.589999933</v>
      </c>
      <c r="R25" s="945">
        <v>928</v>
      </c>
      <c r="S25" s="945">
        <v>11990850.839999989</v>
      </c>
      <c r="T25" s="943" t="s">
        <v>2028</v>
      </c>
      <c r="U25" s="945">
        <v>1288</v>
      </c>
      <c r="V25" s="945">
        <v>19464567.930027939</v>
      </c>
      <c r="W25" s="945">
        <v>2673</v>
      </c>
      <c r="X25" s="945">
        <v>42179097.000099793</v>
      </c>
      <c r="Y25" s="945">
        <v>1901</v>
      </c>
      <c r="Z25" s="945">
        <v>32626853.320068225</v>
      </c>
      <c r="AA25" s="945">
        <v>1819</v>
      </c>
      <c r="AB25" s="945">
        <v>32140401.059985258</v>
      </c>
    </row>
    <row r="26" spans="1:28" ht="15.75" customHeight="1" x14ac:dyDescent="0.2">
      <c r="A26" s="244" t="s">
        <v>914</v>
      </c>
      <c r="B26" s="941">
        <v>1</v>
      </c>
      <c r="C26" s="942">
        <v>10437</v>
      </c>
      <c r="D26" s="942">
        <v>1</v>
      </c>
      <c r="E26" s="942">
        <v>41799</v>
      </c>
      <c r="F26" s="942">
        <v>14</v>
      </c>
      <c r="G26" s="942">
        <v>238445.52000000005</v>
      </c>
      <c r="H26" s="942">
        <v>12</v>
      </c>
      <c r="I26" s="942">
        <v>207544.35000000003</v>
      </c>
      <c r="J26" s="942">
        <v>3</v>
      </c>
      <c r="K26" s="942">
        <v>101791.28</v>
      </c>
      <c r="L26" s="942" t="s">
        <v>112</v>
      </c>
      <c r="M26" s="942" t="s">
        <v>112</v>
      </c>
      <c r="N26" s="942" t="s">
        <v>112</v>
      </c>
      <c r="O26" s="942" t="s">
        <v>112</v>
      </c>
      <c r="P26" s="942"/>
      <c r="Q26" s="942"/>
      <c r="R26" s="942"/>
      <c r="S26" s="942"/>
      <c r="T26" s="943"/>
      <c r="U26" s="942"/>
      <c r="V26" s="942"/>
      <c r="W26" s="942"/>
      <c r="X26" s="942"/>
      <c r="Y26" s="942"/>
      <c r="Z26" s="942"/>
      <c r="AA26" s="942"/>
      <c r="AB26" s="942"/>
    </row>
    <row r="27" spans="1:28" ht="15.75" customHeight="1" x14ac:dyDescent="0.2">
      <c r="A27" s="244" t="s">
        <v>915</v>
      </c>
      <c r="B27" s="944">
        <v>3288</v>
      </c>
      <c r="C27" s="945">
        <v>28391404.599999875</v>
      </c>
      <c r="D27" s="945">
        <v>3505</v>
      </c>
      <c r="E27" s="945">
        <v>32416892.110000189</v>
      </c>
      <c r="F27" s="945">
        <v>4728</v>
      </c>
      <c r="G27" s="945">
        <v>43479842.799999692</v>
      </c>
      <c r="H27" s="945">
        <v>3351</v>
      </c>
      <c r="I27" s="945">
        <v>33053459.539999902</v>
      </c>
      <c r="J27" s="945">
        <v>2466</v>
      </c>
      <c r="K27" s="945">
        <v>23017093.559999902</v>
      </c>
      <c r="L27" s="945">
        <v>2155</v>
      </c>
      <c r="M27" s="945">
        <v>22449944.970000062</v>
      </c>
      <c r="N27" s="945">
        <v>2734</v>
      </c>
      <c r="O27" s="945">
        <v>31834253.349999953</v>
      </c>
      <c r="P27" s="945">
        <v>2688</v>
      </c>
      <c r="Q27" s="945">
        <v>31941743.400000136</v>
      </c>
      <c r="R27" s="945">
        <v>2404</v>
      </c>
      <c r="S27" s="945">
        <v>24579693.390000004</v>
      </c>
      <c r="T27" s="943" t="s">
        <v>2029</v>
      </c>
      <c r="U27" s="945">
        <v>3303</v>
      </c>
      <c r="V27" s="945">
        <v>38037832.866339698</v>
      </c>
      <c r="W27" s="945">
        <v>4574</v>
      </c>
      <c r="X27" s="945">
        <v>58438540.98127792</v>
      </c>
      <c r="Y27" s="945">
        <v>5068</v>
      </c>
      <c r="Z27" s="945">
        <v>66251520.825399093</v>
      </c>
      <c r="AA27" s="945">
        <v>7297</v>
      </c>
      <c r="AB27" s="945">
        <v>97858621.068196759</v>
      </c>
    </row>
    <row r="28" spans="1:28" ht="15.75" customHeight="1" x14ac:dyDescent="0.2">
      <c r="A28" s="244" t="s">
        <v>916</v>
      </c>
      <c r="B28" s="941">
        <v>0</v>
      </c>
      <c r="C28" s="942">
        <v>0</v>
      </c>
      <c r="D28" s="942">
        <v>1</v>
      </c>
      <c r="E28" s="942">
        <v>8550.7999999999993</v>
      </c>
      <c r="F28" s="942" t="s">
        <v>112</v>
      </c>
      <c r="G28" s="942" t="s">
        <v>112</v>
      </c>
      <c r="H28" s="942" t="s">
        <v>112</v>
      </c>
      <c r="I28" s="942" t="s">
        <v>112</v>
      </c>
      <c r="J28" s="942" t="s">
        <v>112</v>
      </c>
      <c r="K28" s="942" t="s">
        <v>112</v>
      </c>
      <c r="L28" s="942">
        <v>45</v>
      </c>
      <c r="M28" s="942">
        <v>717607.30999999982</v>
      </c>
      <c r="N28" s="942">
        <v>96</v>
      </c>
      <c r="O28" s="942">
        <v>1501040.379999999</v>
      </c>
      <c r="P28" s="942">
        <v>12</v>
      </c>
      <c r="Q28" s="942">
        <v>187491.35</v>
      </c>
      <c r="R28" s="942"/>
      <c r="S28" s="942"/>
      <c r="T28" s="943" t="s">
        <v>2030</v>
      </c>
      <c r="U28" s="942">
        <v>94</v>
      </c>
      <c r="V28" s="942">
        <v>1376380.600004504</v>
      </c>
      <c r="W28" s="942">
        <v>195</v>
      </c>
      <c r="X28" s="942">
        <v>2554636.9199938569</v>
      </c>
      <c r="Y28" s="942">
        <v>89</v>
      </c>
      <c r="Z28" s="942">
        <v>2683757.2000002381</v>
      </c>
      <c r="AA28" s="942">
        <v>46</v>
      </c>
      <c r="AB28" s="942">
        <v>697597.15000182111</v>
      </c>
    </row>
    <row r="29" spans="1:28" ht="15.75" customHeight="1" x14ac:dyDescent="0.2">
      <c r="A29" s="244" t="s">
        <v>917</v>
      </c>
      <c r="B29" s="944">
        <v>417</v>
      </c>
      <c r="C29" s="945">
        <v>3480937.4000000125</v>
      </c>
      <c r="D29" s="945">
        <v>336</v>
      </c>
      <c r="E29" s="945">
        <v>2746571.3700000038</v>
      </c>
      <c r="F29" s="945">
        <v>413</v>
      </c>
      <c r="G29" s="945">
        <v>3373833.1699999929</v>
      </c>
      <c r="H29" s="945">
        <v>370</v>
      </c>
      <c r="I29" s="945">
        <v>3333000.6199999806</v>
      </c>
      <c r="J29" s="945">
        <v>206</v>
      </c>
      <c r="K29" s="945">
        <v>1660514.0899999945</v>
      </c>
      <c r="L29" s="945">
        <v>54</v>
      </c>
      <c r="M29" s="945">
        <v>310581.31000000023</v>
      </c>
      <c r="N29" s="945">
        <v>167</v>
      </c>
      <c r="O29" s="945">
        <v>1413936.100000001</v>
      </c>
      <c r="P29" s="945">
        <v>176</v>
      </c>
      <c r="Q29" s="945">
        <v>1236304.1099999994</v>
      </c>
      <c r="R29" s="945">
        <v>129</v>
      </c>
      <c r="S29" s="945">
        <v>1282188.7199999979</v>
      </c>
      <c r="T29" s="943" t="s">
        <v>2031</v>
      </c>
      <c r="U29" s="945">
        <v>210</v>
      </c>
      <c r="V29" s="945">
        <v>2134143.3999862294</v>
      </c>
      <c r="W29" s="945">
        <v>124</v>
      </c>
      <c r="X29" s="945">
        <v>1546821.0700040273</v>
      </c>
      <c r="Y29" s="945">
        <v>162</v>
      </c>
      <c r="Z29" s="945">
        <v>2515866.7299857875</v>
      </c>
      <c r="AA29" s="945">
        <v>130</v>
      </c>
      <c r="AB29" s="945">
        <v>2087678.5199903902</v>
      </c>
    </row>
    <row r="30" spans="1:28" ht="15.75" customHeight="1" x14ac:dyDescent="0.2">
      <c r="A30" s="244" t="s">
        <v>918</v>
      </c>
      <c r="B30" s="941">
        <v>1572</v>
      </c>
      <c r="C30" s="942">
        <v>20845758.199999943</v>
      </c>
      <c r="D30" s="942">
        <v>1621</v>
      </c>
      <c r="E30" s="942">
        <v>24352493.609999958</v>
      </c>
      <c r="F30" s="942">
        <v>3007</v>
      </c>
      <c r="G30" s="942">
        <v>44996950.320000418</v>
      </c>
      <c r="H30" s="942">
        <v>3075</v>
      </c>
      <c r="I30" s="942">
        <v>48889561.530000046</v>
      </c>
      <c r="J30" s="942">
        <v>2912</v>
      </c>
      <c r="K30" s="942">
        <v>43019277.170000076</v>
      </c>
      <c r="L30" s="942">
        <v>4620</v>
      </c>
      <c r="M30" s="942">
        <v>68669191.430000201</v>
      </c>
      <c r="N30" s="942">
        <v>6321</v>
      </c>
      <c r="O30" s="942">
        <v>79697858.040004387</v>
      </c>
      <c r="P30" s="942">
        <v>6351</v>
      </c>
      <c r="Q30" s="942">
        <v>76740077.099999428</v>
      </c>
      <c r="R30" s="942">
        <v>4377</v>
      </c>
      <c r="S30" s="942">
        <v>52836919.460000195</v>
      </c>
      <c r="T30" s="943" t="s">
        <v>2032</v>
      </c>
      <c r="U30" s="942">
        <v>5891</v>
      </c>
      <c r="V30" s="942">
        <v>70227726.49818702</v>
      </c>
      <c r="W30" s="942">
        <v>6667</v>
      </c>
      <c r="X30" s="942">
        <v>75685817.239507735</v>
      </c>
      <c r="Y30" s="942">
        <v>2495</v>
      </c>
      <c r="Z30" s="942">
        <v>35723660.828446232</v>
      </c>
      <c r="AA30" s="942">
        <v>1945</v>
      </c>
      <c r="AB30" s="942">
        <v>29128139.693557601</v>
      </c>
    </row>
    <row r="31" spans="1:28" ht="15.75" customHeight="1" x14ac:dyDescent="0.2">
      <c r="A31" s="244" t="s">
        <v>919</v>
      </c>
      <c r="B31" s="944">
        <v>0</v>
      </c>
      <c r="C31" s="945">
        <v>0</v>
      </c>
      <c r="D31" s="945">
        <v>15</v>
      </c>
      <c r="E31" s="945">
        <v>363603.29999999993</v>
      </c>
      <c r="F31" s="945">
        <v>22</v>
      </c>
      <c r="G31" s="945">
        <v>643095.0299999998</v>
      </c>
      <c r="H31" s="945">
        <v>11</v>
      </c>
      <c r="I31" s="945">
        <v>908489.68</v>
      </c>
      <c r="J31" s="945">
        <v>10</v>
      </c>
      <c r="K31" s="945">
        <v>798766.81999999983</v>
      </c>
      <c r="L31" s="945" t="s">
        <v>112</v>
      </c>
      <c r="M31" s="945" t="s">
        <v>112</v>
      </c>
      <c r="N31" s="945" t="s">
        <v>112</v>
      </c>
      <c r="O31" s="945" t="s">
        <v>112</v>
      </c>
      <c r="P31" s="945"/>
      <c r="Q31" s="945"/>
      <c r="R31" s="945"/>
      <c r="S31" s="945"/>
      <c r="T31" s="943"/>
      <c r="U31" s="945"/>
      <c r="V31" s="945"/>
      <c r="W31" s="945"/>
      <c r="X31" s="945"/>
      <c r="Y31" s="945"/>
      <c r="Z31" s="945"/>
      <c r="AA31" s="945"/>
      <c r="AB31" s="945"/>
    </row>
    <row r="32" spans="1:28" ht="15.75" customHeight="1" x14ac:dyDescent="0.2">
      <c r="A32" s="244" t="s">
        <v>920</v>
      </c>
      <c r="B32" s="941">
        <v>2426</v>
      </c>
      <c r="C32" s="942">
        <v>38035488.300000191</v>
      </c>
      <c r="D32" s="942">
        <v>1522</v>
      </c>
      <c r="E32" s="942">
        <v>26923061.270000011</v>
      </c>
      <c r="F32" s="942">
        <v>1769</v>
      </c>
      <c r="G32" s="942">
        <v>32556615.509999912</v>
      </c>
      <c r="H32" s="942">
        <v>1438</v>
      </c>
      <c r="I32" s="942">
        <v>25429184.859999917</v>
      </c>
      <c r="J32" s="942">
        <v>1201</v>
      </c>
      <c r="K32" s="942">
        <v>19220846.700000122</v>
      </c>
      <c r="L32" s="942">
        <v>2119</v>
      </c>
      <c r="M32" s="942">
        <v>28253819.199999962</v>
      </c>
      <c r="N32" s="942">
        <v>2502</v>
      </c>
      <c r="O32" s="942">
        <v>42834986.439999916</v>
      </c>
      <c r="P32" s="942">
        <v>1023</v>
      </c>
      <c r="Q32" s="942">
        <v>21618844.680000063</v>
      </c>
      <c r="R32" s="942">
        <v>917</v>
      </c>
      <c r="S32" s="942">
        <v>17368912.880000006</v>
      </c>
      <c r="T32" s="943" t="s">
        <v>2033</v>
      </c>
      <c r="U32" s="942">
        <v>753</v>
      </c>
      <c r="V32" s="942">
        <v>18139360.245286722</v>
      </c>
      <c r="W32" s="942">
        <v>1377</v>
      </c>
      <c r="X32" s="942">
        <v>30558163.582706999</v>
      </c>
      <c r="Y32" s="942">
        <v>2209</v>
      </c>
      <c r="Z32" s="942">
        <v>41314513.608819373</v>
      </c>
      <c r="AA32" s="942">
        <v>3341</v>
      </c>
      <c r="AB32" s="942">
        <v>63095033.504949339</v>
      </c>
    </row>
    <row r="33" spans="1:28" ht="15.75" customHeight="1" x14ac:dyDescent="0.2">
      <c r="A33" s="244" t="s">
        <v>921</v>
      </c>
      <c r="B33" s="944">
        <v>4</v>
      </c>
      <c r="C33" s="945">
        <v>57796.800000000003</v>
      </c>
      <c r="D33" s="945">
        <v>27</v>
      </c>
      <c r="E33" s="945">
        <v>436903.54000000004</v>
      </c>
      <c r="F33" s="945">
        <v>48</v>
      </c>
      <c r="G33" s="945">
        <v>915783.26999999979</v>
      </c>
      <c r="H33" s="945">
        <v>33</v>
      </c>
      <c r="I33" s="945">
        <v>550326.76</v>
      </c>
      <c r="J33" s="945">
        <v>7</v>
      </c>
      <c r="K33" s="945">
        <v>108021.04000000001</v>
      </c>
      <c r="L33" s="945">
        <v>84</v>
      </c>
      <c r="M33" s="945">
        <v>1217429.8199999996</v>
      </c>
      <c r="N33" s="945">
        <v>96</v>
      </c>
      <c r="O33" s="945">
        <v>1508207.2300000016</v>
      </c>
      <c r="P33" s="945">
        <v>49</v>
      </c>
      <c r="Q33" s="945">
        <v>719244.34000000008</v>
      </c>
      <c r="R33" s="945">
        <v>10</v>
      </c>
      <c r="S33" s="945">
        <v>118015.82999999999</v>
      </c>
      <c r="T33" s="943" t="s">
        <v>2034</v>
      </c>
      <c r="U33" s="945">
        <v>3</v>
      </c>
      <c r="V33" s="945">
        <v>41180.979999999996</v>
      </c>
      <c r="W33" s="945">
        <v>8</v>
      </c>
      <c r="X33" s="945">
        <v>117784.86999786791</v>
      </c>
      <c r="Y33" s="945">
        <v>4</v>
      </c>
      <c r="Z33" s="945">
        <v>58646.740000852602</v>
      </c>
      <c r="AA33" s="945"/>
      <c r="AB33" s="945"/>
    </row>
    <row r="34" spans="1:28" ht="15.75" customHeight="1" x14ac:dyDescent="0.2">
      <c r="A34" s="244" t="s">
        <v>922</v>
      </c>
      <c r="B34" s="941">
        <v>0</v>
      </c>
      <c r="C34" s="942">
        <v>0</v>
      </c>
      <c r="D34" s="942">
        <v>2</v>
      </c>
      <c r="E34" s="942">
        <v>47499</v>
      </c>
      <c r="F34" s="942">
        <v>1</v>
      </c>
      <c r="G34" s="942">
        <v>102060</v>
      </c>
      <c r="H34" s="942">
        <v>1</v>
      </c>
      <c r="I34" s="942">
        <v>86851.21</v>
      </c>
      <c r="J34" s="942" t="s">
        <v>112</v>
      </c>
      <c r="K34" s="942" t="s">
        <v>112</v>
      </c>
      <c r="L34" s="942" t="s">
        <v>112</v>
      </c>
      <c r="M34" s="942" t="s">
        <v>112</v>
      </c>
      <c r="N34" s="942" t="s">
        <v>112</v>
      </c>
      <c r="O34" s="942" t="s">
        <v>112</v>
      </c>
      <c r="P34" s="942"/>
      <c r="Q34" s="942"/>
      <c r="R34" s="942"/>
      <c r="S34" s="942"/>
      <c r="T34" s="943"/>
      <c r="U34" s="942"/>
      <c r="V34" s="942"/>
      <c r="W34" s="942"/>
      <c r="X34" s="942"/>
      <c r="Y34" s="942"/>
      <c r="Z34" s="942"/>
      <c r="AA34" s="942"/>
      <c r="AB34" s="942"/>
    </row>
    <row r="35" spans="1:28" ht="15.75" customHeight="1" x14ac:dyDescent="0.2">
      <c r="A35" s="244" t="s">
        <v>923</v>
      </c>
      <c r="B35" s="944">
        <v>587</v>
      </c>
      <c r="C35" s="945">
        <v>9252458.0000000205</v>
      </c>
      <c r="D35" s="945">
        <v>390</v>
      </c>
      <c r="E35" s="945">
        <v>5917363.6400000127</v>
      </c>
      <c r="F35" s="945">
        <v>304</v>
      </c>
      <c r="G35" s="945">
        <v>5093857.4599999925</v>
      </c>
      <c r="H35" s="945">
        <v>294</v>
      </c>
      <c r="I35" s="945">
        <v>4577848.3399999943</v>
      </c>
      <c r="J35" s="945">
        <v>433</v>
      </c>
      <c r="K35" s="945">
        <v>6185399.8699999731</v>
      </c>
      <c r="L35" s="945">
        <v>176</v>
      </c>
      <c r="M35" s="945">
        <v>2990352.7700000028</v>
      </c>
      <c r="N35" s="945">
        <v>81</v>
      </c>
      <c r="O35" s="945">
        <v>2013401.6500000001</v>
      </c>
      <c r="P35" s="945">
        <v>145</v>
      </c>
      <c r="Q35" s="945">
        <v>2604143.1800000011</v>
      </c>
      <c r="R35" s="945">
        <v>76</v>
      </c>
      <c r="S35" s="945">
        <v>1590781.4899999995</v>
      </c>
      <c r="T35" s="943" t="s">
        <v>2035</v>
      </c>
      <c r="U35" s="945">
        <v>40</v>
      </c>
      <c r="V35" s="945">
        <v>1283512.080000255</v>
      </c>
      <c r="W35" s="945">
        <v>70</v>
      </c>
      <c r="X35" s="945">
        <v>1852032.8625084232</v>
      </c>
      <c r="Y35" s="945">
        <v>69</v>
      </c>
      <c r="Z35" s="945">
        <v>2461801.0678296471</v>
      </c>
      <c r="AA35" s="945">
        <v>294</v>
      </c>
      <c r="AB35" s="945">
        <v>8264108.9507883107</v>
      </c>
    </row>
    <row r="36" spans="1:28" ht="15.75" customHeight="1" x14ac:dyDescent="0.2">
      <c r="A36" s="244" t="s">
        <v>924</v>
      </c>
      <c r="B36" s="941">
        <v>227</v>
      </c>
      <c r="C36" s="942">
        <v>6606999.599999995</v>
      </c>
      <c r="D36" s="942">
        <v>196</v>
      </c>
      <c r="E36" s="942">
        <v>5782736.2099999962</v>
      </c>
      <c r="F36" s="942">
        <v>346</v>
      </c>
      <c r="G36" s="942">
        <v>10991616.979999995</v>
      </c>
      <c r="H36" s="942">
        <v>313</v>
      </c>
      <c r="I36" s="942">
        <v>10272974.390000043</v>
      </c>
      <c r="J36" s="942">
        <v>167</v>
      </c>
      <c r="K36" s="942">
        <v>5592002.8600000041</v>
      </c>
      <c r="L36" s="942">
        <v>122</v>
      </c>
      <c r="M36" s="942">
        <v>4024540.4099999988</v>
      </c>
      <c r="N36" s="942">
        <v>157</v>
      </c>
      <c r="O36" s="942">
        <v>5136085.47</v>
      </c>
      <c r="P36" s="942">
        <v>233</v>
      </c>
      <c r="Q36" s="942">
        <v>7820650.3200000301</v>
      </c>
      <c r="R36" s="942">
        <v>82</v>
      </c>
      <c r="S36" s="942">
        <v>2835002.53</v>
      </c>
      <c r="T36" s="943"/>
      <c r="U36" s="942"/>
      <c r="V36" s="942"/>
      <c r="W36" s="942"/>
      <c r="X36" s="942"/>
      <c r="Y36" s="942"/>
      <c r="Z36" s="942"/>
      <c r="AA36" s="942"/>
      <c r="AB36" s="942"/>
    </row>
    <row r="37" spans="1:28" ht="15.75" customHeight="1" x14ac:dyDescent="0.2">
      <c r="A37" s="244" t="s">
        <v>925</v>
      </c>
      <c r="B37" s="944">
        <v>0</v>
      </c>
      <c r="C37" s="945">
        <v>0</v>
      </c>
      <c r="D37" s="945" t="s">
        <v>112</v>
      </c>
      <c r="E37" s="945" t="s">
        <v>112</v>
      </c>
      <c r="F37" s="945" t="s">
        <v>112</v>
      </c>
      <c r="G37" s="945" t="s">
        <v>112</v>
      </c>
      <c r="H37" s="945" t="s">
        <v>112</v>
      </c>
      <c r="I37" s="945" t="s">
        <v>112</v>
      </c>
      <c r="J37" s="945" t="s">
        <v>112</v>
      </c>
      <c r="K37" s="945" t="s">
        <v>112</v>
      </c>
      <c r="L37" s="945" t="s">
        <v>112</v>
      </c>
      <c r="M37" s="945" t="s">
        <v>112</v>
      </c>
      <c r="N37" s="945" t="s">
        <v>112</v>
      </c>
      <c r="O37" s="945" t="s">
        <v>112</v>
      </c>
      <c r="P37" s="945"/>
      <c r="Q37" s="945"/>
      <c r="R37" s="945"/>
      <c r="S37" s="945"/>
      <c r="T37" s="943"/>
      <c r="U37" s="945"/>
      <c r="V37" s="945"/>
      <c r="W37" s="945"/>
      <c r="X37" s="945"/>
      <c r="Y37" s="945"/>
      <c r="Z37" s="945"/>
      <c r="AA37" s="945"/>
      <c r="AB37" s="945"/>
    </row>
    <row r="38" spans="1:28" ht="15.75" customHeight="1" x14ac:dyDescent="0.2">
      <c r="A38" s="244" t="s">
        <v>926</v>
      </c>
      <c r="B38" s="941">
        <v>233</v>
      </c>
      <c r="C38" s="942">
        <v>9436893.4000000004</v>
      </c>
      <c r="D38" s="942">
        <v>69</v>
      </c>
      <c r="E38" s="942">
        <v>3890046.7900000005</v>
      </c>
      <c r="F38" s="942">
        <v>94</v>
      </c>
      <c r="G38" s="942">
        <v>4741727.1499999976</v>
      </c>
      <c r="H38" s="942">
        <v>72</v>
      </c>
      <c r="I38" s="942">
        <v>3846869.8900000062</v>
      </c>
      <c r="J38" s="942">
        <v>25</v>
      </c>
      <c r="K38" s="942">
        <v>1703412.5</v>
      </c>
      <c r="L38" s="942">
        <v>50</v>
      </c>
      <c r="M38" s="942">
        <v>2557085.7100000004</v>
      </c>
      <c r="N38" s="942">
        <v>53</v>
      </c>
      <c r="O38" s="942">
        <v>2512386.1700000009</v>
      </c>
      <c r="P38" s="942">
        <v>65</v>
      </c>
      <c r="Q38" s="942">
        <v>3804703.5099999993</v>
      </c>
      <c r="R38" s="942">
        <v>59</v>
      </c>
      <c r="S38" s="942">
        <v>2792264.23</v>
      </c>
      <c r="T38" s="943" t="s">
        <v>2036</v>
      </c>
      <c r="U38" s="942">
        <v>118</v>
      </c>
      <c r="V38" s="942">
        <v>4791068.2100014649</v>
      </c>
      <c r="W38" s="942">
        <v>123</v>
      </c>
      <c r="X38" s="942">
        <v>5705200.6400069874</v>
      </c>
      <c r="Y38" s="942">
        <v>82</v>
      </c>
      <c r="Z38" s="942">
        <v>5480314.304464587</v>
      </c>
      <c r="AA38" s="942">
        <v>112</v>
      </c>
      <c r="AB38" s="942">
        <v>6388462.9395428188</v>
      </c>
    </row>
    <row r="39" spans="1:28" ht="15.75" customHeight="1" x14ac:dyDescent="0.2">
      <c r="A39" s="244" t="s">
        <v>927</v>
      </c>
      <c r="B39" s="944">
        <v>10</v>
      </c>
      <c r="C39" s="945">
        <v>331777.00000000006</v>
      </c>
      <c r="D39" s="945">
        <v>40</v>
      </c>
      <c r="E39" s="945">
        <v>1249457.5999999992</v>
      </c>
      <c r="F39" s="945">
        <v>22</v>
      </c>
      <c r="G39" s="945">
        <v>740185.54999999993</v>
      </c>
      <c r="H39" s="945">
        <v>2</v>
      </c>
      <c r="I39" s="945">
        <v>59040.81</v>
      </c>
      <c r="J39" s="945">
        <v>22</v>
      </c>
      <c r="K39" s="945">
        <v>747926.50999999978</v>
      </c>
      <c r="L39" s="945">
        <v>17</v>
      </c>
      <c r="M39" s="945">
        <v>586080.85000000009</v>
      </c>
      <c r="N39" s="945">
        <v>28</v>
      </c>
      <c r="O39" s="945">
        <v>916570.80000000016</v>
      </c>
      <c r="P39" s="945"/>
      <c r="Q39" s="945"/>
      <c r="R39" s="945"/>
      <c r="S39" s="945"/>
      <c r="T39" s="943"/>
      <c r="U39" s="945"/>
      <c r="V39" s="945"/>
      <c r="W39" s="945"/>
      <c r="X39" s="945"/>
      <c r="Y39" s="945"/>
      <c r="Z39" s="945"/>
      <c r="AA39" s="945"/>
      <c r="AB39" s="945"/>
    </row>
    <row r="40" spans="1:28" ht="15.75" customHeight="1" x14ac:dyDescent="0.2">
      <c r="A40" s="244" t="s">
        <v>928</v>
      </c>
      <c r="B40" s="941">
        <v>0</v>
      </c>
      <c r="C40" s="942">
        <v>0</v>
      </c>
      <c r="D40" s="942" t="s">
        <v>112</v>
      </c>
      <c r="E40" s="942" t="s">
        <v>112</v>
      </c>
      <c r="F40" s="942">
        <v>4</v>
      </c>
      <c r="G40" s="942">
        <v>531957.80000000005</v>
      </c>
      <c r="H40" s="942" t="s">
        <v>112</v>
      </c>
      <c r="I40" s="942" t="s">
        <v>112</v>
      </c>
      <c r="J40" s="942" t="s">
        <v>112</v>
      </c>
      <c r="K40" s="942" t="s">
        <v>112</v>
      </c>
      <c r="L40" s="942" t="s">
        <v>112</v>
      </c>
      <c r="M40" s="942" t="s">
        <v>112</v>
      </c>
      <c r="N40" s="942" t="s">
        <v>112</v>
      </c>
      <c r="O40" s="942" t="s">
        <v>112</v>
      </c>
      <c r="P40" s="942"/>
      <c r="Q40" s="942"/>
      <c r="R40" s="942"/>
      <c r="S40" s="942"/>
      <c r="T40" s="943"/>
      <c r="U40" s="942"/>
      <c r="V40" s="942"/>
      <c r="W40" s="942"/>
      <c r="X40" s="942"/>
      <c r="Y40" s="942"/>
      <c r="Z40" s="942"/>
      <c r="AA40" s="942"/>
      <c r="AB40" s="942"/>
    </row>
    <row r="41" spans="1:28" ht="15.75" customHeight="1" x14ac:dyDescent="0.2">
      <c r="A41" s="244" t="s">
        <v>929</v>
      </c>
      <c r="B41" s="944">
        <v>83</v>
      </c>
      <c r="C41" s="945">
        <v>3725083.4999999972</v>
      </c>
      <c r="D41" s="945">
        <v>34</v>
      </c>
      <c r="E41" s="945">
        <v>1767319.0300000005</v>
      </c>
      <c r="F41" s="945">
        <v>74</v>
      </c>
      <c r="G41" s="945">
        <v>3363653.5999999992</v>
      </c>
      <c r="H41" s="945">
        <v>75</v>
      </c>
      <c r="I41" s="945">
        <v>3860247.2800000017</v>
      </c>
      <c r="J41" s="945">
        <v>39</v>
      </c>
      <c r="K41" s="945">
        <v>2717839.38</v>
      </c>
      <c r="L41" s="945">
        <v>36</v>
      </c>
      <c r="M41" s="945">
        <v>1823519.7700000005</v>
      </c>
      <c r="N41" s="945">
        <v>39</v>
      </c>
      <c r="O41" s="945">
        <v>1372913.4899999998</v>
      </c>
      <c r="P41" s="945">
        <v>35</v>
      </c>
      <c r="Q41" s="945">
        <v>1226313.3600000001</v>
      </c>
      <c r="R41" s="945">
        <v>31</v>
      </c>
      <c r="S41" s="945">
        <v>1330631.8800000004</v>
      </c>
      <c r="T41" s="943" t="s">
        <v>2037</v>
      </c>
      <c r="U41" s="945">
        <v>39</v>
      </c>
      <c r="V41" s="945">
        <v>1585059.1800003655</v>
      </c>
      <c r="W41" s="945">
        <v>42</v>
      </c>
      <c r="X41" s="945">
        <v>1737559.9199975273</v>
      </c>
      <c r="Y41" s="945">
        <v>44</v>
      </c>
      <c r="Z41" s="945">
        <v>2756949.5199994743</v>
      </c>
      <c r="AA41" s="945">
        <v>28</v>
      </c>
      <c r="AB41" s="945">
        <v>1521076.3416501572</v>
      </c>
    </row>
    <row r="42" spans="1:28" ht="15.75" customHeight="1" x14ac:dyDescent="0.2">
      <c r="A42" s="244" t="s">
        <v>930</v>
      </c>
      <c r="B42" s="941">
        <v>12</v>
      </c>
      <c r="C42" s="942">
        <v>31344</v>
      </c>
      <c r="D42" s="942" t="s">
        <v>112</v>
      </c>
      <c r="E42" s="942" t="s">
        <v>112</v>
      </c>
      <c r="F42" s="942" t="s">
        <v>112</v>
      </c>
      <c r="G42" s="942" t="s">
        <v>112</v>
      </c>
      <c r="H42" s="942" t="s">
        <v>112</v>
      </c>
      <c r="I42" s="942" t="s">
        <v>112</v>
      </c>
      <c r="J42" s="942" t="s">
        <v>112</v>
      </c>
      <c r="K42" s="942" t="s">
        <v>112</v>
      </c>
      <c r="L42" s="942">
        <v>1</v>
      </c>
      <c r="M42" s="942">
        <v>11141.7</v>
      </c>
      <c r="N42" s="942">
        <v>18</v>
      </c>
      <c r="O42" s="942">
        <v>127929.96</v>
      </c>
      <c r="P42" s="942"/>
      <c r="Q42" s="942"/>
      <c r="R42" s="942">
        <v>32</v>
      </c>
      <c r="S42" s="942">
        <v>439887.99999999983</v>
      </c>
      <c r="T42" s="943" t="s">
        <v>2038</v>
      </c>
      <c r="U42" s="942">
        <v>705</v>
      </c>
      <c r="V42" s="942">
        <v>10554090.999999996</v>
      </c>
      <c r="W42" s="942">
        <v>850</v>
      </c>
      <c r="X42" s="942">
        <v>12878715.719945122</v>
      </c>
      <c r="Y42" s="942">
        <v>677</v>
      </c>
      <c r="Z42" s="942">
        <v>10281230.010050949</v>
      </c>
      <c r="AA42" s="942">
        <v>968</v>
      </c>
      <c r="AB42" s="942">
        <v>15629946.6454504</v>
      </c>
    </row>
    <row r="43" spans="1:28" ht="15.75" customHeight="1" x14ac:dyDescent="0.2">
      <c r="A43" s="244" t="s">
        <v>931</v>
      </c>
      <c r="B43" s="944">
        <v>0</v>
      </c>
      <c r="C43" s="945">
        <v>0</v>
      </c>
      <c r="D43" s="945" t="s">
        <v>112</v>
      </c>
      <c r="E43" s="945" t="s">
        <v>112</v>
      </c>
      <c r="F43" s="945" t="s">
        <v>112</v>
      </c>
      <c r="G43" s="945" t="s">
        <v>112</v>
      </c>
      <c r="H43" s="945" t="s">
        <v>112</v>
      </c>
      <c r="I43" s="945" t="s">
        <v>112</v>
      </c>
      <c r="J43" s="945" t="s">
        <v>112</v>
      </c>
      <c r="K43" s="945" t="s">
        <v>112</v>
      </c>
      <c r="L43" s="945" t="s">
        <v>112</v>
      </c>
      <c r="M43" s="945" t="s">
        <v>112</v>
      </c>
      <c r="N43" s="945" t="s">
        <v>112</v>
      </c>
      <c r="O43" s="945" t="s">
        <v>112</v>
      </c>
      <c r="P43" s="945"/>
      <c r="Q43" s="945"/>
      <c r="R43" s="945"/>
      <c r="S43" s="945"/>
      <c r="T43" s="943"/>
      <c r="U43" s="945"/>
      <c r="V43" s="945"/>
      <c r="W43" s="945"/>
      <c r="X43" s="945"/>
      <c r="Y43" s="945"/>
      <c r="Z43" s="945"/>
      <c r="AA43" s="945"/>
      <c r="AB43" s="945"/>
    </row>
    <row r="44" spans="1:28" ht="15.75" customHeight="1" x14ac:dyDescent="0.2">
      <c r="A44" s="244" t="s">
        <v>932</v>
      </c>
      <c r="B44" s="941">
        <v>0</v>
      </c>
      <c r="C44" s="942">
        <v>0</v>
      </c>
      <c r="D44" s="942">
        <v>4</v>
      </c>
      <c r="E44" s="942">
        <v>38640</v>
      </c>
      <c r="F44" s="942">
        <v>9</v>
      </c>
      <c r="G44" s="942">
        <v>289040.56</v>
      </c>
      <c r="H44" s="942">
        <v>47</v>
      </c>
      <c r="I44" s="942">
        <v>1539465.5299999989</v>
      </c>
      <c r="J44" s="942">
        <v>1</v>
      </c>
      <c r="K44" s="942">
        <v>6787</v>
      </c>
      <c r="L44" s="942" t="s">
        <v>112</v>
      </c>
      <c r="M44" s="942" t="s">
        <v>112</v>
      </c>
      <c r="N44" s="942" t="s">
        <v>112</v>
      </c>
      <c r="O44" s="942" t="s">
        <v>112</v>
      </c>
      <c r="P44" s="942"/>
      <c r="Q44" s="942"/>
      <c r="R44" s="942"/>
      <c r="S44" s="942"/>
      <c r="T44" s="943"/>
      <c r="U44" s="942"/>
      <c r="V44" s="942"/>
      <c r="W44" s="942"/>
      <c r="X44" s="942"/>
      <c r="Y44" s="942"/>
      <c r="Z44" s="942"/>
      <c r="AA44" s="942"/>
      <c r="AB44" s="942"/>
    </row>
    <row r="45" spans="1:28" ht="15.75" customHeight="1" x14ac:dyDescent="0.2">
      <c r="A45" s="244" t="s">
        <v>933</v>
      </c>
      <c r="B45" s="944">
        <v>51</v>
      </c>
      <c r="C45" s="945">
        <v>571673.50000000035</v>
      </c>
      <c r="D45" s="945" t="s">
        <v>112</v>
      </c>
      <c r="E45" s="945" t="s">
        <v>112</v>
      </c>
      <c r="F45" s="945" t="s">
        <v>112</v>
      </c>
      <c r="G45" s="945" t="s">
        <v>112</v>
      </c>
      <c r="H45" s="945" t="s">
        <v>112</v>
      </c>
      <c r="I45" s="945" t="s">
        <v>112</v>
      </c>
      <c r="J45" s="945" t="s">
        <v>112</v>
      </c>
      <c r="K45" s="945" t="s">
        <v>112</v>
      </c>
      <c r="L45" s="945" t="s">
        <v>112</v>
      </c>
      <c r="M45" s="945" t="s">
        <v>112</v>
      </c>
      <c r="N45" s="945" t="s">
        <v>112</v>
      </c>
      <c r="O45" s="945" t="s">
        <v>112</v>
      </c>
      <c r="P45" s="945">
        <v>1</v>
      </c>
      <c r="Q45" s="945">
        <v>4150.92</v>
      </c>
      <c r="R45" s="945">
        <v>449</v>
      </c>
      <c r="S45" s="945">
        <v>6365997.000000014</v>
      </c>
      <c r="T45" s="943" t="s">
        <v>2039</v>
      </c>
      <c r="U45" s="945"/>
      <c r="V45" s="945"/>
      <c r="W45" s="945">
        <v>118</v>
      </c>
      <c r="X45" s="945">
        <v>1928793.0000166295</v>
      </c>
      <c r="Y45" s="945">
        <v>204</v>
      </c>
      <c r="Z45" s="945">
        <v>3293272.609992804</v>
      </c>
      <c r="AA45" s="945">
        <v>248</v>
      </c>
      <c r="AB45" s="945">
        <v>4048790.1885117185</v>
      </c>
    </row>
    <row r="46" spans="1:28" ht="15.75" customHeight="1" x14ac:dyDescent="0.2">
      <c r="A46" s="244" t="s">
        <v>934</v>
      </c>
      <c r="B46" s="941">
        <v>0</v>
      </c>
      <c r="C46" s="942">
        <v>0</v>
      </c>
      <c r="D46" s="942">
        <v>20</v>
      </c>
      <c r="E46" s="942">
        <v>228120.50000000003</v>
      </c>
      <c r="F46" s="942">
        <v>33</v>
      </c>
      <c r="G46" s="942">
        <v>399269.82999999984</v>
      </c>
      <c r="H46" s="942">
        <v>16</v>
      </c>
      <c r="I46" s="942">
        <v>711140.24000000011</v>
      </c>
      <c r="J46" s="942" t="s">
        <v>112</v>
      </c>
      <c r="K46" s="942" t="s">
        <v>112</v>
      </c>
      <c r="L46" s="942" t="s">
        <v>112</v>
      </c>
      <c r="M46" s="942" t="s">
        <v>112</v>
      </c>
      <c r="N46" s="942" t="s">
        <v>112</v>
      </c>
      <c r="O46" s="942" t="s">
        <v>112</v>
      </c>
      <c r="P46" s="942"/>
      <c r="Q46" s="942"/>
      <c r="R46" s="942"/>
      <c r="S46" s="942"/>
      <c r="T46" s="943"/>
      <c r="U46" s="942"/>
      <c r="V46" s="942"/>
      <c r="W46" s="942"/>
      <c r="X46" s="942"/>
      <c r="Y46" s="942"/>
      <c r="Z46" s="942"/>
      <c r="AA46" s="942"/>
      <c r="AB46" s="942"/>
    </row>
    <row r="47" spans="1:28" ht="15.75" customHeight="1" x14ac:dyDescent="0.2">
      <c r="A47" s="244" t="s">
        <v>935</v>
      </c>
      <c r="B47" s="944">
        <v>1236</v>
      </c>
      <c r="C47" s="945">
        <v>26738352.599999871</v>
      </c>
      <c r="D47" s="945" t="s">
        <v>112</v>
      </c>
      <c r="E47" s="945" t="s">
        <v>112</v>
      </c>
      <c r="F47" s="945" t="s">
        <v>112</v>
      </c>
      <c r="G47" s="945" t="s">
        <v>112</v>
      </c>
      <c r="H47" s="945" t="s">
        <v>112</v>
      </c>
      <c r="I47" s="945" t="s">
        <v>112</v>
      </c>
      <c r="J47" s="945" t="s">
        <v>112</v>
      </c>
      <c r="K47" s="945" t="s">
        <v>112</v>
      </c>
      <c r="L47" s="945">
        <v>1043</v>
      </c>
      <c r="M47" s="945">
        <v>27066970.479999933</v>
      </c>
      <c r="N47" s="945">
        <v>1787</v>
      </c>
      <c r="O47" s="945">
        <v>48857172.880000077</v>
      </c>
      <c r="P47" s="945">
        <v>799</v>
      </c>
      <c r="Q47" s="945">
        <v>20606151.999999955</v>
      </c>
      <c r="R47" s="945">
        <v>536</v>
      </c>
      <c r="S47" s="945">
        <v>13120185.059999995</v>
      </c>
      <c r="T47" s="943" t="s">
        <v>2040</v>
      </c>
      <c r="U47" s="945">
        <v>429</v>
      </c>
      <c r="V47" s="945">
        <v>10938619.093644734</v>
      </c>
      <c r="W47" s="945">
        <v>673</v>
      </c>
      <c r="X47" s="945">
        <v>17659005.186538961</v>
      </c>
      <c r="Y47" s="945">
        <v>401</v>
      </c>
      <c r="Z47" s="945">
        <v>10654240.742698463</v>
      </c>
      <c r="AA47" s="945">
        <v>434</v>
      </c>
      <c r="AB47" s="945">
        <v>12260623.628684327</v>
      </c>
    </row>
    <row r="48" spans="1:28" ht="15.75" customHeight="1" x14ac:dyDescent="0.2">
      <c r="A48" s="244" t="s">
        <v>936</v>
      </c>
      <c r="B48" s="941">
        <v>0</v>
      </c>
      <c r="C48" s="942">
        <v>0</v>
      </c>
      <c r="D48" s="942" t="s">
        <v>112</v>
      </c>
      <c r="E48" s="942" t="s">
        <v>112</v>
      </c>
      <c r="F48" s="942" t="s">
        <v>112</v>
      </c>
      <c r="G48" s="942" t="s">
        <v>112</v>
      </c>
      <c r="H48" s="942" t="s">
        <v>112</v>
      </c>
      <c r="I48" s="942" t="s">
        <v>112</v>
      </c>
      <c r="J48" s="942" t="s">
        <v>112</v>
      </c>
      <c r="K48" s="942" t="s">
        <v>112</v>
      </c>
      <c r="L48" s="942" t="s">
        <v>112</v>
      </c>
      <c r="M48" s="942" t="s">
        <v>112</v>
      </c>
      <c r="N48" s="942" t="s">
        <v>112</v>
      </c>
      <c r="O48" s="942" t="s">
        <v>112</v>
      </c>
      <c r="P48" s="942"/>
      <c r="Q48" s="942"/>
      <c r="R48" s="942"/>
      <c r="S48" s="942"/>
      <c r="T48" s="943"/>
      <c r="U48" s="942"/>
      <c r="V48" s="942"/>
      <c r="W48" s="942"/>
      <c r="X48" s="942"/>
      <c r="Y48" s="942"/>
      <c r="Z48" s="942"/>
      <c r="AA48" s="942"/>
      <c r="AB48" s="942"/>
    </row>
    <row r="49" spans="1:28" ht="15.75" customHeight="1" x14ac:dyDescent="0.2">
      <c r="A49" s="244" t="s">
        <v>937</v>
      </c>
      <c r="B49" s="944">
        <v>142</v>
      </c>
      <c r="C49" s="945">
        <v>3486109.2999999989</v>
      </c>
      <c r="D49" s="945">
        <v>1324</v>
      </c>
      <c r="E49" s="945">
        <v>28247611.120000068</v>
      </c>
      <c r="F49" s="945">
        <v>1756</v>
      </c>
      <c r="G49" s="945">
        <v>39165164.550000139</v>
      </c>
      <c r="H49" s="945">
        <v>1429</v>
      </c>
      <c r="I49" s="945">
        <v>34204263.300000086</v>
      </c>
      <c r="J49" s="945">
        <v>1046</v>
      </c>
      <c r="K49" s="945">
        <v>26521129.489999998</v>
      </c>
      <c r="L49" s="945">
        <v>164</v>
      </c>
      <c r="M49" s="945">
        <v>4071242.600000001</v>
      </c>
      <c r="N49" s="945" t="s">
        <v>112</v>
      </c>
      <c r="O49" s="945" t="s">
        <v>112</v>
      </c>
      <c r="P49" s="945"/>
      <c r="Q49" s="945"/>
      <c r="R49" s="945"/>
      <c r="S49" s="945"/>
      <c r="T49" s="943"/>
      <c r="U49" s="945"/>
      <c r="V49" s="945"/>
      <c r="W49" s="945"/>
      <c r="X49" s="945"/>
      <c r="Y49" s="945"/>
      <c r="Z49" s="945"/>
      <c r="AA49" s="945"/>
      <c r="AB49" s="945"/>
    </row>
    <row r="50" spans="1:28" ht="15.75" customHeight="1" x14ac:dyDescent="0.2">
      <c r="A50" s="244" t="s">
        <v>938</v>
      </c>
      <c r="B50" s="941">
        <v>1184</v>
      </c>
      <c r="C50" s="942">
        <v>23106555.199999936</v>
      </c>
      <c r="D50" s="942" t="s">
        <v>112</v>
      </c>
      <c r="E50" s="942" t="s">
        <v>112</v>
      </c>
      <c r="F50" s="942" t="s">
        <v>112</v>
      </c>
      <c r="G50" s="942" t="s">
        <v>112</v>
      </c>
      <c r="H50" s="942" t="s">
        <v>112</v>
      </c>
      <c r="I50" s="942" t="s">
        <v>112</v>
      </c>
      <c r="J50" s="942" t="s">
        <v>112</v>
      </c>
      <c r="K50" s="942" t="s">
        <v>112</v>
      </c>
      <c r="L50" s="942">
        <v>839</v>
      </c>
      <c r="M50" s="942">
        <v>21476501.190000091</v>
      </c>
      <c r="N50" s="942">
        <v>891</v>
      </c>
      <c r="O50" s="942">
        <v>22405687.179999989</v>
      </c>
      <c r="P50" s="942">
        <v>279</v>
      </c>
      <c r="Q50" s="942">
        <v>6828146.170000012</v>
      </c>
      <c r="R50" s="942">
        <v>227</v>
      </c>
      <c r="S50" s="942">
        <v>6685520.7899999972</v>
      </c>
      <c r="T50" s="943" t="s">
        <v>2041</v>
      </c>
      <c r="U50" s="942">
        <v>970</v>
      </c>
      <c r="V50" s="942">
        <v>25294449.169966888</v>
      </c>
      <c r="W50" s="942">
        <v>1363</v>
      </c>
      <c r="X50" s="942">
        <v>38447332.470037766</v>
      </c>
      <c r="Y50" s="942">
        <v>1097</v>
      </c>
      <c r="Z50" s="942">
        <v>34142197.850008115</v>
      </c>
      <c r="AA50" s="942">
        <v>821</v>
      </c>
      <c r="AB50" s="942">
        <v>26074787.031029109</v>
      </c>
    </row>
    <row r="51" spans="1:28" ht="15.75" customHeight="1" x14ac:dyDescent="0.2">
      <c r="A51" s="244" t="s">
        <v>939</v>
      </c>
      <c r="B51" s="944">
        <v>0</v>
      </c>
      <c r="C51" s="945">
        <v>0</v>
      </c>
      <c r="D51" s="945" t="s">
        <v>112</v>
      </c>
      <c r="E51" s="945" t="s">
        <v>112</v>
      </c>
      <c r="F51" s="945" t="s">
        <v>112</v>
      </c>
      <c r="G51" s="945" t="s">
        <v>112</v>
      </c>
      <c r="H51" s="945" t="s">
        <v>112</v>
      </c>
      <c r="I51" s="945" t="s">
        <v>112</v>
      </c>
      <c r="J51" s="945" t="s">
        <v>112</v>
      </c>
      <c r="K51" s="945" t="s">
        <v>112</v>
      </c>
      <c r="L51" s="945" t="s">
        <v>112</v>
      </c>
      <c r="M51" s="945" t="s">
        <v>112</v>
      </c>
      <c r="N51" s="945" t="s">
        <v>112</v>
      </c>
      <c r="O51" s="945" t="s">
        <v>112</v>
      </c>
      <c r="P51" s="945"/>
      <c r="Q51" s="945"/>
      <c r="R51" s="945"/>
      <c r="S51" s="945"/>
      <c r="T51" s="943"/>
      <c r="U51" s="945"/>
      <c r="V51" s="945"/>
      <c r="W51" s="945"/>
      <c r="X51" s="945"/>
      <c r="Y51" s="945"/>
      <c r="Z51" s="945"/>
      <c r="AA51" s="945"/>
      <c r="AB51" s="945"/>
    </row>
    <row r="52" spans="1:28" ht="15.75" customHeight="1" x14ac:dyDescent="0.2">
      <c r="A52" s="244" t="s">
        <v>940</v>
      </c>
      <c r="B52" s="941">
        <v>168</v>
      </c>
      <c r="C52" s="942">
        <v>3424277.2999999966</v>
      </c>
      <c r="D52" s="942">
        <v>857</v>
      </c>
      <c r="E52" s="942">
        <v>17361447.73</v>
      </c>
      <c r="F52" s="942">
        <v>1544</v>
      </c>
      <c r="G52" s="942">
        <v>32292053.480000056</v>
      </c>
      <c r="H52" s="942">
        <v>1363</v>
      </c>
      <c r="I52" s="942">
        <v>29115055.550000008</v>
      </c>
      <c r="J52" s="942">
        <v>777</v>
      </c>
      <c r="K52" s="942">
        <v>15897474.609999947</v>
      </c>
      <c r="L52" s="942">
        <v>34</v>
      </c>
      <c r="M52" s="942">
        <v>792324.88999999966</v>
      </c>
      <c r="N52" s="942" t="s">
        <v>112</v>
      </c>
      <c r="O52" s="942" t="s">
        <v>112</v>
      </c>
      <c r="P52" s="942"/>
      <c r="Q52" s="942"/>
      <c r="R52" s="942"/>
      <c r="S52" s="942"/>
      <c r="T52" s="943"/>
      <c r="U52" s="942"/>
      <c r="V52" s="942"/>
      <c r="W52" s="942"/>
      <c r="X52" s="942"/>
      <c r="Y52" s="942"/>
      <c r="Z52" s="942"/>
      <c r="AA52" s="942"/>
      <c r="AB52" s="942"/>
    </row>
    <row r="53" spans="1:28" ht="15.75" customHeight="1" x14ac:dyDescent="0.2">
      <c r="A53" s="244" t="s">
        <v>941</v>
      </c>
      <c r="B53" s="944">
        <v>181</v>
      </c>
      <c r="C53" s="945">
        <v>8003702.9999999981</v>
      </c>
      <c r="D53" s="945" t="s">
        <v>112</v>
      </c>
      <c r="E53" s="945" t="s">
        <v>112</v>
      </c>
      <c r="F53" s="945" t="s">
        <v>112</v>
      </c>
      <c r="G53" s="945" t="s">
        <v>112</v>
      </c>
      <c r="H53" s="945" t="s">
        <v>112</v>
      </c>
      <c r="I53" s="945" t="s">
        <v>112</v>
      </c>
      <c r="J53" s="945" t="s">
        <v>112</v>
      </c>
      <c r="K53" s="945" t="s">
        <v>112</v>
      </c>
      <c r="L53" s="945">
        <v>166</v>
      </c>
      <c r="M53" s="945">
        <v>8674830.6099999975</v>
      </c>
      <c r="N53" s="945">
        <v>269</v>
      </c>
      <c r="O53" s="945">
        <v>13039259.940000001</v>
      </c>
      <c r="P53" s="945">
        <v>199</v>
      </c>
      <c r="Q53" s="945">
        <v>10602004.02</v>
      </c>
      <c r="R53" s="945">
        <v>163</v>
      </c>
      <c r="S53" s="945">
        <v>9678923.8899999987</v>
      </c>
      <c r="T53" s="943" t="s">
        <v>2042</v>
      </c>
      <c r="U53" s="945">
        <v>140</v>
      </c>
      <c r="V53" s="945">
        <v>8274165.6000069324</v>
      </c>
      <c r="W53" s="945">
        <v>84</v>
      </c>
      <c r="X53" s="945">
        <v>5525135.8547906131</v>
      </c>
      <c r="Y53" s="945">
        <v>61</v>
      </c>
      <c r="Z53" s="945">
        <v>3893606.9392444277</v>
      </c>
      <c r="AA53" s="945">
        <v>39</v>
      </c>
      <c r="AB53" s="945">
        <v>3599203.6480478439</v>
      </c>
    </row>
    <row r="54" spans="1:28" ht="15.75" customHeight="1" x14ac:dyDescent="0.2">
      <c r="A54" s="244" t="s">
        <v>942</v>
      </c>
      <c r="B54" s="941">
        <v>0</v>
      </c>
      <c r="C54" s="942">
        <v>0</v>
      </c>
      <c r="D54" s="942" t="s">
        <v>112</v>
      </c>
      <c r="E54" s="942" t="s">
        <v>112</v>
      </c>
      <c r="F54" s="942" t="s">
        <v>112</v>
      </c>
      <c r="G54" s="942" t="s">
        <v>112</v>
      </c>
      <c r="H54" s="942" t="s">
        <v>112</v>
      </c>
      <c r="I54" s="942" t="s">
        <v>112</v>
      </c>
      <c r="J54" s="942">
        <v>1</v>
      </c>
      <c r="K54" s="942">
        <v>85467.73</v>
      </c>
      <c r="L54" s="942" t="s">
        <v>112</v>
      </c>
      <c r="M54" s="942" t="s">
        <v>112</v>
      </c>
      <c r="N54" s="942" t="s">
        <v>112</v>
      </c>
      <c r="O54" s="942" t="s">
        <v>112</v>
      </c>
      <c r="P54" s="942"/>
      <c r="Q54" s="942"/>
      <c r="R54" s="942"/>
      <c r="S54" s="942"/>
      <c r="T54" s="943"/>
      <c r="U54" s="942"/>
      <c r="V54" s="942"/>
      <c r="W54" s="942"/>
      <c r="X54" s="942"/>
      <c r="Y54" s="942"/>
      <c r="Z54" s="942"/>
      <c r="AA54" s="942"/>
      <c r="AB54" s="942"/>
    </row>
    <row r="55" spans="1:28" ht="15.75" customHeight="1" x14ac:dyDescent="0.2">
      <c r="A55" s="244" t="s">
        <v>943</v>
      </c>
      <c r="B55" s="944">
        <v>86</v>
      </c>
      <c r="C55" s="945">
        <v>4113662.8000000026</v>
      </c>
      <c r="D55" s="945">
        <v>251</v>
      </c>
      <c r="E55" s="945">
        <v>13071437.889999991</v>
      </c>
      <c r="F55" s="945">
        <v>384</v>
      </c>
      <c r="G55" s="945">
        <v>18690351.320000038</v>
      </c>
      <c r="H55" s="945">
        <v>258</v>
      </c>
      <c r="I55" s="945">
        <v>12446068.839999983</v>
      </c>
      <c r="J55" s="945">
        <v>338</v>
      </c>
      <c r="K55" s="945">
        <v>15778906.949999968</v>
      </c>
      <c r="L55" s="945">
        <v>19</v>
      </c>
      <c r="M55" s="945">
        <v>1049904.8499999999</v>
      </c>
      <c r="N55" s="945" t="s">
        <v>112</v>
      </c>
      <c r="O55" s="945" t="s">
        <v>112</v>
      </c>
      <c r="P55" s="945"/>
      <c r="Q55" s="945"/>
      <c r="R55" s="945"/>
      <c r="S55" s="945"/>
      <c r="T55" s="943"/>
      <c r="U55" s="945"/>
      <c r="V55" s="945"/>
      <c r="W55" s="945"/>
      <c r="X55" s="945"/>
      <c r="Y55" s="945"/>
      <c r="Z55" s="945"/>
      <c r="AA55" s="945"/>
      <c r="AB55" s="945"/>
    </row>
    <row r="56" spans="1:28" ht="15.75" customHeight="1" x14ac:dyDescent="0.2">
      <c r="A56" s="244" t="s">
        <v>944</v>
      </c>
      <c r="B56" s="941">
        <v>665</v>
      </c>
      <c r="C56" s="942">
        <v>21223205.800000001</v>
      </c>
      <c r="D56" s="942" t="s">
        <v>112</v>
      </c>
      <c r="E56" s="942" t="s">
        <v>112</v>
      </c>
      <c r="F56" s="942" t="s">
        <v>112</v>
      </c>
      <c r="G56" s="942" t="s">
        <v>112</v>
      </c>
      <c r="H56" s="942" t="s">
        <v>112</v>
      </c>
      <c r="I56" s="942" t="s">
        <v>112</v>
      </c>
      <c r="J56" s="942" t="s">
        <v>112</v>
      </c>
      <c r="K56" s="942" t="s">
        <v>112</v>
      </c>
      <c r="L56" s="942">
        <v>936</v>
      </c>
      <c r="M56" s="942">
        <v>33393692.759999923</v>
      </c>
      <c r="N56" s="942">
        <v>1172</v>
      </c>
      <c r="O56" s="942">
        <v>42139640.459999889</v>
      </c>
      <c r="P56" s="942">
        <v>579</v>
      </c>
      <c r="Q56" s="942">
        <v>20987784.919999976</v>
      </c>
      <c r="R56" s="942">
        <v>483</v>
      </c>
      <c r="S56" s="942">
        <v>18465586.579999994</v>
      </c>
      <c r="T56" s="943" t="s">
        <v>2043</v>
      </c>
      <c r="U56" s="942">
        <v>832</v>
      </c>
      <c r="V56" s="942">
        <v>29564131.530688487</v>
      </c>
      <c r="W56" s="942">
        <v>1399</v>
      </c>
      <c r="X56" s="942">
        <v>56114947.953702547</v>
      </c>
      <c r="Y56" s="942">
        <v>1603</v>
      </c>
      <c r="Z56" s="942">
        <v>65325602.150913723</v>
      </c>
      <c r="AA56" s="942">
        <v>1791</v>
      </c>
      <c r="AB56" s="942">
        <v>78492229.180322587</v>
      </c>
    </row>
    <row r="57" spans="1:28" ht="15.75" customHeight="1" x14ac:dyDescent="0.2">
      <c r="A57" s="244" t="s">
        <v>945</v>
      </c>
      <c r="B57" s="944">
        <v>101</v>
      </c>
      <c r="C57" s="945">
        <v>3284377.8000000003</v>
      </c>
      <c r="D57" s="945">
        <v>719</v>
      </c>
      <c r="E57" s="945">
        <v>24072669.610000074</v>
      </c>
      <c r="F57" s="945">
        <v>857</v>
      </c>
      <c r="G57" s="945">
        <v>32356025.359999947</v>
      </c>
      <c r="H57" s="945">
        <v>453</v>
      </c>
      <c r="I57" s="945">
        <v>18950091.069999967</v>
      </c>
      <c r="J57" s="945">
        <v>404</v>
      </c>
      <c r="K57" s="945">
        <v>16019900.830000004</v>
      </c>
      <c r="L57" s="945">
        <v>66</v>
      </c>
      <c r="M57" s="945">
        <v>2243377.5300000003</v>
      </c>
      <c r="N57" s="945" t="s">
        <v>112</v>
      </c>
      <c r="O57" s="945" t="s">
        <v>112</v>
      </c>
      <c r="P57" s="945"/>
      <c r="Q57" s="945"/>
      <c r="R57" s="945"/>
      <c r="S57" s="945"/>
      <c r="T57" s="943"/>
      <c r="U57" s="945"/>
      <c r="V57" s="945"/>
      <c r="W57" s="945"/>
      <c r="X57" s="945"/>
      <c r="Y57" s="945"/>
      <c r="Z57" s="945"/>
      <c r="AA57" s="945"/>
      <c r="AB57" s="945"/>
    </row>
    <row r="58" spans="1:28" ht="15.75" customHeight="1" x14ac:dyDescent="0.2">
      <c r="A58" s="244" t="s">
        <v>946</v>
      </c>
      <c r="B58" s="941">
        <v>0</v>
      </c>
      <c r="C58" s="942">
        <v>0</v>
      </c>
      <c r="D58" s="942" t="s">
        <v>112</v>
      </c>
      <c r="E58" s="942" t="s">
        <v>112</v>
      </c>
      <c r="F58" s="942" t="s">
        <v>112</v>
      </c>
      <c r="G58" s="942" t="s">
        <v>112</v>
      </c>
      <c r="H58" s="942" t="s">
        <v>112</v>
      </c>
      <c r="I58" s="942" t="s">
        <v>112</v>
      </c>
      <c r="J58" s="942" t="s">
        <v>112</v>
      </c>
      <c r="K58" s="942" t="s">
        <v>112</v>
      </c>
      <c r="L58" s="942">
        <v>19</v>
      </c>
      <c r="M58" s="942">
        <v>615802.45000000007</v>
      </c>
      <c r="N58" s="942">
        <v>19</v>
      </c>
      <c r="O58" s="942">
        <v>1334653.75</v>
      </c>
      <c r="P58" s="942">
        <v>172</v>
      </c>
      <c r="Q58" s="942">
        <v>4444311.4199999925</v>
      </c>
      <c r="R58" s="942">
        <v>280</v>
      </c>
      <c r="S58" s="942">
        <v>7866699.1399999904</v>
      </c>
      <c r="T58" s="943" t="s">
        <v>2044</v>
      </c>
      <c r="U58" s="942">
        <v>435</v>
      </c>
      <c r="V58" s="942">
        <v>12045728.279999698</v>
      </c>
      <c r="W58" s="942">
        <v>930</v>
      </c>
      <c r="X58" s="942">
        <v>23106160.126603205</v>
      </c>
      <c r="Y58" s="942">
        <v>1058</v>
      </c>
      <c r="Z58" s="942">
        <v>29119704.884789634</v>
      </c>
      <c r="AA58" s="942">
        <v>1468</v>
      </c>
      <c r="AB58" s="942">
        <v>37509763.307618968</v>
      </c>
    </row>
    <row r="59" spans="1:28" ht="15.75" customHeight="1" x14ac:dyDescent="0.2">
      <c r="A59" s="246" t="s">
        <v>2045</v>
      </c>
      <c r="B59" s="944"/>
      <c r="C59" s="945"/>
      <c r="D59" s="945"/>
      <c r="E59" s="945"/>
      <c r="F59" s="945"/>
      <c r="G59" s="945"/>
      <c r="H59" s="945"/>
      <c r="I59" s="945"/>
      <c r="J59" s="945"/>
      <c r="K59" s="945"/>
      <c r="L59" s="945"/>
      <c r="M59" s="945"/>
      <c r="N59" s="945"/>
      <c r="O59" s="945"/>
      <c r="P59" s="945"/>
      <c r="Q59" s="945"/>
      <c r="R59" s="945"/>
      <c r="S59" s="945"/>
      <c r="T59" s="943" t="s">
        <v>2045</v>
      </c>
      <c r="U59" s="945">
        <v>1</v>
      </c>
      <c r="V59" s="945">
        <v>41207.609999415065</v>
      </c>
      <c r="W59" s="945"/>
      <c r="X59" s="945"/>
      <c r="Y59" s="945"/>
      <c r="Z59" s="945"/>
      <c r="AA59" s="945">
        <v>1</v>
      </c>
      <c r="AB59" s="945">
        <v>71289.839999577904</v>
      </c>
    </row>
    <row r="60" spans="1:28" ht="15.75" customHeight="1" x14ac:dyDescent="0.2">
      <c r="A60" s="244" t="s">
        <v>947</v>
      </c>
      <c r="B60" s="941">
        <v>0</v>
      </c>
      <c r="C60" s="942">
        <v>0</v>
      </c>
      <c r="D60" s="942" t="s">
        <v>112</v>
      </c>
      <c r="E60" s="942" t="s">
        <v>112</v>
      </c>
      <c r="F60" s="942" t="s">
        <v>112</v>
      </c>
      <c r="G60" s="942" t="s">
        <v>112</v>
      </c>
      <c r="H60" s="942" t="s">
        <v>112</v>
      </c>
      <c r="I60" s="942" t="s">
        <v>112</v>
      </c>
      <c r="J60" s="942" t="s">
        <v>112</v>
      </c>
      <c r="K60" s="942" t="s">
        <v>112</v>
      </c>
      <c r="L60" s="942">
        <v>2</v>
      </c>
      <c r="M60" s="942">
        <v>77064.429999999993</v>
      </c>
      <c r="N60" s="942">
        <v>4</v>
      </c>
      <c r="O60" s="942">
        <v>277108.56</v>
      </c>
      <c r="P60" s="942">
        <v>44</v>
      </c>
      <c r="Q60" s="942">
        <v>3435958.1999999997</v>
      </c>
      <c r="R60" s="942">
        <v>48</v>
      </c>
      <c r="S60" s="942">
        <v>3323725.7499999995</v>
      </c>
      <c r="T60" s="943" t="s">
        <v>2046</v>
      </c>
      <c r="U60" s="942">
        <v>86</v>
      </c>
      <c r="V60" s="942">
        <v>5124098.3300060593</v>
      </c>
      <c r="W60" s="942">
        <v>150</v>
      </c>
      <c r="X60" s="942">
        <v>8159129.5123812817</v>
      </c>
      <c r="Y60" s="942">
        <v>210</v>
      </c>
      <c r="Z60" s="942">
        <v>11276050.832623184</v>
      </c>
      <c r="AA60" s="942">
        <v>384</v>
      </c>
      <c r="AB60" s="942">
        <v>20412602.57001099</v>
      </c>
    </row>
    <row r="61" spans="1:28" ht="15.75" customHeight="1" x14ac:dyDescent="0.2">
      <c r="A61" s="244" t="s">
        <v>948</v>
      </c>
      <c r="B61" s="944"/>
      <c r="C61" s="945"/>
      <c r="D61" s="945"/>
      <c r="E61" s="945"/>
      <c r="F61" s="945"/>
      <c r="G61" s="945"/>
      <c r="H61" s="945"/>
      <c r="I61" s="945"/>
      <c r="J61" s="945"/>
      <c r="K61" s="945"/>
      <c r="L61" s="945"/>
      <c r="M61" s="945"/>
      <c r="N61" s="945"/>
      <c r="O61" s="945"/>
      <c r="P61" s="945"/>
      <c r="Q61" s="945"/>
      <c r="R61" s="945">
        <v>1</v>
      </c>
      <c r="S61" s="945">
        <v>110000</v>
      </c>
      <c r="T61" s="943" t="s">
        <v>948</v>
      </c>
      <c r="U61" s="945"/>
      <c r="V61" s="945"/>
      <c r="W61" s="945"/>
      <c r="X61" s="945"/>
      <c r="Y61" s="945">
        <v>1</v>
      </c>
      <c r="Z61" s="945">
        <v>94401.08</v>
      </c>
      <c r="AA61" s="945">
        <v>1</v>
      </c>
      <c r="AB61" s="945">
        <v>46470.062683298602</v>
      </c>
    </row>
    <row r="62" spans="1:28" ht="15.75" customHeight="1" x14ac:dyDescent="0.2">
      <c r="A62" s="244" t="s">
        <v>949</v>
      </c>
      <c r="B62" s="941">
        <v>0</v>
      </c>
      <c r="C62" s="942">
        <v>0</v>
      </c>
      <c r="D62" s="942" t="s">
        <v>112</v>
      </c>
      <c r="E62" s="942" t="s">
        <v>112</v>
      </c>
      <c r="F62" s="942" t="s">
        <v>112</v>
      </c>
      <c r="G62" s="942" t="s">
        <v>112</v>
      </c>
      <c r="H62" s="942" t="s">
        <v>112</v>
      </c>
      <c r="I62" s="942" t="s">
        <v>112</v>
      </c>
      <c r="J62" s="942" t="s">
        <v>112</v>
      </c>
      <c r="K62" s="942" t="s">
        <v>112</v>
      </c>
      <c r="L62" s="942">
        <v>10</v>
      </c>
      <c r="M62" s="942">
        <v>293607.39999999997</v>
      </c>
      <c r="N62" s="942">
        <v>5</v>
      </c>
      <c r="O62" s="942">
        <v>93476.01999999999</v>
      </c>
      <c r="P62" s="942">
        <v>41</v>
      </c>
      <c r="Q62" s="942">
        <v>960248.15999999957</v>
      </c>
      <c r="R62" s="942">
        <v>63</v>
      </c>
      <c r="S62" s="942">
        <v>1400191.8400000003</v>
      </c>
      <c r="T62" s="943" t="s">
        <v>2047</v>
      </c>
      <c r="U62" s="942">
        <v>22</v>
      </c>
      <c r="V62" s="942">
        <v>785302.90999935637</v>
      </c>
      <c r="W62" s="942">
        <v>177</v>
      </c>
      <c r="X62" s="942">
        <v>6931788.800018019</v>
      </c>
      <c r="Y62" s="942">
        <v>228</v>
      </c>
      <c r="Z62" s="942">
        <v>8184736.7683152398</v>
      </c>
      <c r="AA62" s="942">
        <v>539</v>
      </c>
      <c r="AB62" s="942">
        <v>19387348.27006245</v>
      </c>
    </row>
    <row r="63" spans="1:28" ht="15.75" customHeight="1" x14ac:dyDescent="0.2">
      <c r="A63" s="244" t="s">
        <v>950</v>
      </c>
      <c r="B63" s="944">
        <v>0</v>
      </c>
      <c r="C63" s="945">
        <v>0</v>
      </c>
      <c r="D63" s="945" t="s">
        <v>112</v>
      </c>
      <c r="E63" s="945" t="s">
        <v>112</v>
      </c>
      <c r="F63" s="945" t="s">
        <v>112</v>
      </c>
      <c r="G63" s="945" t="s">
        <v>112</v>
      </c>
      <c r="H63" s="945" t="s">
        <v>112</v>
      </c>
      <c r="I63" s="945" t="s">
        <v>112</v>
      </c>
      <c r="J63" s="945" t="s">
        <v>112</v>
      </c>
      <c r="K63" s="945" t="s">
        <v>112</v>
      </c>
      <c r="L63" s="945" t="s">
        <v>112</v>
      </c>
      <c r="M63" s="945" t="s">
        <v>112</v>
      </c>
      <c r="N63" s="945">
        <v>12</v>
      </c>
      <c r="O63" s="945">
        <v>337249.25</v>
      </c>
      <c r="P63" s="945">
        <v>37</v>
      </c>
      <c r="Q63" s="945">
        <v>1044821.46</v>
      </c>
      <c r="R63" s="945">
        <v>20</v>
      </c>
      <c r="S63" s="945">
        <v>581662.19999999995</v>
      </c>
      <c r="T63" s="943" t="s">
        <v>2048</v>
      </c>
      <c r="U63" s="945"/>
      <c r="V63" s="945"/>
      <c r="W63" s="945">
        <v>1</v>
      </c>
      <c r="X63" s="945">
        <v>40472.460000249601</v>
      </c>
      <c r="Y63" s="945"/>
      <c r="Z63" s="945"/>
      <c r="AA63" s="945"/>
      <c r="AB63" s="945"/>
    </row>
    <row r="64" spans="1:28" ht="15.75" customHeight="1" x14ac:dyDescent="0.2">
      <c r="A64" s="244" t="s">
        <v>951</v>
      </c>
      <c r="B64" s="941">
        <v>0</v>
      </c>
      <c r="C64" s="942">
        <v>0</v>
      </c>
      <c r="D64" s="942" t="s">
        <v>112</v>
      </c>
      <c r="E64" s="942" t="s">
        <v>112</v>
      </c>
      <c r="F64" s="942">
        <v>3</v>
      </c>
      <c r="G64" s="942">
        <v>35370.870000000003</v>
      </c>
      <c r="H64" s="942">
        <v>5</v>
      </c>
      <c r="I64" s="942">
        <v>231707.61999999997</v>
      </c>
      <c r="J64" s="942">
        <v>3</v>
      </c>
      <c r="K64" s="942">
        <v>41209.270000000004</v>
      </c>
      <c r="L64" s="942" t="s">
        <v>112</v>
      </c>
      <c r="M64" s="942" t="s">
        <v>112</v>
      </c>
      <c r="N64" s="942" t="s">
        <v>112</v>
      </c>
      <c r="O64" s="942" t="s">
        <v>112</v>
      </c>
      <c r="P64" s="942"/>
      <c r="Q64" s="942"/>
      <c r="R64" s="942"/>
      <c r="S64" s="942"/>
      <c r="T64" s="943"/>
      <c r="U64" s="942"/>
      <c r="V64" s="942"/>
      <c r="W64" s="942"/>
      <c r="X64" s="942"/>
      <c r="Y64" s="942"/>
      <c r="Z64" s="942"/>
      <c r="AA64" s="942"/>
      <c r="AB64" s="942"/>
    </row>
    <row r="65" spans="1:28" ht="15.75" customHeight="1" x14ac:dyDescent="0.2">
      <c r="A65" s="244" t="s">
        <v>952</v>
      </c>
      <c r="B65" s="944">
        <v>0</v>
      </c>
      <c r="C65" s="945">
        <v>0</v>
      </c>
      <c r="D65" s="945">
        <v>1</v>
      </c>
      <c r="E65" s="945">
        <v>9757.7099999999991</v>
      </c>
      <c r="F65" s="945">
        <v>3</v>
      </c>
      <c r="G65" s="945">
        <v>60510.03</v>
      </c>
      <c r="H65" s="945">
        <v>1</v>
      </c>
      <c r="I65" s="945">
        <v>54112</v>
      </c>
      <c r="J65" s="945">
        <v>15</v>
      </c>
      <c r="K65" s="945">
        <v>398433.80000000005</v>
      </c>
      <c r="L65" s="945">
        <v>15</v>
      </c>
      <c r="M65" s="945">
        <v>487862.16</v>
      </c>
      <c r="N65" s="945" t="s">
        <v>112</v>
      </c>
      <c r="O65" s="945" t="s">
        <v>112</v>
      </c>
      <c r="P65" s="945"/>
      <c r="Q65" s="945"/>
      <c r="R65" s="945"/>
      <c r="S65" s="945"/>
      <c r="T65" s="943"/>
      <c r="U65" s="945"/>
      <c r="V65" s="945"/>
      <c r="W65" s="945"/>
      <c r="X65" s="945"/>
      <c r="Y65" s="945"/>
      <c r="Z65" s="945"/>
      <c r="AA65" s="945"/>
      <c r="AB65" s="945"/>
    </row>
    <row r="66" spans="1:28" ht="15.75" customHeight="1" x14ac:dyDescent="0.2">
      <c r="A66" s="244" t="s">
        <v>953</v>
      </c>
      <c r="B66" s="941">
        <v>0</v>
      </c>
      <c r="C66" s="942">
        <v>0</v>
      </c>
      <c r="D66" s="942" t="s">
        <v>112</v>
      </c>
      <c r="E66" s="942" t="s">
        <v>112</v>
      </c>
      <c r="F66" s="942" t="s">
        <v>112</v>
      </c>
      <c r="G66" s="942" t="s">
        <v>112</v>
      </c>
      <c r="H66" s="942" t="s">
        <v>112</v>
      </c>
      <c r="I66" s="942" t="s">
        <v>112</v>
      </c>
      <c r="J66" s="942" t="s">
        <v>112</v>
      </c>
      <c r="K66" s="942" t="s">
        <v>112</v>
      </c>
      <c r="L66" s="942" t="s">
        <v>112</v>
      </c>
      <c r="M66" s="942" t="s">
        <v>112</v>
      </c>
      <c r="N66" s="942" t="s">
        <v>112</v>
      </c>
      <c r="O66" s="942" t="s">
        <v>112</v>
      </c>
      <c r="P66" s="942"/>
      <c r="Q66" s="942"/>
      <c r="R66" s="942"/>
      <c r="S66" s="942"/>
      <c r="T66" s="943" t="s">
        <v>2049</v>
      </c>
      <c r="U66" s="942"/>
      <c r="V66" s="942"/>
      <c r="W66" s="942">
        <v>1</v>
      </c>
      <c r="X66" s="942">
        <v>179409.249999639</v>
      </c>
      <c r="Y66" s="942">
        <v>1</v>
      </c>
      <c r="Z66" s="942">
        <v>179409.24999965401</v>
      </c>
      <c r="AA66" s="942"/>
      <c r="AB66" s="942"/>
    </row>
    <row r="67" spans="1:28" ht="15.75" customHeight="1" x14ac:dyDescent="0.2">
      <c r="A67" s="244" t="s">
        <v>954</v>
      </c>
      <c r="B67" s="944">
        <v>9</v>
      </c>
      <c r="C67" s="945">
        <v>1013830.1999999997</v>
      </c>
      <c r="D67" s="945">
        <v>2</v>
      </c>
      <c r="E67" s="945">
        <v>23563.26</v>
      </c>
      <c r="F67" s="945">
        <v>6</v>
      </c>
      <c r="G67" s="945">
        <v>1565643.85</v>
      </c>
      <c r="H67" s="945">
        <v>2</v>
      </c>
      <c r="I67" s="945">
        <v>520000</v>
      </c>
      <c r="J67" s="945" t="s">
        <v>112</v>
      </c>
      <c r="K67" s="945" t="s">
        <v>112</v>
      </c>
      <c r="L67" s="945">
        <v>8</v>
      </c>
      <c r="M67" s="945">
        <v>1499475.4</v>
      </c>
      <c r="N67" s="945">
        <v>4</v>
      </c>
      <c r="O67" s="945">
        <v>84355.18</v>
      </c>
      <c r="P67" s="945">
        <v>2</v>
      </c>
      <c r="Q67" s="945">
        <v>382700</v>
      </c>
      <c r="R67" s="945">
        <v>4</v>
      </c>
      <c r="S67" s="945">
        <v>75215.819999999992</v>
      </c>
      <c r="T67" s="943" t="s">
        <v>2050</v>
      </c>
      <c r="U67" s="945">
        <v>1</v>
      </c>
      <c r="V67" s="945">
        <v>222950</v>
      </c>
      <c r="W67" s="945"/>
      <c r="X67" s="945"/>
      <c r="Y67" s="945"/>
      <c r="Z67" s="945"/>
      <c r="AA67" s="945"/>
      <c r="AB67" s="945"/>
    </row>
    <row r="68" spans="1:28" ht="15.75" customHeight="1" x14ac:dyDescent="0.2">
      <c r="A68" s="244" t="s">
        <v>955</v>
      </c>
      <c r="B68" s="941">
        <v>486</v>
      </c>
      <c r="C68" s="942">
        <v>6477052.1999999806</v>
      </c>
      <c r="D68" s="942" t="s">
        <v>112</v>
      </c>
      <c r="E68" s="942" t="s">
        <v>112</v>
      </c>
      <c r="F68" s="942" t="s">
        <v>112</v>
      </c>
      <c r="G68" s="942" t="s">
        <v>112</v>
      </c>
      <c r="H68" s="942" t="s">
        <v>112</v>
      </c>
      <c r="I68" s="942" t="s">
        <v>112</v>
      </c>
      <c r="J68" s="942" t="s">
        <v>112</v>
      </c>
      <c r="K68" s="942" t="s">
        <v>112</v>
      </c>
      <c r="L68" s="942" t="s">
        <v>112</v>
      </c>
      <c r="M68" s="942" t="s">
        <v>112</v>
      </c>
      <c r="N68" s="942" t="s">
        <v>112</v>
      </c>
      <c r="O68" s="942" t="s">
        <v>112</v>
      </c>
      <c r="P68" s="942"/>
      <c r="Q68" s="942"/>
      <c r="R68" s="942"/>
      <c r="S68" s="942"/>
      <c r="T68" s="943" t="s">
        <v>2051</v>
      </c>
      <c r="U68" s="942"/>
      <c r="V68" s="942"/>
      <c r="W68" s="942">
        <v>128</v>
      </c>
      <c r="X68" s="942">
        <v>1852176.9551507151</v>
      </c>
      <c r="Y68" s="942">
        <v>266</v>
      </c>
      <c r="Z68" s="942">
        <v>3709843.5448271027</v>
      </c>
      <c r="AA68" s="942">
        <v>295</v>
      </c>
      <c r="AB68" s="942">
        <v>3880314.3534714952</v>
      </c>
    </row>
    <row r="69" spans="1:28" ht="15.75" customHeight="1" x14ac:dyDescent="0.2">
      <c r="A69" s="244" t="s">
        <v>956</v>
      </c>
      <c r="B69" s="944">
        <v>1</v>
      </c>
      <c r="C69" s="945">
        <v>8034.8</v>
      </c>
      <c r="D69" s="945" t="s">
        <v>112</v>
      </c>
      <c r="E69" s="945" t="s">
        <v>112</v>
      </c>
      <c r="F69" s="945" t="s">
        <v>112</v>
      </c>
      <c r="G69" s="945" t="s">
        <v>112</v>
      </c>
      <c r="H69" s="945" t="s">
        <v>112</v>
      </c>
      <c r="I69" s="945" t="s">
        <v>112</v>
      </c>
      <c r="J69" s="945">
        <v>1</v>
      </c>
      <c r="K69" s="945">
        <v>6045</v>
      </c>
      <c r="L69" s="945" t="s">
        <v>112</v>
      </c>
      <c r="M69" s="945" t="s">
        <v>112</v>
      </c>
      <c r="N69" s="945" t="s">
        <v>112</v>
      </c>
      <c r="O69" s="945" t="s">
        <v>112</v>
      </c>
      <c r="P69" s="945"/>
      <c r="Q69" s="945"/>
      <c r="R69" s="945"/>
      <c r="S69" s="945"/>
      <c r="T69" s="943"/>
      <c r="U69" s="945"/>
      <c r="V69" s="945"/>
      <c r="W69" s="945"/>
      <c r="X69" s="945"/>
      <c r="Y69" s="945"/>
      <c r="Z69" s="945"/>
      <c r="AA69" s="945"/>
      <c r="AB69" s="945"/>
    </row>
    <row r="70" spans="1:28" ht="15.75" customHeight="1" x14ac:dyDescent="0.2">
      <c r="A70" s="244" t="s">
        <v>957</v>
      </c>
      <c r="B70" s="941">
        <v>12</v>
      </c>
      <c r="C70" s="942">
        <v>261573.19999999998</v>
      </c>
      <c r="D70" s="942">
        <v>590</v>
      </c>
      <c r="E70" s="942">
        <v>7148245.1900000079</v>
      </c>
      <c r="F70" s="942">
        <v>541</v>
      </c>
      <c r="G70" s="942">
        <v>6406842.2200000137</v>
      </c>
      <c r="H70" s="942">
        <v>410</v>
      </c>
      <c r="I70" s="942">
        <v>5129259.1799999885</v>
      </c>
      <c r="J70" s="942">
        <v>267</v>
      </c>
      <c r="K70" s="942">
        <v>3870169.4599999995</v>
      </c>
      <c r="L70" s="942">
        <v>481</v>
      </c>
      <c r="M70" s="942">
        <v>5641227.689999992</v>
      </c>
      <c r="N70" s="942">
        <v>487</v>
      </c>
      <c r="O70" s="942">
        <v>6173900.5600000257</v>
      </c>
      <c r="P70" s="942">
        <v>375</v>
      </c>
      <c r="Q70" s="942">
        <v>4613003.6799999923</v>
      </c>
      <c r="R70" s="942">
        <v>238</v>
      </c>
      <c r="S70" s="942">
        <v>3101614.7999999938</v>
      </c>
      <c r="T70" s="943" t="s">
        <v>2052</v>
      </c>
      <c r="U70" s="942">
        <v>378</v>
      </c>
      <c r="V70" s="942">
        <v>4847360.5787985278</v>
      </c>
      <c r="W70" s="942">
        <v>115</v>
      </c>
      <c r="X70" s="942">
        <v>1552390.7346251039</v>
      </c>
      <c r="Y70" s="942"/>
      <c r="Z70" s="942"/>
      <c r="AA70" s="942"/>
      <c r="AB70" s="942"/>
    </row>
    <row r="71" spans="1:28" ht="15.75" customHeight="1" x14ac:dyDescent="0.2">
      <c r="A71" s="244" t="s">
        <v>958</v>
      </c>
      <c r="B71" s="944">
        <v>0</v>
      </c>
      <c r="C71" s="945">
        <v>0</v>
      </c>
      <c r="D71" s="945" t="s">
        <v>112</v>
      </c>
      <c r="E71" s="945" t="s">
        <v>112</v>
      </c>
      <c r="F71" s="945" t="s">
        <v>112</v>
      </c>
      <c r="G71" s="945" t="s">
        <v>112</v>
      </c>
      <c r="H71" s="945" t="s">
        <v>112</v>
      </c>
      <c r="I71" s="945" t="s">
        <v>112</v>
      </c>
      <c r="J71" s="945" t="s">
        <v>112</v>
      </c>
      <c r="K71" s="945" t="s">
        <v>112</v>
      </c>
      <c r="L71" s="945" t="s">
        <v>112</v>
      </c>
      <c r="M71" s="945" t="s">
        <v>112</v>
      </c>
      <c r="N71" s="945" t="s">
        <v>112</v>
      </c>
      <c r="O71" s="945" t="s">
        <v>112</v>
      </c>
      <c r="P71" s="945"/>
      <c r="Q71" s="945"/>
      <c r="R71" s="945"/>
      <c r="S71" s="945"/>
      <c r="T71" s="943" t="s">
        <v>2053</v>
      </c>
      <c r="U71" s="945"/>
      <c r="V71" s="945"/>
      <c r="W71" s="945"/>
      <c r="X71" s="945"/>
      <c r="Y71" s="945"/>
      <c r="Z71" s="945"/>
      <c r="AA71" s="945">
        <v>1</v>
      </c>
      <c r="AB71" s="945">
        <v>10366.330000277399</v>
      </c>
    </row>
    <row r="72" spans="1:28" ht="15.75" customHeight="1" x14ac:dyDescent="0.2">
      <c r="A72" s="244" t="s">
        <v>959</v>
      </c>
      <c r="B72" s="941">
        <v>0</v>
      </c>
      <c r="C72" s="942">
        <v>0</v>
      </c>
      <c r="D72" s="942">
        <v>15</v>
      </c>
      <c r="E72" s="942">
        <v>258430.32000000004</v>
      </c>
      <c r="F72" s="942">
        <v>122</v>
      </c>
      <c r="G72" s="942">
        <v>2286137.64</v>
      </c>
      <c r="H72" s="942">
        <v>29</v>
      </c>
      <c r="I72" s="942">
        <v>557772.36999999976</v>
      </c>
      <c r="J72" s="942">
        <v>1</v>
      </c>
      <c r="K72" s="942">
        <v>52452.61</v>
      </c>
      <c r="L72" s="942">
        <v>7</v>
      </c>
      <c r="M72" s="942">
        <v>50177.5</v>
      </c>
      <c r="N72" s="942">
        <v>13</v>
      </c>
      <c r="O72" s="942">
        <v>139773.46</v>
      </c>
      <c r="P72" s="942">
        <v>1</v>
      </c>
      <c r="Q72" s="942">
        <v>25134.52</v>
      </c>
      <c r="R72" s="942">
        <v>6</v>
      </c>
      <c r="S72" s="942">
        <v>77959.02</v>
      </c>
      <c r="T72" s="943" t="s">
        <v>2054</v>
      </c>
      <c r="U72" s="942">
        <v>1</v>
      </c>
      <c r="V72" s="942">
        <v>27218.69</v>
      </c>
      <c r="W72" s="942"/>
      <c r="X72" s="942"/>
      <c r="Y72" s="942"/>
      <c r="Z72" s="942"/>
      <c r="AA72" s="942"/>
      <c r="AB72" s="942"/>
    </row>
    <row r="73" spans="1:28" ht="15.75" customHeight="1" x14ac:dyDescent="0.2">
      <c r="A73" s="244" t="s">
        <v>960</v>
      </c>
      <c r="B73" s="944">
        <v>1</v>
      </c>
      <c r="C73" s="945">
        <v>12367.5</v>
      </c>
      <c r="D73" s="945" t="s">
        <v>112</v>
      </c>
      <c r="E73" s="945" t="s">
        <v>112</v>
      </c>
      <c r="F73" s="945" t="s">
        <v>112</v>
      </c>
      <c r="G73" s="945" t="s">
        <v>112</v>
      </c>
      <c r="H73" s="945" t="s">
        <v>112</v>
      </c>
      <c r="I73" s="945" t="s">
        <v>112</v>
      </c>
      <c r="J73" s="945" t="s">
        <v>112</v>
      </c>
      <c r="K73" s="945" t="s">
        <v>112</v>
      </c>
      <c r="L73" s="945" t="s">
        <v>112</v>
      </c>
      <c r="M73" s="945" t="s">
        <v>112</v>
      </c>
      <c r="N73" s="945" t="s">
        <v>112</v>
      </c>
      <c r="O73" s="945" t="s">
        <v>112</v>
      </c>
      <c r="P73" s="945"/>
      <c r="Q73" s="945"/>
      <c r="R73" s="945"/>
      <c r="S73" s="945"/>
      <c r="T73" s="943" t="s">
        <v>2055</v>
      </c>
      <c r="U73" s="945"/>
      <c r="V73" s="945"/>
      <c r="W73" s="945">
        <v>8</v>
      </c>
      <c r="X73" s="945">
        <v>213519.300001558</v>
      </c>
      <c r="Y73" s="945">
        <v>14</v>
      </c>
      <c r="Z73" s="945">
        <v>433919.79000198812</v>
      </c>
      <c r="AA73" s="945">
        <v>47</v>
      </c>
      <c r="AB73" s="945">
        <v>1051577.4499952898</v>
      </c>
    </row>
    <row r="74" spans="1:28" ht="15.75" customHeight="1" x14ac:dyDescent="0.2">
      <c r="A74" s="244" t="s">
        <v>961</v>
      </c>
      <c r="B74" s="941">
        <v>6</v>
      </c>
      <c r="C74" s="942">
        <v>56055</v>
      </c>
      <c r="D74" s="942">
        <v>13</v>
      </c>
      <c r="E74" s="942">
        <v>333782.93999999994</v>
      </c>
      <c r="F74" s="942">
        <v>19</v>
      </c>
      <c r="G74" s="942">
        <v>493842.70000000007</v>
      </c>
      <c r="H74" s="942">
        <v>52</v>
      </c>
      <c r="I74" s="942">
        <v>949816.5699999996</v>
      </c>
      <c r="J74" s="942">
        <v>58</v>
      </c>
      <c r="K74" s="942">
        <v>1294287.4899999998</v>
      </c>
      <c r="L74" s="942">
        <v>45</v>
      </c>
      <c r="M74" s="942">
        <v>827995.62999999989</v>
      </c>
      <c r="N74" s="942">
        <v>36</v>
      </c>
      <c r="O74" s="942">
        <v>1080745.2999999998</v>
      </c>
      <c r="P74" s="942">
        <v>64</v>
      </c>
      <c r="Q74" s="942">
        <v>1697755.3099999996</v>
      </c>
      <c r="R74" s="942"/>
      <c r="S74" s="942"/>
      <c r="T74" s="943" t="s">
        <v>2056</v>
      </c>
      <c r="U74" s="942">
        <v>29</v>
      </c>
      <c r="V74" s="942">
        <v>838637.19999952859</v>
      </c>
      <c r="W74" s="942">
        <v>5</v>
      </c>
      <c r="X74" s="942">
        <v>125419.5099981925</v>
      </c>
      <c r="Y74" s="942"/>
      <c r="Z74" s="942"/>
      <c r="AA74" s="942"/>
      <c r="AB74" s="942"/>
    </row>
    <row r="75" spans="1:28" ht="15.75" customHeight="1" x14ac:dyDescent="0.2">
      <c r="A75" s="244" t="s">
        <v>962</v>
      </c>
      <c r="B75" s="944">
        <v>9199</v>
      </c>
      <c r="C75" s="945">
        <v>167247475.99999946</v>
      </c>
      <c r="D75" s="945" t="s">
        <v>112</v>
      </c>
      <c r="E75" s="945" t="s">
        <v>112</v>
      </c>
      <c r="F75" s="945" t="s">
        <v>112</v>
      </c>
      <c r="G75" s="945" t="s">
        <v>112</v>
      </c>
      <c r="H75" s="945" t="s">
        <v>112</v>
      </c>
      <c r="I75" s="945" t="s">
        <v>112</v>
      </c>
      <c r="J75" s="945" t="s">
        <v>112</v>
      </c>
      <c r="K75" s="945" t="s">
        <v>112</v>
      </c>
      <c r="L75" s="945" t="s">
        <v>112</v>
      </c>
      <c r="M75" s="945" t="s">
        <v>112</v>
      </c>
      <c r="N75" s="945" t="s">
        <v>112</v>
      </c>
      <c r="O75" s="945" t="s">
        <v>112</v>
      </c>
      <c r="P75" s="945"/>
      <c r="Q75" s="945"/>
      <c r="R75" s="945"/>
      <c r="S75" s="945"/>
      <c r="T75" s="943" t="s">
        <v>2057</v>
      </c>
      <c r="U75" s="945"/>
      <c r="V75" s="945"/>
      <c r="W75" s="945">
        <v>5372</v>
      </c>
      <c r="X75" s="945">
        <v>136006884.61162189</v>
      </c>
      <c r="Y75" s="945">
        <v>7444</v>
      </c>
      <c r="Z75" s="945">
        <v>195456177.30042109</v>
      </c>
      <c r="AA75" s="945">
        <v>8244</v>
      </c>
      <c r="AB75" s="945">
        <v>219212028.60895005</v>
      </c>
    </row>
    <row r="76" spans="1:28" ht="15.75" customHeight="1" x14ac:dyDescent="0.2">
      <c r="A76" s="244" t="s">
        <v>963</v>
      </c>
      <c r="B76" s="941">
        <v>0</v>
      </c>
      <c r="C76" s="942">
        <v>0</v>
      </c>
      <c r="D76" s="942" t="s">
        <v>112</v>
      </c>
      <c r="E76" s="942" t="s">
        <v>112</v>
      </c>
      <c r="F76" s="942">
        <v>2</v>
      </c>
      <c r="G76" s="942">
        <v>9512.14</v>
      </c>
      <c r="H76" s="942" t="s">
        <v>112</v>
      </c>
      <c r="I76" s="942" t="s">
        <v>112</v>
      </c>
      <c r="J76" s="942" t="s">
        <v>112</v>
      </c>
      <c r="K76" s="942" t="s">
        <v>112</v>
      </c>
      <c r="L76" s="942" t="s">
        <v>112</v>
      </c>
      <c r="M76" s="942" t="s">
        <v>112</v>
      </c>
      <c r="N76" s="942">
        <v>1</v>
      </c>
      <c r="O76" s="942">
        <v>28033.87</v>
      </c>
      <c r="P76" s="942"/>
      <c r="Q76" s="942"/>
      <c r="R76" s="942"/>
      <c r="S76" s="942"/>
      <c r="T76" s="943"/>
      <c r="U76" s="942"/>
      <c r="V76" s="942"/>
      <c r="W76" s="942"/>
      <c r="X76" s="942"/>
      <c r="Y76" s="942"/>
      <c r="Z76" s="942"/>
      <c r="AA76" s="942"/>
      <c r="AB76" s="942"/>
    </row>
    <row r="77" spans="1:28" ht="15.75" customHeight="1" x14ac:dyDescent="0.2">
      <c r="A77" s="244" t="s">
        <v>964</v>
      </c>
      <c r="B77" s="944">
        <v>1209</v>
      </c>
      <c r="C77" s="945">
        <v>24973425.000000011</v>
      </c>
      <c r="D77" s="945">
        <v>7605</v>
      </c>
      <c r="E77" s="945">
        <v>153009743.3800008</v>
      </c>
      <c r="F77" s="945">
        <v>8692</v>
      </c>
      <c r="G77" s="945">
        <v>174930905.03999794</v>
      </c>
      <c r="H77" s="945">
        <v>6144</v>
      </c>
      <c r="I77" s="945">
        <v>124275531.25000075</v>
      </c>
      <c r="J77" s="945">
        <v>4721</v>
      </c>
      <c r="K77" s="945">
        <v>109695680.88999948</v>
      </c>
      <c r="L77" s="945">
        <v>7139</v>
      </c>
      <c r="M77" s="945">
        <v>162460123.25000122</v>
      </c>
      <c r="N77" s="945">
        <v>8494</v>
      </c>
      <c r="O77" s="945">
        <v>195148268.73000181</v>
      </c>
      <c r="P77" s="945">
        <v>5373</v>
      </c>
      <c r="Q77" s="945">
        <v>125669847.58999918</v>
      </c>
      <c r="R77" s="945">
        <v>3567</v>
      </c>
      <c r="S77" s="945">
        <v>87163751.660000533</v>
      </c>
      <c r="T77" s="943" t="s">
        <v>2058</v>
      </c>
      <c r="U77" s="945">
        <v>7512</v>
      </c>
      <c r="V77" s="945">
        <v>186368441.54642686</v>
      </c>
      <c r="W77" s="945">
        <v>2079</v>
      </c>
      <c r="X77" s="945">
        <v>50100647.471007824</v>
      </c>
      <c r="Y77" s="945"/>
      <c r="Z77" s="945"/>
      <c r="AA77" s="945"/>
      <c r="AB77" s="945"/>
    </row>
    <row r="78" spans="1:28" ht="15.75" customHeight="1" x14ac:dyDescent="0.2">
      <c r="A78" s="244" t="s">
        <v>965</v>
      </c>
      <c r="B78" s="941">
        <v>410</v>
      </c>
      <c r="C78" s="942">
        <v>10663258.200000035</v>
      </c>
      <c r="D78" s="942" t="s">
        <v>112</v>
      </c>
      <c r="E78" s="942" t="s">
        <v>112</v>
      </c>
      <c r="F78" s="942" t="s">
        <v>112</v>
      </c>
      <c r="G78" s="942" t="s">
        <v>112</v>
      </c>
      <c r="H78" s="942" t="s">
        <v>112</v>
      </c>
      <c r="I78" s="942" t="s">
        <v>112</v>
      </c>
      <c r="J78" s="942" t="s">
        <v>112</v>
      </c>
      <c r="K78" s="942" t="s">
        <v>112</v>
      </c>
      <c r="L78" s="942" t="s">
        <v>112</v>
      </c>
      <c r="M78" s="942" t="s">
        <v>112</v>
      </c>
      <c r="N78" s="942" t="s">
        <v>112</v>
      </c>
      <c r="O78" s="942" t="s">
        <v>112</v>
      </c>
      <c r="P78" s="942"/>
      <c r="Q78" s="942"/>
      <c r="R78" s="942"/>
      <c r="S78" s="942"/>
      <c r="T78" s="943" t="s">
        <v>2059</v>
      </c>
      <c r="U78" s="942"/>
      <c r="V78" s="942"/>
      <c r="W78" s="942">
        <v>268</v>
      </c>
      <c r="X78" s="942">
        <v>7975467.5813231496</v>
      </c>
      <c r="Y78" s="942">
        <v>385</v>
      </c>
      <c r="Z78" s="942">
        <v>10222557.388446555</v>
      </c>
      <c r="AA78" s="942">
        <v>623</v>
      </c>
      <c r="AB78" s="942">
        <v>13788057.605830207</v>
      </c>
    </row>
    <row r="79" spans="1:28" ht="15.75" customHeight="1" x14ac:dyDescent="0.2">
      <c r="A79" s="244" t="s">
        <v>966</v>
      </c>
      <c r="B79" s="944">
        <v>0</v>
      </c>
      <c r="C79" s="945">
        <v>0</v>
      </c>
      <c r="D79" s="945">
        <v>1</v>
      </c>
      <c r="E79" s="945">
        <v>62303.5</v>
      </c>
      <c r="F79" s="945" t="s">
        <v>112</v>
      </c>
      <c r="G79" s="945" t="s">
        <v>112</v>
      </c>
      <c r="H79" s="945" t="s">
        <v>112</v>
      </c>
      <c r="I79" s="945" t="s">
        <v>112</v>
      </c>
      <c r="J79" s="945" t="s">
        <v>112</v>
      </c>
      <c r="K79" s="945" t="s">
        <v>112</v>
      </c>
      <c r="L79" s="945" t="s">
        <v>112</v>
      </c>
      <c r="M79" s="945" t="s">
        <v>112</v>
      </c>
      <c r="N79" s="945" t="s">
        <v>112</v>
      </c>
      <c r="O79" s="945" t="s">
        <v>112</v>
      </c>
      <c r="P79" s="945"/>
      <c r="Q79" s="945"/>
      <c r="R79" s="945"/>
      <c r="S79" s="945"/>
      <c r="T79" s="943"/>
      <c r="U79" s="945"/>
      <c r="V79" s="945"/>
      <c r="W79" s="945"/>
      <c r="X79" s="945"/>
      <c r="Y79" s="945"/>
      <c r="Z79" s="945"/>
      <c r="AA79" s="945"/>
      <c r="AB79" s="945"/>
    </row>
    <row r="80" spans="1:28" ht="15.75" customHeight="1" x14ac:dyDescent="0.2">
      <c r="A80" s="244" t="s">
        <v>967</v>
      </c>
      <c r="B80" s="941">
        <v>31</v>
      </c>
      <c r="C80" s="942">
        <v>1076167.3000000003</v>
      </c>
      <c r="D80" s="942">
        <v>277</v>
      </c>
      <c r="E80" s="942">
        <v>6461008.1299999943</v>
      </c>
      <c r="F80" s="942">
        <v>389</v>
      </c>
      <c r="G80" s="942">
        <v>8331465.0900000045</v>
      </c>
      <c r="H80" s="942">
        <v>572</v>
      </c>
      <c r="I80" s="942">
        <v>11451261.680000013</v>
      </c>
      <c r="J80" s="942">
        <v>403</v>
      </c>
      <c r="K80" s="942">
        <v>8187955.6099999836</v>
      </c>
      <c r="L80" s="942">
        <v>400</v>
      </c>
      <c r="M80" s="942">
        <v>8663796.9299999923</v>
      </c>
      <c r="N80" s="942">
        <v>395</v>
      </c>
      <c r="O80" s="942">
        <v>10125250.920000015</v>
      </c>
      <c r="P80" s="942">
        <v>371</v>
      </c>
      <c r="Q80" s="942">
        <v>9786303.7800000198</v>
      </c>
      <c r="R80" s="942">
        <v>249</v>
      </c>
      <c r="S80" s="942">
        <v>6423709.2700000061</v>
      </c>
      <c r="T80" s="943" t="s">
        <v>2060</v>
      </c>
      <c r="U80" s="942">
        <v>423</v>
      </c>
      <c r="V80" s="942">
        <v>10538375.526648378</v>
      </c>
      <c r="W80" s="942">
        <v>124</v>
      </c>
      <c r="X80" s="942">
        <v>3017646.5360133601</v>
      </c>
      <c r="Y80" s="942"/>
      <c r="Z80" s="942"/>
      <c r="AA80" s="942"/>
      <c r="AB80" s="942"/>
    </row>
    <row r="81" spans="1:28" ht="15.75" customHeight="1" x14ac:dyDescent="0.2">
      <c r="A81" s="244" t="s">
        <v>968</v>
      </c>
      <c r="B81" s="944">
        <v>11</v>
      </c>
      <c r="C81" s="945">
        <v>175286.5</v>
      </c>
      <c r="D81" s="945" t="s">
        <v>112</v>
      </c>
      <c r="E81" s="945" t="s">
        <v>112</v>
      </c>
      <c r="F81" s="945" t="s">
        <v>112</v>
      </c>
      <c r="G81" s="945" t="s">
        <v>112</v>
      </c>
      <c r="H81" s="945" t="s">
        <v>112</v>
      </c>
      <c r="I81" s="945" t="s">
        <v>112</v>
      </c>
      <c r="J81" s="945" t="s">
        <v>112</v>
      </c>
      <c r="K81" s="945" t="s">
        <v>112</v>
      </c>
      <c r="L81" s="945" t="s">
        <v>112</v>
      </c>
      <c r="M81" s="945" t="s">
        <v>112</v>
      </c>
      <c r="N81" s="945" t="s">
        <v>112</v>
      </c>
      <c r="O81" s="945" t="s">
        <v>112</v>
      </c>
      <c r="P81" s="945"/>
      <c r="Q81" s="945"/>
      <c r="R81" s="945"/>
      <c r="S81" s="945"/>
      <c r="T81" s="943" t="s">
        <v>2061</v>
      </c>
      <c r="U81" s="945"/>
      <c r="V81" s="945"/>
      <c r="W81" s="945">
        <v>3</v>
      </c>
      <c r="X81" s="945">
        <v>98308.139998341008</v>
      </c>
      <c r="Y81" s="945">
        <v>3</v>
      </c>
      <c r="Z81" s="945">
        <v>89078.729997963295</v>
      </c>
      <c r="AA81" s="945">
        <v>1</v>
      </c>
      <c r="AB81" s="945">
        <v>12916.339999445299</v>
      </c>
    </row>
    <row r="82" spans="1:28" ht="15.75" customHeight="1" x14ac:dyDescent="0.2">
      <c r="A82" s="244" t="s">
        <v>969</v>
      </c>
      <c r="B82" s="941">
        <v>0</v>
      </c>
      <c r="C82" s="942">
        <v>0</v>
      </c>
      <c r="D82" s="942">
        <v>24</v>
      </c>
      <c r="E82" s="942">
        <v>819604.6</v>
      </c>
      <c r="F82" s="942">
        <v>10</v>
      </c>
      <c r="G82" s="942">
        <v>384121.87999999995</v>
      </c>
      <c r="H82" s="942">
        <v>2</v>
      </c>
      <c r="I82" s="942">
        <v>30752.370000000003</v>
      </c>
      <c r="J82" s="942">
        <v>2</v>
      </c>
      <c r="K82" s="942">
        <v>60540.82</v>
      </c>
      <c r="L82" s="942">
        <v>5</v>
      </c>
      <c r="M82" s="942">
        <v>124662.71999999997</v>
      </c>
      <c r="N82" s="942">
        <v>1</v>
      </c>
      <c r="O82" s="942">
        <v>74920</v>
      </c>
      <c r="P82" s="942"/>
      <c r="Q82" s="942"/>
      <c r="R82" s="942">
        <v>9</v>
      </c>
      <c r="S82" s="942">
        <v>216344.34999999998</v>
      </c>
      <c r="T82" s="943" t="s">
        <v>2062</v>
      </c>
      <c r="U82" s="942">
        <v>21</v>
      </c>
      <c r="V82" s="942">
        <v>374606.71000260161</v>
      </c>
      <c r="W82" s="942">
        <v>1</v>
      </c>
      <c r="X82" s="942">
        <v>32200.1000001465</v>
      </c>
      <c r="Y82" s="942"/>
      <c r="Z82" s="942"/>
      <c r="AA82" s="942"/>
      <c r="AB82" s="942"/>
    </row>
    <row r="83" spans="1:28" ht="15.75" customHeight="1" x14ac:dyDescent="0.2">
      <c r="A83" s="244" t="s">
        <v>970</v>
      </c>
      <c r="B83" s="944">
        <v>0</v>
      </c>
      <c r="C83" s="945">
        <v>0</v>
      </c>
      <c r="D83" s="945" t="s">
        <v>112</v>
      </c>
      <c r="E83" s="945" t="s">
        <v>112</v>
      </c>
      <c r="F83" s="945" t="s">
        <v>112</v>
      </c>
      <c r="G83" s="945" t="s">
        <v>112</v>
      </c>
      <c r="H83" s="945" t="s">
        <v>112</v>
      </c>
      <c r="I83" s="945" t="s">
        <v>112</v>
      </c>
      <c r="J83" s="945" t="s">
        <v>112</v>
      </c>
      <c r="K83" s="945" t="s">
        <v>112</v>
      </c>
      <c r="L83" s="945" t="s">
        <v>112</v>
      </c>
      <c r="M83" s="945" t="s">
        <v>112</v>
      </c>
      <c r="N83" s="945" t="s">
        <v>112</v>
      </c>
      <c r="O83" s="945" t="s">
        <v>112</v>
      </c>
      <c r="P83" s="945"/>
      <c r="Q83" s="945"/>
      <c r="R83" s="945"/>
      <c r="S83" s="945"/>
      <c r="T83" s="943" t="s">
        <v>2063</v>
      </c>
      <c r="U83" s="945"/>
      <c r="V83" s="945"/>
      <c r="W83" s="945">
        <v>25</v>
      </c>
      <c r="X83" s="945">
        <v>771286.04000207118</v>
      </c>
      <c r="Y83" s="945">
        <v>18</v>
      </c>
      <c r="Z83" s="945">
        <v>703064.57000815391</v>
      </c>
      <c r="AA83" s="945">
        <v>20</v>
      </c>
      <c r="AB83" s="945">
        <v>765316.59000021743</v>
      </c>
    </row>
    <row r="84" spans="1:28" ht="15.75" customHeight="1" x14ac:dyDescent="0.2">
      <c r="A84" s="244" t="s">
        <v>971</v>
      </c>
      <c r="B84" s="941">
        <v>0</v>
      </c>
      <c r="C84" s="942">
        <v>0</v>
      </c>
      <c r="D84" s="942">
        <v>17</v>
      </c>
      <c r="E84" s="942">
        <v>686167.93999999971</v>
      </c>
      <c r="F84" s="942">
        <v>17</v>
      </c>
      <c r="G84" s="942">
        <v>451237.91999999993</v>
      </c>
      <c r="H84" s="942">
        <v>44</v>
      </c>
      <c r="I84" s="942">
        <v>1082439.4199999992</v>
      </c>
      <c r="J84" s="942">
        <v>22</v>
      </c>
      <c r="K84" s="942">
        <v>504864.5</v>
      </c>
      <c r="L84" s="942">
        <v>4</v>
      </c>
      <c r="M84" s="942">
        <v>72704.929999999993</v>
      </c>
      <c r="N84" s="942">
        <v>11</v>
      </c>
      <c r="O84" s="942">
        <v>261825.74</v>
      </c>
      <c r="P84" s="942">
        <v>8</v>
      </c>
      <c r="Q84" s="942">
        <v>274594</v>
      </c>
      <c r="R84" s="942">
        <v>3</v>
      </c>
      <c r="S84" s="942">
        <v>85395.4</v>
      </c>
      <c r="T84" s="943" t="s">
        <v>2064</v>
      </c>
      <c r="U84" s="942">
        <v>13</v>
      </c>
      <c r="V84" s="942">
        <v>538360.82000154466</v>
      </c>
      <c r="W84" s="942">
        <v>1</v>
      </c>
      <c r="X84" s="942">
        <v>54737.539999492627</v>
      </c>
      <c r="Y84" s="942"/>
      <c r="Z84" s="942"/>
      <c r="AA84" s="942"/>
      <c r="AB84" s="942"/>
    </row>
    <row r="85" spans="1:28" ht="15.75" customHeight="1" x14ac:dyDescent="0.2">
      <c r="A85" s="244" t="s">
        <v>972</v>
      </c>
      <c r="B85" s="944">
        <v>137</v>
      </c>
      <c r="C85" s="945">
        <v>1945421.0000000009</v>
      </c>
      <c r="D85" s="945" t="s">
        <v>112</v>
      </c>
      <c r="E85" s="945" t="s">
        <v>112</v>
      </c>
      <c r="F85" s="945" t="s">
        <v>112</v>
      </c>
      <c r="G85" s="945" t="s">
        <v>112</v>
      </c>
      <c r="H85" s="945" t="s">
        <v>112</v>
      </c>
      <c r="I85" s="945" t="s">
        <v>112</v>
      </c>
      <c r="J85" s="945" t="s">
        <v>112</v>
      </c>
      <c r="K85" s="945" t="s">
        <v>112</v>
      </c>
      <c r="L85" s="945" t="s">
        <v>112</v>
      </c>
      <c r="M85" s="945" t="s">
        <v>112</v>
      </c>
      <c r="N85" s="945" t="s">
        <v>112</v>
      </c>
      <c r="O85" s="945" t="s">
        <v>112</v>
      </c>
      <c r="P85" s="945"/>
      <c r="Q85" s="945"/>
      <c r="R85" s="945"/>
      <c r="S85" s="945"/>
      <c r="T85" s="943" t="s">
        <v>2065</v>
      </c>
      <c r="U85" s="945"/>
      <c r="V85" s="945"/>
      <c r="W85" s="945">
        <v>6</v>
      </c>
      <c r="X85" s="945">
        <v>126577.61000007972</v>
      </c>
      <c r="Y85" s="945">
        <v>12</v>
      </c>
      <c r="Z85" s="945">
        <v>184587.07000329901</v>
      </c>
      <c r="AA85" s="945">
        <v>26</v>
      </c>
      <c r="AB85" s="945">
        <v>657234.68636046385</v>
      </c>
    </row>
    <row r="86" spans="1:28" ht="15.75" customHeight="1" x14ac:dyDescent="0.2">
      <c r="A86" s="246" t="s">
        <v>2066</v>
      </c>
      <c r="B86" s="941"/>
      <c r="C86" s="942"/>
      <c r="D86" s="942"/>
      <c r="E86" s="942"/>
      <c r="F86" s="942"/>
      <c r="G86" s="942"/>
      <c r="H86" s="942"/>
      <c r="I86" s="942"/>
      <c r="J86" s="942"/>
      <c r="K86" s="942"/>
      <c r="L86" s="942"/>
      <c r="M86" s="942"/>
      <c r="N86" s="942"/>
      <c r="O86" s="942"/>
      <c r="P86" s="942"/>
      <c r="Q86" s="942"/>
      <c r="R86" s="942"/>
      <c r="S86" s="942"/>
      <c r="T86" s="943" t="s">
        <v>2066</v>
      </c>
      <c r="U86" s="942"/>
      <c r="V86" s="942"/>
      <c r="W86" s="942">
        <v>1</v>
      </c>
      <c r="X86" s="942">
        <v>43976.179999481203</v>
      </c>
      <c r="Y86" s="942"/>
      <c r="Z86" s="942"/>
      <c r="AA86" s="942"/>
      <c r="AB86" s="942"/>
    </row>
    <row r="87" spans="1:28" ht="15.75" customHeight="1" x14ac:dyDescent="0.2">
      <c r="A87" s="244" t="s">
        <v>973</v>
      </c>
      <c r="B87" s="944">
        <v>24</v>
      </c>
      <c r="C87" s="945">
        <v>414605.60000000009</v>
      </c>
      <c r="D87" s="945">
        <v>101</v>
      </c>
      <c r="E87" s="945">
        <v>1900943.7699999986</v>
      </c>
      <c r="F87" s="945">
        <v>113</v>
      </c>
      <c r="G87" s="945">
        <v>1588294.6799999997</v>
      </c>
      <c r="H87" s="945">
        <v>46</v>
      </c>
      <c r="I87" s="945">
        <v>782826.26000000036</v>
      </c>
      <c r="J87" s="945">
        <v>13</v>
      </c>
      <c r="K87" s="945">
        <v>374257.03999999992</v>
      </c>
      <c r="L87" s="945">
        <v>19</v>
      </c>
      <c r="M87" s="945">
        <v>749685.76000000013</v>
      </c>
      <c r="N87" s="945">
        <v>122</v>
      </c>
      <c r="O87" s="945">
        <v>2241262.7599999998</v>
      </c>
      <c r="P87" s="945">
        <v>50</v>
      </c>
      <c r="Q87" s="945">
        <v>2713253.35</v>
      </c>
      <c r="R87" s="945">
        <v>40</v>
      </c>
      <c r="S87" s="945">
        <v>1965260.9699999988</v>
      </c>
      <c r="T87" s="943" t="s">
        <v>2067</v>
      </c>
      <c r="U87" s="945">
        <v>19</v>
      </c>
      <c r="V87" s="945">
        <v>667726.60727538902</v>
      </c>
      <c r="W87" s="945">
        <v>1</v>
      </c>
      <c r="X87" s="945">
        <v>68964.439999718263</v>
      </c>
      <c r="Y87" s="945"/>
      <c r="Z87" s="945"/>
      <c r="AA87" s="945"/>
      <c r="AB87" s="945"/>
    </row>
    <row r="88" spans="1:28" ht="15.75" customHeight="1" x14ac:dyDescent="0.2">
      <c r="A88" s="244" t="s">
        <v>974</v>
      </c>
      <c r="B88" s="941">
        <v>38</v>
      </c>
      <c r="C88" s="942">
        <v>2767613.1999999993</v>
      </c>
      <c r="D88" s="942" t="s">
        <v>112</v>
      </c>
      <c r="E88" s="942" t="s">
        <v>112</v>
      </c>
      <c r="F88" s="942" t="s">
        <v>112</v>
      </c>
      <c r="G88" s="942" t="s">
        <v>112</v>
      </c>
      <c r="H88" s="942" t="s">
        <v>112</v>
      </c>
      <c r="I88" s="942" t="s">
        <v>112</v>
      </c>
      <c r="J88" s="942" t="s">
        <v>112</v>
      </c>
      <c r="K88" s="942" t="s">
        <v>112</v>
      </c>
      <c r="L88" s="942" t="s">
        <v>112</v>
      </c>
      <c r="M88" s="942" t="s">
        <v>112</v>
      </c>
      <c r="N88" s="942" t="s">
        <v>112</v>
      </c>
      <c r="O88" s="942" t="s">
        <v>112</v>
      </c>
      <c r="P88" s="942"/>
      <c r="Q88" s="942"/>
      <c r="R88" s="942"/>
      <c r="S88" s="942"/>
      <c r="T88" s="943" t="s">
        <v>2068</v>
      </c>
      <c r="U88" s="942"/>
      <c r="V88" s="942"/>
      <c r="W88" s="942">
        <v>29</v>
      </c>
      <c r="X88" s="942">
        <v>1694506.9600006843</v>
      </c>
      <c r="Y88" s="942">
        <v>57</v>
      </c>
      <c r="Z88" s="942">
        <v>3858531.6500008418</v>
      </c>
      <c r="AA88" s="942">
        <v>38</v>
      </c>
      <c r="AB88" s="942">
        <v>2692974.1099991924</v>
      </c>
    </row>
    <row r="89" spans="1:28" ht="15.75" customHeight="1" x14ac:dyDescent="0.2">
      <c r="A89" s="244" t="s">
        <v>975</v>
      </c>
      <c r="B89" s="944">
        <v>3</v>
      </c>
      <c r="C89" s="945">
        <v>607339.19999999995</v>
      </c>
      <c r="D89" s="945">
        <v>12</v>
      </c>
      <c r="E89" s="945">
        <v>843967.74999999988</v>
      </c>
      <c r="F89" s="945">
        <v>9</v>
      </c>
      <c r="G89" s="945">
        <v>704675.88000000012</v>
      </c>
      <c r="H89" s="945">
        <v>35</v>
      </c>
      <c r="I89" s="945">
        <v>2240709.8800000008</v>
      </c>
      <c r="J89" s="945">
        <v>19</v>
      </c>
      <c r="K89" s="945">
        <v>952732.45000000007</v>
      </c>
      <c r="L89" s="945">
        <v>45</v>
      </c>
      <c r="M89" s="945">
        <v>1983572.5699999998</v>
      </c>
      <c r="N89" s="945">
        <v>52</v>
      </c>
      <c r="O89" s="945">
        <v>2730847.1399999992</v>
      </c>
      <c r="P89" s="945">
        <v>59</v>
      </c>
      <c r="Q89" s="945">
        <v>2800090.060000001</v>
      </c>
      <c r="R89" s="945">
        <v>19</v>
      </c>
      <c r="S89" s="945">
        <v>914318.26</v>
      </c>
      <c r="T89" s="943" t="s">
        <v>2069</v>
      </c>
      <c r="U89" s="945">
        <v>29</v>
      </c>
      <c r="V89" s="945">
        <v>1487568.759999603</v>
      </c>
      <c r="W89" s="945">
        <v>16</v>
      </c>
      <c r="X89" s="945">
        <v>1044186.7999980428</v>
      </c>
      <c r="Y89" s="945"/>
      <c r="Z89" s="945"/>
      <c r="AA89" s="945"/>
      <c r="AB89" s="945"/>
    </row>
    <row r="90" spans="1:28" ht="15.75" customHeight="1" x14ac:dyDescent="0.2">
      <c r="A90" s="244" t="s">
        <v>976</v>
      </c>
      <c r="B90" s="941">
        <v>23</v>
      </c>
      <c r="C90" s="942">
        <v>1370372.5999999996</v>
      </c>
      <c r="D90" s="942" t="s">
        <v>112</v>
      </c>
      <c r="E90" s="942" t="s">
        <v>112</v>
      </c>
      <c r="F90" s="942" t="s">
        <v>112</v>
      </c>
      <c r="G90" s="942" t="s">
        <v>112</v>
      </c>
      <c r="H90" s="942" t="s">
        <v>112</v>
      </c>
      <c r="I90" s="942" t="s">
        <v>112</v>
      </c>
      <c r="J90" s="942" t="s">
        <v>112</v>
      </c>
      <c r="K90" s="942" t="s">
        <v>112</v>
      </c>
      <c r="L90" s="942" t="s">
        <v>112</v>
      </c>
      <c r="M90" s="942" t="s">
        <v>112</v>
      </c>
      <c r="N90" s="942" t="s">
        <v>112</v>
      </c>
      <c r="O90" s="942" t="s">
        <v>112</v>
      </c>
      <c r="P90" s="942"/>
      <c r="Q90" s="942"/>
      <c r="R90" s="942"/>
      <c r="S90" s="942"/>
      <c r="T90" s="943" t="s">
        <v>2070</v>
      </c>
      <c r="U90" s="942"/>
      <c r="V90" s="942"/>
      <c r="W90" s="942">
        <v>22</v>
      </c>
      <c r="X90" s="942">
        <v>1421650.6900009757</v>
      </c>
      <c r="Y90" s="942">
        <v>47</v>
      </c>
      <c r="Z90" s="942">
        <v>2782317.9699897445</v>
      </c>
      <c r="AA90" s="942">
        <v>62</v>
      </c>
      <c r="AB90" s="942">
        <v>4994404.9800011925</v>
      </c>
    </row>
    <row r="91" spans="1:28" ht="15.75" customHeight="1" x14ac:dyDescent="0.2">
      <c r="A91" s="244" t="s">
        <v>977</v>
      </c>
      <c r="B91" s="944">
        <v>0</v>
      </c>
      <c r="C91" s="945">
        <v>0</v>
      </c>
      <c r="D91" s="945">
        <v>14</v>
      </c>
      <c r="E91" s="945">
        <v>802954.07000000007</v>
      </c>
      <c r="F91" s="945">
        <v>26</v>
      </c>
      <c r="G91" s="945">
        <v>1196591.4099999999</v>
      </c>
      <c r="H91" s="945">
        <v>106</v>
      </c>
      <c r="I91" s="945">
        <v>6219812.8400000036</v>
      </c>
      <c r="J91" s="945">
        <v>40</v>
      </c>
      <c r="K91" s="945">
        <v>1929689.3600000003</v>
      </c>
      <c r="L91" s="945">
        <v>72</v>
      </c>
      <c r="M91" s="945">
        <v>3784608.5299999984</v>
      </c>
      <c r="N91" s="945">
        <v>5</v>
      </c>
      <c r="O91" s="945">
        <v>265245.86</v>
      </c>
      <c r="P91" s="945">
        <v>56</v>
      </c>
      <c r="Q91" s="945">
        <v>2646705.4099999988</v>
      </c>
      <c r="R91" s="945">
        <v>33</v>
      </c>
      <c r="S91" s="945">
        <v>1551806.7900000003</v>
      </c>
      <c r="T91" s="943" t="s">
        <v>2071</v>
      </c>
      <c r="U91" s="945">
        <v>24</v>
      </c>
      <c r="V91" s="945">
        <v>1375550.9400007625</v>
      </c>
      <c r="W91" s="945">
        <v>31</v>
      </c>
      <c r="X91" s="945">
        <v>1674337.8499969728</v>
      </c>
      <c r="Y91" s="945"/>
      <c r="Z91" s="945"/>
      <c r="AA91" s="945"/>
      <c r="AB91" s="945"/>
    </row>
    <row r="92" spans="1:28" ht="15.75" customHeight="1" x14ac:dyDescent="0.2">
      <c r="A92" s="244" t="s">
        <v>978</v>
      </c>
      <c r="B92" s="941">
        <v>0</v>
      </c>
      <c r="C92" s="942">
        <v>0</v>
      </c>
      <c r="D92" s="942" t="s">
        <v>112</v>
      </c>
      <c r="E92" s="942" t="s">
        <v>112</v>
      </c>
      <c r="F92" s="942" t="s">
        <v>112</v>
      </c>
      <c r="G92" s="942" t="s">
        <v>112</v>
      </c>
      <c r="H92" s="942" t="s">
        <v>112</v>
      </c>
      <c r="I92" s="942" t="s">
        <v>112</v>
      </c>
      <c r="J92" s="942" t="s">
        <v>112</v>
      </c>
      <c r="K92" s="942" t="s">
        <v>112</v>
      </c>
      <c r="L92" s="942" t="s">
        <v>112</v>
      </c>
      <c r="M92" s="942" t="s">
        <v>112</v>
      </c>
      <c r="N92" s="942" t="s">
        <v>112</v>
      </c>
      <c r="O92" s="942" t="s">
        <v>112</v>
      </c>
      <c r="P92" s="942"/>
      <c r="Q92" s="942"/>
      <c r="R92" s="942"/>
      <c r="S92" s="942"/>
      <c r="T92" s="943"/>
      <c r="U92" s="942"/>
      <c r="V92" s="942"/>
      <c r="W92" s="942"/>
      <c r="X92" s="942"/>
      <c r="Y92" s="942"/>
      <c r="Z92" s="942"/>
      <c r="AA92" s="942"/>
      <c r="AB92" s="942"/>
    </row>
    <row r="93" spans="1:28" ht="15.75" customHeight="1" x14ac:dyDescent="0.2">
      <c r="A93" s="244" t="s">
        <v>979</v>
      </c>
      <c r="B93" s="944"/>
      <c r="C93" s="945"/>
      <c r="D93" s="945"/>
      <c r="E93" s="945"/>
      <c r="F93" s="945"/>
      <c r="G93" s="945"/>
      <c r="H93" s="945"/>
      <c r="I93" s="945"/>
      <c r="J93" s="945"/>
      <c r="K93" s="945"/>
      <c r="L93" s="945"/>
      <c r="M93" s="945"/>
      <c r="N93" s="945"/>
      <c r="O93" s="945"/>
      <c r="P93" s="945"/>
      <c r="Q93" s="945"/>
      <c r="R93" s="945"/>
      <c r="S93" s="945"/>
      <c r="T93" s="943"/>
      <c r="U93" s="945"/>
      <c r="V93" s="945"/>
      <c r="W93" s="945"/>
      <c r="X93" s="945"/>
      <c r="Y93" s="945"/>
      <c r="Z93" s="945"/>
      <c r="AA93" s="945"/>
      <c r="AB93" s="945"/>
    </row>
    <row r="94" spans="1:28" ht="15.75" customHeight="1" x14ac:dyDescent="0.2">
      <c r="A94" s="244" t="s">
        <v>980</v>
      </c>
      <c r="B94" s="941">
        <v>0</v>
      </c>
      <c r="C94" s="942">
        <v>0</v>
      </c>
      <c r="D94" s="942" t="s">
        <v>112</v>
      </c>
      <c r="E94" s="942" t="s">
        <v>112</v>
      </c>
      <c r="F94" s="942" t="s">
        <v>112</v>
      </c>
      <c r="G94" s="942" t="s">
        <v>112</v>
      </c>
      <c r="H94" s="942" t="s">
        <v>112</v>
      </c>
      <c r="I94" s="942" t="s">
        <v>112</v>
      </c>
      <c r="J94" s="942" t="s">
        <v>112</v>
      </c>
      <c r="K94" s="942" t="s">
        <v>112</v>
      </c>
      <c r="L94" s="942" t="s">
        <v>112</v>
      </c>
      <c r="M94" s="942" t="s">
        <v>112</v>
      </c>
      <c r="N94" s="942" t="s">
        <v>112</v>
      </c>
      <c r="O94" s="942" t="s">
        <v>112</v>
      </c>
      <c r="P94" s="942"/>
      <c r="Q94" s="942"/>
      <c r="R94" s="942"/>
      <c r="S94" s="942"/>
      <c r="T94" s="943"/>
      <c r="U94" s="942"/>
      <c r="V94" s="942"/>
      <c r="W94" s="942"/>
      <c r="X94" s="942"/>
      <c r="Y94" s="942"/>
      <c r="Z94" s="942"/>
      <c r="AA94" s="942"/>
      <c r="AB94" s="942"/>
    </row>
    <row r="95" spans="1:28" ht="15.75" customHeight="1" x14ac:dyDescent="0.2">
      <c r="A95" s="244" t="s">
        <v>981</v>
      </c>
      <c r="B95" s="944">
        <v>1</v>
      </c>
      <c r="C95" s="945">
        <v>128905.4</v>
      </c>
      <c r="D95" s="945" t="s">
        <v>112</v>
      </c>
      <c r="E95" s="945" t="s">
        <v>112</v>
      </c>
      <c r="F95" s="945" t="s">
        <v>112</v>
      </c>
      <c r="G95" s="945" t="s">
        <v>112</v>
      </c>
      <c r="H95" s="945" t="s">
        <v>112</v>
      </c>
      <c r="I95" s="945" t="s">
        <v>112</v>
      </c>
      <c r="J95" s="945" t="s">
        <v>112</v>
      </c>
      <c r="K95" s="945" t="s">
        <v>112</v>
      </c>
      <c r="L95" s="945" t="s">
        <v>112</v>
      </c>
      <c r="M95" s="945" t="s">
        <v>112</v>
      </c>
      <c r="N95" s="945" t="s">
        <v>112</v>
      </c>
      <c r="O95" s="945" t="s">
        <v>112</v>
      </c>
      <c r="P95" s="945"/>
      <c r="Q95" s="945"/>
      <c r="R95" s="945"/>
      <c r="S95" s="945"/>
      <c r="T95" s="943" t="s">
        <v>2072</v>
      </c>
      <c r="U95" s="945"/>
      <c r="V95" s="945"/>
      <c r="W95" s="945"/>
      <c r="X95" s="945"/>
      <c r="Y95" s="945">
        <v>2</v>
      </c>
      <c r="Z95" s="945">
        <v>89601.800000607705</v>
      </c>
      <c r="AA95" s="945">
        <v>3</v>
      </c>
      <c r="AB95" s="945">
        <v>88591.640000054802</v>
      </c>
    </row>
    <row r="96" spans="1:28" ht="15.75" customHeight="1" x14ac:dyDescent="0.2">
      <c r="A96" s="244" t="s">
        <v>982</v>
      </c>
      <c r="B96" s="941">
        <v>0</v>
      </c>
      <c r="C96" s="942">
        <v>0</v>
      </c>
      <c r="D96" s="942">
        <v>1</v>
      </c>
      <c r="E96" s="942">
        <v>394183</v>
      </c>
      <c r="F96" s="942">
        <v>3</v>
      </c>
      <c r="G96" s="942">
        <v>244522.33000000002</v>
      </c>
      <c r="H96" s="942">
        <v>7</v>
      </c>
      <c r="I96" s="942">
        <v>413405.67000000004</v>
      </c>
      <c r="J96" s="942">
        <v>3</v>
      </c>
      <c r="K96" s="942">
        <v>88317.49</v>
      </c>
      <c r="L96" s="942">
        <v>9</v>
      </c>
      <c r="M96" s="942">
        <v>499432.52999999997</v>
      </c>
      <c r="N96" s="942">
        <v>1</v>
      </c>
      <c r="O96" s="942">
        <v>9627.66</v>
      </c>
      <c r="P96" s="942">
        <v>2</v>
      </c>
      <c r="Q96" s="942">
        <v>212913.97999999998</v>
      </c>
      <c r="R96" s="942">
        <v>1</v>
      </c>
      <c r="S96" s="942">
        <v>22644.86</v>
      </c>
      <c r="T96" s="943" t="s">
        <v>2073</v>
      </c>
      <c r="U96" s="942">
        <v>6</v>
      </c>
      <c r="V96" s="942">
        <v>343618.81</v>
      </c>
      <c r="W96" s="942">
        <v>2</v>
      </c>
      <c r="X96" s="942">
        <v>31547.299999569099</v>
      </c>
      <c r="Y96" s="942"/>
      <c r="Z96" s="942"/>
      <c r="AA96" s="942"/>
      <c r="AB96" s="942"/>
    </row>
    <row r="97" spans="1:28" ht="15.75" customHeight="1" x14ac:dyDescent="0.2">
      <c r="A97" s="244" t="s">
        <v>983</v>
      </c>
      <c r="B97" s="944">
        <v>0</v>
      </c>
      <c r="C97" s="945">
        <v>0</v>
      </c>
      <c r="D97" s="945" t="s">
        <v>112</v>
      </c>
      <c r="E97" s="945" t="s">
        <v>112</v>
      </c>
      <c r="F97" s="945" t="s">
        <v>112</v>
      </c>
      <c r="G97" s="945" t="s">
        <v>112</v>
      </c>
      <c r="H97" s="945" t="s">
        <v>112</v>
      </c>
      <c r="I97" s="945" t="s">
        <v>112</v>
      </c>
      <c r="J97" s="945" t="s">
        <v>112</v>
      </c>
      <c r="K97" s="945" t="s">
        <v>112</v>
      </c>
      <c r="L97" s="945" t="s">
        <v>112</v>
      </c>
      <c r="M97" s="945" t="s">
        <v>112</v>
      </c>
      <c r="N97" s="945" t="s">
        <v>112</v>
      </c>
      <c r="O97" s="945" t="s">
        <v>112</v>
      </c>
      <c r="P97" s="945"/>
      <c r="Q97" s="945"/>
      <c r="R97" s="945"/>
      <c r="S97" s="945"/>
      <c r="T97" s="943" t="s">
        <v>2074</v>
      </c>
      <c r="U97" s="945"/>
      <c r="V97" s="945"/>
      <c r="W97" s="945">
        <v>5</v>
      </c>
      <c r="X97" s="945">
        <v>113547.74999964723</v>
      </c>
      <c r="Y97" s="945">
        <v>24</v>
      </c>
      <c r="Z97" s="945">
        <v>159787.69999650854</v>
      </c>
      <c r="AA97" s="945">
        <v>33</v>
      </c>
      <c r="AB97" s="945">
        <v>220573.55000216555</v>
      </c>
    </row>
    <row r="98" spans="1:28" ht="15.75" customHeight="1" x14ac:dyDescent="0.2">
      <c r="A98" s="244" t="s">
        <v>984</v>
      </c>
      <c r="B98" s="941">
        <v>0</v>
      </c>
      <c r="C98" s="942">
        <v>0</v>
      </c>
      <c r="D98" s="942">
        <v>46</v>
      </c>
      <c r="E98" s="942">
        <v>314871.49999999971</v>
      </c>
      <c r="F98" s="942">
        <v>23</v>
      </c>
      <c r="G98" s="942">
        <v>281736.2</v>
      </c>
      <c r="H98" s="942">
        <v>11</v>
      </c>
      <c r="I98" s="942">
        <v>134366.41</v>
      </c>
      <c r="J98" s="942">
        <v>1</v>
      </c>
      <c r="K98" s="942">
        <v>19173.990000000002</v>
      </c>
      <c r="L98" s="942">
        <v>1</v>
      </c>
      <c r="M98" s="942">
        <v>12143.54</v>
      </c>
      <c r="N98" s="942">
        <v>54</v>
      </c>
      <c r="O98" s="942">
        <v>941602.3400000002</v>
      </c>
      <c r="P98" s="942">
        <v>2</v>
      </c>
      <c r="Q98" s="942">
        <v>18880</v>
      </c>
      <c r="R98" s="942">
        <v>3</v>
      </c>
      <c r="S98" s="942">
        <v>19955.099999999999</v>
      </c>
      <c r="T98" s="943" t="s">
        <v>2075</v>
      </c>
      <c r="U98" s="942">
        <v>15</v>
      </c>
      <c r="V98" s="942">
        <v>410306.05107003398</v>
      </c>
      <c r="W98" s="942"/>
      <c r="X98" s="942"/>
      <c r="Y98" s="942"/>
      <c r="Z98" s="942"/>
      <c r="AA98" s="942"/>
      <c r="AB98" s="942"/>
    </row>
    <row r="99" spans="1:28" ht="15.75" customHeight="1" x14ac:dyDescent="0.2">
      <c r="A99" s="244" t="s">
        <v>985</v>
      </c>
      <c r="B99" s="944">
        <v>0</v>
      </c>
      <c r="C99" s="945">
        <v>0</v>
      </c>
      <c r="D99" s="945">
        <v>5</v>
      </c>
      <c r="E99" s="945">
        <v>51779.839999999997</v>
      </c>
      <c r="F99" s="945" t="s">
        <v>112</v>
      </c>
      <c r="G99" s="945" t="s">
        <v>112</v>
      </c>
      <c r="H99" s="945" t="s">
        <v>112</v>
      </c>
      <c r="I99" s="945" t="s">
        <v>112</v>
      </c>
      <c r="J99" s="945" t="s">
        <v>112</v>
      </c>
      <c r="K99" s="945" t="s">
        <v>112</v>
      </c>
      <c r="L99" s="945" t="s">
        <v>112</v>
      </c>
      <c r="M99" s="945" t="s">
        <v>112</v>
      </c>
      <c r="N99" s="945" t="s">
        <v>112</v>
      </c>
      <c r="O99" s="945" t="s">
        <v>112</v>
      </c>
      <c r="P99" s="945"/>
      <c r="Q99" s="945"/>
      <c r="R99" s="945"/>
      <c r="S99" s="945"/>
      <c r="T99" s="943" t="s">
        <v>2076</v>
      </c>
      <c r="U99" s="945">
        <v>5</v>
      </c>
      <c r="V99" s="945">
        <v>39041.32</v>
      </c>
      <c r="W99" s="945"/>
      <c r="X99" s="945"/>
      <c r="Y99" s="945"/>
      <c r="Z99" s="945"/>
      <c r="AA99" s="945"/>
      <c r="AB99" s="945"/>
    </row>
    <row r="100" spans="1:28" ht="15.75" customHeight="1" x14ac:dyDescent="0.2">
      <c r="A100" s="246" t="s">
        <v>2077</v>
      </c>
      <c r="B100" s="941"/>
      <c r="C100" s="942"/>
      <c r="D100" s="942"/>
      <c r="E100" s="942"/>
      <c r="F100" s="942"/>
      <c r="G100" s="942"/>
      <c r="H100" s="942"/>
      <c r="I100" s="942"/>
      <c r="J100" s="942"/>
      <c r="K100" s="942"/>
      <c r="L100" s="942"/>
      <c r="M100" s="942"/>
      <c r="N100" s="942"/>
      <c r="O100" s="942"/>
      <c r="P100" s="942"/>
      <c r="Q100" s="942"/>
      <c r="R100" s="942"/>
      <c r="S100" s="942"/>
      <c r="T100" s="943" t="s">
        <v>2077</v>
      </c>
      <c r="U100" s="942"/>
      <c r="V100" s="942"/>
      <c r="W100" s="942">
        <v>33</v>
      </c>
      <c r="X100" s="942">
        <v>301080.060016295</v>
      </c>
      <c r="Y100" s="942">
        <v>13</v>
      </c>
      <c r="Z100" s="942">
        <v>102233.20999351252</v>
      </c>
      <c r="AA100" s="942">
        <v>28</v>
      </c>
      <c r="AB100" s="942">
        <v>216761.14864654827</v>
      </c>
    </row>
    <row r="101" spans="1:28" ht="15.75" customHeight="1" x14ac:dyDescent="0.2">
      <c r="A101" s="244" t="s">
        <v>986</v>
      </c>
      <c r="B101" s="944">
        <v>0</v>
      </c>
      <c r="C101" s="945">
        <v>0</v>
      </c>
      <c r="D101" s="945" t="s">
        <v>112</v>
      </c>
      <c r="E101" s="945" t="s">
        <v>112</v>
      </c>
      <c r="F101" s="945">
        <v>43</v>
      </c>
      <c r="G101" s="945">
        <v>326450.1500000002</v>
      </c>
      <c r="H101" s="945">
        <v>48</v>
      </c>
      <c r="I101" s="945">
        <v>332355.79000000021</v>
      </c>
      <c r="J101" s="945">
        <v>22</v>
      </c>
      <c r="K101" s="945">
        <v>138129.96000000002</v>
      </c>
      <c r="L101" s="945">
        <v>11</v>
      </c>
      <c r="M101" s="945">
        <v>78062.11</v>
      </c>
      <c r="N101" s="945">
        <v>16</v>
      </c>
      <c r="O101" s="945">
        <v>155153.01999999999</v>
      </c>
      <c r="P101" s="945">
        <v>35</v>
      </c>
      <c r="Q101" s="945">
        <v>251473.95999999988</v>
      </c>
      <c r="R101" s="945">
        <v>25</v>
      </c>
      <c r="S101" s="945">
        <v>182714.7900000001</v>
      </c>
      <c r="T101" s="943" t="s">
        <v>2078</v>
      </c>
      <c r="U101" s="945">
        <v>30</v>
      </c>
      <c r="V101" s="945">
        <v>198012.0399972118</v>
      </c>
      <c r="W101" s="945">
        <v>25</v>
      </c>
      <c r="X101" s="945">
        <v>137551.8000029726</v>
      </c>
      <c r="Y101" s="945"/>
      <c r="Z101" s="945"/>
      <c r="AA101" s="945"/>
      <c r="AB101" s="945"/>
    </row>
    <row r="102" spans="1:28" ht="15.75" customHeight="1" x14ac:dyDescent="0.2">
      <c r="A102" s="244" t="s">
        <v>987</v>
      </c>
      <c r="B102" s="941">
        <v>1402</v>
      </c>
      <c r="C102" s="942">
        <v>14546158.700000117</v>
      </c>
      <c r="D102" s="942" t="s">
        <v>112</v>
      </c>
      <c r="E102" s="942" t="s">
        <v>112</v>
      </c>
      <c r="F102" s="942" t="s">
        <v>112</v>
      </c>
      <c r="G102" s="942" t="s">
        <v>112</v>
      </c>
      <c r="H102" s="942" t="s">
        <v>112</v>
      </c>
      <c r="I102" s="942" t="s">
        <v>112</v>
      </c>
      <c r="J102" s="942" t="s">
        <v>112</v>
      </c>
      <c r="K102" s="942" t="s">
        <v>112</v>
      </c>
      <c r="L102" s="942" t="s">
        <v>112</v>
      </c>
      <c r="M102" s="942" t="s">
        <v>112</v>
      </c>
      <c r="N102" s="942" t="s">
        <v>112</v>
      </c>
      <c r="O102" s="942" t="s">
        <v>112</v>
      </c>
      <c r="P102" s="942"/>
      <c r="Q102" s="942"/>
      <c r="R102" s="942"/>
      <c r="S102" s="942"/>
      <c r="T102" s="943" t="s">
        <v>2079</v>
      </c>
      <c r="U102" s="942"/>
      <c r="V102" s="942"/>
      <c r="W102" s="942">
        <v>1105</v>
      </c>
      <c r="X102" s="942">
        <v>13420384.850126656</v>
      </c>
      <c r="Y102" s="942">
        <v>1894</v>
      </c>
      <c r="Z102" s="942">
        <v>26494731.359507732</v>
      </c>
      <c r="AA102" s="942">
        <v>2153</v>
      </c>
      <c r="AB102" s="942">
        <v>33450868.220087498</v>
      </c>
    </row>
    <row r="103" spans="1:28" ht="15.75" customHeight="1" x14ac:dyDescent="0.2">
      <c r="A103" s="244" t="s">
        <v>988</v>
      </c>
      <c r="B103" s="944">
        <v>0</v>
      </c>
      <c r="C103" s="945">
        <v>0</v>
      </c>
      <c r="D103" s="945" t="s">
        <v>112</v>
      </c>
      <c r="E103" s="945" t="s">
        <v>112</v>
      </c>
      <c r="F103" s="945" t="s">
        <v>112</v>
      </c>
      <c r="G103" s="945" t="s">
        <v>112</v>
      </c>
      <c r="H103" s="945" t="s">
        <v>112</v>
      </c>
      <c r="I103" s="945" t="s">
        <v>112</v>
      </c>
      <c r="J103" s="945">
        <v>11</v>
      </c>
      <c r="K103" s="945">
        <v>98779.110000000015</v>
      </c>
      <c r="L103" s="945" t="s">
        <v>112</v>
      </c>
      <c r="M103" s="945" t="s">
        <v>112</v>
      </c>
      <c r="N103" s="945" t="s">
        <v>112</v>
      </c>
      <c r="O103" s="945" t="s">
        <v>112</v>
      </c>
      <c r="P103" s="945"/>
      <c r="Q103" s="945"/>
      <c r="R103" s="945"/>
      <c r="S103" s="945"/>
      <c r="T103" s="943" t="s">
        <v>2080</v>
      </c>
      <c r="U103" s="945"/>
      <c r="V103" s="945"/>
      <c r="W103" s="945">
        <v>1</v>
      </c>
      <c r="X103" s="945">
        <v>68593.240000521226</v>
      </c>
      <c r="Y103" s="945"/>
      <c r="Z103" s="945"/>
      <c r="AA103" s="945"/>
      <c r="AB103" s="945"/>
    </row>
    <row r="104" spans="1:28" ht="15.75" customHeight="1" x14ac:dyDescent="0.2">
      <c r="A104" s="244" t="s">
        <v>989</v>
      </c>
      <c r="B104" s="941">
        <v>284</v>
      </c>
      <c r="C104" s="942">
        <v>2108812.8999999962</v>
      </c>
      <c r="D104" s="942">
        <v>1396</v>
      </c>
      <c r="E104" s="942">
        <v>14835501.389999934</v>
      </c>
      <c r="F104" s="942">
        <v>1447</v>
      </c>
      <c r="G104" s="942">
        <v>13187935.359999966</v>
      </c>
      <c r="H104" s="942">
        <v>1576</v>
      </c>
      <c r="I104" s="942">
        <v>14973822.569999985</v>
      </c>
      <c r="J104" s="942">
        <v>463</v>
      </c>
      <c r="K104" s="942">
        <v>3956692.5799999963</v>
      </c>
      <c r="L104" s="942">
        <v>1303</v>
      </c>
      <c r="M104" s="942">
        <v>13376585.519999972</v>
      </c>
      <c r="N104" s="942">
        <v>1424</v>
      </c>
      <c r="O104" s="942">
        <v>15357906.019999938</v>
      </c>
      <c r="P104" s="942">
        <v>1346</v>
      </c>
      <c r="Q104" s="942">
        <v>14924833.419999957</v>
      </c>
      <c r="R104" s="942">
        <v>669</v>
      </c>
      <c r="S104" s="942">
        <v>8758774.0400000084</v>
      </c>
      <c r="T104" s="943" t="s">
        <v>2081</v>
      </c>
      <c r="U104" s="942">
        <v>1050</v>
      </c>
      <c r="V104" s="942">
        <v>10647952.640051024</v>
      </c>
      <c r="W104" s="942">
        <v>352</v>
      </c>
      <c r="X104" s="942">
        <v>3292041.9400379444</v>
      </c>
      <c r="Y104" s="942"/>
      <c r="Z104" s="942"/>
      <c r="AA104" s="942"/>
      <c r="AB104" s="942"/>
    </row>
    <row r="105" spans="1:28" ht="15.75" customHeight="1" x14ac:dyDescent="0.2">
      <c r="A105" s="246" t="s">
        <v>2082</v>
      </c>
      <c r="B105" s="944"/>
      <c r="C105" s="945"/>
      <c r="D105" s="945"/>
      <c r="E105" s="945"/>
      <c r="F105" s="945"/>
      <c r="G105" s="945"/>
      <c r="H105" s="945"/>
      <c r="I105" s="945"/>
      <c r="J105" s="945"/>
      <c r="K105" s="945"/>
      <c r="L105" s="945"/>
      <c r="M105" s="945"/>
      <c r="N105" s="945"/>
      <c r="O105" s="945"/>
      <c r="P105" s="945"/>
      <c r="Q105" s="945"/>
      <c r="R105" s="945"/>
      <c r="S105" s="945"/>
      <c r="T105" s="943" t="s">
        <v>2082</v>
      </c>
      <c r="U105" s="945"/>
      <c r="V105" s="945"/>
      <c r="W105" s="945">
        <v>19</v>
      </c>
      <c r="X105" s="945">
        <v>239802.07293962358</v>
      </c>
      <c r="Y105" s="945"/>
      <c r="Z105" s="945"/>
      <c r="AA105" s="945"/>
      <c r="AB105" s="945"/>
    </row>
    <row r="106" spans="1:28" ht="15.75" customHeight="1" x14ac:dyDescent="0.2">
      <c r="A106" s="246" t="s">
        <v>2083</v>
      </c>
      <c r="B106" s="941"/>
      <c r="C106" s="942"/>
      <c r="D106" s="942"/>
      <c r="E106" s="942"/>
      <c r="F106" s="942"/>
      <c r="G106" s="942"/>
      <c r="H106" s="942"/>
      <c r="I106" s="942"/>
      <c r="J106" s="942"/>
      <c r="K106" s="942"/>
      <c r="L106" s="942"/>
      <c r="M106" s="942"/>
      <c r="N106" s="942"/>
      <c r="O106" s="942"/>
      <c r="P106" s="942"/>
      <c r="Q106" s="942"/>
      <c r="R106" s="942"/>
      <c r="S106" s="942"/>
      <c r="T106" s="943" t="s">
        <v>2083</v>
      </c>
      <c r="U106" s="942"/>
      <c r="V106" s="942"/>
      <c r="W106" s="942">
        <v>1</v>
      </c>
      <c r="X106" s="942">
        <v>62396.69</v>
      </c>
      <c r="Y106" s="942">
        <v>5</v>
      </c>
      <c r="Z106" s="942">
        <v>464397.73000061838</v>
      </c>
      <c r="AA106" s="942">
        <v>9</v>
      </c>
      <c r="AB106" s="942">
        <v>572299.58000028739</v>
      </c>
    </row>
    <row r="107" spans="1:28" ht="15.75" customHeight="1" x14ac:dyDescent="0.2">
      <c r="A107" s="244" t="s">
        <v>990</v>
      </c>
      <c r="B107" s="944">
        <v>0</v>
      </c>
      <c r="C107" s="945">
        <v>0</v>
      </c>
      <c r="D107" s="945" t="s">
        <v>112</v>
      </c>
      <c r="E107" s="945" t="s">
        <v>112</v>
      </c>
      <c r="F107" s="945" t="s">
        <v>112</v>
      </c>
      <c r="G107" s="945" t="s">
        <v>112</v>
      </c>
      <c r="H107" s="945" t="s">
        <v>112</v>
      </c>
      <c r="I107" s="945" t="s">
        <v>112</v>
      </c>
      <c r="J107" s="945" t="s">
        <v>112</v>
      </c>
      <c r="K107" s="945" t="s">
        <v>112</v>
      </c>
      <c r="L107" s="945" t="s">
        <v>112</v>
      </c>
      <c r="M107" s="945" t="s">
        <v>112</v>
      </c>
      <c r="N107" s="945" t="s">
        <v>112</v>
      </c>
      <c r="O107" s="945" t="s">
        <v>112</v>
      </c>
      <c r="P107" s="945"/>
      <c r="Q107" s="945"/>
      <c r="R107" s="945"/>
      <c r="S107" s="945"/>
      <c r="T107" s="943"/>
      <c r="U107" s="945"/>
      <c r="V107" s="945"/>
      <c r="W107" s="945"/>
      <c r="X107" s="945"/>
      <c r="Y107" s="945"/>
      <c r="Z107" s="945"/>
      <c r="AA107" s="945"/>
      <c r="AB107" s="945"/>
    </row>
    <row r="108" spans="1:28" ht="15.75" customHeight="1" x14ac:dyDescent="0.2">
      <c r="A108" s="244" t="s">
        <v>991</v>
      </c>
      <c r="B108" s="941">
        <v>0</v>
      </c>
      <c r="C108" s="942">
        <v>0</v>
      </c>
      <c r="D108" s="942" t="s">
        <v>112</v>
      </c>
      <c r="E108" s="942" t="s">
        <v>112</v>
      </c>
      <c r="F108" s="942" t="s">
        <v>112</v>
      </c>
      <c r="G108" s="942" t="s">
        <v>112</v>
      </c>
      <c r="H108" s="942" t="s">
        <v>112</v>
      </c>
      <c r="I108" s="942" t="s">
        <v>112</v>
      </c>
      <c r="J108" s="942" t="s">
        <v>112</v>
      </c>
      <c r="K108" s="942" t="s">
        <v>112</v>
      </c>
      <c r="L108" s="942" t="s">
        <v>112</v>
      </c>
      <c r="M108" s="942" t="s">
        <v>112</v>
      </c>
      <c r="N108" s="942" t="s">
        <v>112</v>
      </c>
      <c r="O108" s="942" t="s">
        <v>112</v>
      </c>
      <c r="P108" s="942"/>
      <c r="Q108" s="942"/>
      <c r="R108" s="942"/>
      <c r="S108" s="942"/>
      <c r="T108" s="943"/>
      <c r="U108" s="942"/>
      <c r="V108" s="942"/>
      <c r="W108" s="942"/>
      <c r="X108" s="942"/>
      <c r="Y108" s="942"/>
      <c r="Z108" s="942"/>
      <c r="AA108" s="942"/>
      <c r="AB108" s="942"/>
    </row>
    <row r="109" spans="1:28" ht="15.75" customHeight="1" x14ac:dyDescent="0.2">
      <c r="A109" s="244" t="s">
        <v>992</v>
      </c>
      <c r="B109" s="944">
        <v>0</v>
      </c>
      <c r="C109" s="945">
        <v>0</v>
      </c>
      <c r="D109" s="945" t="s">
        <v>112</v>
      </c>
      <c r="E109" s="945" t="s">
        <v>112</v>
      </c>
      <c r="F109" s="945">
        <v>1</v>
      </c>
      <c r="G109" s="945">
        <v>8873</v>
      </c>
      <c r="H109" s="945" t="s">
        <v>112</v>
      </c>
      <c r="I109" s="945" t="s">
        <v>112</v>
      </c>
      <c r="J109" s="945" t="s">
        <v>112</v>
      </c>
      <c r="K109" s="945" t="s">
        <v>112</v>
      </c>
      <c r="L109" s="945" t="s">
        <v>112</v>
      </c>
      <c r="M109" s="945" t="s">
        <v>112</v>
      </c>
      <c r="N109" s="945" t="s">
        <v>112</v>
      </c>
      <c r="O109" s="945" t="s">
        <v>112</v>
      </c>
      <c r="P109" s="945"/>
      <c r="Q109" s="945"/>
      <c r="R109" s="945"/>
      <c r="S109" s="945"/>
      <c r="T109" s="943"/>
      <c r="U109" s="945"/>
      <c r="V109" s="945"/>
      <c r="W109" s="945"/>
      <c r="X109" s="945"/>
      <c r="Y109" s="945"/>
      <c r="Z109" s="945"/>
      <c r="AA109" s="945"/>
      <c r="AB109" s="945"/>
    </row>
    <row r="110" spans="1:28" ht="15.75" customHeight="1" x14ac:dyDescent="0.2">
      <c r="A110" s="244" t="s">
        <v>993</v>
      </c>
      <c r="B110" s="941">
        <v>0</v>
      </c>
      <c r="C110" s="942">
        <v>0</v>
      </c>
      <c r="D110" s="942">
        <v>4</v>
      </c>
      <c r="E110" s="942">
        <v>32966.450000000004</v>
      </c>
      <c r="F110" s="942" t="s">
        <v>112</v>
      </c>
      <c r="G110" s="942" t="s">
        <v>112</v>
      </c>
      <c r="H110" s="942" t="s">
        <v>112</v>
      </c>
      <c r="I110" s="942" t="s">
        <v>112</v>
      </c>
      <c r="J110" s="942" t="s">
        <v>112</v>
      </c>
      <c r="K110" s="942" t="s">
        <v>112</v>
      </c>
      <c r="L110" s="942" t="s">
        <v>112</v>
      </c>
      <c r="M110" s="942" t="s">
        <v>112</v>
      </c>
      <c r="N110" s="942" t="s">
        <v>112</v>
      </c>
      <c r="O110" s="942" t="s">
        <v>112</v>
      </c>
      <c r="P110" s="942"/>
      <c r="Q110" s="942"/>
      <c r="R110" s="942"/>
      <c r="S110" s="942"/>
      <c r="T110" s="943"/>
      <c r="U110" s="942"/>
      <c r="V110" s="942"/>
      <c r="W110" s="942"/>
      <c r="X110" s="942"/>
      <c r="Y110" s="942"/>
      <c r="Z110" s="942"/>
      <c r="AA110" s="942"/>
      <c r="AB110" s="942"/>
    </row>
    <row r="111" spans="1:28" ht="15.75" customHeight="1" x14ac:dyDescent="0.2">
      <c r="A111" s="244" t="s">
        <v>994</v>
      </c>
      <c r="B111" s="944">
        <v>2</v>
      </c>
      <c r="C111" s="945">
        <v>14206.8</v>
      </c>
      <c r="D111" s="945" t="s">
        <v>112</v>
      </c>
      <c r="E111" s="945" t="s">
        <v>112</v>
      </c>
      <c r="F111" s="945" t="s">
        <v>112</v>
      </c>
      <c r="G111" s="945" t="s">
        <v>112</v>
      </c>
      <c r="H111" s="945" t="s">
        <v>112</v>
      </c>
      <c r="I111" s="945" t="s">
        <v>112</v>
      </c>
      <c r="J111" s="945" t="s">
        <v>112</v>
      </c>
      <c r="K111" s="945" t="s">
        <v>112</v>
      </c>
      <c r="L111" s="945" t="s">
        <v>112</v>
      </c>
      <c r="M111" s="945" t="s">
        <v>112</v>
      </c>
      <c r="N111" s="945" t="s">
        <v>112</v>
      </c>
      <c r="O111" s="945" t="s">
        <v>112</v>
      </c>
      <c r="P111" s="945"/>
      <c r="Q111" s="945"/>
      <c r="R111" s="945"/>
      <c r="S111" s="945"/>
      <c r="T111" s="943"/>
      <c r="U111" s="945"/>
      <c r="V111" s="945"/>
      <c r="W111" s="945"/>
      <c r="X111" s="945"/>
      <c r="Y111" s="945"/>
      <c r="Z111" s="945"/>
      <c r="AA111" s="945"/>
      <c r="AB111" s="945"/>
    </row>
    <row r="112" spans="1:28" ht="15.75" customHeight="1" x14ac:dyDescent="0.2">
      <c r="A112" s="244" t="s">
        <v>995</v>
      </c>
      <c r="B112" s="941">
        <v>0</v>
      </c>
      <c r="C112" s="942">
        <v>0</v>
      </c>
      <c r="D112" s="942">
        <v>8</v>
      </c>
      <c r="E112" s="942">
        <v>98080.800000000017</v>
      </c>
      <c r="F112" s="942">
        <v>16</v>
      </c>
      <c r="G112" s="942">
        <v>196084.11</v>
      </c>
      <c r="H112" s="942">
        <v>1</v>
      </c>
      <c r="I112" s="942">
        <v>36850</v>
      </c>
      <c r="J112" s="942" t="s">
        <v>112</v>
      </c>
      <c r="K112" s="942" t="s">
        <v>112</v>
      </c>
      <c r="L112" s="942" t="s">
        <v>112</v>
      </c>
      <c r="M112" s="942" t="s">
        <v>112</v>
      </c>
      <c r="N112" s="942" t="s">
        <v>112</v>
      </c>
      <c r="O112" s="942" t="s">
        <v>112</v>
      </c>
      <c r="P112" s="942">
        <v>1</v>
      </c>
      <c r="Q112" s="942">
        <v>15500</v>
      </c>
      <c r="R112" s="942">
        <v>1</v>
      </c>
      <c r="S112" s="942">
        <v>31042.5</v>
      </c>
      <c r="T112" s="943"/>
      <c r="U112" s="942"/>
      <c r="V112" s="942"/>
      <c r="W112" s="942"/>
      <c r="X112" s="942"/>
      <c r="Y112" s="942"/>
      <c r="Z112" s="942"/>
      <c r="AA112" s="942"/>
      <c r="AB112" s="942"/>
    </row>
    <row r="113" spans="1:28" ht="15.75" customHeight="1" x14ac:dyDescent="0.2">
      <c r="A113" s="246" t="s">
        <v>2084</v>
      </c>
      <c r="B113" s="944"/>
      <c r="C113" s="945"/>
      <c r="D113" s="945"/>
      <c r="E113" s="945"/>
      <c r="F113" s="945"/>
      <c r="G113" s="945"/>
      <c r="H113" s="945"/>
      <c r="I113" s="945"/>
      <c r="J113" s="945"/>
      <c r="K113" s="945"/>
      <c r="L113" s="945"/>
      <c r="M113" s="945"/>
      <c r="N113" s="945"/>
      <c r="O113" s="945"/>
      <c r="P113" s="945"/>
      <c r="Q113" s="945"/>
      <c r="R113" s="945"/>
      <c r="S113" s="945"/>
      <c r="T113" s="943" t="s">
        <v>2084</v>
      </c>
      <c r="U113" s="945"/>
      <c r="V113" s="945"/>
      <c r="W113" s="945">
        <v>28</v>
      </c>
      <c r="X113" s="945">
        <v>1240604.9299923747</v>
      </c>
      <c r="Y113" s="945">
        <v>47</v>
      </c>
      <c r="Z113" s="945">
        <v>1697066.9499984425</v>
      </c>
      <c r="AA113" s="945">
        <v>36</v>
      </c>
      <c r="AB113" s="945">
        <v>1144079.970007892</v>
      </c>
    </row>
    <row r="114" spans="1:28" ht="15.75" customHeight="1" x14ac:dyDescent="0.2">
      <c r="A114" s="244" t="s">
        <v>996</v>
      </c>
      <c r="B114" s="941">
        <v>0</v>
      </c>
      <c r="C114" s="942">
        <v>0</v>
      </c>
      <c r="D114" s="942" t="s">
        <v>112</v>
      </c>
      <c r="E114" s="942" t="s">
        <v>112</v>
      </c>
      <c r="F114" s="942" t="s">
        <v>112</v>
      </c>
      <c r="G114" s="942" t="s">
        <v>112</v>
      </c>
      <c r="H114" s="942" t="s">
        <v>112</v>
      </c>
      <c r="I114" s="942" t="s">
        <v>112</v>
      </c>
      <c r="J114" s="942" t="s">
        <v>112</v>
      </c>
      <c r="K114" s="942" t="s">
        <v>112</v>
      </c>
      <c r="L114" s="942" t="s">
        <v>112</v>
      </c>
      <c r="M114" s="942" t="s">
        <v>112</v>
      </c>
      <c r="N114" s="942" t="s">
        <v>112</v>
      </c>
      <c r="O114" s="942" t="s">
        <v>112</v>
      </c>
      <c r="P114" s="942"/>
      <c r="Q114" s="942"/>
      <c r="R114" s="942"/>
      <c r="S114" s="942"/>
      <c r="T114" s="943"/>
      <c r="U114" s="942"/>
      <c r="V114" s="942"/>
      <c r="W114" s="942"/>
      <c r="X114" s="942"/>
      <c r="Y114" s="942"/>
      <c r="Z114" s="942"/>
      <c r="AA114" s="942"/>
      <c r="AB114" s="942"/>
    </row>
    <row r="115" spans="1:28" ht="15.75" customHeight="1" x14ac:dyDescent="0.2">
      <c r="A115" s="244" t="s">
        <v>997</v>
      </c>
      <c r="B115" s="944">
        <v>0</v>
      </c>
      <c r="C115" s="945">
        <v>0</v>
      </c>
      <c r="D115" s="945" t="s">
        <v>112</v>
      </c>
      <c r="E115" s="945" t="s">
        <v>112</v>
      </c>
      <c r="F115" s="945" t="s">
        <v>112</v>
      </c>
      <c r="G115" s="945" t="s">
        <v>112</v>
      </c>
      <c r="H115" s="945" t="s">
        <v>112</v>
      </c>
      <c r="I115" s="945" t="s">
        <v>112</v>
      </c>
      <c r="J115" s="945" t="s">
        <v>112</v>
      </c>
      <c r="K115" s="945" t="s">
        <v>112</v>
      </c>
      <c r="L115" s="945" t="s">
        <v>112</v>
      </c>
      <c r="M115" s="945" t="s">
        <v>112</v>
      </c>
      <c r="N115" s="945" t="s">
        <v>112</v>
      </c>
      <c r="O115" s="945" t="s">
        <v>112</v>
      </c>
      <c r="P115" s="945">
        <v>1</v>
      </c>
      <c r="Q115" s="945">
        <v>30280</v>
      </c>
      <c r="R115" s="945">
        <v>2</v>
      </c>
      <c r="S115" s="945">
        <v>31204</v>
      </c>
      <c r="T115" s="943" t="s">
        <v>2085</v>
      </c>
      <c r="U115" s="945">
        <v>5</v>
      </c>
      <c r="V115" s="945">
        <v>147597.75</v>
      </c>
      <c r="W115" s="945">
        <v>3</v>
      </c>
      <c r="X115" s="945">
        <v>102227.19999913211</v>
      </c>
      <c r="Y115" s="945"/>
      <c r="Z115" s="945"/>
      <c r="AA115" s="945"/>
      <c r="AB115" s="945"/>
    </row>
    <row r="116" spans="1:28" ht="15.75" customHeight="1" x14ac:dyDescent="0.2">
      <c r="A116" s="244" t="s">
        <v>998</v>
      </c>
      <c r="B116" s="941">
        <v>0</v>
      </c>
      <c r="C116" s="942">
        <v>0</v>
      </c>
      <c r="D116" s="942" t="s">
        <v>112</v>
      </c>
      <c r="E116" s="942" t="s">
        <v>112</v>
      </c>
      <c r="F116" s="942" t="s">
        <v>112</v>
      </c>
      <c r="G116" s="942" t="s">
        <v>112</v>
      </c>
      <c r="H116" s="942">
        <v>1</v>
      </c>
      <c r="I116" s="942">
        <v>38919.19</v>
      </c>
      <c r="J116" s="942" t="s">
        <v>112</v>
      </c>
      <c r="K116" s="942" t="s">
        <v>112</v>
      </c>
      <c r="L116" s="942" t="s">
        <v>112</v>
      </c>
      <c r="M116" s="942" t="s">
        <v>112</v>
      </c>
      <c r="N116" s="942" t="s">
        <v>112</v>
      </c>
      <c r="O116" s="942" t="s">
        <v>112</v>
      </c>
      <c r="P116" s="942"/>
      <c r="Q116" s="942"/>
      <c r="R116" s="942">
        <v>12</v>
      </c>
      <c r="S116" s="942">
        <v>248436.66000000003</v>
      </c>
      <c r="T116" s="943"/>
      <c r="U116" s="942"/>
      <c r="V116" s="942"/>
      <c r="W116" s="942"/>
      <c r="X116" s="942"/>
      <c r="Y116" s="942"/>
      <c r="Z116" s="942"/>
      <c r="AA116" s="942"/>
      <c r="AB116" s="942"/>
    </row>
    <row r="117" spans="1:28" ht="15.75" customHeight="1" x14ac:dyDescent="0.2">
      <c r="A117" s="244" t="s">
        <v>999</v>
      </c>
      <c r="B117" s="944">
        <v>4</v>
      </c>
      <c r="C117" s="945">
        <v>1036544.6</v>
      </c>
      <c r="D117" s="945" t="s">
        <v>112</v>
      </c>
      <c r="E117" s="945" t="s">
        <v>112</v>
      </c>
      <c r="F117" s="945" t="s">
        <v>112</v>
      </c>
      <c r="G117" s="945" t="s">
        <v>112</v>
      </c>
      <c r="H117" s="945" t="s">
        <v>112</v>
      </c>
      <c r="I117" s="945" t="s">
        <v>112</v>
      </c>
      <c r="J117" s="945" t="s">
        <v>112</v>
      </c>
      <c r="K117" s="945" t="s">
        <v>112</v>
      </c>
      <c r="L117" s="945" t="s">
        <v>112</v>
      </c>
      <c r="M117" s="945" t="s">
        <v>112</v>
      </c>
      <c r="N117" s="945" t="s">
        <v>112</v>
      </c>
      <c r="O117" s="945" t="s">
        <v>112</v>
      </c>
      <c r="P117" s="945">
        <v>1</v>
      </c>
      <c r="Q117" s="945">
        <v>318495.05</v>
      </c>
      <c r="R117" s="945"/>
      <c r="S117" s="945"/>
      <c r="T117" s="943" t="s">
        <v>2086</v>
      </c>
      <c r="U117" s="945">
        <v>13</v>
      </c>
      <c r="V117" s="945">
        <v>1413100</v>
      </c>
      <c r="W117" s="945">
        <v>4</v>
      </c>
      <c r="X117" s="945">
        <v>2898113.3617764143</v>
      </c>
      <c r="Y117" s="945"/>
      <c r="Z117" s="945"/>
      <c r="AA117" s="945"/>
      <c r="AB117" s="945"/>
    </row>
    <row r="118" spans="1:28" ht="15.75" customHeight="1" x14ac:dyDescent="0.2">
      <c r="A118" s="246" t="s">
        <v>2087</v>
      </c>
      <c r="B118" s="941"/>
      <c r="C118" s="942"/>
      <c r="D118" s="942"/>
      <c r="E118" s="942"/>
      <c r="F118" s="942"/>
      <c r="G118" s="942"/>
      <c r="H118" s="942"/>
      <c r="I118" s="942"/>
      <c r="J118" s="942"/>
      <c r="K118" s="942"/>
      <c r="L118" s="942"/>
      <c r="M118" s="942"/>
      <c r="N118" s="942"/>
      <c r="O118" s="942"/>
      <c r="P118" s="942"/>
      <c r="Q118" s="942"/>
      <c r="R118" s="942"/>
      <c r="S118" s="942"/>
      <c r="T118" s="943" t="s">
        <v>2087</v>
      </c>
      <c r="U118" s="942"/>
      <c r="V118" s="942"/>
      <c r="W118" s="942"/>
      <c r="X118" s="942"/>
      <c r="Y118" s="942"/>
      <c r="Z118" s="942"/>
      <c r="AA118" s="942">
        <v>3</v>
      </c>
      <c r="AB118" s="942">
        <v>634449.19999954605</v>
      </c>
    </row>
    <row r="119" spans="1:28" ht="15.75" customHeight="1" x14ac:dyDescent="0.2">
      <c r="A119" s="246" t="s">
        <v>2088</v>
      </c>
      <c r="B119" s="944"/>
      <c r="C119" s="945"/>
      <c r="D119" s="945"/>
      <c r="E119" s="945"/>
      <c r="F119" s="945"/>
      <c r="G119" s="945"/>
      <c r="H119" s="945"/>
      <c r="I119" s="945"/>
      <c r="J119" s="945"/>
      <c r="K119" s="945"/>
      <c r="L119" s="945"/>
      <c r="M119" s="945"/>
      <c r="N119" s="945"/>
      <c r="O119" s="945"/>
      <c r="P119" s="945"/>
      <c r="Q119" s="945"/>
      <c r="R119" s="945"/>
      <c r="S119" s="945"/>
      <c r="T119" s="943" t="s">
        <v>2088</v>
      </c>
      <c r="U119" s="945"/>
      <c r="V119" s="945"/>
      <c r="W119" s="945"/>
      <c r="X119" s="945"/>
      <c r="Y119" s="945">
        <v>1</v>
      </c>
      <c r="Z119" s="945">
        <v>442635</v>
      </c>
      <c r="AA119" s="945">
        <v>2</v>
      </c>
      <c r="AB119" s="945">
        <v>1068194.9400000242</v>
      </c>
    </row>
    <row r="120" spans="1:28" ht="15.75" customHeight="1" x14ac:dyDescent="0.2">
      <c r="A120" s="244" t="s">
        <v>1000</v>
      </c>
      <c r="B120" s="941">
        <v>5</v>
      </c>
      <c r="C120" s="942">
        <v>207389.69999999998</v>
      </c>
      <c r="D120" s="942" t="s">
        <v>112</v>
      </c>
      <c r="E120" s="942" t="s">
        <v>112</v>
      </c>
      <c r="F120" s="942" t="s">
        <v>112</v>
      </c>
      <c r="G120" s="942" t="s">
        <v>112</v>
      </c>
      <c r="H120" s="942" t="s">
        <v>112</v>
      </c>
      <c r="I120" s="942" t="s">
        <v>112</v>
      </c>
      <c r="J120" s="942" t="s">
        <v>112</v>
      </c>
      <c r="K120" s="942" t="s">
        <v>112</v>
      </c>
      <c r="L120" s="942">
        <v>3</v>
      </c>
      <c r="M120" s="942">
        <v>72028.240000000005</v>
      </c>
      <c r="N120" s="942" t="s">
        <v>112</v>
      </c>
      <c r="O120" s="942" t="s">
        <v>112</v>
      </c>
      <c r="P120" s="942">
        <v>1</v>
      </c>
      <c r="Q120" s="942">
        <v>172504.95</v>
      </c>
      <c r="R120" s="942"/>
      <c r="S120" s="942"/>
      <c r="T120" s="943" t="s">
        <v>2089</v>
      </c>
      <c r="U120" s="942">
        <v>2</v>
      </c>
      <c r="V120" s="942">
        <v>119719.46</v>
      </c>
      <c r="W120" s="942"/>
      <c r="X120" s="942"/>
      <c r="Y120" s="942">
        <v>1</v>
      </c>
      <c r="Z120" s="942">
        <v>79323.7499996603</v>
      </c>
      <c r="AA120" s="942">
        <v>1</v>
      </c>
      <c r="AB120" s="942">
        <v>31003.419999891001</v>
      </c>
    </row>
    <row r="121" spans="1:28" ht="15.75" customHeight="1" x14ac:dyDescent="0.2">
      <c r="A121" s="244" t="s">
        <v>1001</v>
      </c>
      <c r="B121" s="944">
        <v>0</v>
      </c>
      <c r="C121" s="945">
        <v>0</v>
      </c>
      <c r="D121" s="945" t="s">
        <v>112</v>
      </c>
      <c r="E121" s="945" t="s">
        <v>112</v>
      </c>
      <c r="F121" s="945" t="s">
        <v>112</v>
      </c>
      <c r="G121" s="945" t="s">
        <v>112</v>
      </c>
      <c r="H121" s="945" t="s">
        <v>112</v>
      </c>
      <c r="I121" s="945" t="s">
        <v>112</v>
      </c>
      <c r="J121" s="945" t="s">
        <v>112</v>
      </c>
      <c r="K121" s="945" t="s">
        <v>112</v>
      </c>
      <c r="L121" s="945" t="s">
        <v>112</v>
      </c>
      <c r="M121" s="945" t="s">
        <v>112</v>
      </c>
      <c r="N121" s="945" t="s">
        <v>112</v>
      </c>
      <c r="O121" s="945" t="s">
        <v>112</v>
      </c>
      <c r="P121" s="945"/>
      <c r="Q121" s="945"/>
      <c r="R121" s="945">
        <v>1</v>
      </c>
      <c r="S121" s="945">
        <v>151279.24</v>
      </c>
      <c r="T121" s="943"/>
      <c r="U121" s="945"/>
      <c r="V121" s="945"/>
      <c r="W121" s="945"/>
      <c r="X121" s="945"/>
      <c r="Y121" s="945"/>
      <c r="Z121" s="945"/>
      <c r="AA121" s="945"/>
      <c r="AB121" s="945"/>
    </row>
    <row r="122" spans="1:28" ht="15.75" customHeight="1" x14ac:dyDescent="0.2">
      <c r="A122" s="244" t="s">
        <v>1002</v>
      </c>
      <c r="B122" s="941">
        <v>0</v>
      </c>
      <c r="C122" s="942">
        <v>0</v>
      </c>
      <c r="D122" s="942" t="s">
        <v>112</v>
      </c>
      <c r="E122" s="942" t="s">
        <v>112</v>
      </c>
      <c r="F122" s="942" t="s">
        <v>112</v>
      </c>
      <c r="G122" s="942" t="s">
        <v>112</v>
      </c>
      <c r="H122" s="942" t="s">
        <v>112</v>
      </c>
      <c r="I122" s="942" t="s">
        <v>112</v>
      </c>
      <c r="J122" s="942">
        <v>1</v>
      </c>
      <c r="K122" s="942">
        <v>242567.19</v>
      </c>
      <c r="L122" s="942" t="s">
        <v>112</v>
      </c>
      <c r="M122" s="942" t="s">
        <v>112</v>
      </c>
      <c r="N122" s="942" t="s">
        <v>112</v>
      </c>
      <c r="O122" s="942" t="s">
        <v>112</v>
      </c>
      <c r="P122" s="942">
        <v>1</v>
      </c>
      <c r="Q122" s="942">
        <v>3415.32</v>
      </c>
      <c r="R122" s="942">
        <v>2</v>
      </c>
      <c r="S122" s="942">
        <v>947217.1</v>
      </c>
      <c r="T122" s="943" t="s">
        <v>2090</v>
      </c>
      <c r="U122" s="942">
        <v>5</v>
      </c>
      <c r="V122" s="942">
        <v>2749007.960000379</v>
      </c>
      <c r="W122" s="942"/>
      <c r="X122" s="942"/>
      <c r="Y122" s="942">
        <v>3</v>
      </c>
      <c r="Z122" s="942">
        <v>413590.41000103101</v>
      </c>
      <c r="AA122" s="942"/>
      <c r="AB122" s="942"/>
    </row>
    <row r="123" spans="1:28" ht="15.75" customHeight="1" x14ac:dyDescent="0.2">
      <c r="A123" s="247" t="s">
        <v>1003</v>
      </c>
      <c r="B123" s="944">
        <v>12</v>
      </c>
      <c r="C123" s="945">
        <v>770019.80000000016</v>
      </c>
      <c r="D123" s="945" t="s">
        <v>112</v>
      </c>
      <c r="E123" s="945" t="s">
        <v>112</v>
      </c>
      <c r="F123" s="945" t="s">
        <v>112</v>
      </c>
      <c r="G123" s="945" t="s">
        <v>112</v>
      </c>
      <c r="H123" s="945" t="s">
        <v>112</v>
      </c>
      <c r="I123" s="945" t="s">
        <v>112</v>
      </c>
      <c r="J123" s="945">
        <v>1</v>
      </c>
      <c r="K123" s="945">
        <v>64685.08</v>
      </c>
      <c r="L123" s="945">
        <v>24</v>
      </c>
      <c r="M123" s="945">
        <v>1655510.0200000003</v>
      </c>
      <c r="N123" s="945" t="s">
        <v>112</v>
      </c>
      <c r="O123" s="945" t="s">
        <v>112</v>
      </c>
      <c r="P123" s="945">
        <v>40</v>
      </c>
      <c r="Q123" s="945">
        <v>2594538.2999999998</v>
      </c>
      <c r="R123" s="945">
        <v>26</v>
      </c>
      <c r="S123" s="945">
        <v>1670164.03</v>
      </c>
      <c r="T123" s="943" t="s">
        <v>2091</v>
      </c>
      <c r="U123" s="945">
        <v>13</v>
      </c>
      <c r="V123" s="945">
        <v>901961.95</v>
      </c>
      <c r="W123" s="945">
        <v>16</v>
      </c>
      <c r="X123" s="945">
        <v>1399418.7299972051</v>
      </c>
      <c r="Y123" s="945">
        <v>8</v>
      </c>
      <c r="Z123" s="945">
        <v>463629.67000098334</v>
      </c>
      <c r="AA123" s="945">
        <v>24</v>
      </c>
      <c r="AB123" s="945">
        <v>1944902.5807777359</v>
      </c>
    </row>
    <row r="124" spans="1:28" ht="15.75" customHeight="1" x14ac:dyDescent="0.2">
      <c r="A124" s="247" t="s">
        <v>1004</v>
      </c>
      <c r="B124" s="941">
        <v>0</v>
      </c>
      <c r="C124" s="942">
        <v>0</v>
      </c>
      <c r="D124" s="942" t="s">
        <v>112</v>
      </c>
      <c r="E124" s="942" t="s">
        <v>112</v>
      </c>
      <c r="F124" s="942" t="s">
        <v>112</v>
      </c>
      <c r="G124" s="942" t="s">
        <v>112</v>
      </c>
      <c r="H124" s="942" t="s">
        <v>112</v>
      </c>
      <c r="I124" s="942" t="s">
        <v>112</v>
      </c>
      <c r="J124" s="942" t="s">
        <v>112</v>
      </c>
      <c r="K124" s="942" t="s">
        <v>112</v>
      </c>
      <c r="L124" s="942" t="s">
        <v>112</v>
      </c>
      <c r="M124" s="942" t="s">
        <v>112</v>
      </c>
      <c r="N124" s="942" t="s">
        <v>112</v>
      </c>
      <c r="O124" s="942" t="s">
        <v>112</v>
      </c>
      <c r="P124" s="942"/>
      <c r="Q124" s="942"/>
      <c r="R124" s="942"/>
      <c r="S124" s="942"/>
      <c r="T124" s="943"/>
      <c r="U124" s="942"/>
      <c r="V124" s="942"/>
      <c r="W124" s="942"/>
      <c r="X124" s="942"/>
      <c r="Y124" s="942"/>
      <c r="Z124" s="942"/>
      <c r="AA124" s="942"/>
      <c r="AB124" s="942"/>
    </row>
    <row r="125" spans="1:28" ht="15.75" customHeight="1" x14ac:dyDescent="0.2">
      <c r="A125" s="247" t="s">
        <v>1005</v>
      </c>
      <c r="B125" s="944">
        <v>5</v>
      </c>
      <c r="C125" s="945">
        <v>310688</v>
      </c>
      <c r="D125" s="945" t="s">
        <v>112</v>
      </c>
      <c r="E125" s="945" t="s">
        <v>112</v>
      </c>
      <c r="F125" s="945" t="s">
        <v>112</v>
      </c>
      <c r="G125" s="945" t="s">
        <v>112</v>
      </c>
      <c r="H125" s="945" t="s">
        <v>112</v>
      </c>
      <c r="I125" s="945" t="s">
        <v>112</v>
      </c>
      <c r="J125" s="945" t="s">
        <v>112</v>
      </c>
      <c r="K125" s="945" t="s">
        <v>112</v>
      </c>
      <c r="L125" s="945" t="s">
        <v>112</v>
      </c>
      <c r="M125" s="945" t="s">
        <v>112</v>
      </c>
      <c r="N125" s="945" t="s">
        <v>112</v>
      </c>
      <c r="O125" s="945" t="s">
        <v>112</v>
      </c>
      <c r="P125" s="945">
        <v>1</v>
      </c>
      <c r="Q125" s="945">
        <v>16302.54</v>
      </c>
      <c r="R125" s="945"/>
      <c r="S125" s="945"/>
      <c r="T125" s="943"/>
      <c r="U125" s="945"/>
      <c r="V125" s="945"/>
      <c r="W125" s="945"/>
      <c r="X125" s="945"/>
      <c r="Y125" s="945"/>
      <c r="Z125" s="945"/>
      <c r="AA125" s="945"/>
      <c r="AB125" s="945"/>
    </row>
    <row r="126" spans="1:28" ht="15.75" customHeight="1" x14ac:dyDescent="0.2">
      <c r="A126" s="247" t="s">
        <v>1006</v>
      </c>
      <c r="B126" s="941">
        <v>1</v>
      </c>
      <c r="C126" s="942">
        <v>23109</v>
      </c>
      <c r="D126" s="942" t="s">
        <v>112</v>
      </c>
      <c r="E126" s="942" t="s">
        <v>112</v>
      </c>
      <c r="F126" s="942" t="s">
        <v>112</v>
      </c>
      <c r="G126" s="942" t="s">
        <v>112</v>
      </c>
      <c r="H126" s="942" t="s">
        <v>112</v>
      </c>
      <c r="I126" s="942" t="s">
        <v>112</v>
      </c>
      <c r="J126" s="942">
        <v>6</v>
      </c>
      <c r="K126" s="942">
        <v>313264.98</v>
      </c>
      <c r="L126" s="942">
        <v>37</v>
      </c>
      <c r="M126" s="942">
        <v>1502568.3099999991</v>
      </c>
      <c r="N126" s="942" t="s">
        <v>112</v>
      </c>
      <c r="O126" s="942" t="s">
        <v>112</v>
      </c>
      <c r="P126" s="942">
        <v>24</v>
      </c>
      <c r="Q126" s="942">
        <v>1011153.2100000002</v>
      </c>
      <c r="R126" s="942">
        <v>83</v>
      </c>
      <c r="S126" s="942">
        <v>3693055.3200000017</v>
      </c>
      <c r="T126" s="943" t="s">
        <v>2092</v>
      </c>
      <c r="U126" s="942">
        <v>28</v>
      </c>
      <c r="V126" s="942">
        <v>1130246.0800003135</v>
      </c>
      <c r="W126" s="942">
        <v>16</v>
      </c>
      <c r="X126" s="942">
        <v>938890.67000207515</v>
      </c>
      <c r="Y126" s="942">
        <v>21</v>
      </c>
      <c r="Z126" s="245">
        <v>6376159.0299982047</v>
      </c>
      <c r="AA126" s="245">
        <v>14</v>
      </c>
      <c r="AB126" s="245">
        <v>1582291.8199740192</v>
      </c>
    </row>
    <row r="127" spans="1:28" ht="15.75" customHeight="1" x14ac:dyDescent="0.2">
      <c r="A127" s="247" t="s">
        <v>36</v>
      </c>
      <c r="B127" s="938">
        <f t="shared" ref="B127:S127" si="0">SUM(B6:B126)</f>
        <v>27782</v>
      </c>
      <c r="C127" s="248">
        <f t="shared" si="0"/>
        <v>493869618.59999961</v>
      </c>
      <c r="D127" s="248">
        <f t="shared" si="0"/>
        <v>25017</v>
      </c>
      <c r="E127" s="248">
        <f t="shared" si="0"/>
        <v>426931873.83000088</v>
      </c>
      <c r="F127" s="248">
        <f t="shared" si="0"/>
        <v>31393</v>
      </c>
      <c r="G127" s="248">
        <f t="shared" si="0"/>
        <v>539902798.60999811</v>
      </c>
      <c r="H127" s="248">
        <f t="shared" si="0"/>
        <v>24715</v>
      </c>
      <c r="I127" s="248">
        <f t="shared" si="0"/>
        <v>476719602.86000091</v>
      </c>
      <c r="J127" s="248">
        <f t="shared" si="0"/>
        <v>18612</v>
      </c>
      <c r="K127" s="248">
        <f t="shared" si="0"/>
        <v>366123786.11999947</v>
      </c>
      <c r="L127" s="248">
        <f t="shared" si="0"/>
        <v>27051</v>
      </c>
      <c r="M127" s="248">
        <f t="shared" si="0"/>
        <v>506258253.44000131</v>
      </c>
      <c r="N127" s="248">
        <f t="shared" si="0"/>
        <v>34757</v>
      </c>
      <c r="O127" s="248">
        <f t="shared" si="0"/>
        <v>634849410.55000627</v>
      </c>
      <c r="P127" s="248">
        <f t="shared" si="0"/>
        <v>27371</v>
      </c>
      <c r="Q127" s="248">
        <f t="shared" si="0"/>
        <v>458964712.42999899</v>
      </c>
      <c r="R127" s="248">
        <f t="shared" si="0"/>
        <v>21008</v>
      </c>
      <c r="S127" s="248">
        <f t="shared" si="0"/>
        <v>344874013.28000122</v>
      </c>
      <c r="T127" s="249" t="s">
        <v>2093</v>
      </c>
      <c r="U127" s="248">
        <v>29269</v>
      </c>
      <c r="V127" s="248">
        <v>530905523.81528842</v>
      </c>
      <c r="W127" s="248">
        <v>35749</v>
      </c>
      <c r="X127" s="248">
        <v>672055423.4872607</v>
      </c>
      <c r="Y127" s="248">
        <v>31402</v>
      </c>
      <c r="Z127" s="248">
        <v>677194382.28143907</v>
      </c>
      <c r="AA127" s="248">
        <v>36718</v>
      </c>
      <c r="AB127" s="248">
        <v>804518966.6812799</v>
      </c>
    </row>
    <row r="128" spans="1:28" ht="15.75" customHeight="1" x14ac:dyDescent="0.2"/>
    <row r="129" spans="1:3" ht="15.75" customHeight="1" x14ac:dyDescent="0.2"/>
    <row r="130" spans="1:3" ht="15.75" customHeight="1" x14ac:dyDescent="0.2"/>
    <row r="131" spans="1:3" ht="15.75" customHeight="1" x14ac:dyDescent="0.2"/>
    <row r="132" spans="1:3" ht="15.75" customHeight="1" x14ac:dyDescent="0.2"/>
    <row r="133" spans="1:3" ht="15.75" customHeight="1" x14ac:dyDescent="0.2"/>
    <row r="134" spans="1:3" ht="15.75" customHeight="1" x14ac:dyDescent="0.2"/>
    <row r="135" spans="1:3" ht="15.75" customHeight="1" x14ac:dyDescent="0.2"/>
    <row r="136" spans="1:3" ht="15.75" customHeight="1" x14ac:dyDescent="0.2"/>
    <row r="137" spans="1:3" ht="15.75" customHeight="1" x14ac:dyDescent="0.2"/>
    <row r="138" spans="1:3" ht="15.75" customHeight="1" x14ac:dyDescent="0.2"/>
    <row r="139" spans="1:3" ht="15.75" customHeight="1" x14ac:dyDescent="0.2"/>
    <row r="140" spans="1:3" ht="15.75" customHeight="1" x14ac:dyDescent="0.2"/>
    <row r="141" spans="1:3" ht="15.75" customHeight="1" x14ac:dyDescent="0.2">
      <c r="A141" s="39">
        <v>2012</v>
      </c>
      <c r="B141" s="940">
        <v>55218</v>
      </c>
      <c r="C141" s="39">
        <v>54864</v>
      </c>
    </row>
    <row r="142" spans="1:3" ht="15.75" customHeight="1" x14ac:dyDescent="0.2">
      <c r="A142" s="39">
        <v>2013</v>
      </c>
      <c r="B142" s="940">
        <v>63376</v>
      </c>
      <c r="C142" s="39">
        <v>63360</v>
      </c>
    </row>
    <row r="143" spans="1:3" ht="15.75" customHeight="1" x14ac:dyDescent="0.2">
      <c r="A143" s="39">
        <v>2014</v>
      </c>
      <c r="B143" s="940">
        <v>63844</v>
      </c>
      <c r="C143" s="39">
        <v>63840</v>
      </c>
    </row>
    <row r="144" spans="1:3" ht="15.75" customHeight="1" x14ac:dyDescent="0.2">
      <c r="A144" s="39">
        <v>2015</v>
      </c>
      <c r="B144" s="940">
        <v>57129</v>
      </c>
      <c r="C144" s="39">
        <v>57129</v>
      </c>
    </row>
    <row r="145" spans="1:3" ht="15.75" customHeight="1" x14ac:dyDescent="0.2">
      <c r="A145" s="39">
        <v>2016</v>
      </c>
      <c r="B145" s="940">
        <v>56720</v>
      </c>
      <c r="C145" s="39">
        <v>56720</v>
      </c>
    </row>
    <row r="146" spans="1:3" ht="15.75" customHeight="1" x14ac:dyDescent="0.2">
      <c r="A146" s="39">
        <v>2017</v>
      </c>
      <c r="B146" s="940">
        <v>66580</v>
      </c>
      <c r="C146" s="39">
        <v>66580</v>
      </c>
    </row>
    <row r="147" spans="1:3" ht="15.75" customHeight="1" x14ac:dyDescent="0.2">
      <c r="A147" s="39">
        <v>2018</v>
      </c>
      <c r="B147" s="940">
        <v>73566</v>
      </c>
      <c r="C147" s="39">
        <v>73566</v>
      </c>
    </row>
    <row r="148" spans="1:3" ht="15.75" customHeight="1" x14ac:dyDescent="0.2"/>
    <row r="149" spans="1:3" ht="15.75" customHeight="1" x14ac:dyDescent="0.2"/>
    <row r="150" spans="1:3" ht="15.75" customHeight="1" x14ac:dyDescent="0.2"/>
    <row r="151" spans="1:3" ht="15.75" customHeight="1" x14ac:dyDescent="0.2"/>
    <row r="152" spans="1:3" ht="15.75" customHeight="1" x14ac:dyDescent="0.2"/>
    <row r="153" spans="1:3" ht="15.75" customHeight="1" x14ac:dyDescent="0.2"/>
    <row r="154" spans="1:3" ht="15.75" customHeight="1" x14ac:dyDescent="0.2"/>
    <row r="155" spans="1:3" ht="15.75" customHeight="1" x14ac:dyDescent="0.2"/>
    <row r="156" spans="1:3" ht="15.75" customHeight="1" x14ac:dyDescent="0.2"/>
    <row r="157" spans="1:3" ht="15.75" customHeight="1" x14ac:dyDescent="0.2"/>
    <row r="158" spans="1:3" ht="15.75" customHeight="1" x14ac:dyDescent="0.2"/>
    <row r="159" spans="1:3" ht="15.75" customHeight="1" x14ac:dyDescent="0.2"/>
    <row r="160" spans="1:3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</sheetData>
  <mergeCells count="41">
    <mergeCell ref="R3:S3"/>
    <mergeCell ref="B3:C3"/>
    <mergeCell ref="A2:AB2"/>
    <mergeCell ref="N3:O3"/>
    <mergeCell ref="P3:Q3"/>
    <mergeCell ref="D3:E3"/>
    <mergeCell ref="F3:G3"/>
    <mergeCell ref="H3:I3"/>
    <mergeCell ref="J3:K3"/>
    <mergeCell ref="L3:M3"/>
    <mergeCell ref="U3:V3"/>
    <mergeCell ref="A4:A5"/>
    <mergeCell ref="B4:B5"/>
    <mergeCell ref="C4:C5"/>
    <mergeCell ref="D4:D5"/>
    <mergeCell ref="E4:E5"/>
    <mergeCell ref="F4:F5"/>
    <mergeCell ref="N4:N5"/>
    <mergeCell ref="O4:O5"/>
    <mergeCell ref="P4:P5"/>
    <mergeCell ref="Q4:Q5"/>
    <mergeCell ref="R4:R5"/>
    <mergeCell ref="S4:S5"/>
    <mergeCell ref="G4:G5"/>
    <mergeCell ref="H4:H5"/>
    <mergeCell ref="I4:I5"/>
    <mergeCell ref="J4:J5"/>
    <mergeCell ref="K4:K5"/>
    <mergeCell ref="L4:L5"/>
    <mergeCell ref="M4:M5"/>
    <mergeCell ref="U4:U5"/>
    <mergeCell ref="V4:V5"/>
    <mergeCell ref="W3:X3"/>
    <mergeCell ref="Y3:Z3"/>
    <mergeCell ref="AA3:AB3"/>
    <mergeCell ref="W4:W5"/>
    <mergeCell ref="X4:X5"/>
    <mergeCell ref="Y4:Y5"/>
    <mergeCell ref="Z4:Z5"/>
    <mergeCell ref="AA4:AA5"/>
    <mergeCell ref="AB4:AB5"/>
  </mergeCells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J1000"/>
  <sheetViews>
    <sheetView workbookViewId="0">
      <selection sqref="A1:E1"/>
    </sheetView>
  </sheetViews>
  <sheetFormatPr baseColWidth="10" defaultColWidth="14.42578125" defaultRowHeight="15" customHeight="1" x14ac:dyDescent="0.25"/>
  <cols>
    <col min="1" max="1" width="3" customWidth="1"/>
    <col min="2" max="2" width="11.140625" customWidth="1"/>
    <col min="3" max="3" width="10.7109375" customWidth="1"/>
    <col min="4" max="4" width="51.85546875" customWidth="1"/>
    <col min="5" max="5" width="20.28515625" customWidth="1"/>
    <col min="6" max="7" width="10.7109375" customWidth="1"/>
    <col min="8" max="8" width="11.140625" customWidth="1"/>
    <col min="9" max="9" width="14.28515625" customWidth="1"/>
    <col min="10" max="10" width="44.140625" customWidth="1"/>
    <col min="11" max="11" width="20.42578125" customWidth="1"/>
    <col min="12" max="13" width="11.42578125" customWidth="1"/>
    <col min="14" max="14" width="11.140625" customWidth="1"/>
    <col min="15" max="15" width="51.85546875" customWidth="1"/>
    <col min="16" max="16" width="22" customWidth="1"/>
    <col min="17" max="17" width="10.7109375" customWidth="1"/>
    <col min="18" max="18" width="12.7109375" customWidth="1"/>
    <col min="19" max="20" width="10.7109375" customWidth="1"/>
    <col min="21" max="21" width="50.85546875" customWidth="1"/>
    <col min="22" max="22" width="22" customWidth="1"/>
    <col min="23" max="25" width="10.7109375" customWidth="1"/>
    <col min="26" max="26" width="44" customWidth="1"/>
    <col min="27" max="27" width="22" customWidth="1"/>
    <col min="28" max="28" width="10.7109375" customWidth="1"/>
    <col min="29" max="29" width="6.85546875" customWidth="1"/>
    <col min="30" max="30" width="9" customWidth="1"/>
    <col min="31" max="31" width="34.7109375" customWidth="1"/>
    <col min="32" max="32" width="16.5703125" customWidth="1"/>
    <col min="33" max="33" width="13.7109375" customWidth="1"/>
    <col min="34" max="34" width="7" customWidth="1"/>
    <col min="35" max="35" width="10.7109375" customWidth="1"/>
    <col min="36" max="36" width="49.140625" customWidth="1"/>
    <col min="37" max="37" width="17" customWidth="1"/>
    <col min="38" max="38" width="10" customWidth="1"/>
    <col min="39" max="39" width="8.85546875" customWidth="1"/>
    <col min="40" max="40" width="10.7109375" customWidth="1"/>
    <col min="41" max="41" width="10.28515625" customWidth="1"/>
    <col min="42" max="42" width="55.85546875" customWidth="1"/>
    <col min="43" max="43" width="13.85546875" customWidth="1"/>
    <col min="44" max="44" width="5.7109375" customWidth="1"/>
    <col min="45" max="45" width="10.28515625" customWidth="1"/>
    <col min="46" max="46" width="10.7109375" customWidth="1"/>
    <col min="47" max="47" width="8.42578125" customWidth="1"/>
    <col min="48" max="48" width="10.5703125" customWidth="1"/>
    <col min="49" max="49" width="47.140625" customWidth="1"/>
    <col min="50" max="50" width="15.85546875" customWidth="1"/>
    <col min="51" max="51" width="8.5703125" customWidth="1"/>
    <col min="52" max="52" width="10.7109375" customWidth="1"/>
    <col min="53" max="53" width="8.85546875" customWidth="1"/>
    <col min="54" max="54" width="8.42578125" customWidth="1"/>
    <col min="55" max="55" width="51" customWidth="1"/>
    <col min="56" max="56" width="18.28515625" customWidth="1"/>
    <col min="57" max="57" width="9" customWidth="1"/>
    <col min="58" max="58" width="10.7109375" customWidth="1"/>
    <col min="59" max="59" width="13" customWidth="1"/>
    <col min="60" max="60" width="10.7109375" customWidth="1"/>
    <col min="61" max="61" width="24.85546875" customWidth="1"/>
    <col min="62" max="62" width="22" customWidth="1"/>
  </cols>
  <sheetData>
    <row r="1" spans="1:62" x14ac:dyDescent="0.25">
      <c r="A1" s="1091" t="s">
        <v>1526</v>
      </c>
      <c r="B1" s="1088"/>
      <c r="C1" s="1088"/>
      <c r="D1" s="1088"/>
      <c r="E1" s="1089"/>
      <c r="H1" s="1091" t="s">
        <v>1527</v>
      </c>
      <c r="I1" s="1088"/>
      <c r="J1" s="1088"/>
      <c r="K1" s="1088"/>
      <c r="L1" s="1089"/>
      <c r="M1" s="35"/>
      <c r="N1" s="1091" t="s">
        <v>1007</v>
      </c>
      <c r="O1" s="1088"/>
      <c r="P1" s="1088"/>
      <c r="Q1" s="1089"/>
      <c r="S1" s="1091" t="s">
        <v>1008</v>
      </c>
      <c r="T1" s="1088"/>
      <c r="U1" s="1088"/>
      <c r="V1" s="1088"/>
      <c r="W1" s="1089"/>
      <c r="Y1" s="1091" t="s">
        <v>1009</v>
      </c>
      <c r="Z1" s="1088"/>
      <c r="AA1" s="1088"/>
      <c r="AB1" s="1089"/>
      <c r="AD1" s="43" t="s">
        <v>1010</v>
      </c>
      <c r="AE1" s="43"/>
      <c r="AF1" s="43"/>
      <c r="AG1" s="44"/>
      <c r="AI1" s="1092" t="s">
        <v>1011</v>
      </c>
      <c r="AJ1" s="1088"/>
      <c r="AK1" s="1088"/>
      <c r="AL1" s="1089"/>
      <c r="AN1" s="1090" t="s">
        <v>1012</v>
      </c>
      <c r="AO1" s="1088"/>
      <c r="AP1" s="1088"/>
      <c r="AQ1" s="1088"/>
      <c r="AR1" s="1089"/>
      <c r="AT1" s="1090" t="s">
        <v>1013</v>
      </c>
      <c r="AU1" s="1088"/>
      <c r="AV1" s="1088"/>
      <c r="AW1" s="1088"/>
      <c r="AX1" s="1089"/>
      <c r="BA1" s="1090" t="s">
        <v>1014</v>
      </c>
      <c r="BB1" s="1088"/>
      <c r="BC1" s="1088"/>
      <c r="BD1" s="1089"/>
      <c r="BF1" s="1090" t="s">
        <v>1015</v>
      </c>
      <c r="BG1" s="1088"/>
      <c r="BH1" s="1088"/>
      <c r="BI1" s="1088"/>
      <c r="BJ1" s="1089"/>
    </row>
    <row r="2" spans="1:62" x14ac:dyDescent="0.25">
      <c r="A2" s="45"/>
      <c r="B2" s="45" t="s">
        <v>1016</v>
      </c>
      <c r="C2" s="45" t="s">
        <v>1017</v>
      </c>
      <c r="D2" s="46" t="s">
        <v>1018</v>
      </c>
      <c r="E2" s="47" t="s">
        <v>1019</v>
      </c>
      <c r="H2" s="45" t="s">
        <v>1016</v>
      </c>
      <c r="I2" s="45" t="s">
        <v>1017</v>
      </c>
      <c r="J2" s="45" t="s">
        <v>1018</v>
      </c>
      <c r="K2" s="46" t="s">
        <v>1019</v>
      </c>
      <c r="L2" s="47" t="s">
        <v>78</v>
      </c>
      <c r="M2" s="48"/>
      <c r="N2" s="22" t="s">
        <v>1020</v>
      </c>
      <c r="O2" s="22" t="s">
        <v>1021</v>
      </c>
      <c r="P2" s="22" t="s">
        <v>1022</v>
      </c>
      <c r="Q2" s="22" t="s">
        <v>78</v>
      </c>
      <c r="S2" s="22" t="s">
        <v>1023</v>
      </c>
      <c r="T2" s="22" t="s">
        <v>1020</v>
      </c>
      <c r="U2" s="22" t="s">
        <v>1021</v>
      </c>
      <c r="V2" s="22" t="s">
        <v>1022</v>
      </c>
      <c r="W2" s="22" t="s">
        <v>78</v>
      </c>
      <c r="Y2" s="22" t="s">
        <v>1023</v>
      </c>
      <c r="Z2" s="22" t="s">
        <v>1021</v>
      </c>
      <c r="AA2" s="22" t="s">
        <v>1022</v>
      </c>
      <c r="AB2" s="22" t="s">
        <v>78</v>
      </c>
      <c r="AD2" s="22" t="s">
        <v>1023</v>
      </c>
      <c r="AE2" s="22" t="s">
        <v>1021</v>
      </c>
      <c r="AF2" s="22" t="s">
        <v>1022</v>
      </c>
      <c r="AG2" s="22" t="s">
        <v>78</v>
      </c>
      <c r="AI2" s="22" t="s">
        <v>1023</v>
      </c>
      <c r="AJ2" s="22" t="s">
        <v>1021</v>
      </c>
      <c r="AK2" s="22" t="s">
        <v>1022</v>
      </c>
      <c r="AL2" s="22" t="s">
        <v>78</v>
      </c>
      <c r="AN2" s="22" t="s">
        <v>1023</v>
      </c>
      <c r="AO2" s="22" t="s">
        <v>1024</v>
      </c>
      <c r="AP2" s="22" t="s">
        <v>1021</v>
      </c>
      <c r="AQ2" s="22" t="s">
        <v>1022</v>
      </c>
      <c r="AR2" s="22" t="s">
        <v>78</v>
      </c>
      <c r="AT2" s="22" t="s">
        <v>1023</v>
      </c>
      <c r="AU2" s="22" t="s">
        <v>1024</v>
      </c>
      <c r="AV2" s="22" t="s">
        <v>1021</v>
      </c>
      <c r="AW2" s="22" t="s">
        <v>1022</v>
      </c>
      <c r="AX2" s="22" t="s">
        <v>78</v>
      </c>
      <c r="AZ2" s="22" t="s">
        <v>1023</v>
      </c>
      <c r="BA2" s="22" t="s">
        <v>1024</v>
      </c>
      <c r="BB2" s="22" t="s">
        <v>1021</v>
      </c>
      <c r="BC2" s="22" t="s">
        <v>1022</v>
      </c>
      <c r="BD2" s="22" t="s">
        <v>78</v>
      </c>
      <c r="BF2" s="22" t="s">
        <v>1023</v>
      </c>
      <c r="BG2" s="22" t="s">
        <v>1024</v>
      </c>
      <c r="BH2" s="22" t="s">
        <v>1021</v>
      </c>
      <c r="BI2" s="22" t="s">
        <v>1022</v>
      </c>
      <c r="BJ2" s="22" t="s">
        <v>78</v>
      </c>
    </row>
    <row r="3" spans="1:62" ht="15" customHeight="1" x14ac:dyDescent="0.25">
      <c r="A3" s="30">
        <v>1</v>
      </c>
      <c r="B3" s="49">
        <v>18</v>
      </c>
      <c r="C3" s="30" t="s">
        <v>1025</v>
      </c>
      <c r="D3" s="30" t="s">
        <v>1026</v>
      </c>
      <c r="E3" s="50">
        <v>80114729.550000012</v>
      </c>
      <c r="H3" s="51">
        <v>15</v>
      </c>
      <c r="I3" s="51" t="s">
        <v>1025</v>
      </c>
      <c r="J3" s="51" t="s">
        <v>1026</v>
      </c>
      <c r="K3" s="52">
        <v>102257205.98</v>
      </c>
      <c r="L3" s="18">
        <f t="shared" ref="L3:L39" si="0">+K3/$K$39</f>
        <v>0.11195178401169842</v>
      </c>
      <c r="M3" s="36"/>
      <c r="N3" s="53" t="s">
        <v>1025</v>
      </c>
      <c r="O3" s="54" t="s">
        <v>1026</v>
      </c>
      <c r="P3" s="54">
        <v>90063772.609999999</v>
      </c>
      <c r="Q3" s="55">
        <f t="shared" ref="Q3:Q42" si="1">+P3/$P$43</f>
        <v>0.11855761989847297</v>
      </c>
      <c r="S3" s="16">
        <v>1</v>
      </c>
      <c r="T3" s="53" t="s">
        <v>1025</v>
      </c>
      <c r="U3" s="54" t="s">
        <v>1026</v>
      </c>
      <c r="V3" s="54">
        <v>78097611.629999995</v>
      </c>
      <c r="W3" s="55">
        <f t="shared" ref="W3:W38" si="2">+V3/$V$39</f>
        <v>0.13975956437996076</v>
      </c>
      <c r="X3" s="12"/>
      <c r="Y3" s="16">
        <v>1</v>
      </c>
      <c r="Z3" s="53" t="s">
        <v>1026</v>
      </c>
      <c r="AA3" s="54">
        <v>98831962.230000004</v>
      </c>
      <c r="AB3" s="56">
        <f t="shared" ref="AB3:AB34" si="3">+AA3/$AA$35</f>
        <v>0.13645959390415818</v>
      </c>
      <c r="AD3" s="16">
        <v>1</v>
      </c>
      <c r="AE3" s="53" t="s">
        <v>1027</v>
      </c>
      <c r="AF3" s="54">
        <v>95964404.299999997</v>
      </c>
      <c r="AG3" s="56">
        <f t="shared" ref="AG3:AG31" si="4">+AF3/$AF$32</f>
        <v>0.12768475619550002</v>
      </c>
      <c r="AI3" s="16">
        <v>1</v>
      </c>
      <c r="AJ3" s="53" t="s">
        <v>1028</v>
      </c>
      <c r="AK3" s="54">
        <v>93813338.599999994</v>
      </c>
      <c r="AL3" s="56">
        <f t="shared" ref="AL3:AL31" si="5">+AK3/$AK$32</f>
        <v>0.12973663782855316</v>
      </c>
      <c r="AN3" s="16">
        <v>1</v>
      </c>
      <c r="AO3" s="16">
        <v>17</v>
      </c>
      <c r="AP3" s="53" t="s">
        <v>1029</v>
      </c>
      <c r="AQ3" s="16">
        <v>77409149.900000006</v>
      </c>
      <c r="AR3" s="18">
        <f t="shared" ref="AR3:AR29" si="6">+AQ3/$AQ$30</f>
        <v>0.13270836008630793</v>
      </c>
      <c r="AT3" s="16">
        <v>1</v>
      </c>
      <c r="AU3" s="16">
        <v>11</v>
      </c>
      <c r="AV3" s="53" t="s">
        <v>1030</v>
      </c>
      <c r="AW3" s="16">
        <v>111988402.64</v>
      </c>
      <c r="AX3" s="18">
        <f t="shared" ref="AX3:AX30" si="7">+AW3/$AW$31</f>
        <v>0.14428951257891612</v>
      </c>
      <c r="AZ3" s="16">
        <v>1</v>
      </c>
      <c r="BA3" s="16">
        <v>18</v>
      </c>
      <c r="BB3" s="53" t="s">
        <v>1030</v>
      </c>
      <c r="BC3" s="16">
        <v>66659003</v>
      </c>
      <c r="BD3" s="17">
        <f t="shared" ref="BD3:BD26" si="8">+BC3/$BC$27</f>
        <v>0.13957779087690989</v>
      </c>
      <c r="BF3" s="16">
        <v>1</v>
      </c>
      <c r="BG3" s="16">
        <v>38</v>
      </c>
      <c r="BH3" s="53" t="s">
        <v>1031</v>
      </c>
      <c r="BI3" s="16">
        <v>28047778</v>
      </c>
      <c r="BJ3" s="17">
        <f t="shared" ref="BJ3:BJ25" si="9">+BI3/$BI$26</f>
        <v>0.11356497495968239</v>
      </c>
    </row>
    <row r="4" spans="1:62" ht="15" customHeight="1" x14ac:dyDescent="0.25">
      <c r="A4" s="57">
        <v>2</v>
      </c>
      <c r="B4" s="58">
        <v>20</v>
      </c>
      <c r="C4" s="57" t="s">
        <v>1032</v>
      </c>
      <c r="D4" s="57" t="s">
        <v>1033</v>
      </c>
      <c r="E4" s="59">
        <v>73104673.930000007</v>
      </c>
      <c r="H4" s="60">
        <v>21</v>
      </c>
      <c r="I4" s="60" t="s">
        <v>1032</v>
      </c>
      <c r="J4" s="60" t="s">
        <v>1033</v>
      </c>
      <c r="K4" s="61">
        <v>77448092.650000006</v>
      </c>
      <c r="L4" s="21">
        <f t="shared" si="0"/>
        <v>8.4790622405296515E-2</v>
      </c>
      <c r="M4" s="36"/>
      <c r="N4" s="62" t="s">
        <v>1032</v>
      </c>
      <c r="O4" s="63" t="s">
        <v>1033</v>
      </c>
      <c r="P4" s="63">
        <v>63404505.840000004</v>
      </c>
      <c r="Q4" s="64">
        <f t="shared" si="1"/>
        <v>8.3464050920676061E-2</v>
      </c>
      <c r="S4" s="19">
        <v>2</v>
      </c>
      <c r="T4" s="62" t="s">
        <v>1032</v>
      </c>
      <c r="U4" s="63" t="s">
        <v>1033</v>
      </c>
      <c r="V4" s="63">
        <v>72055912.579999998</v>
      </c>
      <c r="W4" s="64">
        <f t="shared" si="2"/>
        <v>0.12894764312245505</v>
      </c>
      <c r="X4" s="12"/>
      <c r="Y4" s="19">
        <v>2</v>
      </c>
      <c r="Z4" s="62" t="s">
        <v>1034</v>
      </c>
      <c r="AA4" s="63">
        <v>70376891.299999997</v>
      </c>
      <c r="AB4" s="65">
        <f t="shared" si="3"/>
        <v>9.7171014217908067E-2</v>
      </c>
      <c r="AD4" s="19">
        <v>3</v>
      </c>
      <c r="AE4" s="62" t="s">
        <v>224</v>
      </c>
      <c r="AF4" s="63">
        <v>83733295.5</v>
      </c>
      <c r="AG4" s="65">
        <f t="shared" si="4"/>
        <v>0.11141074129882614</v>
      </c>
      <c r="AI4" s="19">
        <v>2</v>
      </c>
      <c r="AJ4" s="62" t="s">
        <v>1035</v>
      </c>
      <c r="AK4" s="63">
        <v>70261111.200000003</v>
      </c>
      <c r="AL4" s="65">
        <f t="shared" si="5"/>
        <v>9.7165717297967497E-2</v>
      </c>
      <c r="AN4" s="19">
        <v>2</v>
      </c>
      <c r="AO4" s="19">
        <v>29</v>
      </c>
      <c r="AP4" s="62" t="s">
        <v>1036</v>
      </c>
      <c r="AQ4" s="19">
        <v>62052281.600000001</v>
      </c>
      <c r="AR4" s="21">
        <f t="shared" si="6"/>
        <v>0.10638091932785559</v>
      </c>
      <c r="AT4" s="19">
        <v>2</v>
      </c>
      <c r="AU4" s="19">
        <v>12</v>
      </c>
      <c r="AV4" s="62" t="s">
        <v>1037</v>
      </c>
      <c r="AW4" s="19">
        <v>106540711.62</v>
      </c>
      <c r="AX4" s="21">
        <f t="shared" si="7"/>
        <v>0.13727052968938272</v>
      </c>
      <c r="AZ4" s="19">
        <v>2</v>
      </c>
      <c r="BA4" s="19">
        <v>27</v>
      </c>
      <c r="BB4" s="62" t="s">
        <v>1037</v>
      </c>
      <c r="BC4" s="19">
        <v>54462053.799999997</v>
      </c>
      <c r="BD4" s="20">
        <f t="shared" si="8"/>
        <v>0.11403850663688166</v>
      </c>
      <c r="BF4" s="19">
        <v>2</v>
      </c>
      <c r="BG4" s="19">
        <v>43</v>
      </c>
      <c r="BH4" s="62" t="s">
        <v>1035</v>
      </c>
      <c r="BI4" s="19">
        <v>24943471.199999999</v>
      </c>
      <c r="BJ4" s="20">
        <f t="shared" si="9"/>
        <v>0.1009956896491251</v>
      </c>
    </row>
    <row r="5" spans="1:62" ht="15" customHeight="1" x14ac:dyDescent="0.25">
      <c r="A5" s="30">
        <v>3</v>
      </c>
      <c r="B5" s="49">
        <v>35</v>
      </c>
      <c r="C5" s="30" t="s">
        <v>1038</v>
      </c>
      <c r="D5" s="30" t="s">
        <v>1034</v>
      </c>
      <c r="E5" s="50">
        <v>55118368.830000006</v>
      </c>
      <c r="H5" s="51">
        <v>22</v>
      </c>
      <c r="I5" s="51" t="s">
        <v>1038</v>
      </c>
      <c r="J5" s="51" t="s">
        <v>1034</v>
      </c>
      <c r="K5" s="52">
        <v>76704464.609999999</v>
      </c>
      <c r="L5" s="18">
        <f t="shared" si="0"/>
        <v>8.39764941008775E-2</v>
      </c>
      <c r="M5" s="36"/>
      <c r="N5" s="53" t="s">
        <v>1039</v>
      </c>
      <c r="O5" s="54" t="s">
        <v>1040</v>
      </c>
      <c r="P5" s="54">
        <v>45048791.490000002</v>
      </c>
      <c r="Q5" s="55">
        <f t="shared" si="1"/>
        <v>5.9301063497355352E-2</v>
      </c>
      <c r="S5" s="16">
        <v>3</v>
      </c>
      <c r="T5" s="53" t="s">
        <v>1039</v>
      </c>
      <c r="U5" s="54" t="s">
        <v>1040</v>
      </c>
      <c r="V5" s="54">
        <v>49973952.469999999</v>
      </c>
      <c r="W5" s="55">
        <f t="shared" si="2"/>
        <v>8.9430876076486032E-2</v>
      </c>
      <c r="X5" s="12"/>
      <c r="Y5" s="16">
        <v>3</v>
      </c>
      <c r="Z5" s="53" t="s">
        <v>1033</v>
      </c>
      <c r="AA5" s="54">
        <v>68828096.030000001</v>
      </c>
      <c r="AB5" s="56">
        <f t="shared" si="3"/>
        <v>9.5032556488079373E-2</v>
      </c>
      <c r="AD5" s="16">
        <v>5</v>
      </c>
      <c r="AE5" s="53" t="s">
        <v>1041</v>
      </c>
      <c r="AF5" s="54">
        <v>67067985.700000003</v>
      </c>
      <c r="AG5" s="56">
        <f t="shared" si="4"/>
        <v>8.9236831772088465E-2</v>
      </c>
      <c r="AI5" s="16">
        <v>3</v>
      </c>
      <c r="AJ5" s="53" t="s">
        <v>1042</v>
      </c>
      <c r="AK5" s="54">
        <v>68687470.5</v>
      </c>
      <c r="AL5" s="56">
        <f t="shared" si="5"/>
        <v>9.4989493142480813E-2</v>
      </c>
      <c r="AN5" s="16">
        <v>3</v>
      </c>
      <c r="AO5" s="16">
        <v>43</v>
      </c>
      <c r="AP5" s="53" t="s">
        <v>1030</v>
      </c>
      <c r="AQ5" s="16">
        <v>49757876</v>
      </c>
      <c r="AR5" s="18">
        <f t="shared" si="6"/>
        <v>8.5303689988434558E-2</v>
      </c>
      <c r="AT5" s="16">
        <v>3</v>
      </c>
      <c r="AU5" s="16">
        <v>29</v>
      </c>
      <c r="AV5" s="53" t="s">
        <v>1029</v>
      </c>
      <c r="AW5" s="16">
        <v>63930560.270000003</v>
      </c>
      <c r="AX5" s="18">
        <f t="shared" si="7"/>
        <v>8.2370220154926219E-2</v>
      </c>
      <c r="AZ5" s="16">
        <v>3</v>
      </c>
      <c r="BA5" s="16">
        <v>47</v>
      </c>
      <c r="BB5" s="53" t="s">
        <v>1036</v>
      </c>
      <c r="BC5" s="16">
        <v>36391828.5</v>
      </c>
      <c r="BD5" s="17">
        <f t="shared" si="8"/>
        <v>7.6201125120358745E-2</v>
      </c>
      <c r="BF5" s="16">
        <v>3</v>
      </c>
      <c r="BG5" s="16">
        <v>55</v>
      </c>
      <c r="BH5" s="53" t="s">
        <v>1043</v>
      </c>
      <c r="BI5" s="16">
        <v>21179670.100000001</v>
      </c>
      <c r="BJ5" s="17">
        <f t="shared" si="9"/>
        <v>8.5756123161015968E-2</v>
      </c>
    </row>
    <row r="6" spans="1:62" ht="15" customHeight="1" x14ac:dyDescent="0.25">
      <c r="A6" s="57">
        <v>4</v>
      </c>
      <c r="B6" s="58">
        <v>36</v>
      </c>
      <c r="C6" s="57" t="s">
        <v>1044</v>
      </c>
      <c r="D6" s="57" t="s">
        <v>745</v>
      </c>
      <c r="E6" s="59">
        <v>50466899.749999993</v>
      </c>
      <c r="H6" s="60">
        <v>25</v>
      </c>
      <c r="I6" s="60" t="s">
        <v>1045</v>
      </c>
      <c r="J6" s="60" t="s">
        <v>1046</v>
      </c>
      <c r="K6" s="61">
        <v>70520329.030000001</v>
      </c>
      <c r="L6" s="21">
        <f t="shared" si="0"/>
        <v>7.7206066490263653E-2</v>
      </c>
      <c r="M6" s="36"/>
      <c r="N6" s="62" t="s">
        <v>1038</v>
      </c>
      <c r="O6" s="63" t="s">
        <v>1034</v>
      </c>
      <c r="P6" s="63">
        <v>60128426.460000001</v>
      </c>
      <c r="Q6" s="64">
        <f t="shared" si="1"/>
        <v>7.9151504792132704E-2</v>
      </c>
      <c r="S6" s="19">
        <v>4</v>
      </c>
      <c r="T6" s="62" t="s">
        <v>1038</v>
      </c>
      <c r="U6" s="63" t="s">
        <v>1034</v>
      </c>
      <c r="V6" s="63">
        <v>36730452.960000001</v>
      </c>
      <c r="W6" s="64">
        <f t="shared" si="2"/>
        <v>6.5730974328494216E-2</v>
      </c>
      <c r="X6" s="12"/>
      <c r="Y6" s="19">
        <v>4</v>
      </c>
      <c r="Z6" s="62" t="s">
        <v>745</v>
      </c>
      <c r="AA6" s="63">
        <v>50360232.909999996</v>
      </c>
      <c r="AB6" s="65">
        <f t="shared" si="3"/>
        <v>6.9533547414799945E-2</v>
      </c>
      <c r="AD6" s="19">
        <v>2</v>
      </c>
      <c r="AE6" s="62" t="s">
        <v>1047</v>
      </c>
      <c r="AF6" s="63">
        <v>64165953.200000003</v>
      </c>
      <c r="AG6" s="65">
        <f t="shared" si="4"/>
        <v>8.5375553051746128E-2</v>
      </c>
      <c r="AI6" s="19">
        <v>4</v>
      </c>
      <c r="AJ6" s="62" t="s">
        <v>745</v>
      </c>
      <c r="AK6" s="63">
        <v>64210562.100000001</v>
      </c>
      <c r="AL6" s="65">
        <f t="shared" si="5"/>
        <v>8.8798272870927578E-2</v>
      </c>
      <c r="AN6" s="19">
        <v>4</v>
      </c>
      <c r="AO6" s="19">
        <v>53</v>
      </c>
      <c r="AP6" s="62" t="s">
        <v>1048</v>
      </c>
      <c r="AQ6" s="19">
        <v>42413671.600000001</v>
      </c>
      <c r="AR6" s="21">
        <f t="shared" si="6"/>
        <v>7.2712964947251185E-2</v>
      </c>
      <c r="AT6" s="19">
        <v>4</v>
      </c>
      <c r="AU6" s="19">
        <v>39</v>
      </c>
      <c r="AV6" s="62" t="s">
        <v>1049</v>
      </c>
      <c r="AW6" s="19">
        <v>52793910.140000001</v>
      </c>
      <c r="AX6" s="21">
        <f t="shared" si="7"/>
        <v>6.8021396695186379E-2</v>
      </c>
      <c r="AZ6" s="19">
        <v>4</v>
      </c>
      <c r="BA6" s="19">
        <v>52</v>
      </c>
      <c r="BB6" s="62" t="s">
        <v>1050</v>
      </c>
      <c r="BC6" s="19">
        <v>32509025.399999999</v>
      </c>
      <c r="BD6" s="20">
        <f t="shared" si="8"/>
        <v>6.8070894323057171E-2</v>
      </c>
      <c r="BF6" s="19">
        <v>4</v>
      </c>
      <c r="BG6" s="19">
        <v>76</v>
      </c>
      <c r="BH6" s="62" t="s">
        <v>1051</v>
      </c>
      <c r="BI6" s="19">
        <v>16586737.9</v>
      </c>
      <c r="BJ6" s="20">
        <f t="shared" si="9"/>
        <v>6.7159418984146083E-2</v>
      </c>
    </row>
    <row r="7" spans="1:62" ht="15" customHeight="1" x14ac:dyDescent="0.25">
      <c r="A7" s="30">
        <v>5</v>
      </c>
      <c r="B7" s="49">
        <v>37</v>
      </c>
      <c r="C7" s="30" t="s">
        <v>1045</v>
      </c>
      <c r="D7" s="30" t="s">
        <v>1046</v>
      </c>
      <c r="E7" s="50">
        <v>49604476.07</v>
      </c>
      <c r="H7" s="51">
        <v>26</v>
      </c>
      <c r="I7" s="51" t="s">
        <v>1044</v>
      </c>
      <c r="J7" s="51" t="s">
        <v>745</v>
      </c>
      <c r="K7" s="52">
        <v>67843832.539999992</v>
      </c>
      <c r="L7" s="18">
        <f t="shared" si="0"/>
        <v>7.4275822561878257E-2</v>
      </c>
      <c r="M7" s="36"/>
      <c r="N7" s="53" t="s">
        <v>1045</v>
      </c>
      <c r="O7" s="54" t="s">
        <v>1046</v>
      </c>
      <c r="P7" s="54">
        <v>54125319.119999997</v>
      </c>
      <c r="Q7" s="55">
        <f t="shared" si="1"/>
        <v>7.1249169617840544E-2</v>
      </c>
      <c r="S7" s="16">
        <v>5</v>
      </c>
      <c r="T7" s="53" t="s">
        <v>1045</v>
      </c>
      <c r="U7" s="54" t="s">
        <v>1046</v>
      </c>
      <c r="V7" s="54">
        <v>35145359.020000003</v>
      </c>
      <c r="W7" s="55">
        <f t="shared" si="2"/>
        <v>6.2894369803310271E-2</v>
      </c>
      <c r="X7" s="12"/>
      <c r="Y7" s="16">
        <v>5</v>
      </c>
      <c r="Z7" s="53" t="s">
        <v>1028</v>
      </c>
      <c r="AA7" s="54">
        <v>45240008.020000003</v>
      </c>
      <c r="AB7" s="56">
        <f t="shared" si="3"/>
        <v>6.246393356294349E-2</v>
      </c>
      <c r="AD7" s="16">
        <v>4</v>
      </c>
      <c r="AE7" s="53" t="s">
        <v>222</v>
      </c>
      <c r="AF7" s="54">
        <v>60397982.600000001</v>
      </c>
      <c r="AG7" s="56">
        <f t="shared" si="4"/>
        <v>8.0362106546010753E-2</v>
      </c>
      <c r="AI7" s="16">
        <v>5</v>
      </c>
      <c r="AJ7" s="53" t="s">
        <v>1046</v>
      </c>
      <c r="AK7" s="54">
        <v>59304978</v>
      </c>
      <c r="AL7" s="56">
        <f t="shared" si="5"/>
        <v>8.2014227049545738E-2</v>
      </c>
      <c r="AN7" s="16">
        <v>5</v>
      </c>
      <c r="AO7" s="16">
        <v>56</v>
      </c>
      <c r="AP7" s="53" t="s">
        <v>1052</v>
      </c>
      <c r="AQ7" s="16">
        <v>41143256.899999999</v>
      </c>
      <c r="AR7" s="18">
        <f t="shared" si="6"/>
        <v>7.0534996946254716E-2</v>
      </c>
      <c r="AT7" s="16">
        <v>5</v>
      </c>
      <c r="AU7" s="16">
        <v>45</v>
      </c>
      <c r="AV7" s="53" t="s">
        <v>1050</v>
      </c>
      <c r="AW7" s="16">
        <v>50887975.990000002</v>
      </c>
      <c r="AX7" s="18">
        <f t="shared" si="7"/>
        <v>6.5565728938275419E-2</v>
      </c>
      <c r="AZ7" s="16">
        <v>5</v>
      </c>
      <c r="BA7" s="16">
        <v>53</v>
      </c>
      <c r="BB7" s="53" t="s">
        <v>1049</v>
      </c>
      <c r="BC7" s="16">
        <v>32277068.300000001</v>
      </c>
      <c r="BD7" s="17">
        <f t="shared" si="8"/>
        <v>6.7585197595846691E-2</v>
      </c>
      <c r="BF7" s="16">
        <v>5</v>
      </c>
      <c r="BG7" s="16">
        <v>79</v>
      </c>
      <c r="BH7" s="53" t="s">
        <v>1053</v>
      </c>
      <c r="BI7" s="16">
        <v>16375651.9</v>
      </c>
      <c r="BJ7" s="17">
        <f t="shared" si="9"/>
        <v>6.6304735368768797E-2</v>
      </c>
    </row>
    <row r="8" spans="1:62" ht="15" customHeight="1" x14ac:dyDescent="0.25">
      <c r="A8" s="57">
        <v>6</v>
      </c>
      <c r="B8" s="58">
        <v>51</v>
      </c>
      <c r="C8" s="57" t="s">
        <v>1054</v>
      </c>
      <c r="D8" s="57" t="s">
        <v>1053</v>
      </c>
      <c r="E8" s="59">
        <v>36873920.619999997</v>
      </c>
      <c r="H8" s="60">
        <v>28</v>
      </c>
      <c r="I8" s="60" t="s">
        <v>1055</v>
      </c>
      <c r="J8" s="60" t="s">
        <v>1028</v>
      </c>
      <c r="K8" s="61">
        <v>66588624.640000001</v>
      </c>
      <c r="L8" s="21">
        <f t="shared" si="0"/>
        <v>7.2901613650497854E-2</v>
      </c>
      <c r="M8" s="36"/>
      <c r="N8" s="62" t="s">
        <v>1044</v>
      </c>
      <c r="O8" s="63" t="s">
        <v>745</v>
      </c>
      <c r="P8" s="63">
        <v>45545469.719999999</v>
      </c>
      <c r="Q8" s="64">
        <f t="shared" si="1"/>
        <v>5.9954877867969984E-2</v>
      </c>
      <c r="S8" s="19">
        <v>6</v>
      </c>
      <c r="T8" s="62" t="s">
        <v>1044</v>
      </c>
      <c r="U8" s="63" t="s">
        <v>745</v>
      </c>
      <c r="V8" s="63">
        <v>32192977.629999999</v>
      </c>
      <c r="W8" s="64">
        <f t="shared" si="2"/>
        <v>5.7610936311070157E-2</v>
      </c>
      <c r="X8" s="12"/>
      <c r="Y8" s="19">
        <v>6</v>
      </c>
      <c r="Z8" s="62" t="s">
        <v>1046</v>
      </c>
      <c r="AA8" s="63">
        <v>40270321.109999999</v>
      </c>
      <c r="AB8" s="65">
        <f t="shared" si="3"/>
        <v>5.5602171008930786E-2</v>
      </c>
      <c r="AD8" s="19">
        <v>7</v>
      </c>
      <c r="AE8" s="62" t="s">
        <v>1056</v>
      </c>
      <c r="AF8" s="63">
        <v>49818429.299999997</v>
      </c>
      <c r="AG8" s="65">
        <f t="shared" si="4"/>
        <v>6.6285557083515967E-2</v>
      </c>
      <c r="AI8" s="19">
        <v>6</v>
      </c>
      <c r="AJ8" s="62" t="s">
        <v>1057</v>
      </c>
      <c r="AK8" s="63">
        <v>50401065.200000003</v>
      </c>
      <c r="AL8" s="65">
        <f t="shared" si="5"/>
        <v>6.9700799903369984E-2</v>
      </c>
      <c r="AN8" s="19">
        <v>6</v>
      </c>
      <c r="AO8" s="19">
        <v>60</v>
      </c>
      <c r="AP8" s="62" t="s">
        <v>1058</v>
      </c>
      <c r="AQ8" s="19">
        <v>38318632.5</v>
      </c>
      <c r="AR8" s="21">
        <f t="shared" si="6"/>
        <v>6.5692529712497227E-2</v>
      </c>
      <c r="AT8" s="19">
        <v>6</v>
      </c>
      <c r="AU8" s="19">
        <v>48</v>
      </c>
      <c r="AV8" s="62" t="s">
        <v>1036</v>
      </c>
      <c r="AW8" s="19">
        <v>49834896.229999997</v>
      </c>
      <c r="AX8" s="21">
        <f t="shared" si="7"/>
        <v>6.4208906609399277E-2</v>
      </c>
      <c r="AZ8" s="19">
        <v>6</v>
      </c>
      <c r="BA8" s="19">
        <v>63</v>
      </c>
      <c r="BB8" s="62" t="s">
        <v>1059</v>
      </c>
      <c r="BC8" s="19">
        <v>29092669.699999999</v>
      </c>
      <c r="BD8" s="20">
        <f t="shared" si="8"/>
        <v>6.0917361266828611E-2</v>
      </c>
      <c r="BF8" s="19">
        <v>6</v>
      </c>
      <c r="BG8" s="19">
        <v>85</v>
      </c>
      <c r="BH8" s="62" t="s">
        <v>1060</v>
      </c>
      <c r="BI8" s="19">
        <v>15254244.5</v>
      </c>
      <c r="BJ8" s="20">
        <f t="shared" si="9"/>
        <v>6.1764175924074016E-2</v>
      </c>
    </row>
    <row r="9" spans="1:62" ht="15" customHeight="1" x14ac:dyDescent="0.25">
      <c r="A9" s="30">
        <v>7</v>
      </c>
      <c r="B9" s="49">
        <v>52</v>
      </c>
      <c r="C9" s="30" t="s">
        <v>1039</v>
      </c>
      <c r="D9" s="30" t="s">
        <v>1040</v>
      </c>
      <c r="E9" s="50">
        <v>35654541.680000007</v>
      </c>
      <c r="H9" s="51">
        <v>34</v>
      </c>
      <c r="I9" s="51" t="s">
        <v>1061</v>
      </c>
      <c r="J9" s="51" t="s">
        <v>1062</v>
      </c>
      <c r="K9" s="52">
        <v>54431575.490000002</v>
      </c>
      <c r="L9" s="18">
        <f t="shared" si="0"/>
        <v>5.9592005514650749E-2</v>
      </c>
      <c r="M9" s="36"/>
      <c r="N9" s="53" t="s">
        <v>1054</v>
      </c>
      <c r="O9" s="54" t="s">
        <v>1053</v>
      </c>
      <c r="P9" s="54">
        <v>36403801.530000001</v>
      </c>
      <c r="Q9" s="55">
        <f t="shared" si="1"/>
        <v>4.792102239978762E-2</v>
      </c>
      <c r="S9" s="16">
        <v>7</v>
      </c>
      <c r="T9" s="53" t="s">
        <v>1054</v>
      </c>
      <c r="U9" s="54" t="s">
        <v>1053</v>
      </c>
      <c r="V9" s="54">
        <v>27892367.079999998</v>
      </c>
      <c r="W9" s="55">
        <f t="shared" si="2"/>
        <v>4.9914779610613788E-2</v>
      </c>
      <c r="X9" s="12"/>
      <c r="Y9" s="16">
        <v>7</v>
      </c>
      <c r="Z9" s="53" t="s">
        <v>1063</v>
      </c>
      <c r="AA9" s="54">
        <v>36459709.310000002</v>
      </c>
      <c r="AB9" s="56">
        <f t="shared" si="3"/>
        <v>5.0340770475930434E-2</v>
      </c>
      <c r="AD9" s="16">
        <v>6</v>
      </c>
      <c r="AE9" s="53" t="s">
        <v>1064</v>
      </c>
      <c r="AF9" s="54">
        <v>39587809.399999999</v>
      </c>
      <c r="AG9" s="56">
        <f t="shared" si="4"/>
        <v>5.2673278476787502E-2</v>
      </c>
      <c r="AI9" s="16">
        <v>7</v>
      </c>
      <c r="AJ9" s="53" t="s">
        <v>1040</v>
      </c>
      <c r="AK9" s="54">
        <v>39264939.799999997</v>
      </c>
      <c r="AL9" s="56">
        <f t="shared" si="5"/>
        <v>5.4300394274557275E-2</v>
      </c>
      <c r="AN9" s="16">
        <v>7</v>
      </c>
      <c r="AO9" s="16">
        <v>63</v>
      </c>
      <c r="AP9" s="53" t="s">
        <v>1049</v>
      </c>
      <c r="AQ9" s="16">
        <v>36494054.399999999</v>
      </c>
      <c r="AR9" s="18">
        <f t="shared" si="6"/>
        <v>6.2564517483798265E-2</v>
      </c>
      <c r="AT9" s="16">
        <v>7</v>
      </c>
      <c r="AU9" s="16">
        <v>62</v>
      </c>
      <c r="AV9" s="53" t="s">
        <v>1059</v>
      </c>
      <c r="AW9" s="16">
        <v>38019666.409999996</v>
      </c>
      <c r="AX9" s="18">
        <f t="shared" si="7"/>
        <v>4.8985778932366504E-2</v>
      </c>
      <c r="AZ9" s="16">
        <v>7</v>
      </c>
      <c r="BA9" s="16">
        <v>72</v>
      </c>
      <c r="BB9" s="53" t="s">
        <v>1029</v>
      </c>
      <c r="BC9" s="16">
        <v>26204693.600000001</v>
      </c>
      <c r="BD9" s="17">
        <f t="shared" si="8"/>
        <v>5.4870206253974409E-2</v>
      </c>
      <c r="BF9" s="16">
        <v>7</v>
      </c>
      <c r="BG9" s="16">
        <v>93</v>
      </c>
      <c r="BH9" s="53" t="s">
        <v>1065</v>
      </c>
      <c r="BI9" s="16">
        <v>14506571.1</v>
      </c>
      <c r="BJ9" s="17">
        <f t="shared" si="9"/>
        <v>5.8736859073911386E-2</v>
      </c>
    </row>
    <row r="10" spans="1:62" ht="15" customHeight="1" x14ac:dyDescent="0.25">
      <c r="A10" s="57">
        <v>8</v>
      </c>
      <c r="B10" s="58">
        <v>56</v>
      </c>
      <c r="C10" s="57" t="s">
        <v>1066</v>
      </c>
      <c r="D10" s="57" t="s">
        <v>1067</v>
      </c>
      <c r="E10" s="59">
        <v>33994237.819999993</v>
      </c>
      <c r="H10" s="60">
        <v>36</v>
      </c>
      <c r="I10" s="60" t="s">
        <v>1039</v>
      </c>
      <c r="J10" s="60" t="s">
        <v>1040</v>
      </c>
      <c r="K10" s="61">
        <v>52171164.549999997</v>
      </c>
      <c r="L10" s="21">
        <f t="shared" si="0"/>
        <v>5.7117294467078659E-2</v>
      </c>
      <c r="M10" s="36"/>
      <c r="N10" s="62" t="s">
        <v>1055</v>
      </c>
      <c r="O10" s="63" t="s">
        <v>1028</v>
      </c>
      <c r="P10" s="63">
        <v>48403358.439999998</v>
      </c>
      <c r="Q10" s="64">
        <f t="shared" si="1"/>
        <v>6.3716928632211151E-2</v>
      </c>
      <c r="S10" s="19">
        <v>8</v>
      </c>
      <c r="T10" s="62" t="s">
        <v>1055</v>
      </c>
      <c r="U10" s="63" t="s">
        <v>1028</v>
      </c>
      <c r="V10" s="63">
        <v>27415250.280000001</v>
      </c>
      <c r="W10" s="64">
        <f t="shared" si="2"/>
        <v>4.9060955342052598E-2</v>
      </c>
      <c r="X10" s="12"/>
      <c r="Y10" s="19">
        <v>8</v>
      </c>
      <c r="Z10" s="62" t="s">
        <v>259</v>
      </c>
      <c r="AA10" s="63">
        <v>35538006.759999998</v>
      </c>
      <c r="AB10" s="65">
        <f t="shared" si="3"/>
        <v>4.9068154281376633E-2</v>
      </c>
      <c r="AD10" s="19">
        <v>8</v>
      </c>
      <c r="AE10" s="62" t="s">
        <v>237</v>
      </c>
      <c r="AF10" s="63">
        <v>37919684.600000001</v>
      </c>
      <c r="AG10" s="65">
        <f t="shared" si="4"/>
        <v>5.0453766878238798E-2</v>
      </c>
      <c r="AI10" s="19">
        <v>8</v>
      </c>
      <c r="AJ10" s="62" t="s">
        <v>1068</v>
      </c>
      <c r="AK10" s="63">
        <v>35404370.899999999</v>
      </c>
      <c r="AL10" s="65">
        <f t="shared" si="5"/>
        <v>4.8961524166469296E-2</v>
      </c>
      <c r="AN10" s="19">
        <v>8</v>
      </c>
      <c r="AO10" s="19">
        <v>68</v>
      </c>
      <c r="AP10" s="62" t="s">
        <v>1069</v>
      </c>
      <c r="AQ10" s="19">
        <v>32952672.199999999</v>
      </c>
      <c r="AR10" s="21">
        <f t="shared" si="6"/>
        <v>5.6493258145490485E-2</v>
      </c>
      <c r="AT10" s="19">
        <v>8</v>
      </c>
      <c r="AU10" s="19">
        <v>63</v>
      </c>
      <c r="AV10" s="62" t="s">
        <v>1070</v>
      </c>
      <c r="AW10" s="19">
        <v>38018587.100000001</v>
      </c>
      <c r="AX10" s="21">
        <f t="shared" si="7"/>
        <v>4.8984388314140419E-2</v>
      </c>
      <c r="AZ10" s="19">
        <v>8</v>
      </c>
      <c r="BA10" s="19">
        <v>78</v>
      </c>
      <c r="BB10" s="62" t="s">
        <v>1071</v>
      </c>
      <c r="BC10" s="19">
        <v>24718250.199999999</v>
      </c>
      <c r="BD10" s="20">
        <f t="shared" si="8"/>
        <v>5.1757731168867553E-2</v>
      </c>
      <c r="BF10" s="19">
        <v>8</v>
      </c>
      <c r="BG10" s="19">
        <v>94</v>
      </c>
      <c r="BH10" s="62" t="s">
        <v>1072</v>
      </c>
      <c r="BI10" s="19">
        <v>14448586.199999999</v>
      </c>
      <c r="BJ10" s="20">
        <f t="shared" si="9"/>
        <v>5.8502079202345812E-2</v>
      </c>
    </row>
    <row r="11" spans="1:62" ht="15" customHeight="1" x14ac:dyDescent="0.25">
      <c r="A11" s="30">
        <v>9</v>
      </c>
      <c r="B11" s="49">
        <v>59</v>
      </c>
      <c r="C11" s="30" t="s">
        <v>1061</v>
      </c>
      <c r="D11" s="30" t="s">
        <v>1062</v>
      </c>
      <c r="E11" s="50">
        <v>32805499.119999997</v>
      </c>
      <c r="H11" s="51">
        <v>52</v>
      </c>
      <c r="I11" s="51" t="s">
        <v>1054</v>
      </c>
      <c r="J11" s="51" t="s">
        <v>1053</v>
      </c>
      <c r="K11" s="52">
        <v>44137615.719999999</v>
      </c>
      <c r="L11" s="18">
        <f t="shared" si="0"/>
        <v>4.832211847097824E-2</v>
      </c>
      <c r="M11" s="36"/>
      <c r="N11" s="53" t="s">
        <v>1073</v>
      </c>
      <c r="O11" s="66" t="s">
        <v>1063</v>
      </c>
      <c r="P11" s="54">
        <v>35221645.82</v>
      </c>
      <c r="Q11" s="55">
        <f t="shared" si="1"/>
        <v>4.6364863210966036E-2</v>
      </c>
      <c r="S11" s="16">
        <v>9</v>
      </c>
      <c r="T11" s="53" t="s">
        <v>1073</v>
      </c>
      <c r="U11" s="54" t="s">
        <v>1063</v>
      </c>
      <c r="V11" s="54">
        <v>23479134.010000002</v>
      </c>
      <c r="W11" s="55">
        <f t="shared" si="2"/>
        <v>4.201707930330368E-2</v>
      </c>
      <c r="X11" s="12"/>
      <c r="Y11" s="16">
        <v>9</v>
      </c>
      <c r="Z11" s="53" t="s">
        <v>1040</v>
      </c>
      <c r="AA11" s="54">
        <v>34190543.140000001</v>
      </c>
      <c r="AB11" s="56">
        <f t="shared" si="3"/>
        <v>4.7207679853499572E-2</v>
      </c>
      <c r="AD11" s="16">
        <v>11</v>
      </c>
      <c r="AE11" s="53" t="s">
        <v>1074</v>
      </c>
      <c r="AF11" s="54">
        <v>36378838.600000001</v>
      </c>
      <c r="AG11" s="56">
        <f t="shared" si="4"/>
        <v>4.8403605182556687E-2</v>
      </c>
      <c r="AI11" s="16">
        <v>9</v>
      </c>
      <c r="AJ11" s="53" t="s">
        <v>259</v>
      </c>
      <c r="AK11" s="54">
        <v>34397621.299999997</v>
      </c>
      <c r="AL11" s="56">
        <f t="shared" si="5"/>
        <v>4.7569266837304801E-2</v>
      </c>
      <c r="AN11" s="16">
        <v>9</v>
      </c>
      <c r="AO11" s="16">
        <v>76</v>
      </c>
      <c r="AP11" s="53" t="s">
        <v>1059</v>
      </c>
      <c r="AQ11" s="16">
        <v>27876140.100000001</v>
      </c>
      <c r="AR11" s="18">
        <f t="shared" si="6"/>
        <v>4.7790175231044209E-2</v>
      </c>
      <c r="AT11" s="16">
        <v>9</v>
      </c>
      <c r="AU11" s="16">
        <v>71</v>
      </c>
      <c r="AV11" s="53" t="s">
        <v>1075</v>
      </c>
      <c r="AW11" s="16">
        <v>35210808.719999999</v>
      </c>
      <c r="AX11" s="18">
        <f t="shared" si="7"/>
        <v>4.5366755020609419E-2</v>
      </c>
      <c r="AZ11" s="16">
        <v>9</v>
      </c>
      <c r="BA11" s="16">
        <v>85</v>
      </c>
      <c r="BB11" s="53" t="s">
        <v>1069</v>
      </c>
      <c r="BC11" s="16">
        <v>23961416</v>
      </c>
      <c r="BD11" s="17">
        <f t="shared" si="8"/>
        <v>5.0172990309540672E-2</v>
      </c>
      <c r="BF11" s="16">
        <v>9</v>
      </c>
      <c r="BG11" s="16">
        <v>96</v>
      </c>
      <c r="BH11" s="53" t="s">
        <v>1076</v>
      </c>
      <c r="BI11" s="16">
        <v>14149105.1</v>
      </c>
      <c r="BJ11" s="17">
        <f t="shared" si="9"/>
        <v>5.7289485334040165E-2</v>
      </c>
    </row>
    <row r="12" spans="1:62" ht="15" customHeight="1" x14ac:dyDescent="0.25">
      <c r="A12" s="57">
        <v>10</v>
      </c>
      <c r="B12" s="58">
        <v>67</v>
      </c>
      <c r="C12" s="57" t="s">
        <v>1055</v>
      </c>
      <c r="D12" s="57" t="s">
        <v>1028</v>
      </c>
      <c r="E12" s="59">
        <v>31571747.589999996</v>
      </c>
      <c r="H12" s="60">
        <v>54</v>
      </c>
      <c r="I12" s="60" t="s">
        <v>1066</v>
      </c>
      <c r="J12" s="60" t="s">
        <v>1067</v>
      </c>
      <c r="K12" s="61">
        <v>43403602.210000001</v>
      </c>
      <c r="L12" s="21">
        <f t="shared" si="0"/>
        <v>4.7518516209937973E-2</v>
      </c>
      <c r="M12" s="36"/>
      <c r="N12" s="62" t="s">
        <v>1077</v>
      </c>
      <c r="O12" s="63" t="s">
        <v>1068</v>
      </c>
      <c r="P12" s="63">
        <v>26057161.489999998</v>
      </c>
      <c r="Q12" s="64">
        <f t="shared" si="1"/>
        <v>3.430097316644648E-2</v>
      </c>
      <c r="S12" s="19">
        <v>10</v>
      </c>
      <c r="T12" s="62" t="s">
        <v>1077</v>
      </c>
      <c r="U12" s="63" t="s">
        <v>1068</v>
      </c>
      <c r="V12" s="63">
        <v>20856460.359999999</v>
      </c>
      <c r="W12" s="64">
        <f t="shared" si="2"/>
        <v>3.7323674227469072E-2</v>
      </c>
      <c r="X12" s="12"/>
      <c r="Y12" s="19">
        <v>10</v>
      </c>
      <c r="Z12" s="62" t="s">
        <v>1053</v>
      </c>
      <c r="AA12" s="63">
        <v>33023010.390000001</v>
      </c>
      <c r="AB12" s="65">
        <f t="shared" si="3"/>
        <v>4.5595640171801906E-2</v>
      </c>
      <c r="AD12" s="19">
        <v>10</v>
      </c>
      <c r="AE12" s="62" t="s">
        <v>241</v>
      </c>
      <c r="AF12" s="63">
        <v>35512877</v>
      </c>
      <c r="AG12" s="65">
        <f t="shared" si="4"/>
        <v>4.7251406129405635E-2</v>
      </c>
      <c r="AI12" s="19">
        <v>10</v>
      </c>
      <c r="AJ12" s="62" t="s">
        <v>1053</v>
      </c>
      <c r="AK12" s="63">
        <v>33821077.799999997</v>
      </c>
      <c r="AL12" s="65">
        <f t="shared" si="5"/>
        <v>4.6771951483559289E-2</v>
      </c>
      <c r="AN12" s="19">
        <v>10</v>
      </c>
      <c r="AO12" s="19">
        <v>91</v>
      </c>
      <c r="AP12" s="62" t="s">
        <v>1071</v>
      </c>
      <c r="AQ12" s="19">
        <v>23804151.899999999</v>
      </c>
      <c r="AR12" s="21">
        <f t="shared" si="6"/>
        <v>4.080925789748753E-2</v>
      </c>
      <c r="AT12" s="19">
        <v>10</v>
      </c>
      <c r="AU12" s="19">
        <v>79</v>
      </c>
      <c r="AV12" s="62" t="s">
        <v>1069</v>
      </c>
      <c r="AW12" s="19">
        <v>30714972.129999999</v>
      </c>
      <c r="AX12" s="21">
        <f t="shared" si="7"/>
        <v>3.957417244140355E-2</v>
      </c>
      <c r="AZ12" s="19">
        <v>10</v>
      </c>
      <c r="BA12" s="19">
        <v>87</v>
      </c>
      <c r="BB12" s="62" t="s">
        <v>1070</v>
      </c>
      <c r="BC12" s="19">
        <v>23417567.5</v>
      </c>
      <c r="BD12" s="20">
        <f t="shared" si="8"/>
        <v>4.9034221819383064E-2</v>
      </c>
      <c r="BF12" s="19">
        <v>10</v>
      </c>
      <c r="BG12" s="19">
        <v>109</v>
      </c>
      <c r="BH12" s="62" t="s">
        <v>1042</v>
      </c>
      <c r="BI12" s="19">
        <v>11917667.199999999</v>
      </c>
      <c r="BJ12" s="20">
        <f t="shared" si="9"/>
        <v>4.8254431318795664E-2</v>
      </c>
    </row>
    <row r="13" spans="1:62" ht="15" customHeight="1" x14ac:dyDescent="0.25">
      <c r="A13" s="30">
        <v>11</v>
      </c>
      <c r="B13" s="49">
        <v>81</v>
      </c>
      <c r="C13" s="30" t="s">
        <v>1077</v>
      </c>
      <c r="D13" s="30" t="s">
        <v>1068</v>
      </c>
      <c r="E13" s="50">
        <v>25495905.850000001</v>
      </c>
      <c r="H13" s="51">
        <v>67</v>
      </c>
      <c r="I13" s="51" t="s">
        <v>1077</v>
      </c>
      <c r="J13" s="51" t="s">
        <v>1068</v>
      </c>
      <c r="K13" s="52">
        <v>34308760.770000003</v>
      </c>
      <c r="L13" s="18">
        <f t="shared" si="0"/>
        <v>3.7561430890095913E-2</v>
      </c>
      <c r="M13" s="36"/>
      <c r="N13" s="53" t="s">
        <v>1078</v>
      </c>
      <c r="O13" s="54" t="s">
        <v>1079</v>
      </c>
      <c r="P13" s="54">
        <v>11274182.57</v>
      </c>
      <c r="Q13" s="55">
        <f t="shared" si="1"/>
        <v>1.484104222002842E-2</v>
      </c>
      <c r="S13" s="16">
        <v>11</v>
      </c>
      <c r="T13" s="53" t="s">
        <v>1078</v>
      </c>
      <c r="U13" s="54" t="s">
        <v>1079</v>
      </c>
      <c r="V13" s="54">
        <v>20699036.73</v>
      </c>
      <c r="W13" s="55">
        <f t="shared" si="2"/>
        <v>3.7041956803687312E-2</v>
      </c>
      <c r="X13" s="12"/>
      <c r="Y13" s="16">
        <v>11</v>
      </c>
      <c r="Z13" s="53" t="s">
        <v>1062</v>
      </c>
      <c r="AA13" s="54">
        <v>27937016.09</v>
      </c>
      <c r="AB13" s="56">
        <f t="shared" si="3"/>
        <v>3.8573289293431984E-2</v>
      </c>
      <c r="AD13" s="16">
        <v>12</v>
      </c>
      <c r="AE13" s="53" t="s">
        <v>1080</v>
      </c>
      <c r="AF13" s="54">
        <v>21945842.600000001</v>
      </c>
      <c r="AG13" s="56">
        <f t="shared" si="4"/>
        <v>2.919988491905658E-2</v>
      </c>
      <c r="AI13" s="16">
        <v>11</v>
      </c>
      <c r="AJ13" s="53" t="s">
        <v>1063</v>
      </c>
      <c r="AK13" s="54">
        <v>31701841.300000001</v>
      </c>
      <c r="AL13" s="56">
        <f t="shared" si="5"/>
        <v>4.3841210265129285E-2</v>
      </c>
      <c r="AN13" s="16">
        <v>11</v>
      </c>
      <c r="AO13" s="16">
        <v>92</v>
      </c>
      <c r="AP13" s="53" t="s">
        <v>1081</v>
      </c>
      <c r="AQ13" s="16">
        <v>23789802.699999999</v>
      </c>
      <c r="AR13" s="18">
        <f t="shared" si="6"/>
        <v>4.0784657978705181E-2</v>
      </c>
      <c r="AT13" s="16">
        <v>11</v>
      </c>
      <c r="AU13" s="16">
        <v>87</v>
      </c>
      <c r="AV13" s="53" t="s">
        <v>1071</v>
      </c>
      <c r="AW13" s="16">
        <v>26572675.809999999</v>
      </c>
      <c r="AX13" s="18">
        <f t="shared" si="7"/>
        <v>3.4237102683461001E-2</v>
      </c>
      <c r="AZ13" s="16">
        <v>11</v>
      </c>
      <c r="BA13" s="16">
        <v>98</v>
      </c>
      <c r="BB13" s="53" t="s">
        <v>1075</v>
      </c>
      <c r="BC13" s="16">
        <v>20621159.399999999</v>
      </c>
      <c r="BD13" s="17">
        <f t="shared" si="8"/>
        <v>4.3178801734742783E-2</v>
      </c>
      <c r="BF13" s="16">
        <v>11</v>
      </c>
      <c r="BG13" s="16">
        <v>121</v>
      </c>
      <c r="BH13" s="53" t="s">
        <v>1082</v>
      </c>
      <c r="BI13" s="16">
        <v>10493828</v>
      </c>
      <c r="BJ13" s="17">
        <f t="shared" si="9"/>
        <v>4.2489330671799171E-2</v>
      </c>
    </row>
    <row r="14" spans="1:62" ht="15" customHeight="1" x14ac:dyDescent="0.25">
      <c r="A14" s="57">
        <v>12</v>
      </c>
      <c r="B14" s="58">
        <v>106</v>
      </c>
      <c r="C14" s="57" t="s">
        <v>1083</v>
      </c>
      <c r="D14" s="57" t="s">
        <v>1084</v>
      </c>
      <c r="E14" s="59">
        <v>18969993.699999999</v>
      </c>
      <c r="H14" s="60">
        <v>95</v>
      </c>
      <c r="I14" s="60" t="s">
        <v>1085</v>
      </c>
      <c r="J14" s="60" t="s">
        <v>1086</v>
      </c>
      <c r="K14" s="61">
        <v>23854503.5</v>
      </c>
      <c r="L14" s="21">
        <f t="shared" si="0"/>
        <v>2.6116049210855859E-2</v>
      </c>
      <c r="M14" s="36"/>
      <c r="N14" s="62" t="s">
        <v>1087</v>
      </c>
      <c r="O14" s="63" t="s">
        <v>259</v>
      </c>
      <c r="P14" s="63">
        <v>19229785.93</v>
      </c>
      <c r="Q14" s="64">
        <f t="shared" si="1"/>
        <v>2.5313592634968164E-2</v>
      </c>
      <c r="S14" s="19">
        <v>12</v>
      </c>
      <c r="T14" s="62" t="s">
        <v>1087</v>
      </c>
      <c r="U14" s="63" t="s">
        <v>259</v>
      </c>
      <c r="V14" s="63">
        <v>20488734.449999999</v>
      </c>
      <c r="W14" s="64">
        <f t="shared" si="2"/>
        <v>3.6665610402978402E-2</v>
      </c>
      <c r="X14" s="12"/>
      <c r="Y14" s="19">
        <v>12</v>
      </c>
      <c r="Z14" s="62" t="s">
        <v>1068</v>
      </c>
      <c r="AA14" s="63">
        <v>27410444.739999998</v>
      </c>
      <c r="AB14" s="65">
        <f t="shared" si="3"/>
        <v>3.7846239956747324E-2</v>
      </c>
      <c r="AD14" s="19">
        <v>9</v>
      </c>
      <c r="AE14" s="62" t="s">
        <v>1088</v>
      </c>
      <c r="AF14" s="63">
        <v>21547465.399999999</v>
      </c>
      <c r="AG14" s="65">
        <f t="shared" si="4"/>
        <v>2.8669826966559644E-2</v>
      </c>
      <c r="AI14" s="19">
        <v>12</v>
      </c>
      <c r="AJ14" s="62" t="s">
        <v>1089</v>
      </c>
      <c r="AK14" s="63">
        <v>19822505.300000001</v>
      </c>
      <c r="AL14" s="65">
        <f t="shared" si="5"/>
        <v>2.7413001491460361E-2</v>
      </c>
      <c r="AN14" s="19">
        <v>12</v>
      </c>
      <c r="AO14" s="19">
        <v>102</v>
      </c>
      <c r="AP14" s="62" t="s">
        <v>1075</v>
      </c>
      <c r="AQ14" s="19">
        <v>22496655.800000001</v>
      </c>
      <c r="AR14" s="21">
        <f t="shared" si="6"/>
        <v>3.8567718448024556E-2</v>
      </c>
      <c r="AT14" s="19">
        <v>12</v>
      </c>
      <c r="AU14" s="19">
        <v>102</v>
      </c>
      <c r="AV14" s="62" t="s">
        <v>1081</v>
      </c>
      <c r="AW14" s="19">
        <v>23800506.579999998</v>
      </c>
      <c r="AX14" s="21">
        <f t="shared" si="7"/>
        <v>3.0665349380855189E-2</v>
      </c>
      <c r="AZ14" s="19">
        <v>12</v>
      </c>
      <c r="BA14" s="19">
        <v>114</v>
      </c>
      <c r="BB14" s="62" t="s">
        <v>1048</v>
      </c>
      <c r="BC14" s="19">
        <v>17795733.199999999</v>
      </c>
      <c r="BD14" s="20">
        <f t="shared" si="8"/>
        <v>3.7262620430894865E-2</v>
      </c>
      <c r="BF14" s="19">
        <v>12</v>
      </c>
      <c r="BG14" s="19">
        <v>124</v>
      </c>
      <c r="BH14" s="62" t="s">
        <v>1090</v>
      </c>
      <c r="BI14" s="19">
        <v>10396067.800000001</v>
      </c>
      <c r="BJ14" s="20">
        <f t="shared" si="9"/>
        <v>4.20935012886283E-2</v>
      </c>
    </row>
    <row r="15" spans="1:62" ht="15" customHeight="1" x14ac:dyDescent="0.25">
      <c r="A15" s="30">
        <v>13</v>
      </c>
      <c r="B15" s="49">
        <v>109</v>
      </c>
      <c r="C15" s="30" t="s">
        <v>1091</v>
      </c>
      <c r="D15" s="30" t="s">
        <v>1089</v>
      </c>
      <c r="E15" s="50">
        <v>18146951.959999997</v>
      </c>
      <c r="H15" s="51">
        <v>107</v>
      </c>
      <c r="I15" s="51" t="s">
        <v>1083</v>
      </c>
      <c r="J15" s="51" t="s">
        <v>1084</v>
      </c>
      <c r="K15" s="52">
        <v>21163813</v>
      </c>
      <c r="L15" s="18">
        <f t="shared" si="0"/>
        <v>2.3170265597745557E-2</v>
      </c>
      <c r="M15" s="36"/>
      <c r="N15" s="53" t="s">
        <v>1061</v>
      </c>
      <c r="O15" s="54" t="s">
        <v>1062</v>
      </c>
      <c r="P15" s="54">
        <v>33372153.91</v>
      </c>
      <c r="Q15" s="55">
        <f t="shared" si="1"/>
        <v>4.3930239915530876E-2</v>
      </c>
      <c r="S15" s="16">
        <v>13</v>
      </c>
      <c r="T15" s="53" t="s">
        <v>1061</v>
      </c>
      <c r="U15" s="54" t="s">
        <v>1062</v>
      </c>
      <c r="V15" s="54">
        <v>19287255.399999999</v>
      </c>
      <c r="W15" s="55">
        <f t="shared" si="2"/>
        <v>3.4515503823084659E-2</v>
      </c>
      <c r="X15" s="12"/>
      <c r="Y15" s="16">
        <v>13</v>
      </c>
      <c r="Z15" s="53" t="s">
        <v>1089</v>
      </c>
      <c r="AA15" s="54">
        <v>22954342.140000001</v>
      </c>
      <c r="AB15" s="56">
        <f t="shared" si="3"/>
        <v>3.1693595230579137E-2</v>
      </c>
      <c r="AD15" s="16">
        <v>13</v>
      </c>
      <c r="AE15" s="53" t="s">
        <v>1092</v>
      </c>
      <c r="AF15" s="54">
        <v>19594241.699999999</v>
      </c>
      <c r="AG15" s="56">
        <f t="shared" si="4"/>
        <v>2.6070979052596484E-2</v>
      </c>
      <c r="AI15" s="16">
        <v>13</v>
      </c>
      <c r="AJ15" s="53" t="s">
        <v>1093</v>
      </c>
      <c r="AK15" s="54">
        <v>18771742.199999999</v>
      </c>
      <c r="AL15" s="56">
        <f t="shared" si="5"/>
        <v>2.5959876874186501E-2</v>
      </c>
      <c r="AN15" s="16">
        <v>13</v>
      </c>
      <c r="AO15" s="16">
        <v>130</v>
      </c>
      <c r="AP15" s="53" t="s">
        <v>1094</v>
      </c>
      <c r="AQ15" s="16">
        <v>17905549.5</v>
      </c>
      <c r="AR15" s="18">
        <f t="shared" si="6"/>
        <v>3.0696837695012733E-2</v>
      </c>
      <c r="AT15" s="16">
        <v>13</v>
      </c>
      <c r="AU15" s="16">
        <v>106</v>
      </c>
      <c r="AV15" s="53" t="s">
        <v>1048</v>
      </c>
      <c r="AW15" s="16">
        <v>23424310.149999999</v>
      </c>
      <c r="AX15" s="18">
        <f t="shared" si="7"/>
        <v>3.0180645623689176E-2</v>
      </c>
      <c r="AZ15" s="16">
        <v>13</v>
      </c>
      <c r="BA15" s="16">
        <v>146</v>
      </c>
      <c r="BB15" s="53" t="s">
        <v>1095</v>
      </c>
      <c r="BC15" s="16">
        <v>13234184.699999999</v>
      </c>
      <c r="BD15" s="17">
        <f t="shared" si="8"/>
        <v>2.7711159503585738E-2</v>
      </c>
      <c r="BF15" s="16">
        <v>13</v>
      </c>
      <c r="BG15" s="16">
        <v>144</v>
      </c>
      <c r="BH15" s="53" t="s">
        <v>1096</v>
      </c>
      <c r="BI15" s="16">
        <v>9343593.3000000007</v>
      </c>
      <c r="BJ15" s="17">
        <f t="shared" si="9"/>
        <v>3.7832049980856104E-2</v>
      </c>
    </row>
    <row r="16" spans="1:62" ht="15" customHeight="1" x14ac:dyDescent="0.25">
      <c r="A16" s="57">
        <v>14</v>
      </c>
      <c r="B16" s="58">
        <v>134</v>
      </c>
      <c r="C16" s="57" t="s">
        <v>1087</v>
      </c>
      <c r="D16" s="57" t="s">
        <v>259</v>
      </c>
      <c r="E16" s="59">
        <v>14470770.680000002</v>
      </c>
      <c r="H16" s="60">
        <v>120</v>
      </c>
      <c r="I16" s="60" t="s">
        <v>1097</v>
      </c>
      <c r="J16" s="60" t="s">
        <v>1098</v>
      </c>
      <c r="K16" s="61">
        <v>18864410.780000001</v>
      </c>
      <c r="L16" s="21">
        <f t="shared" si="0"/>
        <v>2.065286666998874E-2</v>
      </c>
      <c r="M16" s="36"/>
      <c r="N16" s="62" t="s">
        <v>1066</v>
      </c>
      <c r="O16" s="63" t="s">
        <v>1067</v>
      </c>
      <c r="P16" s="63">
        <v>23599891.77</v>
      </c>
      <c r="Q16" s="64">
        <f t="shared" si="1"/>
        <v>3.1066286887943415E-2</v>
      </c>
      <c r="S16" s="19">
        <v>14</v>
      </c>
      <c r="T16" s="62" t="s">
        <v>1066</v>
      </c>
      <c r="U16" s="63" t="s">
        <v>1067</v>
      </c>
      <c r="V16" s="63">
        <v>15994352.029999999</v>
      </c>
      <c r="W16" s="64">
        <f t="shared" si="2"/>
        <v>2.8622689293533538E-2</v>
      </c>
      <c r="X16" s="12"/>
      <c r="Y16" s="19">
        <v>14</v>
      </c>
      <c r="Z16" s="62" t="s">
        <v>1067</v>
      </c>
      <c r="AA16" s="63">
        <v>22160026.390000001</v>
      </c>
      <c r="AB16" s="65">
        <f t="shared" si="3"/>
        <v>3.0596864960017182E-2</v>
      </c>
      <c r="AD16" s="19">
        <v>14</v>
      </c>
      <c r="AE16" s="62" t="s">
        <v>1099</v>
      </c>
      <c r="AF16" s="63">
        <v>18245366.199999999</v>
      </c>
      <c r="AG16" s="65">
        <f t="shared" si="4"/>
        <v>2.4276242341501376E-2</v>
      </c>
      <c r="AI16" s="19">
        <v>14</v>
      </c>
      <c r="AJ16" s="62" t="s">
        <v>1086</v>
      </c>
      <c r="AK16" s="63">
        <v>15238984.699999999</v>
      </c>
      <c r="AL16" s="65">
        <f t="shared" si="5"/>
        <v>2.1074344740341252E-2</v>
      </c>
      <c r="AN16" s="19">
        <v>14</v>
      </c>
      <c r="AO16" s="19">
        <v>140</v>
      </c>
      <c r="AP16" s="62" t="s">
        <v>1100</v>
      </c>
      <c r="AQ16" s="19">
        <v>16799721.699999999</v>
      </c>
      <c r="AR16" s="21">
        <f t="shared" si="6"/>
        <v>2.8801033464305764E-2</v>
      </c>
      <c r="AT16" s="19">
        <v>14</v>
      </c>
      <c r="AU16" s="19">
        <v>120</v>
      </c>
      <c r="AV16" s="62" t="s">
        <v>1094</v>
      </c>
      <c r="AW16" s="19">
        <v>20710627.460000001</v>
      </c>
      <c r="AX16" s="21">
        <f t="shared" si="7"/>
        <v>2.6684248287862852E-2</v>
      </c>
      <c r="AZ16" s="19">
        <v>14</v>
      </c>
      <c r="BA16" s="19">
        <v>147</v>
      </c>
      <c r="BB16" s="62" t="s">
        <v>1094</v>
      </c>
      <c r="BC16" s="19">
        <v>12698009.5</v>
      </c>
      <c r="BD16" s="20">
        <f t="shared" si="8"/>
        <v>2.6588458194371958E-2</v>
      </c>
      <c r="BF16" s="19">
        <v>14</v>
      </c>
      <c r="BG16" s="19">
        <v>149</v>
      </c>
      <c r="BH16" s="62" t="s">
        <v>1101</v>
      </c>
      <c r="BI16" s="19">
        <v>9028772.4000000004</v>
      </c>
      <c r="BJ16" s="20">
        <f t="shared" si="9"/>
        <v>3.6557345523865435E-2</v>
      </c>
    </row>
    <row r="17" spans="1:62" ht="15" customHeight="1" x14ac:dyDescent="0.25">
      <c r="A17" s="30">
        <v>15</v>
      </c>
      <c r="B17" s="49">
        <v>139</v>
      </c>
      <c r="C17" s="30" t="s">
        <v>1102</v>
      </c>
      <c r="D17" s="30" t="s">
        <v>1103</v>
      </c>
      <c r="E17" s="50">
        <v>14201966.549999997</v>
      </c>
      <c r="H17" s="51">
        <v>122</v>
      </c>
      <c r="I17" s="51" t="s">
        <v>1087</v>
      </c>
      <c r="J17" s="51" t="s">
        <v>259</v>
      </c>
      <c r="K17" s="52">
        <v>18647188.600000001</v>
      </c>
      <c r="L17" s="18">
        <f t="shared" si="0"/>
        <v>2.0415050563584791E-2</v>
      </c>
      <c r="M17" s="36"/>
      <c r="N17" s="53" t="s">
        <v>1091</v>
      </c>
      <c r="O17" s="54" t="s">
        <v>1089</v>
      </c>
      <c r="P17" s="54">
        <v>14559603.41</v>
      </c>
      <c r="Q17" s="55">
        <f t="shared" si="1"/>
        <v>1.9165885204809111E-2</v>
      </c>
      <c r="S17" s="16">
        <v>15</v>
      </c>
      <c r="T17" s="53" t="s">
        <v>1091</v>
      </c>
      <c r="U17" s="54" t="s">
        <v>1089</v>
      </c>
      <c r="V17" s="54">
        <v>13441631.43</v>
      </c>
      <c r="W17" s="55">
        <f t="shared" si="2"/>
        <v>2.4054468683535966E-2</v>
      </c>
      <c r="X17" s="12"/>
      <c r="Y17" s="16">
        <v>15</v>
      </c>
      <c r="Z17" s="53" t="s">
        <v>1086</v>
      </c>
      <c r="AA17" s="54">
        <v>16261251.51</v>
      </c>
      <c r="AB17" s="56">
        <f t="shared" si="3"/>
        <v>2.2452288989911508E-2</v>
      </c>
      <c r="AD17" s="16">
        <v>17</v>
      </c>
      <c r="AE17" s="53" t="s">
        <v>1104</v>
      </c>
      <c r="AF17" s="54">
        <v>15442600.800000001</v>
      </c>
      <c r="AG17" s="56">
        <f t="shared" si="4"/>
        <v>2.0547042755648448E-2</v>
      </c>
      <c r="AI17" s="16">
        <v>15</v>
      </c>
      <c r="AJ17" s="53" t="s">
        <v>1105</v>
      </c>
      <c r="AK17" s="54">
        <v>13341900.300000001</v>
      </c>
      <c r="AL17" s="56">
        <f t="shared" si="5"/>
        <v>1.8450822804058752E-2</v>
      </c>
      <c r="AN17" s="16">
        <v>15</v>
      </c>
      <c r="AO17" s="16">
        <v>164</v>
      </c>
      <c r="AP17" s="53" t="s">
        <v>1106</v>
      </c>
      <c r="AQ17" s="16">
        <v>14192805</v>
      </c>
      <c r="AR17" s="18">
        <f t="shared" si="6"/>
        <v>2.4331799005775565E-2</v>
      </c>
      <c r="AT17" s="16">
        <v>15</v>
      </c>
      <c r="AU17" s="16">
        <v>141</v>
      </c>
      <c r="AV17" s="53" t="s">
        <v>1100</v>
      </c>
      <c r="AW17" s="16">
        <v>17087599.289999999</v>
      </c>
      <c r="AX17" s="18">
        <f t="shared" si="7"/>
        <v>2.2016220560121501E-2</v>
      </c>
      <c r="AZ17" s="16">
        <v>15</v>
      </c>
      <c r="BA17" s="16">
        <v>152</v>
      </c>
      <c r="BB17" s="53" t="s">
        <v>1100</v>
      </c>
      <c r="BC17" s="16">
        <v>12379974.5</v>
      </c>
      <c r="BD17" s="17">
        <f t="shared" si="8"/>
        <v>2.5922522300888252E-2</v>
      </c>
      <c r="BF17" s="16">
        <v>15</v>
      </c>
      <c r="BG17" s="16">
        <v>172</v>
      </c>
      <c r="BH17" s="53" t="s">
        <v>244</v>
      </c>
      <c r="BI17" s="16">
        <v>7313689.5999999996</v>
      </c>
      <c r="BJ17" s="17">
        <f t="shared" si="9"/>
        <v>2.9613004505629269E-2</v>
      </c>
    </row>
    <row r="18" spans="1:62" ht="15" customHeight="1" x14ac:dyDescent="0.25">
      <c r="A18" s="57">
        <v>16</v>
      </c>
      <c r="B18" s="58">
        <v>159</v>
      </c>
      <c r="C18" s="57" t="s">
        <v>1107</v>
      </c>
      <c r="D18" s="57" t="s">
        <v>1108</v>
      </c>
      <c r="E18" s="59">
        <v>11842772.780000003</v>
      </c>
      <c r="H18" s="60">
        <v>127</v>
      </c>
      <c r="I18" s="60" t="s">
        <v>1109</v>
      </c>
      <c r="J18" s="60" t="s">
        <v>1110</v>
      </c>
      <c r="K18" s="61">
        <v>17742350.82</v>
      </c>
      <c r="L18" s="21">
        <f t="shared" si="0"/>
        <v>1.9424428897939074E-2</v>
      </c>
      <c r="M18" s="36"/>
      <c r="N18" s="62" t="s">
        <v>1109</v>
      </c>
      <c r="O18" s="63" t="s">
        <v>1110</v>
      </c>
      <c r="P18" s="63">
        <v>14490459.68</v>
      </c>
      <c r="Q18" s="64">
        <f t="shared" si="1"/>
        <v>1.9074866187704417E-2</v>
      </c>
      <c r="S18" s="19">
        <v>16</v>
      </c>
      <c r="T18" s="62" t="s">
        <v>1109</v>
      </c>
      <c r="U18" s="63" t="s">
        <v>1110</v>
      </c>
      <c r="V18" s="63">
        <v>10858601.42</v>
      </c>
      <c r="W18" s="64">
        <f t="shared" si="2"/>
        <v>1.9432007875281338E-2</v>
      </c>
      <c r="X18" s="12"/>
      <c r="Y18" s="19">
        <v>16</v>
      </c>
      <c r="Z18" s="62" t="s">
        <v>1110</v>
      </c>
      <c r="AA18" s="63">
        <v>14168060.060000001</v>
      </c>
      <c r="AB18" s="65">
        <f t="shared" si="3"/>
        <v>1.9562170765141988E-2</v>
      </c>
      <c r="AD18" s="19">
        <v>15</v>
      </c>
      <c r="AE18" s="62" t="s">
        <v>1111</v>
      </c>
      <c r="AF18" s="63">
        <v>13228059</v>
      </c>
      <c r="AG18" s="65">
        <f t="shared" si="4"/>
        <v>1.7600499900718811E-2</v>
      </c>
      <c r="AI18" s="19">
        <v>16</v>
      </c>
      <c r="AJ18" s="62" t="s">
        <v>1112</v>
      </c>
      <c r="AK18" s="63">
        <v>13251285.1</v>
      </c>
      <c r="AL18" s="65">
        <f t="shared" si="5"/>
        <v>1.8325508946140448E-2</v>
      </c>
      <c r="AN18" s="19">
        <v>16</v>
      </c>
      <c r="AO18" s="19">
        <v>201</v>
      </c>
      <c r="AP18" s="62" t="s">
        <v>1095</v>
      </c>
      <c r="AQ18" s="19">
        <v>11447162.9</v>
      </c>
      <c r="AR18" s="21">
        <f t="shared" si="6"/>
        <v>1.9624737102297323E-2</v>
      </c>
      <c r="AT18" s="19">
        <v>16</v>
      </c>
      <c r="AU18" s="19">
        <v>143</v>
      </c>
      <c r="AV18" s="62" t="s">
        <v>1095</v>
      </c>
      <c r="AW18" s="19">
        <v>16929597.469999999</v>
      </c>
      <c r="AX18" s="21">
        <f t="shared" si="7"/>
        <v>2.1812645859019025E-2</v>
      </c>
      <c r="AZ18" s="19">
        <v>16</v>
      </c>
      <c r="BA18" s="19">
        <v>190</v>
      </c>
      <c r="BB18" s="62" t="s">
        <v>1113</v>
      </c>
      <c r="BC18" s="19">
        <v>9996662.8000000007</v>
      </c>
      <c r="BD18" s="20">
        <f t="shared" si="8"/>
        <v>2.0932087894644697E-2</v>
      </c>
      <c r="BF18" s="19">
        <v>16</v>
      </c>
      <c r="BG18" s="19">
        <v>195</v>
      </c>
      <c r="BH18" s="62" t="s">
        <v>1114</v>
      </c>
      <c r="BI18" s="19">
        <v>6438780.2000000002</v>
      </c>
      <c r="BJ18" s="20">
        <f t="shared" si="9"/>
        <v>2.6070511260603203E-2</v>
      </c>
    </row>
    <row r="19" spans="1:62" ht="15" customHeight="1" x14ac:dyDescent="0.25">
      <c r="A19" s="30">
        <v>17</v>
      </c>
      <c r="B19" s="49">
        <v>171</v>
      </c>
      <c r="C19" s="30" t="s">
        <v>1115</v>
      </c>
      <c r="D19" s="30" t="s">
        <v>1116</v>
      </c>
      <c r="E19" s="50">
        <v>11226862.550000003</v>
      </c>
      <c r="H19" s="51">
        <v>128</v>
      </c>
      <c r="I19" s="51" t="s">
        <v>1117</v>
      </c>
      <c r="J19" s="51" t="s">
        <v>1105</v>
      </c>
      <c r="K19" s="52">
        <v>17688444</v>
      </c>
      <c r="L19" s="18">
        <f t="shared" si="0"/>
        <v>1.936541139778776E-2</v>
      </c>
      <c r="M19" s="36"/>
      <c r="N19" s="53" t="s">
        <v>1085</v>
      </c>
      <c r="O19" s="54" t="s">
        <v>1086</v>
      </c>
      <c r="P19" s="54">
        <v>18461590.420000002</v>
      </c>
      <c r="Q19" s="55">
        <f t="shared" si="1"/>
        <v>2.4302359942366288E-2</v>
      </c>
      <c r="S19" s="16">
        <v>17</v>
      </c>
      <c r="T19" s="53" t="s">
        <v>1085</v>
      </c>
      <c r="U19" s="54" t="s">
        <v>1086</v>
      </c>
      <c r="V19" s="54">
        <v>10377805.75</v>
      </c>
      <c r="W19" s="55">
        <f t="shared" si="2"/>
        <v>1.8571600085689484E-2</v>
      </c>
      <c r="X19" s="12"/>
      <c r="Y19" s="16">
        <v>17</v>
      </c>
      <c r="Z19" s="53" t="s">
        <v>1112</v>
      </c>
      <c r="AA19" s="54">
        <v>11786116.300000001</v>
      </c>
      <c r="AB19" s="56">
        <f t="shared" si="3"/>
        <v>1.6273365495489259E-2</v>
      </c>
      <c r="AD19" s="16">
        <v>16</v>
      </c>
      <c r="AE19" s="53" t="s">
        <v>1118</v>
      </c>
      <c r="AF19" s="54">
        <v>11314797.1</v>
      </c>
      <c r="AG19" s="56">
        <f t="shared" si="4"/>
        <v>1.50548228757676E-2</v>
      </c>
      <c r="AI19" s="16">
        <v>17</v>
      </c>
      <c r="AJ19" s="53" t="s">
        <v>1067</v>
      </c>
      <c r="AK19" s="54">
        <v>8765485.5999999996</v>
      </c>
      <c r="AL19" s="56">
        <f t="shared" si="5"/>
        <v>1.2121992966558788E-2</v>
      </c>
      <c r="AN19" s="16">
        <v>17</v>
      </c>
      <c r="AO19" s="16">
        <v>257</v>
      </c>
      <c r="AP19" s="53" t="s">
        <v>1119</v>
      </c>
      <c r="AQ19" s="16">
        <v>8066227.4000000004</v>
      </c>
      <c r="AR19" s="18">
        <f t="shared" si="6"/>
        <v>1.382854367629793E-2</v>
      </c>
      <c r="AT19" s="16">
        <v>17</v>
      </c>
      <c r="AU19" s="16">
        <v>196</v>
      </c>
      <c r="AV19" s="53" t="s">
        <v>1106</v>
      </c>
      <c r="AW19" s="16">
        <v>12793424.4</v>
      </c>
      <c r="AX19" s="18">
        <f t="shared" si="7"/>
        <v>1.6483465496201961E-2</v>
      </c>
      <c r="AZ19" s="16">
        <v>17</v>
      </c>
      <c r="BA19" s="16">
        <v>192</v>
      </c>
      <c r="BB19" s="53" t="s">
        <v>1106</v>
      </c>
      <c r="BC19" s="16">
        <v>9779384.1999999993</v>
      </c>
      <c r="BD19" s="17">
        <f t="shared" si="8"/>
        <v>2.0477126589675463E-2</v>
      </c>
      <c r="BF19" s="16">
        <v>17</v>
      </c>
      <c r="BG19" s="16">
        <v>262</v>
      </c>
      <c r="BH19" s="53" t="s">
        <v>1120</v>
      </c>
      <c r="BI19" s="16">
        <v>4544456.5</v>
      </c>
      <c r="BJ19" s="17">
        <f t="shared" si="9"/>
        <v>1.8400426893990171E-2</v>
      </c>
    </row>
    <row r="20" spans="1:62" ht="15" customHeight="1" x14ac:dyDescent="0.25">
      <c r="A20" s="57">
        <v>18</v>
      </c>
      <c r="B20" s="58">
        <v>175</v>
      </c>
      <c r="C20" s="57" t="s">
        <v>1109</v>
      </c>
      <c r="D20" s="57" t="s">
        <v>1110</v>
      </c>
      <c r="E20" s="59">
        <v>10983095.49</v>
      </c>
      <c r="H20" s="60">
        <v>137</v>
      </c>
      <c r="I20" s="60" t="s">
        <v>1091</v>
      </c>
      <c r="J20" s="60" t="s">
        <v>1089</v>
      </c>
      <c r="K20" s="61">
        <v>16482053.25</v>
      </c>
      <c r="L20" s="21">
        <f t="shared" si="0"/>
        <v>1.8044647786232344E-2</v>
      </c>
      <c r="M20" s="36"/>
      <c r="N20" s="62" t="s">
        <v>1117</v>
      </c>
      <c r="O20" s="63" t="s">
        <v>1105</v>
      </c>
      <c r="P20" s="63">
        <v>18243134</v>
      </c>
      <c r="Q20" s="64">
        <f t="shared" si="1"/>
        <v>2.4014789563553782E-2</v>
      </c>
      <c r="S20" s="19">
        <v>18</v>
      </c>
      <c r="T20" s="62" t="s">
        <v>1117</v>
      </c>
      <c r="U20" s="63" t="s">
        <v>1105</v>
      </c>
      <c r="V20" s="63">
        <v>6442658.2599999998</v>
      </c>
      <c r="W20" s="64">
        <f t="shared" si="2"/>
        <v>1.1529457726984731E-2</v>
      </c>
      <c r="X20" s="12"/>
      <c r="Y20" s="19">
        <v>18</v>
      </c>
      <c r="Z20" s="62" t="s">
        <v>1105</v>
      </c>
      <c r="AA20" s="63">
        <v>10305377.99</v>
      </c>
      <c r="AB20" s="65">
        <f t="shared" si="3"/>
        <v>1.4228875596657775E-2</v>
      </c>
      <c r="AD20" s="19">
        <v>20</v>
      </c>
      <c r="AE20" s="62" t="s">
        <v>1121</v>
      </c>
      <c r="AF20" s="63">
        <v>8551667.8000000007</v>
      </c>
      <c r="AG20" s="65">
        <f t="shared" si="4"/>
        <v>1.1378360821106125E-2</v>
      </c>
      <c r="AI20" s="19">
        <v>18</v>
      </c>
      <c r="AJ20" s="62" t="s">
        <v>1122</v>
      </c>
      <c r="AK20" s="63">
        <v>8569780.3000000007</v>
      </c>
      <c r="AL20" s="65">
        <f t="shared" si="5"/>
        <v>1.1851347576402849E-2</v>
      </c>
      <c r="AN20" s="19">
        <v>18</v>
      </c>
      <c r="AO20" s="19">
        <v>332</v>
      </c>
      <c r="AP20" s="62" t="s">
        <v>1113</v>
      </c>
      <c r="AQ20" s="19">
        <v>6001897.0999999996</v>
      </c>
      <c r="AR20" s="21">
        <f t="shared" si="6"/>
        <v>1.0289506118807891E-2</v>
      </c>
      <c r="AT20" s="19">
        <v>18</v>
      </c>
      <c r="AU20" s="19">
        <v>204</v>
      </c>
      <c r="AV20" s="62" t="s">
        <v>1123</v>
      </c>
      <c r="AW20" s="19">
        <v>12359292.949999999</v>
      </c>
      <c r="AX20" s="21">
        <f t="shared" si="7"/>
        <v>1.5924116368622704E-2</v>
      </c>
      <c r="AZ20" s="19">
        <v>18</v>
      </c>
      <c r="BA20" s="19">
        <v>215</v>
      </c>
      <c r="BB20" s="62" t="s">
        <v>1124</v>
      </c>
      <c r="BC20" s="19">
        <v>8674238.3000000007</v>
      </c>
      <c r="BD20" s="20">
        <f t="shared" si="8"/>
        <v>1.8163053225591783E-2</v>
      </c>
      <c r="BF20" s="19">
        <v>18</v>
      </c>
      <c r="BG20" s="19">
        <v>327</v>
      </c>
      <c r="BH20" s="62" t="s">
        <v>742</v>
      </c>
      <c r="BI20" s="19">
        <v>3385196.3</v>
      </c>
      <c r="BJ20" s="20">
        <f t="shared" si="9"/>
        <v>1.3706602107415049E-2</v>
      </c>
    </row>
    <row r="21" spans="1:62" ht="15" customHeight="1" x14ac:dyDescent="0.25">
      <c r="A21" s="30">
        <v>19</v>
      </c>
      <c r="B21" s="49">
        <v>182</v>
      </c>
      <c r="C21" s="30" t="s">
        <v>1085</v>
      </c>
      <c r="D21" s="30" t="s">
        <v>1086</v>
      </c>
      <c r="E21" s="50">
        <v>10506164.010000004</v>
      </c>
      <c r="H21" s="51">
        <v>148</v>
      </c>
      <c r="I21" s="51" t="s">
        <v>1107</v>
      </c>
      <c r="J21" s="51" t="s">
        <v>1108</v>
      </c>
      <c r="K21" s="52">
        <v>15106332.029999999</v>
      </c>
      <c r="L21" s="18">
        <f t="shared" si="0"/>
        <v>1.6538500191002007E-2</v>
      </c>
      <c r="M21" s="36"/>
      <c r="N21" s="53" t="s">
        <v>1097</v>
      </c>
      <c r="O21" s="54" t="s">
        <v>1098</v>
      </c>
      <c r="P21" s="54">
        <v>15037816.890000001</v>
      </c>
      <c r="Q21" s="55">
        <f t="shared" si="1"/>
        <v>1.9795393056292014E-2</v>
      </c>
      <c r="S21" s="16">
        <v>19</v>
      </c>
      <c r="T21" s="53" t="s">
        <v>1097</v>
      </c>
      <c r="U21" s="54" t="s">
        <v>1098</v>
      </c>
      <c r="V21" s="54">
        <v>4988640.74</v>
      </c>
      <c r="W21" s="55">
        <f t="shared" si="2"/>
        <v>8.9274209814977565E-3</v>
      </c>
      <c r="X21" s="12"/>
      <c r="Y21" s="16">
        <v>19</v>
      </c>
      <c r="Z21" s="53" t="s">
        <v>1125</v>
      </c>
      <c r="AA21" s="54">
        <v>9978143.3399999999</v>
      </c>
      <c r="AB21" s="56">
        <f t="shared" si="3"/>
        <v>1.3777055087959884E-2</v>
      </c>
      <c r="AD21" s="16">
        <v>18</v>
      </c>
      <c r="AE21" s="53" t="s">
        <v>1126</v>
      </c>
      <c r="AF21" s="54">
        <v>8463162.6999999993</v>
      </c>
      <c r="AG21" s="56">
        <f t="shared" si="4"/>
        <v>1.12606009892394E-2</v>
      </c>
      <c r="AI21" s="16">
        <v>19</v>
      </c>
      <c r="AJ21" s="53" t="s">
        <v>1127</v>
      </c>
      <c r="AK21" s="54">
        <v>7496428.4000000004</v>
      </c>
      <c r="AL21" s="56">
        <f t="shared" si="5"/>
        <v>1.0366984384654235E-2</v>
      </c>
      <c r="AN21" s="16">
        <v>19</v>
      </c>
      <c r="AO21" s="16">
        <v>334</v>
      </c>
      <c r="AP21" s="53" t="s">
        <v>1123</v>
      </c>
      <c r="AQ21" s="16">
        <v>5980022.7000000002</v>
      </c>
      <c r="AR21" s="18">
        <f t="shared" si="6"/>
        <v>1.0252005180538683E-2</v>
      </c>
      <c r="AT21" s="16">
        <v>19</v>
      </c>
      <c r="AU21" s="16">
        <v>250</v>
      </c>
      <c r="AV21" s="53" t="s">
        <v>1113</v>
      </c>
      <c r="AW21" s="16">
        <v>9469028.1799999997</v>
      </c>
      <c r="AX21" s="18">
        <f t="shared" si="7"/>
        <v>1.220020491836369E-2</v>
      </c>
      <c r="AZ21" s="16">
        <v>19</v>
      </c>
      <c r="BA21" s="16">
        <v>233</v>
      </c>
      <c r="BB21" s="53" t="s">
        <v>1081</v>
      </c>
      <c r="BC21" s="16">
        <v>8113573.0999999996</v>
      </c>
      <c r="BD21" s="17">
        <f t="shared" si="8"/>
        <v>1.6989072120030379E-2</v>
      </c>
      <c r="BF21" s="16">
        <v>19</v>
      </c>
      <c r="BG21" s="16">
        <v>367</v>
      </c>
      <c r="BH21" s="53" t="s">
        <v>1128</v>
      </c>
      <c r="BI21" s="16">
        <v>2840742</v>
      </c>
      <c r="BJ21" s="17">
        <f t="shared" si="9"/>
        <v>1.1502115928645687E-2</v>
      </c>
    </row>
    <row r="22" spans="1:62" ht="15" customHeight="1" x14ac:dyDescent="0.25">
      <c r="A22" s="57">
        <v>20</v>
      </c>
      <c r="B22" s="58">
        <v>187</v>
      </c>
      <c r="C22" s="57" t="s">
        <v>1117</v>
      </c>
      <c r="D22" s="57" t="s">
        <v>1105</v>
      </c>
      <c r="E22" s="59">
        <v>10205032</v>
      </c>
      <c r="H22" s="60">
        <v>169</v>
      </c>
      <c r="I22" s="60" t="s">
        <v>1129</v>
      </c>
      <c r="J22" s="60" t="s">
        <v>240</v>
      </c>
      <c r="K22" s="61">
        <v>13072017.01</v>
      </c>
      <c r="L22" s="21">
        <f t="shared" si="0"/>
        <v>1.4311320272010895E-2</v>
      </c>
      <c r="M22" s="36"/>
      <c r="N22" s="62" t="s">
        <v>1130</v>
      </c>
      <c r="O22" s="63" t="s">
        <v>1131</v>
      </c>
      <c r="P22" s="63">
        <v>6383283.9400000004</v>
      </c>
      <c r="Q22" s="64">
        <f t="shared" si="1"/>
        <v>8.4027898136094636E-3</v>
      </c>
      <c r="S22" s="19">
        <v>20</v>
      </c>
      <c r="T22" s="62" t="s">
        <v>1130</v>
      </c>
      <c r="U22" s="63" t="s">
        <v>1131</v>
      </c>
      <c r="V22" s="63">
        <v>3920829.36</v>
      </c>
      <c r="W22" s="64">
        <f t="shared" si="2"/>
        <v>7.0165193521905967E-3</v>
      </c>
      <c r="X22" s="12"/>
      <c r="Y22" s="19">
        <v>20</v>
      </c>
      <c r="Z22" s="62" t="s">
        <v>1132</v>
      </c>
      <c r="AA22" s="63">
        <v>8931907.0299999993</v>
      </c>
      <c r="AB22" s="65">
        <f t="shared" si="3"/>
        <v>1.2332492228243151E-2</v>
      </c>
      <c r="AD22" s="19">
        <v>19</v>
      </c>
      <c r="AE22" s="62" t="s">
        <v>1133</v>
      </c>
      <c r="AF22" s="63">
        <v>8082615.0999999996</v>
      </c>
      <c r="AG22" s="65">
        <f t="shared" si="4"/>
        <v>1.075426608432109E-2</v>
      </c>
      <c r="AI22" s="19">
        <v>20</v>
      </c>
      <c r="AJ22" s="62" t="s">
        <v>1134</v>
      </c>
      <c r="AK22" s="63">
        <v>7145328.0999999996</v>
      </c>
      <c r="AL22" s="65">
        <f t="shared" si="5"/>
        <v>9.8814396514386917E-3</v>
      </c>
      <c r="AN22" s="19">
        <v>20</v>
      </c>
      <c r="AO22" s="19">
        <v>353</v>
      </c>
      <c r="AP22" s="62" t="s">
        <v>1124</v>
      </c>
      <c r="AQ22" s="19">
        <v>5637482.7999999998</v>
      </c>
      <c r="AR22" s="21">
        <f t="shared" si="6"/>
        <v>9.6647631238586627E-3</v>
      </c>
      <c r="AT22" s="19">
        <v>20</v>
      </c>
      <c r="AU22" s="19">
        <v>279</v>
      </c>
      <c r="AV22" s="62" t="s">
        <v>1124</v>
      </c>
      <c r="AW22" s="19">
        <v>8378876.2999999998</v>
      </c>
      <c r="AX22" s="21">
        <f t="shared" si="7"/>
        <v>1.0795617660271969E-2</v>
      </c>
      <c r="AZ22" s="19">
        <v>20</v>
      </c>
      <c r="BA22" s="19">
        <v>235</v>
      </c>
      <c r="BB22" s="62" t="s">
        <v>1123</v>
      </c>
      <c r="BC22" s="19">
        <v>7939555.7999999998</v>
      </c>
      <c r="BD22" s="20">
        <f t="shared" si="8"/>
        <v>1.6624695978545566E-2</v>
      </c>
      <c r="BF22" s="19">
        <v>20</v>
      </c>
      <c r="BG22" s="19">
        <v>411</v>
      </c>
      <c r="BH22" s="62" t="s">
        <v>1135</v>
      </c>
      <c r="BI22" s="19">
        <v>2413914.5</v>
      </c>
      <c r="BJ22" s="20">
        <f t="shared" si="9"/>
        <v>9.7738986577587082E-3</v>
      </c>
    </row>
    <row r="23" spans="1:62" ht="15" customHeight="1" x14ac:dyDescent="0.25">
      <c r="A23" s="30">
        <v>21</v>
      </c>
      <c r="B23" s="49">
        <v>252</v>
      </c>
      <c r="C23" s="30" t="s">
        <v>1078</v>
      </c>
      <c r="D23" s="30" t="s">
        <v>742</v>
      </c>
      <c r="E23" s="50">
        <v>7795757.3699999992</v>
      </c>
      <c r="H23" s="51">
        <v>186</v>
      </c>
      <c r="I23" s="51" t="s">
        <v>1078</v>
      </c>
      <c r="J23" s="51" t="s">
        <v>742</v>
      </c>
      <c r="K23" s="52">
        <v>11947581.109999999</v>
      </c>
      <c r="L23" s="18">
        <f t="shared" si="0"/>
        <v>1.3080281307026652E-2</v>
      </c>
      <c r="M23" s="36"/>
      <c r="N23" s="53" t="s">
        <v>1136</v>
      </c>
      <c r="O23" s="54" t="s">
        <v>1137</v>
      </c>
      <c r="P23" s="54">
        <v>7174967.5899999999</v>
      </c>
      <c r="Q23" s="55">
        <f t="shared" si="1"/>
        <v>9.44494168596079E-3</v>
      </c>
      <c r="S23" s="16">
        <v>21</v>
      </c>
      <c r="T23" s="53" t="s">
        <v>1136</v>
      </c>
      <c r="U23" s="54" t="s">
        <v>1137</v>
      </c>
      <c r="V23" s="54">
        <v>3820430.18</v>
      </c>
      <c r="W23" s="55">
        <f t="shared" si="2"/>
        <v>6.836850020849417E-3</v>
      </c>
      <c r="X23" s="12"/>
      <c r="Y23" s="16">
        <v>21</v>
      </c>
      <c r="Z23" s="53" t="s">
        <v>1116</v>
      </c>
      <c r="AA23" s="54">
        <v>6440759.1699999999</v>
      </c>
      <c r="AB23" s="56">
        <f t="shared" si="3"/>
        <v>8.8929063123052692E-3</v>
      </c>
      <c r="AD23" s="16">
        <v>21</v>
      </c>
      <c r="AE23" s="53" t="s">
        <v>1138</v>
      </c>
      <c r="AF23" s="54">
        <v>7149825</v>
      </c>
      <c r="AG23" s="56">
        <f t="shared" si="4"/>
        <v>9.5131488453942398E-3</v>
      </c>
      <c r="AI23" s="16">
        <v>21</v>
      </c>
      <c r="AJ23" s="53" t="s">
        <v>1139</v>
      </c>
      <c r="AK23" s="54">
        <v>6096451.7000000002</v>
      </c>
      <c r="AL23" s="56">
        <f t="shared" si="5"/>
        <v>8.4309241952739474E-3</v>
      </c>
      <c r="AN23" s="16">
        <v>21</v>
      </c>
      <c r="AO23" s="16">
        <v>379</v>
      </c>
      <c r="AP23" s="53" t="s">
        <v>1140</v>
      </c>
      <c r="AQ23" s="16">
        <v>5190441.8</v>
      </c>
      <c r="AR23" s="18">
        <f t="shared" si="6"/>
        <v>8.898366928086163E-3</v>
      </c>
      <c r="AT23" s="16">
        <v>21</v>
      </c>
      <c r="AU23" s="16">
        <v>288</v>
      </c>
      <c r="AV23" s="53" t="s">
        <v>1141</v>
      </c>
      <c r="AW23" s="16">
        <v>8112192.0800000001</v>
      </c>
      <c r="AX23" s="18">
        <f t="shared" si="7"/>
        <v>1.0452013008279691E-2</v>
      </c>
      <c r="AZ23" s="16">
        <v>21</v>
      </c>
      <c r="BA23" s="16">
        <v>506</v>
      </c>
      <c r="BB23" s="53" t="s">
        <v>1142</v>
      </c>
      <c r="BC23" s="16">
        <v>2725311.9</v>
      </c>
      <c r="BD23" s="17">
        <f t="shared" si="8"/>
        <v>5.7065512133830428E-3</v>
      </c>
      <c r="BF23" s="16">
        <v>21</v>
      </c>
      <c r="BG23" s="16">
        <v>432</v>
      </c>
      <c r="BH23" s="53" t="s">
        <v>1126</v>
      </c>
      <c r="BI23" s="16">
        <v>2242831.4</v>
      </c>
      <c r="BJ23" s="17">
        <f t="shared" si="9"/>
        <v>9.0811861025065655E-3</v>
      </c>
    </row>
    <row r="24" spans="1:62" ht="15" customHeight="1" x14ac:dyDescent="0.25">
      <c r="A24" s="57">
        <v>22</v>
      </c>
      <c r="B24" s="58">
        <v>281</v>
      </c>
      <c r="C24" s="57" t="s">
        <v>1136</v>
      </c>
      <c r="D24" s="57" t="s">
        <v>1137</v>
      </c>
      <c r="E24" s="59">
        <v>6947823.7699999996</v>
      </c>
      <c r="H24" s="60">
        <v>224</v>
      </c>
      <c r="I24" s="60" t="s">
        <v>1115</v>
      </c>
      <c r="J24" s="60" t="s">
        <v>1116</v>
      </c>
      <c r="K24" s="61">
        <v>9790792.959999999</v>
      </c>
      <c r="L24" s="21">
        <f t="shared" si="0"/>
        <v>1.0719017092795961E-2</v>
      </c>
      <c r="M24" s="36"/>
      <c r="N24" s="62" t="s">
        <v>1143</v>
      </c>
      <c r="O24" s="63" t="s">
        <v>1134</v>
      </c>
      <c r="P24" s="63">
        <v>4069329.64</v>
      </c>
      <c r="Q24" s="64">
        <f t="shared" si="1"/>
        <v>5.356760245763259E-3</v>
      </c>
      <c r="S24" s="19">
        <v>22</v>
      </c>
      <c r="T24" s="62" t="s">
        <v>1143</v>
      </c>
      <c r="U24" s="63" t="s">
        <v>1134</v>
      </c>
      <c r="V24" s="63">
        <v>3779314.06</v>
      </c>
      <c r="W24" s="64">
        <f t="shared" si="2"/>
        <v>6.7632706769967703E-3</v>
      </c>
      <c r="X24" s="12"/>
      <c r="Y24" s="19">
        <v>22</v>
      </c>
      <c r="Z24" s="62" t="s">
        <v>1127</v>
      </c>
      <c r="AA24" s="63">
        <v>6141371.2599999998</v>
      </c>
      <c r="AB24" s="65">
        <f t="shared" si="3"/>
        <v>8.4795344465991209E-3</v>
      </c>
      <c r="AD24" s="19">
        <v>23</v>
      </c>
      <c r="AE24" s="62" t="s">
        <v>1144</v>
      </c>
      <c r="AF24" s="63">
        <v>6634921.0999999996</v>
      </c>
      <c r="AG24" s="65">
        <f t="shared" si="4"/>
        <v>8.82804712027873E-3</v>
      </c>
      <c r="AI24" s="19">
        <v>22</v>
      </c>
      <c r="AJ24" s="62" t="s">
        <v>1131</v>
      </c>
      <c r="AK24" s="63">
        <v>5988395</v>
      </c>
      <c r="AL24" s="65">
        <f t="shared" si="5"/>
        <v>8.2814900832163616E-3</v>
      </c>
      <c r="AN24" s="19">
        <v>22</v>
      </c>
      <c r="AO24" s="19">
        <v>458</v>
      </c>
      <c r="AP24" s="62" t="s">
        <v>1142</v>
      </c>
      <c r="AQ24" s="19">
        <v>3997612.8</v>
      </c>
      <c r="AR24" s="21">
        <f t="shared" si="6"/>
        <v>6.8534099603648237E-3</v>
      </c>
      <c r="AT24" s="19">
        <v>22</v>
      </c>
      <c r="AU24" s="19">
        <v>337</v>
      </c>
      <c r="AV24" s="62" t="s">
        <v>1127</v>
      </c>
      <c r="AW24" s="19">
        <v>6624937.9400000004</v>
      </c>
      <c r="AX24" s="21">
        <f t="shared" si="7"/>
        <v>8.5357862394113415E-3</v>
      </c>
      <c r="AZ24" s="19">
        <v>23</v>
      </c>
      <c r="BA24" s="19">
        <v>568</v>
      </c>
      <c r="BB24" s="62" t="s">
        <v>1141</v>
      </c>
      <c r="BC24" s="19">
        <v>2311452.6</v>
      </c>
      <c r="BD24" s="20">
        <f t="shared" si="8"/>
        <v>4.8399680929024644E-3</v>
      </c>
      <c r="BF24" s="19">
        <v>22</v>
      </c>
      <c r="BG24" s="19">
        <v>951</v>
      </c>
      <c r="BH24" s="62" t="s">
        <v>255</v>
      </c>
      <c r="BI24" s="19">
        <v>679209.9</v>
      </c>
      <c r="BJ24" s="20">
        <f t="shared" si="9"/>
        <v>2.7501093058376453E-3</v>
      </c>
    </row>
    <row r="25" spans="1:62" ht="15" customHeight="1" x14ac:dyDescent="0.25">
      <c r="A25" s="30">
        <v>23</v>
      </c>
      <c r="B25" s="49">
        <v>365</v>
      </c>
      <c r="C25" s="30" t="s">
        <v>1129</v>
      </c>
      <c r="D25" s="30" t="s">
        <v>240</v>
      </c>
      <c r="E25" s="50">
        <v>5147631.0199999996</v>
      </c>
      <c r="H25" s="51">
        <v>311</v>
      </c>
      <c r="I25" s="51" t="s">
        <v>1136</v>
      </c>
      <c r="J25" s="51" t="s">
        <v>1137</v>
      </c>
      <c r="K25" s="52">
        <v>7000818.0999999996</v>
      </c>
      <c r="L25" s="18">
        <f t="shared" si="0"/>
        <v>7.6645363847480793E-3</v>
      </c>
      <c r="M25" s="36"/>
      <c r="N25" s="53" t="s">
        <v>1115</v>
      </c>
      <c r="O25" s="54" t="s">
        <v>1116</v>
      </c>
      <c r="P25" s="54">
        <v>10086399.090000002</v>
      </c>
      <c r="Q25" s="55">
        <f t="shared" si="1"/>
        <v>1.3277474780395209E-2</v>
      </c>
      <c r="S25" s="16">
        <v>23</v>
      </c>
      <c r="T25" s="53" t="s">
        <v>1115</v>
      </c>
      <c r="U25" s="54" t="s">
        <v>1116</v>
      </c>
      <c r="V25" s="54">
        <v>3753663.75</v>
      </c>
      <c r="W25" s="55">
        <f t="shared" si="2"/>
        <v>6.717368170159623E-3</v>
      </c>
      <c r="X25" s="12"/>
      <c r="Y25" s="16">
        <v>23</v>
      </c>
      <c r="Z25" s="53" t="s">
        <v>1145</v>
      </c>
      <c r="AA25" s="54">
        <v>5737457.5300000003</v>
      </c>
      <c r="AB25" s="56">
        <f t="shared" si="3"/>
        <v>7.9218413448488567E-3</v>
      </c>
      <c r="AD25" s="16">
        <v>22</v>
      </c>
      <c r="AE25" s="53" t="s">
        <v>1146</v>
      </c>
      <c r="AF25" s="54">
        <v>5677110</v>
      </c>
      <c r="AG25" s="56">
        <f t="shared" si="4"/>
        <v>7.5536383676070521E-3</v>
      </c>
      <c r="AI25" s="16">
        <v>23</v>
      </c>
      <c r="AJ25" s="53" t="s">
        <v>1137</v>
      </c>
      <c r="AK25" s="54">
        <v>4727970.5</v>
      </c>
      <c r="AL25" s="56">
        <f t="shared" si="5"/>
        <v>6.5384198619979983E-3</v>
      </c>
      <c r="AN25" s="16">
        <v>23</v>
      </c>
      <c r="AO25" s="16">
        <v>492</v>
      </c>
      <c r="AP25" s="53" t="s">
        <v>1147</v>
      </c>
      <c r="AQ25" s="16">
        <v>3579936.6</v>
      </c>
      <c r="AR25" s="18">
        <f t="shared" si="6"/>
        <v>6.1373560620764933E-3</v>
      </c>
      <c r="AT25" s="16">
        <v>23</v>
      </c>
      <c r="AU25" s="16">
        <v>529</v>
      </c>
      <c r="AV25" s="53" t="s">
        <v>255</v>
      </c>
      <c r="AW25" s="16">
        <v>3655634.74</v>
      </c>
      <c r="AX25" s="18">
        <f t="shared" si="7"/>
        <v>4.710039096608663E-3</v>
      </c>
      <c r="AZ25" s="16">
        <v>24</v>
      </c>
      <c r="BA25" s="16">
        <v>811</v>
      </c>
      <c r="BB25" s="53" t="s">
        <v>1148</v>
      </c>
      <c r="BC25" s="16">
        <v>1280319.1000000001</v>
      </c>
      <c r="BD25" s="17">
        <f t="shared" si="8"/>
        <v>2.6808698533266912E-3</v>
      </c>
      <c r="BF25" s="16">
        <v>23</v>
      </c>
      <c r="BG25" s="16">
        <v>1208</v>
      </c>
      <c r="BH25" s="53" t="s">
        <v>254</v>
      </c>
      <c r="BI25" s="16">
        <v>445036.4</v>
      </c>
      <c r="BJ25" s="17">
        <f t="shared" si="9"/>
        <v>1.8019447965591856E-3</v>
      </c>
    </row>
    <row r="26" spans="1:62" ht="15" customHeight="1" x14ac:dyDescent="0.25">
      <c r="A26" s="57">
        <v>24</v>
      </c>
      <c r="B26" s="58">
        <v>443</v>
      </c>
      <c r="C26" s="57" t="s">
        <v>1149</v>
      </c>
      <c r="D26" s="57" t="s">
        <v>1150</v>
      </c>
      <c r="E26" s="59">
        <v>4028035.35</v>
      </c>
      <c r="H26" s="60">
        <v>413</v>
      </c>
      <c r="I26" s="60" t="s">
        <v>1130</v>
      </c>
      <c r="J26" s="60" t="s">
        <v>1131</v>
      </c>
      <c r="K26" s="61">
        <v>5090688.47</v>
      </c>
      <c r="L26" s="21">
        <f t="shared" si="0"/>
        <v>5.5733153532060101E-3</v>
      </c>
      <c r="M26" s="36"/>
      <c r="N26" s="62" t="s">
        <v>1151</v>
      </c>
      <c r="O26" s="63" t="s">
        <v>1132</v>
      </c>
      <c r="P26" s="63">
        <v>985224.51</v>
      </c>
      <c r="Q26" s="64">
        <f t="shared" si="1"/>
        <v>1.2969240526603263E-3</v>
      </c>
      <c r="S26" s="19">
        <v>24</v>
      </c>
      <c r="T26" s="62" t="s">
        <v>1151</v>
      </c>
      <c r="U26" s="63" t="s">
        <v>1132</v>
      </c>
      <c r="V26" s="63">
        <v>3610376.32</v>
      </c>
      <c r="W26" s="64">
        <f t="shared" si="2"/>
        <v>6.4609481800989854E-3</v>
      </c>
      <c r="X26" s="12"/>
      <c r="Y26" s="19">
        <v>24</v>
      </c>
      <c r="Z26" s="62" t="s">
        <v>1134</v>
      </c>
      <c r="AA26" s="63">
        <v>5265920.5199999996</v>
      </c>
      <c r="AB26" s="65">
        <f t="shared" si="3"/>
        <v>7.2707792041859318E-3</v>
      </c>
      <c r="AD26" s="19">
        <v>25</v>
      </c>
      <c r="AE26" s="62" t="s">
        <v>247</v>
      </c>
      <c r="AF26" s="63">
        <v>4629275</v>
      </c>
      <c r="AG26" s="65">
        <f t="shared" si="4"/>
        <v>6.159448954521602E-3</v>
      </c>
      <c r="AI26" s="19">
        <v>24</v>
      </c>
      <c r="AJ26" s="62" t="s">
        <v>1116</v>
      </c>
      <c r="AK26" s="63">
        <v>3879492.4</v>
      </c>
      <c r="AL26" s="65">
        <f t="shared" si="5"/>
        <v>5.3650398543371369E-3</v>
      </c>
      <c r="AN26" s="19">
        <v>24</v>
      </c>
      <c r="AO26" s="19">
        <v>588</v>
      </c>
      <c r="AP26" s="62" t="s">
        <v>1152</v>
      </c>
      <c r="AQ26" s="19">
        <v>2662589.2999999998</v>
      </c>
      <c r="AR26" s="21">
        <f t="shared" si="6"/>
        <v>4.5646782071992568E-3</v>
      </c>
      <c r="AT26" s="19">
        <v>24</v>
      </c>
      <c r="AU26" s="19">
        <v>595</v>
      </c>
      <c r="AV26" s="62" t="s">
        <v>1142</v>
      </c>
      <c r="AW26" s="19">
        <v>2921114.57</v>
      </c>
      <c r="AX26" s="21">
        <f t="shared" si="7"/>
        <v>3.7636593393280864E-3</v>
      </c>
      <c r="AZ26" s="19">
        <v>25</v>
      </c>
      <c r="BA26" s="19">
        <v>1690</v>
      </c>
      <c r="BB26" s="62" t="s">
        <v>1153</v>
      </c>
      <c r="BC26" s="19">
        <v>332864.5</v>
      </c>
      <c r="BD26" s="20">
        <f t="shared" si="8"/>
        <v>6.9698749576778353E-4</v>
      </c>
      <c r="BF26" s="19" t="s">
        <v>36</v>
      </c>
      <c r="BG26" s="19"/>
      <c r="BH26" s="62"/>
      <c r="BI26" s="19">
        <f>SUM(BI3:BI25)</f>
        <v>246975601.50000003</v>
      </c>
      <c r="BJ26" s="20">
        <f>SUM(BJ3:BJ25)</f>
        <v>0.99999999999999989</v>
      </c>
    </row>
    <row r="27" spans="1:62" ht="15" customHeight="1" x14ac:dyDescent="0.25">
      <c r="A27" s="30">
        <v>25</v>
      </c>
      <c r="B27" s="49">
        <v>453</v>
      </c>
      <c r="C27" s="30" t="s">
        <v>1154</v>
      </c>
      <c r="D27" s="30" t="s">
        <v>1155</v>
      </c>
      <c r="E27" s="50">
        <v>3903219.73</v>
      </c>
      <c r="H27" s="51">
        <v>466</v>
      </c>
      <c r="I27" s="51" t="s">
        <v>1143</v>
      </c>
      <c r="J27" s="51" t="s">
        <v>1134</v>
      </c>
      <c r="K27" s="52">
        <v>4437182.87</v>
      </c>
      <c r="L27" s="18">
        <f t="shared" si="0"/>
        <v>4.8578536204070075E-3</v>
      </c>
      <c r="M27" s="36"/>
      <c r="N27" s="53" t="s">
        <v>1129</v>
      </c>
      <c r="O27" s="54" t="s">
        <v>240</v>
      </c>
      <c r="P27" s="54">
        <v>7284736.5300000003</v>
      </c>
      <c r="Q27" s="55">
        <f t="shared" si="1"/>
        <v>9.5894386783478645E-3</v>
      </c>
      <c r="S27" s="16">
        <v>25</v>
      </c>
      <c r="T27" s="53" t="s">
        <v>1129</v>
      </c>
      <c r="U27" s="54" t="s">
        <v>240</v>
      </c>
      <c r="V27" s="54">
        <v>2733522.32</v>
      </c>
      <c r="W27" s="55">
        <f t="shared" si="2"/>
        <v>4.8917742897959058E-3</v>
      </c>
      <c r="X27" s="12"/>
      <c r="Y27" s="16">
        <v>25</v>
      </c>
      <c r="Z27" s="53" t="s">
        <v>1131</v>
      </c>
      <c r="AA27" s="54">
        <v>4023692.25</v>
      </c>
      <c r="AB27" s="56">
        <f t="shared" si="3"/>
        <v>5.5556056769622691E-3</v>
      </c>
      <c r="AD27" s="16">
        <v>24</v>
      </c>
      <c r="AE27" s="53" t="s">
        <v>255</v>
      </c>
      <c r="AF27" s="54">
        <v>4005126.3</v>
      </c>
      <c r="AG27" s="56">
        <f t="shared" si="4"/>
        <v>5.3289923370856071E-3</v>
      </c>
      <c r="AI27" s="16">
        <v>25</v>
      </c>
      <c r="AJ27" s="53" t="s">
        <v>1156</v>
      </c>
      <c r="AK27" s="54">
        <v>2857046.5</v>
      </c>
      <c r="AL27" s="56">
        <f t="shared" si="5"/>
        <v>3.9510757485165917E-3</v>
      </c>
      <c r="AN27" s="16">
        <v>25</v>
      </c>
      <c r="AO27" s="16">
        <v>855</v>
      </c>
      <c r="AP27" s="53" t="s">
        <v>1148</v>
      </c>
      <c r="AQ27" s="16">
        <v>1474850.1</v>
      </c>
      <c r="AR27" s="18">
        <f t="shared" si="6"/>
        <v>2.5284470685567788E-3</v>
      </c>
      <c r="AT27" s="16">
        <v>25</v>
      </c>
      <c r="AU27" s="16">
        <v>737</v>
      </c>
      <c r="AV27" s="53" t="s">
        <v>1116</v>
      </c>
      <c r="AW27" s="16">
        <v>2097340.85</v>
      </c>
      <c r="AX27" s="18">
        <f t="shared" si="7"/>
        <v>2.7022823955367174E-3</v>
      </c>
      <c r="AZ27" s="16" t="s">
        <v>36</v>
      </c>
      <c r="BA27" s="16"/>
      <c r="BB27" s="53"/>
      <c r="BC27" s="16">
        <f>SUM(BC3:BC26)</f>
        <v>477575999.60000002</v>
      </c>
      <c r="BD27" s="17">
        <f>SUM(BD3:BD26)</f>
        <v>0.99999999999999989</v>
      </c>
      <c r="BF27" s="67" t="s">
        <v>1157</v>
      </c>
    </row>
    <row r="28" spans="1:62" ht="15" customHeight="1" x14ac:dyDescent="0.25">
      <c r="A28" s="57">
        <v>26</v>
      </c>
      <c r="B28" s="58">
        <v>620</v>
      </c>
      <c r="C28" s="57" t="s">
        <v>1130</v>
      </c>
      <c r="D28" s="57" t="s">
        <v>1131</v>
      </c>
      <c r="E28" s="59">
        <v>2559653.7000000002</v>
      </c>
      <c r="H28" s="60">
        <v>528</v>
      </c>
      <c r="I28" s="60" t="s">
        <v>1158</v>
      </c>
      <c r="J28" s="60" t="s">
        <v>1159</v>
      </c>
      <c r="K28" s="61">
        <v>3606322.2</v>
      </c>
      <c r="L28" s="21">
        <f t="shared" si="0"/>
        <v>3.948222525168129E-3</v>
      </c>
      <c r="M28" s="36"/>
      <c r="N28" s="62" t="s">
        <v>1160</v>
      </c>
      <c r="O28" s="63" t="s">
        <v>1127</v>
      </c>
      <c r="P28" s="63">
        <v>1556271.38</v>
      </c>
      <c r="Q28" s="64">
        <f t="shared" si="1"/>
        <v>2.0486353767111198E-3</v>
      </c>
      <c r="S28" s="19">
        <v>26</v>
      </c>
      <c r="T28" s="62" t="s">
        <v>1160</v>
      </c>
      <c r="U28" s="63" t="s">
        <v>1127</v>
      </c>
      <c r="V28" s="63">
        <v>2103190</v>
      </c>
      <c r="W28" s="64">
        <f t="shared" si="2"/>
        <v>3.7637632198137131E-3</v>
      </c>
      <c r="X28" s="12"/>
      <c r="Y28" s="19">
        <v>26</v>
      </c>
      <c r="Z28" s="62" t="s">
        <v>1137</v>
      </c>
      <c r="AA28" s="63">
        <v>4016148.5</v>
      </c>
      <c r="AB28" s="65">
        <f t="shared" si="3"/>
        <v>5.5451898455016035E-3</v>
      </c>
      <c r="AD28" s="19">
        <v>27</v>
      </c>
      <c r="AE28" s="62" t="s">
        <v>1161</v>
      </c>
      <c r="AF28" s="63">
        <v>2277697.2999999998</v>
      </c>
      <c r="AG28" s="65">
        <f t="shared" si="4"/>
        <v>3.0305739566566419E-3</v>
      </c>
      <c r="AI28" s="19">
        <v>26</v>
      </c>
      <c r="AJ28" s="62" t="s">
        <v>255</v>
      </c>
      <c r="AK28" s="63">
        <v>2304913.7999999998</v>
      </c>
      <c r="AL28" s="65">
        <f t="shared" si="5"/>
        <v>3.1875186552270747E-3</v>
      </c>
      <c r="AN28" s="19">
        <v>26</v>
      </c>
      <c r="AO28" s="19">
        <v>1078</v>
      </c>
      <c r="AP28" s="62" t="s">
        <v>1162</v>
      </c>
      <c r="AQ28" s="19">
        <v>984343.5</v>
      </c>
      <c r="AR28" s="21">
        <f t="shared" si="6"/>
        <v>1.6875345074241236E-3</v>
      </c>
      <c r="AT28" s="19">
        <v>26</v>
      </c>
      <c r="AU28" s="19">
        <v>811</v>
      </c>
      <c r="AV28" s="62" t="s">
        <v>1148</v>
      </c>
      <c r="AW28" s="19">
        <v>1799992.56</v>
      </c>
      <c r="AX28" s="21">
        <f t="shared" si="7"/>
        <v>2.3191691550684614E-3</v>
      </c>
      <c r="AZ28" s="67" t="s">
        <v>1163</v>
      </c>
    </row>
    <row r="29" spans="1:62" ht="15" customHeight="1" x14ac:dyDescent="0.25">
      <c r="A29" s="30">
        <v>27</v>
      </c>
      <c r="B29" s="49">
        <v>631</v>
      </c>
      <c r="C29" s="30" t="s">
        <v>1160</v>
      </c>
      <c r="D29" s="30" t="s">
        <v>1127</v>
      </c>
      <c r="E29" s="50">
        <v>2503096</v>
      </c>
      <c r="H29" s="51">
        <v>530</v>
      </c>
      <c r="I29" s="51" t="s">
        <v>1149</v>
      </c>
      <c r="J29" s="51" t="s">
        <v>1150</v>
      </c>
      <c r="K29" s="52">
        <v>3576277.69</v>
      </c>
      <c r="L29" s="18">
        <f t="shared" si="0"/>
        <v>3.9153296208292877E-3</v>
      </c>
      <c r="M29" s="36"/>
      <c r="N29" s="53" t="s">
        <v>1164</v>
      </c>
      <c r="O29" s="54" t="s">
        <v>1112</v>
      </c>
      <c r="P29" s="54">
        <v>1130570.46</v>
      </c>
      <c r="Q29" s="55">
        <f t="shared" si="1"/>
        <v>1.4882537004700068E-3</v>
      </c>
      <c r="S29" s="16">
        <v>27</v>
      </c>
      <c r="T29" s="53" t="s">
        <v>1164</v>
      </c>
      <c r="U29" s="54" t="s">
        <v>1112</v>
      </c>
      <c r="V29" s="54">
        <v>2043261.45</v>
      </c>
      <c r="W29" s="55">
        <f t="shared" si="2"/>
        <v>3.6565180958321578E-3</v>
      </c>
      <c r="X29" s="12"/>
      <c r="Y29" s="16">
        <v>27</v>
      </c>
      <c r="Z29" s="53" t="s">
        <v>1139</v>
      </c>
      <c r="AA29" s="54">
        <v>3632032.85</v>
      </c>
      <c r="AB29" s="56">
        <f t="shared" si="3"/>
        <v>5.014832414276576E-3</v>
      </c>
      <c r="AD29" s="16">
        <v>26</v>
      </c>
      <c r="AE29" s="53" t="s">
        <v>1165</v>
      </c>
      <c r="AF29" s="54">
        <v>1826812.6</v>
      </c>
      <c r="AG29" s="56">
        <f t="shared" si="4"/>
        <v>2.4306525231654829E-3</v>
      </c>
      <c r="AI29" s="16">
        <v>27</v>
      </c>
      <c r="AJ29" s="53" t="s">
        <v>254</v>
      </c>
      <c r="AK29" s="54">
        <v>1999860.8</v>
      </c>
      <c r="AL29" s="56">
        <f t="shared" si="5"/>
        <v>2.7656537992255255E-3</v>
      </c>
      <c r="AN29" s="16">
        <v>27</v>
      </c>
      <c r="AO29" s="16">
        <v>1168</v>
      </c>
      <c r="AP29" s="53" t="s">
        <v>1166</v>
      </c>
      <c r="AQ29" s="16">
        <v>873750</v>
      </c>
      <c r="AR29" s="18">
        <f t="shared" si="6"/>
        <v>1.4979357062466791E-3</v>
      </c>
      <c r="AT29" s="16">
        <v>27</v>
      </c>
      <c r="AU29" s="16">
        <v>1127</v>
      </c>
      <c r="AV29" s="53" t="s">
        <v>1167</v>
      </c>
      <c r="AW29" s="16">
        <v>851374.28</v>
      </c>
      <c r="AX29" s="18">
        <f t="shared" si="7"/>
        <v>1.096938406009089E-3</v>
      </c>
      <c r="AZ29" s="67"/>
    </row>
    <row r="30" spans="1:62" ht="15" customHeight="1" x14ac:dyDescent="0.25">
      <c r="A30" s="57">
        <v>28</v>
      </c>
      <c r="B30" s="58">
        <v>710</v>
      </c>
      <c r="C30" s="57" t="s">
        <v>1168</v>
      </c>
      <c r="D30" s="57" t="s">
        <v>245</v>
      </c>
      <c r="E30" s="59">
        <v>2117332.63</v>
      </c>
      <c r="H30" s="60">
        <v>562</v>
      </c>
      <c r="I30" s="60" t="s">
        <v>1160</v>
      </c>
      <c r="J30" s="60" t="s">
        <v>1127</v>
      </c>
      <c r="K30" s="61">
        <v>3313786.61</v>
      </c>
      <c r="L30" s="21">
        <f t="shared" si="0"/>
        <v>3.6279528593431091E-3</v>
      </c>
      <c r="M30" s="36"/>
      <c r="N30" s="62" t="s">
        <v>1169</v>
      </c>
      <c r="O30" s="63" t="s">
        <v>1145</v>
      </c>
      <c r="P30" s="63">
        <v>1526867.1300000001</v>
      </c>
      <c r="Q30" s="64">
        <f t="shared" si="1"/>
        <v>2.009928382834732E-3</v>
      </c>
      <c r="S30" s="19">
        <v>28</v>
      </c>
      <c r="T30" s="62" t="s">
        <v>1169</v>
      </c>
      <c r="U30" s="63" t="s">
        <v>1145</v>
      </c>
      <c r="V30" s="63">
        <v>1894465.45</v>
      </c>
      <c r="W30" s="64">
        <f t="shared" si="2"/>
        <v>3.3902402454927204E-3</v>
      </c>
      <c r="X30" s="12"/>
      <c r="Y30" s="19">
        <v>28</v>
      </c>
      <c r="Z30" s="62" t="s">
        <v>254</v>
      </c>
      <c r="AA30" s="63">
        <v>1339146.49</v>
      </c>
      <c r="AB30" s="65">
        <f t="shared" si="3"/>
        <v>1.8489907726238497E-3</v>
      </c>
      <c r="AD30" s="19">
        <v>28</v>
      </c>
      <c r="AE30" s="62" t="s">
        <v>1170</v>
      </c>
      <c r="AF30" s="63">
        <v>1811568.2</v>
      </c>
      <c r="AG30" s="65">
        <f t="shared" si="4"/>
        <v>2.4103691950758122E-3</v>
      </c>
      <c r="AI30" s="19">
        <v>28</v>
      </c>
      <c r="AJ30" s="62" t="s">
        <v>1171</v>
      </c>
      <c r="AK30" s="63">
        <v>851432.3</v>
      </c>
      <c r="AL30" s="65">
        <f t="shared" si="5"/>
        <v>1.1774654392337344E-3</v>
      </c>
      <c r="AN30" s="68" t="s">
        <v>36</v>
      </c>
      <c r="AO30" s="68"/>
      <c r="AP30" s="69"/>
      <c r="AQ30" s="68">
        <f>SUM(AQ3:AQ29)</f>
        <v>583302738.79999983</v>
      </c>
      <c r="AR30" s="18">
        <f>SUM(AS2:AS29)</f>
        <v>0</v>
      </c>
      <c r="AT30" s="19">
        <v>28</v>
      </c>
      <c r="AU30" s="19">
        <v>1473</v>
      </c>
      <c r="AV30" s="62" t="s">
        <v>1172</v>
      </c>
      <c r="AW30" s="19">
        <v>607797.51</v>
      </c>
      <c r="AX30" s="21">
        <f t="shared" si="7"/>
        <v>7.8310614668285889E-4</v>
      </c>
    </row>
    <row r="31" spans="1:62" ht="15" customHeight="1" x14ac:dyDescent="0.25">
      <c r="A31" s="30">
        <v>29</v>
      </c>
      <c r="B31" s="49">
        <v>754</v>
      </c>
      <c r="C31" s="30" t="s">
        <v>1164</v>
      </c>
      <c r="D31" s="30" t="s">
        <v>1112</v>
      </c>
      <c r="E31" s="50">
        <v>1904090.47</v>
      </c>
      <c r="H31" s="51">
        <v>567</v>
      </c>
      <c r="I31" s="51" t="s">
        <v>1164</v>
      </c>
      <c r="J31" s="51" t="s">
        <v>1112</v>
      </c>
      <c r="K31" s="52">
        <v>3285620</v>
      </c>
      <c r="L31" s="18">
        <f t="shared" si="0"/>
        <v>3.5971158908493831E-3</v>
      </c>
      <c r="M31" s="36"/>
      <c r="N31" s="53" t="s">
        <v>1173</v>
      </c>
      <c r="O31" s="66" t="s">
        <v>1174</v>
      </c>
      <c r="P31" s="54">
        <v>5506180.6800000006</v>
      </c>
      <c r="Q31" s="55">
        <f t="shared" si="1"/>
        <v>7.2481937768535537E-3</v>
      </c>
      <c r="S31" s="16">
        <v>29</v>
      </c>
      <c r="T31" s="53" t="s">
        <v>1173</v>
      </c>
      <c r="U31" s="54" t="s">
        <v>1174</v>
      </c>
      <c r="V31" s="54">
        <v>1543751.32</v>
      </c>
      <c r="W31" s="55">
        <f t="shared" si="2"/>
        <v>2.7626198483041808E-3</v>
      </c>
      <c r="X31" s="12"/>
      <c r="Y31" s="16">
        <v>29</v>
      </c>
      <c r="Z31" s="53" t="s">
        <v>1172</v>
      </c>
      <c r="AA31" s="54">
        <v>1262305.48</v>
      </c>
      <c r="AB31" s="56">
        <f t="shared" si="3"/>
        <v>1.742894599046083E-3</v>
      </c>
      <c r="AD31" s="16">
        <v>29</v>
      </c>
      <c r="AE31" s="53" t="s">
        <v>1175</v>
      </c>
      <c r="AF31" s="54">
        <v>597500</v>
      </c>
      <c r="AG31" s="56">
        <f t="shared" si="4"/>
        <v>7.9499937902299117E-4</v>
      </c>
      <c r="AI31" s="16">
        <v>29</v>
      </c>
      <c r="AJ31" s="53" t="s">
        <v>1167</v>
      </c>
      <c r="AK31" s="54">
        <v>728600</v>
      </c>
      <c r="AL31" s="56">
        <f t="shared" si="5"/>
        <v>1.0075978078652862E-3</v>
      </c>
      <c r="AN31" s="67" t="s">
        <v>1176</v>
      </c>
      <c r="AT31" s="16" t="s">
        <v>36</v>
      </c>
      <c r="AU31" s="16"/>
      <c r="AV31" s="53"/>
      <c r="AW31" s="16">
        <f>SUM(AW3:AW30)</f>
        <v>776136814.37</v>
      </c>
      <c r="AX31" s="18">
        <f>SUM(AX3:AX30)</f>
        <v>1</v>
      </c>
    </row>
    <row r="32" spans="1:62" ht="15.75" customHeight="1" x14ac:dyDescent="0.25">
      <c r="A32" s="57">
        <v>30</v>
      </c>
      <c r="B32" s="58">
        <v>1016</v>
      </c>
      <c r="C32" s="57" t="s">
        <v>1169</v>
      </c>
      <c r="D32" s="57" t="s">
        <v>1145</v>
      </c>
      <c r="E32" s="59">
        <v>1175495.31</v>
      </c>
      <c r="H32" s="60">
        <v>653</v>
      </c>
      <c r="I32" s="60" t="s">
        <v>1168</v>
      </c>
      <c r="J32" s="60" t="s">
        <v>245</v>
      </c>
      <c r="K32" s="61">
        <v>2592558.7000000002</v>
      </c>
      <c r="L32" s="21">
        <f t="shared" si="0"/>
        <v>2.8383483475660056E-3</v>
      </c>
      <c r="M32" s="36"/>
      <c r="N32" s="62" t="s">
        <v>1177</v>
      </c>
      <c r="O32" s="70" t="s">
        <v>1172</v>
      </c>
      <c r="P32" s="63">
        <v>971142.39</v>
      </c>
      <c r="Q32" s="64">
        <f t="shared" si="1"/>
        <v>1.2783867142617423E-3</v>
      </c>
      <c r="S32" s="19">
        <v>30</v>
      </c>
      <c r="T32" s="62" t="s">
        <v>1177</v>
      </c>
      <c r="U32" s="63" t="s">
        <v>1172</v>
      </c>
      <c r="V32" s="63">
        <v>851162.28</v>
      </c>
      <c r="W32" s="64">
        <f t="shared" si="2"/>
        <v>1.5231972782091877E-3</v>
      </c>
      <c r="X32" s="12"/>
      <c r="Y32" s="19">
        <v>30</v>
      </c>
      <c r="Z32" s="62" t="s">
        <v>1178</v>
      </c>
      <c r="AA32" s="63">
        <v>510111.27</v>
      </c>
      <c r="AB32" s="65">
        <f t="shared" si="3"/>
        <v>7.0432252056414925E-4</v>
      </c>
      <c r="AD32" s="71"/>
      <c r="AE32" s="71"/>
      <c r="AF32" s="72">
        <f>SUM(AF3:AF31)</f>
        <v>751572914.10000014</v>
      </c>
      <c r="AG32" s="73">
        <f>SUM(AG3:AG31)</f>
        <v>0.99999999999999944</v>
      </c>
      <c r="AI32" s="74"/>
      <c r="AJ32" s="74"/>
      <c r="AK32" s="72">
        <f>SUM(AK3:AK31)</f>
        <v>723105979.69999981</v>
      </c>
      <c r="AL32" s="75">
        <f>SUM(AL3:AL31)</f>
        <v>1</v>
      </c>
      <c r="AT32" s="67" t="s">
        <v>1179</v>
      </c>
    </row>
    <row r="33" spans="1:49" ht="15.75" customHeight="1" x14ac:dyDescent="0.25">
      <c r="A33" s="30">
        <v>31</v>
      </c>
      <c r="B33" s="49">
        <v>1037</v>
      </c>
      <c r="C33" s="30" t="s">
        <v>1180</v>
      </c>
      <c r="D33" s="30" t="s">
        <v>1181</v>
      </c>
      <c r="E33" s="50">
        <v>1119823.9500000002</v>
      </c>
      <c r="H33" s="51">
        <v>724</v>
      </c>
      <c r="I33" s="51" t="s">
        <v>1169</v>
      </c>
      <c r="J33" s="51" t="s">
        <v>1145</v>
      </c>
      <c r="K33" s="52">
        <v>2242527.19</v>
      </c>
      <c r="L33" s="18">
        <f t="shared" si="0"/>
        <v>2.4551318140292587E-3</v>
      </c>
      <c r="M33" s="36"/>
      <c r="N33" s="53" t="s">
        <v>1182</v>
      </c>
      <c r="O33" s="54" t="s">
        <v>1183</v>
      </c>
      <c r="P33" s="54">
        <v>564608.79</v>
      </c>
      <c r="Q33" s="55">
        <f t="shared" si="1"/>
        <v>7.4323640212162721E-4</v>
      </c>
      <c r="S33" s="16">
        <v>31</v>
      </c>
      <c r="T33" s="53" t="s">
        <v>1182</v>
      </c>
      <c r="U33" s="54" t="s">
        <v>1183</v>
      </c>
      <c r="V33" s="54">
        <v>495487.89</v>
      </c>
      <c r="W33" s="55">
        <f t="shared" si="2"/>
        <v>8.8670024878641641E-4</v>
      </c>
      <c r="X33" s="12"/>
      <c r="Y33" s="16">
        <v>31</v>
      </c>
      <c r="Z33" s="53" t="s">
        <v>1167</v>
      </c>
      <c r="AA33" s="54">
        <v>481661.32</v>
      </c>
      <c r="AB33" s="56">
        <f t="shared" si="3"/>
        <v>6.6504101146531275E-4</v>
      </c>
      <c r="AD33" s="67" t="s">
        <v>1184</v>
      </c>
      <c r="AI33" s="67" t="s">
        <v>1185</v>
      </c>
      <c r="AQ33" s="76">
        <v>11783275502.999973</v>
      </c>
      <c r="AT33" s="67"/>
    </row>
    <row r="34" spans="1:49" ht="15.75" customHeight="1" x14ac:dyDescent="0.25">
      <c r="A34" s="57">
        <v>32</v>
      </c>
      <c r="B34" s="58">
        <v>1065</v>
      </c>
      <c r="C34" s="57" t="s">
        <v>1186</v>
      </c>
      <c r="D34" s="57" t="s">
        <v>1167</v>
      </c>
      <c r="E34" s="59">
        <v>1065241.01</v>
      </c>
      <c r="H34" s="60">
        <v>1061</v>
      </c>
      <c r="I34" s="60" t="s">
        <v>1151</v>
      </c>
      <c r="J34" s="60" t="s">
        <v>1132</v>
      </c>
      <c r="K34" s="61">
        <v>1211473.01</v>
      </c>
      <c r="L34" s="21">
        <f t="shared" si="0"/>
        <v>1.3263276993706313E-3</v>
      </c>
      <c r="M34" s="36"/>
      <c r="N34" s="62" t="s">
        <v>1187</v>
      </c>
      <c r="O34" s="63" t="s">
        <v>1178</v>
      </c>
      <c r="P34" s="63">
        <v>611803.65</v>
      </c>
      <c r="Q34" s="64">
        <f t="shared" si="1"/>
        <v>8.0536249467685265E-4</v>
      </c>
      <c r="S34" s="19">
        <v>32</v>
      </c>
      <c r="T34" s="62" t="s">
        <v>1187</v>
      </c>
      <c r="U34" s="63" t="s">
        <v>1178</v>
      </c>
      <c r="V34" s="63">
        <v>405594.33</v>
      </c>
      <c r="W34" s="64">
        <f t="shared" si="2"/>
        <v>7.2583124749498894E-4</v>
      </c>
      <c r="X34" s="12"/>
      <c r="Y34" s="19">
        <v>32</v>
      </c>
      <c r="Z34" s="62" t="s">
        <v>1156</v>
      </c>
      <c r="AA34" s="63">
        <v>395997.42</v>
      </c>
      <c r="AB34" s="65">
        <f t="shared" si="3"/>
        <v>5.4676286801367874E-4</v>
      </c>
      <c r="AE34" s="25" t="s">
        <v>1188</v>
      </c>
      <c r="AF34" s="25">
        <v>4475.5</v>
      </c>
    </row>
    <row r="35" spans="1:49" ht="15.75" customHeight="1" x14ac:dyDescent="0.25">
      <c r="A35" s="30">
        <v>33</v>
      </c>
      <c r="B35" s="49">
        <v>1135</v>
      </c>
      <c r="C35" s="30" t="s">
        <v>1189</v>
      </c>
      <c r="D35" s="30" t="s">
        <v>254</v>
      </c>
      <c r="E35" s="50">
        <v>968096.95999999985</v>
      </c>
      <c r="H35" s="51">
        <v>1162</v>
      </c>
      <c r="I35" s="51" t="s">
        <v>1189</v>
      </c>
      <c r="J35" s="51" t="s">
        <v>254</v>
      </c>
      <c r="K35" s="52">
        <v>1052202.1299999999</v>
      </c>
      <c r="L35" s="18">
        <f t="shared" si="0"/>
        <v>1.1519570133516864E-3</v>
      </c>
      <c r="M35" s="36"/>
      <c r="N35" s="53" t="s">
        <v>1189</v>
      </c>
      <c r="O35" s="54" t="s">
        <v>254</v>
      </c>
      <c r="P35" s="54">
        <v>133066.4</v>
      </c>
      <c r="Q35" s="55">
        <f t="shared" si="1"/>
        <v>1.7516516591829413E-4</v>
      </c>
      <c r="S35" s="16">
        <v>33</v>
      </c>
      <c r="T35" s="53" t="s">
        <v>1187</v>
      </c>
      <c r="U35" s="54" t="s">
        <v>1178</v>
      </c>
      <c r="V35" s="54">
        <v>405594.33</v>
      </c>
      <c r="W35" s="55">
        <f t="shared" si="2"/>
        <v>7.2583124749498894E-4</v>
      </c>
      <c r="X35" s="12"/>
      <c r="Y35" s="77" t="s">
        <v>36</v>
      </c>
      <c r="Z35" s="74"/>
      <c r="AA35" s="72">
        <f>SUM(AA3:AA34)</f>
        <v>724258070.84999979</v>
      </c>
      <c r="AB35" s="74"/>
      <c r="AF35" s="25">
        <f>+AF32*AF34</f>
        <v>3363664577054.5508</v>
      </c>
      <c r="AQ35" s="27">
        <f>+AQ30/AQ33</f>
        <v>4.9502597019945208E-2</v>
      </c>
    </row>
    <row r="36" spans="1:49" ht="15.75" customHeight="1" x14ac:dyDescent="0.25">
      <c r="A36" s="57">
        <v>34</v>
      </c>
      <c r="B36" s="58">
        <v>1383</v>
      </c>
      <c r="C36" s="57" t="s">
        <v>1182</v>
      </c>
      <c r="D36" s="57" t="s">
        <v>1183</v>
      </c>
      <c r="E36" s="59">
        <v>667901.38000000012</v>
      </c>
      <c r="H36" s="60">
        <v>1410</v>
      </c>
      <c r="I36" s="60" t="s">
        <v>1186</v>
      </c>
      <c r="J36" s="60" t="s">
        <v>1167</v>
      </c>
      <c r="K36" s="61">
        <v>750981.24</v>
      </c>
      <c r="L36" s="21">
        <f t="shared" si="0"/>
        <v>8.2217863055793856E-4</v>
      </c>
      <c r="M36" s="36"/>
      <c r="N36" s="62" t="s">
        <v>1186</v>
      </c>
      <c r="O36" s="63" t="s">
        <v>1167</v>
      </c>
      <c r="P36" s="63">
        <v>661462.79</v>
      </c>
      <c r="Q36" s="64">
        <f t="shared" si="1"/>
        <v>8.7073250166178496E-4</v>
      </c>
      <c r="S36" s="19">
        <v>34</v>
      </c>
      <c r="T36" s="62" t="s">
        <v>1189</v>
      </c>
      <c r="U36" s="63" t="s">
        <v>254</v>
      </c>
      <c r="V36" s="63">
        <v>393258.01</v>
      </c>
      <c r="W36" s="64">
        <f t="shared" si="2"/>
        <v>7.0375478864730882E-4</v>
      </c>
      <c r="X36" s="12"/>
      <c r="Y36" s="67" t="s">
        <v>1190</v>
      </c>
      <c r="AA36" s="72">
        <v>10848919347.810001</v>
      </c>
      <c r="AB36" s="12">
        <f>+AA35/AA36</f>
        <v>6.6758545033907074E-2</v>
      </c>
      <c r="AF36" s="25">
        <v>1000000</v>
      </c>
    </row>
    <row r="37" spans="1:49" ht="15.75" customHeight="1" x14ac:dyDescent="0.25">
      <c r="A37" s="30">
        <v>35</v>
      </c>
      <c r="B37" s="49">
        <v>1605</v>
      </c>
      <c r="C37" s="30" t="s">
        <v>1187</v>
      </c>
      <c r="D37" s="30" t="s">
        <v>1178</v>
      </c>
      <c r="E37" s="50">
        <v>498219.89</v>
      </c>
      <c r="H37" s="51">
        <v>1622</v>
      </c>
      <c r="I37" s="51" t="s">
        <v>1187</v>
      </c>
      <c r="J37" s="51" t="s">
        <v>1178</v>
      </c>
      <c r="K37" s="52">
        <v>557346.29</v>
      </c>
      <c r="L37" s="18">
        <f t="shared" si="0"/>
        <v>6.1018596078211984E-4</v>
      </c>
      <c r="M37" s="36"/>
      <c r="N37" s="53" t="s">
        <v>1168</v>
      </c>
      <c r="O37" s="54" t="s">
        <v>245</v>
      </c>
      <c r="P37" s="54">
        <v>902116.8</v>
      </c>
      <c r="Q37" s="55">
        <f t="shared" si="1"/>
        <v>1.1875232135962238E-3</v>
      </c>
      <c r="S37" s="16">
        <v>35</v>
      </c>
      <c r="T37" s="53" t="s">
        <v>1186</v>
      </c>
      <c r="U37" s="54" t="s">
        <v>1167</v>
      </c>
      <c r="V37" s="54">
        <v>373476.99</v>
      </c>
      <c r="W37" s="55">
        <f t="shared" si="2"/>
        <v>6.6835566848869282E-4</v>
      </c>
      <c r="X37" s="12"/>
      <c r="AF37" s="78">
        <f>+AF35/AF36</f>
        <v>3363664.5770545509</v>
      </c>
    </row>
    <row r="38" spans="1:49" ht="15.75" customHeight="1" x14ac:dyDescent="0.25">
      <c r="A38" s="57">
        <v>36</v>
      </c>
      <c r="B38" s="58">
        <v>5062</v>
      </c>
      <c r="C38" s="57" t="s">
        <v>1191</v>
      </c>
      <c r="D38" s="57" t="s">
        <v>1192</v>
      </c>
      <c r="E38" s="59">
        <v>26420.080000000002</v>
      </c>
      <c r="H38" s="60">
        <v>1693</v>
      </c>
      <c r="I38" s="60" t="s">
        <v>1182</v>
      </c>
      <c r="J38" s="60" t="s">
        <v>1183</v>
      </c>
      <c r="K38" s="61">
        <v>511448.25</v>
      </c>
      <c r="L38" s="21">
        <f t="shared" si="0"/>
        <v>5.5993651956772481E-4</v>
      </c>
      <c r="M38" s="36"/>
      <c r="N38" s="62" t="s">
        <v>1158</v>
      </c>
      <c r="O38" s="63" t="s">
        <v>1159</v>
      </c>
      <c r="P38" s="63">
        <v>4310825.3099999996</v>
      </c>
      <c r="Q38" s="64">
        <f t="shared" si="1"/>
        <v>5.6746588971440699E-3</v>
      </c>
      <c r="S38" s="19">
        <v>36</v>
      </c>
      <c r="T38" s="62" t="s">
        <v>1168</v>
      </c>
      <c r="U38" s="63" t="s">
        <v>245</v>
      </c>
      <c r="V38" s="63">
        <v>254192</v>
      </c>
      <c r="W38" s="64">
        <f t="shared" si="2"/>
        <v>4.5488923985511883E-4</v>
      </c>
      <c r="Z38" s="25" t="s">
        <v>1193</v>
      </c>
      <c r="AA38" s="25">
        <v>5247</v>
      </c>
      <c r="AC38" s="79" t="s">
        <v>48</v>
      </c>
      <c r="AD38" s="80" t="s">
        <v>1194</v>
      </c>
      <c r="AE38" s="81" t="s">
        <v>1195</v>
      </c>
      <c r="AF38" s="79" t="s">
        <v>1196</v>
      </c>
      <c r="AG38" s="82" t="s">
        <v>1197</v>
      </c>
      <c r="AH38" s="82" t="s">
        <v>68</v>
      </c>
      <c r="AI38" s="25" t="s">
        <v>1198</v>
      </c>
      <c r="AT38" s="67"/>
      <c r="AU38" s="67"/>
      <c r="AV38" s="83"/>
      <c r="AW38" s="31"/>
    </row>
    <row r="39" spans="1:49" ht="15.75" customHeight="1" x14ac:dyDescent="0.25">
      <c r="D39" s="84" t="s">
        <v>1199</v>
      </c>
      <c r="E39" s="59">
        <v>667786449.14999998</v>
      </c>
      <c r="H39" s="85"/>
      <c r="I39" s="85" t="s">
        <v>36</v>
      </c>
      <c r="J39" s="85"/>
      <c r="K39" s="86">
        <f>SUM(K3:K38)</f>
        <v>913403988.00000024</v>
      </c>
      <c r="L39" s="87">
        <f t="shared" si="0"/>
        <v>1</v>
      </c>
      <c r="M39" s="36"/>
      <c r="N39" s="53" t="s">
        <v>1107</v>
      </c>
      <c r="O39" s="54" t="s">
        <v>1108</v>
      </c>
      <c r="P39" s="54">
        <v>13633728.039999999</v>
      </c>
      <c r="Q39" s="55">
        <f t="shared" si="1"/>
        <v>1.7947086824408705E-2</v>
      </c>
      <c r="S39" s="1087" t="s">
        <v>36</v>
      </c>
      <c r="T39" s="1088"/>
      <c r="U39" s="1089"/>
      <c r="V39" s="72">
        <f>SUM(V3:V38)</f>
        <v>558799764.27000022</v>
      </c>
      <c r="W39" s="75">
        <f>SUM(W3:W38)</f>
        <v>0.99999999999999978</v>
      </c>
      <c r="AA39" s="14">
        <f>+AA35*AA38</f>
        <v>3800182097749.9487</v>
      </c>
      <c r="AC39" s="81">
        <v>2009</v>
      </c>
      <c r="AD39" s="88">
        <v>23</v>
      </c>
      <c r="AE39" s="89">
        <f>+BI26</f>
        <v>246975601.50000003</v>
      </c>
      <c r="AF39" s="81"/>
      <c r="AG39" s="82"/>
      <c r="AH39" s="82"/>
      <c r="AI39" s="90">
        <v>11942400</v>
      </c>
      <c r="AT39" s="67"/>
      <c r="AU39" s="67"/>
      <c r="AV39" s="83"/>
      <c r="AW39" s="31"/>
    </row>
    <row r="40" spans="1:49" ht="15.75" customHeight="1" x14ac:dyDescent="0.25">
      <c r="D40" s="91" t="s">
        <v>1200</v>
      </c>
      <c r="E40" s="92">
        <v>11369871468.750004</v>
      </c>
      <c r="H40" s="36"/>
      <c r="I40" s="34" t="s">
        <v>1201</v>
      </c>
      <c r="J40" s="36"/>
      <c r="K40" s="93">
        <v>12138684410.829994</v>
      </c>
      <c r="L40" s="28">
        <f>+K39/K40</f>
        <v>7.5247362653655586E-2</v>
      </c>
      <c r="M40" s="36"/>
      <c r="N40" s="62" t="s">
        <v>1202</v>
      </c>
      <c r="O40" s="63" t="s">
        <v>1203</v>
      </c>
      <c r="P40" s="63">
        <v>99550</v>
      </c>
      <c r="Q40" s="64">
        <f t="shared" si="1"/>
        <v>1.3104504418219912E-4</v>
      </c>
      <c r="S40" s="67" t="s">
        <v>1204</v>
      </c>
      <c r="V40" s="72">
        <v>8667688964.5399876</v>
      </c>
      <c r="W40" s="94">
        <f>+V39/V40</f>
        <v>6.4469291244307697E-2</v>
      </c>
      <c r="AA40" s="14">
        <v>1000000</v>
      </c>
      <c r="AC40" s="81">
        <v>2010</v>
      </c>
      <c r="AD40" s="88">
        <v>25</v>
      </c>
      <c r="AE40" s="89">
        <f>+BC27</f>
        <v>477575999.60000002</v>
      </c>
      <c r="AF40" s="95">
        <f t="shared" ref="AF40:AF45" si="10">+AE40/AE39-1</f>
        <v>0.93369708060008505</v>
      </c>
      <c r="AG40" s="82"/>
      <c r="AH40" s="82"/>
      <c r="AT40" s="67"/>
      <c r="AU40" s="67"/>
      <c r="AV40" s="83"/>
      <c r="AW40" s="31"/>
    </row>
    <row r="41" spans="1:49" ht="15.75" customHeight="1" x14ac:dyDescent="0.25">
      <c r="E41" s="32">
        <f>+E39/E40</f>
        <v>5.8732981369701974E-2</v>
      </c>
      <c r="H41" s="36"/>
      <c r="I41" s="36"/>
      <c r="J41" s="36"/>
      <c r="K41" s="36"/>
      <c r="L41" s="36"/>
      <c r="M41" s="36"/>
      <c r="N41" s="53" t="s">
        <v>1083</v>
      </c>
      <c r="O41" s="54" t="s">
        <v>1084</v>
      </c>
      <c r="P41" s="54">
        <v>13488391</v>
      </c>
      <c r="Q41" s="55">
        <f t="shared" si="1"/>
        <v>1.7755768905492485E-2</v>
      </c>
      <c r="AC41" s="81">
        <v>2011</v>
      </c>
      <c r="AD41" s="88">
        <v>28</v>
      </c>
      <c r="AE41" s="89">
        <f>+AW31</f>
        <v>776136814.37</v>
      </c>
      <c r="AF41" s="95">
        <f t="shared" si="10"/>
        <v>0.62515874964416862</v>
      </c>
      <c r="AG41" s="82"/>
      <c r="AH41" s="82"/>
      <c r="AT41" s="67"/>
      <c r="AU41" s="67"/>
      <c r="AV41" s="83"/>
      <c r="AW41" s="31"/>
    </row>
    <row r="42" spans="1:49" ht="15.75" customHeight="1" x14ac:dyDescent="0.25">
      <c r="B42" s="34" t="s">
        <v>1205</v>
      </c>
      <c r="H42" s="36"/>
      <c r="I42" s="36"/>
      <c r="J42" s="36"/>
      <c r="K42" s="36"/>
      <c r="L42" s="36"/>
      <c r="M42" s="36"/>
      <c r="N42" s="62" t="s">
        <v>1149</v>
      </c>
      <c r="O42" s="63" t="s">
        <v>1150</v>
      </c>
      <c r="P42" s="63">
        <v>5911057.9400000004</v>
      </c>
      <c r="Q42" s="64">
        <f t="shared" si="1"/>
        <v>7.7811637258748262E-3</v>
      </c>
      <c r="U42" s="25" t="s">
        <v>1206</v>
      </c>
      <c r="V42" s="25">
        <v>5767</v>
      </c>
      <c r="AA42" s="14">
        <f>+AA39/AA40</f>
        <v>3800182.0977499485</v>
      </c>
      <c r="AC42" s="81">
        <v>2012</v>
      </c>
      <c r="AD42" s="88">
        <v>27</v>
      </c>
      <c r="AE42" s="96">
        <f>+AQ30</f>
        <v>583302738.79999983</v>
      </c>
      <c r="AF42" s="95">
        <f t="shared" si="10"/>
        <v>-0.24845371589096188</v>
      </c>
      <c r="AG42" s="82"/>
      <c r="AH42" s="82"/>
      <c r="AI42" s="27">
        <f>+AE43/AG43</f>
        <v>6.0549469093314559E-2</v>
      </c>
      <c r="AT42" s="67"/>
      <c r="AU42" s="67"/>
      <c r="AV42" s="83"/>
      <c r="AW42" s="31"/>
    </row>
    <row r="43" spans="1:49" ht="15.75" customHeight="1" x14ac:dyDescent="0.25">
      <c r="H43" s="25"/>
      <c r="I43" s="97"/>
      <c r="J43" s="97"/>
      <c r="K43" s="97"/>
      <c r="L43" s="97"/>
      <c r="M43" s="97"/>
      <c r="N43" s="98" t="s">
        <v>36</v>
      </c>
      <c r="O43" s="98"/>
      <c r="P43" s="72">
        <f>SUM(P3:P42)</f>
        <v>759662455.15999961</v>
      </c>
      <c r="Q43" s="75">
        <f>SUM(Q3:Q42)</f>
        <v>1.0000000000000004</v>
      </c>
      <c r="V43" s="14">
        <f>+V39*V42</f>
        <v>3222598240545.0913</v>
      </c>
      <c r="AA43" s="25" t="s">
        <v>1207</v>
      </c>
      <c r="AC43" s="81">
        <v>2013</v>
      </c>
      <c r="AD43" s="88">
        <v>27</v>
      </c>
      <c r="AE43" s="96">
        <f>+AK32</f>
        <v>723105979.69999981</v>
      </c>
      <c r="AF43" s="95">
        <f t="shared" si="10"/>
        <v>0.23967526911944614</v>
      </c>
      <c r="AG43" s="99">
        <v>11942400000</v>
      </c>
      <c r="AH43" s="100">
        <f>+AE43/AG43</f>
        <v>6.0549469093314559E-2</v>
      </c>
      <c r="AT43" s="67"/>
      <c r="AU43" s="67"/>
      <c r="AV43" s="83"/>
      <c r="AW43" s="31"/>
    </row>
    <row r="44" spans="1:49" ht="15.75" customHeight="1" x14ac:dyDescent="0.25">
      <c r="H44" s="25"/>
      <c r="I44" s="34"/>
      <c r="J44" s="34"/>
      <c r="K44" s="34"/>
      <c r="L44" s="34"/>
      <c r="M44" s="34"/>
      <c r="N44" s="34" t="s">
        <v>1208</v>
      </c>
      <c r="P44" s="72">
        <v>10954754053.27994</v>
      </c>
      <c r="Q44" s="94">
        <f>+P43/P44</f>
        <v>6.9345459648411795E-2</v>
      </c>
      <c r="V44" s="14">
        <v>1000000</v>
      </c>
      <c r="AC44" s="81">
        <v>2014</v>
      </c>
      <c r="AD44" s="88">
        <v>29</v>
      </c>
      <c r="AE44" s="101">
        <f>+AF32</f>
        <v>751572914.10000014</v>
      </c>
      <c r="AF44" s="95">
        <f t="shared" si="10"/>
        <v>3.9367582621582908E-2</v>
      </c>
      <c r="AG44" s="82"/>
      <c r="AH44" s="82"/>
      <c r="AT44" s="67"/>
    </row>
    <row r="45" spans="1:49" ht="15.75" customHeight="1" x14ac:dyDescent="0.25">
      <c r="H45" s="25"/>
      <c r="I45" s="25"/>
      <c r="J45" s="25"/>
      <c r="K45" s="25"/>
      <c r="L45" s="25"/>
      <c r="M45" s="25"/>
      <c r="V45" s="14">
        <f>+V43/V44</f>
        <v>3222598.2405450912</v>
      </c>
      <c r="AC45" s="81">
        <v>2015</v>
      </c>
      <c r="AD45" s="88">
        <v>32</v>
      </c>
      <c r="AE45" s="101">
        <f>+AA35</f>
        <v>724258070.84999979</v>
      </c>
      <c r="AF45" s="95">
        <f t="shared" si="10"/>
        <v>-3.6343570580519846E-2</v>
      </c>
      <c r="AG45" s="82"/>
      <c r="AH45" s="82"/>
      <c r="AT45" s="67"/>
    </row>
    <row r="46" spans="1:49" ht="15.75" customHeight="1" x14ac:dyDescent="0.25">
      <c r="H46" s="25"/>
      <c r="I46" s="25"/>
      <c r="J46" s="25"/>
      <c r="K46" s="25"/>
      <c r="L46" s="25"/>
      <c r="M46" s="25"/>
      <c r="AU46" s="25">
        <v>35</v>
      </c>
      <c r="AV46" s="102" t="s">
        <v>228</v>
      </c>
      <c r="AW46" s="26">
        <v>56787137.549999997</v>
      </c>
    </row>
    <row r="47" spans="1:49" ht="15.75" customHeight="1" x14ac:dyDescent="0.25">
      <c r="H47" s="25"/>
      <c r="I47" s="25"/>
      <c r="J47" s="25"/>
      <c r="K47" s="25"/>
      <c r="L47" s="25"/>
      <c r="M47" s="25"/>
      <c r="P47" s="72">
        <f>+P43-P32-P31-P11</f>
        <v>717963486.26999962</v>
      </c>
      <c r="Q47" s="75">
        <f>+P47/P44</f>
        <v>6.5538987254126047E-2</v>
      </c>
      <c r="AU47" s="25">
        <v>54</v>
      </c>
      <c r="AV47" s="102" t="s">
        <v>1209</v>
      </c>
      <c r="AW47" s="26">
        <v>45418245.890000001</v>
      </c>
    </row>
    <row r="48" spans="1:49" ht="15.75" customHeight="1" x14ac:dyDescent="0.25">
      <c r="H48" s="25"/>
      <c r="I48" s="25"/>
      <c r="J48" s="25"/>
      <c r="K48" s="25"/>
      <c r="L48" s="25"/>
      <c r="M48" s="25"/>
      <c r="AU48" s="25">
        <v>140</v>
      </c>
      <c r="AV48" s="102" t="s">
        <v>1210</v>
      </c>
      <c r="AW48" s="26">
        <v>17129010.120000001</v>
      </c>
    </row>
    <row r="49" spans="8:49" ht="15.75" customHeight="1" x14ac:dyDescent="0.25">
      <c r="J49" s="25" t="s">
        <v>1211</v>
      </c>
      <c r="K49" s="26">
        <f>+K14</f>
        <v>23854503.5</v>
      </c>
      <c r="O49" s="25" t="s">
        <v>1212</v>
      </c>
      <c r="P49" s="14">
        <v>5614.2449999999999</v>
      </c>
      <c r="AU49" s="25">
        <v>171</v>
      </c>
      <c r="AV49" s="102" t="s">
        <v>1213</v>
      </c>
      <c r="AW49" s="26">
        <v>14019736.810000001</v>
      </c>
    </row>
    <row r="50" spans="8:49" ht="15.75" customHeight="1" x14ac:dyDescent="0.25">
      <c r="J50" s="25" t="s">
        <v>1214</v>
      </c>
      <c r="K50" s="78">
        <v>5755</v>
      </c>
      <c r="AU50" s="25">
        <v>183</v>
      </c>
      <c r="AV50" s="102" t="s">
        <v>1215</v>
      </c>
      <c r="AW50" s="26">
        <v>13336530.779999999</v>
      </c>
    </row>
    <row r="51" spans="8:49" ht="15.75" customHeight="1" x14ac:dyDescent="0.25">
      <c r="K51" s="14">
        <f>+K49*K50</f>
        <v>137282667642.5</v>
      </c>
      <c r="P51" s="78">
        <f>+P43*P49</f>
        <v>4264931140569.752</v>
      </c>
      <c r="AU51" s="25">
        <v>212</v>
      </c>
      <c r="AV51" s="102" t="s">
        <v>1216</v>
      </c>
      <c r="AW51" s="26">
        <v>12064888.810000001</v>
      </c>
    </row>
    <row r="52" spans="8:49" ht="15.75" customHeight="1" x14ac:dyDescent="0.25">
      <c r="P52" s="14">
        <v>1000000</v>
      </c>
      <c r="AU52" s="25">
        <v>232</v>
      </c>
      <c r="AV52" s="25" t="s">
        <v>1217</v>
      </c>
      <c r="AW52" s="26">
        <v>10761596.539999999</v>
      </c>
    </row>
    <row r="53" spans="8:49" ht="15.75" customHeight="1" x14ac:dyDescent="0.25">
      <c r="K53" s="13">
        <f>+'28'!AL11*1000000</f>
        <v>10576000000</v>
      </c>
      <c r="P53" s="92">
        <f>+P51/P52</f>
        <v>4264931.1405697521</v>
      </c>
      <c r="AU53" s="25">
        <v>238</v>
      </c>
      <c r="AV53" s="25" t="s">
        <v>1218</v>
      </c>
      <c r="AW53" s="26">
        <v>10511168.27</v>
      </c>
    </row>
    <row r="54" spans="8:49" ht="15.75" customHeight="1" x14ac:dyDescent="0.25">
      <c r="AU54" s="25">
        <v>245</v>
      </c>
      <c r="AV54" s="25" t="s">
        <v>1219</v>
      </c>
      <c r="AW54" s="26">
        <v>9915966.6300000008</v>
      </c>
    </row>
    <row r="55" spans="8:49" ht="15.75" customHeight="1" x14ac:dyDescent="0.25">
      <c r="K55" s="12">
        <f>+K53/K51</f>
        <v>7.7038130024841389E-2</v>
      </c>
      <c r="AU55" s="25">
        <v>257</v>
      </c>
      <c r="AV55" s="25" t="s">
        <v>1220</v>
      </c>
      <c r="AW55" s="26">
        <v>9147303.1999999993</v>
      </c>
    </row>
    <row r="56" spans="8:49" ht="15.75" customHeight="1" x14ac:dyDescent="0.25">
      <c r="J56" s="25" t="s">
        <v>1126</v>
      </c>
      <c r="K56" s="26">
        <f>+K16</f>
        <v>18864410.780000001</v>
      </c>
      <c r="AU56" s="25">
        <v>284</v>
      </c>
      <c r="AV56" s="25" t="s">
        <v>1221</v>
      </c>
      <c r="AW56" s="26">
        <v>8151782.7199999997</v>
      </c>
    </row>
    <row r="57" spans="8:49" ht="15.75" customHeight="1" x14ac:dyDescent="0.25">
      <c r="K57" s="14">
        <f>+K56*K50</f>
        <v>108564684038.90001</v>
      </c>
      <c r="AU57" s="25">
        <v>320</v>
      </c>
      <c r="AV57" s="25" t="s">
        <v>1203</v>
      </c>
      <c r="AW57" s="26">
        <v>7198135.5700000003</v>
      </c>
    </row>
    <row r="58" spans="8:49" ht="15.75" customHeight="1" x14ac:dyDescent="0.25">
      <c r="K58" s="14">
        <f>+'28'!AL23*1000000</f>
        <v>3928000000</v>
      </c>
      <c r="AU58" s="25">
        <v>353</v>
      </c>
      <c r="AV58" s="25" t="s">
        <v>1222</v>
      </c>
      <c r="AW58" s="26">
        <v>6301809.8300000001</v>
      </c>
    </row>
    <row r="59" spans="8:49" ht="15.75" customHeight="1" x14ac:dyDescent="0.25">
      <c r="AW59" s="26">
        <f>SUM(AW46:AW58)</f>
        <v>220743312.72</v>
      </c>
    </row>
    <row r="60" spans="8:49" ht="15.75" customHeight="1" x14ac:dyDescent="0.25">
      <c r="H60" s="25"/>
      <c r="I60" s="25"/>
      <c r="J60" s="25"/>
      <c r="K60" s="12">
        <f>+K58/K57</f>
        <v>3.6181194969374678E-2</v>
      </c>
      <c r="L60" s="25"/>
      <c r="M60" s="25"/>
    </row>
    <row r="61" spans="8:49" ht="15.75" customHeight="1" x14ac:dyDescent="0.25">
      <c r="H61" s="25"/>
      <c r="I61" s="25"/>
      <c r="J61" s="25"/>
      <c r="K61" s="25"/>
      <c r="L61" s="25"/>
      <c r="M61" s="25"/>
    </row>
    <row r="62" spans="8:49" ht="15.75" customHeight="1" x14ac:dyDescent="0.25">
      <c r="H62" s="25"/>
      <c r="I62" s="25"/>
      <c r="J62" s="25" t="s">
        <v>1223</v>
      </c>
      <c r="K62" s="26">
        <f>+K22</f>
        <v>13072017.01</v>
      </c>
      <c r="L62" s="25"/>
      <c r="M62" s="25"/>
    </row>
    <row r="63" spans="8:49" ht="15.75" customHeight="1" x14ac:dyDescent="0.25">
      <c r="K63" s="14">
        <f>+K62*K50</f>
        <v>75229457892.550003</v>
      </c>
      <c r="AU63" s="25">
        <v>224</v>
      </c>
      <c r="AV63" s="25" t="s">
        <v>1224</v>
      </c>
      <c r="AW63" s="26">
        <v>11159885.65</v>
      </c>
    </row>
    <row r="64" spans="8:49" ht="15.75" customHeight="1" x14ac:dyDescent="0.25">
      <c r="K64" s="78">
        <f>+'28'!AL19*1000000</f>
        <v>6313000000</v>
      </c>
      <c r="AU64" s="25">
        <v>382</v>
      </c>
      <c r="AV64" s="25" t="s">
        <v>1225</v>
      </c>
      <c r="AW64" s="26">
        <v>5638865.1500000004</v>
      </c>
    </row>
    <row r="65" spans="8:49" ht="15.75" customHeight="1" x14ac:dyDescent="0.25">
      <c r="AU65" s="25">
        <v>388</v>
      </c>
      <c r="AV65" s="25" t="s">
        <v>1226</v>
      </c>
      <c r="AW65" s="26">
        <v>5455203.8899999997</v>
      </c>
    </row>
    <row r="66" spans="8:49" ht="15.75" customHeight="1" x14ac:dyDescent="0.25">
      <c r="K66" s="27">
        <f>+K64/K63</f>
        <v>8.3916595664119201E-2</v>
      </c>
      <c r="AU66" s="25">
        <v>766</v>
      </c>
      <c r="AV66" s="25" t="s">
        <v>1227</v>
      </c>
      <c r="AW66" s="26">
        <v>1944913</v>
      </c>
    </row>
    <row r="67" spans="8:49" ht="15.75" customHeight="1" x14ac:dyDescent="0.25">
      <c r="AU67" s="25">
        <v>931</v>
      </c>
      <c r="AV67" s="25" t="s">
        <v>1228</v>
      </c>
      <c r="AW67" s="26">
        <v>1386600</v>
      </c>
    </row>
    <row r="68" spans="8:49" ht="15.75" customHeight="1" x14ac:dyDescent="0.25">
      <c r="H68" s="25"/>
      <c r="I68" s="25"/>
      <c r="J68" s="25"/>
      <c r="K68" s="25"/>
      <c r="L68" s="25"/>
      <c r="M68" s="25"/>
    </row>
    <row r="69" spans="8:49" ht="15.75" customHeight="1" x14ac:dyDescent="0.25">
      <c r="H69" s="25"/>
      <c r="I69" s="25"/>
      <c r="J69" s="25"/>
      <c r="K69" s="12">
        <f>+K66+K60+K55</f>
        <v>0.19713592065833527</v>
      </c>
      <c r="L69" s="25"/>
      <c r="M69" s="25"/>
    </row>
    <row r="70" spans="8:49" ht="15.75" customHeight="1" x14ac:dyDescent="0.25">
      <c r="H70" s="25"/>
      <c r="I70" s="25"/>
      <c r="J70" s="25"/>
      <c r="K70" s="25">
        <v>3</v>
      </c>
      <c r="L70" s="25"/>
      <c r="M70" s="25"/>
    </row>
    <row r="71" spans="8:49" ht="15.75" customHeight="1" x14ac:dyDescent="0.25">
      <c r="H71" s="25"/>
      <c r="I71" s="25"/>
      <c r="J71" s="25" t="s">
        <v>1229</v>
      </c>
      <c r="K71" s="12">
        <f>+K69/K70</f>
        <v>6.5711973552778427E-2</v>
      </c>
      <c r="L71" s="25"/>
      <c r="M71" s="25"/>
    </row>
    <row r="72" spans="8:49" ht="15.75" customHeight="1" x14ac:dyDescent="0.25">
      <c r="H72" s="25"/>
      <c r="I72" s="25"/>
      <c r="J72" s="25" t="s">
        <v>1230</v>
      </c>
      <c r="K72" s="14">
        <v>24000000</v>
      </c>
      <c r="L72" s="25"/>
      <c r="M72" s="25"/>
    </row>
    <row r="73" spans="8:49" ht="15.75" customHeight="1" x14ac:dyDescent="0.25">
      <c r="H73" s="25"/>
      <c r="I73" s="25"/>
      <c r="J73" s="25"/>
      <c r="K73" s="78">
        <f>+K72*K50</f>
        <v>138120000000</v>
      </c>
      <c r="L73" s="25"/>
      <c r="M73" s="25"/>
    </row>
    <row r="74" spans="8:49" ht="15.75" customHeight="1" x14ac:dyDescent="0.25">
      <c r="H74" s="25"/>
      <c r="I74" s="25"/>
      <c r="J74" s="25"/>
      <c r="K74" s="25">
        <f>+K73*K71</f>
        <v>9076137787.1097565</v>
      </c>
      <c r="L74" s="25"/>
      <c r="M74" s="25"/>
    </row>
    <row r="75" spans="8:49" ht="15.75" customHeight="1" x14ac:dyDescent="0.25">
      <c r="H75" s="25"/>
      <c r="I75" s="25"/>
      <c r="J75" s="25"/>
      <c r="K75" s="25"/>
      <c r="L75" s="25"/>
      <c r="M75" s="25"/>
    </row>
    <row r="76" spans="8:49" ht="15.75" customHeight="1" x14ac:dyDescent="0.25">
      <c r="H76" s="25"/>
      <c r="I76" s="25"/>
      <c r="J76" s="25"/>
      <c r="K76" s="25"/>
      <c r="L76" s="25"/>
      <c r="M76" s="25"/>
    </row>
    <row r="77" spans="8:49" ht="15.75" customHeight="1" x14ac:dyDescent="0.25">
      <c r="H77" s="25"/>
      <c r="I77" s="25"/>
      <c r="J77" s="25"/>
      <c r="K77" s="25"/>
      <c r="L77" s="25"/>
      <c r="M77" s="25"/>
    </row>
    <row r="78" spans="8:49" ht="15.75" customHeight="1" x14ac:dyDescent="0.25">
      <c r="H78" s="25"/>
      <c r="I78" s="25"/>
      <c r="J78" s="25"/>
      <c r="K78" s="25"/>
      <c r="L78" s="25"/>
      <c r="M78" s="25"/>
    </row>
    <row r="79" spans="8:49" ht="15.75" customHeight="1" x14ac:dyDescent="0.25">
      <c r="H79" s="25"/>
      <c r="I79" s="25"/>
      <c r="J79" s="25"/>
      <c r="K79" s="25"/>
      <c r="L79" s="25"/>
      <c r="M79" s="25"/>
    </row>
    <row r="80" spans="8:49" ht="15.75" customHeight="1" x14ac:dyDescent="0.25">
      <c r="H80" s="25"/>
      <c r="I80" s="25"/>
      <c r="J80" s="25"/>
      <c r="K80" s="25"/>
      <c r="L80" s="25"/>
      <c r="M80" s="25"/>
    </row>
    <row r="81" spans="8:13" ht="15.75" customHeight="1" x14ac:dyDescent="0.25">
      <c r="H81" s="25"/>
      <c r="I81" s="25"/>
      <c r="J81" s="25"/>
      <c r="K81" s="25"/>
      <c r="L81" s="25"/>
      <c r="M81" s="25"/>
    </row>
    <row r="82" spans="8:13" ht="15.75" customHeight="1" x14ac:dyDescent="0.25">
      <c r="H82" s="25"/>
      <c r="I82" s="25"/>
      <c r="J82" s="25"/>
      <c r="K82" s="25"/>
      <c r="L82" s="25"/>
      <c r="M82" s="25"/>
    </row>
    <row r="83" spans="8:13" ht="15.75" customHeight="1" x14ac:dyDescent="0.25">
      <c r="H83" s="25"/>
      <c r="I83" s="25"/>
      <c r="J83" s="25"/>
      <c r="K83" s="25"/>
      <c r="L83" s="25"/>
      <c r="M83" s="25"/>
    </row>
    <row r="84" spans="8:13" ht="15.75" customHeight="1" x14ac:dyDescent="0.25">
      <c r="H84" s="25"/>
      <c r="I84" s="25"/>
      <c r="J84" s="25"/>
      <c r="K84" s="25"/>
      <c r="L84" s="25"/>
      <c r="M84" s="25"/>
    </row>
    <row r="85" spans="8:13" ht="15.75" customHeight="1" x14ac:dyDescent="0.25">
      <c r="H85" s="25"/>
      <c r="I85" s="25"/>
      <c r="J85" s="25"/>
      <c r="K85" s="25"/>
      <c r="L85" s="25"/>
      <c r="M85" s="25"/>
    </row>
    <row r="86" spans="8:13" ht="15.75" customHeight="1" x14ac:dyDescent="0.25">
      <c r="H86" s="25"/>
      <c r="I86" s="25"/>
      <c r="J86" s="25"/>
      <c r="K86" s="25"/>
      <c r="L86" s="25"/>
      <c r="M86" s="25"/>
    </row>
    <row r="87" spans="8:13" ht="15.75" customHeight="1" x14ac:dyDescent="0.25">
      <c r="H87" s="25"/>
      <c r="I87" s="25"/>
      <c r="J87" s="25"/>
      <c r="K87" s="25"/>
      <c r="L87" s="25"/>
      <c r="M87" s="25"/>
    </row>
    <row r="88" spans="8:13" ht="15.75" customHeight="1" x14ac:dyDescent="0.25">
      <c r="H88" s="25"/>
      <c r="I88" s="25"/>
      <c r="J88" s="25"/>
      <c r="K88" s="25"/>
      <c r="L88" s="25"/>
      <c r="M88" s="25"/>
    </row>
    <row r="89" spans="8:13" ht="15.75" customHeight="1" x14ac:dyDescent="0.25">
      <c r="H89" s="25"/>
      <c r="I89" s="25"/>
      <c r="J89" s="25"/>
      <c r="K89" s="25"/>
      <c r="L89" s="25"/>
      <c r="M89" s="25"/>
    </row>
    <row r="90" spans="8:13" ht="15.75" customHeight="1" x14ac:dyDescent="0.25">
      <c r="H90" s="25"/>
      <c r="I90" s="25"/>
      <c r="J90" s="25"/>
      <c r="K90" s="25"/>
      <c r="L90" s="25"/>
      <c r="M90" s="25"/>
    </row>
    <row r="91" spans="8:13" ht="15.75" customHeight="1" x14ac:dyDescent="0.25">
      <c r="H91" s="25"/>
      <c r="I91" s="25"/>
      <c r="J91" s="25"/>
      <c r="K91" s="25"/>
      <c r="L91" s="25"/>
      <c r="M91" s="25"/>
    </row>
    <row r="92" spans="8:13" ht="15.75" customHeight="1" x14ac:dyDescent="0.25">
      <c r="H92" s="25"/>
      <c r="I92" s="25"/>
      <c r="J92" s="25"/>
      <c r="K92" s="25"/>
      <c r="L92" s="25"/>
      <c r="M92" s="25"/>
    </row>
    <row r="93" spans="8:13" ht="15.75" customHeight="1" x14ac:dyDescent="0.25">
      <c r="H93" s="25"/>
      <c r="I93" s="25"/>
      <c r="J93" s="25"/>
      <c r="K93" s="25"/>
      <c r="L93" s="25"/>
      <c r="M93" s="25"/>
    </row>
    <row r="94" spans="8:13" ht="15.75" customHeight="1" x14ac:dyDescent="0.25">
      <c r="H94" s="25"/>
      <c r="I94" s="25"/>
      <c r="J94" s="25"/>
      <c r="K94" s="25"/>
      <c r="L94" s="25"/>
      <c r="M94" s="25"/>
    </row>
    <row r="95" spans="8:13" ht="15.75" customHeight="1" x14ac:dyDescent="0.25">
      <c r="H95" s="25"/>
      <c r="I95" s="25"/>
      <c r="J95" s="25"/>
      <c r="K95" s="25"/>
      <c r="L95" s="25"/>
      <c r="M95" s="25"/>
    </row>
    <row r="96" spans="8:13" ht="15.75" customHeight="1" x14ac:dyDescent="0.25">
      <c r="H96" s="25"/>
      <c r="I96" s="25"/>
      <c r="J96" s="25"/>
      <c r="K96" s="25"/>
      <c r="L96" s="25"/>
      <c r="M96" s="25"/>
    </row>
    <row r="97" spans="8:13" ht="15.75" customHeight="1" x14ac:dyDescent="0.25">
      <c r="H97" s="25"/>
      <c r="I97" s="25"/>
      <c r="J97" s="25"/>
      <c r="K97" s="25"/>
      <c r="L97" s="25"/>
      <c r="M97" s="25"/>
    </row>
    <row r="98" spans="8:13" ht="15.75" customHeight="1" x14ac:dyDescent="0.25">
      <c r="H98" s="25"/>
      <c r="I98" s="25"/>
      <c r="J98" s="25"/>
      <c r="K98" s="25"/>
      <c r="L98" s="25"/>
      <c r="M98" s="25"/>
    </row>
    <row r="99" spans="8:13" ht="15.75" customHeight="1" x14ac:dyDescent="0.25">
      <c r="H99" s="25"/>
      <c r="I99" s="25"/>
      <c r="J99" s="25"/>
      <c r="K99" s="25"/>
      <c r="L99" s="25"/>
      <c r="M99" s="25"/>
    </row>
    <row r="100" spans="8:13" ht="15.75" customHeight="1" x14ac:dyDescent="0.25">
      <c r="H100" s="25"/>
      <c r="I100" s="25"/>
      <c r="J100" s="25"/>
      <c r="K100" s="25"/>
      <c r="L100" s="25"/>
      <c r="M100" s="25"/>
    </row>
    <row r="101" spans="8:13" ht="15.75" customHeight="1" x14ac:dyDescent="0.25">
      <c r="H101" s="25"/>
      <c r="I101" s="25"/>
      <c r="J101" s="25"/>
      <c r="K101" s="25"/>
      <c r="L101" s="25"/>
      <c r="M101" s="25"/>
    </row>
    <row r="102" spans="8:13" ht="15.75" customHeight="1" x14ac:dyDescent="0.25">
      <c r="H102" s="25"/>
      <c r="I102" s="25"/>
      <c r="J102" s="25"/>
      <c r="K102" s="25"/>
      <c r="L102" s="25"/>
      <c r="M102" s="25"/>
    </row>
    <row r="103" spans="8:13" ht="15.75" customHeight="1" x14ac:dyDescent="0.25">
      <c r="H103" s="25"/>
      <c r="I103" s="25"/>
      <c r="J103" s="25"/>
      <c r="K103" s="25"/>
      <c r="L103" s="25"/>
      <c r="M103" s="25"/>
    </row>
    <row r="104" spans="8:13" ht="15.75" customHeight="1" x14ac:dyDescent="0.25">
      <c r="H104" s="25"/>
      <c r="I104" s="25"/>
      <c r="J104" s="25"/>
      <c r="K104" s="25"/>
      <c r="L104" s="25"/>
      <c r="M104" s="25"/>
    </row>
    <row r="105" spans="8:13" ht="15.75" customHeight="1" x14ac:dyDescent="0.25">
      <c r="H105" s="25"/>
      <c r="I105" s="25"/>
      <c r="J105" s="25"/>
      <c r="K105" s="25"/>
      <c r="L105" s="25"/>
      <c r="M105" s="25"/>
    </row>
    <row r="106" spans="8:13" ht="15.75" customHeight="1" x14ac:dyDescent="0.25">
      <c r="H106" s="25"/>
      <c r="I106" s="25"/>
      <c r="J106" s="25"/>
      <c r="K106" s="25"/>
      <c r="L106" s="25"/>
      <c r="M106" s="25"/>
    </row>
    <row r="107" spans="8:13" ht="15.75" customHeight="1" x14ac:dyDescent="0.25">
      <c r="H107" s="25"/>
      <c r="I107" s="25"/>
      <c r="J107" s="25"/>
      <c r="K107" s="25"/>
      <c r="L107" s="25"/>
      <c r="M107" s="25"/>
    </row>
    <row r="108" spans="8:13" ht="15.75" customHeight="1" x14ac:dyDescent="0.25">
      <c r="H108" s="25"/>
      <c r="I108" s="25"/>
      <c r="J108" s="25"/>
      <c r="K108" s="25"/>
      <c r="L108" s="25"/>
      <c r="M108" s="25"/>
    </row>
    <row r="109" spans="8:13" ht="15.75" customHeight="1" x14ac:dyDescent="0.25">
      <c r="H109" s="25"/>
      <c r="I109" s="25"/>
      <c r="J109" s="25"/>
      <c r="K109" s="25"/>
      <c r="L109" s="25"/>
      <c r="M109" s="25"/>
    </row>
    <row r="110" spans="8:13" ht="15.75" customHeight="1" x14ac:dyDescent="0.25">
      <c r="H110" s="25"/>
      <c r="I110" s="25"/>
      <c r="J110" s="25"/>
      <c r="K110" s="25"/>
      <c r="L110" s="25"/>
      <c r="M110" s="25"/>
    </row>
    <row r="111" spans="8:13" ht="15.75" customHeight="1" x14ac:dyDescent="0.25">
      <c r="H111" s="25"/>
      <c r="I111" s="25"/>
      <c r="J111" s="25"/>
      <c r="K111" s="25"/>
      <c r="L111" s="25"/>
      <c r="M111" s="25"/>
    </row>
    <row r="112" spans="8:13" ht="15.75" customHeight="1" x14ac:dyDescent="0.25">
      <c r="H112" s="25"/>
      <c r="I112" s="25"/>
      <c r="J112" s="25"/>
      <c r="K112" s="25"/>
      <c r="L112" s="25"/>
      <c r="M112" s="25"/>
    </row>
    <row r="113" spans="8:13" ht="15.75" customHeight="1" x14ac:dyDescent="0.25">
      <c r="H113" s="25"/>
      <c r="I113" s="25"/>
      <c r="J113" s="25"/>
      <c r="K113" s="25"/>
      <c r="L113" s="25"/>
      <c r="M113" s="25"/>
    </row>
    <row r="114" spans="8:13" ht="15.75" customHeight="1" x14ac:dyDescent="0.25">
      <c r="H114" s="25"/>
      <c r="I114" s="25"/>
      <c r="J114" s="25"/>
      <c r="K114" s="25"/>
      <c r="L114" s="25"/>
      <c r="M114" s="25"/>
    </row>
    <row r="115" spans="8:13" ht="15.75" customHeight="1" x14ac:dyDescent="0.25">
      <c r="H115" s="25"/>
      <c r="I115" s="25"/>
      <c r="J115" s="25"/>
      <c r="K115" s="25"/>
      <c r="L115" s="25"/>
      <c r="M115" s="25"/>
    </row>
    <row r="116" spans="8:13" ht="15.75" customHeight="1" x14ac:dyDescent="0.25">
      <c r="H116" s="25"/>
      <c r="I116" s="25"/>
      <c r="J116" s="25"/>
      <c r="K116" s="25"/>
      <c r="L116" s="25"/>
      <c r="M116" s="25"/>
    </row>
    <row r="117" spans="8:13" ht="15.75" customHeight="1" x14ac:dyDescent="0.25">
      <c r="H117" s="25"/>
      <c r="I117" s="25"/>
      <c r="J117" s="25"/>
      <c r="K117" s="25"/>
      <c r="L117" s="25"/>
      <c r="M117" s="25"/>
    </row>
    <row r="118" spans="8:13" ht="15.75" customHeight="1" x14ac:dyDescent="0.25">
      <c r="H118" s="25"/>
      <c r="I118" s="25"/>
      <c r="J118" s="25"/>
      <c r="K118" s="25"/>
      <c r="L118" s="25"/>
      <c r="M118" s="25"/>
    </row>
    <row r="119" spans="8:13" ht="15.75" customHeight="1" x14ac:dyDescent="0.25">
      <c r="H119" s="25"/>
      <c r="I119" s="25"/>
      <c r="J119" s="25"/>
      <c r="K119" s="25"/>
      <c r="L119" s="25"/>
      <c r="M119" s="25"/>
    </row>
    <row r="120" spans="8:13" ht="15.75" customHeight="1" x14ac:dyDescent="0.25">
      <c r="H120" s="25"/>
      <c r="I120" s="25"/>
      <c r="J120" s="25"/>
      <c r="K120" s="25"/>
      <c r="L120" s="25"/>
      <c r="M120" s="25"/>
    </row>
    <row r="121" spans="8:13" ht="15.75" customHeight="1" x14ac:dyDescent="0.25">
      <c r="H121" s="25"/>
      <c r="I121" s="25"/>
      <c r="J121" s="25"/>
      <c r="K121" s="25"/>
      <c r="L121" s="25"/>
      <c r="M121" s="25"/>
    </row>
    <row r="122" spans="8:13" ht="15.75" customHeight="1" x14ac:dyDescent="0.25">
      <c r="H122" s="25"/>
      <c r="I122" s="25"/>
      <c r="J122" s="25"/>
      <c r="K122" s="25"/>
      <c r="L122" s="25"/>
      <c r="M122" s="25"/>
    </row>
    <row r="123" spans="8:13" ht="15.75" customHeight="1" x14ac:dyDescent="0.25">
      <c r="H123" s="25"/>
      <c r="I123" s="25"/>
      <c r="J123" s="25"/>
      <c r="K123" s="25"/>
      <c r="L123" s="25"/>
      <c r="M123" s="25"/>
    </row>
    <row r="124" spans="8:13" ht="15.75" customHeight="1" x14ac:dyDescent="0.25">
      <c r="H124" s="25"/>
      <c r="I124" s="25"/>
      <c r="J124" s="25"/>
      <c r="K124" s="25"/>
      <c r="L124" s="25"/>
      <c r="M124" s="25"/>
    </row>
    <row r="125" spans="8:13" ht="15.75" customHeight="1" x14ac:dyDescent="0.25">
      <c r="H125" s="25"/>
      <c r="I125" s="25"/>
      <c r="J125" s="25"/>
      <c r="K125" s="25"/>
      <c r="L125" s="25"/>
      <c r="M125" s="25"/>
    </row>
    <row r="126" spans="8:13" ht="15.75" customHeight="1" x14ac:dyDescent="0.25">
      <c r="H126" s="25"/>
      <c r="I126" s="25"/>
      <c r="J126" s="25"/>
      <c r="K126" s="25"/>
      <c r="L126" s="25"/>
      <c r="M126" s="25"/>
    </row>
    <row r="127" spans="8:13" ht="15.75" customHeight="1" x14ac:dyDescent="0.25">
      <c r="H127" s="25"/>
      <c r="I127" s="25"/>
      <c r="J127" s="25"/>
      <c r="K127" s="25"/>
      <c r="L127" s="25"/>
      <c r="M127" s="25"/>
    </row>
    <row r="128" spans="8:13" ht="15.75" customHeight="1" x14ac:dyDescent="0.25">
      <c r="H128" s="25"/>
      <c r="I128" s="25"/>
      <c r="J128" s="25"/>
      <c r="K128" s="25"/>
      <c r="L128" s="25"/>
      <c r="M128" s="25"/>
    </row>
    <row r="129" spans="8:13" ht="15.75" customHeight="1" x14ac:dyDescent="0.25">
      <c r="H129" s="25"/>
      <c r="I129" s="25"/>
      <c r="J129" s="25"/>
      <c r="K129" s="25"/>
      <c r="L129" s="25"/>
      <c r="M129" s="25"/>
    </row>
    <row r="130" spans="8:13" ht="15.75" customHeight="1" x14ac:dyDescent="0.25">
      <c r="H130" s="25"/>
      <c r="I130" s="25"/>
      <c r="J130" s="25"/>
      <c r="K130" s="25"/>
      <c r="L130" s="25"/>
      <c r="M130" s="25"/>
    </row>
    <row r="131" spans="8:13" ht="15.75" customHeight="1" x14ac:dyDescent="0.25">
      <c r="H131" s="25"/>
      <c r="I131" s="25"/>
      <c r="J131" s="25"/>
      <c r="K131" s="25"/>
      <c r="L131" s="25"/>
      <c r="M131" s="25"/>
    </row>
    <row r="132" spans="8:13" ht="15.75" customHeight="1" x14ac:dyDescent="0.25">
      <c r="H132" s="25"/>
      <c r="I132" s="25"/>
      <c r="J132" s="25"/>
      <c r="K132" s="25"/>
      <c r="L132" s="25"/>
      <c r="M132" s="25"/>
    </row>
    <row r="133" spans="8:13" ht="15.75" customHeight="1" x14ac:dyDescent="0.25">
      <c r="H133" s="25"/>
      <c r="I133" s="25"/>
      <c r="J133" s="25"/>
      <c r="K133" s="25"/>
      <c r="L133" s="25"/>
      <c r="M133" s="25"/>
    </row>
    <row r="134" spans="8:13" ht="15.75" customHeight="1" x14ac:dyDescent="0.25">
      <c r="H134" s="25"/>
      <c r="I134" s="25"/>
      <c r="J134" s="25"/>
      <c r="K134" s="25"/>
      <c r="L134" s="25"/>
      <c r="M134" s="25"/>
    </row>
    <row r="135" spans="8:13" ht="15.75" customHeight="1" x14ac:dyDescent="0.25">
      <c r="H135" s="25"/>
      <c r="I135" s="25"/>
      <c r="J135" s="25"/>
      <c r="K135" s="25"/>
      <c r="L135" s="25"/>
      <c r="M135" s="25"/>
    </row>
    <row r="136" spans="8:13" ht="15.75" customHeight="1" x14ac:dyDescent="0.25">
      <c r="H136" s="25"/>
      <c r="I136" s="25"/>
      <c r="J136" s="25"/>
      <c r="K136" s="25"/>
      <c r="L136" s="25"/>
      <c r="M136" s="25"/>
    </row>
    <row r="137" spans="8:13" ht="15.75" customHeight="1" x14ac:dyDescent="0.25">
      <c r="H137" s="25"/>
      <c r="I137" s="25"/>
      <c r="J137" s="25"/>
      <c r="K137" s="25"/>
      <c r="L137" s="25"/>
      <c r="M137" s="25"/>
    </row>
    <row r="138" spans="8:13" ht="15.75" customHeight="1" x14ac:dyDescent="0.25">
      <c r="H138" s="25"/>
      <c r="I138" s="25"/>
      <c r="J138" s="25"/>
      <c r="K138" s="25"/>
      <c r="L138" s="25"/>
      <c r="M138" s="25"/>
    </row>
    <row r="139" spans="8:13" ht="15.75" customHeight="1" x14ac:dyDescent="0.25">
      <c r="H139" s="25"/>
      <c r="I139" s="25"/>
      <c r="J139" s="25"/>
      <c r="K139" s="25"/>
      <c r="L139" s="25"/>
      <c r="M139" s="25"/>
    </row>
    <row r="140" spans="8:13" ht="15.75" customHeight="1" x14ac:dyDescent="0.25">
      <c r="H140" s="25"/>
      <c r="I140" s="25"/>
      <c r="J140" s="25"/>
      <c r="K140" s="25"/>
      <c r="L140" s="25"/>
      <c r="M140" s="25"/>
    </row>
    <row r="141" spans="8:13" ht="15.75" customHeight="1" x14ac:dyDescent="0.25">
      <c r="H141" s="25"/>
      <c r="I141" s="25"/>
      <c r="J141" s="25"/>
      <c r="K141" s="25"/>
      <c r="L141" s="25"/>
      <c r="M141" s="25"/>
    </row>
    <row r="142" spans="8:13" ht="15.75" customHeight="1" x14ac:dyDescent="0.25">
      <c r="H142" s="25"/>
      <c r="I142" s="25"/>
      <c r="J142" s="25"/>
      <c r="K142" s="25"/>
      <c r="L142" s="25"/>
      <c r="M142" s="25"/>
    </row>
    <row r="143" spans="8:13" ht="15.75" customHeight="1" x14ac:dyDescent="0.25">
      <c r="H143" s="25"/>
      <c r="I143" s="25"/>
      <c r="J143" s="25"/>
      <c r="K143" s="25"/>
      <c r="L143" s="25"/>
      <c r="M143" s="25"/>
    </row>
    <row r="144" spans="8:13" ht="15.75" customHeight="1" x14ac:dyDescent="0.25">
      <c r="H144" s="25"/>
      <c r="I144" s="25"/>
      <c r="J144" s="25"/>
      <c r="K144" s="25"/>
      <c r="L144" s="25"/>
      <c r="M144" s="25"/>
    </row>
    <row r="145" spans="8:13" ht="15.75" customHeight="1" x14ac:dyDescent="0.25">
      <c r="H145" s="25"/>
      <c r="I145" s="25"/>
      <c r="J145" s="25"/>
      <c r="K145" s="25"/>
      <c r="L145" s="25"/>
      <c r="M145" s="25"/>
    </row>
    <row r="146" spans="8:13" ht="15.75" customHeight="1" x14ac:dyDescent="0.25">
      <c r="H146" s="25"/>
      <c r="I146" s="25"/>
      <c r="J146" s="25"/>
      <c r="K146" s="25"/>
      <c r="L146" s="25"/>
      <c r="M146" s="25"/>
    </row>
    <row r="147" spans="8:13" ht="15.75" customHeight="1" x14ac:dyDescent="0.25">
      <c r="H147" s="25"/>
      <c r="I147" s="25"/>
      <c r="J147" s="25"/>
      <c r="K147" s="25"/>
      <c r="L147" s="25"/>
      <c r="M147" s="25"/>
    </row>
    <row r="148" spans="8:13" ht="15.75" customHeight="1" x14ac:dyDescent="0.25">
      <c r="H148" s="25"/>
      <c r="I148" s="25"/>
      <c r="J148" s="25"/>
      <c r="K148" s="25"/>
      <c r="L148" s="25"/>
      <c r="M148" s="25"/>
    </row>
    <row r="149" spans="8:13" ht="15.75" customHeight="1" x14ac:dyDescent="0.25">
      <c r="H149" s="25"/>
      <c r="I149" s="25"/>
      <c r="J149" s="25"/>
      <c r="K149" s="25"/>
      <c r="L149" s="25"/>
      <c r="M149" s="25"/>
    </row>
    <row r="150" spans="8:13" ht="15.75" customHeight="1" x14ac:dyDescent="0.25">
      <c r="H150" s="25"/>
      <c r="I150" s="25"/>
      <c r="J150" s="25"/>
      <c r="K150" s="25"/>
      <c r="L150" s="25"/>
      <c r="M150" s="25"/>
    </row>
    <row r="151" spans="8:13" ht="15.75" customHeight="1" x14ac:dyDescent="0.25">
      <c r="H151" s="25"/>
      <c r="I151" s="25"/>
      <c r="J151" s="25"/>
      <c r="K151" s="25"/>
      <c r="L151" s="25"/>
      <c r="M151" s="25"/>
    </row>
    <row r="152" spans="8:13" ht="15.75" customHeight="1" x14ac:dyDescent="0.25">
      <c r="H152" s="25"/>
      <c r="I152" s="25"/>
      <c r="J152" s="25"/>
      <c r="K152" s="25"/>
      <c r="L152" s="25"/>
      <c r="M152" s="25"/>
    </row>
    <row r="153" spans="8:13" ht="15.75" customHeight="1" x14ac:dyDescent="0.25">
      <c r="H153" s="25"/>
      <c r="I153" s="25"/>
      <c r="J153" s="25"/>
      <c r="K153" s="25"/>
      <c r="L153" s="25"/>
      <c r="M153" s="25"/>
    </row>
    <row r="154" spans="8:13" ht="15.75" customHeight="1" x14ac:dyDescent="0.25">
      <c r="H154" s="25"/>
      <c r="I154" s="25"/>
      <c r="J154" s="25"/>
      <c r="K154" s="25"/>
      <c r="L154" s="25"/>
      <c r="M154" s="25"/>
    </row>
    <row r="155" spans="8:13" ht="15.75" customHeight="1" x14ac:dyDescent="0.25">
      <c r="H155" s="25"/>
      <c r="I155" s="25"/>
      <c r="J155" s="25"/>
      <c r="K155" s="25"/>
      <c r="L155" s="25"/>
      <c r="M155" s="25"/>
    </row>
    <row r="156" spans="8:13" ht="15.75" customHeight="1" x14ac:dyDescent="0.25">
      <c r="H156" s="25"/>
      <c r="I156" s="25"/>
      <c r="J156" s="25"/>
      <c r="K156" s="25"/>
      <c r="L156" s="25"/>
      <c r="M156" s="25"/>
    </row>
    <row r="157" spans="8:13" ht="15.75" customHeight="1" x14ac:dyDescent="0.25">
      <c r="H157" s="25"/>
      <c r="I157" s="25"/>
      <c r="J157" s="25"/>
      <c r="K157" s="25"/>
      <c r="L157" s="25"/>
      <c r="M157" s="25"/>
    </row>
    <row r="158" spans="8:13" ht="15.75" customHeight="1" x14ac:dyDescent="0.25">
      <c r="H158" s="25"/>
      <c r="I158" s="25"/>
      <c r="J158" s="25"/>
      <c r="K158" s="25"/>
      <c r="L158" s="25"/>
      <c r="M158" s="25"/>
    </row>
    <row r="159" spans="8:13" ht="15.75" customHeight="1" x14ac:dyDescent="0.25">
      <c r="H159" s="25"/>
      <c r="I159" s="25"/>
      <c r="J159" s="25"/>
      <c r="K159" s="25"/>
      <c r="L159" s="25"/>
      <c r="M159" s="25"/>
    </row>
    <row r="160" spans="8:13" ht="15.75" customHeight="1" x14ac:dyDescent="0.25">
      <c r="H160" s="25"/>
      <c r="I160" s="25"/>
      <c r="J160" s="25"/>
      <c r="K160" s="25"/>
      <c r="L160" s="25"/>
      <c r="M160" s="25"/>
    </row>
    <row r="161" spans="8:13" ht="15.75" customHeight="1" x14ac:dyDescent="0.25">
      <c r="H161" s="25"/>
      <c r="I161" s="25"/>
      <c r="J161" s="25"/>
      <c r="K161" s="25"/>
      <c r="L161" s="25"/>
      <c r="M161" s="25"/>
    </row>
    <row r="162" spans="8:13" ht="15.75" customHeight="1" x14ac:dyDescent="0.25">
      <c r="H162" s="25"/>
      <c r="I162" s="25"/>
      <c r="J162" s="25"/>
      <c r="K162" s="25"/>
      <c r="L162" s="25"/>
      <c r="M162" s="25"/>
    </row>
    <row r="163" spans="8:13" ht="15.75" customHeight="1" x14ac:dyDescent="0.25">
      <c r="H163" s="25"/>
      <c r="I163" s="25"/>
      <c r="J163" s="25"/>
      <c r="K163" s="25"/>
      <c r="L163" s="25"/>
      <c r="M163" s="25"/>
    </row>
    <row r="164" spans="8:13" ht="15.75" customHeight="1" x14ac:dyDescent="0.25">
      <c r="H164" s="25"/>
      <c r="I164" s="25"/>
      <c r="J164" s="25"/>
      <c r="K164" s="25"/>
      <c r="L164" s="25"/>
      <c r="M164" s="25"/>
    </row>
    <row r="165" spans="8:13" ht="15.75" customHeight="1" x14ac:dyDescent="0.25">
      <c r="H165" s="25"/>
      <c r="I165" s="25"/>
      <c r="J165" s="25"/>
      <c r="K165" s="25"/>
      <c r="L165" s="25"/>
      <c r="M165" s="25"/>
    </row>
    <row r="166" spans="8:13" ht="15.75" customHeight="1" x14ac:dyDescent="0.25">
      <c r="H166" s="25"/>
      <c r="I166" s="25"/>
      <c r="J166" s="25"/>
      <c r="K166" s="25"/>
      <c r="L166" s="25"/>
      <c r="M166" s="25"/>
    </row>
    <row r="167" spans="8:13" ht="15.75" customHeight="1" x14ac:dyDescent="0.25">
      <c r="H167" s="25"/>
      <c r="I167" s="25"/>
      <c r="J167" s="25"/>
      <c r="K167" s="25"/>
      <c r="L167" s="25"/>
      <c r="M167" s="25"/>
    </row>
    <row r="168" spans="8:13" ht="15.75" customHeight="1" x14ac:dyDescent="0.25">
      <c r="H168" s="25"/>
      <c r="I168" s="25"/>
      <c r="J168" s="25"/>
      <c r="K168" s="25"/>
      <c r="L168" s="25"/>
      <c r="M168" s="25"/>
    </row>
    <row r="169" spans="8:13" ht="15.75" customHeight="1" x14ac:dyDescent="0.25">
      <c r="H169" s="25"/>
      <c r="I169" s="25"/>
      <c r="J169" s="25"/>
      <c r="K169" s="25"/>
      <c r="L169" s="25"/>
      <c r="M169" s="25"/>
    </row>
    <row r="170" spans="8:13" ht="15.75" customHeight="1" x14ac:dyDescent="0.25">
      <c r="H170" s="25"/>
      <c r="I170" s="25"/>
      <c r="J170" s="25"/>
      <c r="K170" s="25"/>
      <c r="L170" s="25"/>
      <c r="M170" s="25"/>
    </row>
    <row r="171" spans="8:13" ht="15.75" customHeight="1" x14ac:dyDescent="0.25">
      <c r="H171" s="25"/>
      <c r="I171" s="25"/>
      <c r="J171" s="25"/>
      <c r="K171" s="25"/>
      <c r="L171" s="25"/>
      <c r="M171" s="25"/>
    </row>
    <row r="172" spans="8:13" ht="15.75" customHeight="1" x14ac:dyDescent="0.25">
      <c r="H172" s="25"/>
      <c r="I172" s="25"/>
      <c r="J172" s="25"/>
      <c r="K172" s="25"/>
      <c r="L172" s="25"/>
      <c r="M172" s="25"/>
    </row>
    <row r="173" spans="8:13" ht="15.75" customHeight="1" x14ac:dyDescent="0.25">
      <c r="H173" s="25"/>
      <c r="I173" s="25"/>
      <c r="J173" s="25"/>
      <c r="K173" s="25"/>
      <c r="L173" s="25"/>
      <c r="M173" s="25"/>
    </row>
    <row r="174" spans="8:13" ht="15.75" customHeight="1" x14ac:dyDescent="0.25">
      <c r="H174" s="25"/>
      <c r="I174" s="25"/>
      <c r="J174" s="25"/>
      <c r="K174" s="25"/>
      <c r="L174" s="25"/>
      <c r="M174" s="25"/>
    </row>
    <row r="175" spans="8:13" ht="15.75" customHeight="1" x14ac:dyDescent="0.25">
      <c r="H175" s="25"/>
      <c r="I175" s="25"/>
      <c r="J175" s="25"/>
      <c r="K175" s="25"/>
      <c r="L175" s="25"/>
      <c r="M175" s="25"/>
    </row>
    <row r="176" spans="8:13" ht="15.75" customHeight="1" x14ac:dyDescent="0.25">
      <c r="H176" s="25"/>
      <c r="I176" s="25"/>
      <c r="J176" s="25"/>
      <c r="K176" s="25"/>
      <c r="L176" s="25"/>
      <c r="M176" s="25"/>
    </row>
    <row r="177" spans="8:13" ht="15.75" customHeight="1" x14ac:dyDescent="0.25">
      <c r="H177" s="25"/>
      <c r="I177" s="25"/>
      <c r="J177" s="25"/>
      <c r="K177" s="25"/>
      <c r="L177" s="25"/>
      <c r="M177" s="25"/>
    </row>
    <row r="178" spans="8:13" ht="15.75" customHeight="1" x14ac:dyDescent="0.25">
      <c r="H178" s="25"/>
      <c r="I178" s="25"/>
      <c r="J178" s="25"/>
      <c r="K178" s="25"/>
      <c r="L178" s="25"/>
      <c r="M178" s="25"/>
    </row>
    <row r="179" spans="8:13" ht="15.75" customHeight="1" x14ac:dyDescent="0.25">
      <c r="H179" s="25"/>
      <c r="I179" s="25"/>
      <c r="J179" s="25"/>
      <c r="K179" s="25"/>
      <c r="L179" s="25"/>
      <c r="M179" s="25"/>
    </row>
    <row r="180" spans="8:13" ht="15.75" customHeight="1" x14ac:dyDescent="0.25">
      <c r="H180" s="25"/>
      <c r="I180" s="25"/>
      <c r="J180" s="25"/>
      <c r="K180" s="25"/>
      <c r="L180" s="25"/>
      <c r="M180" s="25"/>
    </row>
    <row r="181" spans="8:13" ht="15.75" customHeight="1" x14ac:dyDescent="0.25">
      <c r="H181" s="25"/>
      <c r="I181" s="25"/>
      <c r="J181" s="25"/>
      <c r="K181" s="25"/>
      <c r="L181" s="25"/>
      <c r="M181" s="25"/>
    </row>
    <row r="182" spans="8:13" ht="15.75" customHeight="1" x14ac:dyDescent="0.25">
      <c r="H182" s="25"/>
      <c r="I182" s="25"/>
      <c r="J182" s="25"/>
      <c r="K182" s="25"/>
      <c r="L182" s="25"/>
      <c r="M182" s="25"/>
    </row>
    <row r="183" spans="8:13" ht="15.75" customHeight="1" x14ac:dyDescent="0.25">
      <c r="H183" s="25"/>
      <c r="I183" s="25"/>
      <c r="J183" s="25"/>
      <c r="K183" s="25"/>
      <c r="L183" s="25"/>
      <c r="M183" s="25"/>
    </row>
    <row r="184" spans="8:13" ht="15.75" customHeight="1" x14ac:dyDescent="0.25">
      <c r="H184" s="25"/>
      <c r="I184" s="25"/>
      <c r="J184" s="25"/>
      <c r="K184" s="25"/>
      <c r="L184" s="25"/>
      <c r="M184" s="25"/>
    </row>
    <row r="185" spans="8:13" ht="15.75" customHeight="1" x14ac:dyDescent="0.25">
      <c r="H185" s="25"/>
      <c r="I185" s="25"/>
      <c r="J185" s="25"/>
      <c r="K185" s="25"/>
      <c r="L185" s="25"/>
      <c r="M185" s="25"/>
    </row>
    <row r="186" spans="8:13" ht="15.75" customHeight="1" x14ac:dyDescent="0.25">
      <c r="H186" s="25"/>
      <c r="I186" s="25"/>
      <c r="J186" s="25"/>
      <c r="K186" s="25"/>
      <c r="L186" s="25"/>
      <c r="M186" s="25"/>
    </row>
    <row r="187" spans="8:13" ht="15.75" customHeight="1" x14ac:dyDescent="0.25">
      <c r="H187" s="25"/>
      <c r="I187" s="25"/>
      <c r="J187" s="25"/>
      <c r="K187" s="25"/>
      <c r="L187" s="25"/>
      <c r="M187" s="25"/>
    </row>
    <row r="188" spans="8:13" ht="15.75" customHeight="1" x14ac:dyDescent="0.25">
      <c r="H188" s="25"/>
      <c r="I188" s="25"/>
      <c r="J188" s="25"/>
      <c r="K188" s="25"/>
      <c r="L188" s="25"/>
      <c r="M188" s="25"/>
    </row>
    <row r="189" spans="8:13" ht="15.75" customHeight="1" x14ac:dyDescent="0.25">
      <c r="H189" s="25"/>
      <c r="I189" s="25"/>
      <c r="J189" s="25"/>
      <c r="K189" s="25"/>
      <c r="L189" s="25"/>
      <c r="M189" s="25"/>
    </row>
    <row r="190" spans="8:13" ht="15.75" customHeight="1" x14ac:dyDescent="0.25">
      <c r="H190" s="25"/>
      <c r="I190" s="25"/>
      <c r="J190" s="25"/>
      <c r="K190" s="25"/>
      <c r="L190" s="25"/>
      <c r="M190" s="25"/>
    </row>
    <row r="191" spans="8:13" ht="15.75" customHeight="1" x14ac:dyDescent="0.25">
      <c r="H191" s="25"/>
      <c r="I191" s="25"/>
      <c r="J191" s="25"/>
      <c r="K191" s="25"/>
      <c r="L191" s="25"/>
      <c r="M191" s="25"/>
    </row>
    <row r="192" spans="8:13" ht="15.75" customHeight="1" x14ac:dyDescent="0.25">
      <c r="H192" s="25"/>
      <c r="I192" s="25"/>
      <c r="J192" s="25"/>
      <c r="K192" s="25"/>
      <c r="L192" s="25"/>
      <c r="M192" s="25"/>
    </row>
    <row r="193" spans="8:13" ht="15.75" customHeight="1" x14ac:dyDescent="0.25">
      <c r="H193" s="25"/>
      <c r="I193" s="25"/>
      <c r="J193" s="25"/>
      <c r="K193" s="25"/>
      <c r="L193" s="25"/>
      <c r="M193" s="25"/>
    </row>
    <row r="194" spans="8:13" ht="15.75" customHeight="1" x14ac:dyDescent="0.25">
      <c r="H194" s="25"/>
      <c r="I194" s="25"/>
      <c r="J194" s="25"/>
      <c r="K194" s="25"/>
      <c r="L194" s="25"/>
      <c r="M194" s="25"/>
    </row>
    <row r="195" spans="8:13" ht="15.75" customHeight="1" x14ac:dyDescent="0.25">
      <c r="H195" s="25"/>
      <c r="I195" s="25"/>
      <c r="J195" s="25"/>
      <c r="K195" s="25"/>
      <c r="L195" s="25"/>
      <c r="M195" s="25"/>
    </row>
    <row r="196" spans="8:13" ht="15.75" customHeight="1" x14ac:dyDescent="0.25">
      <c r="H196" s="25"/>
      <c r="I196" s="25"/>
      <c r="J196" s="25"/>
      <c r="K196" s="25"/>
      <c r="L196" s="25"/>
      <c r="M196" s="25"/>
    </row>
    <row r="197" spans="8:13" ht="15.75" customHeight="1" x14ac:dyDescent="0.25">
      <c r="H197" s="25"/>
      <c r="I197" s="25"/>
      <c r="J197" s="25"/>
      <c r="K197" s="25"/>
      <c r="L197" s="25"/>
      <c r="M197" s="25"/>
    </row>
    <row r="198" spans="8:13" ht="15.75" customHeight="1" x14ac:dyDescent="0.25">
      <c r="H198" s="25"/>
      <c r="I198" s="25"/>
      <c r="J198" s="25"/>
      <c r="K198" s="25"/>
      <c r="L198" s="25"/>
      <c r="M198" s="25"/>
    </row>
    <row r="199" spans="8:13" ht="15.75" customHeight="1" x14ac:dyDescent="0.25">
      <c r="H199" s="25"/>
      <c r="I199" s="25"/>
      <c r="J199" s="25"/>
      <c r="K199" s="25"/>
      <c r="L199" s="25"/>
      <c r="M199" s="25"/>
    </row>
    <row r="200" spans="8:13" ht="15.75" customHeight="1" x14ac:dyDescent="0.25">
      <c r="H200" s="25"/>
      <c r="I200" s="25"/>
      <c r="J200" s="25"/>
      <c r="K200" s="25"/>
      <c r="L200" s="25"/>
      <c r="M200" s="25"/>
    </row>
    <row r="201" spans="8:13" ht="15.75" customHeight="1" x14ac:dyDescent="0.25">
      <c r="H201" s="25"/>
      <c r="I201" s="25"/>
      <c r="J201" s="25"/>
      <c r="K201" s="25"/>
      <c r="L201" s="25"/>
      <c r="M201" s="25"/>
    </row>
    <row r="202" spans="8:13" ht="15.75" customHeight="1" x14ac:dyDescent="0.25">
      <c r="H202" s="25"/>
      <c r="I202" s="25"/>
      <c r="J202" s="25"/>
      <c r="K202" s="25"/>
      <c r="L202" s="25"/>
      <c r="M202" s="25"/>
    </row>
    <row r="203" spans="8:13" ht="15.75" customHeight="1" x14ac:dyDescent="0.25">
      <c r="H203" s="25"/>
      <c r="I203" s="25"/>
      <c r="J203" s="25"/>
      <c r="K203" s="25"/>
      <c r="L203" s="25"/>
      <c r="M203" s="25"/>
    </row>
    <row r="204" spans="8:13" ht="15.75" customHeight="1" x14ac:dyDescent="0.25">
      <c r="H204" s="25"/>
      <c r="I204" s="25"/>
      <c r="J204" s="25"/>
      <c r="K204" s="25"/>
      <c r="L204" s="25"/>
      <c r="M204" s="25"/>
    </row>
    <row r="205" spans="8:13" ht="15.75" customHeight="1" x14ac:dyDescent="0.25">
      <c r="H205" s="25"/>
      <c r="I205" s="25"/>
      <c r="J205" s="25"/>
      <c r="K205" s="25"/>
      <c r="L205" s="25"/>
      <c r="M205" s="25"/>
    </row>
    <row r="206" spans="8:13" ht="15.75" customHeight="1" x14ac:dyDescent="0.25">
      <c r="H206" s="25"/>
      <c r="I206" s="25"/>
      <c r="J206" s="25"/>
      <c r="K206" s="25"/>
      <c r="L206" s="25"/>
      <c r="M206" s="25"/>
    </row>
    <row r="207" spans="8:13" ht="15.75" customHeight="1" x14ac:dyDescent="0.25">
      <c r="H207" s="25"/>
      <c r="I207" s="25"/>
      <c r="J207" s="25"/>
      <c r="K207" s="25"/>
      <c r="L207" s="25"/>
      <c r="M207" s="25"/>
    </row>
    <row r="208" spans="8:13" ht="15.75" customHeight="1" x14ac:dyDescent="0.25">
      <c r="H208" s="25"/>
      <c r="I208" s="25"/>
      <c r="J208" s="25"/>
      <c r="K208" s="25"/>
      <c r="L208" s="25"/>
      <c r="M208" s="25"/>
    </row>
    <row r="209" spans="8:13" ht="15.75" customHeight="1" x14ac:dyDescent="0.25">
      <c r="H209" s="25"/>
      <c r="I209" s="25"/>
      <c r="J209" s="25"/>
      <c r="K209" s="25"/>
      <c r="L209" s="25"/>
      <c r="M209" s="25"/>
    </row>
    <row r="210" spans="8:13" ht="15.75" customHeight="1" x14ac:dyDescent="0.25">
      <c r="H210" s="25"/>
      <c r="I210" s="25"/>
      <c r="J210" s="25"/>
      <c r="K210" s="25"/>
      <c r="L210" s="25"/>
      <c r="M210" s="25"/>
    </row>
    <row r="211" spans="8:13" ht="15.75" customHeight="1" x14ac:dyDescent="0.25">
      <c r="H211" s="25"/>
      <c r="I211" s="25"/>
      <c r="J211" s="25"/>
      <c r="K211" s="25"/>
      <c r="L211" s="25"/>
      <c r="M211" s="25"/>
    </row>
    <row r="212" spans="8:13" ht="15.75" customHeight="1" x14ac:dyDescent="0.25">
      <c r="H212" s="25"/>
      <c r="I212" s="25"/>
      <c r="J212" s="25"/>
      <c r="K212" s="25"/>
      <c r="L212" s="25"/>
      <c r="M212" s="25"/>
    </row>
    <row r="213" spans="8:13" ht="15.75" customHeight="1" x14ac:dyDescent="0.25">
      <c r="H213" s="25"/>
      <c r="I213" s="25"/>
      <c r="J213" s="25"/>
      <c r="K213" s="25"/>
      <c r="L213" s="25"/>
      <c r="M213" s="25"/>
    </row>
    <row r="214" spans="8:13" ht="15.75" customHeight="1" x14ac:dyDescent="0.25">
      <c r="H214" s="25"/>
      <c r="I214" s="25"/>
      <c r="J214" s="25"/>
      <c r="K214" s="25"/>
      <c r="L214" s="25"/>
      <c r="M214" s="25"/>
    </row>
    <row r="215" spans="8:13" ht="15.75" customHeight="1" x14ac:dyDescent="0.25">
      <c r="H215" s="25"/>
      <c r="I215" s="25"/>
      <c r="J215" s="25"/>
      <c r="K215" s="25"/>
      <c r="L215" s="25"/>
      <c r="M215" s="25"/>
    </row>
    <row r="216" spans="8:13" ht="15.75" customHeight="1" x14ac:dyDescent="0.25">
      <c r="H216" s="25"/>
      <c r="I216" s="25"/>
      <c r="J216" s="25"/>
      <c r="K216" s="25"/>
      <c r="L216" s="25"/>
      <c r="M216" s="25"/>
    </row>
    <row r="217" spans="8:13" ht="15.75" customHeight="1" x14ac:dyDescent="0.25">
      <c r="H217" s="25"/>
      <c r="I217" s="25"/>
      <c r="J217" s="25"/>
      <c r="K217" s="25"/>
      <c r="L217" s="25"/>
      <c r="M217" s="25"/>
    </row>
    <row r="218" spans="8:13" ht="15.75" customHeight="1" x14ac:dyDescent="0.25">
      <c r="H218" s="25"/>
      <c r="I218" s="25"/>
      <c r="J218" s="25"/>
      <c r="K218" s="25"/>
      <c r="L218" s="25"/>
      <c r="M218" s="25"/>
    </row>
    <row r="219" spans="8:13" ht="15.75" customHeight="1" x14ac:dyDescent="0.25">
      <c r="H219" s="25"/>
      <c r="I219" s="25"/>
      <c r="J219" s="25"/>
      <c r="K219" s="25"/>
      <c r="L219" s="25"/>
      <c r="M219" s="25"/>
    </row>
    <row r="220" spans="8:13" ht="15.75" customHeight="1" x14ac:dyDescent="0.25">
      <c r="H220" s="25"/>
      <c r="I220" s="25"/>
      <c r="J220" s="25"/>
      <c r="K220" s="25"/>
      <c r="L220" s="25"/>
      <c r="M220" s="25"/>
    </row>
    <row r="221" spans="8:13" ht="15.75" customHeight="1" x14ac:dyDescent="0.25">
      <c r="H221" s="25"/>
      <c r="I221" s="25"/>
      <c r="J221" s="25"/>
      <c r="K221" s="25"/>
      <c r="L221" s="25"/>
      <c r="M221" s="25"/>
    </row>
    <row r="222" spans="8:13" ht="15.75" customHeight="1" x14ac:dyDescent="0.25">
      <c r="H222" s="25"/>
      <c r="I222" s="25"/>
      <c r="J222" s="25"/>
      <c r="K222" s="25"/>
      <c r="L222" s="25"/>
      <c r="M222" s="25"/>
    </row>
    <row r="223" spans="8:13" ht="15.75" customHeight="1" x14ac:dyDescent="0.25">
      <c r="H223" s="25"/>
      <c r="I223" s="25"/>
      <c r="J223" s="25"/>
      <c r="K223" s="25"/>
      <c r="L223" s="25"/>
      <c r="M223" s="25"/>
    </row>
    <row r="224" spans="8:13" ht="15.75" customHeight="1" x14ac:dyDescent="0.25">
      <c r="H224" s="25"/>
      <c r="I224" s="25"/>
      <c r="J224" s="25"/>
      <c r="K224" s="25"/>
      <c r="L224" s="25"/>
      <c r="M224" s="25"/>
    </row>
    <row r="225" spans="8:13" ht="15.75" customHeight="1" x14ac:dyDescent="0.25">
      <c r="H225" s="25"/>
      <c r="I225" s="25"/>
      <c r="J225" s="25"/>
      <c r="K225" s="25"/>
      <c r="L225" s="25"/>
      <c r="M225" s="25"/>
    </row>
    <row r="226" spans="8:13" ht="15.75" customHeight="1" x14ac:dyDescent="0.25">
      <c r="H226" s="25"/>
      <c r="I226" s="25"/>
      <c r="J226" s="25"/>
      <c r="K226" s="25"/>
      <c r="L226" s="25"/>
      <c r="M226" s="25"/>
    </row>
    <row r="227" spans="8:13" ht="15.75" customHeight="1" x14ac:dyDescent="0.25">
      <c r="H227" s="25"/>
      <c r="I227" s="25"/>
      <c r="J227" s="25"/>
      <c r="K227" s="25"/>
      <c r="L227" s="25"/>
      <c r="M227" s="25"/>
    </row>
    <row r="228" spans="8:13" ht="15.75" customHeight="1" x14ac:dyDescent="0.25">
      <c r="H228" s="25"/>
      <c r="I228" s="25"/>
      <c r="J228" s="25"/>
      <c r="K228" s="25"/>
      <c r="L228" s="25"/>
      <c r="M228" s="25"/>
    </row>
    <row r="229" spans="8:13" ht="15.75" customHeight="1" x14ac:dyDescent="0.25">
      <c r="H229" s="25"/>
      <c r="I229" s="25"/>
      <c r="J229" s="25"/>
      <c r="K229" s="25"/>
      <c r="L229" s="25"/>
      <c r="M229" s="25"/>
    </row>
    <row r="230" spans="8:13" ht="15.75" customHeight="1" x14ac:dyDescent="0.25">
      <c r="H230" s="25"/>
      <c r="I230" s="25"/>
      <c r="J230" s="25"/>
      <c r="K230" s="25"/>
      <c r="L230" s="25"/>
      <c r="M230" s="25"/>
    </row>
    <row r="231" spans="8:13" ht="15.75" customHeight="1" x14ac:dyDescent="0.25">
      <c r="H231" s="25"/>
      <c r="I231" s="25"/>
      <c r="J231" s="25"/>
      <c r="K231" s="25"/>
      <c r="L231" s="25"/>
      <c r="M231" s="25"/>
    </row>
    <row r="232" spans="8:13" ht="15.75" customHeight="1" x14ac:dyDescent="0.25">
      <c r="H232" s="25"/>
      <c r="I232" s="25"/>
      <c r="J232" s="25"/>
      <c r="K232" s="25"/>
      <c r="L232" s="25"/>
      <c r="M232" s="25"/>
    </row>
    <row r="233" spans="8:13" ht="15.75" customHeight="1" x14ac:dyDescent="0.25">
      <c r="H233" s="25"/>
      <c r="I233" s="25"/>
      <c r="J233" s="25"/>
      <c r="K233" s="25"/>
      <c r="L233" s="25"/>
      <c r="M233" s="25"/>
    </row>
    <row r="234" spans="8:13" ht="15.75" customHeight="1" x14ac:dyDescent="0.25">
      <c r="H234" s="25"/>
      <c r="I234" s="25"/>
      <c r="J234" s="25"/>
      <c r="K234" s="25"/>
      <c r="L234" s="25"/>
      <c r="M234" s="25"/>
    </row>
    <row r="235" spans="8:13" ht="15.75" customHeight="1" x14ac:dyDescent="0.25">
      <c r="H235" s="25"/>
      <c r="I235" s="25"/>
      <c r="J235" s="25"/>
      <c r="K235" s="25"/>
      <c r="L235" s="25"/>
      <c r="M235" s="25"/>
    </row>
    <row r="236" spans="8:13" ht="15.75" customHeight="1" x14ac:dyDescent="0.25">
      <c r="H236" s="25"/>
      <c r="I236" s="25"/>
      <c r="J236" s="25"/>
      <c r="K236" s="25"/>
      <c r="L236" s="25"/>
      <c r="M236" s="25"/>
    </row>
    <row r="237" spans="8:13" ht="15.75" customHeight="1" x14ac:dyDescent="0.25">
      <c r="H237" s="25"/>
      <c r="I237" s="25"/>
      <c r="J237" s="25"/>
      <c r="K237" s="25"/>
      <c r="L237" s="25"/>
      <c r="M237" s="25"/>
    </row>
    <row r="238" spans="8:13" ht="15.75" customHeight="1" x14ac:dyDescent="0.25">
      <c r="H238" s="25"/>
      <c r="I238" s="25"/>
      <c r="J238" s="25"/>
      <c r="K238" s="25"/>
      <c r="L238" s="25"/>
      <c r="M238" s="25"/>
    </row>
    <row r="239" spans="8:13" ht="15.75" customHeight="1" x14ac:dyDescent="0.25">
      <c r="H239" s="25"/>
      <c r="I239" s="25"/>
      <c r="J239" s="25"/>
      <c r="K239" s="25"/>
      <c r="L239" s="25"/>
      <c r="M239" s="25"/>
    </row>
    <row r="240" spans="8:13" ht="15.75" customHeight="1" x14ac:dyDescent="0.25">
      <c r="H240" s="25"/>
      <c r="I240" s="25"/>
      <c r="J240" s="25"/>
      <c r="K240" s="25"/>
      <c r="L240" s="25"/>
      <c r="M240" s="25"/>
    </row>
    <row r="241" spans="8:13" ht="15.75" customHeight="1" x14ac:dyDescent="0.25">
      <c r="H241" s="25"/>
      <c r="I241" s="25"/>
      <c r="J241" s="25"/>
      <c r="K241" s="25"/>
      <c r="L241" s="25"/>
      <c r="M241" s="25"/>
    </row>
    <row r="242" spans="8:13" ht="15.75" customHeight="1" x14ac:dyDescent="0.25">
      <c r="H242" s="25"/>
      <c r="I242" s="25"/>
      <c r="J242" s="25"/>
      <c r="K242" s="25"/>
      <c r="L242" s="25"/>
      <c r="M242" s="25"/>
    </row>
    <row r="243" spans="8:13" ht="15.75" customHeight="1" x14ac:dyDescent="0.25">
      <c r="H243" s="25"/>
      <c r="I243" s="25"/>
      <c r="J243" s="25"/>
      <c r="K243" s="25"/>
      <c r="L243" s="25"/>
      <c r="M243" s="25"/>
    </row>
    <row r="244" spans="8:13" ht="15.75" customHeight="1" x14ac:dyDescent="0.25">
      <c r="H244" s="25"/>
      <c r="I244" s="25"/>
      <c r="J244" s="25"/>
      <c r="K244" s="25"/>
      <c r="L244" s="25"/>
      <c r="M244" s="25"/>
    </row>
    <row r="245" spans="8:13" ht="15.75" customHeight="1" x14ac:dyDescent="0.25">
      <c r="H245" s="25"/>
      <c r="I245" s="25"/>
      <c r="J245" s="25"/>
      <c r="K245" s="25"/>
      <c r="L245" s="25"/>
      <c r="M245" s="25"/>
    </row>
    <row r="246" spans="8:13" ht="15.75" customHeight="1" x14ac:dyDescent="0.25">
      <c r="H246" s="25"/>
      <c r="I246" s="25"/>
      <c r="J246" s="25"/>
      <c r="K246" s="25"/>
      <c r="L246" s="25"/>
      <c r="M246" s="25"/>
    </row>
    <row r="247" spans="8:13" ht="15.75" customHeight="1" x14ac:dyDescent="0.25">
      <c r="H247" s="25"/>
      <c r="I247" s="25"/>
      <c r="J247" s="25"/>
      <c r="K247" s="25"/>
      <c r="L247" s="25"/>
      <c r="M247" s="25"/>
    </row>
    <row r="248" spans="8:13" ht="15.75" customHeight="1" x14ac:dyDescent="0.25">
      <c r="H248" s="25"/>
      <c r="I248" s="25"/>
      <c r="J248" s="25"/>
      <c r="K248" s="25"/>
      <c r="L248" s="25"/>
      <c r="M248" s="25"/>
    </row>
    <row r="249" spans="8:13" ht="15.75" customHeight="1" x14ac:dyDescent="0.25">
      <c r="H249" s="25"/>
      <c r="I249" s="25"/>
      <c r="J249" s="25"/>
      <c r="K249" s="25"/>
      <c r="L249" s="25"/>
      <c r="M249" s="25"/>
    </row>
    <row r="250" spans="8:13" ht="15.75" customHeight="1" x14ac:dyDescent="0.25">
      <c r="H250" s="25"/>
      <c r="I250" s="25"/>
      <c r="J250" s="25"/>
      <c r="K250" s="25"/>
      <c r="L250" s="25"/>
      <c r="M250" s="25"/>
    </row>
    <row r="251" spans="8:13" ht="15.75" customHeight="1" x14ac:dyDescent="0.25">
      <c r="H251" s="25"/>
      <c r="I251" s="25"/>
      <c r="J251" s="25"/>
      <c r="K251" s="25"/>
      <c r="L251" s="25"/>
      <c r="M251" s="25"/>
    </row>
    <row r="252" spans="8:13" ht="15.75" customHeight="1" x14ac:dyDescent="0.25">
      <c r="H252" s="25"/>
      <c r="I252" s="25"/>
      <c r="J252" s="25"/>
      <c r="K252" s="25"/>
      <c r="L252" s="25"/>
      <c r="M252" s="25"/>
    </row>
    <row r="253" spans="8:13" ht="15.75" customHeight="1" x14ac:dyDescent="0.25">
      <c r="H253" s="25"/>
      <c r="I253" s="25"/>
      <c r="J253" s="25"/>
      <c r="K253" s="25"/>
      <c r="L253" s="25"/>
      <c r="M253" s="25"/>
    </row>
    <row r="254" spans="8:13" ht="15.75" customHeight="1" x14ac:dyDescent="0.25">
      <c r="H254" s="25"/>
      <c r="I254" s="25"/>
      <c r="J254" s="25"/>
      <c r="K254" s="25"/>
      <c r="L254" s="25"/>
      <c r="M254" s="25"/>
    </row>
    <row r="255" spans="8:13" ht="15.75" customHeight="1" x14ac:dyDescent="0.25">
      <c r="H255" s="25"/>
      <c r="I255" s="25"/>
      <c r="J255" s="25"/>
      <c r="K255" s="25"/>
      <c r="L255" s="25"/>
      <c r="M255" s="25"/>
    </row>
    <row r="256" spans="8:13" ht="15.75" customHeight="1" x14ac:dyDescent="0.25">
      <c r="H256" s="25"/>
      <c r="I256" s="25"/>
      <c r="J256" s="25"/>
      <c r="K256" s="25"/>
      <c r="L256" s="25"/>
      <c r="M256" s="25"/>
    </row>
    <row r="257" spans="8:13" ht="15.75" customHeight="1" x14ac:dyDescent="0.25">
      <c r="H257" s="25"/>
      <c r="I257" s="25"/>
      <c r="J257" s="25"/>
      <c r="K257" s="25"/>
      <c r="L257" s="25"/>
      <c r="M257" s="25"/>
    </row>
    <row r="258" spans="8:13" ht="15.75" customHeight="1" x14ac:dyDescent="0.25">
      <c r="H258" s="25"/>
      <c r="I258" s="25"/>
      <c r="J258" s="25"/>
      <c r="K258" s="25"/>
      <c r="L258" s="25"/>
      <c r="M258" s="25"/>
    </row>
    <row r="259" spans="8:13" ht="15.75" customHeight="1" x14ac:dyDescent="0.25">
      <c r="H259" s="25"/>
      <c r="I259" s="25"/>
      <c r="J259" s="25"/>
      <c r="K259" s="25"/>
      <c r="L259" s="25"/>
      <c r="M259" s="25"/>
    </row>
    <row r="260" spans="8:13" ht="15.75" customHeight="1" x14ac:dyDescent="0.25">
      <c r="H260" s="25"/>
      <c r="I260" s="25"/>
      <c r="J260" s="25"/>
      <c r="K260" s="25"/>
      <c r="L260" s="25"/>
      <c r="M260" s="25"/>
    </row>
    <row r="261" spans="8:13" ht="15.75" customHeight="1" x14ac:dyDescent="0.25">
      <c r="H261" s="25"/>
      <c r="I261" s="25"/>
      <c r="J261" s="25"/>
      <c r="K261" s="25"/>
      <c r="L261" s="25"/>
      <c r="M261" s="25"/>
    </row>
    <row r="262" spans="8:13" ht="15.75" customHeight="1" x14ac:dyDescent="0.25">
      <c r="H262" s="25"/>
      <c r="I262" s="25"/>
      <c r="J262" s="25"/>
      <c r="K262" s="25"/>
      <c r="L262" s="25"/>
      <c r="M262" s="25"/>
    </row>
    <row r="263" spans="8:13" ht="15.75" customHeight="1" x14ac:dyDescent="0.25">
      <c r="H263" s="25"/>
      <c r="I263" s="25"/>
      <c r="J263" s="25"/>
      <c r="K263" s="25"/>
      <c r="L263" s="25"/>
      <c r="M263" s="25"/>
    </row>
    <row r="264" spans="8:13" ht="15.75" customHeight="1" x14ac:dyDescent="0.25">
      <c r="H264" s="25"/>
      <c r="I264" s="25"/>
      <c r="J264" s="25"/>
      <c r="K264" s="25"/>
      <c r="L264" s="25"/>
      <c r="M264" s="25"/>
    </row>
    <row r="265" spans="8:13" ht="15.75" customHeight="1" x14ac:dyDescent="0.25">
      <c r="H265" s="25"/>
      <c r="I265" s="25"/>
      <c r="J265" s="25"/>
      <c r="K265" s="25"/>
      <c r="L265" s="25"/>
      <c r="M265" s="25"/>
    </row>
    <row r="266" spans="8:13" ht="15.75" customHeight="1" x14ac:dyDescent="0.25">
      <c r="H266" s="25"/>
      <c r="I266" s="25"/>
      <c r="J266" s="25"/>
      <c r="K266" s="25"/>
      <c r="L266" s="25"/>
      <c r="M266" s="25"/>
    </row>
    <row r="267" spans="8:13" ht="15.75" customHeight="1" x14ac:dyDescent="0.25">
      <c r="H267" s="25"/>
      <c r="I267" s="25"/>
      <c r="J267" s="25"/>
      <c r="K267" s="25"/>
      <c r="L267" s="25"/>
      <c r="M267" s="25"/>
    </row>
    <row r="268" spans="8:13" ht="15.75" customHeight="1" x14ac:dyDescent="0.25">
      <c r="H268" s="25"/>
      <c r="I268" s="25"/>
      <c r="J268" s="25"/>
      <c r="K268" s="25"/>
      <c r="L268" s="25"/>
      <c r="M268" s="25"/>
    </row>
    <row r="269" spans="8:13" ht="15.75" customHeight="1" x14ac:dyDescent="0.25">
      <c r="H269" s="25"/>
      <c r="I269" s="25"/>
      <c r="J269" s="25"/>
      <c r="K269" s="25"/>
      <c r="L269" s="25"/>
      <c r="M269" s="25"/>
    </row>
    <row r="270" spans="8:13" ht="15.75" customHeight="1" x14ac:dyDescent="0.25">
      <c r="H270" s="25"/>
      <c r="I270" s="25"/>
      <c r="J270" s="25"/>
      <c r="K270" s="25"/>
      <c r="L270" s="25"/>
      <c r="M270" s="25"/>
    </row>
    <row r="271" spans="8:13" ht="15.75" customHeight="1" x14ac:dyDescent="0.25">
      <c r="H271" s="25"/>
      <c r="I271" s="25"/>
      <c r="J271" s="25"/>
      <c r="K271" s="25"/>
      <c r="L271" s="25"/>
      <c r="M271" s="25"/>
    </row>
    <row r="272" spans="8:13" ht="15.75" customHeight="1" x14ac:dyDescent="0.25">
      <c r="H272" s="25"/>
      <c r="I272" s="25"/>
      <c r="J272" s="25"/>
      <c r="K272" s="25"/>
      <c r="L272" s="25"/>
      <c r="M272" s="25"/>
    </row>
    <row r="273" spans="8:13" ht="15.75" customHeight="1" x14ac:dyDescent="0.25">
      <c r="H273" s="25"/>
      <c r="I273" s="25"/>
      <c r="J273" s="25"/>
      <c r="K273" s="25"/>
      <c r="L273" s="25"/>
      <c r="M273" s="25"/>
    </row>
    <row r="274" spans="8:13" ht="15.75" customHeight="1" x14ac:dyDescent="0.25">
      <c r="H274" s="25"/>
      <c r="I274" s="25"/>
      <c r="J274" s="25"/>
      <c r="K274" s="25"/>
      <c r="L274" s="25"/>
      <c r="M274" s="25"/>
    </row>
    <row r="275" spans="8:13" ht="15.75" customHeight="1" x14ac:dyDescent="0.25">
      <c r="H275" s="25"/>
      <c r="I275" s="25"/>
      <c r="J275" s="25"/>
      <c r="K275" s="25"/>
      <c r="L275" s="25"/>
      <c r="M275" s="25"/>
    </row>
    <row r="276" spans="8:13" ht="15.75" customHeight="1" x14ac:dyDescent="0.25">
      <c r="H276" s="25"/>
      <c r="I276" s="25"/>
      <c r="J276" s="25"/>
      <c r="K276" s="25"/>
      <c r="L276" s="25"/>
      <c r="M276" s="25"/>
    </row>
    <row r="277" spans="8:13" ht="15.75" customHeight="1" x14ac:dyDescent="0.25">
      <c r="H277" s="25"/>
      <c r="I277" s="25"/>
      <c r="J277" s="25"/>
      <c r="K277" s="25"/>
      <c r="L277" s="25"/>
      <c r="M277" s="25"/>
    </row>
    <row r="278" spans="8:13" ht="15.75" customHeight="1" x14ac:dyDescent="0.25">
      <c r="H278" s="25"/>
      <c r="I278" s="25"/>
      <c r="J278" s="25"/>
      <c r="K278" s="25"/>
      <c r="L278" s="25"/>
      <c r="M278" s="25"/>
    </row>
    <row r="279" spans="8:13" ht="15.75" customHeight="1" x14ac:dyDescent="0.25">
      <c r="H279" s="25"/>
      <c r="I279" s="25"/>
      <c r="J279" s="25"/>
      <c r="K279" s="25"/>
      <c r="L279" s="25"/>
      <c r="M279" s="25"/>
    </row>
    <row r="280" spans="8:13" ht="15.75" customHeight="1" x14ac:dyDescent="0.25">
      <c r="H280" s="25"/>
      <c r="I280" s="25"/>
      <c r="J280" s="25"/>
      <c r="K280" s="25"/>
      <c r="L280" s="25"/>
      <c r="M280" s="25"/>
    </row>
    <row r="281" spans="8:13" ht="15.75" customHeight="1" x14ac:dyDescent="0.25">
      <c r="H281" s="25"/>
      <c r="I281" s="25"/>
      <c r="J281" s="25"/>
      <c r="K281" s="25"/>
      <c r="L281" s="25"/>
      <c r="M281" s="25"/>
    </row>
    <row r="282" spans="8:13" ht="15.75" customHeight="1" x14ac:dyDescent="0.25">
      <c r="H282" s="25"/>
      <c r="I282" s="25"/>
      <c r="J282" s="25"/>
      <c r="K282" s="25"/>
      <c r="L282" s="25"/>
      <c r="M282" s="25"/>
    </row>
    <row r="283" spans="8:13" ht="15.75" customHeight="1" x14ac:dyDescent="0.25">
      <c r="H283" s="25"/>
      <c r="I283" s="25"/>
      <c r="J283" s="25"/>
      <c r="K283" s="25"/>
      <c r="L283" s="25"/>
      <c r="M283" s="25"/>
    </row>
    <row r="284" spans="8:13" ht="15.75" customHeight="1" x14ac:dyDescent="0.25">
      <c r="H284" s="25"/>
      <c r="I284" s="25"/>
      <c r="J284" s="25"/>
      <c r="K284" s="25"/>
      <c r="L284" s="25"/>
      <c r="M284" s="25"/>
    </row>
    <row r="285" spans="8:13" ht="15.75" customHeight="1" x14ac:dyDescent="0.25">
      <c r="H285" s="25"/>
      <c r="I285" s="25"/>
      <c r="J285" s="25"/>
      <c r="K285" s="25"/>
      <c r="L285" s="25"/>
      <c r="M285" s="25"/>
    </row>
    <row r="286" spans="8:13" ht="15.75" customHeight="1" x14ac:dyDescent="0.25">
      <c r="H286" s="25"/>
      <c r="I286" s="25"/>
      <c r="J286" s="25"/>
      <c r="K286" s="25"/>
      <c r="L286" s="25"/>
      <c r="M286" s="25"/>
    </row>
    <row r="287" spans="8:13" ht="15.75" customHeight="1" x14ac:dyDescent="0.25">
      <c r="H287" s="25"/>
      <c r="I287" s="25"/>
      <c r="J287" s="25"/>
      <c r="K287" s="25"/>
      <c r="L287" s="25"/>
      <c r="M287" s="25"/>
    </row>
    <row r="288" spans="8:13" ht="15.75" customHeight="1" x14ac:dyDescent="0.25">
      <c r="H288" s="25"/>
      <c r="I288" s="25"/>
      <c r="J288" s="25"/>
      <c r="K288" s="25"/>
      <c r="L288" s="25"/>
      <c r="M288" s="25"/>
    </row>
    <row r="289" spans="8:13" ht="15.75" customHeight="1" x14ac:dyDescent="0.25">
      <c r="H289" s="25"/>
      <c r="I289" s="25"/>
      <c r="J289" s="25"/>
      <c r="K289" s="25"/>
      <c r="L289" s="25"/>
      <c r="M289" s="25"/>
    </row>
    <row r="290" spans="8:13" ht="15.75" customHeight="1" x14ac:dyDescent="0.25">
      <c r="H290" s="25"/>
      <c r="I290" s="25"/>
      <c r="J290" s="25"/>
      <c r="K290" s="25"/>
      <c r="L290" s="25"/>
      <c r="M290" s="25"/>
    </row>
    <row r="291" spans="8:13" ht="15.75" customHeight="1" x14ac:dyDescent="0.25">
      <c r="H291" s="25"/>
      <c r="I291" s="25"/>
      <c r="J291" s="25"/>
      <c r="K291" s="25"/>
      <c r="L291" s="25"/>
      <c r="M291" s="25"/>
    </row>
    <row r="292" spans="8:13" ht="15.75" customHeight="1" x14ac:dyDescent="0.25">
      <c r="H292" s="25"/>
      <c r="I292" s="25"/>
      <c r="J292" s="25"/>
      <c r="K292" s="25"/>
      <c r="L292" s="25"/>
      <c r="M292" s="25"/>
    </row>
    <row r="293" spans="8:13" ht="15.75" customHeight="1" x14ac:dyDescent="0.25">
      <c r="H293" s="25"/>
      <c r="I293" s="25"/>
      <c r="J293" s="25"/>
      <c r="K293" s="25"/>
      <c r="L293" s="25"/>
      <c r="M293" s="25"/>
    </row>
    <row r="294" spans="8:13" ht="15.75" customHeight="1" x14ac:dyDescent="0.25">
      <c r="H294" s="25"/>
      <c r="I294" s="25"/>
      <c r="J294" s="25"/>
      <c r="K294" s="25"/>
      <c r="L294" s="25"/>
      <c r="M294" s="25"/>
    </row>
    <row r="295" spans="8:13" ht="15.75" customHeight="1" x14ac:dyDescent="0.25">
      <c r="H295" s="25"/>
      <c r="I295" s="25"/>
      <c r="J295" s="25"/>
      <c r="K295" s="25"/>
      <c r="L295" s="25"/>
      <c r="M295" s="25"/>
    </row>
    <row r="296" spans="8:13" ht="15.75" customHeight="1" x14ac:dyDescent="0.25">
      <c r="H296" s="25"/>
      <c r="I296" s="25"/>
      <c r="J296" s="25"/>
      <c r="K296" s="25"/>
      <c r="L296" s="25"/>
      <c r="M296" s="25"/>
    </row>
    <row r="297" spans="8:13" ht="15.75" customHeight="1" x14ac:dyDescent="0.25">
      <c r="H297" s="25"/>
      <c r="I297" s="25"/>
      <c r="J297" s="25"/>
      <c r="K297" s="25"/>
      <c r="L297" s="25"/>
      <c r="M297" s="25"/>
    </row>
    <row r="298" spans="8:13" ht="15.75" customHeight="1" x14ac:dyDescent="0.25">
      <c r="H298" s="25"/>
      <c r="I298" s="25"/>
      <c r="J298" s="25"/>
      <c r="K298" s="25"/>
      <c r="L298" s="25"/>
      <c r="M298" s="25"/>
    </row>
    <row r="299" spans="8:13" ht="15.75" customHeight="1" x14ac:dyDescent="0.25">
      <c r="H299" s="25"/>
      <c r="I299" s="25"/>
      <c r="J299" s="25"/>
      <c r="K299" s="25"/>
      <c r="L299" s="25"/>
      <c r="M299" s="25"/>
    </row>
    <row r="300" spans="8:13" ht="15.75" customHeight="1" x14ac:dyDescent="0.25">
      <c r="H300" s="25"/>
      <c r="I300" s="25"/>
      <c r="J300" s="25"/>
      <c r="K300" s="25"/>
      <c r="L300" s="25"/>
      <c r="M300" s="25"/>
    </row>
    <row r="301" spans="8:13" ht="15.75" customHeight="1" x14ac:dyDescent="0.25">
      <c r="H301" s="25"/>
      <c r="I301" s="25"/>
      <c r="J301" s="25"/>
      <c r="K301" s="25"/>
      <c r="L301" s="25"/>
      <c r="M301" s="25"/>
    </row>
    <row r="302" spans="8:13" ht="15.75" customHeight="1" x14ac:dyDescent="0.25">
      <c r="H302" s="25"/>
      <c r="I302" s="25"/>
      <c r="J302" s="25"/>
      <c r="K302" s="25"/>
      <c r="L302" s="25"/>
      <c r="M302" s="25"/>
    </row>
    <row r="303" spans="8:13" ht="15.75" customHeight="1" x14ac:dyDescent="0.25">
      <c r="H303" s="25"/>
      <c r="I303" s="25"/>
      <c r="J303" s="25"/>
      <c r="K303" s="25"/>
      <c r="L303" s="25"/>
      <c r="M303" s="25"/>
    </row>
    <row r="304" spans="8:13" ht="15.75" customHeight="1" x14ac:dyDescent="0.25">
      <c r="H304" s="25"/>
      <c r="I304" s="25"/>
      <c r="J304" s="25"/>
      <c r="K304" s="25"/>
      <c r="L304" s="25"/>
      <c r="M304" s="25"/>
    </row>
    <row r="305" spans="8:13" ht="15.75" customHeight="1" x14ac:dyDescent="0.25">
      <c r="H305" s="25"/>
      <c r="I305" s="25"/>
      <c r="J305" s="25"/>
      <c r="K305" s="25"/>
      <c r="L305" s="25"/>
      <c r="M305" s="25"/>
    </row>
    <row r="306" spans="8:13" ht="15.75" customHeight="1" x14ac:dyDescent="0.25">
      <c r="H306" s="25"/>
      <c r="I306" s="25"/>
      <c r="J306" s="25"/>
      <c r="K306" s="25"/>
      <c r="L306" s="25"/>
      <c r="M306" s="25"/>
    </row>
    <row r="307" spans="8:13" ht="15.75" customHeight="1" x14ac:dyDescent="0.25">
      <c r="H307" s="25"/>
      <c r="I307" s="25"/>
      <c r="J307" s="25"/>
      <c r="K307" s="25"/>
      <c r="L307" s="25"/>
      <c r="M307" s="25"/>
    </row>
    <row r="308" spans="8:13" ht="15.75" customHeight="1" x14ac:dyDescent="0.25">
      <c r="H308" s="25"/>
      <c r="I308" s="25"/>
      <c r="J308" s="25"/>
      <c r="K308" s="25"/>
      <c r="L308" s="25"/>
      <c r="M308" s="25"/>
    </row>
    <row r="309" spans="8:13" ht="15.75" customHeight="1" x14ac:dyDescent="0.25">
      <c r="H309" s="25"/>
      <c r="I309" s="25"/>
      <c r="J309" s="25"/>
      <c r="K309" s="25"/>
      <c r="L309" s="25"/>
      <c r="M309" s="25"/>
    </row>
    <row r="310" spans="8:13" ht="15.75" customHeight="1" x14ac:dyDescent="0.25">
      <c r="H310" s="25"/>
      <c r="I310" s="25"/>
      <c r="J310" s="25"/>
      <c r="K310" s="25"/>
      <c r="L310" s="25"/>
      <c r="M310" s="25"/>
    </row>
    <row r="311" spans="8:13" ht="15.75" customHeight="1" x14ac:dyDescent="0.25">
      <c r="H311" s="25"/>
      <c r="I311" s="25"/>
      <c r="J311" s="25"/>
      <c r="K311" s="25"/>
      <c r="L311" s="25"/>
      <c r="M311" s="25"/>
    </row>
    <row r="312" spans="8:13" ht="15.75" customHeight="1" x14ac:dyDescent="0.25">
      <c r="H312" s="25"/>
      <c r="I312" s="25"/>
      <c r="J312" s="25"/>
      <c r="K312" s="25"/>
      <c r="L312" s="25"/>
      <c r="M312" s="25"/>
    </row>
    <row r="313" spans="8:13" ht="15.75" customHeight="1" x14ac:dyDescent="0.25">
      <c r="H313" s="25"/>
      <c r="I313" s="25"/>
      <c r="J313" s="25"/>
      <c r="K313" s="25"/>
      <c r="L313" s="25"/>
      <c r="M313" s="25"/>
    </row>
    <row r="314" spans="8:13" ht="15.75" customHeight="1" x14ac:dyDescent="0.25">
      <c r="H314" s="25"/>
      <c r="I314" s="25"/>
      <c r="J314" s="25"/>
      <c r="K314" s="25"/>
      <c r="L314" s="25"/>
      <c r="M314" s="25"/>
    </row>
    <row r="315" spans="8:13" ht="15.75" customHeight="1" x14ac:dyDescent="0.25">
      <c r="H315" s="25"/>
      <c r="I315" s="25"/>
      <c r="J315" s="25"/>
      <c r="K315" s="25"/>
      <c r="L315" s="25"/>
      <c r="M315" s="25"/>
    </row>
    <row r="316" spans="8:13" ht="15.75" customHeight="1" x14ac:dyDescent="0.25">
      <c r="H316" s="25"/>
      <c r="I316" s="25"/>
      <c r="J316" s="25"/>
      <c r="K316" s="25"/>
      <c r="L316" s="25"/>
      <c r="M316" s="25"/>
    </row>
    <row r="317" spans="8:13" ht="15.75" customHeight="1" x14ac:dyDescent="0.25">
      <c r="H317" s="25"/>
      <c r="I317" s="25"/>
      <c r="J317" s="25"/>
      <c r="K317" s="25"/>
      <c r="L317" s="25"/>
      <c r="M317" s="25"/>
    </row>
    <row r="318" spans="8:13" ht="15.75" customHeight="1" x14ac:dyDescent="0.25">
      <c r="H318" s="25"/>
      <c r="I318" s="25"/>
      <c r="J318" s="25"/>
      <c r="K318" s="25"/>
      <c r="L318" s="25"/>
      <c r="M318" s="25"/>
    </row>
    <row r="319" spans="8:13" ht="15.75" customHeight="1" x14ac:dyDescent="0.25">
      <c r="H319" s="25"/>
      <c r="I319" s="25"/>
      <c r="J319" s="25"/>
      <c r="K319" s="25"/>
      <c r="L319" s="25"/>
      <c r="M319" s="25"/>
    </row>
    <row r="320" spans="8:13" ht="15.75" customHeight="1" x14ac:dyDescent="0.25">
      <c r="H320" s="25"/>
      <c r="I320" s="25"/>
      <c r="J320" s="25"/>
      <c r="K320" s="25"/>
      <c r="L320" s="25"/>
      <c r="M320" s="25"/>
    </row>
    <row r="321" spans="8:13" ht="15.75" customHeight="1" x14ac:dyDescent="0.25">
      <c r="H321" s="25"/>
      <c r="I321" s="25"/>
      <c r="J321" s="25"/>
      <c r="K321" s="25"/>
      <c r="L321" s="25"/>
      <c r="M321" s="25"/>
    </row>
    <row r="322" spans="8:13" ht="15.75" customHeight="1" x14ac:dyDescent="0.25">
      <c r="H322" s="25"/>
      <c r="I322" s="25"/>
      <c r="J322" s="25"/>
      <c r="K322" s="25"/>
      <c r="L322" s="25"/>
      <c r="M322" s="25"/>
    </row>
    <row r="323" spans="8:13" ht="15.75" customHeight="1" x14ac:dyDescent="0.25">
      <c r="H323" s="25"/>
      <c r="I323" s="25"/>
      <c r="J323" s="25"/>
      <c r="K323" s="25"/>
      <c r="L323" s="25"/>
      <c r="M323" s="25"/>
    </row>
    <row r="324" spans="8:13" ht="15.75" customHeight="1" x14ac:dyDescent="0.25">
      <c r="H324" s="25"/>
      <c r="I324" s="25"/>
      <c r="J324" s="25"/>
      <c r="K324" s="25"/>
      <c r="L324" s="25"/>
      <c r="M324" s="25"/>
    </row>
    <row r="325" spans="8:13" ht="15.75" customHeight="1" x14ac:dyDescent="0.25">
      <c r="H325" s="25"/>
      <c r="I325" s="25"/>
      <c r="J325" s="25"/>
      <c r="K325" s="25"/>
      <c r="L325" s="25"/>
      <c r="M325" s="25"/>
    </row>
    <row r="326" spans="8:13" ht="15.75" customHeight="1" x14ac:dyDescent="0.25">
      <c r="H326" s="25"/>
      <c r="I326" s="25"/>
      <c r="J326" s="25"/>
      <c r="K326" s="25"/>
      <c r="L326" s="25"/>
      <c r="M326" s="25"/>
    </row>
    <row r="327" spans="8:13" ht="15.75" customHeight="1" x14ac:dyDescent="0.25">
      <c r="H327" s="25"/>
      <c r="I327" s="25"/>
      <c r="J327" s="25"/>
      <c r="K327" s="25"/>
      <c r="L327" s="25"/>
      <c r="M327" s="25"/>
    </row>
    <row r="328" spans="8:13" ht="15.75" customHeight="1" x14ac:dyDescent="0.25">
      <c r="H328" s="25"/>
      <c r="I328" s="25"/>
      <c r="J328" s="25"/>
      <c r="K328" s="25"/>
      <c r="L328" s="25"/>
      <c r="M328" s="25"/>
    </row>
    <row r="329" spans="8:13" ht="15.75" customHeight="1" x14ac:dyDescent="0.25">
      <c r="H329" s="25"/>
      <c r="I329" s="25"/>
      <c r="J329" s="25"/>
      <c r="K329" s="25"/>
      <c r="L329" s="25"/>
      <c r="M329" s="25"/>
    </row>
    <row r="330" spans="8:13" ht="15.75" customHeight="1" x14ac:dyDescent="0.25">
      <c r="H330" s="25"/>
      <c r="I330" s="25"/>
      <c r="J330" s="25"/>
      <c r="K330" s="25"/>
      <c r="L330" s="25"/>
      <c r="M330" s="25"/>
    </row>
    <row r="331" spans="8:13" ht="15.75" customHeight="1" x14ac:dyDescent="0.25">
      <c r="H331" s="25"/>
      <c r="I331" s="25"/>
      <c r="J331" s="25"/>
      <c r="K331" s="25"/>
      <c r="L331" s="25"/>
      <c r="M331" s="25"/>
    </row>
    <row r="332" spans="8:13" ht="15.75" customHeight="1" x14ac:dyDescent="0.25">
      <c r="H332" s="25"/>
      <c r="I332" s="25"/>
      <c r="J332" s="25"/>
      <c r="K332" s="25"/>
      <c r="L332" s="25"/>
      <c r="M332" s="25"/>
    </row>
    <row r="333" spans="8:13" ht="15.75" customHeight="1" x14ac:dyDescent="0.25">
      <c r="H333" s="25"/>
      <c r="I333" s="25"/>
      <c r="J333" s="25"/>
      <c r="K333" s="25"/>
      <c r="L333" s="25"/>
      <c r="M333" s="25"/>
    </row>
    <row r="334" spans="8:13" ht="15.75" customHeight="1" x14ac:dyDescent="0.25">
      <c r="H334" s="25"/>
      <c r="I334" s="25"/>
      <c r="J334" s="25"/>
      <c r="K334" s="25"/>
      <c r="L334" s="25"/>
      <c r="M334" s="25"/>
    </row>
    <row r="335" spans="8:13" ht="15.75" customHeight="1" x14ac:dyDescent="0.25">
      <c r="H335" s="25"/>
      <c r="I335" s="25"/>
      <c r="J335" s="25"/>
      <c r="K335" s="25"/>
      <c r="L335" s="25"/>
      <c r="M335" s="25"/>
    </row>
    <row r="336" spans="8:13" ht="15.75" customHeight="1" x14ac:dyDescent="0.25">
      <c r="H336" s="25"/>
      <c r="I336" s="25"/>
      <c r="J336" s="25"/>
      <c r="K336" s="25"/>
      <c r="L336" s="25"/>
      <c r="M336" s="25"/>
    </row>
    <row r="337" spans="8:13" ht="15.75" customHeight="1" x14ac:dyDescent="0.25">
      <c r="H337" s="25"/>
      <c r="I337" s="25"/>
      <c r="J337" s="25"/>
      <c r="K337" s="25"/>
      <c r="L337" s="25"/>
      <c r="M337" s="25"/>
    </row>
    <row r="338" spans="8:13" ht="15.75" customHeight="1" x14ac:dyDescent="0.25">
      <c r="H338" s="25"/>
      <c r="I338" s="25"/>
      <c r="J338" s="25"/>
      <c r="K338" s="25"/>
      <c r="L338" s="25"/>
      <c r="M338" s="25"/>
    </row>
    <row r="339" spans="8:13" ht="15.75" customHeight="1" x14ac:dyDescent="0.25">
      <c r="H339" s="25"/>
      <c r="I339" s="25"/>
      <c r="J339" s="25"/>
      <c r="K339" s="25"/>
      <c r="L339" s="25"/>
      <c r="M339" s="25"/>
    </row>
    <row r="340" spans="8:13" ht="15.75" customHeight="1" x14ac:dyDescent="0.25">
      <c r="H340" s="25"/>
      <c r="I340" s="25"/>
      <c r="J340" s="25"/>
      <c r="K340" s="25"/>
      <c r="L340" s="25"/>
      <c r="M340" s="25"/>
    </row>
    <row r="341" spans="8:13" ht="15.75" customHeight="1" x14ac:dyDescent="0.25">
      <c r="H341" s="25"/>
      <c r="I341" s="25"/>
      <c r="J341" s="25"/>
      <c r="K341" s="25"/>
      <c r="L341" s="25"/>
      <c r="M341" s="25"/>
    </row>
    <row r="342" spans="8:13" ht="15.75" customHeight="1" x14ac:dyDescent="0.25">
      <c r="H342" s="25"/>
      <c r="I342" s="25"/>
      <c r="J342" s="25"/>
      <c r="K342" s="25"/>
      <c r="L342" s="25"/>
      <c r="M342" s="25"/>
    </row>
    <row r="343" spans="8:13" ht="15.75" customHeight="1" x14ac:dyDescent="0.25">
      <c r="H343" s="25"/>
      <c r="I343" s="25"/>
      <c r="J343" s="25"/>
      <c r="K343" s="25"/>
      <c r="L343" s="25"/>
      <c r="M343" s="25"/>
    </row>
    <row r="344" spans="8:13" ht="15.75" customHeight="1" x14ac:dyDescent="0.25">
      <c r="H344" s="25"/>
      <c r="I344" s="25"/>
      <c r="J344" s="25"/>
      <c r="K344" s="25"/>
      <c r="L344" s="25"/>
      <c r="M344" s="25"/>
    </row>
    <row r="345" spans="8:13" ht="15.75" customHeight="1" x14ac:dyDescent="0.25">
      <c r="H345" s="25"/>
      <c r="I345" s="25"/>
      <c r="J345" s="25"/>
      <c r="K345" s="25"/>
      <c r="L345" s="25"/>
      <c r="M345" s="25"/>
    </row>
    <row r="346" spans="8:13" ht="15.75" customHeight="1" x14ac:dyDescent="0.25">
      <c r="H346" s="25"/>
      <c r="I346" s="25"/>
      <c r="J346" s="25"/>
      <c r="K346" s="25"/>
      <c r="L346" s="25"/>
      <c r="M346" s="25"/>
    </row>
    <row r="347" spans="8:13" ht="15.75" customHeight="1" x14ac:dyDescent="0.25">
      <c r="H347" s="25"/>
      <c r="I347" s="25"/>
      <c r="J347" s="25"/>
      <c r="K347" s="25"/>
      <c r="L347" s="25"/>
      <c r="M347" s="25"/>
    </row>
    <row r="348" spans="8:13" ht="15.75" customHeight="1" x14ac:dyDescent="0.25">
      <c r="H348" s="25"/>
      <c r="I348" s="25"/>
      <c r="J348" s="25"/>
      <c r="K348" s="25"/>
      <c r="L348" s="25"/>
      <c r="M348" s="25"/>
    </row>
    <row r="349" spans="8:13" ht="15.75" customHeight="1" x14ac:dyDescent="0.25">
      <c r="H349" s="25"/>
      <c r="I349" s="25"/>
      <c r="J349" s="25"/>
      <c r="K349" s="25"/>
      <c r="L349" s="25"/>
      <c r="M349" s="25"/>
    </row>
    <row r="350" spans="8:13" ht="15.75" customHeight="1" x14ac:dyDescent="0.25">
      <c r="H350" s="25"/>
      <c r="I350" s="25"/>
      <c r="J350" s="25"/>
      <c r="K350" s="25"/>
      <c r="L350" s="25"/>
      <c r="M350" s="25"/>
    </row>
    <row r="351" spans="8:13" ht="15.75" customHeight="1" x14ac:dyDescent="0.25">
      <c r="H351" s="25"/>
      <c r="I351" s="25"/>
      <c r="J351" s="25"/>
      <c r="K351" s="25"/>
      <c r="L351" s="25"/>
      <c r="M351" s="25"/>
    </row>
    <row r="352" spans="8:13" ht="15.75" customHeight="1" x14ac:dyDescent="0.25">
      <c r="H352" s="25"/>
      <c r="I352" s="25"/>
      <c r="J352" s="25"/>
      <c r="K352" s="25"/>
      <c r="L352" s="25"/>
      <c r="M352" s="25"/>
    </row>
    <row r="353" spans="8:13" ht="15.75" customHeight="1" x14ac:dyDescent="0.25">
      <c r="H353" s="25"/>
      <c r="I353" s="25"/>
      <c r="J353" s="25"/>
      <c r="K353" s="25"/>
      <c r="L353" s="25"/>
      <c r="M353" s="25"/>
    </row>
    <row r="354" spans="8:13" ht="15.75" customHeight="1" x14ac:dyDescent="0.25">
      <c r="H354" s="25"/>
      <c r="I354" s="25"/>
      <c r="J354" s="25"/>
      <c r="K354" s="25"/>
      <c r="L354" s="25"/>
      <c r="M354" s="25"/>
    </row>
    <row r="355" spans="8:13" ht="15.75" customHeight="1" x14ac:dyDescent="0.25">
      <c r="H355" s="25"/>
      <c r="I355" s="25"/>
      <c r="J355" s="25"/>
      <c r="K355" s="25"/>
      <c r="L355" s="25"/>
      <c r="M355" s="25"/>
    </row>
    <row r="356" spans="8:13" ht="15.75" customHeight="1" x14ac:dyDescent="0.25">
      <c r="H356" s="25"/>
      <c r="I356" s="25"/>
      <c r="J356" s="25"/>
      <c r="K356" s="25"/>
      <c r="L356" s="25"/>
      <c r="M356" s="25"/>
    </row>
    <row r="357" spans="8:13" ht="15.75" customHeight="1" x14ac:dyDescent="0.25">
      <c r="H357" s="25"/>
      <c r="I357" s="25"/>
      <c r="J357" s="25"/>
      <c r="K357" s="25"/>
      <c r="L357" s="25"/>
      <c r="M357" s="25"/>
    </row>
    <row r="358" spans="8:13" ht="15.75" customHeight="1" x14ac:dyDescent="0.25">
      <c r="H358" s="25"/>
      <c r="I358" s="25"/>
      <c r="J358" s="25"/>
      <c r="K358" s="25"/>
      <c r="L358" s="25"/>
      <c r="M358" s="25"/>
    </row>
    <row r="359" spans="8:13" ht="15.75" customHeight="1" x14ac:dyDescent="0.25">
      <c r="H359" s="25"/>
      <c r="I359" s="25"/>
      <c r="J359" s="25"/>
      <c r="K359" s="25"/>
      <c r="L359" s="25"/>
      <c r="M359" s="25"/>
    </row>
    <row r="360" spans="8:13" ht="15.75" customHeight="1" x14ac:dyDescent="0.25">
      <c r="H360" s="25"/>
      <c r="I360" s="25"/>
      <c r="J360" s="25"/>
      <c r="K360" s="25"/>
      <c r="L360" s="25"/>
      <c r="M360" s="25"/>
    </row>
    <row r="361" spans="8:13" ht="15.75" customHeight="1" x14ac:dyDescent="0.25">
      <c r="H361" s="25"/>
      <c r="I361" s="25"/>
      <c r="J361" s="25"/>
      <c r="K361" s="25"/>
      <c r="L361" s="25"/>
      <c r="M361" s="25"/>
    </row>
    <row r="362" spans="8:13" ht="15.75" customHeight="1" x14ac:dyDescent="0.25">
      <c r="H362" s="25"/>
      <c r="I362" s="25"/>
      <c r="J362" s="25"/>
      <c r="K362" s="25"/>
      <c r="L362" s="25"/>
      <c r="M362" s="25"/>
    </row>
    <row r="363" spans="8:13" ht="15.75" customHeight="1" x14ac:dyDescent="0.25">
      <c r="H363" s="25"/>
      <c r="I363" s="25"/>
      <c r="J363" s="25"/>
      <c r="K363" s="25"/>
      <c r="L363" s="25"/>
      <c r="M363" s="25"/>
    </row>
    <row r="364" spans="8:13" ht="15.75" customHeight="1" x14ac:dyDescent="0.25">
      <c r="H364" s="25"/>
      <c r="I364" s="25"/>
      <c r="J364" s="25"/>
      <c r="K364" s="25"/>
      <c r="L364" s="25"/>
      <c r="M364" s="25"/>
    </row>
    <row r="365" spans="8:13" ht="15.75" customHeight="1" x14ac:dyDescent="0.25">
      <c r="H365" s="25"/>
      <c r="I365" s="25"/>
      <c r="J365" s="25"/>
      <c r="K365" s="25"/>
      <c r="L365" s="25"/>
      <c r="M365" s="25"/>
    </row>
    <row r="366" spans="8:13" ht="15.75" customHeight="1" x14ac:dyDescent="0.25">
      <c r="H366" s="25"/>
      <c r="I366" s="25"/>
      <c r="J366" s="25"/>
      <c r="K366" s="25"/>
      <c r="L366" s="25"/>
      <c r="M366" s="25"/>
    </row>
    <row r="367" spans="8:13" ht="15.75" customHeight="1" x14ac:dyDescent="0.25">
      <c r="H367" s="25"/>
      <c r="I367" s="25"/>
      <c r="J367" s="25"/>
      <c r="K367" s="25"/>
      <c r="L367" s="25"/>
      <c r="M367" s="25"/>
    </row>
    <row r="368" spans="8:13" ht="15.75" customHeight="1" x14ac:dyDescent="0.25">
      <c r="H368" s="25"/>
      <c r="I368" s="25"/>
      <c r="J368" s="25"/>
      <c r="K368" s="25"/>
      <c r="L368" s="25"/>
      <c r="M368" s="25"/>
    </row>
    <row r="369" spans="8:13" ht="15.75" customHeight="1" x14ac:dyDescent="0.25">
      <c r="H369" s="25"/>
      <c r="I369" s="25"/>
      <c r="J369" s="25"/>
      <c r="K369" s="25"/>
      <c r="L369" s="25"/>
      <c r="M369" s="25"/>
    </row>
    <row r="370" spans="8:13" ht="15.75" customHeight="1" x14ac:dyDescent="0.25">
      <c r="H370" s="25"/>
      <c r="I370" s="25"/>
      <c r="J370" s="25"/>
      <c r="K370" s="25"/>
      <c r="L370" s="25"/>
      <c r="M370" s="25"/>
    </row>
    <row r="371" spans="8:13" ht="15.75" customHeight="1" x14ac:dyDescent="0.25">
      <c r="H371" s="25"/>
      <c r="I371" s="25"/>
      <c r="J371" s="25"/>
      <c r="K371" s="25"/>
      <c r="L371" s="25"/>
      <c r="M371" s="25"/>
    </row>
    <row r="372" spans="8:13" ht="15.75" customHeight="1" x14ac:dyDescent="0.25">
      <c r="H372" s="25"/>
      <c r="I372" s="25"/>
      <c r="J372" s="25"/>
      <c r="K372" s="25"/>
      <c r="L372" s="25"/>
      <c r="M372" s="25"/>
    </row>
    <row r="373" spans="8:13" ht="15.75" customHeight="1" x14ac:dyDescent="0.25">
      <c r="H373" s="25"/>
      <c r="I373" s="25"/>
      <c r="J373" s="25"/>
      <c r="K373" s="25"/>
      <c r="L373" s="25"/>
      <c r="M373" s="25"/>
    </row>
    <row r="374" spans="8:13" ht="15.75" customHeight="1" x14ac:dyDescent="0.25">
      <c r="H374" s="25"/>
      <c r="I374" s="25"/>
      <c r="J374" s="25"/>
      <c r="K374" s="25"/>
      <c r="L374" s="25"/>
      <c r="M374" s="25"/>
    </row>
    <row r="375" spans="8:13" ht="15.75" customHeight="1" x14ac:dyDescent="0.25">
      <c r="H375" s="25"/>
      <c r="I375" s="25"/>
      <c r="J375" s="25"/>
      <c r="K375" s="25"/>
      <c r="L375" s="25"/>
      <c r="M375" s="25"/>
    </row>
    <row r="376" spans="8:13" ht="15.75" customHeight="1" x14ac:dyDescent="0.25">
      <c r="H376" s="25"/>
      <c r="I376" s="25"/>
      <c r="J376" s="25"/>
      <c r="K376" s="25"/>
      <c r="L376" s="25"/>
      <c r="M376" s="25"/>
    </row>
    <row r="377" spans="8:13" ht="15.75" customHeight="1" x14ac:dyDescent="0.25">
      <c r="H377" s="25"/>
      <c r="I377" s="25"/>
      <c r="J377" s="25"/>
      <c r="K377" s="25"/>
      <c r="L377" s="25"/>
      <c r="M377" s="25"/>
    </row>
    <row r="378" spans="8:13" ht="15.75" customHeight="1" x14ac:dyDescent="0.25">
      <c r="H378" s="25"/>
      <c r="I378" s="25"/>
      <c r="J378" s="25"/>
      <c r="K378" s="25"/>
      <c r="L378" s="25"/>
      <c r="M378" s="25"/>
    </row>
    <row r="379" spans="8:13" ht="15.75" customHeight="1" x14ac:dyDescent="0.25">
      <c r="H379" s="25"/>
      <c r="I379" s="25"/>
      <c r="J379" s="25"/>
      <c r="K379" s="25"/>
      <c r="L379" s="25"/>
      <c r="M379" s="25"/>
    </row>
    <row r="380" spans="8:13" ht="15.75" customHeight="1" x14ac:dyDescent="0.25">
      <c r="H380" s="25"/>
      <c r="I380" s="25"/>
      <c r="J380" s="25"/>
      <c r="K380" s="25"/>
      <c r="L380" s="25"/>
      <c r="M380" s="25"/>
    </row>
    <row r="381" spans="8:13" ht="15.75" customHeight="1" x14ac:dyDescent="0.25">
      <c r="H381" s="25"/>
      <c r="I381" s="25"/>
      <c r="J381" s="25"/>
      <c r="K381" s="25"/>
      <c r="L381" s="25"/>
      <c r="M381" s="25"/>
    </row>
    <row r="382" spans="8:13" ht="15.75" customHeight="1" x14ac:dyDescent="0.25">
      <c r="H382" s="25"/>
      <c r="I382" s="25"/>
      <c r="J382" s="25"/>
      <c r="K382" s="25"/>
      <c r="L382" s="25"/>
      <c r="M382" s="25"/>
    </row>
    <row r="383" spans="8:13" ht="15.75" customHeight="1" x14ac:dyDescent="0.25">
      <c r="H383" s="25"/>
      <c r="I383" s="25"/>
      <c r="J383" s="25"/>
      <c r="K383" s="25"/>
      <c r="L383" s="25"/>
      <c r="M383" s="25"/>
    </row>
    <row r="384" spans="8:13" ht="15.75" customHeight="1" x14ac:dyDescent="0.25">
      <c r="H384" s="25"/>
      <c r="I384" s="25"/>
      <c r="J384" s="25"/>
      <c r="K384" s="25"/>
      <c r="L384" s="25"/>
      <c r="M384" s="25"/>
    </row>
    <row r="385" spans="8:13" ht="15.75" customHeight="1" x14ac:dyDescent="0.25">
      <c r="H385" s="25"/>
      <c r="I385" s="25"/>
      <c r="J385" s="25"/>
      <c r="K385" s="25"/>
      <c r="L385" s="25"/>
      <c r="M385" s="25"/>
    </row>
    <row r="386" spans="8:13" ht="15.75" customHeight="1" x14ac:dyDescent="0.25">
      <c r="H386" s="25"/>
      <c r="I386" s="25"/>
      <c r="J386" s="25"/>
      <c r="K386" s="25"/>
      <c r="L386" s="25"/>
      <c r="M386" s="25"/>
    </row>
    <row r="387" spans="8:13" ht="15.75" customHeight="1" x14ac:dyDescent="0.25">
      <c r="H387" s="25"/>
      <c r="I387" s="25"/>
      <c r="J387" s="25"/>
      <c r="K387" s="25"/>
      <c r="L387" s="25"/>
      <c r="M387" s="25"/>
    </row>
    <row r="388" spans="8:13" ht="15.75" customHeight="1" x14ac:dyDescent="0.25">
      <c r="H388" s="25"/>
      <c r="I388" s="25"/>
      <c r="J388" s="25"/>
      <c r="K388" s="25"/>
      <c r="L388" s="25"/>
      <c r="M388" s="25"/>
    </row>
    <row r="389" spans="8:13" ht="15.75" customHeight="1" x14ac:dyDescent="0.25">
      <c r="H389" s="25"/>
      <c r="I389" s="25"/>
      <c r="J389" s="25"/>
      <c r="K389" s="25"/>
      <c r="L389" s="25"/>
      <c r="M389" s="25"/>
    </row>
    <row r="390" spans="8:13" ht="15.75" customHeight="1" x14ac:dyDescent="0.25">
      <c r="H390" s="25"/>
      <c r="I390" s="25"/>
      <c r="J390" s="25"/>
      <c r="K390" s="25"/>
      <c r="L390" s="25"/>
      <c r="M390" s="25"/>
    </row>
    <row r="391" spans="8:13" ht="15.75" customHeight="1" x14ac:dyDescent="0.25">
      <c r="H391" s="25"/>
      <c r="I391" s="25"/>
      <c r="J391" s="25"/>
      <c r="K391" s="25"/>
      <c r="L391" s="25"/>
      <c r="M391" s="25"/>
    </row>
    <row r="392" spans="8:13" ht="15.75" customHeight="1" x14ac:dyDescent="0.25">
      <c r="H392" s="25"/>
      <c r="I392" s="25"/>
      <c r="J392" s="25"/>
      <c r="K392" s="25"/>
      <c r="L392" s="25"/>
      <c r="M392" s="25"/>
    </row>
    <row r="393" spans="8:13" ht="15.75" customHeight="1" x14ac:dyDescent="0.25">
      <c r="H393" s="25"/>
      <c r="I393" s="25"/>
      <c r="J393" s="25"/>
      <c r="K393" s="25"/>
      <c r="L393" s="25"/>
      <c r="M393" s="25"/>
    </row>
    <row r="394" spans="8:13" ht="15.75" customHeight="1" x14ac:dyDescent="0.25">
      <c r="H394" s="25"/>
      <c r="I394" s="25"/>
      <c r="J394" s="25"/>
      <c r="K394" s="25"/>
      <c r="L394" s="25"/>
      <c r="M394" s="25"/>
    </row>
    <row r="395" spans="8:13" ht="15.75" customHeight="1" x14ac:dyDescent="0.25">
      <c r="H395" s="25"/>
      <c r="I395" s="25"/>
      <c r="J395" s="25"/>
      <c r="K395" s="25"/>
      <c r="L395" s="25"/>
      <c r="M395" s="25"/>
    </row>
    <row r="396" spans="8:13" ht="15.75" customHeight="1" x14ac:dyDescent="0.25">
      <c r="H396" s="25"/>
      <c r="I396" s="25"/>
      <c r="J396" s="25"/>
      <c r="K396" s="25"/>
      <c r="L396" s="25"/>
      <c r="M396" s="25"/>
    </row>
    <row r="397" spans="8:13" ht="15.75" customHeight="1" x14ac:dyDescent="0.25">
      <c r="H397" s="25"/>
      <c r="I397" s="25"/>
      <c r="J397" s="25"/>
      <c r="K397" s="25"/>
      <c r="L397" s="25"/>
      <c r="M397" s="25"/>
    </row>
    <row r="398" spans="8:13" ht="15.75" customHeight="1" x14ac:dyDescent="0.25">
      <c r="H398" s="25"/>
      <c r="I398" s="25"/>
      <c r="J398" s="25"/>
      <c r="K398" s="25"/>
      <c r="L398" s="25"/>
      <c r="M398" s="25"/>
    </row>
    <row r="399" spans="8:13" ht="15.75" customHeight="1" x14ac:dyDescent="0.25">
      <c r="H399" s="25"/>
      <c r="I399" s="25"/>
      <c r="J399" s="25"/>
      <c r="K399" s="25"/>
      <c r="L399" s="25"/>
      <c r="M399" s="25"/>
    </row>
    <row r="400" spans="8:13" ht="15.75" customHeight="1" x14ac:dyDescent="0.25">
      <c r="H400" s="25"/>
      <c r="I400" s="25"/>
      <c r="J400" s="25"/>
      <c r="K400" s="25"/>
      <c r="L400" s="25"/>
      <c r="M400" s="25"/>
    </row>
    <row r="401" spans="8:13" ht="15.75" customHeight="1" x14ac:dyDescent="0.25">
      <c r="H401" s="25"/>
      <c r="I401" s="25"/>
      <c r="J401" s="25"/>
      <c r="K401" s="25"/>
      <c r="L401" s="25"/>
      <c r="M401" s="25"/>
    </row>
    <row r="402" spans="8:13" ht="15.75" customHeight="1" x14ac:dyDescent="0.25">
      <c r="H402" s="25"/>
      <c r="I402" s="25"/>
      <c r="J402" s="25"/>
      <c r="K402" s="25"/>
      <c r="L402" s="25"/>
      <c r="M402" s="25"/>
    </row>
    <row r="403" spans="8:13" ht="15.75" customHeight="1" x14ac:dyDescent="0.25">
      <c r="H403" s="25"/>
      <c r="I403" s="25"/>
      <c r="J403" s="25"/>
      <c r="K403" s="25"/>
      <c r="L403" s="25"/>
      <c r="M403" s="25"/>
    </row>
    <row r="404" spans="8:13" ht="15.75" customHeight="1" x14ac:dyDescent="0.25">
      <c r="H404" s="25"/>
      <c r="I404" s="25"/>
      <c r="J404" s="25"/>
      <c r="K404" s="25"/>
      <c r="L404" s="25"/>
      <c r="M404" s="25"/>
    </row>
    <row r="405" spans="8:13" ht="15.75" customHeight="1" x14ac:dyDescent="0.25">
      <c r="H405" s="25"/>
      <c r="I405" s="25"/>
      <c r="J405" s="25"/>
      <c r="K405" s="25"/>
      <c r="L405" s="25"/>
      <c r="M405" s="25"/>
    </row>
    <row r="406" spans="8:13" ht="15.75" customHeight="1" x14ac:dyDescent="0.25">
      <c r="H406" s="25"/>
      <c r="I406" s="25"/>
      <c r="J406" s="25"/>
      <c r="K406" s="25"/>
      <c r="L406" s="25"/>
      <c r="M406" s="25"/>
    </row>
    <row r="407" spans="8:13" ht="15.75" customHeight="1" x14ac:dyDescent="0.25">
      <c r="H407" s="25"/>
      <c r="I407" s="25"/>
      <c r="J407" s="25"/>
      <c r="K407" s="25"/>
      <c r="L407" s="25"/>
      <c r="M407" s="25"/>
    </row>
    <row r="408" spans="8:13" ht="15.75" customHeight="1" x14ac:dyDescent="0.25">
      <c r="H408" s="25"/>
      <c r="I408" s="25"/>
      <c r="J408" s="25"/>
      <c r="K408" s="25"/>
      <c r="L408" s="25"/>
      <c r="M408" s="25"/>
    </row>
    <row r="409" spans="8:13" ht="15.75" customHeight="1" x14ac:dyDescent="0.25">
      <c r="H409" s="25"/>
      <c r="I409" s="25"/>
      <c r="J409" s="25"/>
      <c r="K409" s="25"/>
      <c r="L409" s="25"/>
      <c r="M409" s="25"/>
    </row>
    <row r="410" spans="8:13" ht="15.75" customHeight="1" x14ac:dyDescent="0.25">
      <c r="H410" s="25"/>
      <c r="I410" s="25"/>
      <c r="J410" s="25"/>
      <c r="K410" s="25"/>
      <c r="L410" s="25"/>
      <c r="M410" s="25"/>
    </row>
    <row r="411" spans="8:13" ht="15.75" customHeight="1" x14ac:dyDescent="0.25">
      <c r="H411" s="25"/>
      <c r="I411" s="25"/>
      <c r="J411" s="25"/>
      <c r="K411" s="25"/>
      <c r="L411" s="25"/>
      <c r="M411" s="25"/>
    </row>
    <row r="412" spans="8:13" ht="15.75" customHeight="1" x14ac:dyDescent="0.25">
      <c r="H412" s="25"/>
      <c r="I412" s="25"/>
      <c r="J412" s="25"/>
      <c r="K412" s="25"/>
      <c r="L412" s="25"/>
      <c r="M412" s="25"/>
    </row>
    <row r="413" spans="8:13" ht="15.75" customHeight="1" x14ac:dyDescent="0.25">
      <c r="H413" s="25"/>
      <c r="I413" s="25"/>
      <c r="J413" s="25"/>
      <c r="K413" s="25"/>
      <c r="L413" s="25"/>
      <c r="M413" s="25"/>
    </row>
    <row r="414" spans="8:13" ht="15.75" customHeight="1" x14ac:dyDescent="0.25">
      <c r="H414" s="25"/>
      <c r="I414" s="25"/>
      <c r="J414" s="25"/>
      <c r="K414" s="25"/>
      <c r="L414" s="25"/>
      <c r="M414" s="25"/>
    </row>
    <row r="415" spans="8:13" ht="15.75" customHeight="1" x14ac:dyDescent="0.25">
      <c r="H415" s="25"/>
      <c r="I415" s="25"/>
      <c r="J415" s="25"/>
      <c r="K415" s="25"/>
      <c r="L415" s="25"/>
      <c r="M415" s="25"/>
    </row>
    <row r="416" spans="8:13" ht="15.75" customHeight="1" x14ac:dyDescent="0.25">
      <c r="H416" s="25"/>
      <c r="I416" s="25"/>
      <c r="J416" s="25"/>
      <c r="K416" s="25"/>
      <c r="L416" s="25"/>
      <c r="M416" s="25"/>
    </row>
    <row r="417" spans="8:13" ht="15.75" customHeight="1" x14ac:dyDescent="0.25">
      <c r="H417" s="25"/>
      <c r="I417" s="25"/>
      <c r="J417" s="25"/>
      <c r="K417" s="25"/>
      <c r="L417" s="25"/>
      <c r="M417" s="25"/>
    </row>
    <row r="418" spans="8:13" ht="15.75" customHeight="1" x14ac:dyDescent="0.25">
      <c r="H418" s="25"/>
      <c r="I418" s="25"/>
      <c r="J418" s="25"/>
      <c r="K418" s="25"/>
      <c r="L418" s="25"/>
      <c r="M418" s="25"/>
    </row>
    <row r="419" spans="8:13" ht="15.75" customHeight="1" x14ac:dyDescent="0.25">
      <c r="H419" s="25"/>
      <c r="I419" s="25"/>
      <c r="J419" s="25"/>
      <c r="K419" s="25"/>
      <c r="L419" s="25"/>
      <c r="M419" s="25"/>
    </row>
    <row r="420" spans="8:13" ht="15.75" customHeight="1" x14ac:dyDescent="0.25">
      <c r="H420" s="25"/>
      <c r="I420" s="25"/>
      <c r="J420" s="25"/>
      <c r="K420" s="25"/>
      <c r="L420" s="25"/>
      <c r="M420" s="25"/>
    </row>
    <row r="421" spans="8:13" ht="15.75" customHeight="1" x14ac:dyDescent="0.25">
      <c r="H421" s="25"/>
      <c r="I421" s="25"/>
      <c r="J421" s="25"/>
      <c r="K421" s="25"/>
      <c r="L421" s="25"/>
      <c r="M421" s="25"/>
    </row>
    <row r="422" spans="8:13" ht="15.75" customHeight="1" x14ac:dyDescent="0.25">
      <c r="H422" s="25"/>
      <c r="I422" s="25"/>
      <c r="J422" s="25"/>
      <c r="K422" s="25"/>
      <c r="L422" s="25"/>
      <c r="M422" s="25"/>
    </row>
    <row r="423" spans="8:13" ht="15.75" customHeight="1" x14ac:dyDescent="0.25">
      <c r="H423" s="25"/>
      <c r="I423" s="25"/>
      <c r="J423" s="25"/>
      <c r="K423" s="25"/>
      <c r="L423" s="25"/>
      <c r="M423" s="25"/>
    </row>
    <row r="424" spans="8:13" ht="15.75" customHeight="1" x14ac:dyDescent="0.25">
      <c r="H424" s="25"/>
      <c r="I424" s="25"/>
      <c r="J424" s="25"/>
      <c r="K424" s="25"/>
      <c r="L424" s="25"/>
      <c r="M424" s="25"/>
    </row>
    <row r="425" spans="8:13" ht="15.75" customHeight="1" x14ac:dyDescent="0.25">
      <c r="H425" s="25"/>
      <c r="I425" s="25"/>
      <c r="J425" s="25"/>
      <c r="K425" s="25"/>
      <c r="L425" s="25"/>
      <c r="M425" s="25"/>
    </row>
    <row r="426" spans="8:13" ht="15.75" customHeight="1" x14ac:dyDescent="0.25">
      <c r="H426" s="25"/>
      <c r="I426" s="25"/>
      <c r="J426" s="25"/>
      <c r="K426" s="25"/>
      <c r="L426" s="25"/>
      <c r="M426" s="25"/>
    </row>
    <row r="427" spans="8:13" ht="15.75" customHeight="1" x14ac:dyDescent="0.25">
      <c r="H427" s="25"/>
      <c r="I427" s="25"/>
      <c r="J427" s="25"/>
      <c r="K427" s="25"/>
      <c r="L427" s="25"/>
      <c r="M427" s="25"/>
    </row>
    <row r="428" spans="8:13" ht="15.75" customHeight="1" x14ac:dyDescent="0.25">
      <c r="H428" s="25"/>
      <c r="I428" s="25"/>
      <c r="J428" s="25"/>
      <c r="K428" s="25"/>
      <c r="L428" s="25"/>
      <c r="M428" s="25"/>
    </row>
    <row r="429" spans="8:13" ht="15.75" customHeight="1" x14ac:dyDescent="0.25">
      <c r="H429" s="25"/>
      <c r="I429" s="25"/>
      <c r="J429" s="25"/>
      <c r="K429" s="25"/>
      <c r="L429" s="25"/>
      <c r="M429" s="25"/>
    </row>
    <row r="430" spans="8:13" ht="15.75" customHeight="1" x14ac:dyDescent="0.25">
      <c r="H430" s="25"/>
      <c r="I430" s="25"/>
      <c r="J430" s="25"/>
      <c r="K430" s="25"/>
      <c r="L430" s="25"/>
      <c r="M430" s="25"/>
    </row>
    <row r="431" spans="8:13" ht="15.75" customHeight="1" x14ac:dyDescent="0.25">
      <c r="H431" s="25"/>
      <c r="I431" s="25"/>
      <c r="J431" s="25"/>
      <c r="K431" s="25"/>
      <c r="L431" s="25"/>
      <c r="M431" s="25"/>
    </row>
    <row r="432" spans="8:13" ht="15.75" customHeight="1" x14ac:dyDescent="0.25">
      <c r="H432" s="25"/>
      <c r="I432" s="25"/>
      <c r="J432" s="25"/>
      <c r="K432" s="25"/>
      <c r="L432" s="25"/>
      <c r="M432" s="25"/>
    </row>
    <row r="433" spans="8:13" ht="15.75" customHeight="1" x14ac:dyDescent="0.25">
      <c r="H433" s="25"/>
      <c r="I433" s="25"/>
      <c r="J433" s="25"/>
      <c r="K433" s="25"/>
      <c r="L433" s="25"/>
      <c r="M433" s="25"/>
    </row>
    <row r="434" spans="8:13" ht="15.75" customHeight="1" x14ac:dyDescent="0.25">
      <c r="H434" s="25"/>
      <c r="I434" s="25"/>
      <c r="J434" s="25"/>
      <c r="K434" s="25"/>
      <c r="L434" s="25"/>
      <c r="M434" s="25"/>
    </row>
    <row r="435" spans="8:13" ht="15.75" customHeight="1" x14ac:dyDescent="0.25">
      <c r="H435" s="25"/>
      <c r="I435" s="25"/>
      <c r="J435" s="25"/>
      <c r="K435" s="25"/>
      <c r="L435" s="25"/>
      <c r="M435" s="25"/>
    </row>
    <row r="436" spans="8:13" ht="15.75" customHeight="1" x14ac:dyDescent="0.25">
      <c r="H436" s="25"/>
      <c r="I436" s="25"/>
      <c r="J436" s="25"/>
      <c r="K436" s="25"/>
      <c r="L436" s="25"/>
      <c r="M436" s="25"/>
    </row>
    <row r="437" spans="8:13" ht="15.75" customHeight="1" x14ac:dyDescent="0.25">
      <c r="H437" s="25"/>
      <c r="I437" s="25"/>
      <c r="J437" s="25"/>
      <c r="K437" s="25"/>
      <c r="L437" s="25"/>
      <c r="M437" s="25"/>
    </row>
    <row r="438" spans="8:13" ht="15.75" customHeight="1" x14ac:dyDescent="0.25">
      <c r="H438" s="25"/>
      <c r="I438" s="25"/>
      <c r="J438" s="25"/>
      <c r="K438" s="25"/>
      <c r="L438" s="25"/>
      <c r="M438" s="25"/>
    </row>
    <row r="439" spans="8:13" ht="15.75" customHeight="1" x14ac:dyDescent="0.25">
      <c r="H439" s="25"/>
      <c r="I439" s="25"/>
      <c r="J439" s="25"/>
      <c r="K439" s="25"/>
      <c r="L439" s="25"/>
      <c r="M439" s="25"/>
    </row>
    <row r="440" spans="8:13" ht="15.75" customHeight="1" x14ac:dyDescent="0.25">
      <c r="H440" s="25"/>
      <c r="I440" s="25"/>
      <c r="J440" s="25"/>
      <c r="K440" s="25"/>
      <c r="L440" s="25"/>
      <c r="M440" s="25"/>
    </row>
    <row r="441" spans="8:13" ht="15.75" customHeight="1" x14ac:dyDescent="0.25">
      <c r="H441" s="25"/>
      <c r="I441" s="25"/>
      <c r="J441" s="25"/>
      <c r="K441" s="25"/>
      <c r="L441" s="25"/>
      <c r="M441" s="25"/>
    </row>
    <row r="442" spans="8:13" ht="15.75" customHeight="1" x14ac:dyDescent="0.25">
      <c r="H442" s="25"/>
      <c r="I442" s="25"/>
      <c r="J442" s="25"/>
      <c r="K442" s="25"/>
      <c r="L442" s="25"/>
      <c r="M442" s="25"/>
    </row>
    <row r="443" spans="8:13" ht="15.75" customHeight="1" x14ac:dyDescent="0.25">
      <c r="H443" s="25"/>
      <c r="I443" s="25"/>
      <c r="J443" s="25"/>
      <c r="K443" s="25"/>
      <c r="L443" s="25"/>
      <c r="M443" s="25"/>
    </row>
    <row r="444" spans="8:13" ht="15.75" customHeight="1" x14ac:dyDescent="0.25">
      <c r="H444" s="25"/>
      <c r="I444" s="25"/>
      <c r="J444" s="25"/>
      <c r="K444" s="25"/>
      <c r="L444" s="25"/>
      <c r="M444" s="25"/>
    </row>
    <row r="445" spans="8:13" ht="15.75" customHeight="1" x14ac:dyDescent="0.25">
      <c r="H445" s="25"/>
      <c r="I445" s="25"/>
      <c r="J445" s="25"/>
      <c r="K445" s="25"/>
      <c r="L445" s="25"/>
      <c r="M445" s="25"/>
    </row>
    <row r="446" spans="8:13" ht="15.75" customHeight="1" x14ac:dyDescent="0.25">
      <c r="H446" s="25"/>
      <c r="I446" s="25"/>
      <c r="J446" s="25"/>
      <c r="K446" s="25"/>
      <c r="L446" s="25"/>
      <c r="M446" s="25"/>
    </row>
    <row r="447" spans="8:13" ht="15.75" customHeight="1" x14ac:dyDescent="0.25">
      <c r="H447" s="25"/>
      <c r="I447" s="25"/>
      <c r="J447" s="25"/>
      <c r="K447" s="25"/>
      <c r="L447" s="25"/>
      <c r="M447" s="25"/>
    </row>
    <row r="448" spans="8:13" ht="15.75" customHeight="1" x14ac:dyDescent="0.25">
      <c r="H448" s="25"/>
      <c r="I448" s="25"/>
      <c r="J448" s="25"/>
      <c r="K448" s="25"/>
      <c r="L448" s="25"/>
      <c r="M448" s="25"/>
    </row>
    <row r="449" spans="8:13" ht="15.75" customHeight="1" x14ac:dyDescent="0.25">
      <c r="H449" s="25"/>
      <c r="I449" s="25"/>
      <c r="J449" s="25"/>
      <c r="K449" s="25"/>
      <c r="L449" s="25"/>
      <c r="M449" s="25"/>
    </row>
    <row r="450" spans="8:13" ht="15.75" customHeight="1" x14ac:dyDescent="0.25">
      <c r="H450" s="25"/>
      <c r="I450" s="25"/>
      <c r="J450" s="25"/>
      <c r="K450" s="25"/>
      <c r="L450" s="25"/>
      <c r="M450" s="25"/>
    </row>
    <row r="451" spans="8:13" ht="15.75" customHeight="1" x14ac:dyDescent="0.25">
      <c r="H451" s="25"/>
      <c r="I451" s="25"/>
      <c r="J451" s="25"/>
      <c r="K451" s="25"/>
      <c r="L451" s="25"/>
      <c r="M451" s="25"/>
    </row>
    <row r="452" spans="8:13" ht="15.75" customHeight="1" x14ac:dyDescent="0.25">
      <c r="H452" s="25"/>
      <c r="I452" s="25"/>
      <c r="J452" s="25"/>
      <c r="K452" s="25"/>
      <c r="L452" s="25"/>
      <c r="M452" s="25"/>
    </row>
    <row r="453" spans="8:13" ht="15.75" customHeight="1" x14ac:dyDescent="0.25">
      <c r="H453" s="25"/>
      <c r="I453" s="25"/>
      <c r="J453" s="25"/>
      <c r="K453" s="25"/>
      <c r="L453" s="25"/>
      <c r="M453" s="25"/>
    </row>
    <row r="454" spans="8:13" ht="15.75" customHeight="1" x14ac:dyDescent="0.25">
      <c r="H454" s="25"/>
      <c r="I454" s="25"/>
      <c r="J454" s="25"/>
      <c r="K454" s="25"/>
      <c r="L454" s="25"/>
      <c r="M454" s="25"/>
    </row>
    <row r="455" spans="8:13" ht="15.75" customHeight="1" x14ac:dyDescent="0.25">
      <c r="H455" s="25"/>
      <c r="I455" s="25"/>
      <c r="J455" s="25"/>
      <c r="K455" s="25"/>
      <c r="L455" s="25"/>
      <c r="M455" s="25"/>
    </row>
    <row r="456" spans="8:13" ht="15.75" customHeight="1" x14ac:dyDescent="0.25">
      <c r="H456" s="25"/>
      <c r="I456" s="25"/>
      <c r="J456" s="25"/>
      <c r="K456" s="25"/>
      <c r="L456" s="25"/>
      <c r="M456" s="25"/>
    </row>
    <row r="457" spans="8:13" ht="15.75" customHeight="1" x14ac:dyDescent="0.25">
      <c r="H457" s="25"/>
      <c r="I457" s="25"/>
      <c r="J457" s="25"/>
      <c r="K457" s="25"/>
      <c r="L457" s="25"/>
      <c r="M457" s="25"/>
    </row>
    <row r="458" spans="8:13" ht="15.75" customHeight="1" x14ac:dyDescent="0.25">
      <c r="H458" s="25"/>
      <c r="I458" s="25"/>
      <c r="J458" s="25"/>
      <c r="K458" s="25"/>
      <c r="L458" s="25"/>
      <c r="M458" s="25"/>
    </row>
    <row r="459" spans="8:13" ht="15.75" customHeight="1" x14ac:dyDescent="0.25">
      <c r="H459" s="25"/>
      <c r="I459" s="25"/>
      <c r="J459" s="25"/>
      <c r="K459" s="25"/>
      <c r="L459" s="25"/>
      <c r="M459" s="25"/>
    </row>
    <row r="460" spans="8:13" ht="15.75" customHeight="1" x14ac:dyDescent="0.25">
      <c r="H460" s="25"/>
      <c r="I460" s="25"/>
      <c r="J460" s="25"/>
      <c r="K460" s="25"/>
      <c r="L460" s="25"/>
      <c r="M460" s="25"/>
    </row>
    <row r="461" spans="8:13" ht="15.75" customHeight="1" x14ac:dyDescent="0.25">
      <c r="H461" s="25"/>
      <c r="I461" s="25"/>
      <c r="J461" s="25"/>
      <c r="K461" s="25"/>
      <c r="L461" s="25"/>
      <c r="M461" s="25"/>
    </row>
    <row r="462" spans="8:13" ht="15.75" customHeight="1" x14ac:dyDescent="0.25">
      <c r="H462" s="25"/>
      <c r="I462" s="25"/>
      <c r="J462" s="25"/>
      <c r="K462" s="25"/>
      <c r="L462" s="25"/>
      <c r="M462" s="25"/>
    </row>
    <row r="463" spans="8:13" ht="15.75" customHeight="1" x14ac:dyDescent="0.25">
      <c r="H463" s="25"/>
      <c r="I463" s="25"/>
      <c r="J463" s="25"/>
      <c r="K463" s="25"/>
      <c r="L463" s="25"/>
      <c r="M463" s="25"/>
    </row>
    <row r="464" spans="8:13" ht="15.75" customHeight="1" x14ac:dyDescent="0.25">
      <c r="H464" s="25"/>
      <c r="I464" s="25"/>
      <c r="J464" s="25"/>
      <c r="K464" s="25"/>
      <c r="L464" s="25"/>
      <c r="M464" s="25"/>
    </row>
    <row r="465" spans="8:13" ht="15.75" customHeight="1" x14ac:dyDescent="0.25">
      <c r="H465" s="25"/>
      <c r="I465" s="25"/>
      <c r="J465" s="25"/>
      <c r="K465" s="25"/>
      <c r="L465" s="25"/>
      <c r="M465" s="25"/>
    </row>
    <row r="466" spans="8:13" ht="15.75" customHeight="1" x14ac:dyDescent="0.25">
      <c r="H466" s="25"/>
      <c r="I466" s="25"/>
      <c r="J466" s="25"/>
      <c r="K466" s="25"/>
      <c r="L466" s="25"/>
      <c r="M466" s="25"/>
    </row>
    <row r="467" spans="8:13" ht="15.75" customHeight="1" x14ac:dyDescent="0.25">
      <c r="H467" s="25"/>
      <c r="I467" s="25"/>
      <c r="J467" s="25"/>
      <c r="K467" s="25"/>
      <c r="L467" s="25"/>
      <c r="M467" s="25"/>
    </row>
    <row r="468" spans="8:13" ht="15.75" customHeight="1" x14ac:dyDescent="0.25">
      <c r="H468" s="25"/>
      <c r="I468" s="25"/>
      <c r="J468" s="25"/>
      <c r="K468" s="25"/>
      <c r="L468" s="25"/>
      <c r="M468" s="25"/>
    </row>
    <row r="469" spans="8:13" ht="15.75" customHeight="1" x14ac:dyDescent="0.25">
      <c r="H469" s="25"/>
      <c r="I469" s="25"/>
      <c r="J469" s="25"/>
      <c r="K469" s="25"/>
      <c r="L469" s="25"/>
      <c r="M469" s="25"/>
    </row>
    <row r="470" spans="8:13" ht="15.75" customHeight="1" x14ac:dyDescent="0.25">
      <c r="H470" s="25"/>
      <c r="I470" s="25"/>
      <c r="J470" s="25"/>
      <c r="K470" s="25"/>
      <c r="L470" s="25"/>
      <c r="M470" s="25"/>
    </row>
    <row r="471" spans="8:13" ht="15.75" customHeight="1" x14ac:dyDescent="0.25">
      <c r="H471" s="25"/>
      <c r="I471" s="25"/>
      <c r="J471" s="25"/>
      <c r="K471" s="25"/>
      <c r="L471" s="25"/>
      <c r="M471" s="25"/>
    </row>
    <row r="472" spans="8:13" ht="15.75" customHeight="1" x14ac:dyDescent="0.25">
      <c r="H472" s="25"/>
      <c r="I472" s="25"/>
      <c r="J472" s="25"/>
      <c r="K472" s="25"/>
      <c r="L472" s="25"/>
      <c r="M472" s="25"/>
    </row>
    <row r="473" spans="8:13" ht="15.75" customHeight="1" x14ac:dyDescent="0.25">
      <c r="H473" s="25"/>
      <c r="I473" s="25"/>
      <c r="J473" s="25"/>
      <c r="K473" s="25"/>
      <c r="L473" s="25"/>
      <c r="M473" s="25"/>
    </row>
    <row r="474" spans="8:13" ht="15.75" customHeight="1" x14ac:dyDescent="0.25">
      <c r="H474" s="25"/>
      <c r="I474" s="25"/>
      <c r="J474" s="25"/>
      <c r="K474" s="25"/>
      <c r="L474" s="25"/>
      <c r="M474" s="25"/>
    </row>
    <row r="475" spans="8:13" ht="15.75" customHeight="1" x14ac:dyDescent="0.25">
      <c r="H475" s="25"/>
      <c r="I475" s="25"/>
      <c r="J475" s="25"/>
      <c r="K475" s="25"/>
      <c r="L475" s="25"/>
      <c r="M475" s="25"/>
    </row>
    <row r="476" spans="8:13" ht="15.75" customHeight="1" x14ac:dyDescent="0.25">
      <c r="H476" s="25"/>
      <c r="I476" s="25"/>
      <c r="J476" s="25"/>
      <c r="K476" s="25"/>
      <c r="L476" s="25"/>
      <c r="M476" s="25"/>
    </row>
    <row r="477" spans="8:13" ht="15.75" customHeight="1" x14ac:dyDescent="0.25">
      <c r="H477" s="25"/>
      <c r="I477" s="25"/>
      <c r="J477" s="25"/>
      <c r="K477" s="25"/>
      <c r="L477" s="25"/>
      <c r="M477" s="25"/>
    </row>
    <row r="478" spans="8:13" ht="15.75" customHeight="1" x14ac:dyDescent="0.25">
      <c r="H478" s="25"/>
      <c r="I478" s="25"/>
      <c r="J478" s="25"/>
      <c r="K478" s="25"/>
      <c r="L478" s="25"/>
      <c r="M478" s="25"/>
    </row>
    <row r="479" spans="8:13" ht="15.75" customHeight="1" x14ac:dyDescent="0.25">
      <c r="H479" s="25"/>
      <c r="I479" s="25"/>
      <c r="J479" s="25"/>
      <c r="K479" s="25"/>
      <c r="L479" s="25"/>
      <c r="M479" s="25"/>
    </row>
    <row r="480" spans="8:13" ht="15.75" customHeight="1" x14ac:dyDescent="0.25">
      <c r="H480" s="25"/>
      <c r="I480" s="25"/>
      <c r="J480" s="25"/>
      <c r="K480" s="25"/>
      <c r="L480" s="25"/>
      <c r="M480" s="25"/>
    </row>
    <row r="481" spans="8:13" ht="15.75" customHeight="1" x14ac:dyDescent="0.25">
      <c r="H481" s="25"/>
      <c r="I481" s="25"/>
      <c r="J481" s="25"/>
      <c r="K481" s="25"/>
      <c r="L481" s="25"/>
      <c r="M481" s="25"/>
    </row>
    <row r="482" spans="8:13" ht="15.75" customHeight="1" x14ac:dyDescent="0.25">
      <c r="H482" s="25"/>
      <c r="I482" s="25"/>
      <c r="J482" s="25"/>
      <c r="K482" s="25"/>
      <c r="L482" s="25"/>
      <c r="M482" s="25"/>
    </row>
    <row r="483" spans="8:13" ht="15.75" customHeight="1" x14ac:dyDescent="0.25">
      <c r="H483" s="25"/>
      <c r="I483" s="25"/>
      <c r="J483" s="25"/>
      <c r="K483" s="25"/>
      <c r="L483" s="25"/>
      <c r="M483" s="25"/>
    </row>
    <row r="484" spans="8:13" ht="15.75" customHeight="1" x14ac:dyDescent="0.25">
      <c r="H484" s="25"/>
      <c r="I484" s="25"/>
      <c r="J484" s="25"/>
      <c r="K484" s="25"/>
      <c r="L484" s="25"/>
      <c r="M484" s="25"/>
    </row>
    <row r="485" spans="8:13" ht="15.75" customHeight="1" x14ac:dyDescent="0.25">
      <c r="H485" s="25"/>
      <c r="I485" s="25"/>
      <c r="J485" s="25"/>
      <c r="K485" s="25"/>
      <c r="L485" s="25"/>
      <c r="M485" s="25"/>
    </row>
    <row r="486" spans="8:13" ht="15.75" customHeight="1" x14ac:dyDescent="0.25">
      <c r="H486" s="25"/>
      <c r="I486" s="25"/>
      <c r="J486" s="25"/>
      <c r="K486" s="25"/>
      <c r="L486" s="25"/>
      <c r="M486" s="25"/>
    </row>
    <row r="487" spans="8:13" ht="15.75" customHeight="1" x14ac:dyDescent="0.25">
      <c r="H487" s="25"/>
      <c r="I487" s="25"/>
      <c r="J487" s="25"/>
      <c r="K487" s="25"/>
      <c r="L487" s="25"/>
      <c r="M487" s="25"/>
    </row>
    <row r="488" spans="8:13" ht="15.75" customHeight="1" x14ac:dyDescent="0.25">
      <c r="H488" s="25"/>
      <c r="I488" s="25"/>
      <c r="J488" s="25"/>
      <c r="K488" s="25"/>
      <c r="L488" s="25"/>
      <c r="M488" s="25"/>
    </row>
    <row r="489" spans="8:13" ht="15.75" customHeight="1" x14ac:dyDescent="0.25">
      <c r="H489" s="25"/>
      <c r="I489" s="25"/>
      <c r="J489" s="25"/>
      <c r="K489" s="25"/>
      <c r="L489" s="25"/>
      <c r="M489" s="25"/>
    </row>
    <row r="490" spans="8:13" ht="15.75" customHeight="1" x14ac:dyDescent="0.25">
      <c r="H490" s="25"/>
      <c r="I490" s="25"/>
      <c r="J490" s="25"/>
      <c r="K490" s="25"/>
      <c r="L490" s="25"/>
      <c r="M490" s="25"/>
    </row>
    <row r="491" spans="8:13" ht="15.75" customHeight="1" x14ac:dyDescent="0.25">
      <c r="H491" s="25"/>
      <c r="I491" s="25"/>
      <c r="J491" s="25"/>
      <c r="K491" s="25"/>
      <c r="L491" s="25"/>
      <c r="M491" s="25"/>
    </row>
    <row r="492" spans="8:13" ht="15.75" customHeight="1" x14ac:dyDescent="0.25">
      <c r="H492" s="25"/>
      <c r="I492" s="25"/>
      <c r="J492" s="25"/>
      <c r="K492" s="25"/>
      <c r="L492" s="25"/>
      <c r="M492" s="25"/>
    </row>
    <row r="493" spans="8:13" ht="15.75" customHeight="1" x14ac:dyDescent="0.25">
      <c r="H493" s="25"/>
      <c r="I493" s="25"/>
      <c r="J493" s="25"/>
      <c r="K493" s="25"/>
      <c r="L493" s="25"/>
      <c r="M493" s="25"/>
    </row>
    <row r="494" spans="8:13" ht="15.75" customHeight="1" x14ac:dyDescent="0.25">
      <c r="H494" s="25"/>
      <c r="I494" s="25"/>
      <c r="J494" s="25"/>
      <c r="K494" s="25"/>
      <c r="L494" s="25"/>
      <c r="M494" s="25"/>
    </row>
    <row r="495" spans="8:13" ht="15.75" customHeight="1" x14ac:dyDescent="0.25">
      <c r="H495" s="25"/>
      <c r="I495" s="25"/>
      <c r="J495" s="25"/>
      <c r="K495" s="25"/>
      <c r="L495" s="25"/>
      <c r="M495" s="25"/>
    </row>
    <row r="496" spans="8:13" ht="15.75" customHeight="1" x14ac:dyDescent="0.25">
      <c r="H496" s="25"/>
      <c r="I496" s="25"/>
      <c r="J496" s="25"/>
      <c r="K496" s="25"/>
      <c r="L496" s="25"/>
      <c r="M496" s="25"/>
    </row>
    <row r="497" spans="8:13" ht="15.75" customHeight="1" x14ac:dyDescent="0.25">
      <c r="H497" s="25"/>
      <c r="I497" s="25"/>
      <c r="J497" s="25"/>
      <c r="K497" s="25"/>
      <c r="L497" s="25"/>
      <c r="M497" s="25"/>
    </row>
    <row r="498" spans="8:13" ht="15.75" customHeight="1" x14ac:dyDescent="0.25">
      <c r="H498" s="25"/>
      <c r="I498" s="25"/>
      <c r="J498" s="25"/>
      <c r="K498" s="25"/>
      <c r="L498" s="25"/>
      <c r="M498" s="25"/>
    </row>
    <row r="499" spans="8:13" ht="15.75" customHeight="1" x14ac:dyDescent="0.25">
      <c r="H499" s="25"/>
      <c r="I499" s="25"/>
      <c r="J499" s="25"/>
      <c r="K499" s="25"/>
      <c r="L499" s="25"/>
      <c r="M499" s="25"/>
    </row>
    <row r="500" spans="8:13" ht="15.75" customHeight="1" x14ac:dyDescent="0.25">
      <c r="H500" s="25"/>
      <c r="I500" s="25"/>
      <c r="J500" s="25"/>
      <c r="K500" s="25"/>
      <c r="L500" s="25"/>
      <c r="M500" s="25"/>
    </row>
    <row r="501" spans="8:13" ht="15.75" customHeight="1" x14ac:dyDescent="0.25">
      <c r="H501" s="25"/>
      <c r="I501" s="25"/>
      <c r="J501" s="25"/>
      <c r="K501" s="25"/>
      <c r="L501" s="25"/>
      <c r="M501" s="25"/>
    </row>
    <row r="502" spans="8:13" ht="15.75" customHeight="1" x14ac:dyDescent="0.25">
      <c r="H502" s="25"/>
      <c r="I502" s="25"/>
      <c r="J502" s="25"/>
      <c r="K502" s="25"/>
      <c r="L502" s="25"/>
      <c r="M502" s="25"/>
    </row>
    <row r="503" spans="8:13" ht="15.75" customHeight="1" x14ac:dyDescent="0.25">
      <c r="H503" s="25"/>
      <c r="I503" s="25"/>
      <c r="J503" s="25"/>
      <c r="K503" s="25"/>
      <c r="L503" s="25"/>
      <c r="M503" s="25"/>
    </row>
    <row r="504" spans="8:13" ht="15.75" customHeight="1" x14ac:dyDescent="0.25">
      <c r="H504" s="25"/>
      <c r="I504" s="25"/>
      <c r="J504" s="25"/>
      <c r="K504" s="25"/>
      <c r="L504" s="25"/>
      <c r="M504" s="25"/>
    </row>
    <row r="505" spans="8:13" ht="15.75" customHeight="1" x14ac:dyDescent="0.25">
      <c r="H505" s="25"/>
      <c r="I505" s="25"/>
      <c r="J505" s="25"/>
      <c r="K505" s="25"/>
      <c r="L505" s="25"/>
      <c r="M505" s="25"/>
    </row>
    <row r="506" spans="8:13" ht="15.75" customHeight="1" x14ac:dyDescent="0.25">
      <c r="H506" s="25"/>
      <c r="I506" s="25"/>
      <c r="J506" s="25"/>
      <c r="K506" s="25"/>
      <c r="L506" s="25"/>
      <c r="M506" s="25"/>
    </row>
    <row r="507" spans="8:13" ht="15.75" customHeight="1" x14ac:dyDescent="0.25">
      <c r="H507" s="25"/>
      <c r="I507" s="25"/>
      <c r="J507" s="25"/>
      <c r="K507" s="25"/>
      <c r="L507" s="25"/>
      <c r="M507" s="25"/>
    </row>
    <row r="508" spans="8:13" ht="15.75" customHeight="1" x14ac:dyDescent="0.25">
      <c r="H508" s="25"/>
      <c r="I508" s="25"/>
      <c r="J508" s="25"/>
      <c r="K508" s="25"/>
      <c r="L508" s="25"/>
      <c r="M508" s="25"/>
    </row>
    <row r="509" spans="8:13" ht="15.75" customHeight="1" x14ac:dyDescent="0.25">
      <c r="H509" s="25"/>
      <c r="I509" s="25"/>
      <c r="J509" s="25"/>
      <c r="K509" s="25"/>
      <c r="L509" s="25"/>
      <c r="M509" s="25"/>
    </row>
    <row r="510" spans="8:13" ht="15.75" customHeight="1" x14ac:dyDescent="0.25">
      <c r="H510" s="25"/>
      <c r="I510" s="25"/>
      <c r="J510" s="25"/>
      <c r="K510" s="25"/>
      <c r="L510" s="25"/>
      <c r="M510" s="25"/>
    </row>
    <row r="511" spans="8:13" ht="15.75" customHeight="1" x14ac:dyDescent="0.25">
      <c r="H511" s="25"/>
      <c r="I511" s="25"/>
      <c r="J511" s="25"/>
      <c r="K511" s="25"/>
      <c r="L511" s="25"/>
      <c r="M511" s="25"/>
    </row>
    <row r="512" spans="8:13" ht="15.75" customHeight="1" x14ac:dyDescent="0.25">
      <c r="H512" s="25"/>
      <c r="I512" s="25"/>
      <c r="J512" s="25"/>
      <c r="K512" s="25"/>
      <c r="L512" s="25"/>
      <c r="M512" s="25"/>
    </row>
    <row r="513" spans="8:13" ht="15.75" customHeight="1" x14ac:dyDescent="0.25">
      <c r="H513" s="25"/>
      <c r="I513" s="25"/>
      <c r="J513" s="25"/>
      <c r="K513" s="25"/>
      <c r="L513" s="25"/>
      <c r="M513" s="25"/>
    </row>
    <row r="514" spans="8:13" ht="15.75" customHeight="1" x14ac:dyDescent="0.25">
      <c r="H514" s="25"/>
      <c r="I514" s="25"/>
      <c r="J514" s="25"/>
      <c r="K514" s="25"/>
      <c r="L514" s="25"/>
      <c r="M514" s="25"/>
    </row>
    <row r="515" spans="8:13" ht="15.75" customHeight="1" x14ac:dyDescent="0.25">
      <c r="H515" s="25"/>
      <c r="I515" s="25"/>
      <c r="J515" s="25"/>
      <c r="K515" s="25"/>
      <c r="L515" s="25"/>
      <c r="M515" s="25"/>
    </row>
    <row r="516" spans="8:13" ht="15.75" customHeight="1" x14ac:dyDescent="0.25">
      <c r="H516" s="25"/>
      <c r="I516" s="25"/>
      <c r="J516" s="25"/>
      <c r="K516" s="25"/>
      <c r="L516" s="25"/>
      <c r="M516" s="25"/>
    </row>
    <row r="517" spans="8:13" ht="15.75" customHeight="1" x14ac:dyDescent="0.25">
      <c r="H517" s="25"/>
      <c r="I517" s="25"/>
      <c r="J517" s="25"/>
      <c r="K517" s="25"/>
      <c r="L517" s="25"/>
      <c r="M517" s="25"/>
    </row>
    <row r="518" spans="8:13" ht="15.75" customHeight="1" x14ac:dyDescent="0.25">
      <c r="H518" s="25"/>
      <c r="I518" s="25"/>
      <c r="J518" s="25"/>
      <c r="K518" s="25"/>
      <c r="L518" s="25"/>
      <c r="M518" s="25"/>
    </row>
    <row r="519" spans="8:13" ht="15.75" customHeight="1" x14ac:dyDescent="0.25">
      <c r="H519" s="25"/>
      <c r="I519" s="25"/>
      <c r="J519" s="25"/>
      <c r="K519" s="25"/>
      <c r="L519" s="25"/>
      <c r="M519" s="25"/>
    </row>
    <row r="520" spans="8:13" ht="15.75" customHeight="1" x14ac:dyDescent="0.25">
      <c r="H520" s="25"/>
      <c r="I520" s="25"/>
      <c r="J520" s="25"/>
      <c r="K520" s="25"/>
      <c r="L520" s="25"/>
      <c r="M520" s="25"/>
    </row>
    <row r="521" spans="8:13" ht="15.75" customHeight="1" x14ac:dyDescent="0.25">
      <c r="H521" s="25"/>
      <c r="I521" s="25"/>
      <c r="J521" s="25"/>
      <c r="K521" s="25"/>
      <c r="L521" s="25"/>
      <c r="M521" s="25"/>
    </row>
    <row r="522" spans="8:13" ht="15.75" customHeight="1" x14ac:dyDescent="0.25">
      <c r="H522" s="25"/>
      <c r="I522" s="25"/>
      <c r="J522" s="25"/>
      <c r="K522" s="25"/>
      <c r="L522" s="25"/>
      <c r="M522" s="25"/>
    </row>
    <row r="523" spans="8:13" ht="15.75" customHeight="1" x14ac:dyDescent="0.25">
      <c r="H523" s="25"/>
      <c r="I523" s="25"/>
      <c r="J523" s="25"/>
      <c r="K523" s="25"/>
      <c r="L523" s="25"/>
      <c r="M523" s="25"/>
    </row>
    <row r="524" spans="8:13" ht="15.75" customHeight="1" x14ac:dyDescent="0.25">
      <c r="H524" s="25"/>
      <c r="I524" s="25"/>
      <c r="J524" s="25"/>
      <c r="K524" s="25"/>
      <c r="L524" s="25"/>
      <c r="M524" s="25"/>
    </row>
    <row r="525" spans="8:13" ht="15.75" customHeight="1" x14ac:dyDescent="0.25">
      <c r="H525" s="25"/>
      <c r="I525" s="25"/>
      <c r="J525" s="25"/>
      <c r="K525" s="25"/>
      <c r="L525" s="25"/>
      <c r="M525" s="25"/>
    </row>
    <row r="526" spans="8:13" ht="15.75" customHeight="1" x14ac:dyDescent="0.25">
      <c r="H526" s="25"/>
      <c r="I526" s="25"/>
      <c r="J526" s="25"/>
      <c r="K526" s="25"/>
      <c r="L526" s="25"/>
      <c r="M526" s="25"/>
    </row>
    <row r="527" spans="8:13" ht="15.75" customHeight="1" x14ac:dyDescent="0.25">
      <c r="H527" s="25"/>
      <c r="I527" s="25"/>
      <c r="J527" s="25"/>
      <c r="K527" s="25"/>
      <c r="L527" s="25"/>
      <c r="M527" s="25"/>
    </row>
    <row r="528" spans="8:13" ht="15.75" customHeight="1" x14ac:dyDescent="0.25">
      <c r="H528" s="25"/>
      <c r="I528" s="25"/>
      <c r="J528" s="25"/>
      <c r="K528" s="25"/>
      <c r="L528" s="25"/>
      <c r="M528" s="25"/>
    </row>
    <row r="529" spans="8:13" ht="15.75" customHeight="1" x14ac:dyDescent="0.25">
      <c r="H529" s="25"/>
      <c r="I529" s="25"/>
      <c r="J529" s="25"/>
      <c r="K529" s="25"/>
      <c r="L529" s="25"/>
      <c r="M529" s="25"/>
    </row>
    <row r="530" spans="8:13" ht="15.75" customHeight="1" x14ac:dyDescent="0.25">
      <c r="H530" s="25"/>
      <c r="I530" s="25"/>
      <c r="J530" s="25"/>
      <c r="K530" s="25"/>
      <c r="L530" s="25"/>
      <c r="M530" s="25"/>
    </row>
    <row r="531" spans="8:13" ht="15.75" customHeight="1" x14ac:dyDescent="0.25">
      <c r="H531" s="25"/>
      <c r="I531" s="25"/>
      <c r="J531" s="25"/>
      <c r="K531" s="25"/>
      <c r="L531" s="25"/>
      <c r="M531" s="25"/>
    </row>
    <row r="532" spans="8:13" ht="15.75" customHeight="1" x14ac:dyDescent="0.25">
      <c r="H532" s="25"/>
      <c r="I532" s="25"/>
      <c r="J532" s="25"/>
      <c r="K532" s="25"/>
      <c r="L532" s="25"/>
      <c r="M532" s="25"/>
    </row>
    <row r="533" spans="8:13" ht="15.75" customHeight="1" x14ac:dyDescent="0.25">
      <c r="H533" s="25"/>
      <c r="I533" s="25"/>
      <c r="J533" s="25"/>
      <c r="K533" s="25"/>
      <c r="L533" s="25"/>
      <c r="M533" s="25"/>
    </row>
    <row r="534" spans="8:13" ht="15.75" customHeight="1" x14ac:dyDescent="0.25">
      <c r="H534" s="25"/>
      <c r="I534" s="25"/>
      <c r="J534" s="25"/>
      <c r="K534" s="25"/>
      <c r="L534" s="25"/>
      <c r="M534" s="25"/>
    </row>
    <row r="535" spans="8:13" ht="15.75" customHeight="1" x14ac:dyDescent="0.25">
      <c r="H535" s="25"/>
      <c r="I535" s="25"/>
      <c r="J535" s="25"/>
      <c r="K535" s="25"/>
      <c r="L535" s="25"/>
      <c r="M535" s="25"/>
    </row>
    <row r="536" spans="8:13" ht="15.75" customHeight="1" x14ac:dyDescent="0.25">
      <c r="H536" s="25"/>
      <c r="I536" s="25"/>
      <c r="J536" s="25"/>
      <c r="K536" s="25"/>
      <c r="L536" s="25"/>
      <c r="M536" s="25"/>
    </row>
    <row r="537" spans="8:13" ht="15.75" customHeight="1" x14ac:dyDescent="0.25">
      <c r="H537" s="25"/>
      <c r="I537" s="25"/>
      <c r="J537" s="25"/>
      <c r="K537" s="25"/>
      <c r="L537" s="25"/>
      <c r="M537" s="25"/>
    </row>
    <row r="538" spans="8:13" ht="15.75" customHeight="1" x14ac:dyDescent="0.25">
      <c r="H538" s="25"/>
      <c r="I538" s="25"/>
      <c r="J538" s="25"/>
      <c r="K538" s="25"/>
      <c r="L538" s="25"/>
      <c r="M538" s="25"/>
    </row>
    <row r="539" spans="8:13" ht="15.75" customHeight="1" x14ac:dyDescent="0.25">
      <c r="H539" s="25"/>
      <c r="I539" s="25"/>
      <c r="J539" s="25"/>
      <c r="K539" s="25"/>
      <c r="L539" s="25"/>
      <c r="M539" s="25"/>
    </row>
    <row r="540" spans="8:13" ht="15.75" customHeight="1" x14ac:dyDescent="0.25">
      <c r="H540" s="25"/>
      <c r="I540" s="25"/>
      <c r="J540" s="25"/>
      <c r="K540" s="25"/>
      <c r="L540" s="25"/>
      <c r="M540" s="25"/>
    </row>
    <row r="541" spans="8:13" ht="15.75" customHeight="1" x14ac:dyDescent="0.25">
      <c r="H541" s="25"/>
      <c r="I541" s="25"/>
      <c r="J541" s="25"/>
      <c r="K541" s="25"/>
      <c r="L541" s="25"/>
      <c r="M541" s="25"/>
    </row>
    <row r="542" spans="8:13" ht="15.75" customHeight="1" x14ac:dyDescent="0.25">
      <c r="H542" s="25"/>
      <c r="I542" s="25"/>
      <c r="J542" s="25"/>
      <c r="K542" s="25"/>
      <c r="L542" s="25"/>
      <c r="M542" s="25"/>
    </row>
    <row r="543" spans="8:13" ht="15.75" customHeight="1" x14ac:dyDescent="0.25">
      <c r="H543" s="25"/>
      <c r="I543" s="25"/>
      <c r="J543" s="25"/>
      <c r="K543" s="25"/>
      <c r="L543" s="25"/>
      <c r="M543" s="25"/>
    </row>
    <row r="544" spans="8:13" ht="15.75" customHeight="1" x14ac:dyDescent="0.25">
      <c r="H544" s="25"/>
      <c r="I544" s="25"/>
      <c r="J544" s="25"/>
      <c r="K544" s="25"/>
      <c r="L544" s="25"/>
      <c r="M544" s="25"/>
    </row>
    <row r="545" spans="8:13" ht="15.75" customHeight="1" x14ac:dyDescent="0.25">
      <c r="H545" s="25"/>
      <c r="I545" s="25"/>
      <c r="J545" s="25"/>
      <c r="K545" s="25"/>
      <c r="L545" s="25"/>
      <c r="M545" s="25"/>
    </row>
    <row r="546" spans="8:13" ht="15.75" customHeight="1" x14ac:dyDescent="0.25">
      <c r="H546" s="25"/>
      <c r="I546" s="25"/>
      <c r="J546" s="25"/>
      <c r="K546" s="25"/>
      <c r="L546" s="25"/>
      <c r="M546" s="25"/>
    </row>
    <row r="547" spans="8:13" ht="15.75" customHeight="1" x14ac:dyDescent="0.25">
      <c r="H547" s="25"/>
      <c r="I547" s="25"/>
      <c r="J547" s="25"/>
      <c r="K547" s="25"/>
      <c r="L547" s="25"/>
      <c r="M547" s="25"/>
    </row>
    <row r="548" spans="8:13" ht="15.75" customHeight="1" x14ac:dyDescent="0.25">
      <c r="H548" s="25"/>
      <c r="I548" s="25"/>
      <c r="J548" s="25"/>
      <c r="K548" s="25"/>
      <c r="L548" s="25"/>
      <c r="M548" s="25"/>
    </row>
    <row r="549" spans="8:13" ht="15.75" customHeight="1" x14ac:dyDescent="0.25">
      <c r="H549" s="25"/>
      <c r="I549" s="25"/>
      <c r="J549" s="25"/>
      <c r="K549" s="25"/>
      <c r="L549" s="25"/>
      <c r="M549" s="25"/>
    </row>
    <row r="550" spans="8:13" ht="15.75" customHeight="1" x14ac:dyDescent="0.25">
      <c r="H550" s="25"/>
      <c r="I550" s="25"/>
      <c r="J550" s="25"/>
      <c r="K550" s="25"/>
      <c r="L550" s="25"/>
      <c r="M550" s="25"/>
    </row>
    <row r="551" spans="8:13" ht="15.75" customHeight="1" x14ac:dyDescent="0.25">
      <c r="H551" s="25"/>
      <c r="I551" s="25"/>
      <c r="J551" s="25"/>
      <c r="K551" s="25"/>
      <c r="L551" s="25"/>
      <c r="M551" s="25"/>
    </row>
    <row r="552" spans="8:13" ht="15.75" customHeight="1" x14ac:dyDescent="0.25">
      <c r="H552" s="25"/>
      <c r="I552" s="25"/>
      <c r="J552" s="25"/>
      <c r="K552" s="25"/>
      <c r="L552" s="25"/>
      <c r="M552" s="25"/>
    </row>
    <row r="553" spans="8:13" ht="15.75" customHeight="1" x14ac:dyDescent="0.25">
      <c r="H553" s="25"/>
      <c r="I553" s="25"/>
      <c r="J553" s="25"/>
      <c r="K553" s="25"/>
      <c r="L553" s="25"/>
      <c r="M553" s="25"/>
    </row>
    <row r="554" spans="8:13" ht="15.75" customHeight="1" x14ac:dyDescent="0.25">
      <c r="H554" s="25"/>
      <c r="I554" s="25"/>
      <c r="J554" s="25"/>
      <c r="K554" s="25"/>
      <c r="L554" s="25"/>
      <c r="M554" s="25"/>
    </row>
    <row r="555" spans="8:13" ht="15.75" customHeight="1" x14ac:dyDescent="0.25">
      <c r="H555" s="25"/>
      <c r="I555" s="25"/>
      <c r="J555" s="25"/>
      <c r="K555" s="25"/>
      <c r="L555" s="25"/>
      <c r="M555" s="25"/>
    </row>
    <row r="556" spans="8:13" ht="15.75" customHeight="1" x14ac:dyDescent="0.25">
      <c r="H556" s="25"/>
      <c r="I556" s="25"/>
      <c r="J556" s="25"/>
      <c r="K556" s="25"/>
      <c r="L556" s="25"/>
      <c r="M556" s="25"/>
    </row>
    <row r="557" spans="8:13" ht="15.75" customHeight="1" x14ac:dyDescent="0.25">
      <c r="H557" s="25"/>
      <c r="I557" s="25"/>
      <c r="J557" s="25"/>
      <c r="K557" s="25"/>
      <c r="L557" s="25"/>
      <c r="M557" s="25"/>
    </row>
    <row r="558" spans="8:13" ht="15.75" customHeight="1" x14ac:dyDescent="0.25">
      <c r="H558" s="25"/>
      <c r="I558" s="25"/>
      <c r="J558" s="25"/>
      <c r="K558" s="25"/>
      <c r="L558" s="25"/>
      <c r="M558" s="25"/>
    </row>
    <row r="559" spans="8:13" ht="15.75" customHeight="1" x14ac:dyDescent="0.25">
      <c r="H559" s="25"/>
      <c r="I559" s="25"/>
      <c r="J559" s="25"/>
      <c r="K559" s="25"/>
      <c r="L559" s="25"/>
      <c r="M559" s="25"/>
    </row>
    <row r="560" spans="8:13" ht="15.75" customHeight="1" x14ac:dyDescent="0.25">
      <c r="H560" s="25"/>
      <c r="I560" s="25"/>
      <c r="J560" s="25"/>
      <c r="K560" s="25"/>
      <c r="L560" s="25"/>
      <c r="M560" s="25"/>
    </row>
    <row r="561" spans="8:13" ht="15.75" customHeight="1" x14ac:dyDescent="0.25">
      <c r="H561" s="25"/>
      <c r="I561" s="25"/>
      <c r="J561" s="25"/>
      <c r="K561" s="25"/>
      <c r="L561" s="25"/>
      <c r="M561" s="25"/>
    </row>
    <row r="562" spans="8:13" ht="15.75" customHeight="1" x14ac:dyDescent="0.25">
      <c r="H562" s="25"/>
      <c r="I562" s="25"/>
      <c r="J562" s="25"/>
      <c r="K562" s="25"/>
      <c r="L562" s="25"/>
      <c r="M562" s="25"/>
    </row>
    <row r="563" spans="8:13" ht="15.75" customHeight="1" x14ac:dyDescent="0.25">
      <c r="H563" s="25"/>
      <c r="I563" s="25"/>
      <c r="J563" s="25"/>
      <c r="K563" s="25"/>
      <c r="L563" s="25"/>
      <c r="M563" s="25"/>
    </row>
    <row r="564" spans="8:13" ht="15.75" customHeight="1" x14ac:dyDescent="0.25">
      <c r="H564" s="25"/>
      <c r="I564" s="25"/>
      <c r="J564" s="25"/>
      <c r="K564" s="25"/>
      <c r="L564" s="25"/>
      <c r="M564" s="25"/>
    </row>
    <row r="565" spans="8:13" ht="15.75" customHeight="1" x14ac:dyDescent="0.25">
      <c r="H565" s="25"/>
      <c r="I565" s="25"/>
      <c r="J565" s="25"/>
      <c r="K565" s="25"/>
      <c r="L565" s="25"/>
      <c r="M565" s="25"/>
    </row>
    <row r="566" spans="8:13" ht="15.75" customHeight="1" x14ac:dyDescent="0.25">
      <c r="H566" s="25"/>
      <c r="I566" s="25"/>
      <c r="J566" s="25"/>
      <c r="K566" s="25"/>
      <c r="L566" s="25"/>
      <c r="M566" s="25"/>
    </row>
    <row r="567" spans="8:13" ht="15.75" customHeight="1" x14ac:dyDescent="0.25">
      <c r="H567" s="25"/>
      <c r="I567" s="25"/>
      <c r="J567" s="25"/>
      <c r="K567" s="25"/>
      <c r="L567" s="25"/>
      <c r="M567" s="25"/>
    </row>
    <row r="568" spans="8:13" ht="15.75" customHeight="1" x14ac:dyDescent="0.25">
      <c r="H568" s="25"/>
      <c r="I568" s="25"/>
      <c r="J568" s="25"/>
      <c r="K568" s="25"/>
      <c r="L568" s="25"/>
      <c r="M568" s="25"/>
    </row>
    <row r="569" spans="8:13" ht="15.75" customHeight="1" x14ac:dyDescent="0.25">
      <c r="H569" s="25"/>
      <c r="I569" s="25"/>
      <c r="J569" s="25"/>
      <c r="K569" s="25"/>
      <c r="L569" s="25"/>
      <c r="M569" s="25"/>
    </row>
    <row r="570" spans="8:13" ht="15.75" customHeight="1" x14ac:dyDescent="0.25">
      <c r="H570" s="25"/>
      <c r="I570" s="25"/>
      <c r="J570" s="25"/>
      <c r="K570" s="25"/>
      <c r="L570" s="25"/>
      <c r="M570" s="25"/>
    </row>
    <row r="571" spans="8:13" ht="15.75" customHeight="1" x14ac:dyDescent="0.25">
      <c r="H571" s="25"/>
      <c r="I571" s="25"/>
      <c r="J571" s="25"/>
      <c r="K571" s="25"/>
      <c r="L571" s="25"/>
      <c r="M571" s="25"/>
    </row>
    <row r="572" spans="8:13" ht="15.75" customHeight="1" x14ac:dyDescent="0.25">
      <c r="H572" s="25"/>
      <c r="I572" s="25"/>
      <c r="J572" s="25"/>
      <c r="K572" s="25"/>
      <c r="L572" s="25"/>
      <c r="M572" s="25"/>
    </row>
    <row r="573" spans="8:13" ht="15.75" customHeight="1" x14ac:dyDescent="0.25">
      <c r="H573" s="25"/>
      <c r="I573" s="25"/>
      <c r="J573" s="25"/>
      <c r="K573" s="25"/>
      <c r="L573" s="25"/>
      <c r="M573" s="25"/>
    </row>
    <row r="574" spans="8:13" ht="15.75" customHeight="1" x14ac:dyDescent="0.25">
      <c r="H574" s="25"/>
      <c r="I574" s="25"/>
      <c r="J574" s="25"/>
      <c r="K574" s="25"/>
      <c r="L574" s="25"/>
      <c r="M574" s="25"/>
    </row>
    <row r="575" spans="8:13" ht="15.75" customHeight="1" x14ac:dyDescent="0.25">
      <c r="H575" s="25"/>
      <c r="I575" s="25"/>
      <c r="J575" s="25"/>
      <c r="K575" s="25"/>
      <c r="L575" s="25"/>
      <c r="M575" s="25"/>
    </row>
    <row r="576" spans="8:13" ht="15.75" customHeight="1" x14ac:dyDescent="0.25">
      <c r="H576" s="25"/>
      <c r="I576" s="25"/>
      <c r="J576" s="25"/>
      <c r="K576" s="25"/>
      <c r="L576" s="25"/>
      <c r="M576" s="25"/>
    </row>
    <row r="577" spans="8:13" ht="15.75" customHeight="1" x14ac:dyDescent="0.25">
      <c r="H577" s="25"/>
      <c r="I577" s="25"/>
      <c r="J577" s="25"/>
      <c r="K577" s="25"/>
      <c r="L577" s="25"/>
      <c r="M577" s="25"/>
    </row>
    <row r="578" spans="8:13" ht="15.75" customHeight="1" x14ac:dyDescent="0.25">
      <c r="H578" s="25"/>
      <c r="I578" s="25"/>
      <c r="J578" s="25"/>
      <c r="K578" s="25"/>
      <c r="L578" s="25"/>
      <c r="M578" s="25"/>
    </row>
    <row r="579" spans="8:13" ht="15.75" customHeight="1" x14ac:dyDescent="0.25">
      <c r="H579" s="25"/>
      <c r="I579" s="25"/>
      <c r="J579" s="25"/>
      <c r="K579" s="25"/>
      <c r="L579" s="25"/>
      <c r="M579" s="25"/>
    </row>
    <row r="580" spans="8:13" ht="15.75" customHeight="1" x14ac:dyDescent="0.25">
      <c r="H580" s="25"/>
      <c r="I580" s="25"/>
      <c r="J580" s="25"/>
      <c r="K580" s="25"/>
      <c r="L580" s="25"/>
      <c r="M580" s="25"/>
    </row>
    <row r="581" spans="8:13" ht="15.75" customHeight="1" x14ac:dyDescent="0.25">
      <c r="H581" s="25"/>
      <c r="I581" s="25"/>
      <c r="J581" s="25"/>
      <c r="K581" s="25"/>
      <c r="L581" s="25"/>
      <c r="M581" s="25"/>
    </row>
    <row r="582" spans="8:13" ht="15.75" customHeight="1" x14ac:dyDescent="0.25">
      <c r="H582" s="25"/>
      <c r="I582" s="25"/>
      <c r="J582" s="25"/>
      <c r="K582" s="25"/>
      <c r="L582" s="25"/>
      <c r="M582" s="25"/>
    </row>
    <row r="583" spans="8:13" ht="15.75" customHeight="1" x14ac:dyDescent="0.25">
      <c r="H583" s="25"/>
      <c r="I583" s="25"/>
      <c r="J583" s="25"/>
      <c r="K583" s="25"/>
      <c r="L583" s="25"/>
      <c r="M583" s="25"/>
    </row>
    <row r="584" spans="8:13" ht="15.75" customHeight="1" x14ac:dyDescent="0.25">
      <c r="H584" s="25"/>
      <c r="I584" s="25"/>
      <c r="J584" s="25"/>
      <c r="K584" s="25"/>
      <c r="L584" s="25"/>
      <c r="M584" s="25"/>
    </row>
    <row r="585" spans="8:13" ht="15.75" customHeight="1" x14ac:dyDescent="0.25">
      <c r="H585" s="25"/>
      <c r="I585" s="25"/>
      <c r="J585" s="25"/>
      <c r="K585" s="25"/>
      <c r="L585" s="25"/>
      <c r="M585" s="25"/>
    </row>
    <row r="586" spans="8:13" ht="15.75" customHeight="1" x14ac:dyDescent="0.25">
      <c r="H586" s="25"/>
      <c r="I586" s="25"/>
      <c r="J586" s="25"/>
      <c r="K586" s="25"/>
      <c r="L586" s="25"/>
      <c r="M586" s="25"/>
    </row>
    <row r="587" spans="8:13" ht="15.75" customHeight="1" x14ac:dyDescent="0.25">
      <c r="H587" s="25"/>
      <c r="I587" s="25"/>
      <c r="J587" s="25"/>
      <c r="K587" s="25"/>
      <c r="L587" s="25"/>
      <c r="M587" s="25"/>
    </row>
    <row r="588" spans="8:13" ht="15.75" customHeight="1" x14ac:dyDescent="0.25">
      <c r="H588" s="25"/>
      <c r="I588" s="25"/>
      <c r="J588" s="25"/>
      <c r="K588" s="25"/>
      <c r="L588" s="25"/>
      <c r="M588" s="25"/>
    </row>
    <row r="589" spans="8:13" ht="15.75" customHeight="1" x14ac:dyDescent="0.25">
      <c r="H589" s="25"/>
      <c r="I589" s="25"/>
      <c r="J589" s="25"/>
      <c r="K589" s="25"/>
      <c r="L589" s="25"/>
      <c r="M589" s="25"/>
    </row>
    <row r="590" spans="8:13" ht="15.75" customHeight="1" x14ac:dyDescent="0.25">
      <c r="H590" s="25"/>
      <c r="I590" s="25"/>
      <c r="J590" s="25"/>
      <c r="K590" s="25"/>
      <c r="L590" s="25"/>
      <c r="M590" s="25"/>
    </row>
    <row r="591" spans="8:13" ht="15.75" customHeight="1" x14ac:dyDescent="0.25">
      <c r="H591" s="25"/>
      <c r="I591" s="25"/>
      <c r="J591" s="25"/>
      <c r="K591" s="25"/>
      <c r="L591" s="25"/>
      <c r="M591" s="25"/>
    </row>
    <row r="592" spans="8:13" ht="15.75" customHeight="1" x14ac:dyDescent="0.25">
      <c r="H592" s="25"/>
      <c r="I592" s="25"/>
      <c r="J592" s="25"/>
      <c r="K592" s="25"/>
      <c r="L592" s="25"/>
      <c r="M592" s="25"/>
    </row>
    <row r="593" spans="8:13" ht="15.75" customHeight="1" x14ac:dyDescent="0.25">
      <c r="H593" s="25"/>
      <c r="I593" s="25"/>
      <c r="J593" s="25"/>
      <c r="K593" s="25"/>
      <c r="L593" s="25"/>
      <c r="M593" s="25"/>
    </row>
    <row r="594" spans="8:13" ht="15.75" customHeight="1" x14ac:dyDescent="0.25">
      <c r="H594" s="25"/>
      <c r="I594" s="25"/>
      <c r="J594" s="25"/>
      <c r="K594" s="25"/>
      <c r="L594" s="25"/>
      <c r="M594" s="25"/>
    </row>
    <row r="595" spans="8:13" ht="15.75" customHeight="1" x14ac:dyDescent="0.25">
      <c r="H595" s="25"/>
      <c r="I595" s="25"/>
      <c r="J595" s="25"/>
      <c r="K595" s="25"/>
      <c r="L595" s="25"/>
      <c r="M595" s="25"/>
    </row>
    <row r="596" spans="8:13" ht="15.75" customHeight="1" x14ac:dyDescent="0.25">
      <c r="H596" s="25"/>
      <c r="I596" s="25"/>
      <c r="J596" s="25"/>
      <c r="K596" s="25"/>
      <c r="L596" s="25"/>
      <c r="M596" s="25"/>
    </row>
    <row r="597" spans="8:13" ht="15.75" customHeight="1" x14ac:dyDescent="0.25">
      <c r="H597" s="25"/>
      <c r="I597" s="25"/>
      <c r="J597" s="25"/>
      <c r="K597" s="25"/>
      <c r="L597" s="25"/>
      <c r="M597" s="25"/>
    </row>
    <row r="598" spans="8:13" ht="15.75" customHeight="1" x14ac:dyDescent="0.25">
      <c r="H598" s="25"/>
      <c r="I598" s="25"/>
      <c r="J598" s="25"/>
      <c r="K598" s="25"/>
      <c r="L598" s="25"/>
      <c r="M598" s="25"/>
    </row>
    <row r="599" spans="8:13" ht="15.75" customHeight="1" x14ac:dyDescent="0.25">
      <c r="H599" s="25"/>
      <c r="I599" s="25"/>
      <c r="J599" s="25"/>
      <c r="K599" s="25"/>
      <c r="L599" s="25"/>
      <c r="M599" s="25"/>
    </row>
    <row r="600" spans="8:13" ht="15.75" customHeight="1" x14ac:dyDescent="0.25">
      <c r="H600" s="25"/>
      <c r="I600" s="25"/>
      <c r="J600" s="25"/>
      <c r="K600" s="25"/>
      <c r="L600" s="25"/>
      <c r="M600" s="25"/>
    </row>
    <row r="601" spans="8:13" ht="15.75" customHeight="1" x14ac:dyDescent="0.25">
      <c r="H601" s="25"/>
      <c r="I601" s="25"/>
      <c r="J601" s="25"/>
      <c r="K601" s="25"/>
      <c r="L601" s="25"/>
      <c r="M601" s="25"/>
    </row>
    <row r="602" spans="8:13" ht="15.75" customHeight="1" x14ac:dyDescent="0.25">
      <c r="H602" s="25"/>
      <c r="I602" s="25"/>
      <c r="J602" s="25"/>
      <c r="K602" s="25"/>
      <c r="L602" s="25"/>
      <c r="M602" s="25"/>
    </row>
    <row r="603" spans="8:13" ht="15.75" customHeight="1" x14ac:dyDescent="0.25">
      <c r="H603" s="25"/>
      <c r="I603" s="25"/>
      <c r="J603" s="25"/>
      <c r="K603" s="25"/>
      <c r="L603" s="25"/>
      <c r="M603" s="25"/>
    </row>
    <row r="604" spans="8:13" ht="15.75" customHeight="1" x14ac:dyDescent="0.25">
      <c r="H604" s="25"/>
      <c r="I604" s="25"/>
      <c r="J604" s="25"/>
      <c r="K604" s="25"/>
      <c r="L604" s="25"/>
      <c r="M604" s="25"/>
    </row>
    <row r="605" spans="8:13" ht="15.75" customHeight="1" x14ac:dyDescent="0.25">
      <c r="H605" s="25"/>
      <c r="I605" s="25"/>
      <c r="J605" s="25"/>
      <c r="K605" s="25"/>
      <c r="L605" s="25"/>
      <c r="M605" s="25"/>
    </row>
    <row r="606" spans="8:13" ht="15.75" customHeight="1" x14ac:dyDescent="0.25">
      <c r="H606" s="25"/>
      <c r="I606" s="25"/>
      <c r="J606" s="25"/>
      <c r="K606" s="25"/>
      <c r="L606" s="25"/>
      <c r="M606" s="25"/>
    </row>
    <row r="607" spans="8:13" ht="15.75" customHeight="1" x14ac:dyDescent="0.25">
      <c r="H607" s="25"/>
      <c r="I607" s="25"/>
      <c r="J607" s="25"/>
      <c r="K607" s="25"/>
      <c r="L607" s="25"/>
      <c r="M607" s="25"/>
    </row>
    <row r="608" spans="8:13" ht="15.75" customHeight="1" x14ac:dyDescent="0.25">
      <c r="H608" s="25"/>
      <c r="I608" s="25"/>
      <c r="J608" s="25"/>
      <c r="K608" s="25"/>
      <c r="L608" s="25"/>
      <c r="M608" s="25"/>
    </row>
    <row r="609" spans="8:13" ht="15.75" customHeight="1" x14ac:dyDescent="0.25">
      <c r="H609" s="25"/>
      <c r="I609" s="25"/>
      <c r="J609" s="25"/>
      <c r="K609" s="25"/>
      <c r="L609" s="25"/>
      <c r="M609" s="25"/>
    </row>
    <row r="610" spans="8:13" ht="15.75" customHeight="1" x14ac:dyDescent="0.25">
      <c r="H610" s="25"/>
      <c r="I610" s="25"/>
      <c r="J610" s="25"/>
      <c r="K610" s="25"/>
      <c r="L610" s="25"/>
      <c r="M610" s="25"/>
    </row>
    <row r="611" spans="8:13" ht="15.75" customHeight="1" x14ac:dyDescent="0.25">
      <c r="H611" s="25"/>
      <c r="I611" s="25"/>
      <c r="J611" s="25"/>
      <c r="K611" s="25"/>
      <c r="L611" s="25"/>
      <c r="M611" s="25"/>
    </row>
    <row r="612" spans="8:13" ht="15.75" customHeight="1" x14ac:dyDescent="0.25">
      <c r="H612" s="25"/>
      <c r="I612" s="25"/>
      <c r="J612" s="25"/>
      <c r="K612" s="25"/>
      <c r="L612" s="25"/>
      <c r="M612" s="25"/>
    </row>
    <row r="613" spans="8:13" ht="15.75" customHeight="1" x14ac:dyDescent="0.25">
      <c r="H613" s="25"/>
      <c r="I613" s="25"/>
      <c r="J613" s="25"/>
      <c r="K613" s="25"/>
      <c r="L613" s="25"/>
      <c r="M613" s="25"/>
    </row>
    <row r="614" spans="8:13" ht="15.75" customHeight="1" x14ac:dyDescent="0.25">
      <c r="H614" s="25"/>
      <c r="I614" s="25"/>
      <c r="J614" s="25"/>
      <c r="K614" s="25"/>
      <c r="L614" s="25"/>
      <c r="M614" s="25"/>
    </row>
    <row r="615" spans="8:13" ht="15.75" customHeight="1" x14ac:dyDescent="0.25">
      <c r="H615" s="25"/>
      <c r="I615" s="25"/>
      <c r="J615" s="25"/>
      <c r="K615" s="25"/>
      <c r="L615" s="25"/>
      <c r="M615" s="25"/>
    </row>
    <row r="616" spans="8:13" ht="15.75" customHeight="1" x14ac:dyDescent="0.25">
      <c r="H616" s="25"/>
      <c r="I616" s="25"/>
      <c r="J616" s="25"/>
      <c r="K616" s="25"/>
      <c r="L616" s="25"/>
      <c r="M616" s="25"/>
    </row>
    <row r="617" spans="8:13" ht="15.75" customHeight="1" x14ac:dyDescent="0.25">
      <c r="H617" s="25"/>
      <c r="I617" s="25"/>
      <c r="J617" s="25"/>
      <c r="K617" s="25"/>
      <c r="L617" s="25"/>
      <c r="M617" s="25"/>
    </row>
    <row r="618" spans="8:13" ht="15.75" customHeight="1" x14ac:dyDescent="0.25">
      <c r="H618" s="25"/>
      <c r="I618" s="25"/>
      <c r="J618" s="25"/>
      <c r="K618" s="25"/>
      <c r="L618" s="25"/>
      <c r="M618" s="25"/>
    </row>
    <row r="619" spans="8:13" ht="15.75" customHeight="1" x14ac:dyDescent="0.25">
      <c r="H619" s="25"/>
      <c r="I619" s="25"/>
      <c r="J619" s="25"/>
      <c r="K619" s="25"/>
      <c r="L619" s="25"/>
      <c r="M619" s="25"/>
    </row>
    <row r="620" spans="8:13" ht="15.75" customHeight="1" x14ac:dyDescent="0.25">
      <c r="H620" s="25"/>
      <c r="I620" s="25"/>
      <c r="J620" s="25"/>
      <c r="K620" s="25"/>
      <c r="L620" s="25"/>
      <c r="M620" s="25"/>
    </row>
    <row r="621" spans="8:13" ht="15.75" customHeight="1" x14ac:dyDescent="0.25">
      <c r="H621" s="25"/>
      <c r="I621" s="25"/>
      <c r="J621" s="25"/>
      <c r="K621" s="25"/>
      <c r="L621" s="25"/>
      <c r="M621" s="25"/>
    </row>
    <row r="622" spans="8:13" ht="15.75" customHeight="1" x14ac:dyDescent="0.25">
      <c r="H622" s="25"/>
      <c r="I622" s="25"/>
      <c r="J622" s="25"/>
      <c r="K622" s="25"/>
      <c r="L622" s="25"/>
      <c r="M622" s="25"/>
    </row>
    <row r="623" spans="8:13" ht="15.75" customHeight="1" x14ac:dyDescent="0.25">
      <c r="H623" s="25"/>
      <c r="I623" s="25"/>
      <c r="J623" s="25"/>
      <c r="K623" s="25"/>
      <c r="L623" s="25"/>
      <c r="M623" s="25"/>
    </row>
    <row r="624" spans="8:13" ht="15.75" customHeight="1" x14ac:dyDescent="0.25">
      <c r="H624" s="25"/>
      <c r="I624" s="25"/>
      <c r="J624" s="25"/>
      <c r="K624" s="25"/>
      <c r="L624" s="25"/>
      <c r="M624" s="25"/>
    </row>
    <row r="625" spans="8:13" ht="15.75" customHeight="1" x14ac:dyDescent="0.25">
      <c r="H625" s="25"/>
      <c r="I625" s="25"/>
      <c r="J625" s="25"/>
      <c r="K625" s="25"/>
      <c r="L625" s="25"/>
      <c r="M625" s="25"/>
    </row>
    <row r="626" spans="8:13" ht="15.75" customHeight="1" x14ac:dyDescent="0.25">
      <c r="H626" s="25"/>
      <c r="I626" s="25"/>
      <c r="J626" s="25"/>
      <c r="K626" s="25"/>
      <c r="L626" s="25"/>
      <c r="M626" s="25"/>
    </row>
    <row r="627" spans="8:13" ht="15.75" customHeight="1" x14ac:dyDescent="0.25">
      <c r="H627" s="25"/>
      <c r="I627" s="25"/>
      <c r="J627" s="25"/>
      <c r="K627" s="25"/>
      <c r="L627" s="25"/>
      <c r="M627" s="25"/>
    </row>
    <row r="628" spans="8:13" ht="15.75" customHeight="1" x14ac:dyDescent="0.25">
      <c r="H628" s="25"/>
      <c r="I628" s="25"/>
      <c r="J628" s="25"/>
      <c r="K628" s="25"/>
      <c r="L628" s="25"/>
      <c r="M628" s="25"/>
    </row>
    <row r="629" spans="8:13" ht="15.75" customHeight="1" x14ac:dyDescent="0.25">
      <c r="H629" s="25"/>
      <c r="I629" s="25"/>
      <c r="J629" s="25"/>
      <c r="K629" s="25"/>
      <c r="L629" s="25"/>
      <c r="M629" s="25"/>
    </row>
    <row r="630" spans="8:13" ht="15.75" customHeight="1" x14ac:dyDescent="0.25">
      <c r="H630" s="25"/>
      <c r="I630" s="25"/>
      <c r="J630" s="25"/>
      <c r="K630" s="25"/>
      <c r="L630" s="25"/>
      <c r="M630" s="25"/>
    </row>
    <row r="631" spans="8:13" ht="15.75" customHeight="1" x14ac:dyDescent="0.25">
      <c r="H631" s="25"/>
      <c r="I631" s="25"/>
      <c r="J631" s="25"/>
      <c r="K631" s="25"/>
      <c r="L631" s="25"/>
      <c r="M631" s="25"/>
    </row>
    <row r="632" spans="8:13" ht="15.75" customHeight="1" x14ac:dyDescent="0.25">
      <c r="H632" s="25"/>
      <c r="I632" s="25"/>
      <c r="J632" s="25"/>
      <c r="K632" s="25"/>
      <c r="L632" s="25"/>
      <c r="M632" s="25"/>
    </row>
    <row r="633" spans="8:13" ht="15.75" customHeight="1" x14ac:dyDescent="0.25">
      <c r="H633" s="25"/>
      <c r="I633" s="25"/>
      <c r="J633" s="25"/>
      <c r="K633" s="25"/>
      <c r="L633" s="25"/>
      <c r="M633" s="25"/>
    </row>
    <row r="634" spans="8:13" ht="15.75" customHeight="1" x14ac:dyDescent="0.25">
      <c r="H634" s="25"/>
      <c r="I634" s="25"/>
      <c r="J634" s="25"/>
      <c r="K634" s="25"/>
      <c r="L634" s="25"/>
      <c r="M634" s="25"/>
    </row>
    <row r="635" spans="8:13" ht="15.75" customHeight="1" x14ac:dyDescent="0.25">
      <c r="H635" s="25"/>
      <c r="I635" s="25"/>
      <c r="J635" s="25"/>
      <c r="K635" s="25"/>
      <c r="L635" s="25"/>
      <c r="M635" s="25"/>
    </row>
    <row r="636" spans="8:13" ht="15.75" customHeight="1" x14ac:dyDescent="0.25">
      <c r="H636" s="25"/>
      <c r="I636" s="25"/>
      <c r="J636" s="25"/>
      <c r="K636" s="25"/>
      <c r="L636" s="25"/>
      <c r="M636" s="25"/>
    </row>
    <row r="637" spans="8:13" ht="15.75" customHeight="1" x14ac:dyDescent="0.25">
      <c r="H637" s="25"/>
      <c r="I637" s="25"/>
      <c r="J637" s="25"/>
      <c r="K637" s="25"/>
      <c r="L637" s="25"/>
      <c r="M637" s="25"/>
    </row>
    <row r="638" spans="8:13" ht="15.75" customHeight="1" x14ac:dyDescent="0.25">
      <c r="H638" s="25"/>
      <c r="I638" s="25"/>
      <c r="J638" s="25"/>
      <c r="K638" s="25"/>
      <c r="L638" s="25"/>
      <c r="M638" s="25"/>
    </row>
    <row r="639" spans="8:13" ht="15.75" customHeight="1" x14ac:dyDescent="0.25">
      <c r="H639" s="25"/>
      <c r="I639" s="25"/>
      <c r="J639" s="25"/>
      <c r="K639" s="25"/>
      <c r="L639" s="25"/>
      <c r="M639" s="25"/>
    </row>
    <row r="640" spans="8:13" ht="15.75" customHeight="1" x14ac:dyDescent="0.25">
      <c r="H640" s="25"/>
      <c r="I640" s="25"/>
      <c r="J640" s="25"/>
      <c r="K640" s="25"/>
      <c r="L640" s="25"/>
      <c r="M640" s="25"/>
    </row>
    <row r="641" spans="8:13" ht="15.75" customHeight="1" x14ac:dyDescent="0.25">
      <c r="H641" s="25"/>
      <c r="I641" s="25"/>
      <c r="J641" s="25"/>
      <c r="K641" s="25"/>
      <c r="L641" s="25"/>
      <c r="M641" s="25"/>
    </row>
    <row r="642" spans="8:13" ht="15.75" customHeight="1" x14ac:dyDescent="0.25">
      <c r="H642" s="25"/>
      <c r="I642" s="25"/>
      <c r="J642" s="25"/>
      <c r="K642" s="25"/>
      <c r="L642" s="25"/>
      <c r="M642" s="25"/>
    </row>
    <row r="643" spans="8:13" ht="15.75" customHeight="1" x14ac:dyDescent="0.25">
      <c r="H643" s="25"/>
      <c r="I643" s="25"/>
      <c r="J643" s="25"/>
      <c r="K643" s="25"/>
      <c r="L643" s="25"/>
      <c r="M643" s="25"/>
    </row>
    <row r="644" spans="8:13" ht="15.75" customHeight="1" x14ac:dyDescent="0.25">
      <c r="H644" s="25"/>
      <c r="I644" s="25"/>
      <c r="J644" s="25"/>
      <c r="K644" s="25"/>
      <c r="L644" s="25"/>
      <c r="M644" s="25"/>
    </row>
    <row r="645" spans="8:13" ht="15.75" customHeight="1" x14ac:dyDescent="0.25">
      <c r="H645" s="25"/>
      <c r="I645" s="25"/>
      <c r="J645" s="25"/>
      <c r="K645" s="25"/>
      <c r="L645" s="25"/>
      <c r="M645" s="25"/>
    </row>
    <row r="646" spans="8:13" ht="15.75" customHeight="1" x14ac:dyDescent="0.25">
      <c r="H646" s="25"/>
      <c r="I646" s="25"/>
      <c r="J646" s="25"/>
      <c r="K646" s="25"/>
      <c r="L646" s="25"/>
      <c r="M646" s="25"/>
    </row>
    <row r="647" spans="8:13" ht="15.75" customHeight="1" x14ac:dyDescent="0.25">
      <c r="H647" s="25"/>
      <c r="I647" s="25"/>
      <c r="J647" s="25"/>
      <c r="K647" s="25"/>
      <c r="L647" s="25"/>
      <c r="M647" s="25"/>
    </row>
    <row r="648" spans="8:13" ht="15.75" customHeight="1" x14ac:dyDescent="0.25">
      <c r="H648" s="25"/>
      <c r="I648" s="25"/>
      <c r="J648" s="25"/>
      <c r="K648" s="25"/>
      <c r="L648" s="25"/>
      <c r="M648" s="25"/>
    </row>
    <row r="649" spans="8:13" ht="15.75" customHeight="1" x14ac:dyDescent="0.25">
      <c r="H649" s="25"/>
      <c r="I649" s="25"/>
      <c r="J649" s="25"/>
      <c r="K649" s="25"/>
      <c r="L649" s="25"/>
      <c r="M649" s="25"/>
    </row>
    <row r="650" spans="8:13" ht="15.75" customHeight="1" x14ac:dyDescent="0.25">
      <c r="H650" s="25"/>
      <c r="I650" s="25"/>
      <c r="J650" s="25"/>
      <c r="K650" s="25"/>
      <c r="L650" s="25"/>
      <c r="M650" s="25"/>
    </row>
    <row r="651" spans="8:13" ht="15.75" customHeight="1" x14ac:dyDescent="0.25">
      <c r="H651" s="25"/>
      <c r="I651" s="25"/>
      <c r="J651" s="25"/>
      <c r="K651" s="25"/>
      <c r="L651" s="25"/>
      <c r="M651" s="25"/>
    </row>
    <row r="652" spans="8:13" ht="15.75" customHeight="1" x14ac:dyDescent="0.25">
      <c r="H652" s="25"/>
      <c r="I652" s="25"/>
      <c r="J652" s="25"/>
      <c r="K652" s="25"/>
      <c r="L652" s="25"/>
      <c r="M652" s="25"/>
    </row>
    <row r="653" spans="8:13" ht="15.75" customHeight="1" x14ac:dyDescent="0.25">
      <c r="H653" s="25"/>
      <c r="I653" s="25"/>
      <c r="J653" s="25"/>
      <c r="K653" s="25"/>
      <c r="L653" s="25"/>
      <c r="M653" s="25"/>
    </row>
    <row r="654" spans="8:13" ht="15.75" customHeight="1" x14ac:dyDescent="0.25">
      <c r="H654" s="25"/>
      <c r="I654" s="25"/>
      <c r="J654" s="25"/>
      <c r="K654" s="25"/>
      <c r="L654" s="25"/>
      <c r="M654" s="25"/>
    </row>
    <row r="655" spans="8:13" ht="15.75" customHeight="1" x14ac:dyDescent="0.25">
      <c r="H655" s="25"/>
      <c r="I655" s="25"/>
      <c r="J655" s="25"/>
      <c r="K655" s="25"/>
      <c r="L655" s="25"/>
      <c r="M655" s="25"/>
    </row>
    <row r="656" spans="8:13" ht="15.75" customHeight="1" x14ac:dyDescent="0.25">
      <c r="H656" s="25"/>
      <c r="I656" s="25"/>
      <c r="J656" s="25"/>
      <c r="K656" s="25"/>
      <c r="L656" s="25"/>
      <c r="M656" s="25"/>
    </row>
    <row r="657" spans="8:13" ht="15.75" customHeight="1" x14ac:dyDescent="0.25">
      <c r="H657" s="25"/>
      <c r="I657" s="25"/>
      <c r="J657" s="25"/>
      <c r="K657" s="25"/>
      <c r="L657" s="25"/>
      <c r="M657" s="25"/>
    </row>
    <row r="658" spans="8:13" ht="15.75" customHeight="1" x14ac:dyDescent="0.25">
      <c r="H658" s="25"/>
      <c r="I658" s="25"/>
      <c r="J658" s="25"/>
      <c r="K658" s="25"/>
      <c r="L658" s="25"/>
      <c r="M658" s="25"/>
    </row>
    <row r="659" spans="8:13" ht="15.75" customHeight="1" x14ac:dyDescent="0.25">
      <c r="H659" s="25"/>
      <c r="I659" s="25"/>
      <c r="J659" s="25"/>
      <c r="K659" s="25"/>
      <c r="L659" s="25"/>
      <c r="M659" s="25"/>
    </row>
    <row r="660" spans="8:13" ht="15.75" customHeight="1" x14ac:dyDescent="0.25">
      <c r="H660" s="25"/>
      <c r="I660" s="25"/>
      <c r="J660" s="25"/>
      <c r="K660" s="25"/>
      <c r="L660" s="25"/>
      <c r="M660" s="25"/>
    </row>
    <row r="661" spans="8:13" ht="15.75" customHeight="1" x14ac:dyDescent="0.25">
      <c r="H661" s="25"/>
      <c r="I661" s="25"/>
      <c r="J661" s="25"/>
      <c r="K661" s="25"/>
      <c r="L661" s="25"/>
      <c r="M661" s="25"/>
    </row>
    <row r="662" spans="8:13" ht="15.75" customHeight="1" x14ac:dyDescent="0.25">
      <c r="H662" s="25"/>
      <c r="I662" s="25"/>
      <c r="J662" s="25"/>
      <c r="K662" s="25"/>
      <c r="L662" s="25"/>
      <c r="M662" s="25"/>
    </row>
    <row r="663" spans="8:13" ht="15.75" customHeight="1" x14ac:dyDescent="0.25">
      <c r="H663" s="25"/>
      <c r="I663" s="25"/>
      <c r="J663" s="25"/>
      <c r="K663" s="25"/>
      <c r="L663" s="25"/>
      <c r="M663" s="25"/>
    </row>
    <row r="664" spans="8:13" ht="15.75" customHeight="1" x14ac:dyDescent="0.25">
      <c r="H664" s="25"/>
      <c r="I664" s="25"/>
      <c r="J664" s="25"/>
      <c r="K664" s="25"/>
      <c r="L664" s="25"/>
      <c r="M664" s="25"/>
    </row>
    <row r="665" spans="8:13" ht="15.75" customHeight="1" x14ac:dyDescent="0.25">
      <c r="H665" s="25"/>
      <c r="I665" s="25"/>
      <c r="J665" s="25"/>
      <c r="K665" s="25"/>
      <c r="L665" s="25"/>
      <c r="M665" s="25"/>
    </row>
    <row r="666" spans="8:13" ht="15.75" customHeight="1" x14ac:dyDescent="0.25">
      <c r="H666" s="25"/>
      <c r="I666" s="25"/>
      <c r="J666" s="25"/>
      <c r="K666" s="25"/>
      <c r="L666" s="25"/>
      <c r="M666" s="25"/>
    </row>
    <row r="667" spans="8:13" ht="15.75" customHeight="1" x14ac:dyDescent="0.25">
      <c r="H667" s="25"/>
      <c r="I667" s="25"/>
      <c r="J667" s="25"/>
      <c r="K667" s="25"/>
      <c r="L667" s="25"/>
      <c r="M667" s="25"/>
    </row>
    <row r="668" spans="8:13" ht="15.75" customHeight="1" x14ac:dyDescent="0.25">
      <c r="H668" s="25"/>
      <c r="I668" s="25"/>
      <c r="J668" s="25"/>
      <c r="K668" s="25"/>
      <c r="L668" s="25"/>
      <c r="M668" s="25"/>
    </row>
    <row r="669" spans="8:13" ht="15.75" customHeight="1" x14ac:dyDescent="0.25">
      <c r="H669" s="25"/>
      <c r="I669" s="25"/>
      <c r="J669" s="25"/>
      <c r="K669" s="25"/>
      <c r="L669" s="25"/>
      <c r="M669" s="25"/>
    </row>
    <row r="670" spans="8:13" ht="15.75" customHeight="1" x14ac:dyDescent="0.25">
      <c r="H670" s="25"/>
      <c r="I670" s="25"/>
      <c r="J670" s="25"/>
      <c r="K670" s="25"/>
      <c r="L670" s="25"/>
      <c r="M670" s="25"/>
    </row>
    <row r="671" spans="8:13" ht="15.75" customHeight="1" x14ac:dyDescent="0.25">
      <c r="H671" s="25"/>
      <c r="I671" s="25"/>
      <c r="J671" s="25"/>
      <c r="K671" s="25"/>
      <c r="L671" s="25"/>
      <c r="M671" s="25"/>
    </row>
    <row r="672" spans="8:13" ht="15.75" customHeight="1" x14ac:dyDescent="0.25">
      <c r="H672" s="25"/>
      <c r="I672" s="25"/>
      <c r="J672" s="25"/>
      <c r="K672" s="25"/>
      <c r="L672" s="25"/>
      <c r="M672" s="25"/>
    </row>
    <row r="673" spans="8:13" ht="15.75" customHeight="1" x14ac:dyDescent="0.25">
      <c r="H673" s="25"/>
      <c r="I673" s="25"/>
      <c r="J673" s="25"/>
      <c r="K673" s="25"/>
      <c r="L673" s="25"/>
      <c r="M673" s="25"/>
    </row>
    <row r="674" spans="8:13" ht="15.75" customHeight="1" x14ac:dyDescent="0.25">
      <c r="H674" s="25"/>
      <c r="I674" s="25"/>
      <c r="J674" s="25"/>
      <c r="K674" s="25"/>
      <c r="L674" s="25"/>
      <c r="M674" s="25"/>
    </row>
    <row r="675" spans="8:13" ht="15.75" customHeight="1" x14ac:dyDescent="0.25">
      <c r="H675" s="25"/>
      <c r="I675" s="25"/>
      <c r="J675" s="25"/>
      <c r="K675" s="25"/>
      <c r="L675" s="25"/>
      <c r="M675" s="25"/>
    </row>
    <row r="676" spans="8:13" ht="15.75" customHeight="1" x14ac:dyDescent="0.25">
      <c r="H676" s="25"/>
      <c r="I676" s="25"/>
      <c r="J676" s="25"/>
      <c r="K676" s="25"/>
      <c r="L676" s="25"/>
      <c r="M676" s="25"/>
    </row>
    <row r="677" spans="8:13" ht="15.75" customHeight="1" x14ac:dyDescent="0.25">
      <c r="H677" s="25"/>
      <c r="I677" s="25"/>
      <c r="J677" s="25"/>
      <c r="K677" s="25"/>
      <c r="L677" s="25"/>
      <c r="M677" s="25"/>
    </row>
    <row r="678" spans="8:13" ht="15.75" customHeight="1" x14ac:dyDescent="0.25">
      <c r="H678" s="25"/>
      <c r="I678" s="25"/>
      <c r="J678" s="25"/>
      <c r="K678" s="25"/>
      <c r="L678" s="25"/>
      <c r="M678" s="25"/>
    </row>
    <row r="679" spans="8:13" ht="15.75" customHeight="1" x14ac:dyDescent="0.25">
      <c r="H679" s="25"/>
      <c r="I679" s="25"/>
      <c r="J679" s="25"/>
      <c r="K679" s="25"/>
      <c r="L679" s="25"/>
      <c r="M679" s="25"/>
    </row>
    <row r="680" spans="8:13" ht="15.75" customHeight="1" x14ac:dyDescent="0.25">
      <c r="H680" s="25"/>
      <c r="I680" s="25"/>
      <c r="J680" s="25"/>
      <c r="K680" s="25"/>
      <c r="L680" s="25"/>
      <c r="M680" s="25"/>
    </row>
    <row r="681" spans="8:13" ht="15.75" customHeight="1" x14ac:dyDescent="0.25">
      <c r="H681" s="25"/>
      <c r="I681" s="25"/>
      <c r="J681" s="25"/>
      <c r="K681" s="25"/>
      <c r="L681" s="25"/>
      <c r="M681" s="25"/>
    </row>
    <row r="682" spans="8:13" ht="15.75" customHeight="1" x14ac:dyDescent="0.25">
      <c r="H682" s="25"/>
      <c r="I682" s="25"/>
      <c r="J682" s="25"/>
      <c r="K682" s="25"/>
      <c r="L682" s="25"/>
      <c r="M682" s="25"/>
    </row>
    <row r="683" spans="8:13" ht="15.75" customHeight="1" x14ac:dyDescent="0.25">
      <c r="H683" s="25"/>
      <c r="I683" s="25"/>
      <c r="J683" s="25"/>
      <c r="K683" s="25"/>
      <c r="L683" s="25"/>
      <c r="M683" s="25"/>
    </row>
    <row r="684" spans="8:13" ht="15.75" customHeight="1" x14ac:dyDescent="0.25">
      <c r="H684" s="25"/>
      <c r="I684" s="25"/>
      <c r="J684" s="25"/>
      <c r="K684" s="25"/>
      <c r="L684" s="25"/>
      <c r="M684" s="25"/>
    </row>
    <row r="685" spans="8:13" ht="15.75" customHeight="1" x14ac:dyDescent="0.25">
      <c r="H685" s="25"/>
      <c r="I685" s="25"/>
      <c r="J685" s="25"/>
      <c r="K685" s="25"/>
      <c r="L685" s="25"/>
      <c r="M685" s="25"/>
    </row>
    <row r="686" spans="8:13" ht="15.75" customHeight="1" x14ac:dyDescent="0.25">
      <c r="H686" s="25"/>
      <c r="I686" s="25"/>
      <c r="J686" s="25"/>
      <c r="K686" s="25"/>
      <c r="L686" s="25"/>
      <c r="M686" s="25"/>
    </row>
    <row r="687" spans="8:13" ht="15.75" customHeight="1" x14ac:dyDescent="0.25">
      <c r="H687" s="25"/>
      <c r="I687" s="25"/>
      <c r="J687" s="25"/>
      <c r="K687" s="25"/>
      <c r="L687" s="25"/>
      <c r="M687" s="25"/>
    </row>
    <row r="688" spans="8:13" ht="15.75" customHeight="1" x14ac:dyDescent="0.25">
      <c r="H688" s="25"/>
      <c r="I688" s="25"/>
      <c r="J688" s="25"/>
      <c r="K688" s="25"/>
      <c r="L688" s="25"/>
      <c r="M688" s="25"/>
    </row>
    <row r="689" spans="8:13" ht="15.75" customHeight="1" x14ac:dyDescent="0.25">
      <c r="H689" s="25"/>
      <c r="I689" s="25"/>
      <c r="J689" s="25"/>
      <c r="K689" s="25"/>
      <c r="L689" s="25"/>
      <c r="M689" s="25"/>
    </row>
    <row r="690" spans="8:13" ht="15.75" customHeight="1" x14ac:dyDescent="0.25">
      <c r="H690" s="25"/>
      <c r="I690" s="25"/>
      <c r="J690" s="25"/>
      <c r="K690" s="25"/>
      <c r="L690" s="25"/>
      <c r="M690" s="25"/>
    </row>
    <row r="691" spans="8:13" ht="15.75" customHeight="1" x14ac:dyDescent="0.25">
      <c r="H691" s="25"/>
      <c r="I691" s="25"/>
      <c r="J691" s="25"/>
      <c r="K691" s="25"/>
      <c r="L691" s="25"/>
      <c r="M691" s="25"/>
    </row>
    <row r="692" spans="8:13" ht="15.75" customHeight="1" x14ac:dyDescent="0.25">
      <c r="H692" s="25"/>
      <c r="I692" s="25"/>
      <c r="J692" s="25"/>
      <c r="K692" s="25"/>
      <c r="L692" s="25"/>
      <c r="M692" s="25"/>
    </row>
    <row r="693" spans="8:13" ht="15.75" customHeight="1" x14ac:dyDescent="0.25">
      <c r="H693" s="25"/>
      <c r="I693" s="25"/>
      <c r="J693" s="25"/>
      <c r="K693" s="25"/>
      <c r="L693" s="25"/>
      <c r="M693" s="25"/>
    </row>
    <row r="694" spans="8:13" ht="15.75" customHeight="1" x14ac:dyDescent="0.25">
      <c r="H694" s="25"/>
      <c r="I694" s="25"/>
      <c r="J694" s="25"/>
      <c r="K694" s="25"/>
      <c r="L694" s="25"/>
      <c r="M694" s="25"/>
    </row>
    <row r="695" spans="8:13" ht="15.75" customHeight="1" x14ac:dyDescent="0.25">
      <c r="H695" s="25"/>
      <c r="I695" s="25"/>
      <c r="J695" s="25"/>
      <c r="K695" s="25"/>
      <c r="L695" s="25"/>
      <c r="M695" s="25"/>
    </row>
    <row r="696" spans="8:13" ht="15.75" customHeight="1" x14ac:dyDescent="0.25">
      <c r="H696" s="25"/>
      <c r="I696" s="25"/>
      <c r="J696" s="25"/>
      <c r="K696" s="25"/>
      <c r="L696" s="25"/>
      <c r="M696" s="25"/>
    </row>
    <row r="697" spans="8:13" ht="15.75" customHeight="1" x14ac:dyDescent="0.25">
      <c r="H697" s="25"/>
      <c r="I697" s="25"/>
      <c r="J697" s="25"/>
      <c r="K697" s="25"/>
      <c r="L697" s="25"/>
      <c r="M697" s="25"/>
    </row>
    <row r="698" spans="8:13" ht="15.75" customHeight="1" x14ac:dyDescent="0.25">
      <c r="H698" s="25"/>
      <c r="I698" s="25"/>
      <c r="J698" s="25"/>
      <c r="K698" s="25"/>
      <c r="L698" s="25"/>
      <c r="M698" s="25"/>
    </row>
    <row r="699" spans="8:13" ht="15.75" customHeight="1" x14ac:dyDescent="0.25">
      <c r="H699" s="25"/>
      <c r="I699" s="25"/>
      <c r="J699" s="25"/>
      <c r="K699" s="25"/>
      <c r="L699" s="25"/>
      <c r="M699" s="25"/>
    </row>
    <row r="700" spans="8:13" ht="15.75" customHeight="1" x14ac:dyDescent="0.25">
      <c r="H700" s="25"/>
      <c r="I700" s="25"/>
      <c r="J700" s="25"/>
      <c r="K700" s="25"/>
      <c r="L700" s="25"/>
      <c r="M700" s="25"/>
    </row>
    <row r="701" spans="8:13" ht="15.75" customHeight="1" x14ac:dyDescent="0.25">
      <c r="H701" s="25"/>
      <c r="I701" s="25"/>
      <c r="J701" s="25"/>
      <c r="K701" s="25"/>
      <c r="L701" s="25"/>
      <c r="M701" s="25"/>
    </row>
    <row r="702" spans="8:13" ht="15.75" customHeight="1" x14ac:dyDescent="0.25">
      <c r="H702" s="25"/>
      <c r="I702" s="25"/>
      <c r="J702" s="25"/>
      <c r="K702" s="25"/>
      <c r="L702" s="25"/>
      <c r="M702" s="25"/>
    </row>
    <row r="703" spans="8:13" ht="15.75" customHeight="1" x14ac:dyDescent="0.25">
      <c r="H703" s="25"/>
      <c r="I703" s="25"/>
      <c r="J703" s="25"/>
      <c r="K703" s="25"/>
      <c r="L703" s="25"/>
      <c r="M703" s="25"/>
    </row>
    <row r="704" spans="8:13" ht="15.75" customHeight="1" x14ac:dyDescent="0.25">
      <c r="H704" s="25"/>
      <c r="I704" s="25"/>
      <c r="J704" s="25"/>
      <c r="K704" s="25"/>
      <c r="L704" s="25"/>
      <c r="M704" s="25"/>
    </row>
    <row r="705" spans="8:13" ht="15.75" customHeight="1" x14ac:dyDescent="0.25">
      <c r="H705" s="25"/>
      <c r="I705" s="25"/>
      <c r="J705" s="25"/>
      <c r="K705" s="25"/>
      <c r="L705" s="25"/>
      <c r="M705" s="25"/>
    </row>
    <row r="706" spans="8:13" ht="15.75" customHeight="1" x14ac:dyDescent="0.25">
      <c r="H706" s="25"/>
      <c r="I706" s="25"/>
      <c r="J706" s="25"/>
      <c r="K706" s="25"/>
      <c r="L706" s="25"/>
      <c r="M706" s="25"/>
    </row>
    <row r="707" spans="8:13" ht="15.75" customHeight="1" x14ac:dyDescent="0.25">
      <c r="H707" s="25"/>
      <c r="I707" s="25"/>
      <c r="J707" s="25"/>
      <c r="K707" s="25"/>
      <c r="L707" s="25"/>
      <c r="M707" s="25"/>
    </row>
    <row r="708" spans="8:13" ht="15.75" customHeight="1" x14ac:dyDescent="0.25">
      <c r="H708" s="25"/>
      <c r="I708" s="25"/>
      <c r="J708" s="25"/>
      <c r="K708" s="25"/>
      <c r="L708" s="25"/>
      <c r="M708" s="25"/>
    </row>
    <row r="709" spans="8:13" ht="15.75" customHeight="1" x14ac:dyDescent="0.25">
      <c r="H709" s="25"/>
      <c r="I709" s="25"/>
      <c r="J709" s="25"/>
      <c r="K709" s="25"/>
      <c r="L709" s="25"/>
      <c r="M709" s="25"/>
    </row>
    <row r="710" spans="8:13" ht="15.75" customHeight="1" x14ac:dyDescent="0.25">
      <c r="H710" s="25"/>
      <c r="I710" s="25"/>
      <c r="J710" s="25"/>
      <c r="K710" s="25"/>
      <c r="L710" s="25"/>
      <c r="M710" s="25"/>
    </row>
    <row r="711" spans="8:13" ht="15.75" customHeight="1" x14ac:dyDescent="0.25">
      <c r="H711" s="25"/>
      <c r="I711" s="25"/>
      <c r="J711" s="25"/>
      <c r="K711" s="25"/>
      <c r="L711" s="25"/>
      <c r="M711" s="25"/>
    </row>
    <row r="712" spans="8:13" ht="15.75" customHeight="1" x14ac:dyDescent="0.25">
      <c r="H712" s="25"/>
      <c r="I712" s="25"/>
      <c r="J712" s="25"/>
      <c r="K712" s="25"/>
      <c r="L712" s="25"/>
      <c r="M712" s="25"/>
    </row>
    <row r="713" spans="8:13" ht="15.75" customHeight="1" x14ac:dyDescent="0.25">
      <c r="H713" s="25"/>
      <c r="I713" s="25"/>
      <c r="J713" s="25"/>
      <c r="K713" s="25"/>
      <c r="L713" s="25"/>
      <c r="M713" s="25"/>
    </row>
    <row r="714" spans="8:13" ht="15.75" customHeight="1" x14ac:dyDescent="0.25">
      <c r="H714" s="25"/>
      <c r="I714" s="25"/>
      <c r="J714" s="25"/>
      <c r="K714" s="25"/>
      <c r="L714" s="25"/>
      <c r="M714" s="25"/>
    </row>
    <row r="715" spans="8:13" ht="15.75" customHeight="1" x14ac:dyDescent="0.25">
      <c r="H715" s="25"/>
      <c r="I715" s="25"/>
      <c r="J715" s="25"/>
      <c r="K715" s="25"/>
      <c r="L715" s="25"/>
      <c r="M715" s="25"/>
    </row>
    <row r="716" spans="8:13" ht="15.75" customHeight="1" x14ac:dyDescent="0.25">
      <c r="H716" s="25"/>
      <c r="I716" s="25"/>
      <c r="J716" s="25"/>
      <c r="K716" s="25"/>
      <c r="L716" s="25"/>
      <c r="M716" s="25"/>
    </row>
    <row r="717" spans="8:13" ht="15.75" customHeight="1" x14ac:dyDescent="0.25">
      <c r="H717" s="25"/>
      <c r="I717" s="25"/>
      <c r="J717" s="25"/>
      <c r="K717" s="25"/>
      <c r="L717" s="25"/>
      <c r="M717" s="25"/>
    </row>
    <row r="718" spans="8:13" ht="15.75" customHeight="1" x14ac:dyDescent="0.25">
      <c r="H718" s="25"/>
      <c r="I718" s="25"/>
      <c r="J718" s="25"/>
      <c r="K718" s="25"/>
      <c r="L718" s="25"/>
      <c r="M718" s="25"/>
    </row>
    <row r="719" spans="8:13" ht="15.75" customHeight="1" x14ac:dyDescent="0.25">
      <c r="H719" s="25"/>
      <c r="I719" s="25"/>
      <c r="J719" s="25"/>
      <c r="K719" s="25"/>
      <c r="L719" s="25"/>
      <c r="M719" s="25"/>
    </row>
    <row r="720" spans="8:13" ht="15.75" customHeight="1" x14ac:dyDescent="0.25">
      <c r="H720" s="25"/>
      <c r="I720" s="25"/>
      <c r="J720" s="25"/>
      <c r="K720" s="25"/>
      <c r="L720" s="25"/>
      <c r="M720" s="25"/>
    </row>
    <row r="721" spans="8:13" ht="15.75" customHeight="1" x14ac:dyDescent="0.25">
      <c r="H721" s="25"/>
      <c r="I721" s="25"/>
      <c r="J721" s="25"/>
      <c r="K721" s="25"/>
      <c r="L721" s="25"/>
      <c r="M721" s="25"/>
    </row>
    <row r="722" spans="8:13" ht="15.75" customHeight="1" x14ac:dyDescent="0.25">
      <c r="H722" s="25"/>
      <c r="I722" s="25"/>
      <c r="J722" s="25"/>
      <c r="K722" s="25"/>
      <c r="L722" s="25"/>
      <c r="M722" s="25"/>
    </row>
    <row r="723" spans="8:13" ht="15.75" customHeight="1" x14ac:dyDescent="0.25">
      <c r="H723" s="25"/>
      <c r="I723" s="25"/>
      <c r="J723" s="25"/>
      <c r="K723" s="25"/>
      <c r="L723" s="25"/>
      <c r="M723" s="25"/>
    </row>
    <row r="724" spans="8:13" ht="15.75" customHeight="1" x14ac:dyDescent="0.25">
      <c r="H724" s="25"/>
      <c r="I724" s="25"/>
      <c r="J724" s="25"/>
      <c r="K724" s="25"/>
      <c r="L724" s="25"/>
      <c r="M724" s="25"/>
    </row>
    <row r="725" spans="8:13" ht="15.75" customHeight="1" x14ac:dyDescent="0.25">
      <c r="H725" s="25"/>
      <c r="I725" s="25"/>
      <c r="J725" s="25"/>
      <c r="K725" s="25"/>
      <c r="L725" s="25"/>
      <c r="M725" s="25"/>
    </row>
    <row r="726" spans="8:13" ht="15.75" customHeight="1" x14ac:dyDescent="0.25">
      <c r="H726" s="25"/>
      <c r="I726" s="25"/>
      <c r="J726" s="25"/>
      <c r="K726" s="25"/>
      <c r="L726" s="25"/>
      <c r="M726" s="25"/>
    </row>
    <row r="727" spans="8:13" ht="15.75" customHeight="1" x14ac:dyDescent="0.25">
      <c r="H727" s="25"/>
      <c r="I727" s="25"/>
      <c r="J727" s="25"/>
      <c r="K727" s="25"/>
      <c r="L727" s="25"/>
      <c r="M727" s="25"/>
    </row>
    <row r="728" spans="8:13" ht="15.75" customHeight="1" x14ac:dyDescent="0.25">
      <c r="H728" s="25"/>
      <c r="I728" s="25"/>
      <c r="J728" s="25"/>
      <c r="K728" s="25"/>
      <c r="L728" s="25"/>
      <c r="M728" s="25"/>
    </row>
    <row r="729" spans="8:13" ht="15.75" customHeight="1" x14ac:dyDescent="0.25">
      <c r="H729" s="25"/>
      <c r="I729" s="25"/>
      <c r="J729" s="25"/>
      <c r="K729" s="25"/>
      <c r="L729" s="25"/>
      <c r="M729" s="25"/>
    </row>
    <row r="730" spans="8:13" ht="15.75" customHeight="1" x14ac:dyDescent="0.25">
      <c r="H730" s="25"/>
      <c r="I730" s="25"/>
      <c r="J730" s="25"/>
      <c r="K730" s="25"/>
      <c r="L730" s="25"/>
      <c r="M730" s="25"/>
    </row>
    <row r="731" spans="8:13" ht="15.75" customHeight="1" x14ac:dyDescent="0.25">
      <c r="H731" s="25"/>
      <c r="I731" s="25"/>
      <c r="J731" s="25"/>
      <c r="K731" s="25"/>
      <c r="L731" s="25"/>
      <c r="M731" s="25"/>
    </row>
    <row r="732" spans="8:13" ht="15.75" customHeight="1" x14ac:dyDescent="0.25">
      <c r="H732" s="25"/>
      <c r="I732" s="25"/>
      <c r="J732" s="25"/>
      <c r="K732" s="25"/>
      <c r="L732" s="25"/>
      <c r="M732" s="25"/>
    </row>
    <row r="733" spans="8:13" ht="15.75" customHeight="1" x14ac:dyDescent="0.25">
      <c r="H733" s="25"/>
      <c r="I733" s="25"/>
      <c r="J733" s="25"/>
      <c r="K733" s="25"/>
      <c r="L733" s="25"/>
      <c r="M733" s="25"/>
    </row>
    <row r="734" spans="8:13" ht="15.75" customHeight="1" x14ac:dyDescent="0.25">
      <c r="H734" s="25"/>
      <c r="I734" s="25"/>
      <c r="J734" s="25"/>
      <c r="K734" s="25"/>
      <c r="L734" s="25"/>
      <c r="M734" s="25"/>
    </row>
    <row r="735" spans="8:13" ht="15.75" customHeight="1" x14ac:dyDescent="0.25">
      <c r="H735" s="25"/>
      <c r="I735" s="25"/>
      <c r="J735" s="25"/>
      <c r="K735" s="25"/>
      <c r="L735" s="25"/>
      <c r="M735" s="25"/>
    </row>
    <row r="736" spans="8:13" ht="15.75" customHeight="1" x14ac:dyDescent="0.25">
      <c r="H736" s="25"/>
      <c r="I736" s="25"/>
      <c r="J736" s="25"/>
      <c r="K736" s="25"/>
      <c r="L736" s="25"/>
      <c r="M736" s="25"/>
    </row>
    <row r="737" spans="8:13" ht="15.75" customHeight="1" x14ac:dyDescent="0.25">
      <c r="H737" s="25"/>
      <c r="I737" s="25"/>
      <c r="J737" s="25"/>
      <c r="K737" s="25"/>
      <c r="L737" s="25"/>
      <c r="M737" s="25"/>
    </row>
    <row r="738" spans="8:13" ht="15.75" customHeight="1" x14ac:dyDescent="0.25">
      <c r="H738" s="25"/>
      <c r="I738" s="25"/>
      <c r="J738" s="25"/>
      <c r="K738" s="25"/>
      <c r="L738" s="25"/>
      <c r="M738" s="25"/>
    </row>
    <row r="739" spans="8:13" ht="15.75" customHeight="1" x14ac:dyDescent="0.25">
      <c r="H739" s="25"/>
      <c r="I739" s="25"/>
      <c r="J739" s="25"/>
      <c r="K739" s="25"/>
      <c r="L739" s="25"/>
      <c r="M739" s="25"/>
    </row>
    <row r="740" spans="8:13" ht="15.75" customHeight="1" x14ac:dyDescent="0.25">
      <c r="H740" s="25"/>
      <c r="I740" s="25"/>
      <c r="J740" s="25"/>
      <c r="K740" s="25"/>
      <c r="L740" s="25"/>
      <c r="M740" s="25"/>
    </row>
    <row r="741" spans="8:13" ht="15.75" customHeight="1" x14ac:dyDescent="0.25">
      <c r="H741" s="25"/>
      <c r="I741" s="25"/>
      <c r="J741" s="25"/>
      <c r="K741" s="25"/>
      <c r="L741" s="25"/>
      <c r="M741" s="25"/>
    </row>
    <row r="742" spans="8:13" ht="15.75" customHeight="1" x14ac:dyDescent="0.25">
      <c r="H742" s="25"/>
      <c r="I742" s="25"/>
      <c r="J742" s="25"/>
      <c r="K742" s="25"/>
      <c r="L742" s="25"/>
      <c r="M742" s="25"/>
    </row>
    <row r="743" spans="8:13" ht="15.75" customHeight="1" x14ac:dyDescent="0.25">
      <c r="H743" s="25"/>
      <c r="I743" s="25"/>
      <c r="J743" s="25"/>
      <c r="K743" s="25"/>
      <c r="L743" s="25"/>
      <c r="M743" s="25"/>
    </row>
    <row r="744" spans="8:13" ht="15.75" customHeight="1" x14ac:dyDescent="0.25">
      <c r="H744" s="25"/>
      <c r="I744" s="25"/>
      <c r="J744" s="25"/>
      <c r="K744" s="25"/>
      <c r="L744" s="25"/>
      <c r="M744" s="25"/>
    </row>
    <row r="745" spans="8:13" ht="15.75" customHeight="1" x14ac:dyDescent="0.25">
      <c r="H745" s="25"/>
      <c r="I745" s="25"/>
      <c r="J745" s="25"/>
      <c r="K745" s="25"/>
      <c r="L745" s="25"/>
      <c r="M745" s="25"/>
    </row>
    <row r="746" spans="8:13" ht="15.75" customHeight="1" x14ac:dyDescent="0.25">
      <c r="H746" s="25"/>
      <c r="I746" s="25"/>
      <c r="J746" s="25"/>
      <c r="K746" s="25"/>
      <c r="L746" s="25"/>
      <c r="M746" s="25"/>
    </row>
    <row r="747" spans="8:13" ht="15.75" customHeight="1" x14ac:dyDescent="0.25">
      <c r="H747" s="25"/>
      <c r="I747" s="25"/>
      <c r="J747" s="25"/>
      <c r="K747" s="25"/>
      <c r="L747" s="25"/>
      <c r="M747" s="25"/>
    </row>
    <row r="748" spans="8:13" ht="15.75" customHeight="1" x14ac:dyDescent="0.25">
      <c r="H748" s="25"/>
      <c r="I748" s="25"/>
      <c r="J748" s="25"/>
      <c r="K748" s="25"/>
      <c r="L748" s="25"/>
      <c r="M748" s="25"/>
    </row>
    <row r="749" spans="8:13" ht="15.75" customHeight="1" x14ac:dyDescent="0.25">
      <c r="H749" s="25"/>
      <c r="I749" s="25"/>
      <c r="J749" s="25"/>
      <c r="K749" s="25"/>
      <c r="L749" s="25"/>
      <c r="M749" s="25"/>
    </row>
    <row r="750" spans="8:13" ht="15.75" customHeight="1" x14ac:dyDescent="0.25">
      <c r="H750" s="25"/>
      <c r="I750" s="25"/>
      <c r="J750" s="25"/>
      <c r="K750" s="25"/>
      <c r="L750" s="25"/>
      <c r="M750" s="25"/>
    </row>
    <row r="751" spans="8:13" ht="15.75" customHeight="1" x14ac:dyDescent="0.25">
      <c r="H751" s="25"/>
      <c r="I751" s="25"/>
      <c r="J751" s="25"/>
      <c r="K751" s="25"/>
      <c r="L751" s="25"/>
      <c r="M751" s="25"/>
    </row>
    <row r="752" spans="8:13" ht="15.75" customHeight="1" x14ac:dyDescent="0.25">
      <c r="H752" s="25"/>
      <c r="I752" s="25"/>
      <c r="J752" s="25"/>
      <c r="K752" s="25"/>
      <c r="L752" s="25"/>
      <c r="M752" s="25"/>
    </row>
    <row r="753" spans="8:13" ht="15.75" customHeight="1" x14ac:dyDescent="0.25">
      <c r="H753" s="25"/>
      <c r="I753" s="25"/>
      <c r="J753" s="25"/>
      <c r="K753" s="25"/>
      <c r="L753" s="25"/>
      <c r="M753" s="25"/>
    </row>
    <row r="754" spans="8:13" ht="15.75" customHeight="1" x14ac:dyDescent="0.25">
      <c r="H754" s="25"/>
      <c r="I754" s="25"/>
      <c r="J754" s="25"/>
      <c r="K754" s="25"/>
      <c r="L754" s="25"/>
      <c r="M754" s="25"/>
    </row>
    <row r="755" spans="8:13" ht="15.75" customHeight="1" x14ac:dyDescent="0.25">
      <c r="H755" s="25"/>
      <c r="I755" s="25"/>
      <c r="J755" s="25"/>
      <c r="K755" s="25"/>
      <c r="L755" s="25"/>
      <c r="M755" s="25"/>
    </row>
    <row r="756" spans="8:13" ht="15.75" customHeight="1" x14ac:dyDescent="0.25">
      <c r="H756" s="25"/>
      <c r="I756" s="25"/>
      <c r="J756" s="25"/>
      <c r="K756" s="25"/>
      <c r="L756" s="25"/>
      <c r="M756" s="25"/>
    </row>
    <row r="757" spans="8:13" ht="15.75" customHeight="1" x14ac:dyDescent="0.25">
      <c r="H757" s="25"/>
      <c r="I757" s="25"/>
      <c r="J757" s="25"/>
      <c r="K757" s="25"/>
      <c r="L757" s="25"/>
      <c r="M757" s="25"/>
    </row>
    <row r="758" spans="8:13" ht="15.75" customHeight="1" x14ac:dyDescent="0.25">
      <c r="H758" s="25"/>
      <c r="I758" s="25"/>
      <c r="J758" s="25"/>
      <c r="K758" s="25"/>
      <c r="L758" s="25"/>
      <c r="M758" s="25"/>
    </row>
    <row r="759" spans="8:13" ht="15.75" customHeight="1" x14ac:dyDescent="0.25">
      <c r="H759" s="25"/>
      <c r="I759" s="25"/>
      <c r="J759" s="25"/>
      <c r="K759" s="25"/>
      <c r="L759" s="25"/>
      <c r="M759" s="25"/>
    </row>
    <row r="760" spans="8:13" ht="15.75" customHeight="1" x14ac:dyDescent="0.25">
      <c r="H760" s="25"/>
      <c r="I760" s="25"/>
      <c r="J760" s="25"/>
      <c r="K760" s="25"/>
      <c r="L760" s="25"/>
      <c r="M760" s="25"/>
    </row>
    <row r="761" spans="8:13" ht="15.75" customHeight="1" x14ac:dyDescent="0.25">
      <c r="H761" s="25"/>
      <c r="I761" s="25"/>
      <c r="J761" s="25"/>
      <c r="K761" s="25"/>
      <c r="L761" s="25"/>
      <c r="M761" s="25"/>
    </row>
    <row r="762" spans="8:13" ht="15.75" customHeight="1" x14ac:dyDescent="0.25">
      <c r="H762" s="25"/>
      <c r="I762" s="25"/>
      <c r="J762" s="25"/>
      <c r="K762" s="25"/>
      <c r="L762" s="25"/>
      <c r="M762" s="25"/>
    </row>
    <row r="763" spans="8:13" ht="15.75" customHeight="1" x14ac:dyDescent="0.25">
      <c r="H763" s="25"/>
      <c r="I763" s="25"/>
      <c r="J763" s="25"/>
      <c r="K763" s="25"/>
      <c r="L763" s="25"/>
      <c r="M763" s="25"/>
    </row>
    <row r="764" spans="8:13" ht="15.75" customHeight="1" x14ac:dyDescent="0.25">
      <c r="H764" s="25"/>
      <c r="I764" s="25"/>
      <c r="J764" s="25"/>
      <c r="K764" s="25"/>
      <c r="L764" s="25"/>
      <c r="M764" s="25"/>
    </row>
    <row r="765" spans="8:13" ht="15.75" customHeight="1" x14ac:dyDescent="0.25">
      <c r="H765" s="25"/>
      <c r="I765" s="25"/>
      <c r="J765" s="25"/>
      <c r="K765" s="25"/>
      <c r="L765" s="25"/>
      <c r="M765" s="25"/>
    </row>
    <row r="766" spans="8:13" ht="15.75" customHeight="1" x14ac:dyDescent="0.25">
      <c r="H766" s="25"/>
      <c r="I766" s="25"/>
      <c r="J766" s="25"/>
      <c r="K766" s="25"/>
      <c r="L766" s="25"/>
      <c r="M766" s="25"/>
    </row>
    <row r="767" spans="8:13" ht="15.75" customHeight="1" x14ac:dyDescent="0.25">
      <c r="H767" s="25"/>
      <c r="I767" s="25"/>
      <c r="J767" s="25"/>
      <c r="K767" s="25"/>
      <c r="L767" s="25"/>
      <c r="M767" s="25"/>
    </row>
    <row r="768" spans="8:13" ht="15.75" customHeight="1" x14ac:dyDescent="0.25">
      <c r="H768" s="25"/>
      <c r="I768" s="25"/>
      <c r="J768" s="25"/>
      <c r="K768" s="25"/>
      <c r="L768" s="25"/>
      <c r="M768" s="25"/>
    </row>
    <row r="769" spans="8:13" ht="15.75" customHeight="1" x14ac:dyDescent="0.25">
      <c r="H769" s="25"/>
      <c r="I769" s="25"/>
      <c r="J769" s="25"/>
      <c r="K769" s="25"/>
      <c r="L769" s="25"/>
      <c r="M769" s="25"/>
    </row>
    <row r="770" spans="8:13" ht="15.75" customHeight="1" x14ac:dyDescent="0.25">
      <c r="H770" s="25"/>
      <c r="I770" s="25"/>
      <c r="J770" s="25"/>
      <c r="K770" s="25"/>
      <c r="L770" s="25"/>
      <c r="M770" s="25"/>
    </row>
    <row r="771" spans="8:13" ht="15.75" customHeight="1" x14ac:dyDescent="0.25">
      <c r="H771" s="25"/>
      <c r="I771" s="25"/>
      <c r="J771" s="25"/>
      <c r="K771" s="25"/>
      <c r="L771" s="25"/>
      <c r="M771" s="25"/>
    </row>
    <row r="772" spans="8:13" ht="15.75" customHeight="1" x14ac:dyDescent="0.25">
      <c r="H772" s="25"/>
      <c r="I772" s="25"/>
      <c r="J772" s="25"/>
      <c r="K772" s="25"/>
      <c r="L772" s="25"/>
      <c r="M772" s="25"/>
    </row>
    <row r="773" spans="8:13" ht="15.75" customHeight="1" x14ac:dyDescent="0.25">
      <c r="H773" s="25"/>
      <c r="I773" s="25"/>
      <c r="J773" s="25"/>
      <c r="K773" s="25"/>
      <c r="L773" s="25"/>
      <c r="M773" s="25"/>
    </row>
    <row r="774" spans="8:13" ht="15.75" customHeight="1" x14ac:dyDescent="0.25">
      <c r="H774" s="25"/>
      <c r="I774" s="25"/>
      <c r="J774" s="25"/>
      <c r="K774" s="25"/>
      <c r="L774" s="25"/>
      <c r="M774" s="25"/>
    </row>
    <row r="775" spans="8:13" ht="15.75" customHeight="1" x14ac:dyDescent="0.25">
      <c r="H775" s="25"/>
      <c r="I775" s="25"/>
      <c r="J775" s="25"/>
      <c r="K775" s="25"/>
      <c r="L775" s="25"/>
      <c r="M775" s="25"/>
    </row>
    <row r="776" spans="8:13" ht="15.75" customHeight="1" x14ac:dyDescent="0.25">
      <c r="H776" s="25"/>
      <c r="I776" s="25"/>
      <c r="J776" s="25"/>
      <c r="K776" s="25"/>
      <c r="L776" s="25"/>
      <c r="M776" s="25"/>
    </row>
    <row r="777" spans="8:13" ht="15.75" customHeight="1" x14ac:dyDescent="0.25">
      <c r="H777" s="25"/>
      <c r="I777" s="25"/>
      <c r="J777" s="25"/>
      <c r="K777" s="25"/>
      <c r="L777" s="25"/>
      <c r="M777" s="25"/>
    </row>
    <row r="778" spans="8:13" ht="15.75" customHeight="1" x14ac:dyDescent="0.25">
      <c r="H778" s="25"/>
      <c r="I778" s="25"/>
      <c r="J778" s="25"/>
      <c r="K778" s="25"/>
      <c r="L778" s="25"/>
      <c r="M778" s="25"/>
    </row>
    <row r="779" spans="8:13" ht="15.75" customHeight="1" x14ac:dyDescent="0.25">
      <c r="H779" s="25"/>
      <c r="I779" s="25"/>
      <c r="J779" s="25"/>
      <c r="K779" s="25"/>
      <c r="L779" s="25"/>
      <c r="M779" s="25"/>
    </row>
    <row r="780" spans="8:13" ht="15.75" customHeight="1" x14ac:dyDescent="0.25">
      <c r="H780" s="25"/>
      <c r="I780" s="25"/>
      <c r="J780" s="25"/>
      <c r="K780" s="25"/>
      <c r="L780" s="25"/>
      <c r="M780" s="25"/>
    </row>
    <row r="781" spans="8:13" ht="15.75" customHeight="1" x14ac:dyDescent="0.25">
      <c r="H781" s="25"/>
      <c r="I781" s="25"/>
      <c r="J781" s="25"/>
      <c r="K781" s="25"/>
      <c r="L781" s="25"/>
      <c r="M781" s="25"/>
    </row>
    <row r="782" spans="8:13" ht="15.75" customHeight="1" x14ac:dyDescent="0.25">
      <c r="H782" s="25"/>
      <c r="I782" s="25"/>
      <c r="J782" s="25"/>
      <c r="K782" s="25"/>
      <c r="L782" s="25"/>
      <c r="M782" s="25"/>
    </row>
    <row r="783" spans="8:13" ht="15.75" customHeight="1" x14ac:dyDescent="0.25">
      <c r="H783" s="25"/>
      <c r="I783" s="25"/>
      <c r="J783" s="25"/>
      <c r="K783" s="25"/>
      <c r="L783" s="25"/>
      <c r="M783" s="25"/>
    </row>
    <row r="784" spans="8:13" ht="15.75" customHeight="1" x14ac:dyDescent="0.25">
      <c r="H784" s="25"/>
      <c r="I784" s="25"/>
      <c r="J784" s="25"/>
      <c r="K784" s="25"/>
      <c r="L784" s="25"/>
      <c r="M784" s="25"/>
    </row>
    <row r="785" spans="8:13" ht="15.75" customHeight="1" x14ac:dyDescent="0.25">
      <c r="H785" s="25"/>
      <c r="I785" s="25"/>
      <c r="J785" s="25"/>
      <c r="K785" s="25"/>
      <c r="L785" s="25"/>
      <c r="M785" s="25"/>
    </row>
    <row r="786" spans="8:13" ht="15.75" customHeight="1" x14ac:dyDescent="0.25">
      <c r="H786" s="25"/>
      <c r="I786" s="25"/>
      <c r="J786" s="25"/>
      <c r="K786" s="25"/>
      <c r="L786" s="25"/>
      <c r="M786" s="25"/>
    </row>
    <row r="787" spans="8:13" ht="15.75" customHeight="1" x14ac:dyDescent="0.25">
      <c r="H787" s="25"/>
      <c r="I787" s="25"/>
      <c r="J787" s="25"/>
      <c r="K787" s="25"/>
      <c r="L787" s="25"/>
      <c r="M787" s="25"/>
    </row>
    <row r="788" spans="8:13" ht="15.75" customHeight="1" x14ac:dyDescent="0.25">
      <c r="H788" s="25"/>
      <c r="I788" s="25"/>
      <c r="J788" s="25"/>
      <c r="K788" s="25"/>
      <c r="L788" s="25"/>
      <c r="M788" s="25"/>
    </row>
    <row r="789" spans="8:13" ht="15.75" customHeight="1" x14ac:dyDescent="0.25">
      <c r="H789" s="25"/>
      <c r="I789" s="25"/>
      <c r="J789" s="25"/>
      <c r="K789" s="25"/>
      <c r="L789" s="25"/>
      <c r="M789" s="25"/>
    </row>
    <row r="790" spans="8:13" ht="15.75" customHeight="1" x14ac:dyDescent="0.25">
      <c r="H790" s="25"/>
      <c r="I790" s="25"/>
      <c r="J790" s="25"/>
      <c r="K790" s="25"/>
      <c r="L790" s="25"/>
      <c r="M790" s="25"/>
    </row>
    <row r="791" spans="8:13" ht="15.75" customHeight="1" x14ac:dyDescent="0.25">
      <c r="H791" s="25"/>
      <c r="I791" s="25"/>
      <c r="J791" s="25"/>
      <c r="K791" s="25"/>
      <c r="L791" s="25"/>
      <c r="M791" s="25"/>
    </row>
    <row r="792" spans="8:13" ht="15.75" customHeight="1" x14ac:dyDescent="0.25">
      <c r="H792" s="25"/>
      <c r="I792" s="25"/>
      <c r="J792" s="25"/>
      <c r="K792" s="25"/>
      <c r="L792" s="25"/>
      <c r="M792" s="25"/>
    </row>
    <row r="793" spans="8:13" ht="15.75" customHeight="1" x14ac:dyDescent="0.25">
      <c r="H793" s="25"/>
      <c r="I793" s="25"/>
      <c r="J793" s="25"/>
      <c r="K793" s="25"/>
      <c r="L793" s="25"/>
      <c r="M793" s="25"/>
    </row>
    <row r="794" spans="8:13" ht="15.75" customHeight="1" x14ac:dyDescent="0.25">
      <c r="H794" s="25"/>
      <c r="I794" s="25"/>
      <c r="J794" s="25"/>
      <c r="K794" s="25"/>
      <c r="L794" s="25"/>
      <c r="M794" s="25"/>
    </row>
    <row r="795" spans="8:13" ht="15.75" customHeight="1" x14ac:dyDescent="0.25">
      <c r="H795" s="25"/>
      <c r="I795" s="25"/>
      <c r="J795" s="25"/>
      <c r="K795" s="25"/>
      <c r="L795" s="25"/>
      <c r="M795" s="25"/>
    </row>
    <row r="796" spans="8:13" ht="15.75" customHeight="1" x14ac:dyDescent="0.25">
      <c r="H796" s="25"/>
      <c r="I796" s="25"/>
      <c r="J796" s="25"/>
      <c r="K796" s="25"/>
      <c r="L796" s="25"/>
      <c r="M796" s="25"/>
    </row>
    <row r="797" spans="8:13" ht="15.75" customHeight="1" x14ac:dyDescent="0.25">
      <c r="H797" s="25"/>
      <c r="I797" s="25"/>
      <c r="J797" s="25"/>
      <c r="K797" s="25"/>
      <c r="L797" s="25"/>
      <c r="M797" s="25"/>
    </row>
    <row r="798" spans="8:13" ht="15.75" customHeight="1" x14ac:dyDescent="0.25">
      <c r="H798" s="25"/>
      <c r="I798" s="25"/>
      <c r="J798" s="25"/>
      <c r="K798" s="25"/>
      <c r="L798" s="25"/>
      <c r="M798" s="25"/>
    </row>
    <row r="799" spans="8:13" ht="15.75" customHeight="1" x14ac:dyDescent="0.25">
      <c r="H799" s="25"/>
      <c r="I799" s="25"/>
      <c r="J799" s="25"/>
      <c r="K799" s="25"/>
      <c r="L799" s="25"/>
      <c r="M799" s="25"/>
    </row>
    <row r="800" spans="8:13" ht="15.75" customHeight="1" x14ac:dyDescent="0.25">
      <c r="H800" s="25"/>
      <c r="I800" s="25"/>
      <c r="J800" s="25"/>
      <c r="K800" s="25"/>
      <c r="L800" s="25"/>
      <c r="M800" s="25"/>
    </row>
    <row r="801" spans="8:13" ht="15.75" customHeight="1" x14ac:dyDescent="0.25">
      <c r="H801" s="25"/>
      <c r="I801" s="25"/>
      <c r="J801" s="25"/>
      <c r="K801" s="25"/>
      <c r="L801" s="25"/>
      <c r="M801" s="25"/>
    </row>
    <row r="802" spans="8:13" ht="15.75" customHeight="1" x14ac:dyDescent="0.25">
      <c r="H802" s="25"/>
      <c r="I802" s="25"/>
      <c r="J802" s="25"/>
      <c r="K802" s="25"/>
      <c r="L802" s="25"/>
      <c r="M802" s="25"/>
    </row>
    <row r="803" spans="8:13" ht="15.75" customHeight="1" x14ac:dyDescent="0.25">
      <c r="H803" s="25"/>
      <c r="I803" s="25"/>
      <c r="J803" s="25"/>
      <c r="K803" s="25"/>
      <c r="L803" s="25"/>
      <c r="M803" s="25"/>
    </row>
    <row r="804" spans="8:13" ht="15.75" customHeight="1" x14ac:dyDescent="0.25">
      <c r="H804" s="25"/>
      <c r="I804" s="25"/>
      <c r="J804" s="25"/>
      <c r="K804" s="25"/>
      <c r="L804" s="25"/>
      <c r="M804" s="25"/>
    </row>
    <row r="805" spans="8:13" ht="15.75" customHeight="1" x14ac:dyDescent="0.25">
      <c r="H805" s="25"/>
      <c r="I805" s="25"/>
      <c r="J805" s="25"/>
      <c r="K805" s="25"/>
      <c r="L805" s="25"/>
      <c r="M805" s="25"/>
    </row>
    <row r="806" spans="8:13" ht="15.75" customHeight="1" x14ac:dyDescent="0.25">
      <c r="H806" s="25"/>
      <c r="I806" s="25"/>
      <c r="J806" s="25"/>
      <c r="K806" s="25"/>
      <c r="L806" s="25"/>
      <c r="M806" s="25"/>
    </row>
    <row r="807" spans="8:13" ht="15.75" customHeight="1" x14ac:dyDescent="0.25">
      <c r="H807" s="25"/>
      <c r="I807" s="25"/>
      <c r="J807" s="25"/>
      <c r="K807" s="25"/>
      <c r="L807" s="25"/>
      <c r="M807" s="25"/>
    </row>
    <row r="808" spans="8:13" ht="15.75" customHeight="1" x14ac:dyDescent="0.25">
      <c r="H808" s="25"/>
      <c r="I808" s="25"/>
      <c r="J808" s="25"/>
      <c r="K808" s="25"/>
      <c r="L808" s="25"/>
      <c r="M808" s="25"/>
    </row>
    <row r="809" spans="8:13" ht="15.75" customHeight="1" x14ac:dyDescent="0.25">
      <c r="H809" s="25"/>
      <c r="I809" s="25"/>
      <c r="J809" s="25"/>
      <c r="K809" s="25"/>
      <c r="L809" s="25"/>
      <c r="M809" s="25"/>
    </row>
    <row r="810" spans="8:13" ht="15.75" customHeight="1" x14ac:dyDescent="0.25">
      <c r="H810" s="25"/>
      <c r="I810" s="25"/>
      <c r="J810" s="25"/>
      <c r="K810" s="25"/>
      <c r="L810" s="25"/>
      <c r="M810" s="25"/>
    </row>
    <row r="811" spans="8:13" ht="15.75" customHeight="1" x14ac:dyDescent="0.25">
      <c r="H811" s="25"/>
      <c r="I811" s="25"/>
      <c r="J811" s="25"/>
      <c r="K811" s="25"/>
      <c r="L811" s="25"/>
      <c r="M811" s="25"/>
    </row>
    <row r="812" spans="8:13" ht="15.75" customHeight="1" x14ac:dyDescent="0.25">
      <c r="H812" s="25"/>
      <c r="I812" s="25"/>
      <c r="J812" s="25"/>
      <c r="K812" s="25"/>
      <c r="L812" s="25"/>
      <c r="M812" s="25"/>
    </row>
    <row r="813" spans="8:13" ht="15.75" customHeight="1" x14ac:dyDescent="0.25">
      <c r="H813" s="25"/>
      <c r="I813" s="25"/>
      <c r="J813" s="25"/>
      <c r="K813" s="25"/>
      <c r="L813" s="25"/>
      <c r="M813" s="25"/>
    </row>
    <row r="814" spans="8:13" ht="15.75" customHeight="1" x14ac:dyDescent="0.25">
      <c r="H814" s="25"/>
      <c r="I814" s="25"/>
      <c r="J814" s="25"/>
      <c r="K814" s="25"/>
      <c r="L814" s="25"/>
      <c r="M814" s="25"/>
    </row>
    <row r="815" spans="8:13" ht="15.75" customHeight="1" x14ac:dyDescent="0.25">
      <c r="H815" s="25"/>
      <c r="I815" s="25"/>
      <c r="J815" s="25"/>
      <c r="K815" s="25"/>
      <c r="L815" s="25"/>
      <c r="M815" s="25"/>
    </row>
    <row r="816" spans="8:13" ht="15.75" customHeight="1" x14ac:dyDescent="0.25">
      <c r="H816" s="25"/>
      <c r="I816" s="25"/>
      <c r="J816" s="25"/>
      <c r="K816" s="25"/>
      <c r="L816" s="25"/>
      <c r="M816" s="25"/>
    </row>
    <row r="817" spans="8:13" ht="15.75" customHeight="1" x14ac:dyDescent="0.25">
      <c r="H817" s="25"/>
      <c r="I817" s="25"/>
      <c r="J817" s="25"/>
      <c r="K817" s="25"/>
      <c r="L817" s="25"/>
      <c r="M817" s="25"/>
    </row>
    <row r="818" spans="8:13" ht="15.75" customHeight="1" x14ac:dyDescent="0.25">
      <c r="H818" s="25"/>
      <c r="I818" s="25"/>
      <c r="J818" s="25"/>
      <c r="K818" s="25"/>
      <c r="L818" s="25"/>
      <c r="M818" s="25"/>
    </row>
    <row r="819" spans="8:13" ht="15.75" customHeight="1" x14ac:dyDescent="0.25">
      <c r="H819" s="25"/>
      <c r="I819" s="25"/>
      <c r="J819" s="25"/>
      <c r="K819" s="25"/>
      <c r="L819" s="25"/>
      <c r="M819" s="25"/>
    </row>
    <row r="820" spans="8:13" ht="15.75" customHeight="1" x14ac:dyDescent="0.25">
      <c r="H820" s="25"/>
      <c r="I820" s="25"/>
      <c r="J820" s="25"/>
      <c r="K820" s="25"/>
      <c r="L820" s="25"/>
      <c r="M820" s="25"/>
    </row>
    <row r="821" spans="8:13" ht="15.75" customHeight="1" x14ac:dyDescent="0.25">
      <c r="H821" s="25"/>
      <c r="I821" s="25"/>
      <c r="J821" s="25"/>
      <c r="K821" s="25"/>
      <c r="L821" s="25"/>
      <c r="M821" s="25"/>
    </row>
    <row r="822" spans="8:13" ht="15.75" customHeight="1" x14ac:dyDescent="0.25">
      <c r="H822" s="25"/>
      <c r="I822" s="25"/>
      <c r="J822" s="25"/>
      <c r="K822" s="25"/>
      <c r="L822" s="25"/>
      <c r="M822" s="25"/>
    </row>
    <row r="823" spans="8:13" ht="15.75" customHeight="1" x14ac:dyDescent="0.25">
      <c r="H823" s="25"/>
      <c r="I823" s="25"/>
      <c r="J823" s="25"/>
      <c r="K823" s="25"/>
      <c r="L823" s="25"/>
      <c r="M823" s="25"/>
    </row>
    <row r="824" spans="8:13" ht="15.75" customHeight="1" x14ac:dyDescent="0.25">
      <c r="H824" s="25"/>
      <c r="I824" s="25"/>
      <c r="J824" s="25"/>
      <c r="K824" s="25"/>
      <c r="L824" s="25"/>
      <c r="M824" s="25"/>
    </row>
    <row r="825" spans="8:13" ht="15.75" customHeight="1" x14ac:dyDescent="0.25">
      <c r="H825" s="25"/>
      <c r="I825" s="25"/>
      <c r="J825" s="25"/>
      <c r="K825" s="25"/>
      <c r="L825" s="25"/>
      <c r="M825" s="25"/>
    </row>
    <row r="826" spans="8:13" ht="15.75" customHeight="1" x14ac:dyDescent="0.25">
      <c r="H826" s="25"/>
      <c r="I826" s="25"/>
      <c r="J826" s="25"/>
      <c r="K826" s="25"/>
      <c r="L826" s="25"/>
      <c r="M826" s="25"/>
    </row>
    <row r="827" spans="8:13" ht="15.75" customHeight="1" x14ac:dyDescent="0.25">
      <c r="H827" s="25"/>
      <c r="I827" s="25"/>
      <c r="J827" s="25"/>
      <c r="K827" s="25"/>
      <c r="L827" s="25"/>
      <c r="M827" s="25"/>
    </row>
    <row r="828" spans="8:13" ht="15.75" customHeight="1" x14ac:dyDescent="0.25">
      <c r="H828" s="25"/>
      <c r="I828" s="25"/>
      <c r="J828" s="25"/>
      <c r="K828" s="25"/>
      <c r="L828" s="25"/>
      <c r="M828" s="25"/>
    </row>
    <row r="829" spans="8:13" ht="15.75" customHeight="1" x14ac:dyDescent="0.25">
      <c r="H829" s="25"/>
      <c r="I829" s="25"/>
      <c r="J829" s="25"/>
      <c r="K829" s="25"/>
      <c r="L829" s="25"/>
      <c r="M829" s="25"/>
    </row>
    <row r="830" spans="8:13" ht="15.75" customHeight="1" x14ac:dyDescent="0.25">
      <c r="H830" s="25"/>
      <c r="I830" s="25"/>
      <c r="J830" s="25"/>
      <c r="K830" s="25"/>
      <c r="L830" s="25"/>
      <c r="M830" s="25"/>
    </row>
    <row r="831" spans="8:13" ht="15.75" customHeight="1" x14ac:dyDescent="0.25">
      <c r="H831" s="25"/>
      <c r="I831" s="25"/>
      <c r="J831" s="25"/>
      <c r="K831" s="25"/>
      <c r="L831" s="25"/>
      <c r="M831" s="25"/>
    </row>
    <row r="832" spans="8:13" ht="15.75" customHeight="1" x14ac:dyDescent="0.25">
      <c r="H832" s="25"/>
      <c r="I832" s="25"/>
      <c r="J832" s="25"/>
      <c r="K832" s="25"/>
      <c r="L832" s="25"/>
      <c r="M832" s="25"/>
    </row>
    <row r="833" spans="8:13" ht="15.75" customHeight="1" x14ac:dyDescent="0.25">
      <c r="H833" s="25"/>
      <c r="I833" s="25"/>
      <c r="J833" s="25"/>
      <c r="K833" s="25"/>
      <c r="L833" s="25"/>
      <c r="M833" s="25"/>
    </row>
    <row r="834" spans="8:13" ht="15.75" customHeight="1" x14ac:dyDescent="0.25">
      <c r="H834" s="25"/>
      <c r="I834" s="25"/>
      <c r="J834" s="25"/>
      <c r="K834" s="25"/>
      <c r="L834" s="25"/>
      <c r="M834" s="25"/>
    </row>
    <row r="835" spans="8:13" ht="15.75" customHeight="1" x14ac:dyDescent="0.25">
      <c r="H835" s="25"/>
      <c r="I835" s="25"/>
      <c r="J835" s="25"/>
      <c r="K835" s="25"/>
      <c r="L835" s="25"/>
      <c r="M835" s="25"/>
    </row>
    <row r="836" spans="8:13" ht="15.75" customHeight="1" x14ac:dyDescent="0.25">
      <c r="H836" s="25"/>
      <c r="I836" s="25"/>
      <c r="J836" s="25"/>
      <c r="K836" s="25"/>
      <c r="L836" s="25"/>
      <c r="M836" s="25"/>
    </row>
    <row r="837" spans="8:13" ht="15.75" customHeight="1" x14ac:dyDescent="0.25">
      <c r="H837" s="25"/>
      <c r="I837" s="25"/>
      <c r="J837" s="25"/>
      <c r="K837" s="25"/>
      <c r="L837" s="25"/>
      <c r="M837" s="25"/>
    </row>
    <row r="838" spans="8:13" ht="15.75" customHeight="1" x14ac:dyDescent="0.25">
      <c r="H838" s="25"/>
      <c r="I838" s="25"/>
      <c r="J838" s="25"/>
      <c r="K838" s="25"/>
      <c r="L838" s="25"/>
      <c r="M838" s="25"/>
    </row>
    <row r="839" spans="8:13" ht="15.75" customHeight="1" x14ac:dyDescent="0.25">
      <c r="H839" s="25"/>
      <c r="I839" s="25"/>
      <c r="J839" s="25"/>
      <c r="K839" s="25"/>
      <c r="L839" s="25"/>
      <c r="M839" s="25"/>
    </row>
    <row r="840" spans="8:13" ht="15.75" customHeight="1" x14ac:dyDescent="0.25">
      <c r="H840" s="25"/>
      <c r="I840" s="25"/>
      <c r="J840" s="25"/>
      <c r="K840" s="25"/>
      <c r="L840" s="25"/>
      <c r="M840" s="25"/>
    </row>
    <row r="841" spans="8:13" ht="15.75" customHeight="1" x14ac:dyDescent="0.25">
      <c r="H841" s="25"/>
      <c r="I841" s="25"/>
      <c r="J841" s="25"/>
      <c r="K841" s="25"/>
      <c r="L841" s="25"/>
      <c r="M841" s="25"/>
    </row>
    <row r="842" spans="8:13" ht="15.75" customHeight="1" x14ac:dyDescent="0.25">
      <c r="H842" s="25"/>
      <c r="I842" s="25"/>
      <c r="J842" s="25"/>
      <c r="K842" s="25"/>
      <c r="L842" s="25"/>
      <c r="M842" s="25"/>
    </row>
    <row r="843" spans="8:13" ht="15.75" customHeight="1" x14ac:dyDescent="0.25">
      <c r="H843" s="25"/>
      <c r="I843" s="25"/>
      <c r="J843" s="25"/>
      <c r="K843" s="25"/>
      <c r="L843" s="25"/>
      <c r="M843" s="25"/>
    </row>
    <row r="844" spans="8:13" ht="15.75" customHeight="1" x14ac:dyDescent="0.25">
      <c r="H844" s="25"/>
      <c r="I844" s="25"/>
      <c r="J844" s="25"/>
      <c r="K844" s="25"/>
      <c r="L844" s="25"/>
      <c r="M844" s="25"/>
    </row>
    <row r="845" spans="8:13" ht="15.75" customHeight="1" x14ac:dyDescent="0.25">
      <c r="H845" s="25"/>
      <c r="I845" s="25"/>
      <c r="J845" s="25"/>
      <c r="K845" s="25"/>
      <c r="L845" s="25"/>
      <c r="M845" s="25"/>
    </row>
    <row r="846" spans="8:13" ht="15.75" customHeight="1" x14ac:dyDescent="0.25">
      <c r="H846" s="25"/>
      <c r="I846" s="25"/>
      <c r="J846" s="25"/>
      <c r="K846" s="25"/>
      <c r="L846" s="25"/>
      <c r="M846" s="25"/>
    </row>
    <row r="847" spans="8:13" ht="15.75" customHeight="1" x14ac:dyDescent="0.25">
      <c r="H847" s="25"/>
      <c r="I847" s="25"/>
      <c r="J847" s="25"/>
      <c r="K847" s="25"/>
      <c r="L847" s="25"/>
      <c r="M847" s="25"/>
    </row>
    <row r="848" spans="8:13" ht="15.75" customHeight="1" x14ac:dyDescent="0.25">
      <c r="H848" s="25"/>
      <c r="I848" s="25"/>
      <c r="J848" s="25"/>
      <c r="K848" s="25"/>
      <c r="L848" s="25"/>
      <c r="M848" s="25"/>
    </row>
    <row r="849" spans="8:13" ht="15.75" customHeight="1" x14ac:dyDescent="0.25">
      <c r="H849" s="25"/>
      <c r="I849" s="25"/>
      <c r="J849" s="25"/>
      <c r="K849" s="25"/>
      <c r="L849" s="25"/>
      <c r="M849" s="25"/>
    </row>
    <row r="850" spans="8:13" ht="15.75" customHeight="1" x14ac:dyDescent="0.25">
      <c r="H850" s="25"/>
      <c r="I850" s="25"/>
      <c r="J850" s="25"/>
      <c r="K850" s="25"/>
      <c r="L850" s="25"/>
      <c r="M850" s="25"/>
    </row>
    <row r="851" spans="8:13" ht="15.75" customHeight="1" x14ac:dyDescent="0.25">
      <c r="H851" s="25"/>
      <c r="I851" s="25"/>
      <c r="J851" s="25"/>
      <c r="K851" s="25"/>
      <c r="L851" s="25"/>
      <c r="M851" s="25"/>
    </row>
    <row r="852" spans="8:13" ht="15.75" customHeight="1" x14ac:dyDescent="0.25">
      <c r="H852" s="25"/>
      <c r="I852" s="25"/>
      <c r="J852" s="25"/>
      <c r="K852" s="25"/>
      <c r="L852" s="25"/>
      <c r="M852" s="25"/>
    </row>
    <row r="853" spans="8:13" ht="15.75" customHeight="1" x14ac:dyDescent="0.25">
      <c r="H853" s="25"/>
      <c r="I853" s="25"/>
      <c r="J853" s="25"/>
      <c r="K853" s="25"/>
      <c r="L853" s="25"/>
      <c r="M853" s="25"/>
    </row>
    <row r="854" spans="8:13" ht="15.75" customHeight="1" x14ac:dyDescent="0.25">
      <c r="H854" s="25"/>
      <c r="I854" s="25"/>
      <c r="J854" s="25"/>
      <c r="K854" s="25"/>
      <c r="L854" s="25"/>
      <c r="M854" s="25"/>
    </row>
    <row r="855" spans="8:13" ht="15.75" customHeight="1" x14ac:dyDescent="0.25">
      <c r="H855" s="25"/>
      <c r="I855" s="25"/>
      <c r="J855" s="25"/>
      <c r="K855" s="25"/>
      <c r="L855" s="25"/>
      <c r="M855" s="25"/>
    </row>
    <row r="856" spans="8:13" ht="15.75" customHeight="1" x14ac:dyDescent="0.25">
      <c r="H856" s="25"/>
      <c r="I856" s="25"/>
      <c r="J856" s="25"/>
      <c r="K856" s="25"/>
      <c r="L856" s="25"/>
      <c r="M856" s="25"/>
    </row>
    <row r="857" spans="8:13" ht="15.75" customHeight="1" x14ac:dyDescent="0.25">
      <c r="H857" s="25"/>
      <c r="I857" s="25"/>
      <c r="J857" s="25"/>
      <c r="K857" s="25"/>
      <c r="L857" s="25"/>
      <c r="M857" s="25"/>
    </row>
    <row r="858" spans="8:13" ht="15.75" customHeight="1" x14ac:dyDescent="0.25">
      <c r="H858" s="25"/>
      <c r="I858" s="25"/>
      <c r="J858" s="25"/>
      <c r="K858" s="25"/>
      <c r="L858" s="25"/>
      <c r="M858" s="25"/>
    </row>
    <row r="859" spans="8:13" ht="15.75" customHeight="1" x14ac:dyDescent="0.25">
      <c r="H859" s="25"/>
      <c r="I859" s="25"/>
      <c r="J859" s="25"/>
      <c r="K859" s="25"/>
      <c r="L859" s="25"/>
      <c r="M859" s="25"/>
    </row>
    <row r="860" spans="8:13" ht="15.75" customHeight="1" x14ac:dyDescent="0.25">
      <c r="H860" s="25"/>
      <c r="I860" s="25"/>
      <c r="J860" s="25"/>
      <c r="K860" s="25"/>
      <c r="L860" s="25"/>
      <c r="M860" s="25"/>
    </row>
    <row r="861" spans="8:13" ht="15.75" customHeight="1" x14ac:dyDescent="0.25">
      <c r="H861" s="25"/>
      <c r="I861" s="25"/>
      <c r="J861" s="25"/>
      <c r="K861" s="25"/>
      <c r="L861" s="25"/>
      <c r="M861" s="25"/>
    </row>
    <row r="862" spans="8:13" ht="15.75" customHeight="1" x14ac:dyDescent="0.25">
      <c r="H862" s="25"/>
      <c r="I862" s="25"/>
      <c r="J862" s="25"/>
      <c r="K862" s="25"/>
      <c r="L862" s="25"/>
      <c r="M862" s="25"/>
    </row>
    <row r="863" spans="8:13" ht="15.75" customHeight="1" x14ac:dyDescent="0.25">
      <c r="H863" s="25"/>
      <c r="I863" s="25"/>
      <c r="J863" s="25"/>
      <c r="K863" s="25"/>
      <c r="L863" s="25"/>
      <c r="M863" s="25"/>
    </row>
    <row r="864" spans="8:13" ht="15.75" customHeight="1" x14ac:dyDescent="0.25">
      <c r="H864" s="25"/>
      <c r="I864" s="25"/>
      <c r="J864" s="25"/>
      <c r="K864" s="25"/>
      <c r="L864" s="25"/>
      <c r="M864" s="25"/>
    </row>
    <row r="865" spans="8:13" ht="15.75" customHeight="1" x14ac:dyDescent="0.25">
      <c r="H865" s="25"/>
      <c r="I865" s="25"/>
      <c r="J865" s="25"/>
      <c r="K865" s="25"/>
      <c r="L865" s="25"/>
      <c r="M865" s="25"/>
    </row>
    <row r="866" spans="8:13" ht="15.75" customHeight="1" x14ac:dyDescent="0.25">
      <c r="H866" s="25"/>
      <c r="I866" s="25"/>
      <c r="J866" s="25"/>
      <c r="K866" s="25"/>
      <c r="L866" s="25"/>
      <c r="M866" s="25"/>
    </row>
    <row r="867" spans="8:13" ht="15.75" customHeight="1" x14ac:dyDescent="0.25">
      <c r="H867" s="25"/>
      <c r="I867" s="25"/>
      <c r="J867" s="25"/>
      <c r="K867" s="25"/>
      <c r="L867" s="25"/>
      <c r="M867" s="25"/>
    </row>
    <row r="868" spans="8:13" ht="15.75" customHeight="1" x14ac:dyDescent="0.25">
      <c r="H868" s="25"/>
      <c r="I868" s="25"/>
      <c r="J868" s="25"/>
      <c r="K868" s="25"/>
      <c r="L868" s="25"/>
      <c r="M868" s="25"/>
    </row>
    <row r="869" spans="8:13" ht="15.75" customHeight="1" x14ac:dyDescent="0.25">
      <c r="H869" s="25"/>
      <c r="I869" s="25"/>
      <c r="J869" s="25"/>
      <c r="K869" s="25"/>
      <c r="L869" s="25"/>
      <c r="M869" s="25"/>
    </row>
    <row r="870" spans="8:13" ht="15.75" customHeight="1" x14ac:dyDescent="0.25">
      <c r="H870" s="25"/>
      <c r="I870" s="25"/>
      <c r="J870" s="25"/>
      <c r="K870" s="25"/>
      <c r="L870" s="25"/>
      <c r="M870" s="25"/>
    </row>
    <row r="871" spans="8:13" ht="15.75" customHeight="1" x14ac:dyDescent="0.25">
      <c r="H871" s="25"/>
      <c r="I871" s="25"/>
      <c r="J871" s="25"/>
      <c r="K871" s="25"/>
      <c r="L871" s="25"/>
      <c r="M871" s="25"/>
    </row>
    <row r="872" spans="8:13" ht="15.75" customHeight="1" x14ac:dyDescent="0.25">
      <c r="H872" s="25"/>
      <c r="I872" s="25"/>
      <c r="J872" s="25"/>
      <c r="K872" s="25"/>
      <c r="L872" s="25"/>
      <c r="M872" s="25"/>
    </row>
    <row r="873" spans="8:13" ht="15.75" customHeight="1" x14ac:dyDescent="0.25">
      <c r="H873" s="25"/>
      <c r="I873" s="25"/>
      <c r="J873" s="25"/>
      <c r="K873" s="25"/>
      <c r="L873" s="25"/>
      <c r="M873" s="25"/>
    </row>
    <row r="874" spans="8:13" ht="15.75" customHeight="1" x14ac:dyDescent="0.25">
      <c r="H874" s="25"/>
      <c r="I874" s="25"/>
      <c r="J874" s="25"/>
      <c r="K874" s="25"/>
      <c r="L874" s="25"/>
      <c r="M874" s="25"/>
    </row>
    <row r="875" spans="8:13" ht="15.75" customHeight="1" x14ac:dyDescent="0.25">
      <c r="H875" s="25"/>
      <c r="I875" s="25"/>
      <c r="J875" s="25"/>
      <c r="K875" s="25"/>
      <c r="L875" s="25"/>
      <c r="M875" s="25"/>
    </row>
    <row r="876" spans="8:13" ht="15.75" customHeight="1" x14ac:dyDescent="0.25">
      <c r="H876" s="25"/>
      <c r="I876" s="25"/>
      <c r="J876" s="25"/>
      <c r="K876" s="25"/>
      <c r="L876" s="25"/>
      <c r="M876" s="25"/>
    </row>
    <row r="877" spans="8:13" ht="15.75" customHeight="1" x14ac:dyDescent="0.25">
      <c r="H877" s="25"/>
      <c r="I877" s="25"/>
      <c r="J877" s="25"/>
      <c r="K877" s="25"/>
      <c r="L877" s="25"/>
      <c r="M877" s="25"/>
    </row>
    <row r="878" spans="8:13" ht="15.75" customHeight="1" x14ac:dyDescent="0.25">
      <c r="H878" s="25"/>
      <c r="I878" s="25"/>
      <c r="J878" s="25"/>
      <c r="K878" s="25"/>
      <c r="L878" s="25"/>
      <c r="M878" s="25"/>
    </row>
    <row r="879" spans="8:13" ht="15.75" customHeight="1" x14ac:dyDescent="0.25">
      <c r="H879" s="25"/>
      <c r="I879" s="25"/>
      <c r="J879" s="25"/>
      <c r="K879" s="25"/>
      <c r="L879" s="25"/>
      <c r="M879" s="25"/>
    </row>
    <row r="880" spans="8:13" ht="15.75" customHeight="1" x14ac:dyDescent="0.25">
      <c r="H880" s="25"/>
      <c r="I880" s="25"/>
      <c r="J880" s="25"/>
      <c r="K880" s="25"/>
      <c r="L880" s="25"/>
      <c r="M880" s="25"/>
    </row>
    <row r="881" spans="8:13" ht="15.75" customHeight="1" x14ac:dyDescent="0.25">
      <c r="H881" s="25"/>
      <c r="I881" s="25"/>
      <c r="J881" s="25"/>
      <c r="K881" s="25"/>
      <c r="L881" s="25"/>
      <c r="M881" s="25"/>
    </row>
    <row r="882" spans="8:13" ht="15.75" customHeight="1" x14ac:dyDescent="0.25">
      <c r="H882" s="25"/>
      <c r="I882" s="25"/>
      <c r="J882" s="25"/>
      <c r="K882" s="25"/>
      <c r="L882" s="25"/>
      <c r="M882" s="25"/>
    </row>
    <row r="883" spans="8:13" ht="15.75" customHeight="1" x14ac:dyDescent="0.25">
      <c r="H883" s="25"/>
      <c r="I883" s="25"/>
      <c r="J883" s="25"/>
      <c r="K883" s="25"/>
      <c r="L883" s="25"/>
      <c r="M883" s="25"/>
    </row>
    <row r="884" spans="8:13" ht="15.75" customHeight="1" x14ac:dyDescent="0.25">
      <c r="H884" s="25"/>
      <c r="I884" s="25"/>
      <c r="J884" s="25"/>
      <c r="K884" s="25"/>
      <c r="L884" s="25"/>
      <c r="M884" s="25"/>
    </row>
    <row r="885" spans="8:13" ht="15.75" customHeight="1" x14ac:dyDescent="0.25">
      <c r="H885" s="25"/>
      <c r="I885" s="25"/>
      <c r="J885" s="25"/>
      <c r="K885" s="25"/>
      <c r="L885" s="25"/>
      <c r="M885" s="25"/>
    </row>
    <row r="886" spans="8:13" ht="15.75" customHeight="1" x14ac:dyDescent="0.25">
      <c r="H886" s="25"/>
      <c r="I886" s="25"/>
      <c r="J886" s="25"/>
      <c r="K886" s="25"/>
      <c r="L886" s="25"/>
      <c r="M886" s="25"/>
    </row>
    <row r="887" spans="8:13" ht="15.75" customHeight="1" x14ac:dyDescent="0.25">
      <c r="H887" s="25"/>
      <c r="I887" s="25"/>
      <c r="J887" s="25"/>
      <c r="K887" s="25"/>
      <c r="L887" s="25"/>
      <c r="M887" s="25"/>
    </row>
    <row r="888" spans="8:13" ht="15.75" customHeight="1" x14ac:dyDescent="0.25">
      <c r="H888" s="25"/>
      <c r="I888" s="25"/>
      <c r="J888" s="25"/>
      <c r="K888" s="25"/>
      <c r="L888" s="25"/>
      <c r="M888" s="25"/>
    </row>
    <row r="889" spans="8:13" ht="15.75" customHeight="1" x14ac:dyDescent="0.25">
      <c r="H889" s="25"/>
      <c r="I889" s="25"/>
      <c r="J889" s="25"/>
      <c r="K889" s="25"/>
      <c r="L889" s="25"/>
      <c r="M889" s="25"/>
    </row>
    <row r="890" spans="8:13" ht="15.75" customHeight="1" x14ac:dyDescent="0.25">
      <c r="H890" s="25"/>
      <c r="I890" s="25"/>
      <c r="J890" s="25"/>
      <c r="K890" s="25"/>
      <c r="L890" s="25"/>
      <c r="M890" s="25"/>
    </row>
    <row r="891" spans="8:13" ht="15.75" customHeight="1" x14ac:dyDescent="0.25">
      <c r="H891" s="25"/>
      <c r="I891" s="25"/>
      <c r="J891" s="25"/>
      <c r="K891" s="25"/>
      <c r="L891" s="25"/>
      <c r="M891" s="25"/>
    </row>
    <row r="892" spans="8:13" ht="15.75" customHeight="1" x14ac:dyDescent="0.25">
      <c r="H892" s="25"/>
      <c r="I892" s="25"/>
      <c r="J892" s="25"/>
      <c r="K892" s="25"/>
      <c r="L892" s="25"/>
      <c r="M892" s="25"/>
    </row>
    <row r="893" spans="8:13" ht="15.75" customHeight="1" x14ac:dyDescent="0.25">
      <c r="H893" s="25"/>
      <c r="I893" s="25"/>
      <c r="J893" s="25"/>
      <c r="K893" s="25"/>
      <c r="L893" s="25"/>
      <c r="M893" s="25"/>
    </row>
    <row r="894" spans="8:13" ht="15.75" customHeight="1" x14ac:dyDescent="0.25">
      <c r="H894" s="25"/>
      <c r="I894" s="25"/>
      <c r="J894" s="25"/>
      <c r="K894" s="25"/>
      <c r="L894" s="25"/>
      <c r="M894" s="25"/>
    </row>
    <row r="895" spans="8:13" ht="15.75" customHeight="1" x14ac:dyDescent="0.25">
      <c r="H895" s="25"/>
      <c r="I895" s="25"/>
      <c r="J895" s="25"/>
      <c r="K895" s="25"/>
      <c r="L895" s="25"/>
      <c r="M895" s="25"/>
    </row>
    <row r="896" spans="8:13" ht="15.75" customHeight="1" x14ac:dyDescent="0.25">
      <c r="H896" s="25"/>
      <c r="I896" s="25"/>
      <c r="J896" s="25"/>
      <c r="K896" s="25"/>
      <c r="L896" s="25"/>
      <c r="M896" s="25"/>
    </row>
    <row r="897" spans="8:13" ht="15.75" customHeight="1" x14ac:dyDescent="0.25">
      <c r="H897" s="25"/>
      <c r="I897" s="25"/>
      <c r="J897" s="25"/>
      <c r="K897" s="25"/>
      <c r="L897" s="25"/>
      <c r="M897" s="25"/>
    </row>
    <row r="898" spans="8:13" ht="15.75" customHeight="1" x14ac:dyDescent="0.25">
      <c r="H898" s="25"/>
      <c r="I898" s="25"/>
      <c r="J898" s="25"/>
      <c r="K898" s="25"/>
      <c r="L898" s="25"/>
      <c r="M898" s="25"/>
    </row>
    <row r="899" spans="8:13" ht="15.75" customHeight="1" x14ac:dyDescent="0.25">
      <c r="H899" s="25"/>
      <c r="I899" s="25"/>
      <c r="J899" s="25"/>
      <c r="K899" s="25"/>
      <c r="L899" s="25"/>
      <c r="M899" s="25"/>
    </row>
    <row r="900" spans="8:13" ht="15.75" customHeight="1" x14ac:dyDescent="0.25">
      <c r="H900" s="25"/>
      <c r="I900" s="25"/>
      <c r="J900" s="25"/>
      <c r="K900" s="25"/>
      <c r="L900" s="25"/>
      <c r="M900" s="25"/>
    </row>
    <row r="901" spans="8:13" ht="15.75" customHeight="1" x14ac:dyDescent="0.25">
      <c r="H901" s="25"/>
      <c r="I901" s="25"/>
      <c r="J901" s="25"/>
      <c r="K901" s="25"/>
      <c r="L901" s="25"/>
      <c r="M901" s="25"/>
    </row>
    <row r="902" spans="8:13" ht="15.75" customHeight="1" x14ac:dyDescent="0.25">
      <c r="H902" s="25"/>
      <c r="I902" s="25"/>
      <c r="J902" s="25"/>
      <c r="K902" s="25"/>
      <c r="L902" s="25"/>
      <c r="M902" s="25"/>
    </row>
    <row r="903" spans="8:13" ht="15.75" customHeight="1" x14ac:dyDescent="0.25">
      <c r="H903" s="25"/>
      <c r="I903" s="25"/>
      <c r="J903" s="25"/>
      <c r="K903" s="25"/>
      <c r="L903" s="25"/>
      <c r="M903" s="25"/>
    </row>
    <row r="904" spans="8:13" ht="15.75" customHeight="1" x14ac:dyDescent="0.25">
      <c r="H904" s="25"/>
      <c r="I904" s="25"/>
      <c r="J904" s="25"/>
      <c r="K904" s="25"/>
      <c r="L904" s="25"/>
      <c r="M904" s="25"/>
    </row>
    <row r="905" spans="8:13" ht="15.75" customHeight="1" x14ac:dyDescent="0.25">
      <c r="H905" s="25"/>
      <c r="I905" s="25"/>
      <c r="J905" s="25"/>
      <c r="K905" s="25"/>
      <c r="L905" s="25"/>
      <c r="M905" s="25"/>
    </row>
    <row r="906" spans="8:13" ht="15.75" customHeight="1" x14ac:dyDescent="0.25">
      <c r="H906" s="25"/>
      <c r="I906" s="25"/>
      <c r="J906" s="25"/>
      <c r="K906" s="25"/>
      <c r="L906" s="25"/>
      <c r="M906" s="25"/>
    </row>
    <row r="907" spans="8:13" ht="15.75" customHeight="1" x14ac:dyDescent="0.25">
      <c r="H907" s="25"/>
      <c r="I907" s="25"/>
      <c r="J907" s="25"/>
      <c r="K907" s="25"/>
      <c r="L907" s="25"/>
      <c r="M907" s="25"/>
    </row>
    <row r="908" spans="8:13" ht="15.75" customHeight="1" x14ac:dyDescent="0.25">
      <c r="H908" s="25"/>
      <c r="I908" s="25"/>
      <c r="J908" s="25"/>
      <c r="K908" s="25"/>
      <c r="L908" s="25"/>
      <c r="M908" s="25"/>
    </row>
    <row r="909" spans="8:13" ht="15.75" customHeight="1" x14ac:dyDescent="0.25">
      <c r="H909" s="25"/>
      <c r="I909" s="25"/>
      <c r="J909" s="25"/>
      <c r="K909" s="25"/>
      <c r="L909" s="25"/>
      <c r="M909" s="25"/>
    </row>
    <row r="910" spans="8:13" ht="15.75" customHeight="1" x14ac:dyDescent="0.25">
      <c r="H910" s="25"/>
      <c r="I910" s="25"/>
      <c r="J910" s="25"/>
      <c r="K910" s="25"/>
      <c r="L910" s="25"/>
      <c r="M910" s="25"/>
    </row>
    <row r="911" spans="8:13" ht="15.75" customHeight="1" x14ac:dyDescent="0.25">
      <c r="H911" s="25"/>
      <c r="I911" s="25"/>
      <c r="J911" s="25"/>
      <c r="K911" s="25"/>
      <c r="L911" s="25"/>
      <c r="M911" s="25"/>
    </row>
    <row r="912" spans="8:13" ht="15.75" customHeight="1" x14ac:dyDescent="0.25">
      <c r="H912" s="25"/>
      <c r="I912" s="25"/>
      <c r="J912" s="25"/>
      <c r="K912" s="25"/>
      <c r="L912" s="25"/>
      <c r="M912" s="25"/>
    </row>
    <row r="913" spans="8:13" ht="15.75" customHeight="1" x14ac:dyDescent="0.25">
      <c r="H913" s="25"/>
      <c r="I913" s="25"/>
      <c r="J913" s="25"/>
      <c r="K913" s="25"/>
      <c r="L913" s="25"/>
      <c r="M913" s="25"/>
    </row>
    <row r="914" spans="8:13" ht="15.75" customHeight="1" x14ac:dyDescent="0.25">
      <c r="H914" s="25"/>
      <c r="I914" s="25"/>
      <c r="J914" s="25"/>
      <c r="K914" s="25"/>
      <c r="L914" s="25"/>
      <c r="M914" s="25"/>
    </row>
    <row r="915" spans="8:13" ht="15.75" customHeight="1" x14ac:dyDescent="0.25">
      <c r="H915" s="25"/>
      <c r="I915" s="25"/>
      <c r="J915" s="25"/>
      <c r="K915" s="25"/>
      <c r="L915" s="25"/>
      <c r="M915" s="25"/>
    </row>
    <row r="916" spans="8:13" ht="15.75" customHeight="1" x14ac:dyDescent="0.25">
      <c r="H916" s="25"/>
      <c r="I916" s="25"/>
      <c r="J916" s="25"/>
      <c r="K916" s="25"/>
      <c r="L916" s="25"/>
      <c r="M916" s="25"/>
    </row>
    <row r="917" spans="8:13" ht="15.75" customHeight="1" x14ac:dyDescent="0.25">
      <c r="H917" s="25"/>
      <c r="I917" s="25"/>
      <c r="J917" s="25"/>
      <c r="K917" s="25"/>
      <c r="L917" s="25"/>
      <c r="M917" s="25"/>
    </row>
    <row r="918" spans="8:13" ht="15.75" customHeight="1" x14ac:dyDescent="0.25">
      <c r="H918" s="25"/>
      <c r="I918" s="25"/>
      <c r="J918" s="25"/>
      <c r="K918" s="25"/>
      <c r="L918" s="25"/>
      <c r="M918" s="25"/>
    </row>
    <row r="919" spans="8:13" ht="15.75" customHeight="1" x14ac:dyDescent="0.25">
      <c r="H919" s="25"/>
      <c r="I919" s="25"/>
      <c r="J919" s="25"/>
      <c r="K919" s="25"/>
      <c r="L919" s="25"/>
      <c r="M919" s="25"/>
    </row>
    <row r="920" spans="8:13" ht="15.75" customHeight="1" x14ac:dyDescent="0.25">
      <c r="H920" s="25"/>
      <c r="I920" s="25"/>
      <c r="J920" s="25"/>
      <c r="K920" s="25"/>
      <c r="L920" s="25"/>
      <c r="M920" s="25"/>
    </row>
    <row r="921" spans="8:13" ht="15.75" customHeight="1" x14ac:dyDescent="0.25">
      <c r="H921" s="25"/>
      <c r="I921" s="25"/>
      <c r="J921" s="25"/>
      <c r="K921" s="25"/>
      <c r="L921" s="25"/>
      <c r="M921" s="25"/>
    </row>
    <row r="922" spans="8:13" ht="15.75" customHeight="1" x14ac:dyDescent="0.25">
      <c r="H922" s="25"/>
      <c r="I922" s="25"/>
      <c r="J922" s="25"/>
      <c r="K922" s="25"/>
      <c r="L922" s="25"/>
      <c r="M922" s="25"/>
    </row>
    <row r="923" spans="8:13" ht="15.75" customHeight="1" x14ac:dyDescent="0.25">
      <c r="H923" s="25"/>
      <c r="I923" s="25"/>
      <c r="J923" s="25"/>
      <c r="K923" s="25"/>
      <c r="L923" s="25"/>
      <c r="M923" s="25"/>
    </row>
    <row r="924" spans="8:13" ht="15.75" customHeight="1" x14ac:dyDescent="0.25">
      <c r="H924" s="25"/>
      <c r="I924" s="25"/>
      <c r="J924" s="25"/>
      <c r="K924" s="25"/>
      <c r="L924" s="25"/>
      <c r="M924" s="25"/>
    </row>
    <row r="925" spans="8:13" ht="15.75" customHeight="1" x14ac:dyDescent="0.25">
      <c r="H925" s="25"/>
      <c r="I925" s="25"/>
      <c r="J925" s="25"/>
      <c r="K925" s="25"/>
      <c r="L925" s="25"/>
      <c r="M925" s="25"/>
    </row>
    <row r="926" spans="8:13" ht="15.75" customHeight="1" x14ac:dyDescent="0.25">
      <c r="H926" s="25"/>
      <c r="I926" s="25"/>
      <c r="J926" s="25"/>
      <c r="K926" s="25"/>
      <c r="L926" s="25"/>
      <c r="M926" s="25"/>
    </row>
    <row r="927" spans="8:13" ht="15.75" customHeight="1" x14ac:dyDescent="0.25">
      <c r="H927" s="25"/>
      <c r="I927" s="25"/>
      <c r="J927" s="25"/>
      <c r="K927" s="25"/>
      <c r="L927" s="25"/>
      <c r="M927" s="25"/>
    </row>
    <row r="928" spans="8:13" ht="15.75" customHeight="1" x14ac:dyDescent="0.25">
      <c r="H928" s="25"/>
      <c r="I928" s="25"/>
      <c r="J928" s="25"/>
      <c r="K928" s="25"/>
      <c r="L928" s="25"/>
      <c r="M928" s="25"/>
    </row>
    <row r="929" spans="8:13" ht="15.75" customHeight="1" x14ac:dyDescent="0.25">
      <c r="H929" s="25"/>
      <c r="I929" s="25"/>
      <c r="J929" s="25"/>
      <c r="K929" s="25"/>
      <c r="L929" s="25"/>
      <c r="M929" s="25"/>
    </row>
    <row r="930" spans="8:13" ht="15.75" customHeight="1" x14ac:dyDescent="0.25">
      <c r="H930" s="25"/>
      <c r="I930" s="25"/>
      <c r="J930" s="25"/>
      <c r="K930" s="25"/>
      <c r="L930" s="25"/>
      <c r="M930" s="25"/>
    </row>
    <row r="931" spans="8:13" ht="15.75" customHeight="1" x14ac:dyDescent="0.25">
      <c r="H931" s="25"/>
      <c r="I931" s="25"/>
      <c r="J931" s="25"/>
      <c r="K931" s="25"/>
      <c r="L931" s="25"/>
      <c r="M931" s="25"/>
    </row>
    <row r="932" spans="8:13" ht="15.75" customHeight="1" x14ac:dyDescent="0.25">
      <c r="H932" s="25"/>
      <c r="I932" s="25"/>
      <c r="J932" s="25"/>
      <c r="K932" s="25"/>
      <c r="L932" s="25"/>
      <c r="M932" s="25"/>
    </row>
    <row r="933" spans="8:13" ht="15.75" customHeight="1" x14ac:dyDescent="0.25">
      <c r="H933" s="25"/>
      <c r="I933" s="25"/>
      <c r="J933" s="25"/>
      <c r="K933" s="25"/>
      <c r="L933" s="25"/>
      <c r="M933" s="25"/>
    </row>
    <row r="934" spans="8:13" ht="15.75" customHeight="1" x14ac:dyDescent="0.25">
      <c r="H934" s="25"/>
      <c r="I934" s="25"/>
      <c r="J934" s="25"/>
      <c r="K934" s="25"/>
      <c r="L934" s="25"/>
      <c r="M934" s="25"/>
    </row>
    <row r="935" spans="8:13" ht="15.75" customHeight="1" x14ac:dyDescent="0.25">
      <c r="H935" s="25"/>
      <c r="I935" s="25"/>
      <c r="J935" s="25"/>
      <c r="K935" s="25"/>
      <c r="L935" s="25"/>
      <c r="M935" s="25"/>
    </row>
    <row r="936" spans="8:13" ht="15.75" customHeight="1" x14ac:dyDescent="0.25">
      <c r="H936" s="25"/>
      <c r="I936" s="25"/>
      <c r="J936" s="25"/>
      <c r="K936" s="25"/>
      <c r="L936" s="25"/>
      <c r="M936" s="25"/>
    </row>
    <row r="937" spans="8:13" ht="15.75" customHeight="1" x14ac:dyDescent="0.25">
      <c r="H937" s="25"/>
      <c r="I937" s="25"/>
      <c r="J937" s="25"/>
      <c r="K937" s="25"/>
      <c r="L937" s="25"/>
      <c r="M937" s="25"/>
    </row>
    <row r="938" spans="8:13" ht="15.75" customHeight="1" x14ac:dyDescent="0.25">
      <c r="H938" s="25"/>
      <c r="I938" s="25"/>
      <c r="J938" s="25"/>
      <c r="K938" s="25"/>
      <c r="L938" s="25"/>
      <c r="M938" s="25"/>
    </row>
    <row r="939" spans="8:13" ht="15.75" customHeight="1" x14ac:dyDescent="0.25">
      <c r="H939" s="25"/>
      <c r="I939" s="25"/>
      <c r="J939" s="25"/>
      <c r="K939" s="25"/>
      <c r="L939" s="25"/>
      <c r="M939" s="25"/>
    </row>
    <row r="940" spans="8:13" ht="15.75" customHeight="1" x14ac:dyDescent="0.25">
      <c r="H940" s="25"/>
      <c r="I940" s="25"/>
      <c r="J940" s="25"/>
      <c r="K940" s="25"/>
      <c r="L940" s="25"/>
      <c r="M940" s="25"/>
    </row>
    <row r="941" spans="8:13" ht="15.75" customHeight="1" x14ac:dyDescent="0.25">
      <c r="H941" s="25"/>
      <c r="I941" s="25"/>
      <c r="J941" s="25"/>
      <c r="K941" s="25"/>
      <c r="L941" s="25"/>
      <c r="M941" s="25"/>
    </row>
    <row r="942" spans="8:13" ht="15.75" customHeight="1" x14ac:dyDescent="0.25">
      <c r="H942" s="25"/>
      <c r="I942" s="25"/>
      <c r="J942" s="25"/>
      <c r="K942" s="25"/>
      <c r="L942" s="25"/>
      <c r="M942" s="25"/>
    </row>
    <row r="943" spans="8:13" ht="15.75" customHeight="1" x14ac:dyDescent="0.25">
      <c r="H943" s="25"/>
      <c r="I943" s="25"/>
      <c r="J943" s="25"/>
      <c r="K943" s="25"/>
      <c r="L943" s="25"/>
      <c r="M943" s="25"/>
    </row>
    <row r="944" spans="8:13" ht="15.75" customHeight="1" x14ac:dyDescent="0.25">
      <c r="H944" s="25"/>
      <c r="I944" s="25"/>
      <c r="J944" s="25"/>
      <c r="K944" s="25"/>
      <c r="L944" s="25"/>
      <c r="M944" s="25"/>
    </row>
    <row r="945" spans="8:13" ht="15.75" customHeight="1" x14ac:dyDescent="0.25">
      <c r="H945" s="25"/>
      <c r="I945" s="25"/>
      <c r="J945" s="25"/>
      <c r="K945" s="25"/>
      <c r="L945" s="25"/>
      <c r="M945" s="25"/>
    </row>
    <row r="946" spans="8:13" ht="15.75" customHeight="1" x14ac:dyDescent="0.25">
      <c r="H946" s="25"/>
      <c r="I946" s="25"/>
      <c r="J946" s="25"/>
      <c r="K946" s="25"/>
      <c r="L946" s="25"/>
      <c r="M946" s="25"/>
    </row>
    <row r="947" spans="8:13" ht="15.75" customHeight="1" x14ac:dyDescent="0.25">
      <c r="H947" s="25"/>
      <c r="I947" s="25"/>
      <c r="J947" s="25"/>
      <c r="K947" s="25"/>
      <c r="L947" s="25"/>
      <c r="M947" s="25"/>
    </row>
    <row r="948" spans="8:13" ht="15.75" customHeight="1" x14ac:dyDescent="0.25">
      <c r="H948" s="25"/>
      <c r="I948" s="25"/>
      <c r="J948" s="25"/>
      <c r="K948" s="25"/>
      <c r="L948" s="25"/>
      <c r="M948" s="25"/>
    </row>
    <row r="949" spans="8:13" ht="15.75" customHeight="1" x14ac:dyDescent="0.25">
      <c r="H949" s="25"/>
      <c r="I949" s="25"/>
      <c r="J949" s="25"/>
      <c r="K949" s="25"/>
      <c r="L949" s="25"/>
      <c r="M949" s="25"/>
    </row>
    <row r="950" spans="8:13" ht="15.75" customHeight="1" x14ac:dyDescent="0.25">
      <c r="H950" s="25"/>
      <c r="I950" s="25"/>
      <c r="J950" s="25"/>
      <c r="K950" s="25"/>
      <c r="L950" s="25"/>
      <c r="M950" s="25"/>
    </row>
    <row r="951" spans="8:13" ht="15.75" customHeight="1" x14ac:dyDescent="0.25">
      <c r="H951" s="25"/>
      <c r="I951" s="25"/>
      <c r="J951" s="25"/>
      <c r="K951" s="25"/>
      <c r="L951" s="25"/>
      <c r="M951" s="25"/>
    </row>
    <row r="952" spans="8:13" ht="15.75" customHeight="1" x14ac:dyDescent="0.25">
      <c r="H952" s="25"/>
      <c r="I952" s="25"/>
      <c r="J952" s="25"/>
      <c r="K952" s="25"/>
      <c r="L952" s="25"/>
      <c r="M952" s="25"/>
    </row>
    <row r="953" spans="8:13" ht="15.75" customHeight="1" x14ac:dyDescent="0.25">
      <c r="H953" s="25"/>
      <c r="I953" s="25"/>
      <c r="J953" s="25"/>
      <c r="K953" s="25"/>
      <c r="L953" s="25"/>
      <c r="M953" s="25"/>
    </row>
    <row r="954" spans="8:13" ht="15.75" customHeight="1" x14ac:dyDescent="0.25">
      <c r="H954" s="25"/>
      <c r="I954" s="25"/>
      <c r="J954" s="25"/>
      <c r="K954" s="25"/>
      <c r="L954" s="25"/>
      <c r="M954" s="25"/>
    </row>
    <row r="955" spans="8:13" ht="15.75" customHeight="1" x14ac:dyDescent="0.25">
      <c r="H955" s="25"/>
      <c r="I955" s="25"/>
      <c r="J955" s="25"/>
      <c r="K955" s="25"/>
      <c r="L955" s="25"/>
      <c r="M955" s="25"/>
    </row>
    <row r="956" spans="8:13" ht="15.75" customHeight="1" x14ac:dyDescent="0.25">
      <c r="H956" s="25"/>
      <c r="I956" s="25"/>
      <c r="J956" s="25"/>
      <c r="K956" s="25"/>
      <c r="L956" s="25"/>
      <c r="M956" s="25"/>
    </row>
    <row r="957" spans="8:13" ht="15.75" customHeight="1" x14ac:dyDescent="0.25">
      <c r="H957" s="25"/>
      <c r="I957" s="25"/>
      <c r="J957" s="25"/>
      <c r="K957" s="25"/>
      <c r="L957" s="25"/>
      <c r="M957" s="25"/>
    </row>
    <row r="958" spans="8:13" ht="15.75" customHeight="1" x14ac:dyDescent="0.25">
      <c r="H958" s="25"/>
      <c r="I958" s="25"/>
      <c r="J958" s="25"/>
      <c r="K958" s="25"/>
      <c r="L958" s="25"/>
      <c r="M958" s="25"/>
    </row>
    <row r="959" spans="8:13" ht="15.75" customHeight="1" x14ac:dyDescent="0.25">
      <c r="H959" s="25"/>
      <c r="I959" s="25"/>
      <c r="J959" s="25"/>
      <c r="K959" s="25"/>
      <c r="L959" s="25"/>
      <c r="M959" s="25"/>
    </row>
    <row r="960" spans="8:13" ht="15.75" customHeight="1" x14ac:dyDescent="0.25">
      <c r="H960" s="25"/>
      <c r="I960" s="25"/>
      <c r="J960" s="25"/>
      <c r="K960" s="25"/>
      <c r="L960" s="25"/>
      <c r="M960" s="25"/>
    </row>
    <row r="961" spans="8:13" ht="15.75" customHeight="1" x14ac:dyDescent="0.25">
      <c r="H961" s="25"/>
      <c r="I961" s="25"/>
      <c r="J961" s="25"/>
      <c r="K961" s="25"/>
      <c r="L961" s="25"/>
      <c r="M961" s="25"/>
    </row>
    <row r="962" spans="8:13" ht="15.75" customHeight="1" x14ac:dyDescent="0.25">
      <c r="H962" s="25"/>
      <c r="I962" s="25"/>
      <c r="J962" s="25"/>
      <c r="K962" s="25"/>
      <c r="L962" s="25"/>
      <c r="M962" s="25"/>
    </row>
    <row r="963" spans="8:13" ht="15.75" customHeight="1" x14ac:dyDescent="0.25">
      <c r="H963" s="25"/>
      <c r="I963" s="25"/>
      <c r="J963" s="25"/>
      <c r="K963" s="25"/>
      <c r="L963" s="25"/>
      <c r="M963" s="25"/>
    </row>
    <row r="964" spans="8:13" ht="15.75" customHeight="1" x14ac:dyDescent="0.25">
      <c r="H964" s="25"/>
      <c r="I964" s="25"/>
      <c r="J964" s="25"/>
      <c r="K964" s="25"/>
      <c r="L964" s="25"/>
      <c r="M964" s="25"/>
    </row>
    <row r="965" spans="8:13" ht="15.75" customHeight="1" x14ac:dyDescent="0.25">
      <c r="H965" s="25"/>
      <c r="I965" s="25"/>
      <c r="J965" s="25"/>
      <c r="K965" s="25"/>
      <c r="L965" s="25"/>
      <c r="M965" s="25"/>
    </row>
    <row r="966" spans="8:13" ht="15.75" customHeight="1" x14ac:dyDescent="0.25">
      <c r="H966" s="25"/>
      <c r="I966" s="25"/>
      <c r="J966" s="25"/>
      <c r="K966" s="25"/>
      <c r="L966" s="25"/>
      <c r="M966" s="25"/>
    </row>
    <row r="967" spans="8:13" ht="15.75" customHeight="1" x14ac:dyDescent="0.25">
      <c r="H967" s="25"/>
      <c r="I967" s="25"/>
      <c r="J967" s="25"/>
      <c r="K967" s="25"/>
      <c r="L967" s="25"/>
      <c r="M967" s="25"/>
    </row>
    <row r="968" spans="8:13" ht="15.75" customHeight="1" x14ac:dyDescent="0.25">
      <c r="H968" s="25"/>
      <c r="I968" s="25"/>
      <c r="J968" s="25"/>
      <c r="K968" s="25"/>
      <c r="L968" s="25"/>
      <c r="M968" s="25"/>
    </row>
    <row r="969" spans="8:13" ht="15.75" customHeight="1" x14ac:dyDescent="0.25">
      <c r="H969" s="25"/>
      <c r="I969" s="25"/>
      <c r="J969" s="25"/>
      <c r="K969" s="25"/>
      <c r="L969" s="25"/>
      <c r="M969" s="25"/>
    </row>
    <row r="970" spans="8:13" ht="15.75" customHeight="1" x14ac:dyDescent="0.25">
      <c r="H970" s="25"/>
      <c r="I970" s="25"/>
      <c r="J970" s="25"/>
      <c r="K970" s="25"/>
      <c r="L970" s="25"/>
      <c r="M970" s="25"/>
    </row>
    <row r="971" spans="8:13" ht="15.75" customHeight="1" x14ac:dyDescent="0.25">
      <c r="H971" s="25"/>
      <c r="I971" s="25"/>
      <c r="J971" s="25"/>
      <c r="K971" s="25"/>
      <c r="L971" s="25"/>
      <c r="M971" s="25"/>
    </row>
    <row r="972" spans="8:13" ht="15.75" customHeight="1" x14ac:dyDescent="0.25">
      <c r="H972" s="25"/>
      <c r="I972" s="25"/>
      <c r="J972" s="25"/>
      <c r="K972" s="25"/>
      <c r="L972" s="25"/>
      <c r="M972" s="25"/>
    </row>
    <row r="973" spans="8:13" ht="15.75" customHeight="1" x14ac:dyDescent="0.25">
      <c r="H973" s="25"/>
      <c r="I973" s="25"/>
      <c r="J973" s="25"/>
      <c r="K973" s="25"/>
      <c r="L973" s="25"/>
      <c r="M973" s="25"/>
    </row>
    <row r="974" spans="8:13" ht="15.75" customHeight="1" x14ac:dyDescent="0.25">
      <c r="H974" s="25"/>
      <c r="I974" s="25"/>
      <c r="J974" s="25"/>
      <c r="K974" s="25"/>
      <c r="L974" s="25"/>
      <c r="M974" s="25"/>
    </row>
    <row r="975" spans="8:13" ht="15.75" customHeight="1" x14ac:dyDescent="0.25">
      <c r="H975" s="25"/>
      <c r="I975" s="25"/>
      <c r="J975" s="25"/>
      <c r="K975" s="25"/>
      <c r="L975" s="25"/>
      <c r="M975" s="25"/>
    </row>
    <row r="976" spans="8:13" ht="15.75" customHeight="1" x14ac:dyDescent="0.25">
      <c r="H976" s="25"/>
      <c r="I976" s="25"/>
      <c r="J976" s="25"/>
      <c r="K976" s="25"/>
      <c r="L976" s="25"/>
      <c r="M976" s="25"/>
    </row>
    <row r="977" spans="8:13" ht="15.75" customHeight="1" x14ac:dyDescent="0.25">
      <c r="H977" s="25"/>
      <c r="I977" s="25"/>
      <c r="J977" s="25"/>
      <c r="K977" s="25"/>
      <c r="L977" s="25"/>
      <c r="M977" s="25"/>
    </row>
    <row r="978" spans="8:13" ht="15.75" customHeight="1" x14ac:dyDescent="0.25">
      <c r="H978" s="25"/>
      <c r="I978" s="25"/>
      <c r="J978" s="25"/>
      <c r="K978" s="25"/>
      <c r="L978" s="25"/>
      <c r="M978" s="25"/>
    </row>
    <row r="979" spans="8:13" ht="15.75" customHeight="1" x14ac:dyDescent="0.25">
      <c r="H979" s="25"/>
      <c r="I979" s="25"/>
      <c r="J979" s="25"/>
      <c r="K979" s="25"/>
      <c r="L979" s="25"/>
      <c r="M979" s="25"/>
    </row>
    <row r="980" spans="8:13" ht="15.75" customHeight="1" x14ac:dyDescent="0.25">
      <c r="H980" s="25"/>
      <c r="I980" s="25"/>
      <c r="J980" s="25"/>
      <c r="K980" s="25"/>
      <c r="L980" s="25"/>
      <c r="M980" s="25"/>
    </row>
    <row r="981" spans="8:13" ht="15.75" customHeight="1" x14ac:dyDescent="0.25">
      <c r="H981" s="25"/>
      <c r="I981" s="25"/>
      <c r="J981" s="25"/>
      <c r="K981" s="25"/>
      <c r="L981" s="25"/>
      <c r="M981" s="25"/>
    </row>
    <row r="982" spans="8:13" ht="15.75" customHeight="1" x14ac:dyDescent="0.25">
      <c r="H982" s="25"/>
      <c r="I982" s="25"/>
      <c r="J982" s="25"/>
      <c r="K982" s="25"/>
      <c r="L982" s="25"/>
      <c r="M982" s="25"/>
    </row>
    <row r="983" spans="8:13" ht="15.75" customHeight="1" x14ac:dyDescent="0.25">
      <c r="H983" s="25"/>
      <c r="I983" s="25"/>
      <c r="J983" s="25"/>
      <c r="K983" s="25"/>
      <c r="L983" s="25"/>
      <c r="M983" s="25"/>
    </row>
    <row r="984" spans="8:13" ht="15.75" customHeight="1" x14ac:dyDescent="0.25">
      <c r="H984" s="25"/>
      <c r="I984" s="25"/>
      <c r="J984" s="25"/>
      <c r="K984" s="25"/>
      <c r="L984" s="25"/>
      <c r="M984" s="25"/>
    </row>
    <row r="985" spans="8:13" ht="15.75" customHeight="1" x14ac:dyDescent="0.25">
      <c r="H985" s="25"/>
      <c r="I985" s="25"/>
      <c r="J985" s="25"/>
      <c r="K985" s="25"/>
      <c r="L985" s="25"/>
      <c r="M985" s="25"/>
    </row>
    <row r="986" spans="8:13" ht="15.75" customHeight="1" x14ac:dyDescent="0.25">
      <c r="H986" s="25"/>
      <c r="I986" s="25"/>
      <c r="J986" s="25"/>
      <c r="K986" s="25"/>
      <c r="L986" s="25"/>
      <c r="M986" s="25"/>
    </row>
    <row r="987" spans="8:13" ht="15.75" customHeight="1" x14ac:dyDescent="0.25">
      <c r="H987" s="25"/>
      <c r="I987" s="25"/>
      <c r="J987" s="25"/>
      <c r="K987" s="25"/>
      <c r="L987" s="25"/>
      <c r="M987" s="25"/>
    </row>
    <row r="988" spans="8:13" ht="15.75" customHeight="1" x14ac:dyDescent="0.25">
      <c r="H988" s="25"/>
      <c r="I988" s="25"/>
      <c r="J988" s="25"/>
      <c r="K988" s="25"/>
      <c r="L988" s="25"/>
      <c r="M988" s="25"/>
    </row>
    <row r="989" spans="8:13" ht="15.75" customHeight="1" x14ac:dyDescent="0.25">
      <c r="H989" s="25"/>
      <c r="I989" s="25"/>
      <c r="J989" s="25"/>
      <c r="K989" s="25"/>
      <c r="L989" s="25"/>
      <c r="M989" s="25"/>
    </row>
    <row r="990" spans="8:13" ht="15.75" customHeight="1" x14ac:dyDescent="0.25">
      <c r="H990" s="25"/>
      <c r="I990" s="25"/>
      <c r="J990" s="25"/>
      <c r="K990" s="25"/>
      <c r="L990" s="25"/>
      <c r="M990" s="25"/>
    </row>
    <row r="991" spans="8:13" ht="15.75" customHeight="1" x14ac:dyDescent="0.25">
      <c r="H991" s="25"/>
      <c r="I991" s="25"/>
      <c r="J991" s="25"/>
      <c r="K991" s="25"/>
      <c r="L991" s="25"/>
      <c r="M991" s="25"/>
    </row>
    <row r="992" spans="8:13" ht="15.75" customHeight="1" x14ac:dyDescent="0.25">
      <c r="H992" s="25"/>
      <c r="I992" s="25"/>
      <c r="J992" s="25"/>
      <c r="K992" s="25"/>
      <c r="L992" s="25"/>
      <c r="M992" s="25"/>
    </row>
    <row r="993" spans="8:13" ht="15.75" customHeight="1" x14ac:dyDescent="0.25">
      <c r="H993" s="25"/>
      <c r="I993" s="25"/>
      <c r="J993" s="25"/>
      <c r="K993" s="25"/>
      <c r="L993" s="25"/>
      <c r="M993" s="25"/>
    </row>
    <row r="994" spans="8:13" ht="15.75" customHeight="1" x14ac:dyDescent="0.25">
      <c r="H994" s="25"/>
      <c r="I994" s="25"/>
      <c r="J994" s="25"/>
      <c r="K994" s="25"/>
      <c r="L994" s="25"/>
      <c r="M994" s="25"/>
    </row>
    <row r="995" spans="8:13" ht="15.75" customHeight="1" x14ac:dyDescent="0.25">
      <c r="H995" s="25"/>
      <c r="I995" s="25"/>
      <c r="J995" s="25"/>
      <c r="K995" s="25"/>
      <c r="L995" s="25"/>
      <c r="M995" s="25"/>
    </row>
    <row r="996" spans="8:13" ht="15.75" customHeight="1" x14ac:dyDescent="0.25">
      <c r="H996" s="25"/>
      <c r="I996" s="25"/>
      <c r="J996" s="25"/>
      <c r="K996" s="25"/>
      <c r="L996" s="25"/>
      <c r="M996" s="25"/>
    </row>
    <row r="997" spans="8:13" ht="15.75" customHeight="1" x14ac:dyDescent="0.25">
      <c r="H997" s="25"/>
      <c r="I997" s="25"/>
      <c r="J997" s="25"/>
      <c r="K997" s="25"/>
      <c r="L997" s="25"/>
      <c r="M997" s="25"/>
    </row>
    <row r="998" spans="8:13" ht="15.75" customHeight="1" x14ac:dyDescent="0.25">
      <c r="H998" s="25"/>
      <c r="I998" s="25"/>
      <c r="J998" s="25"/>
      <c r="K998" s="25"/>
      <c r="L998" s="25"/>
      <c r="M998" s="25"/>
    </row>
    <row r="999" spans="8:13" ht="15.75" customHeight="1" x14ac:dyDescent="0.25">
      <c r="H999" s="25"/>
      <c r="I999" s="25"/>
      <c r="J999" s="25"/>
      <c r="K999" s="25"/>
      <c r="L999" s="25"/>
      <c r="M999" s="25"/>
    </row>
    <row r="1000" spans="8:13" ht="15.75" customHeight="1" x14ac:dyDescent="0.25">
      <c r="H1000" s="25"/>
      <c r="I1000" s="25"/>
      <c r="J1000" s="25"/>
      <c r="K1000" s="25"/>
      <c r="L1000" s="25"/>
      <c r="M1000" s="25"/>
    </row>
  </sheetData>
  <mergeCells count="11">
    <mergeCell ref="S39:U39"/>
    <mergeCell ref="AT1:AX1"/>
    <mergeCell ref="BA1:BD1"/>
    <mergeCell ref="BF1:BJ1"/>
    <mergeCell ref="A1:E1"/>
    <mergeCell ref="H1:L1"/>
    <mergeCell ref="N1:Q1"/>
    <mergeCell ref="S1:W1"/>
    <mergeCell ref="Y1:AB1"/>
    <mergeCell ref="AI1:AL1"/>
    <mergeCell ref="AN1:AR1"/>
  </mergeCell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B1000"/>
  <sheetViews>
    <sheetView workbookViewId="0">
      <selection sqref="A1:E1"/>
    </sheetView>
  </sheetViews>
  <sheetFormatPr baseColWidth="10" defaultColWidth="14.42578125" defaultRowHeight="15" customHeight="1" x14ac:dyDescent="0.25"/>
  <cols>
    <col min="1" max="1" width="3" bestFit="1" customWidth="1"/>
    <col min="2" max="2" width="4" bestFit="1" customWidth="1"/>
    <col min="3" max="3" width="9.42578125" customWidth="1"/>
    <col min="4" max="4" width="49" bestFit="1" customWidth="1"/>
    <col min="6" max="6" width="6" customWidth="1"/>
    <col min="7" max="7" width="3" bestFit="1" customWidth="1"/>
    <col min="8" max="8" width="4" bestFit="1" customWidth="1"/>
    <col min="10" max="10" width="49" bestFit="1" customWidth="1"/>
    <col min="11" max="11" width="14.42578125" style="216"/>
    <col min="12" max="12" width="5.140625" style="216" customWidth="1"/>
    <col min="13" max="13" width="3" style="216" bestFit="1" customWidth="1"/>
    <col min="14" max="14" width="7.7109375" customWidth="1"/>
    <col min="15" max="15" width="42.140625" bestFit="1" customWidth="1"/>
    <col min="16" max="16" width="16.28515625" customWidth="1"/>
    <col min="17" max="17" width="7" customWidth="1"/>
    <col min="18" max="22" width="0" hidden="1" customWidth="1"/>
    <col min="23" max="23" width="11.5703125" customWidth="1"/>
    <col min="24" max="24" width="18.42578125" customWidth="1"/>
    <col min="25" max="25" width="27.28515625" customWidth="1"/>
    <col min="26" max="26" width="20" customWidth="1"/>
    <col min="27" max="27" width="3.42578125" customWidth="1"/>
    <col min="28" max="28" width="3" customWidth="1"/>
    <col min="29" max="29" width="13.140625" customWidth="1"/>
    <col min="30" max="30" width="11.5703125" customWidth="1"/>
    <col min="31" max="31" width="38.28515625" customWidth="1"/>
    <col min="32" max="32" width="15.5703125" customWidth="1"/>
    <col min="33" max="33" width="11.42578125" customWidth="1"/>
    <col min="34" max="34" width="3" customWidth="1"/>
    <col min="35" max="35" width="17.28515625" customWidth="1"/>
    <col min="36" max="36" width="11.5703125" customWidth="1"/>
    <col min="37" max="37" width="48.28515625" customWidth="1"/>
    <col min="38" max="40" width="11.5703125" customWidth="1"/>
    <col min="41" max="41" width="9.7109375" customWidth="1"/>
    <col min="42" max="42" width="13.5703125" customWidth="1"/>
    <col min="43" max="43" width="27.5703125" customWidth="1"/>
    <col min="44" max="44" width="28.7109375" customWidth="1"/>
    <col min="45" max="46" width="11.5703125" customWidth="1"/>
    <col min="47" max="47" width="11.140625" customWidth="1"/>
    <col min="48" max="48" width="27.7109375" customWidth="1"/>
    <col min="49" max="49" width="26.42578125" customWidth="1"/>
    <col min="50" max="50" width="17.42578125" customWidth="1"/>
    <col min="51" max="51" width="11.5703125" customWidth="1"/>
    <col min="52" max="52" width="51.28515625" customWidth="1"/>
    <col min="53" max="53" width="18.140625" customWidth="1"/>
    <col min="54" max="54" width="11.5703125" customWidth="1"/>
    <col min="55" max="55" width="6.42578125" customWidth="1"/>
    <col min="56" max="56" width="54.85546875" customWidth="1"/>
    <col min="57" max="57" width="11.5703125" customWidth="1"/>
    <col min="58" max="58" width="16.28515625" customWidth="1"/>
    <col min="59" max="59" width="11.5703125" customWidth="1"/>
    <col min="60" max="60" width="8.5703125" customWidth="1"/>
    <col min="61" max="61" width="56.28515625" customWidth="1"/>
    <col min="62" max="62" width="20.140625" customWidth="1"/>
    <col min="63" max="63" width="15.42578125" customWidth="1"/>
    <col min="64" max="65" width="11.5703125" customWidth="1"/>
    <col min="66" max="66" width="4.28515625" customWidth="1"/>
    <col min="67" max="67" width="34.5703125" customWidth="1"/>
    <col min="68" max="68" width="11.5703125" customWidth="1"/>
    <col min="69" max="69" width="19.85546875" customWidth="1"/>
    <col min="70" max="70" width="11.5703125" customWidth="1"/>
    <col min="71" max="71" width="22" customWidth="1"/>
    <col min="72" max="72" width="23.7109375" customWidth="1"/>
    <col min="73" max="73" width="11.5703125" customWidth="1"/>
    <col min="74" max="74" width="35.7109375" customWidth="1"/>
    <col min="75" max="75" width="12.85546875" customWidth="1"/>
    <col min="76" max="76" width="18.7109375" customWidth="1"/>
    <col min="77" max="77" width="9.7109375" customWidth="1"/>
    <col min="78" max="78" width="20.140625" customWidth="1"/>
    <col min="79" max="79" width="20.28515625" customWidth="1"/>
    <col min="80" max="81" width="11.5703125" customWidth="1"/>
    <col min="82" max="82" width="32.5703125" customWidth="1"/>
    <col min="83" max="83" width="13.5703125" customWidth="1"/>
    <col min="84" max="84" width="18.85546875" customWidth="1"/>
    <col min="85" max="85" width="13.28515625" customWidth="1"/>
    <col min="86" max="86" width="6.42578125" customWidth="1"/>
    <col min="87" max="87" width="37.5703125" customWidth="1"/>
    <col min="88" max="88" width="10.28515625" customWidth="1"/>
    <col min="89" max="89" width="19.28515625" customWidth="1"/>
    <col min="90" max="90" width="13.7109375" customWidth="1"/>
    <col min="91" max="91" width="7.28515625" customWidth="1"/>
    <col min="92" max="92" width="11.5703125" customWidth="1"/>
    <col min="93" max="93" width="10.5703125" customWidth="1"/>
    <col min="94" max="94" width="18" customWidth="1"/>
    <col min="95" max="95" width="11.5703125" customWidth="1"/>
    <col min="96" max="96" width="20" customWidth="1"/>
    <col min="97" max="97" width="14.7109375" customWidth="1"/>
    <col min="98" max="98" width="3" customWidth="1"/>
    <col min="99" max="100" width="11.5703125" customWidth="1"/>
    <col min="101" max="101" width="16.5703125" customWidth="1"/>
    <col min="102" max="102" width="12.7109375" customWidth="1"/>
    <col min="103" max="106" width="11.5703125" customWidth="1"/>
  </cols>
  <sheetData>
    <row r="1" spans="1:106" ht="12.75" customHeight="1" x14ac:dyDescent="0.25">
      <c r="A1" s="1099" t="s">
        <v>2264</v>
      </c>
      <c r="B1" s="1099"/>
      <c r="C1" s="1099"/>
      <c r="D1" s="1099"/>
      <c r="E1" s="1099"/>
      <c r="G1" s="1093" t="s">
        <v>1906</v>
      </c>
      <c r="H1" s="1093"/>
      <c r="I1" s="1093"/>
      <c r="J1" s="1093"/>
      <c r="K1" s="1093"/>
      <c r="L1" s="221"/>
      <c r="M1" s="1093" t="s">
        <v>1930</v>
      </c>
      <c r="N1" s="1093"/>
      <c r="O1" s="1093"/>
      <c r="P1" s="1093"/>
      <c r="W1" s="1108" t="s">
        <v>1528</v>
      </c>
      <c r="X1" s="1088"/>
      <c r="Y1" s="1088"/>
      <c r="Z1" s="1089"/>
      <c r="AA1" s="103"/>
      <c r="AB1" s="1108" t="s">
        <v>1529</v>
      </c>
      <c r="AC1" s="1088"/>
      <c r="AD1" s="1088"/>
      <c r="AE1" s="1088"/>
      <c r="AF1" s="1089"/>
      <c r="AG1" s="37"/>
      <c r="AH1" s="1091" t="s">
        <v>1530</v>
      </c>
      <c r="AI1" s="1088"/>
      <c r="AJ1" s="1088"/>
      <c r="AK1" s="1088"/>
      <c r="AL1" s="1089"/>
      <c r="AM1" s="37"/>
      <c r="AN1" s="37"/>
      <c r="AO1" s="1092" t="s">
        <v>1231</v>
      </c>
      <c r="AP1" s="1088"/>
      <c r="AQ1" s="1088"/>
      <c r="AR1" s="1089"/>
      <c r="AS1" s="37"/>
      <c r="AT1" s="1091" t="s">
        <v>1232</v>
      </c>
      <c r="AU1" s="1088"/>
      <c r="AV1" s="1088"/>
      <c r="AW1" s="1089"/>
      <c r="AX1" s="37"/>
      <c r="AY1" s="104" t="s">
        <v>1233</v>
      </c>
      <c r="AZ1" s="104"/>
      <c r="BA1" s="104"/>
      <c r="BB1" s="37"/>
      <c r="BC1" s="1092" t="s">
        <v>1234</v>
      </c>
      <c r="BD1" s="1088"/>
      <c r="BE1" s="1088"/>
      <c r="BF1" s="1089"/>
      <c r="BG1" s="37"/>
      <c r="BH1" s="105" t="s">
        <v>1235</v>
      </c>
      <c r="BI1" s="105"/>
      <c r="BJ1" s="105"/>
      <c r="BK1" s="105"/>
      <c r="BL1" s="37"/>
      <c r="BM1" s="37"/>
      <c r="BN1" s="37"/>
      <c r="BO1" s="105" t="s">
        <v>1236</v>
      </c>
      <c r="BP1" s="105"/>
      <c r="BQ1" s="105"/>
      <c r="BR1" s="105"/>
      <c r="BS1" s="105"/>
      <c r="BT1" s="106"/>
      <c r="BU1" s="37"/>
      <c r="BV1" s="105" t="s">
        <v>1237</v>
      </c>
      <c r="BW1" s="105"/>
      <c r="BX1" s="105"/>
      <c r="BY1" s="105"/>
      <c r="BZ1" s="105"/>
      <c r="CA1" s="106"/>
      <c r="CB1" s="37"/>
      <c r="CC1" s="23"/>
      <c r="CD1" s="1097" t="s">
        <v>1238</v>
      </c>
      <c r="CE1" s="1088"/>
      <c r="CF1" s="1088"/>
      <c r="CG1" s="1089"/>
      <c r="CH1" s="37"/>
      <c r="CI1" s="1097" t="s">
        <v>1239</v>
      </c>
      <c r="CJ1" s="1088"/>
      <c r="CK1" s="1088"/>
      <c r="CL1" s="1089"/>
      <c r="CM1" s="37"/>
      <c r="CN1" s="1097" t="s">
        <v>1240</v>
      </c>
      <c r="CO1" s="1088"/>
      <c r="CP1" s="1088"/>
      <c r="CQ1" s="1088"/>
      <c r="CR1" s="1088"/>
      <c r="CS1" s="1089"/>
      <c r="CT1" s="106"/>
      <c r="CU1" s="37"/>
      <c r="CV1" s="37"/>
      <c r="CW1" s="37"/>
      <c r="CX1" s="37"/>
      <c r="CY1" s="37"/>
      <c r="CZ1" s="37"/>
      <c r="DA1" s="37"/>
      <c r="DB1" s="37"/>
    </row>
    <row r="2" spans="1:106" ht="12.75" customHeight="1" x14ac:dyDescent="0.25">
      <c r="A2" s="946"/>
      <c r="B2" s="947" t="s">
        <v>1887</v>
      </c>
      <c r="C2" s="947" t="s">
        <v>1020</v>
      </c>
      <c r="D2" s="947" t="s">
        <v>1888</v>
      </c>
      <c r="E2" s="948" t="s">
        <v>1243</v>
      </c>
      <c r="G2" s="217"/>
      <c r="H2" s="217" t="s">
        <v>1887</v>
      </c>
      <c r="I2" s="217" t="s">
        <v>1020</v>
      </c>
      <c r="J2" s="217" t="s">
        <v>1888</v>
      </c>
      <c r="K2" s="222" t="s">
        <v>1243</v>
      </c>
      <c r="L2" s="227"/>
      <c r="M2" s="226"/>
      <c r="N2" s="217" t="s">
        <v>1887</v>
      </c>
      <c r="O2" s="217" t="s">
        <v>1888</v>
      </c>
      <c r="P2" s="222" t="s">
        <v>1243</v>
      </c>
      <c r="W2" s="107"/>
      <c r="X2" s="108" t="s">
        <v>1241</v>
      </c>
      <c r="Y2" s="40" t="s">
        <v>1242</v>
      </c>
      <c r="Z2" s="40" t="s">
        <v>1243</v>
      </c>
      <c r="AA2" s="37"/>
      <c r="AB2" s="107"/>
      <c r="AC2" s="108" t="s">
        <v>1241</v>
      </c>
      <c r="AD2" s="40" t="s">
        <v>1020</v>
      </c>
      <c r="AE2" s="40" t="s">
        <v>215</v>
      </c>
      <c r="AF2" s="40" t="s">
        <v>1243</v>
      </c>
      <c r="AG2" s="37"/>
      <c r="AH2" s="37"/>
      <c r="AI2" s="40" t="s">
        <v>1241</v>
      </c>
      <c r="AJ2" s="40" t="s">
        <v>1020</v>
      </c>
      <c r="AK2" s="40" t="s">
        <v>215</v>
      </c>
      <c r="AL2" s="40" t="s">
        <v>1243</v>
      </c>
      <c r="AM2" s="37"/>
      <c r="AN2" s="37"/>
      <c r="AO2" s="109"/>
      <c r="AP2" s="110" t="s">
        <v>1020</v>
      </c>
      <c r="AQ2" s="109" t="s">
        <v>215</v>
      </c>
      <c r="AR2" s="109" t="s">
        <v>1244</v>
      </c>
      <c r="AS2" s="37"/>
      <c r="AT2" s="109"/>
      <c r="AU2" s="110" t="s">
        <v>1020</v>
      </c>
      <c r="AV2" s="109" t="s">
        <v>215</v>
      </c>
      <c r="AW2" s="109" t="s">
        <v>1244</v>
      </c>
      <c r="AX2" s="37"/>
      <c r="AY2" s="110"/>
      <c r="AZ2" s="111" t="s">
        <v>215</v>
      </c>
      <c r="BA2" s="111" t="s">
        <v>1245</v>
      </c>
      <c r="BB2" s="39"/>
      <c r="BC2" s="109" t="s">
        <v>1246</v>
      </c>
      <c r="BD2" s="109" t="s">
        <v>215</v>
      </c>
      <c r="BE2" s="109" t="s">
        <v>218</v>
      </c>
      <c r="BF2" s="109" t="s">
        <v>1245</v>
      </c>
      <c r="BG2" s="37"/>
      <c r="BH2" s="109" t="s">
        <v>1246</v>
      </c>
      <c r="BI2" s="109" t="s">
        <v>215</v>
      </c>
      <c r="BJ2" s="109" t="s">
        <v>218</v>
      </c>
      <c r="BK2" s="109" t="s">
        <v>1245</v>
      </c>
      <c r="BL2" s="37"/>
      <c r="BM2" s="37"/>
      <c r="BN2" s="37"/>
      <c r="BO2" s="1095" t="s">
        <v>215</v>
      </c>
      <c r="BP2" s="1094" t="s">
        <v>1247</v>
      </c>
      <c r="BQ2" s="1089"/>
      <c r="BR2" s="1094" t="s">
        <v>1248</v>
      </c>
      <c r="BS2" s="1089"/>
      <c r="BT2" s="24"/>
      <c r="BU2" s="37"/>
      <c r="BV2" s="1095" t="s">
        <v>215</v>
      </c>
      <c r="BW2" s="1094" t="s">
        <v>1247</v>
      </c>
      <c r="BX2" s="1089"/>
      <c r="BY2" s="1094" t="s">
        <v>1248</v>
      </c>
      <c r="BZ2" s="1089"/>
      <c r="CA2" s="24"/>
      <c r="CB2" s="37"/>
      <c r="CC2" s="37"/>
      <c r="CD2" s="24" t="s">
        <v>215</v>
      </c>
      <c r="CE2" s="24" t="s">
        <v>218</v>
      </c>
      <c r="CF2" s="24" t="s">
        <v>1249</v>
      </c>
      <c r="CG2" s="24" t="s">
        <v>78</v>
      </c>
      <c r="CH2" s="37"/>
      <c r="CI2" s="24" t="s">
        <v>1250</v>
      </c>
      <c r="CJ2" s="24" t="s">
        <v>218</v>
      </c>
      <c r="CK2" s="24" t="s">
        <v>1249</v>
      </c>
      <c r="CL2" s="24" t="s">
        <v>78</v>
      </c>
      <c r="CM2" s="37"/>
      <c r="CN2" s="1095" t="s">
        <v>48</v>
      </c>
      <c r="CO2" s="1095" t="s">
        <v>1251</v>
      </c>
      <c r="CP2" s="1095" t="s">
        <v>1249</v>
      </c>
      <c r="CQ2" s="1095" t="s">
        <v>1252</v>
      </c>
      <c r="CR2" s="1095" t="s">
        <v>1253</v>
      </c>
      <c r="CS2" s="1095" t="s">
        <v>1254</v>
      </c>
      <c r="CT2" s="112"/>
      <c r="CU2" s="37"/>
      <c r="CV2" s="1095" t="s">
        <v>1255</v>
      </c>
      <c r="CW2" s="1095" t="s">
        <v>1256</v>
      </c>
      <c r="CX2" s="1095" t="s">
        <v>1257</v>
      </c>
      <c r="CY2" s="37"/>
      <c r="CZ2" s="37"/>
      <c r="DA2" s="37"/>
      <c r="DB2" s="37"/>
    </row>
    <row r="3" spans="1:106" ht="12.75" customHeight="1" x14ac:dyDescent="0.25">
      <c r="A3" s="946">
        <v>1</v>
      </c>
      <c r="B3" s="947">
        <v>21</v>
      </c>
      <c r="C3" s="947">
        <v>80003128</v>
      </c>
      <c r="D3" s="947" t="s">
        <v>1890</v>
      </c>
      <c r="E3" s="949">
        <v>65905</v>
      </c>
      <c r="G3" s="217">
        <v>1</v>
      </c>
      <c r="H3" s="217">
        <v>14</v>
      </c>
      <c r="I3" s="217">
        <v>80007801</v>
      </c>
      <c r="J3" s="217" t="s">
        <v>1889</v>
      </c>
      <c r="K3" s="223">
        <v>84627</v>
      </c>
      <c r="L3" s="228"/>
      <c r="M3" s="226">
        <v>1</v>
      </c>
      <c r="N3" s="226">
        <v>21</v>
      </c>
      <c r="O3" s="226" t="s">
        <v>1907</v>
      </c>
      <c r="P3" s="231">
        <v>50190</v>
      </c>
      <c r="W3" s="107">
        <v>1</v>
      </c>
      <c r="X3" s="113">
        <v>18</v>
      </c>
      <c r="Y3" s="107" t="s">
        <v>1026</v>
      </c>
      <c r="Z3" s="114">
        <v>63284</v>
      </c>
      <c r="AA3" s="37"/>
      <c r="AB3" s="107">
        <v>1</v>
      </c>
      <c r="AC3" s="110">
        <v>21</v>
      </c>
      <c r="AD3" s="109">
        <v>80024576</v>
      </c>
      <c r="AE3" s="107" t="s">
        <v>1258</v>
      </c>
      <c r="AF3" s="114">
        <v>58108</v>
      </c>
      <c r="AG3" s="37"/>
      <c r="AH3" s="37">
        <v>1</v>
      </c>
      <c r="AI3" s="115">
        <v>30</v>
      </c>
      <c r="AJ3" s="41">
        <v>80003128</v>
      </c>
      <c r="AK3" s="41" t="s">
        <v>1034</v>
      </c>
      <c r="AL3" s="116">
        <v>33235</v>
      </c>
      <c r="AM3" s="37"/>
      <c r="AN3" s="37"/>
      <c r="AO3" s="110">
        <v>1</v>
      </c>
      <c r="AP3" s="109">
        <v>80003128</v>
      </c>
      <c r="AQ3" s="109" t="s">
        <v>221</v>
      </c>
      <c r="AR3" s="117">
        <v>30098</v>
      </c>
      <c r="AS3" s="37"/>
      <c r="AT3" s="110">
        <v>1</v>
      </c>
      <c r="AU3" s="109">
        <v>80024576</v>
      </c>
      <c r="AV3" s="109" t="s">
        <v>228</v>
      </c>
      <c r="AW3" s="118">
        <v>59850</v>
      </c>
      <c r="AX3" s="37"/>
      <c r="AY3" s="110">
        <v>1</v>
      </c>
      <c r="AZ3" s="109" t="s">
        <v>1026</v>
      </c>
      <c r="BA3" s="119">
        <v>31492</v>
      </c>
      <c r="BB3" s="39"/>
      <c r="BC3" s="110">
        <v>1</v>
      </c>
      <c r="BD3" s="109" t="s">
        <v>1034</v>
      </c>
      <c r="BE3" s="120">
        <v>20</v>
      </c>
      <c r="BF3" s="121">
        <v>39785</v>
      </c>
      <c r="BG3" s="37"/>
      <c r="BH3" s="109">
        <v>1</v>
      </c>
      <c r="BI3" s="109" t="s">
        <v>1034</v>
      </c>
      <c r="BJ3" s="120">
        <v>11</v>
      </c>
      <c r="BK3" s="121">
        <v>46788</v>
      </c>
      <c r="BL3" s="37"/>
      <c r="BM3" s="37"/>
      <c r="BN3" s="37"/>
      <c r="BO3" s="1058"/>
      <c r="BP3" s="1095" t="s">
        <v>1024</v>
      </c>
      <c r="BQ3" s="1095" t="s">
        <v>1243</v>
      </c>
      <c r="BR3" s="1095" t="s">
        <v>1024</v>
      </c>
      <c r="BS3" s="1095" t="s">
        <v>1243</v>
      </c>
      <c r="BT3" s="24" t="s">
        <v>1245</v>
      </c>
      <c r="BU3" s="37"/>
      <c r="BV3" s="1058"/>
      <c r="BW3" s="1095" t="s">
        <v>1024</v>
      </c>
      <c r="BX3" s="1095" t="s">
        <v>1243</v>
      </c>
      <c r="BY3" s="1095" t="s">
        <v>1024</v>
      </c>
      <c r="BZ3" s="1095" t="s">
        <v>1243</v>
      </c>
      <c r="CA3" s="24" t="s">
        <v>1245</v>
      </c>
      <c r="CB3" s="37"/>
      <c r="CC3" s="37"/>
      <c r="CD3" s="122" t="s">
        <v>221</v>
      </c>
      <c r="CE3" s="123">
        <v>17</v>
      </c>
      <c r="CF3" s="123">
        <v>64939906134</v>
      </c>
      <c r="CG3" s="124">
        <f t="shared" ref="CG3:CG23" si="0">+CF3/$CF$31</f>
        <v>0.17143324254263062</v>
      </c>
      <c r="CH3" s="37"/>
      <c r="CI3" s="122" t="s">
        <v>221</v>
      </c>
      <c r="CJ3" s="123">
        <v>14</v>
      </c>
      <c r="CK3" s="123">
        <v>76611400928</v>
      </c>
      <c r="CL3" s="124">
        <f t="shared" ref="CL3:CL23" si="1">+CK3/$CK$31</f>
        <v>0.15998512287101757</v>
      </c>
      <c r="CM3" s="37"/>
      <c r="CN3" s="1096"/>
      <c r="CO3" s="1096"/>
      <c r="CP3" s="1096"/>
      <c r="CQ3" s="1096"/>
      <c r="CR3" s="1096"/>
      <c r="CS3" s="1096"/>
      <c r="CT3" s="112"/>
      <c r="CU3" s="37"/>
      <c r="CV3" s="1096"/>
      <c r="CW3" s="1096"/>
      <c r="CX3" s="1096"/>
      <c r="CY3" s="37"/>
      <c r="CZ3" s="37"/>
      <c r="DA3" s="37"/>
      <c r="DB3" s="37"/>
    </row>
    <row r="4" spans="1:106" ht="12.75" customHeight="1" x14ac:dyDescent="0.25">
      <c r="A4" s="946">
        <v>2</v>
      </c>
      <c r="B4" s="947">
        <v>28</v>
      </c>
      <c r="C4" s="947">
        <v>80007801</v>
      </c>
      <c r="D4" s="947" t="s">
        <v>1889</v>
      </c>
      <c r="E4" s="949">
        <v>56030</v>
      </c>
      <c r="G4" s="217">
        <v>2</v>
      </c>
      <c r="H4" s="217">
        <v>21</v>
      </c>
      <c r="I4" s="217">
        <v>80003128</v>
      </c>
      <c r="J4" s="217" t="s">
        <v>1890</v>
      </c>
      <c r="K4" s="223">
        <v>58486</v>
      </c>
      <c r="L4" s="228"/>
      <c r="M4" s="226">
        <v>2</v>
      </c>
      <c r="N4" s="226">
        <v>31</v>
      </c>
      <c r="O4" s="226" t="s">
        <v>1908</v>
      </c>
      <c r="P4" s="231">
        <v>36015</v>
      </c>
      <c r="W4" s="107">
        <v>2</v>
      </c>
      <c r="X4" s="113">
        <v>32</v>
      </c>
      <c r="Y4" s="107" t="s">
        <v>1034</v>
      </c>
      <c r="Z4" s="114">
        <v>33249</v>
      </c>
      <c r="AA4" s="37"/>
      <c r="AB4" s="107">
        <v>2</v>
      </c>
      <c r="AC4" s="110">
        <v>30</v>
      </c>
      <c r="AD4" s="109">
        <v>80003128</v>
      </c>
      <c r="AE4" s="107" t="s">
        <v>1034</v>
      </c>
      <c r="AF4" s="114">
        <v>39036</v>
      </c>
      <c r="AG4" s="37"/>
      <c r="AH4" s="37">
        <v>2</v>
      </c>
      <c r="AI4" s="115">
        <v>40</v>
      </c>
      <c r="AJ4" s="41">
        <v>80001340</v>
      </c>
      <c r="AK4" s="41" t="s">
        <v>1042</v>
      </c>
      <c r="AL4" s="125">
        <v>24528</v>
      </c>
      <c r="AM4" s="37"/>
      <c r="AN4" s="37"/>
      <c r="AO4" s="110">
        <v>2</v>
      </c>
      <c r="AP4" s="109">
        <v>80024576</v>
      </c>
      <c r="AQ4" s="109" t="s">
        <v>228</v>
      </c>
      <c r="AR4" s="118">
        <v>29179</v>
      </c>
      <c r="AS4" s="37"/>
      <c r="AT4" s="110">
        <v>2</v>
      </c>
      <c r="AU4" s="109">
        <v>80003128</v>
      </c>
      <c r="AV4" s="109" t="s">
        <v>221</v>
      </c>
      <c r="AW4" s="117">
        <v>48926</v>
      </c>
      <c r="AX4" s="37"/>
      <c r="AY4" s="110">
        <v>2</v>
      </c>
      <c r="AZ4" s="109" t="s">
        <v>1034</v>
      </c>
      <c r="BA4" s="126">
        <v>26751</v>
      </c>
      <c r="BB4" s="39"/>
      <c r="BC4" s="110">
        <v>2</v>
      </c>
      <c r="BD4" s="109" t="s">
        <v>1033</v>
      </c>
      <c r="BE4" s="127">
        <v>33</v>
      </c>
      <c r="BF4" s="128">
        <v>24418</v>
      </c>
      <c r="BG4" s="37"/>
      <c r="BH4" s="109">
        <v>2</v>
      </c>
      <c r="BI4" s="109" t="s">
        <v>1033</v>
      </c>
      <c r="BJ4" s="127">
        <v>24</v>
      </c>
      <c r="BK4" s="128">
        <v>26907</v>
      </c>
      <c r="BL4" s="37"/>
      <c r="BM4" s="37"/>
      <c r="BN4" s="37"/>
      <c r="BO4" s="1096"/>
      <c r="BP4" s="1096"/>
      <c r="BQ4" s="1096"/>
      <c r="BR4" s="1096"/>
      <c r="BS4" s="1096"/>
      <c r="BT4" s="24"/>
      <c r="BU4" s="37"/>
      <c r="BV4" s="1096"/>
      <c r="BW4" s="1096"/>
      <c r="BX4" s="1096"/>
      <c r="BY4" s="1096"/>
      <c r="BZ4" s="1096"/>
      <c r="CA4" s="24"/>
      <c r="CB4" s="37"/>
      <c r="CC4" s="37"/>
      <c r="CD4" s="122" t="s">
        <v>228</v>
      </c>
      <c r="CE4" s="129">
        <v>30</v>
      </c>
      <c r="CF4" s="129">
        <v>37618772932</v>
      </c>
      <c r="CG4" s="130">
        <f t="shared" si="0"/>
        <v>9.9308862733806791E-2</v>
      </c>
      <c r="CH4" s="37"/>
      <c r="CI4" s="122" t="s">
        <v>1027</v>
      </c>
      <c r="CJ4" s="129">
        <v>31</v>
      </c>
      <c r="CK4" s="129">
        <v>44494062331</v>
      </c>
      <c r="CL4" s="130">
        <f t="shared" si="1"/>
        <v>9.2915518354058896E-2</v>
      </c>
      <c r="CM4" s="37"/>
      <c r="CN4" s="122">
        <v>2004</v>
      </c>
      <c r="CO4" s="123">
        <v>21</v>
      </c>
      <c r="CP4" s="123">
        <v>101280000000</v>
      </c>
      <c r="CQ4" s="124"/>
      <c r="CR4" s="123">
        <v>4922324000000</v>
      </c>
      <c r="CS4" s="131">
        <f t="shared" ref="CS4:CS13" si="2">+CP4/CR4</f>
        <v>2.0575646787980635E-2</v>
      </c>
      <c r="CT4" s="131"/>
      <c r="CU4" s="37"/>
      <c r="CV4" s="123">
        <v>4348</v>
      </c>
      <c r="CW4" s="123">
        <f>+CP8/CV4</f>
        <v>116543972.42295308</v>
      </c>
      <c r="CX4" s="37"/>
      <c r="CY4" s="37"/>
      <c r="CZ4" s="37"/>
      <c r="DA4" s="37"/>
      <c r="DB4" s="37"/>
    </row>
    <row r="5" spans="1:106" ht="12.75" customHeight="1" x14ac:dyDescent="0.25">
      <c r="A5" s="946">
        <v>3</v>
      </c>
      <c r="B5" s="947">
        <v>37</v>
      </c>
      <c r="C5" s="947">
        <v>80024576</v>
      </c>
      <c r="D5" s="947" t="s">
        <v>1891</v>
      </c>
      <c r="E5" s="949">
        <v>44794</v>
      </c>
      <c r="G5" s="217">
        <v>3</v>
      </c>
      <c r="H5" s="217">
        <v>26</v>
      </c>
      <c r="I5" s="217">
        <v>80024576</v>
      </c>
      <c r="J5" s="217" t="s">
        <v>1891</v>
      </c>
      <c r="K5" s="223">
        <v>52483</v>
      </c>
      <c r="L5" s="228"/>
      <c r="M5" s="226">
        <v>3</v>
      </c>
      <c r="N5" s="226">
        <v>48</v>
      </c>
      <c r="O5" s="226" t="s">
        <v>1909</v>
      </c>
      <c r="P5" s="231">
        <v>27149</v>
      </c>
      <c r="W5" s="107">
        <v>3</v>
      </c>
      <c r="X5" s="113">
        <v>33</v>
      </c>
      <c r="Y5" s="107" t="s">
        <v>1033</v>
      </c>
      <c r="Z5" s="114">
        <v>29325</v>
      </c>
      <c r="AA5" s="37"/>
      <c r="AB5" s="107">
        <v>3</v>
      </c>
      <c r="AC5" s="110">
        <v>31</v>
      </c>
      <c r="AD5" s="109">
        <v>80001340</v>
      </c>
      <c r="AE5" s="107" t="s">
        <v>1042</v>
      </c>
      <c r="AF5" s="114">
        <v>37434</v>
      </c>
      <c r="AG5" s="37"/>
      <c r="AH5" s="37">
        <v>3</v>
      </c>
      <c r="AI5" s="115">
        <v>52</v>
      </c>
      <c r="AJ5" s="41">
        <v>80024576</v>
      </c>
      <c r="AK5" s="41" t="s">
        <v>1259</v>
      </c>
      <c r="AL5" s="116">
        <v>19589</v>
      </c>
      <c r="AM5" s="37"/>
      <c r="AN5" s="37"/>
      <c r="AO5" s="110">
        <v>3</v>
      </c>
      <c r="AP5" s="109">
        <v>80020755</v>
      </c>
      <c r="AQ5" s="109" t="s">
        <v>744</v>
      </c>
      <c r="AR5" s="117">
        <v>21944</v>
      </c>
      <c r="AS5" s="37"/>
      <c r="AT5" s="110">
        <v>3</v>
      </c>
      <c r="AU5" s="109">
        <v>80020755</v>
      </c>
      <c r="AV5" s="109" t="s">
        <v>744</v>
      </c>
      <c r="AW5" s="118">
        <v>30326</v>
      </c>
      <c r="AX5" s="37"/>
      <c r="AY5" s="110">
        <v>3</v>
      </c>
      <c r="AZ5" s="109" t="s">
        <v>1033</v>
      </c>
      <c r="BA5" s="119">
        <v>22928</v>
      </c>
      <c r="BB5" s="39"/>
      <c r="BC5" s="110">
        <v>3</v>
      </c>
      <c r="BD5" s="109" t="s">
        <v>1040</v>
      </c>
      <c r="BE5" s="120">
        <v>42</v>
      </c>
      <c r="BF5" s="121">
        <v>18267</v>
      </c>
      <c r="BG5" s="37"/>
      <c r="BH5" s="109">
        <v>3</v>
      </c>
      <c r="BI5" s="109" t="s">
        <v>1040</v>
      </c>
      <c r="BJ5" s="120">
        <v>37</v>
      </c>
      <c r="BK5" s="121">
        <v>19838</v>
      </c>
      <c r="BL5" s="37"/>
      <c r="BM5" s="37"/>
      <c r="BN5" s="37">
        <v>1</v>
      </c>
      <c r="BO5" s="122" t="s">
        <v>1035</v>
      </c>
      <c r="BP5" s="123">
        <v>17</v>
      </c>
      <c r="BQ5" s="123">
        <v>13190002080</v>
      </c>
      <c r="BR5" s="123">
        <v>12</v>
      </c>
      <c r="BS5" s="123">
        <v>59749693537</v>
      </c>
      <c r="BT5" s="123">
        <f t="shared" ref="BT5:BT23" si="3">+BQ5+BS5</f>
        <v>72939695617</v>
      </c>
      <c r="BU5" s="37"/>
      <c r="BV5" s="122" t="s">
        <v>1260</v>
      </c>
      <c r="BW5" s="123">
        <v>47</v>
      </c>
      <c r="BX5" s="123">
        <v>5614972159</v>
      </c>
      <c r="BY5" s="123">
        <v>15</v>
      </c>
      <c r="BZ5" s="123">
        <v>47014072483</v>
      </c>
      <c r="CA5" s="123">
        <f t="shared" ref="CA5:CA23" si="4">+BX5+BZ5</f>
        <v>52629044642</v>
      </c>
      <c r="CB5" s="37"/>
      <c r="CC5" s="37"/>
      <c r="CD5" s="122" t="s">
        <v>1027</v>
      </c>
      <c r="CE5" s="123">
        <v>41</v>
      </c>
      <c r="CF5" s="123">
        <v>30781236348</v>
      </c>
      <c r="CG5" s="124">
        <f t="shared" si="0"/>
        <v>8.1258620018945918E-2</v>
      </c>
      <c r="CH5" s="37"/>
      <c r="CI5" s="122" t="s">
        <v>224</v>
      </c>
      <c r="CJ5" s="123">
        <v>35</v>
      </c>
      <c r="CK5" s="123">
        <v>42487769503</v>
      </c>
      <c r="CL5" s="124">
        <f t="shared" si="1"/>
        <v>8.8725841612545223E-2</v>
      </c>
      <c r="CM5" s="37"/>
      <c r="CN5" s="122">
        <v>2005</v>
      </c>
      <c r="CO5" s="129">
        <v>21</v>
      </c>
      <c r="CP5" s="129">
        <v>211833219844</v>
      </c>
      <c r="CQ5" s="130">
        <f t="shared" ref="CQ5:CQ13" si="5">(CP5-CP4)/CP5</f>
        <v>0.52188802079963914</v>
      </c>
      <c r="CR5" s="129">
        <v>5480472000000</v>
      </c>
      <c r="CS5" s="132">
        <f t="shared" si="2"/>
        <v>3.8652367869774718E-2</v>
      </c>
      <c r="CT5" s="132"/>
      <c r="CU5" s="37"/>
      <c r="CV5" s="129">
        <v>4955</v>
      </c>
      <c r="CW5" s="129">
        <f>+CP9/CV5</f>
        <v>76449202.291019171</v>
      </c>
      <c r="CX5" s="133">
        <f>+CW5/CW4-1</f>
        <v>-0.34403126389432503</v>
      </c>
      <c r="CY5" s="37"/>
      <c r="CZ5" s="37"/>
      <c r="DA5" s="37"/>
      <c r="DB5" s="37"/>
    </row>
    <row r="6" spans="1:106" ht="12.75" customHeight="1" x14ac:dyDescent="0.25">
      <c r="A6" s="946">
        <v>4</v>
      </c>
      <c r="B6" s="947">
        <v>54</v>
      </c>
      <c r="C6" s="947">
        <v>80020755</v>
      </c>
      <c r="D6" s="947" t="s">
        <v>1892</v>
      </c>
      <c r="E6" s="949">
        <v>32275</v>
      </c>
      <c r="G6" s="217">
        <v>4</v>
      </c>
      <c r="H6" s="217">
        <v>44</v>
      </c>
      <c r="I6" s="217">
        <v>80020755</v>
      </c>
      <c r="J6" s="217" t="s">
        <v>1892</v>
      </c>
      <c r="K6" s="223">
        <v>31798</v>
      </c>
      <c r="L6" s="228"/>
      <c r="M6" s="226">
        <v>4</v>
      </c>
      <c r="N6" s="226">
        <v>53</v>
      </c>
      <c r="O6" s="226" t="s">
        <v>1910</v>
      </c>
      <c r="P6" s="231">
        <v>24696</v>
      </c>
      <c r="W6" s="107">
        <v>4</v>
      </c>
      <c r="X6" s="113">
        <v>54</v>
      </c>
      <c r="Y6" s="107" t="s">
        <v>1261</v>
      </c>
      <c r="Z6" s="114">
        <v>20797</v>
      </c>
      <c r="AA6" s="37"/>
      <c r="AB6" s="107">
        <v>4</v>
      </c>
      <c r="AC6" s="110">
        <v>57</v>
      </c>
      <c r="AD6" s="109">
        <v>80012035</v>
      </c>
      <c r="AE6" s="107" t="s">
        <v>1262</v>
      </c>
      <c r="AF6" s="114">
        <v>20255</v>
      </c>
      <c r="AG6" s="37"/>
      <c r="AH6" s="37">
        <v>4</v>
      </c>
      <c r="AI6" s="115">
        <v>64</v>
      </c>
      <c r="AJ6" s="41">
        <v>80012035</v>
      </c>
      <c r="AK6" s="41" t="s">
        <v>1262</v>
      </c>
      <c r="AL6" s="125">
        <v>16654</v>
      </c>
      <c r="AM6" s="37"/>
      <c r="AN6" s="37"/>
      <c r="AO6" s="110">
        <v>4</v>
      </c>
      <c r="AP6" s="109">
        <v>80001340</v>
      </c>
      <c r="AQ6" s="109" t="s">
        <v>224</v>
      </c>
      <c r="AR6" s="118">
        <v>17387</v>
      </c>
      <c r="AS6" s="37"/>
      <c r="AT6" s="110">
        <v>4</v>
      </c>
      <c r="AU6" s="109">
        <v>80001340</v>
      </c>
      <c r="AV6" s="109" t="s">
        <v>224</v>
      </c>
      <c r="AW6" s="117">
        <v>25232</v>
      </c>
      <c r="AX6" s="37"/>
      <c r="AY6" s="110">
        <v>4</v>
      </c>
      <c r="AZ6" s="109" t="s">
        <v>1040</v>
      </c>
      <c r="BA6" s="126">
        <v>22019</v>
      </c>
      <c r="BB6" s="39"/>
      <c r="BC6" s="110">
        <v>4</v>
      </c>
      <c r="BD6" s="109" t="s">
        <v>1062</v>
      </c>
      <c r="BE6" s="127">
        <v>69</v>
      </c>
      <c r="BF6" s="128">
        <v>10678</v>
      </c>
      <c r="BG6" s="37"/>
      <c r="BH6" s="109">
        <v>4</v>
      </c>
      <c r="BI6" s="109" t="s">
        <v>1067</v>
      </c>
      <c r="BJ6" s="127">
        <v>63</v>
      </c>
      <c r="BK6" s="128">
        <v>12482</v>
      </c>
      <c r="BL6" s="37"/>
      <c r="BM6" s="37"/>
      <c r="BN6" s="37">
        <v>2</v>
      </c>
      <c r="BO6" s="122" t="s">
        <v>1042</v>
      </c>
      <c r="BP6" s="129">
        <v>23</v>
      </c>
      <c r="BQ6" s="129">
        <v>12405600736</v>
      </c>
      <c r="BR6" s="129">
        <v>14</v>
      </c>
      <c r="BS6" s="129">
        <v>48099558447</v>
      </c>
      <c r="BT6" s="129">
        <f t="shared" si="3"/>
        <v>60505159183</v>
      </c>
      <c r="BU6" s="37"/>
      <c r="BV6" s="122" t="s">
        <v>1031</v>
      </c>
      <c r="BW6" s="129">
        <v>73</v>
      </c>
      <c r="BX6" s="129">
        <v>4034130173</v>
      </c>
      <c r="BY6" s="129">
        <v>14</v>
      </c>
      <c r="BZ6" s="129">
        <v>47778568797</v>
      </c>
      <c r="CA6" s="129">
        <f t="shared" si="4"/>
        <v>51812698970</v>
      </c>
      <c r="CB6" s="37"/>
      <c r="CC6" s="37"/>
      <c r="CD6" s="122" t="s">
        <v>1263</v>
      </c>
      <c r="CE6" s="129">
        <v>47</v>
      </c>
      <c r="CF6" s="129">
        <v>24597716576</v>
      </c>
      <c r="CG6" s="130">
        <f t="shared" si="0"/>
        <v>6.493490001459222E-2</v>
      </c>
      <c r="CH6" s="37"/>
      <c r="CI6" s="122" t="s">
        <v>1264</v>
      </c>
      <c r="CJ6" s="129">
        <v>42</v>
      </c>
      <c r="CK6" s="129">
        <v>34460323727</v>
      </c>
      <c r="CL6" s="130">
        <f t="shared" si="1"/>
        <v>7.1962384956521394E-2</v>
      </c>
      <c r="CM6" s="37"/>
      <c r="CN6" s="122">
        <v>2006</v>
      </c>
      <c r="CO6" s="123">
        <v>21</v>
      </c>
      <c r="CP6" s="123">
        <v>218115149313</v>
      </c>
      <c r="CQ6" s="124">
        <f t="shared" si="5"/>
        <v>2.880097732223677E-2</v>
      </c>
      <c r="CR6" s="123">
        <v>6277672000000</v>
      </c>
      <c r="CS6" s="131">
        <f t="shared" si="2"/>
        <v>3.4744591516249972E-2</v>
      </c>
      <c r="CT6" s="131"/>
      <c r="CU6" s="37"/>
      <c r="CV6" s="123">
        <v>4740.75</v>
      </c>
      <c r="CW6" s="123">
        <f>+CP10/CV6</f>
        <v>101010553.54637979</v>
      </c>
      <c r="CX6" s="134">
        <f>+CW6/CW5-1</f>
        <v>0.32127675004198109</v>
      </c>
      <c r="CY6" s="37"/>
      <c r="CZ6" s="37"/>
      <c r="DA6" s="37"/>
      <c r="DB6" s="37"/>
    </row>
    <row r="7" spans="1:106" ht="12.75" customHeight="1" x14ac:dyDescent="0.25">
      <c r="A7" s="946">
        <v>5</v>
      </c>
      <c r="B7" s="947">
        <v>69</v>
      </c>
      <c r="C7" s="947">
        <v>80001340</v>
      </c>
      <c r="D7" s="947" t="s">
        <v>1893</v>
      </c>
      <c r="E7" s="949">
        <v>26772</v>
      </c>
      <c r="G7" s="217">
        <v>5</v>
      </c>
      <c r="H7" s="217">
        <v>58</v>
      </c>
      <c r="I7" s="217">
        <v>80001340</v>
      </c>
      <c r="J7" s="217" t="s">
        <v>1893</v>
      </c>
      <c r="K7" s="223">
        <v>21717</v>
      </c>
      <c r="L7" s="228"/>
      <c r="M7" s="226">
        <v>5</v>
      </c>
      <c r="N7" s="226">
        <v>62</v>
      </c>
      <c r="O7" s="226" t="s">
        <v>1911</v>
      </c>
      <c r="P7" s="231">
        <v>21830</v>
      </c>
      <c r="W7" s="107">
        <v>5</v>
      </c>
      <c r="X7" s="113">
        <v>61</v>
      </c>
      <c r="Y7" s="107" t="s">
        <v>1265</v>
      </c>
      <c r="Z7" s="114">
        <v>19099</v>
      </c>
      <c r="AA7" s="37"/>
      <c r="AB7" s="107">
        <v>5</v>
      </c>
      <c r="AC7" s="110">
        <v>60</v>
      </c>
      <c r="AD7" s="109">
        <v>80020755</v>
      </c>
      <c r="AE7" s="107" t="s">
        <v>1065</v>
      </c>
      <c r="AF7" s="114">
        <v>19687</v>
      </c>
      <c r="AG7" s="37"/>
      <c r="AH7" s="37">
        <v>5</v>
      </c>
      <c r="AI7" s="115">
        <v>73</v>
      </c>
      <c r="AJ7" s="41">
        <v>80020755</v>
      </c>
      <c r="AK7" s="41" t="s">
        <v>1065</v>
      </c>
      <c r="AL7" s="116">
        <v>15088</v>
      </c>
      <c r="AM7" s="37"/>
      <c r="AN7" s="37"/>
      <c r="AO7" s="110">
        <v>5</v>
      </c>
      <c r="AP7" s="109">
        <v>80007841</v>
      </c>
      <c r="AQ7" s="109" t="s">
        <v>1027</v>
      </c>
      <c r="AR7" s="117">
        <v>10941</v>
      </c>
      <c r="AS7" s="37"/>
      <c r="AT7" s="110">
        <v>5</v>
      </c>
      <c r="AU7" s="109">
        <v>80012035</v>
      </c>
      <c r="AV7" s="109" t="s">
        <v>1266</v>
      </c>
      <c r="AW7" s="118">
        <v>14326</v>
      </c>
      <c r="AX7" s="37"/>
      <c r="AY7" s="110">
        <v>5</v>
      </c>
      <c r="AZ7" s="109" t="s">
        <v>745</v>
      </c>
      <c r="BA7" s="126">
        <v>9385</v>
      </c>
      <c r="BB7" s="37"/>
      <c r="BC7" s="110">
        <v>5</v>
      </c>
      <c r="BD7" s="109" t="s">
        <v>745</v>
      </c>
      <c r="BE7" s="127">
        <v>84</v>
      </c>
      <c r="BF7" s="128">
        <v>9481</v>
      </c>
      <c r="BG7" s="37"/>
      <c r="BH7" s="109">
        <v>5</v>
      </c>
      <c r="BI7" s="109" t="s">
        <v>1053</v>
      </c>
      <c r="BJ7" s="120">
        <v>72</v>
      </c>
      <c r="BK7" s="121">
        <v>10506</v>
      </c>
      <c r="BL7" s="37"/>
      <c r="BM7" s="37"/>
      <c r="BN7" s="37">
        <v>3</v>
      </c>
      <c r="BO7" s="122" t="s">
        <v>1031</v>
      </c>
      <c r="BP7" s="123">
        <v>0</v>
      </c>
      <c r="BQ7" s="123">
        <v>0</v>
      </c>
      <c r="BR7" s="123">
        <v>46</v>
      </c>
      <c r="BS7" s="123">
        <v>22442487241</v>
      </c>
      <c r="BT7" s="123">
        <f t="shared" si="3"/>
        <v>22442487241</v>
      </c>
      <c r="BU7" s="37"/>
      <c r="BV7" s="122" t="s">
        <v>1035</v>
      </c>
      <c r="BW7" s="123">
        <v>82</v>
      </c>
      <c r="BX7" s="123">
        <v>3564531340</v>
      </c>
      <c r="BY7" s="123">
        <v>16</v>
      </c>
      <c r="BZ7" s="123">
        <v>45097735019</v>
      </c>
      <c r="CA7" s="123">
        <f t="shared" si="4"/>
        <v>48662266359</v>
      </c>
      <c r="CB7" s="37"/>
      <c r="CC7" s="37"/>
      <c r="CD7" s="122" t="s">
        <v>1264</v>
      </c>
      <c r="CE7" s="123">
        <v>48</v>
      </c>
      <c r="CF7" s="123">
        <v>24087469591</v>
      </c>
      <c r="CG7" s="124">
        <f t="shared" si="0"/>
        <v>6.3587911693487251E-2</v>
      </c>
      <c r="CH7" s="37"/>
      <c r="CI7" s="122" t="s">
        <v>1263</v>
      </c>
      <c r="CJ7" s="123">
        <v>47</v>
      </c>
      <c r="CK7" s="123">
        <v>31783870213</v>
      </c>
      <c r="CL7" s="124">
        <f t="shared" si="1"/>
        <v>6.6373233223109354E-2</v>
      </c>
      <c r="CM7" s="37"/>
      <c r="CN7" s="122">
        <v>2007</v>
      </c>
      <c r="CO7" s="129">
        <v>22</v>
      </c>
      <c r="CP7" s="129">
        <v>281504315304</v>
      </c>
      <c r="CQ7" s="130">
        <f t="shared" si="5"/>
        <v>0.22518008621837735</v>
      </c>
      <c r="CR7" s="129">
        <v>7013015000000</v>
      </c>
      <c r="CS7" s="132">
        <f t="shared" si="2"/>
        <v>4.0140269955789343E-2</v>
      </c>
      <c r="CT7" s="132"/>
      <c r="CU7" s="37"/>
      <c r="CV7" s="129">
        <v>4190.17</v>
      </c>
      <c r="CW7" s="129">
        <f>+CP11/CV7</f>
        <v>105152976.96919218</v>
      </c>
      <c r="CX7" s="133">
        <f>+CW7/CW6-1</f>
        <v>4.1009808157425498E-2</v>
      </c>
      <c r="CY7" s="37"/>
      <c r="CZ7" s="37"/>
      <c r="DA7" s="37"/>
      <c r="DB7" s="37"/>
    </row>
    <row r="8" spans="1:106" ht="12.75" customHeight="1" x14ac:dyDescent="0.25">
      <c r="A8" s="946">
        <v>6</v>
      </c>
      <c r="B8" s="947">
        <v>75</v>
      </c>
      <c r="C8" s="947">
        <v>80001435</v>
      </c>
      <c r="D8" s="947" t="s">
        <v>1272</v>
      </c>
      <c r="E8" s="949">
        <v>24709</v>
      </c>
      <c r="G8" s="217">
        <v>6</v>
      </c>
      <c r="H8" s="217">
        <v>76</v>
      </c>
      <c r="I8" s="217">
        <v>80012739</v>
      </c>
      <c r="J8" s="217" t="s">
        <v>1894</v>
      </c>
      <c r="K8" s="223">
        <v>19050</v>
      </c>
      <c r="L8" s="228"/>
      <c r="M8" s="226">
        <v>6</v>
      </c>
      <c r="N8" s="226">
        <v>64</v>
      </c>
      <c r="O8" s="226" t="s">
        <v>1912</v>
      </c>
      <c r="P8" s="231">
        <v>21524</v>
      </c>
      <c r="W8" s="107">
        <v>6</v>
      </c>
      <c r="X8" s="113">
        <v>73</v>
      </c>
      <c r="Y8" s="107" t="s">
        <v>745</v>
      </c>
      <c r="Z8" s="114">
        <v>15849</v>
      </c>
      <c r="AA8" s="37"/>
      <c r="AB8" s="107">
        <v>6</v>
      </c>
      <c r="AC8" s="110">
        <v>69</v>
      </c>
      <c r="AD8" s="109">
        <v>80013366</v>
      </c>
      <c r="AE8" s="107" t="s">
        <v>1267</v>
      </c>
      <c r="AF8" s="114">
        <v>17604</v>
      </c>
      <c r="AG8" s="37"/>
      <c r="AH8" s="37">
        <v>6</v>
      </c>
      <c r="AI8" s="115">
        <v>83</v>
      </c>
      <c r="AJ8" s="41">
        <v>80007841</v>
      </c>
      <c r="AK8" s="41" t="s">
        <v>1268</v>
      </c>
      <c r="AL8" s="125">
        <v>12992</v>
      </c>
      <c r="AM8" s="37"/>
      <c r="AN8" s="37"/>
      <c r="AO8" s="110">
        <v>6</v>
      </c>
      <c r="AP8" s="109">
        <v>80013664</v>
      </c>
      <c r="AQ8" s="109" t="s">
        <v>1269</v>
      </c>
      <c r="AR8" s="118">
        <v>8985</v>
      </c>
      <c r="AS8" s="37"/>
      <c r="AT8" s="110">
        <v>6</v>
      </c>
      <c r="AU8" s="109">
        <v>80014256</v>
      </c>
      <c r="AV8" s="109" t="s">
        <v>1270</v>
      </c>
      <c r="AW8" s="117">
        <v>10661</v>
      </c>
      <c r="AX8" s="37"/>
      <c r="AY8" s="110">
        <v>6</v>
      </c>
      <c r="AZ8" s="109" t="s">
        <v>1262</v>
      </c>
      <c r="BA8" s="119">
        <v>8327</v>
      </c>
      <c r="BB8" s="39"/>
      <c r="BC8" s="110">
        <v>6</v>
      </c>
      <c r="BD8" s="109" t="s">
        <v>1053</v>
      </c>
      <c r="BE8" s="120">
        <v>93</v>
      </c>
      <c r="BF8" s="121">
        <v>8972</v>
      </c>
      <c r="BG8" s="37"/>
      <c r="BH8" s="109">
        <v>6</v>
      </c>
      <c r="BI8" s="109" t="s">
        <v>745</v>
      </c>
      <c r="BJ8" s="127">
        <v>103</v>
      </c>
      <c r="BK8" s="128">
        <v>7946</v>
      </c>
      <c r="BL8" s="37"/>
      <c r="BM8" s="37"/>
      <c r="BN8" s="37">
        <v>4</v>
      </c>
      <c r="BO8" s="122" t="s">
        <v>1101</v>
      </c>
      <c r="BP8" s="129">
        <v>177</v>
      </c>
      <c r="BQ8" s="129">
        <v>1939863394</v>
      </c>
      <c r="BR8" s="129">
        <v>54</v>
      </c>
      <c r="BS8" s="129">
        <v>19796001874</v>
      </c>
      <c r="BT8" s="129">
        <f t="shared" si="3"/>
        <v>21735865268</v>
      </c>
      <c r="BU8" s="37"/>
      <c r="BV8" s="122" t="s">
        <v>1042</v>
      </c>
      <c r="BW8" s="129">
        <v>198</v>
      </c>
      <c r="BX8" s="129">
        <v>1582298353</v>
      </c>
      <c r="BY8" s="129">
        <v>19</v>
      </c>
      <c r="BZ8" s="129">
        <v>41595873366</v>
      </c>
      <c r="CA8" s="129">
        <f t="shared" si="4"/>
        <v>43178171719</v>
      </c>
      <c r="CB8" s="37"/>
      <c r="CC8" s="37"/>
      <c r="CD8" s="122" t="s">
        <v>224</v>
      </c>
      <c r="CE8" s="129">
        <v>52</v>
      </c>
      <c r="CF8" s="129">
        <v>22276181917</v>
      </c>
      <c r="CG8" s="130">
        <f t="shared" si="0"/>
        <v>5.8806338426495013E-2</v>
      </c>
      <c r="CH8" s="37"/>
      <c r="CI8" s="122" t="s">
        <v>1271</v>
      </c>
      <c r="CJ8" s="129">
        <v>58</v>
      </c>
      <c r="CK8" s="129">
        <v>26849658414</v>
      </c>
      <c r="CL8" s="130">
        <f t="shared" si="1"/>
        <v>5.6069277527578808E-2</v>
      </c>
      <c r="CM8" s="37"/>
      <c r="CN8" s="122">
        <v>2008</v>
      </c>
      <c r="CO8" s="123">
        <v>24</v>
      </c>
      <c r="CP8" s="123">
        <v>506733192095</v>
      </c>
      <c r="CQ8" s="124">
        <f t="shared" si="5"/>
        <v>0.44447231857820579</v>
      </c>
      <c r="CR8" s="123">
        <v>8480769000000</v>
      </c>
      <c r="CS8" s="131">
        <f t="shared" si="2"/>
        <v>5.975085420850397E-2</v>
      </c>
      <c r="CT8" s="131"/>
      <c r="CU8" s="37"/>
      <c r="CV8" s="123">
        <v>4430</v>
      </c>
      <c r="CW8" s="123">
        <f>+CP12/CV8</f>
        <v>81922231.051693007</v>
      </c>
      <c r="CX8" s="134">
        <f>+CW8/CW7-1</f>
        <v>-0.22092333081834992</v>
      </c>
      <c r="CY8" s="37"/>
      <c r="CZ8" s="37"/>
      <c r="DA8" s="37"/>
      <c r="DB8" s="37"/>
    </row>
    <row r="9" spans="1:106" ht="12.75" customHeight="1" x14ac:dyDescent="0.25">
      <c r="A9" s="946">
        <v>7</v>
      </c>
      <c r="B9" s="947">
        <v>84</v>
      </c>
      <c r="C9" s="947">
        <v>80012739</v>
      </c>
      <c r="D9" s="947" t="s">
        <v>1894</v>
      </c>
      <c r="E9" s="949">
        <v>22014</v>
      </c>
      <c r="G9" s="217">
        <v>7</v>
      </c>
      <c r="H9" s="217">
        <v>79</v>
      </c>
      <c r="I9" s="217">
        <v>80014552</v>
      </c>
      <c r="J9" s="217" t="s">
        <v>1895</v>
      </c>
      <c r="K9" s="223">
        <v>18594</v>
      </c>
      <c r="L9" s="228"/>
      <c r="M9" s="226">
        <v>7</v>
      </c>
      <c r="N9" s="226">
        <v>75</v>
      </c>
      <c r="O9" s="226" t="s">
        <v>1913</v>
      </c>
      <c r="P9" s="231">
        <v>18874</v>
      </c>
      <c r="W9" s="107">
        <v>7</v>
      </c>
      <c r="X9" s="113">
        <v>93</v>
      </c>
      <c r="Y9" s="107" t="s">
        <v>1192</v>
      </c>
      <c r="Z9" s="114">
        <v>12832</v>
      </c>
      <c r="AA9" s="37"/>
      <c r="AB9" s="107">
        <v>7</v>
      </c>
      <c r="AC9" s="110">
        <v>74</v>
      </c>
      <c r="AD9" s="109">
        <v>80002465</v>
      </c>
      <c r="AE9" s="107" t="s">
        <v>1261</v>
      </c>
      <c r="AF9" s="114">
        <v>16445</v>
      </c>
      <c r="AG9" s="37"/>
      <c r="AH9" s="37">
        <v>7</v>
      </c>
      <c r="AI9" s="115">
        <v>91</v>
      </c>
      <c r="AJ9" s="41">
        <v>80001435</v>
      </c>
      <c r="AK9" s="41" t="s">
        <v>1272</v>
      </c>
      <c r="AL9" s="116">
        <v>12560</v>
      </c>
      <c r="AM9" s="37"/>
      <c r="AN9" s="37"/>
      <c r="AO9" s="110">
        <v>7</v>
      </c>
      <c r="AP9" s="109">
        <v>80014256</v>
      </c>
      <c r="AQ9" s="109" t="s">
        <v>1270</v>
      </c>
      <c r="AR9" s="117">
        <v>8689</v>
      </c>
      <c r="AS9" s="37"/>
      <c r="AT9" s="110">
        <v>7</v>
      </c>
      <c r="AU9" s="109">
        <v>80002514</v>
      </c>
      <c r="AV9" s="109" t="s">
        <v>241</v>
      </c>
      <c r="AW9" s="118">
        <v>8587</v>
      </c>
      <c r="AX9" s="37"/>
      <c r="AY9" s="110">
        <v>7</v>
      </c>
      <c r="AZ9" s="109" t="s">
        <v>1063</v>
      </c>
      <c r="BA9" s="126">
        <v>8234</v>
      </c>
      <c r="BB9" s="39"/>
      <c r="BC9" s="110">
        <v>7</v>
      </c>
      <c r="BD9" s="109" t="s">
        <v>1067</v>
      </c>
      <c r="BE9" s="127">
        <v>113</v>
      </c>
      <c r="BF9" s="128">
        <v>7861</v>
      </c>
      <c r="BG9" s="37"/>
      <c r="BH9" s="109">
        <v>7</v>
      </c>
      <c r="BI9" s="109" t="s">
        <v>259</v>
      </c>
      <c r="BJ9" s="120">
        <v>106</v>
      </c>
      <c r="BK9" s="121">
        <v>7859</v>
      </c>
      <c r="BL9" s="37"/>
      <c r="BM9" s="37"/>
      <c r="BN9" s="37">
        <v>5</v>
      </c>
      <c r="BO9" s="122" t="s">
        <v>1273</v>
      </c>
      <c r="BP9" s="123">
        <v>120</v>
      </c>
      <c r="BQ9" s="123">
        <v>2773683718</v>
      </c>
      <c r="BR9" s="123">
        <v>60</v>
      </c>
      <c r="BS9" s="123">
        <v>17165222905</v>
      </c>
      <c r="BT9" s="123">
        <f t="shared" si="3"/>
        <v>19938906623</v>
      </c>
      <c r="BU9" s="37"/>
      <c r="BV9" s="122" t="s">
        <v>1274</v>
      </c>
      <c r="BW9" s="123">
        <v>75</v>
      </c>
      <c r="BX9" s="123">
        <v>3886392981</v>
      </c>
      <c r="BY9" s="123">
        <v>38</v>
      </c>
      <c r="BZ9" s="123">
        <v>23160292989</v>
      </c>
      <c r="CA9" s="123">
        <f t="shared" si="4"/>
        <v>27046685970</v>
      </c>
      <c r="CB9" s="37"/>
      <c r="CC9" s="37"/>
      <c r="CD9" s="122" t="s">
        <v>1271</v>
      </c>
      <c r="CE9" s="123">
        <v>53</v>
      </c>
      <c r="CF9" s="123">
        <v>21532665000</v>
      </c>
      <c r="CG9" s="124">
        <f t="shared" si="0"/>
        <v>5.6843546615499847E-2</v>
      </c>
      <c r="CH9" s="37"/>
      <c r="CI9" s="122" t="s">
        <v>1275</v>
      </c>
      <c r="CJ9" s="123">
        <v>64</v>
      </c>
      <c r="CK9" s="123">
        <v>24501846801</v>
      </c>
      <c r="CL9" s="124">
        <f t="shared" si="1"/>
        <v>5.1166418098904307E-2</v>
      </c>
      <c r="CM9" s="37"/>
      <c r="CN9" s="122">
        <v>2009</v>
      </c>
      <c r="CO9" s="129">
        <v>25</v>
      </c>
      <c r="CP9" s="129">
        <v>378805797352</v>
      </c>
      <c r="CQ9" s="130">
        <f t="shared" si="5"/>
        <v>-0.33771234663582844</v>
      </c>
      <c r="CR9" s="129">
        <v>9139382000000</v>
      </c>
      <c r="CS9" s="132">
        <f t="shared" si="2"/>
        <v>4.1447638073559022E-2</v>
      </c>
      <c r="CT9" s="132"/>
      <c r="CU9" s="37"/>
      <c r="CV9" s="37"/>
      <c r="CW9" s="37"/>
      <c r="CX9" s="37"/>
      <c r="CY9" s="37"/>
      <c r="CZ9" s="37"/>
      <c r="DA9" s="37"/>
      <c r="DB9" s="37"/>
    </row>
    <row r="10" spans="1:106" ht="12.75" customHeight="1" x14ac:dyDescent="0.25">
      <c r="A10" s="946">
        <v>8</v>
      </c>
      <c r="B10" s="947">
        <v>86</v>
      </c>
      <c r="C10" s="947">
        <v>80002465</v>
      </c>
      <c r="D10" s="947" t="s">
        <v>1896</v>
      </c>
      <c r="E10" s="949">
        <v>21441</v>
      </c>
      <c r="G10" s="217">
        <v>8</v>
      </c>
      <c r="H10" s="217">
        <v>81</v>
      </c>
      <c r="I10" s="217">
        <v>80002465</v>
      </c>
      <c r="J10" s="217" t="s">
        <v>1896</v>
      </c>
      <c r="K10" s="223">
        <v>17708</v>
      </c>
      <c r="L10" s="228"/>
      <c r="M10" s="226">
        <v>8</v>
      </c>
      <c r="N10" s="226">
        <v>78</v>
      </c>
      <c r="O10" s="226" t="s">
        <v>1914</v>
      </c>
      <c r="P10" s="231">
        <v>18477</v>
      </c>
      <c r="W10" s="107">
        <v>8</v>
      </c>
      <c r="X10" s="113">
        <v>94</v>
      </c>
      <c r="Y10" s="107" t="s">
        <v>1084</v>
      </c>
      <c r="Z10" s="114">
        <v>12801</v>
      </c>
      <c r="AA10" s="37"/>
      <c r="AB10" s="107">
        <v>8</v>
      </c>
      <c r="AC10" s="110">
        <v>82</v>
      </c>
      <c r="AD10" s="109">
        <v>80001435</v>
      </c>
      <c r="AE10" s="107" t="s">
        <v>1101</v>
      </c>
      <c r="AF10" s="114">
        <v>14283</v>
      </c>
      <c r="AG10" s="37"/>
      <c r="AH10" s="37">
        <v>8</v>
      </c>
      <c r="AI10" s="115">
        <v>102</v>
      </c>
      <c r="AJ10" s="41">
        <v>80002465</v>
      </c>
      <c r="AK10" s="41" t="s">
        <v>1276</v>
      </c>
      <c r="AL10" s="125">
        <v>11737</v>
      </c>
      <c r="AM10" s="37"/>
      <c r="AN10" s="37"/>
      <c r="AO10" s="110">
        <v>8</v>
      </c>
      <c r="AP10" s="109">
        <v>80012035</v>
      </c>
      <c r="AQ10" s="109" t="s">
        <v>1266</v>
      </c>
      <c r="AR10" s="118">
        <v>8585</v>
      </c>
      <c r="AS10" s="37"/>
      <c r="AT10" s="110">
        <v>8</v>
      </c>
      <c r="AU10" s="109">
        <v>80001435</v>
      </c>
      <c r="AV10" s="109" t="s">
        <v>222</v>
      </c>
      <c r="AW10" s="117">
        <v>8312</v>
      </c>
      <c r="AX10" s="37"/>
      <c r="AY10" s="110">
        <v>8</v>
      </c>
      <c r="AZ10" s="109" t="s">
        <v>1053</v>
      </c>
      <c r="BA10" s="119">
        <v>8094</v>
      </c>
      <c r="BB10" s="39"/>
      <c r="BC10" s="110">
        <v>8</v>
      </c>
      <c r="BD10" s="109" t="s">
        <v>1028</v>
      </c>
      <c r="BE10" s="120">
        <v>117</v>
      </c>
      <c r="BF10" s="121">
        <v>7668</v>
      </c>
      <c r="BG10" s="37"/>
      <c r="BH10" s="109">
        <v>8</v>
      </c>
      <c r="BI10" s="109" t="s">
        <v>1089</v>
      </c>
      <c r="BJ10" s="127">
        <v>147</v>
      </c>
      <c r="BK10" s="128">
        <v>5758</v>
      </c>
      <c r="BL10" s="37"/>
      <c r="BM10" s="37"/>
      <c r="BN10" s="37">
        <v>6</v>
      </c>
      <c r="BO10" s="122" t="s">
        <v>1274</v>
      </c>
      <c r="BP10" s="129">
        <v>157</v>
      </c>
      <c r="BQ10" s="129">
        <v>2229399333</v>
      </c>
      <c r="BR10" s="129">
        <v>67</v>
      </c>
      <c r="BS10" s="129">
        <v>15487670685</v>
      </c>
      <c r="BT10" s="129">
        <f t="shared" si="3"/>
        <v>17717070018</v>
      </c>
      <c r="BU10" s="37"/>
      <c r="BV10" s="122" t="s">
        <v>1076</v>
      </c>
      <c r="BW10" s="129">
        <v>118</v>
      </c>
      <c r="BX10" s="129">
        <v>2719587080</v>
      </c>
      <c r="BY10" s="129">
        <v>43</v>
      </c>
      <c r="BZ10" s="129">
        <v>21408407202</v>
      </c>
      <c r="CA10" s="129">
        <f t="shared" si="4"/>
        <v>24127994282</v>
      </c>
      <c r="CB10" s="37"/>
      <c r="CC10" s="37"/>
      <c r="CD10" s="122" t="s">
        <v>1269</v>
      </c>
      <c r="CE10" s="129">
        <v>59</v>
      </c>
      <c r="CF10" s="129">
        <v>19113080534</v>
      </c>
      <c r="CG10" s="130">
        <f t="shared" si="0"/>
        <v>5.0456145781315583E-2</v>
      </c>
      <c r="CH10" s="37"/>
      <c r="CI10" s="122" t="s">
        <v>1277</v>
      </c>
      <c r="CJ10" s="129">
        <v>65</v>
      </c>
      <c r="CK10" s="129">
        <v>24283066734</v>
      </c>
      <c r="CL10" s="130">
        <f t="shared" si="1"/>
        <v>5.0709546726278983E-2</v>
      </c>
      <c r="CM10" s="37"/>
      <c r="CN10" s="122">
        <v>2010</v>
      </c>
      <c r="CO10" s="123">
        <v>26</v>
      </c>
      <c r="CP10" s="123">
        <v>478865781725</v>
      </c>
      <c r="CQ10" s="124">
        <f t="shared" si="5"/>
        <v>0.20895204500216683</v>
      </c>
      <c r="CR10" s="123">
        <v>11385898000000</v>
      </c>
      <c r="CS10" s="131">
        <f t="shared" si="2"/>
        <v>4.2057796558953892E-2</v>
      </c>
      <c r="CT10" s="131"/>
      <c r="CU10" s="37"/>
      <c r="CV10" s="37"/>
      <c r="CW10" s="37"/>
      <c r="CX10" s="37"/>
      <c r="CY10" s="37"/>
      <c r="CZ10" s="37"/>
      <c r="DA10" s="37"/>
      <c r="DB10" s="37"/>
    </row>
    <row r="11" spans="1:106" ht="12.75" customHeight="1" x14ac:dyDescent="0.25">
      <c r="A11" s="946">
        <v>9</v>
      </c>
      <c r="B11" s="947">
        <v>99</v>
      </c>
      <c r="C11" s="947">
        <v>80013366</v>
      </c>
      <c r="D11" s="947" t="s">
        <v>1267</v>
      </c>
      <c r="E11" s="949">
        <v>19729</v>
      </c>
      <c r="G11" s="217">
        <v>9</v>
      </c>
      <c r="H11" s="217">
        <v>83</v>
      </c>
      <c r="I11" s="217">
        <v>80012035</v>
      </c>
      <c r="J11" s="217" t="s">
        <v>1897</v>
      </c>
      <c r="K11" s="223">
        <v>17625</v>
      </c>
      <c r="L11" s="228"/>
      <c r="M11" s="226">
        <v>9</v>
      </c>
      <c r="N11" s="226">
        <v>84</v>
      </c>
      <c r="O11" s="226" t="s">
        <v>1915</v>
      </c>
      <c r="P11" s="231">
        <v>17674</v>
      </c>
      <c r="W11" s="107">
        <v>9</v>
      </c>
      <c r="X11" s="113">
        <v>104</v>
      </c>
      <c r="Y11" s="107" t="s">
        <v>1076</v>
      </c>
      <c r="Z11" s="114">
        <v>11534</v>
      </c>
      <c r="AA11" s="37"/>
      <c r="AB11" s="107">
        <v>9</v>
      </c>
      <c r="AC11" s="110">
        <v>116</v>
      </c>
      <c r="AD11" s="109">
        <v>80007841</v>
      </c>
      <c r="AE11" s="107" t="s">
        <v>1031</v>
      </c>
      <c r="AF11" s="114">
        <v>10908</v>
      </c>
      <c r="AG11" s="37"/>
      <c r="AH11" s="37">
        <v>9</v>
      </c>
      <c r="AI11" s="115">
        <v>115</v>
      </c>
      <c r="AJ11" s="41">
        <v>80013664</v>
      </c>
      <c r="AK11" s="41" t="s">
        <v>244</v>
      </c>
      <c r="AL11" s="116">
        <v>10576</v>
      </c>
      <c r="AM11" s="37"/>
      <c r="AN11" s="37"/>
      <c r="AO11" s="110">
        <v>9</v>
      </c>
      <c r="AP11" s="109">
        <v>80001435</v>
      </c>
      <c r="AQ11" s="109" t="s">
        <v>222</v>
      </c>
      <c r="AR11" s="117">
        <v>8476</v>
      </c>
      <c r="AS11" s="37"/>
      <c r="AT11" s="110">
        <v>9</v>
      </c>
      <c r="AU11" s="109">
        <v>80007841</v>
      </c>
      <c r="AV11" s="109" t="s">
        <v>1027</v>
      </c>
      <c r="AW11" s="118">
        <v>7826</v>
      </c>
      <c r="AX11" s="37"/>
      <c r="AY11" s="110">
        <v>9</v>
      </c>
      <c r="AZ11" s="109" t="s">
        <v>1028</v>
      </c>
      <c r="BA11" s="126">
        <v>7731</v>
      </c>
      <c r="BB11" s="39"/>
      <c r="BC11" s="110">
        <v>9</v>
      </c>
      <c r="BD11" s="109" t="s">
        <v>1086</v>
      </c>
      <c r="BE11" s="120">
        <v>132</v>
      </c>
      <c r="BF11" s="121">
        <v>6751</v>
      </c>
      <c r="BG11" s="37"/>
      <c r="BH11" s="109">
        <v>9</v>
      </c>
      <c r="BI11" s="109" t="s">
        <v>1063</v>
      </c>
      <c r="BJ11" s="120">
        <v>180</v>
      </c>
      <c r="BK11" s="121">
        <v>4789</v>
      </c>
      <c r="BL11" s="37"/>
      <c r="BM11" s="37"/>
      <c r="BN11" s="37">
        <v>7</v>
      </c>
      <c r="BO11" s="122" t="s">
        <v>1278</v>
      </c>
      <c r="BP11" s="123">
        <v>135</v>
      </c>
      <c r="BQ11" s="123">
        <v>2592264236</v>
      </c>
      <c r="BR11" s="123">
        <v>68</v>
      </c>
      <c r="BS11" s="123">
        <v>14749454159</v>
      </c>
      <c r="BT11" s="123">
        <f t="shared" si="3"/>
        <v>17341718395</v>
      </c>
      <c r="BU11" s="37"/>
      <c r="BV11" s="122" t="s">
        <v>1053</v>
      </c>
      <c r="BW11" s="123">
        <v>103</v>
      </c>
      <c r="BX11" s="123">
        <v>3017656606</v>
      </c>
      <c r="BY11" s="123">
        <v>49</v>
      </c>
      <c r="BZ11" s="123">
        <v>20269956968</v>
      </c>
      <c r="CA11" s="123">
        <f t="shared" si="4"/>
        <v>23287613574</v>
      </c>
      <c r="CB11" s="37"/>
      <c r="CC11" s="37"/>
      <c r="CD11" s="122" t="s">
        <v>1279</v>
      </c>
      <c r="CE11" s="123">
        <v>67</v>
      </c>
      <c r="CF11" s="123">
        <v>18015490165</v>
      </c>
      <c r="CG11" s="124">
        <f t="shared" si="0"/>
        <v>4.7558644273491296E-2</v>
      </c>
      <c r="CH11" s="37"/>
      <c r="CI11" s="122" t="s">
        <v>1280</v>
      </c>
      <c r="CJ11" s="123">
        <v>66</v>
      </c>
      <c r="CK11" s="123">
        <v>24241233082</v>
      </c>
      <c r="CL11" s="124">
        <f t="shared" si="1"/>
        <v>5.062218685719562E-2</v>
      </c>
      <c r="CM11" s="37"/>
      <c r="CN11" s="122">
        <v>2011</v>
      </c>
      <c r="CO11" s="129">
        <v>26</v>
      </c>
      <c r="CP11" s="129">
        <f>+CA33</f>
        <v>440608849507</v>
      </c>
      <c r="CQ11" s="130">
        <f t="shared" si="5"/>
        <v>-8.6827425869466582E-2</v>
      </c>
      <c r="CR11" s="129">
        <v>13180324000000</v>
      </c>
      <c r="CS11" s="132">
        <f t="shared" si="2"/>
        <v>3.3429288195570915E-2</v>
      </c>
      <c r="CT11" s="132"/>
      <c r="CU11" s="37"/>
      <c r="CV11" s="37"/>
      <c r="CW11" s="37"/>
      <c r="CX11" s="37"/>
      <c r="CY11" s="37"/>
      <c r="CZ11" s="37"/>
      <c r="DA11" s="37"/>
      <c r="DB11" s="37"/>
    </row>
    <row r="12" spans="1:106" ht="12.75" customHeight="1" x14ac:dyDescent="0.25">
      <c r="A12" s="946">
        <v>10</v>
      </c>
      <c r="B12" s="947">
        <v>140</v>
      </c>
      <c r="C12" s="947">
        <v>80014552</v>
      </c>
      <c r="D12" s="947" t="s">
        <v>2265</v>
      </c>
      <c r="E12" s="949">
        <v>15502</v>
      </c>
      <c r="G12" s="217">
        <v>10</v>
      </c>
      <c r="H12" s="217">
        <v>104</v>
      </c>
      <c r="I12" s="217">
        <v>80013366</v>
      </c>
      <c r="J12" s="217" t="s">
        <v>1267</v>
      </c>
      <c r="K12" s="223">
        <v>14189</v>
      </c>
      <c r="L12" s="228"/>
      <c r="M12" s="226">
        <v>10</v>
      </c>
      <c r="N12" s="226">
        <v>99</v>
      </c>
      <c r="O12" s="226" t="s">
        <v>1916</v>
      </c>
      <c r="P12" s="231">
        <v>15738</v>
      </c>
      <c r="W12" s="107">
        <v>10</v>
      </c>
      <c r="X12" s="113">
        <v>109</v>
      </c>
      <c r="Y12" s="107" t="s">
        <v>1051</v>
      </c>
      <c r="Z12" s="114">
        <v>11073</v>
      </c>
      <c r="AA12" s="37"/>
      <c r="AB12" s="107">
        <v>10</v>
      </c>
      <c r="AC12" s="110">
        <v>120</v>
      </c>
      <c r="AD12" s="109">
        <v>80029153</v>
      </c>
      <c r="AE12" s="107" t="s">
        <v>742</v>
      </c>
      <c r="AF12" s="114">
        <v>10266</v>
      </c>
      <c r="AG12" s="37"/>
      <c r="AH12" s="37">
        <v>10</v>
      </c>
      <c r="AI12" s="115">
        <v>126</v>
      </c>
      <c r="AJ12" s="41">
        <v>80002514</v>
      </c>
      <c r="AK12" s="41" t="s">
        <v>1273</v>
      </c>
      <c r="AL12" s="125">
        <v>9755</v>
      </c>
      <c r="AM12" s="37"/>
      <c r="AN12" s="37"/>
      <c r="AO12" s="110">
        <v>10</v>
      </c>
      <c r="AP12" s="109">
        <v>80002514</v>
      </c>
      <c r="AQ12" s="109" t="s">
        <v>241</v>
      </c>
      <c r="AR12" s="118">
        <v>8456</v>
      </c>
      <c r="AS12" s="37"/>
      <c r="AT12" s="110">
        <v>10</v>
      </c>
      <c r="AU12" s="109">
        <v>80029153</v>
      </c>
      <c r="AV12" s="109" t="s">
        <v>1281</v>
      </c>
      <c r="AW12" s="117">
        <v>7657</v>
      </c>
      <c r="AX12" s="37"/>
      <c r="AY12" s="110">
        <v>10</v>
      </c>
      <c r="AZ12" s="109" t="s">
        <v>1089</v>
      </c>
      <c r="BA12" s="119">
        <v>7121</v>
      </c>
      <c r="BB12" s="39"/>
      <c r="BC12" s="110">
        <v>10</v>
      </c>
      <c r="BD12" s="109" t="s">
        <v>1046</v>
      </c>
      <c r="BE12" s="127">
        <v>141</v>
      </c>
      <c r="BF12" s="128">
        <v>6398</v>
      </c>
      <c r="BG12" s="37"/>
      <c r="BH12" s="109">
        <v>10</v>
      </c>
      <c r="BI12" s="109" t="s">
        <v>1046</v>
      </c>
      <c r="BJ12" s="127">
        <v>204</v>
      </c>
      <c r="BK12" s="128">
        <v>4382</v>
      </c>
      <c r="BL12" s="37"/>
      <c r="BM12" s="37"/>
      <c r="BN12" s="37">
        <v>8</v>
      </c>
      <c r="BO12" s="122" t="s">
        <v>1282</v>
      </c>
      <c r="BP12" s="129">
        <v>0</v>
      </c>
      <c r="BQ12" s="129">
        <v>0</v>
      </c>
      <c r="BR12" s="129">
        <v>64</v>
      </c>
      <c r="BS12" s="129">
        <v>16022481928</v>
      </c>
      <c r="BT12" s="129">
        <f t="shared" si="3"/>
        <v>16022481928</v>
      </c>
      <c r="BU12" s="37"/>
      <c r="BV12" s="122" t="s">
        <v>1283</v>
      </c>
      <c r="BW12" s="129">
        <v>104</v>
      </c>
      <c r="BX12" s="129">
        <v>2957252482</v>
      </c>
      <c r="BY12" s="129">
        <v>54</v>
      </c>
      <c r="BZ12" s="129">
        <v>18925493556</v>
      </c>
      <c r="CA12" s="129">
        <f t="shared" si="4"/>
        <v>21882746038</v>
      </c>
      <c r="CB12" s="37"/>
      <c r="CC12" s="37"/>
      <c r="CD12" s="122" t="s">
        <v>1277</v>
      </c>
      <c r="CE12" s="129">
        <v>71</v>
      </c>
      <c r="CF12" s="129">
        <v>17147119684</v>
      </c>
      <c r="CG12" s="130">
        <f t="shared" si="0"/>
        <v>4.5266254645163942E-2</v>
      </c>
      <c r="CH12" s="37"/>
      <c r="CI12" s="122" t="s">
        <v>222</v>
      </c>
      <c r="CJ12" s="129">
        <v>72</v>
      </c>
      <c r="CK12" s="129">
        <v>22497499036</v>
      </c>
      <c r="CL12" s="130">
        <f t="shared" si="1"/>
        <v>4.6980803169852967E-2</v>
      </c>
      <c r="CM12" s="37"/>
      <c r="CN12" s="122">
        <v>2012</v>
      </c>
      <c r="CO12" s="123">
        <v>27</v>
      </c>
      <c r="CP12" s="123">
        <f>+BT31</f>
        <v>362915483559</v>
      </c>
      <c r="CQ12" s="124">
        <f t="shared" si="5"/>
        <v>-0.21408115516617029</v>
      </c>
      <c r="CR12" s="123">
        <v>13836418000000</v>
      </c>
      <c r="CS12" s="131">
        <f t="shared" si="2"/>
        <v>2.6229005480970579E-2</v>
      </c>
      <c r="CT12" s="131"/>
      <c r="CU12" s="37"/>
      <c r="CV12" s="37"/>
      <c r="CW12" s="37"/>
      <c r="CX12" s="37"/>
      <c r="CY12" s="37"/>
      <c r="CZ12" s="37"/>
      <c r="DA12" s="37"/>
      <c r="DB12" s="37"/>
    </row>
    <row r="13" spans="1:106" ht="12.75" customHeight="1" x14ac:dyDescent="0.25">
      <c r="A13" s="946">
        <v>11</v>
      </c>
      <c r="B13" s="947">
        <v>153</v>
      </c>
      <c r="C13" s="947">
        <v>80091866</v>
      </c>
      <c r="D13" s="947" t="s">
        <v>240</v>
      </c>
      <c r="E13" s="949">
        <v>13760</v>
      </c>
      <c r="G13" s="217">
        <v>11</v>
      </c>
      <c r="H13" s="217">
        <v>135</v>
      </c>
      <c r="I13" s="217">
        <v>80002514</v>
      </c>
      <c r="J13" s="217" t="s">
        <v>1898</v>
      </c>
      <c r="K13" s="223">
        <v>11327</v>
      </c>
      <c r="L13" s="228"/>
      <c r="M13" s="226">
        <v>11</v>
      </c>
      <c r="N13" s="226">
        <v>115</v>
      </c>
      <c r="O13" s="226" t="s">
        <v>1917</v>
      </c>
      <c r="P13" s="231">
        <v>13279</v>
      </c>
      <c r="W13" s="107">
        <v>11</v>
      </c>
      <c r="X13" s="113">
        <v>126</v>
      </c>
      <c r="Y13" s="107" t="s">
        <v>1082</v>
      </c>
      <c r="Z13" s="114">
        <v>9252</v>
      </c>
      <c r="AA13" s="37"/>
      <c r="AB13" s="107">
        <v>11</v>
      </c>
      <c r="AC13" s="110">
        <v>139</v>
      </c>
      <c r="AD13" s="109">
        <v>80012739</v>
      </c>
      <c r="AE13" s="107" t="s">
        <v>1284</v>
      </c>
      <c r="AF13" s="114">
        <v>9006</v>
      </c>
      <c r="AG13" s="37"/>
      <c r="AH13" s="37">
        <v>11</v>
      </c>
      <c r="AI13" s="115">
        <v>140</v>
      </c>
      <c r="AJ13" s="41">
        <v>80013366</v>
      </c>
      <c r="AK13" s="41" t="s">
        <v>1267</v>
      </c>
      <c r="AL13" s="116">
        <v>8752</v>
      </c>
      <c r="AM13" s="37"/>
      <c r="AN13" s="37"/>
      <c r="AO13" s="110">
        <v>11</v>
      </c>
      <c r="AP13" s="109">
        <v>80013366</v>
      </c>
      <c r="AQ13" s="109" t="s">
        <v>232</v>
      </c>
      <c r="AR13" s="117">
        <v>8345</v>
      </c>
      <c r="AS13" s="37"/>
      <c r="AT13" s="110">
        <v>11</v>
      </c>
      <c r="AU13" s="109">
        <v>80015005</v>
      </c>
      <c r="AV13" s="109" t="s">
        <v>227</v>
      </c>
      <c r="AW13" s="118">
        <v>7604</v>
      </c>
      <c r="AX13" s="37"/>
      <c r="AY13" s="110">
        <v>11</v>
      </c>
      <c r="AZ13" s="109" t="s">
        <v>1046</v>
      </c>
      <c r="BA13" s="126">
        <v>6735</v>
      </c>
      <c r="BB13" s="39"/>
      <c r="BC13" s="110">
        <v>11</v>
      </c>
      <c r="BD13" s="109" t="s">
        <v>1089</v>
      </c>
      <c r="BE13" s="127">
        <v>162</v>
      </c>
      <c r="BF13" s="128">
        <v>5688</v>
      </c>
      <c r="BG13" s="37"/>
      <c r="BH13" s="109">
        <v>11</v>
      </c>
      <c r="BI13" s="109" t="s">
        <v>1028</v>
      </c>
      <c r="BJ13" s="120">
        <v>207</v>
      </c>
      <c r="BK13" s="121">
        <v>4375</v>
      </c>
      <c r="BL13" s="37"/>
      <c r="BM13" s="37"/>
      <c r="BN13" s="37">
        <v>9</v>
      </c>
      <c r="BO13" s="122" t="s">
        <v>1065</v>
      </c>
      <c r="BP13" s="123">
        <v>41</v>
      </c>
      <c r="BQ13" s="123">
        <v>9095097329</v>
      </c>
      <c r="BR13" s="123">
        <v>187</v>
      </c>
      <c r="BS13" s="123">
        <v>5771604708</v>
      </c>
      <c r="BT13" s="123">
        <f t="shared" si="3"/>
        <v>14866702037</v>
      </c>
      <c r="BU13" s="37"/>
      <c r="BV13" s="122" t="s">
        <v>1285</v>
      </c>
      <c r="BW13" s="123" t="s">
        <v>112</v>
      </c>
      <c r="BX13" s="123">
        <v>0</v>
      </c>
      <c r="BY13" s="123">
        <v>45</v>
      </c>
      <c r="BZ13" s="123">
        <v>21002020535</v>
      </c>
      <c r="CA13" s="123">
        <f t="shared" si="4"/>
        <v>21002020535</v>
      </c>
      <c r="CB13" s="37"/>
      <c r="CC13" s="37"/>
      <c r="CD13" s="122" t="s">
        <v>1286</v>
      </c>
      <c r="CE13" s="123">
        <v>77</v>
      </c>
      <c r="CF13" s="123">
        <v>16290701391</v>
      </c>
      <c r="CG13" s="124">
        <f t="shared" si="0"/>
        <v>4.3005417300575506E-2</v>
      </c>
      <c r="CH13" s="37"/>
      <c r="CI13" s="122" t="s">
        <v>1279</v>
      </c>
      <c r="CJ13" s="123">
        <v>81</v>
      </c>
      <c r="CK13" s="123">
        <v>20659464272</v>
      </c>
      <c r="CL13" s="124">
        <f t="shared" si="1"/>
        <v>4.3142494328116739E-2</v>
      </c>
      <c r="CM13" s="37"/>
      <c r="CN13" s="122">
        <v>2013</v>
      </c>
      <c r="CO13" s="129">
        <v>28</v>
      </c>
      <c r="CP13" s="129">
        <f>+BK49</f>
        <v>168364000000</v>
      </c>
      <c r="CQ13" s="130">
        <f t="shared" si="5"/>
        <v>-1.155540873102326</v>
      </c>
      <c r="CR13" s="129">
        <v>14748815000000</v>
      </c>
      <c r="CS13" s="132">
        <f t="shared" si="2"/>
        <v>1.1415425578258321E-2</v>
      </c>
      <c r="CT13" s="132"/>
      <c r="CU13" s="37"/>
      <c r="CV13" s="37"/>
      <c r="CW13" s="37"/>
      <c r="CX13" s="37"/>
      <c r="CY13" s="37"/>
      <c r="CZ13" s="37"/>
      <c r="DA13" s="37"/>
      <c r="DB13" s="37"/>
    </row>
    <row r="14" spans="1:106" ht="12.75" customHeight="1" x14ac:dyDescent="0.25">
      <c r="A14" s="946">
        <v>12</v>
      </c>
      <c r="B14" s="947">
        <v>165</v>
      </c>
      <c r="C14" s="947">
        <v>80067095</v>
      </c>
      <c r="D14" s="947" t="s">
        <v>225</v>
      </c>
      <c r="E14" s="949">
        <v>13044</v>
      </c>
      <c r="G14" s="217">
        <v>12</v>
      </c>
      <c r="H14" s="217">
        <v>143</v>
      </c>
      <c r="I14" s="217">
        <v>80014256</v>
      </c>
      <c r="J14" s="217" t="s">
        <v>1899</v>
      </c>
      <c r="K14" s="223">
        <v>11018</v>
      </c>
      <c r="L14" s="228"/>
      <c r="M14" s="226">
        <v>12</v>
      </c>
      <c r="N14" s="226">
        <v>124</v>
      </c>
      <c r="O14" s="226" t="s">
        <v>1918</v>
      </c>
      <c r="P14" s="231">
        <v>12142</v>
      </c>
      <c r="W14" s="107">
        <v>12</v>
      </c>
      <c r="X14" s="113">
        <v>148</v>
      </c>
      <c r="Y14" s="107" t="s">
        <v>1287</v>
      </c>
      <c r="Z14" s="114">
        <v>7582</v>
      </c>
      <c r="AA14" s="37"/>
      <c r="AB14" s="107">
        <v>12</v>
      </c>
      <c r="AC14" s="110">
        <v>157</v>
      </c>
      <c r="AD14" s="109">
        <v>80002514</v>
      </c>
      <c r="AE14" s="107" t="s">
        <v>1053</v>
      </c>
      <c r="AF14" s="114">
        <v>7866</v>
      </c>
      <c r="AG14" s="37"/>
      <c r="AH14" s="37">
        <v>12</v>
      </c>
      <c r="AI14" s="115">
        <v>147</v>
      </c>
      <c r="AJ14" s="41">
        <v>80014552</v>
      </c>
      <c r="AK14" s="41" t="s">
        <v>1288</v>
      </c>
      <c r="AL14" s="125">
        <v>8315</v>
      </c>
      <c r="AM14" s="37"/>
      <c r="AN14" s="37"/>
      <c r="AO14" s="110">
        <v>12</v>
      </c>
      <c r="AP14" s="109">
        <v>80002465</v>
      </c>
      <c r="AQ14" s="109" t="s">
        <v>239</v>
      </c>
      <c r="AR14" s="118">
        <v>7644</v>
      </c>
      <c r="AS14" s="37"/>
      <c r="AT14" s="110">
        <v>12</v>
      </c>
      <c r="AU14" s="109">
        <v>80002612</v>
      </c>
      <c r="AV14" s="109" t="s">
        <v>1289</v>
      </c>
      <c r="AW14" s="117">
        <v>7582</v>
      </c>
      <c r="AX14" s="37"/>
      <c r="AY14" s="110">
        <v>12</v>
      </c>
      <c r="AZ14" s="109" t="s">
        <v>1079</v>
      </c>
      <c r="BA14" s="126">
        <v>5644</v>
      </c>
      <c r="BB14" s="39"/>
      <c r="BC14" s="110">
        <v>12</v>
      </c>
      <c r="BD14" s="109" t="s">
        <v>259</v>
      </c>
      <c r="BE14" s="120">
        <v>188</v>
      </c>
      <c r="BF14" s="121">
        <v>4975</v>
      </c>
      <c r="BG14" s="37"/>
      <c r="BH14" s="109">
        <v>12</v>
      </c>
      <c r="BI14" s="109" t="s">
        <v>1062</v>
      </c>
      <c r="BJ14" s="127">
        <v>209</v>
      </c>
      <c r="BK14" s="128">
        <v>4305</v>
      </c>
      <c r="BL14" s="37"/>
      <c r="BM14" s="37"/>
      <c r="BN14" s="37">
        <v>10</v>
      </c>
      <c r="BO14" s="122" t="s">
        <v>1290</v>
      </c>
      <c r="BP14" s="129">
        <v>102</v>
      </c>
      <c r="BQ14" s="129">
        <v>3372409092</v>
      </c>
      <c r="BR14" s="129">
        <v>92</v>
      </c>
      <c r="BS14" s="129">
        <v>11282459510</v>
      </c>
      <c r="BT14" s="129">
        <f t="shared" si="3"/>
        <v>14654868602</v>
      </c>
      <c r="BU14" s="37"/>
      <c r="BV14" s="122" t="s">
        <v>1101</v>
      </c>
      <c r="BW14" s="129">
        <v>369</v>
      </c>
      <c r="BX14" s="129">
        <v>825098231</v>
      </c>
      <c r="BY14" s="129">
        <v>53</v>
      </c>
      <c r="BZ14" s="129">
        <v>18973547021</v>
      </c>
      <c r="CA14" s="129">
        <f t="shared" si="4"/>
        <v>19798645252</v>
      </c>
      <c r="CB14" s="37"/>
      <c r="CC14" s="37"/>
      <c r="CD14" s="122" t="s">
        <v>1291</v>
      </c>
      <c r="CE14" s="129">
        <v>98</v>
      </c>
      <c r="CF14" s="129">
        <v>13918159726</v>
      </c>
      <c r="CG14" s="130">
        <f t="shared" si="0"/>
        <v>3.674220358635838E-2</v>
      </c>
      <c r="CH14" s="37"/>
      <c r="CI14" s="122" t="s">
        <v>1269</v>
      </c>
      <c r="CJ14" s="129">
        <v>86</v>
      </c>
      <c r="CK14" s="129">
        <v>19794048921</v>
      </c>
      <c r="CL14" s="130">
        <f t="shared" si="1"/>
        <v>4.1335275303440243E-2</v>
      </c>
      <c r="CM14" s="37"/>
      <c r="CN14" s="122">
        <v>2014</v>
      </c>
      <c r="CO14" s="37">
        <v>29</v>
      </c>
      <c r="CP14" s="37"/>
      <c r="CQ14" s="37"/>
      <c r="CR14" s="135"/>
      <c r="CS14" s="37"/>
      <c r="CT14" s="37"/>
      <c r="CU14" s="37"/>
      <c r="CV14" s="37"/>
      <c r="CW14" s="37"/>
      <c r="CX14" s="37"/>
      <c r="CY14" s="37"/>
      <c r="CZ14" s="37"/>
      <c r="DA14" s="37"/>
      <c r="DB14" s="37"/>
    </row>
    <row r="15" spans="1:106" ht="12.75" customHeight="1" x14ac:dyDescent="0.25">
      <c r="A15" s="946">
        <v>13</v>
      </c>
      <c r="B15" s="947">
        <v>166</v>
      </c>
      <c r="C15" s="947">
        <v>80012035</v>
      </c>
      <c r="D15" s="947" t="s">
        <v>1897</v>
      </c>
      <c r="E15" s="949">
        <v>12990</v>
      </c>
      <c r="G15" s="217">
        <v>13</v>
      </c>
      <c r="H15" s="217">
        <v>154</v>
      </c>
      <c r="I15" s="217">
        <v>80001435</v>
      </c>
      <c r="J15" s="217" t="s">
        <v>1272</v>
      </c>
      <c r="K15" s="223">
        <v>10516</v>
      </c>
      <c r="L15" s="228"/>
      <c r="M15" s="226">
        <v>13</v>
      </c>
      <c r="N15" s="226">
        <v>145</v>
      </c>
      <c r="O15" s="226" t="s">
        <v>1919</v>
      </c>
      <c r="P15" s="231">
        <v>11022</v>
      </c>
      <c r="W15" s="107">
        <v>13</v>
      </c>
      <c r="X15" s="113">
        <v>161</v>
      </c>
      <c r="Y15" s="107" t="s">
        <v>1292</v>
      </c>
      <c r="Z15" s="114">
        <v>7294</v>
      </c>
      <c r="AA15" s="37"/>
      <c r="AB15" s="107">
        <v>13</v>
      </c>
      <c r="AC15" s="110">
        <v>188</v>
      </c>
      <c r="AD15" s="109">
        <v>80014256</v>
      </c>
      <c r="AE15" s="107" t="s">
        <v>1293</v>
      </c>
      <c r="AF15" s="114">
        <v>6678</v>
      </c>
      <c r="AG15" s="37"/>
      <c r="AH15" s="37">
        <v>13</v>
      </c>
      <c r="AI15" s="115">
        <v>154</v>
      </c>
      <c r="AJ15" s="41">
        <v>80014256</v>
      </c>
      <c r="AK15" s="41" t="s">
        <v>1293</v>
      </c>
      <c r="AL15" s="116">
        <v>7847</v>
      </c>
      <c r="AM15" s="37"/>
      <c r="AN15" s="37"/>
      <c r="AO15" s="110">
        <v>13</v>
      </c>
      <c r="AP15" s="109">
        <v>80002612</v>
      </c>
      <c r="AQ15" s="109" t="s">
        <v>1289</v>
      </c>
      <c r="AR15" s="117">
        <v>7583</v>
      </c>
      <c r="AS15" s="37"/>
      <c r="AT15" s="110">
        <v>13</v>
      </c>
      <c r="AU15" s="109">
        <v>80002465</v>
      </c>
      <c r="AV15" s="109" t="s">
        <v>239</v>
      </c>
      <c r="AW15" s="118">
        <v>7158</v>
      </c>
      <c r="AX15" s="37"/>
      <c r="AY15" s="110">
        <v>13</v>
      </c>
      <c r="AZ15" s="109" t="s">
        <v>259</v>
      </c>
      <c r="BA15" s="119">
        <v>5245</v>
      </c>
      <c r="BB15" s="136"/>
      <c r="BC15" s="110">
        <v>13</v>
      </c>
      <c r="BD15" s="109" t="s">
        <v>1105</v>
      </c>
      <c r="BE15" s="120">
        <v>191</v>
      </c>
      <c r="BF15" s="121">
        <v>4791</v>
      </c>
      <c r="BG15" s="37"/>
      <c r="BH15" s="109">
        <v>13</v>
      </c>
      <c r="BI15" s="109" t="s">
        <v>1086</v>
      </c>
      <c r="BJ15" s="120">
        <v>226</v>
      </c>
      <c r="BK15" s="121">
        <v>3889</v>
      </c>
      <c r="BL15" s="37"/>
      <c r="BM15" s="37"/>
      <c r="BN15" s="37">
        <v>11</v>
      </c>
      <c r="BO15" s="122" t="s">
        <v>1294</v>
      </c>
      <c r="BP15" s="123">
        <v>149</v>
      </c>
      <c r="BQ15" s="123">
        <v>2325380422</v>
      </c>
      <c r="BR15" s="123">
        <v>86</v>
      </c>
      <c r="BS15" s="123">
        <v>11960389690</v>
      </c>
      <c r="BT15" s="123">
        <f t="shared" si="3"/>
        <v>14285770112</v>
      </c>
      <c r="BU15" s="37"/>
      <c r="BV15" s="122" t="s">
        <v>1288</v>
      </c>
      <c r="BW15" s="123">
        <v>478</v>
      </c>
      <c r="BX15" s="123">
        <v>639679118</v>
      </c>
      <c r="BY15" s="123">
        <v>64</v>
      </c>
      <c r="BZ15" s="123">
        <v>15692130929</v>
      </c>
      <c r="CA15" s="123">
        <f t="shared" si="4"/>
        <v>16331810047</v>
      </c>
      <c r="CB15" s="37"/>
      <c r="CC15" s="37"/>
      <c r="CD15" s="122" t="s">
        <v>222</v>
      </c>
      <c r="CE15" s="123">
        <v>161</v>
      </c>
      <c r="CF15" s="123">
        <v>9409475009</v>
      </c>
      <c r="CG15" s="124">
        <f t="shared" si="0"/>
        <v>2.4839838974946776E-2</v>
      </c>
      <c r="CH15" s="37"/>
      <c r="CI15" s="122" t="s">
        <v>1291</v>
      </c>
      <c r="CJ15" s="123">
        <v>90</v>
      </c>
      <c r="CK15" s="123">
        <v>18900055680</v>
      </c>
      <c r="CL15" s="124">
        <f t="shared" si="1"/>
        <v>3.9468377990837113E-2</v>
      </c>
      <c r="CM15" s="37"/>
      <c r="CN15" s="37" t="s">
        <v>1295</v>
      </c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</row>
    <row r="16" spans="1:106" ht="12.75" customHeight="1" x14ac:dyDescent="0.25">
      <c r="A16" s="946">
        <v>14</v>
      </c>
      <c r="B16" s="947">
        <v>177</v>
      </c>
      <c r="C16" s="947">
        <v>80007841</v>
      </c>
      <c r="D16" s="947" t="s">
        <v>1028</v>
      </c>
      <c r="E16" s="949">
        <v>12396</v>
      </c>
      <c r="G16" s="217">
        <v>14</v>
      </c>
      <c r="H16" s="217">
        <v>176</v>
      </c>
      <c r="I16" s="217">
        <v>80015005</v>
      </c>
      <c r="J16" s="217" t="s">
        <v>1900</v>
      </c>
      <c r="K16" s="223">
        <v>9591</v>
      </c>
      <c r="L16" s="228"/>
      <c r="M16" s="226">
        <v>14</v>
      </c>
      <c r="N16" s="226">
        <v>172</v>
      </c>
      <c r="O16" s="226" t="s">
        <v>1920</v>
      </c>
      <c r="P16" s="231">
        <v>9954</v>
      </c>
      <c r="W16" s="107">
        <v>14</v>
      </c>
      <c r="X16" s="113">
        <v>178</v>
      </c>
      <c r="Y16" s="107" t="s">
        <v>1296</v>
      </c>
      <c r="Z16" s="114">
        <v>6846</v>
      </c>
      <c r="AA16" s="37"/>
      <c r="AB16" s="107">
        <v>14</v>
      </c>
      <c r="AC16" s="110">
        <v>207</v>
      </c>
      <c r="AD16" s="109">
        <v>80091866</v>
      </c>
      <c r="AE16" s="107" t="s">
        <v>240</v>
      </c>
      <c r="AF16" s="114">
        <v>6097</v>
      </c>
      <c r="AG16" s="37"/>
      <c r="AH16" s="37">
        <v>14</v>
      </c>
      <c r="AI16" s="115">
        <v>182</v>
      </c>
      <c r="AJ16" s="41">
        <v>80012739</v>
      </c>
      <c r="AK16" s="41" t="s">
        <v>1284</v>
      </c>
      <c r="AL16" s="125">
        <v>6814</v>
      </c>
      <c r="AM16" s="37"/>
      <c r="AN16" s="37"/>
      <c r="AO16" s="110">
        <v>14</v>
      </c>
      <c r="AP16" s="109">
        <v>80014552</v>
      </c>
      <c r="AQ16" s="109" t="s">
        <v>237</v>
      </c>
      <c r="AR16" s="118">
        <v>7181</v>
      </c>
      <c r="AS16" s="37"/>
      <c r="AT16" s="110">
        <v>14</v>
      </c>
      <c r="AU16" s="109">
        <v>80012739</v>
      </c>
      <c r="AV16" s="109" t="s">
        <v>1297</v>
      </c>
      <c r="AW16" s="117">
        <v>5274</v>
      </c>
      <c r="AX16" s="37"/>
      <c r="AY16" s="110">
        <v>14</v>
      </c>
      <c r="AZ16" s="109" t="s">
        <v>1086</v>
      </c>
      <c r="BA16" s="126">
        <v>5117</v>
      </c>
      <c r="BB16" s="39"/>
      <c r="BC16" s="110">
        <v>14</v>
      </c>
      <c r="BD16" s="109" t="s">
        <v>1063</v>
      </c>
      <c r="BE16" s="120">
        <v>330</v>
      </c>
      <c r="BF16" s="121">
        <v>3103</v>
      </c>
      <c r="BG16" s="37"/>
      <c r="BH16" s="109">
        <v>14</v>
      </c>
      <c r="BI16" s="109" t="s">
        <v>1068</v>
      </c>
      <c r="BJ16" s="127">
        <v>256</v>
      </c>
      <c r="BK16" s="128">
        <v>3444</v>
      </c>
      <c r="BL16" s="37"/>
      <c r="BM16" s="37"/>
      <c r="BN16" s="37">
        <v>12</v>
      </c>
      <c r="BO16" s="122" t="s">
        <v>1298</v>
      </c>
      <c r="BP16" s="129">
        <v>271</v>
      </c>
      <c r="BQ16" s="129">
        <v>1248200008</v>
      </c>
      <c r="BR16" s="129">
        <v>82</v>
      </c>
      <c r="BS16" s="129">
        <v>12891162756</v>
      </c>
      <c r="BT16" s="129">
        <f t="shared" si="3"/>
        <v>14139362764</v>
      </c>
      <c r="BU16" s="37"/>
      <c r="BV16" s="122" t="s">
        <v>1294</v>
      </c>
      <c r="BW16" s="129">
        <v>277</v>
      </c>
      <c r="BX16" s="129">
        <v>1115143783</v>
      </c>
      <c r="BY16" s="129">
        <v>80</v>
      </c>
      <c r="BZ16" s="129">
        <v>13264219263</v>
      </c>
      <c r="CA16" s="129">
        <f t="shared" si="4"/>
        <v>14379363046</v>
      </c>
      <c r="CB16" s="37"/>
      <c r="CC16" s="37"/>
      <c r="CD16" s="122" t="s">
        <v>227</v>
      </c>
      <c r="CE16" s="129">
        <v>164</v>
      </c>
      <c r="CF16" s="129">
        <v>9390407907</v>
      </c>
      <c r="CG16" s="130">
        <f t="shared" si="0"/>
        <v>2.4789504206753452E-2</v>
      </c>
      <c r="CH16" s="37"/>
      <c r="CI16" s="122" t="s">
        <v>227</v>
      </c>
      <c r="CJ16" s="129">
        <v>95</v>
      </c>
      <c r="CK16" s="129">
        <v>18009077293</v>
      </c>
      <c r="CL16" s="130">
        <f t="shared" si="1"/>
        <v>3.7607776500811117E-2</v>
      </c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</row>
    <row r="17" spans="1:106" ht="12.75" customHeight="1" x14ac:dyDescent="0.25">
      <c r="A17" s="946">
        <v>15</v>
      </c>
      <c r="B17" s="947">
        <v>182</v>
      </c>
      <c r="C17" s="947">
        <v>80002514</v>
      </c>
      <c r="D17" s="947" t="s">
        <v>1898</v>
      </c>
      <c r="E17" s="949">
        <v>11795</v>
      </c>
      <c r="G17" s="217">
        <v>15</v>
      </c>
      <c r="H17" s="217">
        <v>178</v>
      </c>
      <c r="I17" s="217">
        <v>80007841</v>
      </c>
      <c r="J17" s="217" t="s">
        <v>1028</v>
      </c>
      <c r="K17" s="223">
        <v>9540</v>
      </c>
      <c r="L17" s="228"/>
      <c r="M17" s="226">
        <v>15</v>
      </c>
      <c r="N17" s="226">
        <v>181</v>
      </c>
      <c r="O17" s="226" t="s">
        <v>1921</v>
      </c>
      <c r="P17" s="231">
        <v>9556</v>
      </c>
      <c r="W17" s="107">
        <v>15</v>
      </c>
      <c r="X17" s="113">
        <v>189</v>
      </c>
      <c r="Y17" s="107" t="s">
        <v>1096</v>
      </c>
      <c r="Z17" s="114">
        <v>6523</v>
      </c>
      <c r="AA17" s="37"/>
      <c r="AB17" s="107">
        <v>15</v>
      </c>
      <c r="AC17" s="110">
        <v>212</v>
      </c>
      <c r="AD17" s="109">
        <v>80013664</v>
      </c>
      <c r="AE17" s="107" t="s">
        <v>244</v>
      </c>
      <c r="AF17" s="114">
        <v>6018</v>
      </c>
      <c r="AG17" s="37"/>
      <c r="AH17" s="37">
        <v>15</v>
      </c>
      <c r="AI17" s="115">
        <v>183</v>
      </c>
      <c r="AJ17" s="41">
        <v>80021359</v>
      </c>
      <c r="AK17" s="41" t="s">
        <v>1114</v>
      </c>
      <c r="AL17" s="116">
        <v>6794</v>
      </c>
      <c r="AM17" s="37"/>
      <c r="AN17" s="37"/>
      <c r="AO17" s="110">
        <v>15</v>
      </c>
      <c r="AP17" s="109">
        <v>80029153</v>
      </c>
      <c r="AQ17" s="109" t="s">
        <v>1281</v>
      </c>
      <c r="AR17" s="117">
        <v>6417</v>
      </c>
      <c r="AS17" s="37"/>
      <c r="AT17" s="110">
        <v>15</v>
      </c>
      <c r="AU17" s="109">
        <v>80019627</v>
      </c>
      <c r="AV17" s="109" t="s">
        <v>1299</v>
      </c>
      <c r="AW17" s="118">
        <v>4782</v>
      </c>
      <c r="AX17" s="37"/>
      <c r="AY17" s="110">
        <v>15</v>
      </c>
      <c r="AZ17" s="109" t="s">
        <v>1067</v>
      </c>
      <c r="BA17" s="119">
        <v>5049</v>
      </c>
      <c r="BB17" s="39"/>
      <c r="BC17" s="110">
        <v>15</v>
      </c>
      <c r="BD17" s="109" t="s">
        <v>1068</v>
      </c>
      <c r="BE17" s="127">
        <v>357</v>
      </c>
      <c r="BF17" s="128">
        <v>2912</v>
      </c>
      <c r="BG17" s="37"/>
      <c r="BH17" s="109">
        <v>15</v>
      </c>
      <c r="BI17" s="109" t="s">
        <v>1105</v>
      </c>
      <c r="BJ17" s="120">
        <v>297</v>
      </c>
      <c r="BK17" s="121">
        <v>3022</v>
      </c>
      <c r="BL17" s="37"/>
      <c r="BM17" s="37"/>
      <c r="BN17" s="37">
        <v>13</v>
      </c>
      <c r="BO17" s="122" t="s">
        <v>1288</v>
      </c>
      <c r="BP17" s="123">
        <v>0</v>
      </c>
      <c r="BQ17" s="123">
        <v>0</v>
      </c>
      <c r="BR17" s="123">
        <v>114</v>
      </c>
      <c r="BS17" s="123">
        <v>9573805809</v>
      </c>
      <c r="BT17" s="123">
        <f t="shared" si="3"/>
        <v>9573805809</v>
      </c>
      <c r="BU17" s="37"/>
      <c r="BV17" s="122" t="s">
        <v>1300</v>
      </c>
      <c r="BW17" s="123">
        <v>196</v>
      </c>
      <c r="BX17" s="123">
        <v>1608731333</v>
      </c>
      <c r="BY17" s="123">
        <v>88</v>
      </c>
      <c r="BZ17" s="123">
        <v>12038188766</v>
      </c>
      <c r="CA17" s="123">
        <f t="shared" si="4"/>
        <v>13646920099</v>
      </c>
      <c r="CB17" s="37"/>
      <c r="CC17" s="37"/>
      <c r="CD17" s="122" t="s">
        <v>1301</v>
      </c>
      <c r="CE17" s="123">
        <v>170</v>
      </c>
      <c r="CF17" s="123">
        <v>9013963322</v>
      </c>
      <c r="CG17" s="124">
        <f t="shared" si="0"/>
        <v>2.3795737512496147E-2</v>
      </c>
      <c r="CH17" s="37"/>
      <c r="CI17" s="122" t="s">
        <v>1301</v>
      </c>
      <c r="CJ17" s="123">
        <v>156</v>
      </c>
      <c r="CK17" s="123">
        <v>12826779034</v>
      </c>
      <c r="CL17" s="124">
        <f t="shared" si="1"/>
        <v>2.6785749835360091E-2</v>
      </c>
      <c r="CM17" s="37"/>
      <c r="CN17" s="37"/>
      <c r="CO17" s="37"/>
      <c r="CP17" s="37"/>
      <c r="CQ17" s="37"/>
      <c r="CR17" s="137">
        <v>13832000000000</v>
      </c>
      <c r="CS17" s="131">
        <f>+CP12/CR17</f>
        <v>2.6237383137579527E-2</v>
      </c>
      <c r="CT17" s="131"/>
      <c r="CU17" s="37"/>
      <c r="CV17" s="37"/>
      <c r="CW17" s="37"/>
      <c r="CX17" s="37"/>
      <c r="CY17" s="37"/>
      <c r="CZ17" s="37"/>
      <c r="DA17" s="37"/>
      <c r="DB17" s="37"/>
    </row>
    <row r="18" spans="1:106" ht="12.75" customHeight="1" x14ac:dyDescent="0.25">
      <c r="A18" s="946">
        <v>16</v>
      </c>
      <c r="B18" s="947">
        <v>200</v>
      </c>
      <c r="C18" s="947">
        <v>80014256</v>
      </c>
      <c r="D18" s="947" t="s">
        <v>1899</v>
      </c>
      <c r="E18" s="949">
        <v>11125</v>
      </c>
      <c r="G18" s="217">
        <v>16</v>
      </c>
      <c r="H18" s="217">
        <v>266</v>
      </c>
      <c r="I18" s="217">
        <v>80002612</v>
      </c>
      <c r="J18" s="217" t="s">
        <v>1901</v>
      </c>
      <c r="K18" s="223">
        <v>6611</v>
      </c>
      <c r="L18" s="228"/>
      <c r="M18" s="226">
        <v>16</v>
      </c>
      <c r="N18" s="226">
        <v>182</v>
      </c>
      <c r="O18" s="226" t="s">
        <v>1922</v>
      </c>
      <c r="P18" s="231">
        <v>9532</v>
      </c>
      <c r="W18" s="107">
        <v>16</v>
      </c>
      <c r="X18" s="113">
        <v>202</v>
      </c>
      <c r="Y18" s="107" t="s">
        <v>244</v>
      </c>
      <c r="Z18" s="114">
        <v>6116</v>
      </c>
      <c r="AA18" s="37"/>
      <c r="AB18" s="107">
        <v>16</v>
      </c>
      <c r="AC18" s="110">
        <v>280</v>
      </c>
      <c r="AD18" s="109">
        <v>80002612</v>
      </c>
      <c r="AE18" s="107" t="s">
        <v>1292</v>
      </c>
      <c r="AF18" s="114">
        <v>5092</v>
      </c>
      <c r="AG18" s="37"/>
      <c r="AH18" s="37">
        <v>16</v>
      </c>
      <c r="AI18" s="115">
        <v>195</v>
      </c>
      <c r="AJ18" s="41">
        <v>80015005</v>
      </c>
      <c r="AK18" s="41" t="s">
        <v>1294</v>
      </c>
      <c r="AL18" s="125">
        <v>6389</v>
      </c>
      <c r="AM18" s="37"/>
      <c r="AN18" s="37"/>
      <c r="AO18" s="110">
        <v>16</v>
      </c>
      <c r="AP18" s="109">
        <v>80015005</v>
      </c>
      <c r="AQ18" s="109" t="s">
        <v>227</v>
      </c>
      <c r="AR18" s="118">
        <v>4328</v>
      </c>
      <c r="AS18" s="37"/>
      <c r="AT18" s="110">
        <v>16</v>
      </c>
      <c r="AU18" s="109">
        <v>80013664</v>
      </c>
      <c r="AV18" s="109" t="s">
        <v>1269</v>
      </c>
      <c r="AW18" s="117">
        <v>4197</v>
      </c>
      <c r="AX18" s="37"/>
      <c r="AY18" s="110">
        <v>16</v>
      </c>
      <c r="AZ18" s="109" t="s">
        <v>1302</v>
      </c>
      <c r="BA18" s="126">
        <v>4971</v>
      </c>
      <c r="BB18" s="39"/>
      <c r="BC18" s="110">
        <v>16</v>
      </c>
      <c r="BD18" s="109" t="s">
        <v>1303</v>
      </c>
      <c r="BE18" s="120">
        <v>366</v>
      </c>
      <c r="BF18" s="121">
        <v>2820</v>
      </c>
      <c r="BG18" s="37"/>
      <c r="BH18" s="109">
        <v>16</v>
      </c>
      <c r="BI18" s="109" t="s">
        <v>1112</v>
      </c>
      <c r="BJ18" s="127">
        <v>428</v>
      </c>
      <c r="BK18" s="128">
        <v>2074</v>
      </c>
      <c r="BL18" s="37"/>
      <c r="BM18" s="37"/>
      <c r="BN18" s="37">
        <v>14</v>
      </c>
      <c r="BO18" s="122" t="s">
        <v>244</v>
      </c>
      <c r="BP18" s="129">
        <v>0</v>
      </c>
      <c r="BQ18" s="129">
        <v>0</v>
      </c>
      <c r="BR18" s="129">
        <v>127</v>
      </c>
      <c r="BS18" s="129">
        <v>8975704163</v>
      </c>
      <c r="BT18" s="129">
        <f t="shared" si="3"/>
        <v>8975704163</v>
      </c>
      <c r="BU18" s="37"/>
      <c r="BV18" s="122" t="s">
        <v>1065</v>
      </c>
      <c r="BW18" s="129">
        <v>37</v>
      </c>
      <c r="BX18" s="129">
        <v>6765279518</v>
      </c>
      <c r="BY18" s="129">
        <v>185</v>
      </c>
      <c r="BZ18" s="129">
        <v>6084560496</v>
      </c>
      <c r="CA18" s="129">
        <f t="shared" si="4"/>
        <v>12849840014</v>
      </c>
      <c r="CB18" s="37"/>
      <c r="CC18" s="37"/>
      <c r="CD18" s="122" t="s">
        <v>1304</v>
      </c>
      <c r="CE18" s="129">
        <v>174</v>
      </c>
      <c r="CF18" s="129">
        <v>8802492013</v>
      </c>
      <c r="CG18" s="130">
        <f t="shared" si="0"/>
        <v>2.3237479665128798E-2</v>
      </c>
      <c r="CH18" s="37"/>
      <c r="CI18" s="122" t="s">
        <v>1118</v>
      </c>
      <c r="CJ18" s="129">
        <v>180</v>
      </c>
      <c r="CK18" s="129">
        <v>10949107198</v>
      </c>
      <c r="CL18" s="130">
        <f t="shared" si="1"/>
        <v>2.2864668171859028E-2</v>
      </c>
      <c r="CM18" s="37"/>
      <c r="CN18" s="37"/>
      <c r="CO18" s="37"/>
      <c r="CP18" s="37"/>
      <c r="CQ18" s="37"/>
      <c r="CR18" s="135"/>
      <c r="CS18" s="37"/>
      <c r="CT18" s="37"/>
      <c r="CU18" s="37"/>
      <c r="CV18" s="37"/>
      <c r="CW18" s="37"/>
      <c r="CX18" s="37"/>
      <c r="CY18" s="37"/>
      <c r="CZ18" s="37"/>
      <c r="DA18" s="37"/>
      <c r="DB18" s="37"/>
    </row>
    <row r="19" spans="1:106" ht="12.75" customHeight="1" x14ac:dyDescent="0.25">
      <c r="A19" s="946">
        <v>17</v>
      </c>
      <c r="B19" s="947">
        <v>207</v>
      </c>
      <c r="C19" s="947">
        <v>80002612</v>
      </c>
      <c r="D19" s="947" t="s">
        <v>1901</v>
      </c>
      <c r="E19" s="949">
        <v>10690</v>
      </c>
      <c r="G19" s="217">
        <v>17</v>
      </c>
      <c r="H19" s="217">
        <v>327</v>
      </c>
      <c r="I19" s="217">
        <v>80029153</v>
      </c>
      <c r="J19" s="217" t="s">
        <v>1902</v>
      </c>
      <c r="K19" s="223">
        <v>5604</v>
      </c>
      <c r="L19" s="228"/>
      <c r="M19" s="226">
        <v>17</v>
      </c>
      <c r="N19" s="226">
        <v>277</v>
      </c>
      <c r="O19" s="226" t="s">
        <v>1923</v>
      </c>
      <c r="P19" s="231">
        <v>6318</v>
      </c>
      <c r="W19" s="107">
        <v>17</v>
      </c>
      <c r="X19" s="113">
        <v>212</v>
      </c>
      <c r="Y19" s="107" t="s">
        <v>1053</v>
      </c>
      <c r="Z19" s="114">
        <v>5867</v>
      </c>
      <c r="AA19" s="37"/>
      <c r="AB19" s="107">
        <v>17</v>
      </c>
      <c r="AC19" s="110">
        <v>283</v>
      </c>
      <c r="AD19" s="109">
        <v>80014552</v>
      </c>
      <c r="AE19" s="107" t="s">
        <v>1288</v>
      </c>
      <c r="AF19" s="114">
        <v>5016</v>
      </c>
      <c r="AG19" s="37"/>
      <c r="AH19" s="37">
        <v>17</v>
      </c>
      <c r="AI19" s="115">
        <v>199</v>
      </c>
      <c r="AJ19" s="41">
        <v>80091866</v>
      </c>
      <c r="AK19" s="41" t="s">
        <v>240</v>
      </c>
      <c r="AL19" s="116">
        <v>6313</v>
      </c>
      <c r="AM19" s="37"/>
      <c r="AN19" s="37"/>
      <c r="AO19" s="110">
        <v>17</v>
      </c>
      <c r="AP19" s="109">
        <v>80060527</v>
      </c>
      <c r="AQ19" s="109" t="s">
        <v>229</v>
      </c>
      <c r="AR19" s="117">
        <v>3835</v>
      </c>
      <c r="AS19" s="37"/>
      <c r="AT19" s="110">
        <v>17</v>
      </c>
      <c r="AU19" s="109">
        <v>80013366</v>
      </c>
      <c r="AV19" s="109" t="s">
        <v>232</v>
      </c>
      <c r="AW19" s="118">
        <v>3765</v>
      </c>
      <c r="AX19" s="37"/>
      <c r="AY19" s="110">
        <v>17</v>
      </c>
      <c r="AZ19" s="109" t="s">
        <v>1105</v>
      </c>
      <c r="BA19" s="119">
        <v>4217</v>
      </c>
      <c r="BB19" s="39"/>
      <c r="BC19" s="109"/>
      <c r="BD19" s="109"/>
      <c r="BE19" s="127"/>
      <c r="BF19" s="128"/>
      <c r="BG19" s="37"/>
      <c r="BH19" s="109">
        <v>17</v>
      </c>
      <c r="BI19" s="109" t="s">
        <v>1305</v>
      </c>
      <c r="BJ19" s="120" t="s">
        <v>112</v>
      </c>
      <c r="BK19" s="121" t="s">
        <v>112</v>
      </c>
      <c r="BL19" s="37"/>
      <c r="BM19" s="37"/>
      <c r="BN19" s="37">
        <v>15</v>
      </c>
      <c r="BO19" s="122" t="s">
        <v>1114</v>
      </c>
      <c r="BP19" s="123">
        <v>305</v>
      </c>
      <c r="BQ19" s="123">
        <v>1115245833</v>
      </c>
      <c r="BR19" s="123">
        <v>154</v>
      </c>
      <c r="BS19" s="123">
        <v>7374718657</v>
      </c>
      <c r="BT19" s="123">
        <f t="shared" si="3"/>
        <v>8489964490</v>
      </c>
      <c r="BU19" s="37"/>
      <c r="BV19" s="122" t="s">
        <v>244</v>
      </c>
      <c r="BW19" s="123" t="s">
        <v>112</v>
      </c>
      <c r="BX19" s="123">
        <v>0</v>
      </c>
      <c r="BY19" s="123">
        <v>98</v>
      </c>
      <c r="BZ19" s="123">
        <v>10958601765</v>
      </c>
      <c r="CA19" s="123">
        <f t="shared" si="4"/>
        <v>10958601765</v>
      </c>
      <c r="CB19" s="37"/>
      <c r="CC19" s="37"/>
      <c r="CD19" s="122" t="s">
        <v>1275</v>
      </c>
      <c r="CE19" s="123">
        <v>204</v>
      </c>
      <c r="CF19" s="123">
        <v>7297413397</v>
      </c>
      <c r="CG19" s="124">
        <f t="shared" si="0"/>
        <v>1.9264260072078519E-2</v>
      </c>
      <c r="CH19" s="37"/>
      <c r="CI19" s="122" t="s">
        <v>236</v>
      </c>
      <c r="CJ19" s="123">
        <v>225</v>
      </c>
      <c r="CK19" s="123">
        <v>9085135433</v>
      </c>
      <c r="CL19" s="124">
        <f t="shared" si="1"/>
        <v>1.8972195925699601E-2</v>
      </c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</row>
    <row r="20" spans="1:106" ht="12.75" customHeight="1" x14ac:dyDescent="0.25">
      <c r="A20" s="946">
        <v>18</v>
      </c>
      <c r="B20" s="947">
        <v>269</v>
      </c>
      <c r="C20" s="947">
        <v>80019627</v>
      </c>
      <c r="D20" s="947" t="s">
        <v>1299</v>
      </c>
      <c r="E20" s="949">
        <v>8307</v>
      </c>
      <c r="G20" s="217">
        <v>18</v>
      </c>
      <c r="H20" s="217">
        <v>379</v>
      </c>
      <c r="I20" s="217">
        <v>80001887</v>
      </c>
      <c r="J20" s="217" t="s">
        <v>1903</v>
      </c>
      <c r="K20" s="223">
        <v>4900</v>
      </c>
      <c r="L20" s="228"/>
      <c r="M20" s="226">
        <v>18</v>
      </c>
      <c r="N20" s="226">
        <v>285</v>
      </c>
      <c r="O20" s="226" t="s">
        <v>1924</v>
      </c>
      <c r="P20" s="231">
        <v>6136</v>
      </c>
      <c r="W20" s="107">
        <v>18</v>
      </c>
      <c r="X20" s="113">
        <v>250</v>
      </c>
      <c r="Y20" s="107" t="s">
        <v>1306</v>
      </c>
      <c r="Z20" s="114">
        <v>4937</v>
      </c>
      <c r="AA20" s="37"/>
      <c r="AB20" s="107">
        <v>18</v>
      </c>
      <c r="AC20" s="110">
        <v>295</v>
      </c>
      <c r="AD20" s="109">
        <v>80021359</v>
      </c>
      <c r="AE20" s="107" t="s">
        <v>1114</v>
      </c>
      <c r="AF20" s="114">
        <v>4670</v>
      </c>
      <c r="AG20" s="37"/>
      <c r="AH20" s="37">
        <v>18</v>
      </c>
      <c r="AI20" s="115">
        <v>213</v>
      </c>
      <c r="AJ20" s="41">
        <v>80002612</v>
      </c>
      <c r="AK20" s="41" t="s">
        <v>1292</v>
      </c>
      <c r="AL20" s="125">
        <v>5959</v>
      </c>
      <c r="AM20" s="37"/>
      <c r="AN20" s="37"/>
      <c r="AO20" s="110">
        <v>18</v>
      </c>
      <c r="AP20" s="109">
        <v>80012739</v>
      </c>
      <c r="AQ20" s="109" t="s">
        <v>1297</v>
      </c>
      <c r="AR20" s="118">
        <v>2966</v>
      </c>
      <c r="AS20" s="37"/>
      <c r="AT20" s="110">
        <v>18</v>
      </c>
      <c r="AU20" s="109">
        <v>80002126</v>
      </c>
      <c r="AV20" s="109" t="s">
        <v>1074</v>
      </c>
      <c r="AW20" s="117">
        <v>3701</v>
      </c>
      <c r="AX20" s="37"/>
      <c r="AY20" s="110">
        <v>18</v>
      </c>
      <c r="AZ20" s="109" t="s">
        <v>1116</v>
      </c>
      <c r="BA20" s="126">
        <v>4150</v>
      </c>
      <c r="BB20" s="39"/>
      <c r="BC20" s="109"/>
      <c r="BD20" s="109"/>
      <c r="BE20" s="120"/>
      <c r="BF20" s="121"/>
      <c r="BG20" s="37"/>
      <c r="BH20" s="109">
        <v>18</v>
      </c>
      <c r="BI20" s="109" t="s">
        <v>1126</v>
      </c>
      <c r="BJ20" s="127" t="s">
        <v>112</v>
      </c>
      <c r="BK20" s="128" t="s">
        <v>112</v>
      </c>
      <c r="BL20" s="37"/>
      <c r="BM20" s="37"/>
      <c r="BN20" s="37">
        <v>16</v>
      </c>
      <c r="BO20" s="122" t="s">
        <v>1128</v>
      </c>
      <c r="BP20" s="129">
        <v>199</v>
      </c>
      <c r="BQ20" s="129">
        <v>1785097940</v>
      </c>
      <c r="BR20" s="129">
        <v>169</v>
      </c>
      <c r="BS20" s="129">
        <v>6477175192</v>
      </c>
      <c r="BT20" s="129">
        <f t="shared" si="3"/>
        <v>8262273132</v>
      </c>
      <c r="BU20" s="37"/>
      <c r="BV20" s="122" t="s">
        <v>1114</v>
      </c>
      <c r="BW20" s="129" t="s">
        <v>112</v>
      </c>
      <c r="BX20" s="129">
        <v>0</v>
      </c>
      <c r="BY20" s="129">
        <v>136</v>
      </c>
      <c r="BZ20" s="129">
        <v>7961423402</v>
      </c>
      <c r="CA20" s="129">
        <f t="shared" si="4"/>
        <v>7961423402</v>
      </c>
      <c r="CB20" s="37"/>
      <c r="CC20" s="37"/>
      <c r="CD20" s="122" t="s">
        <v>236</v>
      </c>
      <c r="CE20" s="129">
        <v>242</v>
      </c>
      <c r="CF20" s="129">
        <v>5937678237</v>
      </c>
      <c r="CG20" s="130">
        <f t="shared" si="0"/>
        <v>1.5674729052476712E-2</v>
      </c>
      <c r="CH20" s="37"/>
      <c r="CI20" s="122" t="s">
        <v>1138</v>
      </c>
      <c r="CJ20" s="129">
        <v>281</v>
      </c>
      <c r="CK20" s="129">
        <v>7034470148</v>
      </c>
      <c r="CL20" s="130">
        <f t="shared" si="1"/>
        <v>1.4689857610330802E-2</v>
      </c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</row>
    <row r="21" spans="1:106" ht="12.75" customHeight="1" x14ac:dyDescent="0.25">
      <c r="A21" s="946">
        <v>19</v>
      </c>
      <c r="B21" s="947">
        <v>323</v>
      </c>
      <c r="C21" s="947">
        <v>80059305</v>
      </c>
      <c r="D21" s="947" t="s">
        <v>2266</v>
      </c>
      <c r="E21" s="949">
        <v>7008</v>
      </c>
      <c r="G21" s="217">
        <v>19</v>
      </c>
      <c r="H21" s="217">
        <v>402</v>
      </c>
      <c r="I21" s="217">
        <v>80000244</v>
      </c>
      <c r="J21" s="217" t="s">
        <v>1904</v>
      </c>
      <c r="K21" s="223">
        <v>4695</v>
      </c>
      <c r="L21" s="228"/>
      <c r="M21" s="226">
        <v>19</v>
      </c>
      <c r="N21" s="226">
        <v>300</v>
      </c>
      <c r="O21" s="226" t="s">
        <v>1925</v>
      </c>
      <c r="P21" s="231">
        <v>5857</v>
      </c>
      <c r="W21" s="107">
        <v>19</v>
      </c>
      <c r="X21" s="113">
        <v>344</v>
      </c>
      <c r="Y21" s="107" t="s">
        <v>1156</v>
      </c>
      <c r="Z21" s="114">
        <v>3720</v>
      </c>
      <c r="AA21" s="37"/>
      <c r="AB21" s="107">
        <v>19</v>
      </c>
      <c r="AC21" s="110">
        <v>331</v>
      </c>
      <c r="AD21" s="109">
        <v>80060527</v>
      </c>
      <c r="AE21" s="107" t="s">
        <v>890</v>
      </c>
      <c r="AF21" s="114">
        <v>4149</v>
      </c>
      <c r="AG21" s="37"/>
      <c r="AH21" s="37">
        <v>19</v>
      </c>
      <c r="AI21" s="115">
        <v>256</v>
      </c>
      <c r="AJ21" s="41">
        <v>80060527</v>
      </c>
      <c r="AK21" s="41" t="s">
        <v>890</v>
      </c>
      <c r="AL21" s="116">
        <v>8017</v>
      </c>
      <c r="AM21" s="37"/>
      <c r="AN21" s="37"/>
      <c r="AO21" s="110">
        <v>19</v>
      </c>
      <c r="AP21" s="109">
        <v>80019627</v>
      </c>
      <c r="AQ21" s="109" t="s">
        <v>1299</v>
      </c>
      <c r="AR21" s="117">
        <v>2875</v>
      </c>
      <c r="AS21" s="37"/>
      <c r="AT21" s="110">
        <v>19</v>
      </c>
      <c r="AU21" s="109">
        <v>80001887</v>
      </c>
      <c r="AV21" s="109" t="s">
        <v>1307</v>
      </c>
      <c r="AW21" s="118">
        <v>3340</v>
      </c>
      <c r="AX21" s="37"/>
      <c r="AY21" s="110">
        <v>19</v>
      </c>
      <c r="AZ21" s="109" t="s">
        <v>1068</v>
      </c>
      <c r="BA21" s="126">
        <v>3532</v>
      </c>
      <c r="BB21" s="39"/>
      <c r="BC21" s="109"/>
      <c r="BD21" s="109"/>
      <c r="BE21" s="127"/>
      <c r="BF21" s="128"/>
      <c r="BG21" s="37"/>
      <c r="BH21" s="109">
        <v>19</v>
      </c>
      <c r="BI21" s="109" t="s">
        <v>1308</v>
      </c>
      <c r="BJ21" s="120" t="s">
        <v>112</v>
      </c>
      <c r="BK21" s="121" t="s">
        <v>112</v>
      </c>
      <c r="BL21" s="37"/>
      <c r="BM21" s="37"/>
      <c r="BN21" s="37">
        <v>17</v>
      </c>
      <c r="BO21" s="122" t="s">
        <v>235</v>
      </c>
      <c r="BP21" s="123">
        <v>387</v>
      </c>
      <c r="BQ21" s="123">
        <v>865971214</v>
      </c>
      <c r="BR21" s="123">
        <v>265</v>
      </c>
      <c r="BS21" s="123">
        <v>3787015221</v>
      </c>
      <c r="BT21" s="123">
        <f t="shared" si="3"/>
        <v>4652986435</v>
      </c>
      <c r="BU21" s="37"/>
      <c r="BV21" s="122" t="s">
        <v>1128</v>
      </c>
      <c r="BW21" s="123">
        <v>448</v>
      </c>
      <c r="BX21" s="123">
        <v>697587027</v>
      </c>
      <c r="BY21" s="123">
        <v>167</v>
      </c>
      <c r="BZ21" s="123">
        <v>6761379631</v>
      </c>
      <c r="CA21" s="123">
        <f t="shared" si="4"/>
        <v>7458966658</v>
      </c>
      <c r="CB21" s="37"/>
      <c r="CC21" s="37"/>
      <c r="CD21" s="122" t="s">
        <v>1309</v>
      </c>
      <c r="CE21" s="123">
        <v>302</v>
      </c>
      <c r="CF21" s="123">
        <v>4697200028</v>
      </c>
      <c r="CG21" s="124">
        <f t="shared" si="0"/>
        <v>1.2400021490788306E-2</v>
      </c>
      <c r="CH21" s="37"/>
      <c r="CI21" s="122" t="s">
        <v>1310</v>
      </c>
      <c r="CJ21" s="123">
        <v>365</v>
      </c>
      <c r="CK21" s="123">
        <v>5092749227</v>
      </c>
      <c r="CL21" s="124">
        <f t="shared" si="1"/>
        <v>1.063502430400139E-2</v>
      </c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</row>
    <row r="22" spans="1:106" ht="12.75" customHeight="1" x14ac:dyDescent="0.25">
      <c r="A22" s="946">
        <v>20</v>
      </c>
      <c r="B22" s="947">
        <v>325</v>
      </c>
      <c r="C22" s="947">
        <v>80029153</v>
      </c>
      <c r="D22" s="947" t="s">
        <v>1902</v>
      </c>
      <c r="E22" s="949">
        <v>6987</v>
      </c>
      <c r="G22" s="217">
        <v>20</v>
      </c>
      <c r="H22" s="217">
        <v>428</v>
      </c>
      <c r="I22" s="217">
        <v>80091866</v>
      </c>
      <c r="J22" s="217" t="s">
        <v>240</v>
      </c>
      <c r="K22" s="223">
        <v>4433</v>
      </c>
      <c r="L22" s="228"/>
      <c r="M22" s="226">
        <v>20</v>
      </c>
      <c r="N22" s="226">
        <v>367</v>
      </c>
      <c r="O22" s="226" t="s">
        <v>1926</v>
      </c>
      <c r="P22" s="231">
        <v>4773</v>
      </c>
      <c r="W22" s="107">
        <v>20</v>
      </c>
      <c r="X22" s="113">
        <v>346</v>
      </c>
      <c r="Y22" s="107" t="s">
        <v>1311</v>
      </c>
      <c r="Z22" s="114">
        <v>3702</v>
      </c>
      <c r="AA22" s="37"/>
      <c r="AB22" s="107">
        <v>20</v>
      </c>
      <c r="AC22" s="110">
        <v>402</v>
      </c>
      <c r="AD22" s="109">
        <v>80015005</v>
      </c>
      <c r="AE22" s="107" t="s">
        <v>1294</v>
      </c>
      <c r="AF22" s="114">
        <v>3452</v>
      </c>
      <c r="AG22" s="37"/>
      <c r="AH22" s="37">
        <v>20</v>
      </c>
      <c r="AI22" s="115">
        <v>330</v>
      </c>
      <c r="AJ22" s="41">
        <v>80029153</v>
      </c>
      <c r="AK22" s="41" t="s">
        <v>742</v>
      </c>
      <c r="AL22" s="125">
        <v>4048</v>
      </c>
      <c r="AM22" s="37"/>
      <c r="AN22" s="37"/>
      <c r="AO22" s="110">
        <v>20</v>
      </c>
      <c r="AP22" s="109">
        <v>80048600</v>
      </c>
      <c r="AQ22" s="109" t="s">
        <v>1118</v>
      </c>
      <c r="AR22" s="118">
        <v>2864</v>
      </c>
      <c r="AS22" s="37"/>
      <c r="AT22" s="110">
        <v>20</v>
      </c>
      <c r="AU22" s="109">
        <v>80068517</v>
      </c>
      <c r="AV22" s="109" t="s">
        <v>1144</v>
      </c>
      <c r="AW22" s="117">
        <v>3133</v>
      </c>
      <c r="AX22" s="37"/>
      <c r="AY22" s="110">
        <v>20</v>
      </c>
      <c r="AZ22" s="109" t="s">
        <v>742</v>
      </c>
      <c r="BA22" s="119">
        <v>2950</v>
      </c>
      <c r="BB22" s="39"/>
      <c r="BC22" s="109"/>
      <c r="BD22" s="109"/>
      <c r="BE22" s="120"/>
      <c r="BF22" s="121"/>
      <c r="BG22" s="37"/>
      <c r="BH22" s="109">
        <v>20</v>
      </c>
      <c r="BI22" s="109" t="s">
        <v>1312</v>
      </c>
      <c r="BJ22" s="127" t="s">
        <v>112</v>
      </c>
      <c r="BK22" s="128" t="s">
        <v>112</v>
      </c>
      <c r="BL22" s="37"/>
      <c r="BM22" s="37"/>
      <c r="BN22" s="37">
        <v>18</v>
      </c>
      <c r="BO22" s="122" t="s">
        <v>1133</v>
      </c>
      <c r="BP22" s="129">
        <v>0</v>
      </c>
      <c r="BQ22" s="129">
        <v>0</v>
      </c>
      <c r="BR22" s="129">
        <v>268</v>
      </c>
      <c r="BS22" s="129">
        <v>3772766559</v>
      </c>
      <c r="BT22" s="129">
        <f t="shared" si="3"/>
        <v>3772766559</v>
      </c>
      <c r="BU22" s="37"/>
      <c r="BV22" s="122" t="s">
        <v>1126</v>
      </c>
      <c r="BW22" s="129">
        <v>409</v>
      </c>
      <c r="BX22" s="129">
        <v>767866631</v>
      </c>
      <c r="BY22" s="129">
        <v>186</v>
      </c>
      <c r="BZ22" s="129">
        <v>6046746735</v>
      </c>
      <c r="CA22" s="129">
        <f t="shared" si="4"/>
        <v>6814613366</v>
      </c>
      <c r="CB22" s="37"/>
      <c r="CC22" s="37"/>
      <c r="CD22" s="122" t="s">
        <v>1118</v>
      </c>
      <c r="CE22" s="129">
        <v>335</v>
      </c>
      <c r="CF22" s="129">
        <v>4213016190</v>
      </c>
      <c r="CG22" s="130">
        <f t="shared" si="0"/>
        <v>1.1121836623015337E-2</v>
      </c>
      <c r="CH22" s="37"/>
      <c r="CI22" s="122" t="s">
        <v>247</v>
      </c>
      <c r="CJ22" s="129">
        <v>428</v>
      </c>
      <c r="CK22" s="129">
        <v>4304163750</v>
      </c>
      <c r="CL22" s="130">
        <f t="shared" si="1"/>
        <v>8.988246632480764E-3</v>
      </c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</row>
    <row r="23" spans="1:106" ht="12.75" customHeight="1" x14ac:dyDescent="0.25">
      <c r="A23" s="946">
        <v>21</v>
      </c>
      <c r="B23" s="947">
        <v>401</v>
      </c>
      <c r="C23" s="947">
        <v>80001887</v>
      </c>
      <c r="D23" s="947" t="s">
        <v>1903</v>
      </c>
      <c r="E23" s="949">
        <v>5742</v>
      </c>
      <c r="G23" s="220"/>
      <c r="H23" s="220"/>
      <c r="I23" s="220"/>
      <c r="J23" s="220" t="s">
        <v>1314</v>
      </c>
      <c r="K23" s="224">
        <f>SUM(K3:K22)</f>
        <v>414512</v>
      </c>
      <c r="L23" s="229"/>
      <c r="M23" s="226">
        <v>21</v>
      </c>
      <c r="N23" s="226">
        <v>399</v>
      </c>
      <c r="O23" s="226" t="s">
        <v>1927</v>
      </c>
      <c r="P23" s="231">
        <v>4517</v>
      </c>
      <c r="W23" s="107">
        <v>21</v>
      </c>
      <c r="X23" s="113">
        <v>367</v>
      </c>
      <c r="Y23" s="107" t="s">
        <v>1313</v>
      </c>
      <c r="Z23" s="114">
        <v>3573</v>
      </c>
      <c r="AA23" s="37"/>
      <c r="AB23" s="107"/>
      <c r="AC23" s="1098" t="s">
        <v>1314</v>
      </c>
      <c r="AD23" s="1088"/>
      <c r="AE23" s="1089"/>
      <c r="AF23" s="138">
        <f>SUM(AF3:AF22)</f>
        <v>302070</v>
      </c>
      <c r="AG23" s="37"/>
      <c r="AH23" s="37">
        <v>21</v>
      </c>
      <c r="AI23" s="115">
        <v>346</v>
      </c>
      <c r="AJ23" s="41">
        <v>80000244</v>
      </c>
      <c r="AK23" s="41" t="s">
        <v>1315</v>
      </c>
      <c r="AL23" s="116">
        <v>3928</v>
      </c>
      <c r="AM23" s="37"/>
      <c r="AN23" s="37"/>
      <c r="AO23" s="110">
        <v>21</v>
      </c>
      <c r="AP23" s="109">
        <v>80001887</v>
      </c>
      <c r="AQ23" s="109" t="s">
        <v>1307</v>
      </c>
      <c r="AR23" s="117" t="s">
        <v>112</v>
      </c>
      <c r="AS23" s="37"/>
      <c r="AT23" s="110">
        <v>21</v>
      </c>
      <c r="AU23" s="109">
        <v>80060527</v>
      </c>
      <c r="AV23" s="109" t="s">
        <v>229</v>
      </c>
      <c r="AW23" s="118">
        <v>3010</v>
      </c>
      <c r="AX23" s="37"/>
      <c r="AY23" s="110">
        <v>21</v>
      </c>
      <c r="AZ23" s="109" t="s">
        <v>1127</v>
      </c>
      <c r="BA23" s="119">
        <v>2474</v>
      </c>
      <c r="BB23" s="39"/>
      <c r="BC23" s="109"/>
      <c r="BD23" s="109"/>
      <c r="BE23" s="127"/>
      <c r="BF23" s="128"/>
      <c r="BG23" s="37"/>
      <c r="BH23" s="109">
        <v>21</v>
      </c>
      <c r="BI23" s="109" t="s">
        <v>1316</v>
      </c>
      <c r="BJ23" s="120" t="s">
        <v>112</v>
      </c>
      <c r="BK23" s="121" t="s">
        <v>112</v>
      </c>
      <c r="BL23" s="37"/>
      <c r="BM23" s="37"/>
      <c r="BN23" s="37">
        <v>19</v>
      </c>
      <c r="BO23" s="122" t="s">
        <v>1120</v>
      </c>
      <c r="BP23" s="123">
        <v>0</v>
      </c>
      <c r="BQ23" s="123">
        <v>0</v>
      </c>
      <c r="BR23" s="123">
        <v>301</v>
      </c>
      <c r="BS23" s="123">
        <v>3285725845</v>
      </c>
      <c r="BT23" s="123">
        <f t="shared" si="3"/>
        <v>3285725845</v>
      </c>
      <c r="BU23" s="37"/>
      <c r="BV23" s="122" t="s">
        <v>1317</v>
      </c>
      <c r="BW23" s="123" t="s">
        <v>112</v>
      </c>
      <c r="BX23" s="123">
        <v>0</v>
      </c>
      <c r="BY23" s="123">
        <v>257</v>
      </c>
      <c r="BZ23" s="123">
        <v>4370871464</v>
      </c>
      <c r="CA23" s="123">
        <f t="shared" si="4"/>
        <v>4370871464</v>
      </c>
      <c r="CB23" s="37"/>
      <c r="CC23" s="37"/>
      <c r="CD23" s="122" t="s">
        <v>1138</v>
      </c>
      <c r="CE23" s="123">
        <v>376</v>
      </c>
      <c r="CF23" s="123">
        <v>3645085731</v>
      </c>
      <c r="CG23" s="124">
        <f t="shared" si="0"/>
        <v>9.6225711340232074E-3</v>
      </c>
      <c r="CH23" s="37"/>
      <c r="CI23" s="122" t="s">
        <v>1318</v>
      </c>
      <c r="CJ23" s="123">
        <v>0</v>
      </c>
      <c r="CK23" s="123">
        <v>0</v>
      </c>
      <c r="CL23" s="124">
        <f t="shared" si="1"/>
        <v>0</v>
      </c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</row>
    <row r="24" spans="1:106" ht="12.75" customHeight="1" x14ac:dyDescent="0.25">
      <c r="A24" s="946">
        <v>22</v>
      </c>
      <c r="B24" s="947">
        <v>406</v>
      </c>
      <c r="C24" s="947">
        <v>80015005</v>
      </c>
      <c r="D24" s="947" t="s">
        <v>1900</v>
      </c>
      <c r="E24" s="949">
        <v>5694</v>
      </c>
      <c r="G24" s="220"/>
      <c r="H24" s="220"/>
      <c r="I24" s="220"/>
      <c r="J24" s="220" t="s">
        <v>1323</v>
      </c>
      <c r="K24" s="224">
        <v>7848766</v>
      </c>
      <c r="L24" s="229"/>
      <c r="M24" s="226">
        <v>22</v>
      </c>
      <c r="N24" s="226">
        <v>411</v>
      </c>
      <c r="O24" s="226" t="s">
        <v>1928</v>
      </c>
      <c r="P24" s="231">
        <v>4420</v>
      </c>
      <c r="W24" s="107">
        <v>22</v>
      </c>
      <c r="X24" s="113">
        <v>451</v>
      </c>
      <c r="Y24" s="107" t="s">
        <v>1319</v>
      </c>
      <c r="Z24" s="114">
        <v>2969</v>
      </c>
      <c r="AA24" s="37"/>
      <c r="AB24" s="107"/>
      <c r="AC24" s="1098" t="s">
        <v>1320</v>
      </c>
      <c r="AD24" s="1088"/>
      <c r="AE24" s="1089"/>
      <c r="AF24" s="138">
        <v>7047601</v>
      </c>
      <c r="AG24" s="37"/>
      <c r="AH24" s="37">
        <v>22</v>
      </c>
      <c r="AI24" s="115">
        <v>449</v>
      </c>
      <c r="AJ24" s="41">
        <v>80017057</v>
      </c>
      <c r="AK24" s="41" t="s">
        <v>1133</v>
      </c>
      <c r="AL24" s="125">
        <v>2979</v>
      </c>
      <c r="AM24" s="37"/>
      <c r="AN24" s="37"/>
      <c r="AO24" s="110">
        <v>22</v>
      </c>
      <c r="AP24" s="109">
        <v>80068517</v>
      </c>
      <c r="AQ24" s="109" t="s">
        <v>1144</v>
      </c>
      <c r="AR24" s="139" t="s">
        <v>112</v>
      </c>
      <c r="AS24" s="37"/>
      <c r="AT24" s="110">
        <v>22</v>
      </c>
      <c r="AU24" s="109">
        <v>80001433</v>
      </c>
      <c r="AV24" s="109" t="s">
        <v>247</v>
      </c>
      <c r="AW24" s="117">
        <v>2708</v>
      </c>
      <c r="AX24" s="37"/>
      <c r="AY24" s="110"/>
      <c r="AZ24" s="109"/>
      <c r="BA24" s="119"/>
      <c r="BB24" s="39"/>
      <c r="BC24" s="109"/>
      <c r="BD24" s="109"/>
      <c r="BE24" s="127"/>
      <c r="BF24" s="128"/>
      <c r="BG24" s="37"/>
      <c r="BH24" s="109"/>
      <c r="BI24" s="109"/>
      <c r="BJ24" s="120"/>
      <c r="BK24" s="121"/>
      <c r="BL24" s="37"/>
      <c r="BM24" s="37"/>
      <c r="BN24" s="37"/>
      <c r="BO24" s="122"/>
      <c r="BP24" s="123"/>
      <c r="BQ24" s="123"/>
      <c r="BR24" s="123"/>
      <c r="BS24" s="123"/>
      <c r="BT24" s="123"/>
      <c r="BU24" s="37"/>
      <c r="BV24" s="122"/>
      <c r="BW24" s="123"/>
      <c r="BX24" s="123"/>
      <c r="BY24" s="123"/>
      <c r="BZ24" s="123"/>
      <c r="CA24" s="123"/>
      <c r="CB24" s="37"/>
      <c r="CC24" s="37"/>
      <c r="CD24" s="122"/>
      <c r="CE24" s="123"/>
      <c r="CF24" s="123"/>
      <c r="CG24" s="124"/>
      <c r="CH24" s="37"/>
      <c r="CI24" s="122"/>
      <c r="CJ24" s="123"/>
      <c r="CK24" s="123"/>
      <c r="CL24" s="124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</row>
    <row r="25" spans="1:106" ht="12.75" customHeight="1" x14ac:dyDescent="0.25">
      <c r="A25" s="946">
        <v>23</v>
      </c>
      <c r="B25" s="947">
        <v>483</v>
      </c>
      <c r="C25" s="947">
        <v>80000244</v>
      </c>
      <c r="D25" s="947" t="s">
        <v>1315</v>
      </c>
      <c r="E25" s="949">
        <v>5000</v>
      </c>
      <c r="G25" s="220"/>
      <c r="H25" s="220"/>
      <c r="I25" s="220"/>
      <c r="J25" s="220" t="s">
        <v>1905</v>
      </c>
      <c r="K25" s="224">
        <v>20171791</v>
      </c>
      <c r="L25" s="229"/>
      <c r="M25" s="226">
        <v>23</v>
      </c>
      <c r="N25" s="226">
        <v>488</v>
      </c>
      <c r="O25" s="226" t="s">
        <v>1929</v>
      </c>
      <c r="P25" s="231">
        <v>3929</v>
      </c>
      <c r="W25" s="140"/>
      <c r="X25" s="140" t="s">
        <v>1314</v>
      </c>
      <c r="Y25" s="140"/>
      <c r="Z25" s="141">
        <f>SUM(Z3:Z24)</f>
        <v>298224</v>
      </c>
      <c r="AA25" s="37"/>
      <c r="AB25" s="107"/>
      <c r="AC25" s="1098" t="s">
        <v>1321</v>
      </c>
      <c r="AD25" s="1088"/>
      <c r="AE25" s="1089"/>
      <c r="AF25" s="138">
        <v>15164452</v>
      </c>
      <c r="AG25" s="37"/>
      <c r="AH25" s="37"/>
      <c r="AI25" s="1098" t="s">
        <v>1314</v>
      </c>
      <c r="AJ25" s="1088"/>
      <c r="AK25" s="1089"/>
      <c r="AL25" s="138">
        <f>SUM(AL3:AL24)</f>
        <v>242869</v>
      </c>
      <c r="AM25" s="142">
        <f>+AL25/AL27</f>
        <v>1.7601619932592193E-2</v>
      </c>
      <c r="AN25" s="37"/>
      <c r="AO25" s="110">
        <v>23</v>
      </c>
      <c r="AP25" s="109">
        <v>80001433</v>
      </c>
      <c r="AQ25" s="109" t="s">
        <v>247</v>
      </c>
      <c r="AR25" s="143" t="s">
        <v>112</v>
      </c>
      <c r="AS25" s="37"/>
      <c r="AT25" s="110">
        <v>23</v>
      </c>
      <c r="AU25" s="109">
        <v>80000244</v>
      </c>
      <c r="AV25" s="109" t="s">
        <v>1322</v>
      </c>
      <c r="AW25" s="118">
        <v>2635</v>
      </c>
      <c r="AX25" s="37"/>
      <c r="AY25" s="110"/>
      <c r="AZ25" s="109"/>
      <c r="BA25" s="119"/>
      <c r="BB25" s="39"/>
      <c r="BC25" s="109"/>
      <c r="BD25" s="109"/>
      <c r="BE25" s="127"/>
      <c r="BF25" s="128"/>
      <c r="BG25" s="37"/>
      <c r="BH25" s="109"/>
      <c r="BI25" s="109"/>
      <c r="BJ25" s="120"/>
      <c r="BK25" s="121"/>
      <c r="BL25" s="37"/>
      <c r="BM25" s="37"/>
      <c r="BN25" s="37"/>
      <c r="BO25" s="122"/>
      <c r="BP25" s="123"/>
      <c r="BQ25" s="123"/>
      <c r="BR25" s="123"/>
      <c r="BS25" s="123"/>
      <c r="BT25" s="123"/>
      <c r="BU25" s="37"/>
      <c r="BV25" s="122"/>
      <c r="BW25" s="123"/>
      <c r="BX25" s="123"/>
      <c r="BY25" s="123"/>
      <c r="BZ25" s="123"/>
      <c r="CA25" s="123"/>
      <c r="CB25" s="37"/>
      <c r="CC25" s="37"/>
      <c r="CD25" s="122"/>
      <c r="CE25" s="123"/>
      <c r="CF25" s="123"/>
      <c r="CG25" s="124"/>
      <c r="CH25" s="37"/>
      <c r="CI25" s="122"/>
      <c r="CJ25" s="123"/>
      <c r="CK25" s="123"/>
      <c r="CL25" s="124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</row>
    <row r="26" spans="1:106" ht="12.75" customHeight="1" x14ac:dyDescent="0.25">
      <c r="A26" s="216"/>
      <c r="B26" s="950"/>
      <c r="C26" s="950"/>
      <c r="D26" s="951" t="s">
        <v>1314</v>
      </c>
      <c r="E26" s="952">
        <f>SUM(E3:E25)</f>
        <v>453709</v>
      </c>
      <c r="G26" s="218"/>
      <c r="H26" s="218"/>
      <c r="I26" s="218"/>
      <c r="J26" s="219" t="s">
        <v>1933</v>
      </c>
      <c r="K26" s="225">
        <f>+K23/K25</f>
        <v>2.0549092542154538E-2</v>
      </c>
      <c r="L26" s="230"/>
      <c r="O26" s="220" t="s">
        <v>1314</v>
      </c>
      <c r="P26" s="224">
        <f>SUM(P3:P25)</f>
        <v>353602</v>
      </c>
      <c r="W26" s="144"/>
      <c r="X26" s="144" t="s">
        <v>1323</v>
      </c>
      <c r="Y26" s="144"/>
      <c r="Z26" s="141">
        <v>6151476</v>
      </c>
      <c r="AA26" s="37"/>
      <c r="AB26" s="145"/>
      <c r="AC26" s="145"/>
      <c r="AD26" s="145"/>
      <c r="AE26" s="146" t="s">
        <v>1324</v>
      </c>
      <c r="AF26" s="147">
        <f>+AF23/AF25</f>
        <v>1.9919611997848651E-2</v>
      </c>
      <c r="AG26" s="37"/>
      <c r="AH26" s="37"/>
      <c r="AI26" s="1098" t="s">
        <v>1320</v>
      </c>
      <c r="AJ26" s="1088"/>
      <c r="AK26" s="1089"/>
      <c r="AL26" s="138">
        <v>6512384</v>
      </c>
      <c r="AM26" s="1109" t="s">
        <v>1325</v>
      </c>
      <c r="AN26" s="37"/>
      <c r="AO26" s="110">
        <v>24</v>
      </c>
      <c r="AP26" s="109">
        <v>80000244</v>
      </c>
      <c r="AQ26" s="109" t="s">
        <v>1322</v>
      </c>
      <c r="AR26" s="139" t="s">
        <v>112</v>
      </c>
      <c r="AS26" s="37"/>
      <c r="AT26" s="110">
        <v>24</v>
      </c>
      <c r="AU26" s="109">
        <v>80014552</v>
      </c>
      <c r="AV26" s="109" t="s">
        <v>237</v>
      </c>
      <c r="AW26" s="117">
        <v>2365</v>
      </c>
      <c r="AX26" s="37"/>
      <c r="AY26" s="110"/>
      <c r="AZ26" s="109"/>
      <c r="BA26" s="119"/>
      <c r="BB26" s="39"/>
      <c r="BC26" s="109"/>
      <c r="BD26" s="109"/>
      <c r="BE26" s="127"/>
      <c r="BF26" s="128"/>
      <c r="BG26" s="37"/>
      <c r="BH26" s="109"/>
      <c r="BI26" s="109"/>
      <c r="BJ26" s="120"/>
      <c r="BK26" s="121"/>
      <c r="BL26" s="37"/>
      <c r="BM26" s="37"/>
      <c r="BN26" s="37"/>
      <c r="BO26" s="122"/>
      <c r="BP26" s="123"/>
      <c r="BQ26" s="123"/>
      <c r="BR26" s="123"/>
      <c r="BS26" s="123"/>
      <c r="BT26" s="123"/>
      <c r="BU26" s="37"/>
      <c r="BV26" s="122"/>
      <c r="BW26" s="123"/>
      <c r="BX26" s="123"/>
      <c r="BY26" s="123"/>
      <c r="BZ26" s="123"/>
      <c r="CA26" s="123"/>
      <c r="CB26" s="37"/>
      <c r="CC26" s="37"/>
      <c r="CD26" s="122"/>
      <c r="CE26" s="123"/>
      <c r="CF26" s="123"/>
      <c r="CG26" s="124"/>
      <c r="CH26" s="37"/>
      <c r="CI26" s="122"/>
      <c r="CJ26" s="123"/>
      <c r="CK26" s="123"/>
      <c r="CL26" s="124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</row>
    <row r="27" spans="1:106" ht="12.75" customHeight="1" x14ac:dyDescent="0.25">
      <c r="B27" s="953"/>
      <c r="C27" s="953"/>
      <c r="D27" s="954" t="s">
        <v>1323</v>
      </c>
      <c r="E27" s="955">
        <v>9886309</v>
      </c>
      <c r="O27" s="220" t="s">
        <v>1323</v>
      </c>
      <c r="P27" s="224">
        <v>7339333</v>
      </c>
      <c r="W27" s="144"/>
      <c r="X27" s="29" t="s">
        <v>1326</v>
      </c>
      <c r="Y27" s="29"/>
      <c r="Z27" s="148">
        <v>14352736</v>
      </c>
      <c r="AA27" s="37"/>
      <c r="AB27" s="149"/>
      <c r="AC27" s="150" t="s">
        <v>1327</v>
      </c>
      <c r="AD27" s="149"/>
      <c r="AE27" s="149"/>
      <c r="AF27" s="149"/>
      <c r="AG27" s="37"/>
      <c r="AH27" s="37"/>
      <c r="AI27" s="1098" t="s">
        <v>1328</v>
      </c>
      <c r="AJ27" s="1088"/>
      <c r="AK27" s="1089"/>
      <c r="AL27" s="138">
        <v>13798105</v>
      </c>
      <c r="AM27" s="1058"/>
      <c r="AN27" s="37"/>
      <c r="AO27" s="42" t="s">
        <v>1329</v>
      </c>
      <c r="AP27" s="42"/>
      <c r="AQ27" s="42"/>
      <c r="AR27" s="151">
        <f>SUM(AR3:AR26)</f>
        <v>206778</v>
      </c>
      <c r="AS27" s="37"/>
      <c r="AT27" s="42" t="s">
        <v>1329</v>
      </c>
      <c r="AU27" s="42"/>
      <c r="AV27" s="42"/>
      <c r="AW27" s="151">
        <f>SUM(AW3:AW26)</f>
        <v>282957</v>
      </c>
      <c r="AX27" s="37"/>
      <c r="AY27" s="110">
        <v>22</v>
      </c>
      <c r="AZ27" s="109" t="s">
        <v>1110</v>
      </c>
      <c r="BA27" s="126">
        <v>2416</v>
      </c>
      <c r="BB27" s="39"/>
      <c r="BC27" s="109"/>
      <c r="BD27" s="109"/>
      <c r="BE27" s="120"/>
      <c r="BF27" s="121"/>
      <c r="BG27" s="37"/>
      <c r="BH27" s="109">
        <v>22</v>
      </c>
      <c r="BI27" s="109" t="s">
        <v>1330</v>
      </c>
      <c r="BJ27" s="127" t="s">
        <v>112</v>
      </c>
      <c r="BK27" s="128" t="s">
        <v>112</v>
      </c>
      <c r="BL27" s="37"/>
      <c r="BM27" s="37"/>
      <c r="BN27" s="37">
        <v>20</v>
      </c>
      <c r="BO27" s="122" t="s">
        <v>742</v>
      </c>
      <c r="BP27" s="129">
        <v>493</v>
      </c>
      <c r="BQ27" s="129">
        <v>669839174</v>
      </c>
      <c r="BR27" s="129">
        <v>422</v>
      </c>
      <c r="BS27" s="129">
        <v>2395927194</v>
      </c>
      <c r="BT27" s="129">
        <f>+BQ27+BS27</f>
        <v>3065766368</v>
      </c>
      <c r="BU27" s="37"/>
      <c r="BV27" s="122" t="s">
        <v>1316</v>
      </c>
      <c r="BW27" s="129" t="s">
        <v>112</v>
      </c>
      <c r="BX27" s="129">
        <v>0</v>
      </c>
      <c r="BY27" s="129">
        <v>293</v>
      </c>
      <c r="BZ27" s="129">
        <v>3771216862</v>
      </c>
      <c r="CA27" s="129">
        <f t="shared" ref="CA27:CA32" si="6">+BX27+BZ27</f>
        <v>3771216862</v>
      </c>
      <c r="CB27" s="37"/>
      <c r="CC27" s="37"/>
      <c r="CD27" s="122" t="s">
        <v>247</v>
      </c>
      <c r="CE27" s="129">
        <v>426</v>
      </c>
      <c r="CF27" s="129">
        <v>3046367143</v>
      </c>
      <c r="CG27" s="130">
        <f>+CF27/$CF$31</f>
        <v>8.0420288292716007E-3</v>
      </c>
      <c r="CH27" s="37"/>
      <c r="CI27" s="122" t="s">
        <v>1331</v>
      </c>
      <c r="CJ27" s="129">
        <v>0</v>
      </c>
      <c r="CK27" s="129">
        <v>0</v>
      </c>
      <c r="CL27" s="130">
        <f>+CK27/$CK$31</f>
        <v>0</v>
      </c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</row>
    <row r="28" spans="1:106" ht="12.75" customHeight="1" x14ac:dyDescent="0.25">
      <c r="B28" s="953"/>
      <c r="C28" s="953"/>
      <c r="D28" s="954" t="s">
        <v>2267</v>
      </c>
      <c r="E28" s="955">
        <v>38272918</v>
      </c>
      <c r="O28" s="220" t="s">
        <v>1931</v>
      </c>
      <c r="P28" s="224">
        <v>18956774</v>
      </c>
      <c r="W28" s="152"/>
      <c r="X28" s="153" t="s">
        <v>1332</v>
      </c>
      <c r="Y28" s="152"/>
      <c r="Z28" s="154">
        <f>+Z25/Z27</f>
        <v>2.0778198665397315E-2</v>
      </c>
      <c r="AA28" s="37"/>
      <c r="AB28" s="37"/>
      <c r="AC28" s="37"/>
      <c r="AD28" s="37"/>
      <c r="AE28" s="37"/>
      <c r="AF28" s="37"/>
      <c r="AG28" s="37"/>
      <c r="AH28" s="37"/>
      <c r="AI28" s="155" t="s">
        <v>1327</v>
      </c>
      <c r="AJ28" s="37"/>
      <c r="AK28" s="37"/>
      <c r="AL28" s="144"/>
      <c r="AM28" s="1096"/>
      <c r="AN28" s="37"/>
      <c r="AO28" s="140" t="s">
        <v>1333</v>
      </c>
      <c r="AP28" s="140"/>
      <c r="AQ28" s="144"/>
      <c r="AR28" s="117">
        <v>6155972</v>
      </c>
      <c r="AS28" s="156">
        <f>+AR27/$AR$29</f>
        <v>1.5578413525370014E-2</v>
      </c>
      <c r="AT28" s="140" t="s">
        <v>1333</v>
      </c>
      <c r="AU28" s="140"/>
      <c r="AV28" s="144"/>
      <c r="AW28" s="117">
        <v>6076603</v>
      </c>
      <c r="AX28" s="157">
        <f>+AW27/AW29</f>
        <v>2.304473573362948E-2</v>
      </c>
      <c r="AY28" s="110">
        <v>23</v>
      </c>
      <c r="AZ28" s="109" t="s">
        <v>1132</v>
      </c>
      <c r="BA28" s="119">
        <v>2316</v>
      </c>
      <c r="BB28" s="39"/>
      <c r="BC28" s="109"/>
      <c r="BD28" s="109"/>
      <c r="BE28" s="127"/>
      <c r="BF28" s="128"/>
      <c r="BG28" s="37"/>
      <c r="BH28" s="109">
        <v>23</v>
      </c>
      <c r="BI28" s="109" t="s">
        <v>1334</v>
      </c>
      <c r="BJ28" s="120" t="s">
        <v>112</v>
      </c>
      <c r="BK28" s="121" t="s">
        <v>112</v>
      </c>
      <c r="BL28" s="37"/>
      <c r="BM28" s="37"/>
      <c r="BN28" s="37">
        <v>21</v>
      </c>
      <c r="BO28" s="122" t="s">
        <v>1335</v>
      </c>
      <c r="BP28" s="123">
        <v>446</v>
      </c>
      <c r="BQ28" s="123">
        <v>750621184</v>
      </c>
      <c r="BR28" s="123">
        <v>437</v>
      </c>
      <c r="BS28" s="123">
        <v>2296583228</v>
      </c>
      <c r="BT28" s="123">
        <f>+BQ28+BS28</f>
        <v>3047204412</v>
      </c>
      <c r="BU28" s="37"/>
      <c r="BV28" s="122" t="s">
        <v>1330</v>
      </c>
      <c r="BW28" s="123" t="s">
        <v>112</v>
      </c>
      <c r="BX28" s="123">
        <v>0</v>
      </c>
      <c r="BY28" s="123">
        <v>339</v>
      </c>
      <c r="BZ28" s="123">
        <v>3160963112</v>
      </c>
      <c r="CA28" s="123">
        <f t="shared" si="6"/>
        <v>3160963112</v>
      </c>
      <c r="CB28" s="37"/>
      <c r="CC28" s="37"/>
      <c r="CD28" s="122" t="s">
        <v>1126</v>
      </c>
      <c r="CE28" s="123">
        <v>429</v>
      </c>
      <c r="CF28" s="123">
        <v>3034198377</v>
      </c>
      <c r="CG28" s="124">
        <f>+CF28/$CF$31</f>
        <v>8.0099048066587884E-3</v>
      </c>
      <c r="CH28" s="37"/>
      <c r="CI28" s="122" t="s">
        <v>1336</v>
      </c>
      <c r="CJ28" s="123">
        <v>0</v>
      </c>
      <c r="CK28" s="123">
        <v>0</v>
      </c>
      <c r="CL28" s="124">
        <f>+CK28/$CK$31</f>
        <v>0</v>
      </c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</row>
    <row r="29" spans="1:106" ht="12.75" customHeight="1" x14ac:dyDescent="0.25">
      <c r="B29" s="953"/>
      <c r="C29" s="953"/>
      <c r="D29" s="954" t="s">
        <v>2268</v>
      </c>
      <c r="E29" s="956">
        <f>+E26/E28</f>
        <v>1.1854570377936691E-2</v>
      </c>
      <c r="O29" s="219" t="s">
        <v>1932</v>
      </c>
      <c r="P29" s="225">
        <f>+P26/P28</f>
        <v>1.8653068291049943E-2</v>
      </c>
      <c r="W29" s="158" t="s">
        <v>1327</v>
      </c>
      <c r="X29" s="159"/>
      <c r="Y29" s="159"/>
      <c r="Z29" s="159"/>
      <c r="AA29" s="37"/>
      <c r="AB29" s="37"/>
      <c r="AC29" s="37" t="s">
        <v>699</v>
      </c>
      <c r="AD29" s="37"/>
      <c r="AE29" s="37" t="s">
        <v>1337</v>
      </c>
      <c r="AF29" s="37" t="s">
        <v>68</v>
      </c>
      <c r="AG29" s="37"/>
      <c r="AH29" s="37"/>
      <c r="AI29" s="37"/>
      <c r="AJ29" s="37"/>
      <c r="AK29" s="37"/>
      <c r="AL29" s="37"/>
      <c r="AM29" s="37"/>
      <c r="AN29" s="37"/>
      <c r="AO29" s="140" t="s">
        <v>1338</v>
      </c>
      <c r="AP29" s="140"/>
      <c r="AQ29" s="144"/>
      <c r="AR29" s="117">
        <v>13273367</v>
      </c>
      <c r="AS29" s="37"/>
      <c r="AT29" s="140" t="s">
        <v>1338</v>
      </c>
      <c r="AU29" s="140"/>
      <c r="AV29" s="144"/>
      <c r="AW29" s="117">
        <v>12278596</v>
      </c>
      <c r="AX29" s="135">
        <f>+AW29*1000000</f>
        <v>12278596000000</v>
      </c>
      <c r="AY29" s="109"/>
      <c r="AZ29" s="109" t="s">
        <v>36</v>
      </c>
      <c r="BA29" s="160">
        <f>SUM(BA3:BA28)</f>
        <v>206898</v>
      </c>
      <c r="BB29" s="39"/>
      <c r="BC29" s="109"/>
      <c r="BD29" s="109"/>
      <c r="BE29" s="120"/>
      <c r="BF29" s="121"/>
      <c r="BG29" s="37"/>
      <c r="BH29" s="109">
        <v>24</v>
      </c>
      <c r="BI29" s="109" t="s">
        <v>1317</v>
      </c>
      <c r="BJ29" s="127" t="s">
        <v>112</v>
      </c>
      <c r="BK29" s="128" t="s">
        <v>112</v>
      </c>
      <c r="BL29" s="37"/>
      <c r="BM29" s="37"/>
      <c r="BN29" s="37">
        <v>22</v>
      </c>
      <c r="BO29" s="122" t="s">
        <v>1339</v>
      </c>
      <c r="BP29" s="129">
        <v>0</v>
      </c>
      <c r="BQ29" s="129">
        <v>0</v>
      </c>
      <c r="BR29" s="129">
        <v>400</v>
      </c>
      <c r="BS29" s="129">
        <v>2536412678</v>
      </c>
      <c r="BT29" s="129">
        <f>+BQ29+BS29</f>
        <v>2536412678</v>
      </c>
      <c r="BU29" s="37"/>
      <c r="BV29" s="122" t="s">
        <v>255</v>
      </c>
      <c r="BW29" s="129" t="s">
        <v>112</v>
      </c>
      <c r="BX29" s="129">
        <v>0</v>
      </c>
      <c r="BY29" s="129">
        <v>469</v>
      </c>
      <c r="BZ29" s="129">
        <v>2102678123</v>
      </c>
      <c r="CA29" s="129">
        <f t="shared" si="6"/>
        <v>2102678123</v>
      </c>
      <c r="CB29" s="37"/>
      <c r="CC29" s="37"/>
      <c r="CD29" s="122" t="s">
        <v>1318</v>
      </c>
      <c r="CE29" s="129" t="s">
        <v>112</v>
      </c>
      <c r="CF29" s="129" t="s">
        <v>112</v>
      </c>
      <c r="CG29" s="130" t="s">
        <v>112</v>
      </c>
      <c r="CH29" s="37"/>
      <c r="CI29" s="122" t="s">
        <v>1340</v>
      </c>
      <c r="CJ29" s="129">
        <v>0</v>
      </c>
      <c r="CK29" s="129">
        <v>0</v>
      </c>
      <c r="CL29" s="130">
        <f>+CK29/$CK$31</f>
        <v>0</v>
      </c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</row>
    <row r="30" spans="1:106" ht="12.75" customHeight="1" x14ac:dyDescent="0.25">
      <c r="W30" s="37"/>
      <c r="X30" s="37"/>
      <c r="Y30" s="37"/>
      <c r="Z30" s="37"/>
      <c r="AA30" s="37"/>
      <c r="AB30" s="37"/>
      <c r="AC30" s="37">
        <v>2016</v>
      </c>
      <c r="AD30" s="37"/>
      <c r="AE30" s="38">
        <v>282957</v>
      </c>
      <c r="AF30" s="156">
        <v>2.3E-2</v>
      </c>
      <c r="AG30" s="37"/>
      <c r="AH30" s="37"/>
      <c r="AI30" s="37"/>
      <c r="AJ30" s="37"/>
      <c r="AK30" s="37"/>
      <c r="AL30" s="37"/>
      <c r="AM30" s="37"/>
      <c r="AN30" s="37"/>
      <c r="AO30" s="161" t="s">
        <v>1327</v>
      </c>
      <c r="AP30" s="37"/>
      <c r="AQ30" s="37"/>
      <c r="AR30" s="37"/>
      <c r="AS30" s="37"/>
      <c r="AT30" s="161" t="s">
        <v>1327</v>
      </c>
      <c r="AU30" s="37"/>
      <c r="AV30" s="37"/>
      <c r="AW30" s="37"/>
      <c r="AX30" s="135"/>
      <c r="AY30" s="109"/>
      <c r="AZ30" s="162" t="s">
        <v>1333</v>
      </c>
      <c r="BA30" s="160">
        <v>5208714</v>
      </c>
      <c r="BB30" s="163">
        <f>+BA29/BA31</f>
        <v>1.9222348607211712E-2</v>
      </c>
      <c r="BC30" s="109"/>
      <c r="BD30" s="109"/>
      <c r="BE30" s="127"/>
      <c r="BF30" s="128"/>
      <c r="BG30" s="37"/>
      <c r="BH30" s="109">
        <v>25</v>
      </c>
      <c r="BI30" s="109" t="s">
        <v>1341</v>
      </c>
      <c r="BJ30" s="120" t="s">
        <v>112</v>
      </c>
      <c r="BK30" s="121" t="s">
        <v>112</v>
      </c>
      <c r="BL30" s="37"/>
      <c r="BM30" s="37"/>
      <c r="BN30" s="37">
        <v>23</v>
      </c>
      <c r="BO30" s="122" t="s">
        <v>254</v>
      </c>
      <c r="BP30" s="123">
        <v>498</v>
      </c>
      <c r="BQ30" s="123">
        <v>662785880</v>
      </c>
      <c r="BR30" s="123">
        <v>0</v>
      </c>
      <c r="BS30" s="123">
        <v>0</v>
      </c>
      <c r="BT30" s="123">
        <f>+BQ30+BS30</f>
        <v>662785880</v>
      </c>
      <c r="BU30" s="37"/>
      <c r="BV30" s="122" t="s">
        <v>1319</v>
      </c>
      <c r="BW30" s="123" t="s">
        <v>112</v>
      </c>
      <c r="BX30" s="123">
        <v>0</v>
      </c>
      <c r="BY30" s="123">
        <v>500</v>
      </c>
      <c r="BZ30" s="123">
        <v>1932001295</v>
      </c>
      <c r="CA30" s="123">
        <f t="shared" si="6"/>
        <v>1932001295</v>
      </c>
      <c r="CB30" s="37"/>
      <c r="CC30" s="37"/>
      <c r="CD30" s="122" t="s">
        <v>1331</v>
      </c>
      <c r="CE30" s="123" t="s">
        <v>112</v>
      </c>
      <c r="CF30" s="123" t="s">
        <v>112</v>
      </c>
      <c r="CG30" s="124" t="s">
        <v>112</v>
      </c>
      <c r="CH30" s="37"/>
      <c r="CI30" s="122" t="s">
        <v>1342</v>
      </c>
      <c r="CJ30" s="123">
        <v>0</v>
      </c>
      <c r="CK30" s="123">
        <v>0</v>
      </c>
      <c r="CL30" s="124">
        <f>+CK30/$CK$31</f>
        <v>0</v>
      </c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</row>
    <row r="31" spans="1:106" ht="12.75" customHeight="1" x14ac:dyDescent="0.25">
      <c r="W31" s="37"/>
      <c r="X31" s="37"/>
      <c r="Y31" s="37"/>
      <c r="Z31" s="37"/>
      <c r="AA31" s="37"/>
      <c r="AB31" s="37"/>
      <c r="AC31" s="37">
        <v>2017</v>
      </c>
      <c r="AD31" s="37"/>
      <c r="AE31" s="38">
        <v>206778</v>
      </c>
      <c r="AF31" s="156">
        <v>1.5599999999999999E-2</v>
      </c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 t="s">
        <v>1343</v>
      </c>
      <c r="AW31" s="37">
        <v>5767</v>
      </c>
      <c r="AX31" s="135">
        <f>+AX29/AW31</f>
        <v>2129113230.4491069</v>
      </c>
      <c r="AY31" s="109"/>
      <c r="AZ31" s="162" t="s">
        <v>1344</v>
      </c>
      <c r="BA31" s="160">
        <v>10763409</v>
      </c>
      <c r="BB31" s="39"/>
      <c r="BC31" s="109"/>
      <c r="BD31" s="109"/>
      <c r="BE31" s="120"/>
      <c r="BF31" s="121"/>
      <c r="BG31" s="37"/>
      <c r="BH31" s="109">
        <v>26</v>
      </c>
      <c r="BI31" s="109" t="s">
        <v>1345</v>
      </c>
      <c r="BJ31" s="127" t="s">
        <v>112</v>
      </c>
      <c r="BK31" s="128" t="s">
        <v>112</v>
      </c>
      <c r="BL31" s="37"/>
      <c r="BM31" s="37"/>
      <c r="BN31" s="37"/>
      <c r="BO31" s="164" t="s">
        <v>1346</v>
      </c>
      <c r="BP31" s="165"/>
      <c r="BQ31" s="165">
        <f>SUM(BQ5:BQ30)</f>
        <v>57021461573</v>
      </c>
      <c r="BR31" s="165"/>
      <c r="BS31" s="165">
        <f>SUM(BS5:BS30)</f>
        <v>305894021986</v>
      </c>
      <c r="BT31" s="165">
        <f>SUM(BT3:BT30)</f>
        <v>362915483559</v>
      </c>
      <c r="BU31" s="37"/>
      <c r="BV31" s="122" t="s">
        <v>254</v>
      </c>
      <c r="BW31" s="129">
        <v>380</v>
      </c>
      <c r="BX31" s="129">
        <v>804786982</v>
      </c>
      <c r="BY31" s="129" t="s">
        <v>112</v>
      </c>
      <c r="BZ31" s="129">
        <v>0</v>
      </c>
      <c r="CA31" s="129">
        <f t="shared" si="6"/>
        <v>804786982</v>
      </c>
      <c r="CB31" s="37"/>
      <c r="CC31" s="37"/>
      <c r="CD31" s="122" t="s">
        <v>36</v>
      </c>
      <c r="CE31" s="129"/>
      <c r="CF31" s="129">
        <f>SUM(CF3:CF30)</f>
        <v>378805797352</v>
      </c>
      <c r="CG31" s="130">
        <f>SUM(CG3:CG30)</f>
        <v>1.0000000000000002</v>
      </c>
      <c r="CH31" s="37"/>
      <c r="CI31" s="122" t="s">
        <v>36</v>
      </c>
      <c r="CJ31" s="129"/>
      <c r="CK31" s="129">
        <f>SUM(CK2:CK30)</f>
        <v>478865781725</v>
      </c>
      <c r="CL31" s="130">
        <f>+CK31/$CK$31</f>
        <v>1</v>
      </c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</row>
    <row r="32" spans="1:106" ht="12.75" customHeight="1" x14ac:dyDescent="0.25">
      <c r="W32" s="37" t="s">
        <v>699</v>
      </c>
      <c r="X32" s="37"/>
      <c r="Y32" s="37" t="s">
        <v>1337</v>
      </c>
      <c r="Z32" s="37" t="s">
        <v>68</v>
      </c>
      <c r="AA32" s="37"/>
      <c r="AB32" s="37"/>
      <c r="AC32" s="37">
        <v>2018</v>
      </c>
      <c r="AD32" s="37"/>
      <c r="AE32" s="38">
        <v>242869</v>
      </c>
      <c r="AF32" s="156">
        <v>1.7600000000000001E-2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161" t="s">
        <v>1327</v>
      </c>
      <c r="BA32" s="39"/>
      <c r="BB32" s="39"/>
      <c r="BC32" s="109"/>
      <c r="BD32" s="109"/>
      <c r="BE32" s="127"/>
      <c r="BF32" s="128"/>
      <c r="BG32" s="37"/>
      <c r="BH32" s="109">
        <v>27</v>
      </c>
      <c r="BI32" s="109" t="s">
        <v>1303</v>
      </c>
      <c r="BJ32" s="120" t="s">
        <v>112</v>
      </c>
      <c r="BK32" s="121" t="s">
        <v>112</v>
      </c>
      <c r="BL32" s="37"/>
      <c r="BM32" s="37"/>
      <c r="BN32" s="37"/>
      <c r="BO32" s="164" t="s">
        <v>1347</v>
      </c>
      <c r="BP32" s="166"/>
      <c r="BQ32" s="165"/>
      <c r="BR32" s="166"/>
      <c r="BS32" s="165"/>
      <c r="BT32" s="165">
        <v>20575000000000</v>
      </c>
      <c r="BU32" s="37"/>
      <c r="BV32" s="122" t="s">
        <v>742</v>
      </c>
      <c r="BW32" s="123">
        <v>481</v>
      </c>
      <c r="BX32" s="123">
        <v>636905931</v>
      </c>
      <c r="BY32" s="123"/>
      <c r="BZ32" s="123">
        <v>0</v>
      </c>
      <c r="CA32" s="123">
        <f t="shared" si="6"/>
        <v>636905931</v>
      </c>
      <c r="CB32" s="37"/>
      <c r="CC32" s="37"/>
      <c r="CD32" s="37" t="s">
        <v>1295</v>
      </c>
      <c r="CE32" s="37"/>
      <c r="CF32" s="37"/>
      <c r="CG32" s="37"/>
      <c r="CH32" s="37"/>
      <c r="CI32" s="37" t="s">
        <v>1295</v>
      </c>
      <c r="CJ32" s="37"/>
      <c r="CK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</row>
    <row r="33" spans="23:106" ht="12.75" customHeight="1" x14ac:dyDescent="0.25">
      <c r="W33" s="37">
        <v>2016</v>
      </c>
      <c r="X33" s="37"/>
      <c r="Y33" s="38">
        <v>282957</v>
      </c>
      <c r="Z33" s="156">
        <v>2.3E-2</v>
      </c>
      <c r="AA33" s="37"/>
      <c r="AB33" s="37"/>
      <c r="AC33" s="37">
        <v>2019</v>
      </c>
      <c r="AD33" s="37"/>
      <c r="AE33" s="38">
        <v>302070</v>
      </c>
      <c r="AF33" s="156">
        <v>1.9900000000000001E-2</v>
      </c>
      <c r="AG33" s="37"/>
      <c r="AH33" s="37"/>
      <c r="AI33" s="1103" t="s">
        <v>1348</v>
      </c>
      <c r="AJ33" s="1088"/>
      <c r="AK33" s="1088"/>
      <c r="AL33" s="1089"/>
      <c r="AM33" s="37"/>
      <c r="AN33" s="37"/>
      <c r="AO33" s="37"/>
      <c r="AP33" s="1104" t="s">
        <v>1349</v>
      </c>
      <c r="AQ33" s="1088"/>
      <c r="AR33" s="1089"/>
      <c r="AS33" s="37"/>
      <c r="AT33" s="37"/>
      <c r="AU33" s="1104" t="s">
        <v>1350</v>
      </c>
      <c r="AV33" s="1088"/>
      <c r="AW33" s="1089"/>
      <c r="AX33" s="37"/>
      <c r="AY33" s="37"/>
      <c r="AZ33" s="37"/>
      <c r="BA33" s="37"/>
      <c r="BB33" s="39"/>
      <c r="BC33" s="109"/>
      <c r="BD33" s="109"/>
      <c r="BE33" s="127"/>
      <c r="BF33" s="128"/>
      <c r="BG33" s="37"/>
      <c r="BH33" s="109">
        <v>28</v>
      </c>
      <c r="BI33" s="109" t="s">
        <v>1319</v>
      </c>
      <c r="BJ33" s="127" t="s">
        <v>112</v>
      </c>
      <c r="BK33" s="128" t="s">
        <v>112</v>
      </c>
      <c r="BL33" s="37"/>
      <c r="BM33" s="37"/>
      <c r="BN33" s="37"/>
      <c r="BO33" s="164" t="s">
        <v>1351</v>
      </c>
      <c r="BP33" s="166"/>
      <c r="BQ33" s="167"/>
      <c r="BR33" s="168"/>
      <c r="BS33" s="167"/>
      <c r="BT33" s="167">
        <f>+BT31/BT32</f>
        <v>1.7638662627411907E-2</v>
      </c>
      <c r="BU33" s="37"/>
      <c r="BV33" s="164" t="s">
        <v>1346</v>
      </c>
      <c r="BW33" s="165"/>
      <c r="BX33" s="165">
        <f>SUM(BX5:BX32)</f>
        <v>41237899728</v>
      </c>
      <c r="BY33" s="165"/>
      <c r="BZ33" s="165">
        <f>SUM(BZ5:BZ32)</f>
        <v>399370949779</v>
      </c>
      <c r="CA33" s="165">
        <f>SUM(CA5:CA32)</f>
        <v>440608849507</v>
      </c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</row>
    <row r="34" spans="23:106" ht="12.75" customHeight="1" x14ac:dyDescent="0.25">
      <c r="W34" s="37">
        <v>2017</v>
      </c>
      <c r="X34" s="37"/>
      <c r="Y34" s="38">
        <v>206778</v>
      </c>
      <c r="Z34" s="156">
        <v>1.5599999999999999E-2</v>
      </c>
      <c r="AA34" s="37"/>
      <c r="AB34" s="37"/>
      <c r="AC34" s="37"/>
      <c r="AD34" s="37"/>
      <c r="AE34" s="37"/>
      <c r="AF34" s="37"/>
      <c r="AG34" s="37"/>
      <c r="AH34" s="37"/>
      <c r="AI34" s="169" t="s">
        <v>1241</v>
      </c>
      <c r="AJ34" s="169" t="s">
        <v>1020</v>
      </c>
      <c r="AK34" s="169" t="s">
        <v>215</v>
      </c>
      <c r="AL34" s="169" t="s">
        <v>1243</v>
      </c>
      <c r="AM34" s="37"/>
      <c r="AN34" s="37"/>
      <c r="AO34" s="37"/>
      <c r="AP34" s="170">
        <v>80002592</v>
      </c>
      <c r="AQ34" s="170" t="s">
        <v>1260</v>
      </c>
      <c r="AR34" s="170">
        <v>11155</v>
      </c>
      <c r="AS34" s="37"/>
      <c r="AT34" s="37"/>
      <c r="AU34" s="170">
        <v>80013744</v>
      </c>
      <c r="AV34" s="170" t="s">
        <v>1352</v>
      </c>
      <c r="AW34" s="170">
        <v>29334</v>
      </c>
      <c r="AX34" s="37"/>
      <c r="AY34" s="37"/>
      <c r="AZ34" s="171" t="s">
        <v>1353</v>
      </c>
      <c r="BA34" s="171"/>
      <c r="BB34" s="37"/>
      <c r="BC34" s="162" t="s">
        <v>1354</v>
      </c>
      <c r="BD34" s="144"/>
      <c r="BE34" s="144"/>
      <c r="BF34" s="141">
        <f>SUM(BF3:BF33)</f>
        <v>164568</v>
      </c>
      <c r="BG34" s="37"/>
      <c r="BH34" s="172"/>
      <c r="BI34" s="164" t="s">
        <v>1354</v>
      </c>
      <c r="BJ34" s="164"/>
      <c r="BK34" s="173">
        <f>SUM(BK3:BK33)</f>
        <v>168364</v>
      </c>
      <c r="BL34" s="37"/>
      <c r="BM34" s="37"/>
      <c r="BN34" s="37"/>
      <c r="BO34" s="37" t="s">
        <v>1355</v>
      </c>
      <c r="BP34" s="37"/>
      <c r="BQ34" s="37"/>
      <c r="BR34" s="37"/>
      <c r="BS34" s="37"/>
      <c r="BT34" s="37"/>
      <c r="BU34" s="37"/>
      <c r="BV34" s="164" t="s">
        <v>1347</v>
      </c>
      <c r="BW34" s="166"/>
      <c r="BX34" s="165">
        <f>2538485000000+59788000000</f>
        <v>2598273000000</v>
      </c>
      <c r="BY34" s="166"/>
      <c r="BZ34" s="165">
        <f>6887685000000+564374000000</f>
        <v>7452059000000</v>
      </c>
      <c r="CA34" s="174">
        <f>+BX34+BZ34</f>
        <v>10050332000000</v>
      </c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</row>
    <row r="35" spans="23:106" ht="12.75" customHeight="1" x14ac:dyDescent="0.25">
      <c r="W35" s="37">
        <v>2018</v>
      </c>
      <c r="X35" s="37"/>
      <c r="Y35" s="38">
        <v>242869</v>
      </c>
      <c r="Z35" s="156">
        <v>1.7600000000000001E-2</v>
      </c>
      <c r="AA35" s="37"/>
      <c r="AB35" s="37"/>
      <c r="AC35" s="37"/>
      <c r="AD35" s="37"/>
      <c r="AE35" s="37"/>
      <c r="AF35" s="37"/>
      <c r="AG35" s="37"/>
      <c r="AH35" s="37"/>
      <c r="AI35" s="30">
        <v>34</v>
      </c>
      <c r="AJ35" s="30">
        <v>80002740</v>
      </c>
      <c r="AK35" s="30" t="s">
        <v>891</v>
      </c>
      <c r="AL35" s="116">
        <v>29428</v>
      </c>
      <c r="AM35" s="37"/>
      <c r="AN35" s="37"/>
      <c r="AO35" s="37"/>
      <c r="AP35" s="170">
        <v>80002126</v>
      </c>
      <c r="AQ35" s="170" t="s">
        <v>1074</v>
      </c>
      <c r="AR35" s="170">
        <v>6027</v>
      </c>
      <c r="AS35" s="37"/>
      <c r="AT35" s="37"/>
      <c r="AU35" s="170">
        <v>80002740</v>
      </c>
      <c r="AV35" s="170" t="s">
        <v>891</v>
      </c>
      <c r="AW35" s="170">
        <v>28519</v>
      </c>
      <c r="AX35" s="37"/>
      <c r="AY35" s="37"/>
      <c r="AZ35" s="170" t="s">
        <v>1260</v>
      </c>
      <c r="BA35" s="136">
        <v>14392</v>
      </c>
      <c r="BB35" s="37"/>
      <c r="BC35" s="164" t="s">
        <v>1347</v>
      </c>
      <c r="BD35" s="162"/>
      <c r="BE35" s="144"/>
      <c r="BF35" s="141">
        <v>9698248</v>
      </c>
      <c r="BG35" s="37"/>
      <c r="BH35" s="172"/>
      <c r="BI35" s="164" t="s">
        <v>1347</v>
      </c>
      <c r="BJ35" s="164"/>
      <c r="BK35" s="164"/>
      <c r="BL35" s="37"/>
      <c r="BM35" s="37"/>
      <c r="BN35" s="37"/>
      <c r="BO35" s="37"/>
      <c r="BP35" s="37"/>
      <c r="BQ35" s="37"/>
      <c r="BR35" s="37"/>
      <c r="BS35" s="166" t="s">
        <v>1356</v>
      </c>
      <c r="BT35" s="166">
        <v>4430</v>
      </c>
      <c r="BU35" s="37"/>
      <c r="BV35" s="164" t="s">
        <v>1351</v>
      </c>
      <c r="BW35" s="166"/>
      <c r="BX35" s="167">
        <f>+BX33/BX34</f>
        <v>1.5871272852390799E-2</v>
      </c>
      <c r="BY35" s="168"/>
      <c r="BZ35" s="167">
        <f>+BZ33/BZ34</f>
        <v>5.3592027354990079E-2</v>
      </c>
      <c r="CA35" s="167">
        <f>+CA33/CA34</f>
        <v>4.3840228313552228E-2</v>
      </c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</row>
    <row r="36" spans="23:106" ht="12.75" customHeight="1" x14ac:dyDescent="0.25">
      <c r="W36" s="37">
        <v>2019</v>
      </c>
      <c r="X36" s="37"/>
      <c r="Y36" s="38">
        <v>302070</v>
      </c>
      <c r="Z36" s="156">
        <v>1.9900000000000001E-2</v>
      </c>
      <c r="AA36" s="37"/>
      <c r="AB36" s="37"/>
      <c r="AC36" s="37"/>
      <c r="AD36" s="37"/>
      <c r="AE36" s="37"/>
      <c r="AF36" s="37"/>
      <c r="AG36" s="37"/>
      <c r="AH36" s="37"/>
      <c r="AI36" s="30"/>
      <c r="AJ36" s="30"/>
      <c r="AK36" s="30"/>
      <c r="AL36" s="116"/>
      <c r="AM36" s="37"/>
      <c r="AN36" s="37"/>
      <c r="AO36" s="37"/>
      <c r="AP36" s="170">
        <v>80019867</v>
      </c>
      <c r="AQ36" s="170" t="s">
        <v>1306</v>
      </c>
      <c r="AR36" s="170">
        <v>4328</v>
      </c>
      <c r="AS36" s="37"/>
      <c r="AT36" s="37"/>
      <c r="AU36" s="170">
        <v>80001129</v>
      </c>
      <c r="AV36" s="170" t="s">
        <v>1357</v>
      </c>
      <c r="AW36" s="170">
        <v>23519</v>
      </c>
      <c r="AX36" s="37"/>
      <c r="AY36" s="37"/>
      <c r="AZ36" s="170" t="s">
        <v>1358</v>
      </c>
      <c r="BA36" s="136">
        <v>5891</v>
      </c>
      <c r="BB36" s="39"/>
      <c r="BC36" s="164" t="s">
        <v>1359</v>
      </c>
      <c r="BD36" s="164"/>
      <c r="BE36" s="164"/>
      <c r="BF36" s="142">
        <f>+BF34/BF35</f>
        <v>1.696883808291972E-2</v>
      </c>
      <c r="BG36" s="37"/>
      <c r="BH36" s="172"/>
      <c r="BI36" s="164" t="s">
        <v>1359</v>
      </c>
      <c r="BJ36" s="164"/>
      <c r="BK36" s="164"/>
      <c r="BL36" s="37"/>
      <c r="BM36" s="37"/>
      <c r="BN36" s="37"/>
      <c r="BO36" s="37"/>
      <c r="BP36" s="37"/>
      <c r="BQ36" s="37"/>
      <c r="BR36" s="37"/>
      <c r="BS36" s="166" t="s">
        <v>1360</v>
      </c>
      <c r="BT36" s="175">
        <f>+BT31/BT35</f>
        <v>81922231.051693007</v>
      </c>
      <c r="BU36" s="37"/>
      <c r="BV36" s="37" t="s">
        <v>1355</v>
      </c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8">
        <f>+CP11/4300</f>
        <v>102467174.30395348</v>
      </c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</row>
    <row r="37" spans="23:106" ht="12.75" customHeight="1" x14ac:dyDescent="0.25">
      <c r="W37" s="37">
        <v>2020</v>
      </c>
      <c r="X37" s="37"/>
      <c r="Y37" s="38">
        <v>298224</v>
      </c>
      <c r="Z37" s="134">
        <v>2.1000000000000001E-2</v>
      </c>
      <c r="AA37" s="37"/>
      <c r="AB37" s="37"/>
      <c r="AC37" s="37"/>
      <c r="AD37" s="37"/>
      <c r="AE37" s="37"/>
      <c r="AF37" s="37"/>
      <c r="AG37" s="37"/>
      <c r="AH37" s="37"/>
      <c r="AI37" s="30">
        <v>78</v>
      </c>
      <c r="AJ37" s="30">
        <v>80007801</v>
      </c>
      <c r="AK37" s="30" t="s">
        <v>1361</v>
      </c>
      <c r="AL37" s="116">
        <v>13424</v>
      </c>
      <c r="AM37" s="37"/>
      <c r="AN37" s="37"/>
      <c r="AO37" s="37"/>
      <c r="AP37" s="170">
        <v>80022511</v>
      </c>
      <c r="AQ37" s="170" t="s">
        <v>1362</v>
      </c>
      <c r="AR37" s="170">
        <v>4225</v>
      </c>
      <c r="AS37" s="37"/>
      <c r="AT37" s="37"/>
      <c r="AU37" s="170">
        <v>80028928</v>
      </c>
      <c r="AV37" s="170" t="s">
        <v>1363</v>
      </c>
      <c r="AW37" s="170">
        <v>8414</v>
      </c>
      <c r="AX37" s="37"/>
      <c r="AY37" s="37"/>
      <c r="AZ37" s="170" t="s">
        <v>1364</v>
      </c>
      <c r="BA37" s="136">
        <v>3719</v>
      </c>
      <c r="BB37" s="39"/>
      <c r="BC37" s="37" t="s">
        <v>1365</v>
      </c>
      <c r="BD37" s="37"/>
      <c r="BE37" s="37"/>
      <c r="BF37" s="37"/>
      <c r="BG37" s="37"/>
      <c r="BH37" s="37"/>
      <c r="BI37" s="37" t="s">
        <v>1365</v>
      </c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8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</row>
    <row r="38" spans="23:106" ht="12.75" customHeight="1" x14ac:dyDescent="0.25"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0"/>
      <c r="AJ38" s="30"/>
      <c r="AK38" s="30"/>
      <c r="AL38" s="116"/>
      <c r="AM38" s="37"/>
      <c r="AN38" s="37"/>
      <c r="AO38" s="37"/>
      <c r="AP38" s="170">
        <v>349664</v>
      </c>
      <c r="AQ38" s="170" t="s">
        <v>1366</v>
      </c>
      <c r="AR38" s="170">
        <v>3384</v>
      </c>
      <c r="AS38" s="37"/>
      <c r="AT38" s="37"/>
      <c r="AU38" s="170">
        <v>80022511</v>
      </c>
      <c r="AV38" s="170" t="s">
        <v>1362</v>
      </c>
      <c r="AW38" s="170">
        <v>7304</v>
      </c>
      <c r="AX38" s="37"/>
      <c r="AY38" s="37"/>
      <c r="AZ38" s="170" t="s">
        <v>1307</v>
      </c>
      <c r="BA38" s="136">
        <v>3444</v>
      </c>
      <c r="BB38" s="39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176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</row>
    <row r="39" spans="23:106" ht="12.75" customHeight="1" x14ac:dyDescent="0.25"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0">
        <v>119</v>
      </c>
      <c r="AJ39" s="30">
        <v>80002592</v>
      </c>
      <c r="AK39" s="30" t="s">
        <v>1367</v>
      </c>
      <c r="AL39" s="116">
        <v>10233</v>
      </c>
      <c r="AM39" s="37"/>
      <c r="AN39" s="37"/>
      <c r="AO39" s="37"/>
      <c r="AP39" s="170">
        <v>80067095</v>
      </c>
      <c r="AQ39" s="170" t="s">
        <v>225</v>
      </c>
      <c r="AR39" s="170">
        <v>2776</v>
      </c>
      <c r="AS39" s="37"/>
      <c r="AT39" s="37"/>
      <c r="AU39" s="170">
        <v>80012739</v>
      </c>
      <c r="AV39" s="170" t="s">
        <v>1297</v>
      </c>
      <c r="AW39" s="170">
        <v>5274</v>
      </c>
      <c r="AX39" s="37"/>
      <c r="AY39" s="37"/>
      <c r="AZ39" s="177" t="s">
        <v>1368</v>
      </c>
      <c r="BA39" s="178">
        <v>3179</v>
      </c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8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</row>
    <row r="40" spans="23:106" ht="12.75" customHeight="1" x14ac:dyDescent="0.25">
      <c r="W40" s="37"/>
      <c r="X40" s="1110" t="s">
        <v>1369</v>
      </c>
      <c r="Y40" s="1106"/>
      <c r="Z40" s="1107"/>
      <c r="AA40" s="37"/>
      <c r="AB40" s="37"/>
      <c r="AC40" s="37"/>
      <c r="AD40" s="37"/>
      <c r="AE40" s="37"/>
      <c r="AF40" s="37"/>
      <c r="AG40" s="37"/>
      <c r="AH40" s="37"/>
      <c r="AI40" s="30">
        <v>268</v>
      </c>
      <c r="AJ40" s="30">
        <v>80002126</v>
      </c>
      <c r="AK40" s="30" t="s">
        <v>1063</v>
      </c>
      <c r="AL40" s="116">
        <v>4870</v>
      </c>
      <c r="AM40" s="37"/>
      <c r="AN40" s="37"/>
      <c r="AO40" s="37"/>
      <c r="AP40" s="170">
        <v>80002740</v>
      </c>
      <c r="AQ40" s="170" t="s">
        <v>891</v>
      </c>
      <c r="AR40" s="170">
        <v>23074</v>
      </c>
      <c r="AS40" s="37"/>
      <c r="AT40" s="37"/>
      <c r="AU40" s="170">
        <v>80019627</v>
      </c>
      <c r="AV40" s="170" t="s">
        <v>1299</v>
      </c>
      <c r="AW40" s="170">
        <v>4782</v>
      </c>
      <c r="AX40" s="37"/>
      <c r="AY40" s="37"/>
      <c r="AZ40" s="177" t="s">
        <v>225</v>
      </c>
      <c r="BA40" s="178">
        <v>2590</v>
      </c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</row>
    <row r="41" spans="23:106" ht="12.75" customHeight="1" x14ac:dyDescent="0.25">
      <c r="W41" s="37"/>
      <c r="X41" s="179">
        <v>24</v>
      </c>
      <c r="Y41" s="180" t="s">
        <v>1352</v>
      </c>
      <c r="Z41" s="181">
        <v>35462</v>
      </c>
      <c r="AA41" s="37"/>
      <c r="AB41" s="37"/>
      <c r="AC41" s="37"/>
      <c r="AD41" s="37"/>
      <c r="AE41" s="37"/>
      <c r="AF41" s="37"/>
      <c r="AG41" s="37"/>
      <c r="AH41" s="37"/>
      <c r="AI41" s="30">
        <v>289</v>
      </c>
      <c r="AJ41" s="30">
        <v>80022511</v>
      </c>
      <c r="AK41" s="30" t="s">
        <v>1370</v>
      </c>
      <c r="AL41" s="116">
        <v>4572</v>
      </c>
      <c r="AM41" s="37"/>
      <c r="AN41" s="37"/>
      <c r="AO41" s="37"/>
      <c r="AP41" s="170">
        <v>80007801</v>
      </c>
      <c r="AQ41" s="170" t="s">
        <v>1371</v>
      </c>
      <c r="AR41" s="170">
        <v>11926</v>
      </c>
      <c r="AS41" s="37"/>
      <c r="AT41" s="37"/>
      <c r="AU41" s="170">
        <v>80019867</v>
      </c>
      <c r="AV41" s="170" t="s">
        <v>1306</v>
      </c>
      <c r="AW41" s="170">
        <v>3748</v>
      </c>
      <c r="AX41" s="37"/>
      <c r="AY41" s="37"/>
      <c r="AZ41" s="37"/>
      <c r="BA41" s="37"/>
      <c r="BB41" s="37"/>
      <c r="BC41" s="37"/>
      <c r="BD41" s="1100" t="s">
        <v>1369</v>
      </c>
      <c r="BE41" s="1101"/>
      <c r="BF41" s="1102"/>
      <c r="BG41" s="37"/>
      <c r="BH41" s="37"/>
      <c r="BI41" s="109" t="s">
        <v>1369</v>
      </c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</row>
    <row r="42" spans="23:106" ht="12.75" customHeight="1" x14ac:dyDescent="0.25">
      <c r="W42" s="37"/>
      <c r="X42" s="179">
        <v>27</v>
      </c>
      <c r="Y42" s="180" t="s">
        <v>891</v>
      </c>
      <c r="Z42" s="181">
        <v>34158</v>
      </c>
      <c r="AA42" s="37"/>
      <c r="AB42" s="37"/>
      <c r="AC42" s="37"/>
      <c r="AD42" s="37"/>
      <c r="AE42" s="37"/>
      <c r="AF42" s="37"/>
      <c r="AG42" s="37"/>
      <c r="AH42" s="37"/>
      <c r="AI42" s="182">
        <v>351</v>
      </c>
      <c r="AJ42" s="30">
        <v>80019867</v>
      </c>
      <c r="AK42" s="30" t="s">
        <v>1306</v>
      </c>
      <c r="AL42" s="116">
        <v>3881</v>
      </c>
      <c r="AM42" s="37"/>
      <c r="AN42" s="37"/>
      <c r="AO42" s="37"/>
      <c r="AP42" s="170">
        <v>80013744</v>
      </c>
      <c r="AQ42" s="170" t="s">
        <v>1372</v>
      </c>
      <c r="AR42" s="170">
        <v>43769</v>
      </c>
      <c r="AS42" s="37"/>
      <c r="AT42" s="37"/>
      <c r="AU42" s="170">
        <v>80001887</v>
      </c>
      <c r="AV42" s="170" t="s">
        <v>1307</v>
      </c>
      <c r="AW42" s="170">
        <v>3340</v>
      </c>
      <c r="AX42" s="37"/>
      <c r="AY42" s="37"/>
      <c r="AZ42" s="37"/>
      <c r="BA42" s="37"/>
      <c r="BB42" s="37"/>
      <c r="BC42" s="37"/>
      <c r="BD42" s="183" t="s">
        <v>1259</v>
      </c>
      <c r="BE42" s="184">
        <v>19</v>
      </c>
      <c r="BF42" s="185">
        <v>40394</v>
      </c>
      <c r="BG42" s="37"/>
      <c r="BH42" s="37"/>
      <c r="BI42" s="183" t="s">
        <v>1259</v>
      </c>
      <c r="BJ42" s="186">
        <v>17</v>
      </c>
      <c r="BK42" s="187">
        <v>31993</v>
      </c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</row>
    <row r="43" spans="23:106" ht="12.75" customHeight="1" x14ac:dyDescent="0.25">
      <c r="W43" s="37"/>
      <c r="X43" s="179">
        <v>198</v>
      </c>
      <c r="Y43" s="180" t="s">
        <v>1063</v>
      </c>
      <c r="Z43" s="181">
        <v>6223</v>
      </c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8">
        <f>SUM(AR34:AR42)</f>
        <v>110664</v>
      </c>
      <c r="AS43" s="37"/>
      <c r="AT43" s="37"/>
      <c r="AU43" s="170">
        <v>349664</v>
      </c>
      <c r="AV43" s="170" t="s">
        <v>1366</v>
      </c>
      <c r="AW43" s="170">
        <v>2719</v>
      </c>
      <c r="AX43" s="37"/>
      <c r="AY43" s="37"/>
      <c r="AZ43" s="37"/>
      <c r="BA43" s="37"/>
      <c r="BB43" s="37"/>
      <c r="BC43" s="37"/>
      <c r="BD43" s="188" t="s">
        <v>1262</v>
      </c>
      <c r="BE43" s="189">
        <v>55</v>
      </c>
      <c r="BF43" s="190">
        <v>13067</v>
      </c>
      <c r="BG43" s="37"/>
      <c r="BH43" s="37"/>
      <c r="BI43" s="188" t="s">
        <v>1373</v>
      </c>
      <c r="BJ43" s="37">
        <v>74</v>
      </c>
      <c r="BK43" s="191">
        <v>10134</v>
      </c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</row>
    <row r="44" spans="23:106" ht="12.75" customHeight="1" x14ac:dyDescent="0.25">
      <c r="W44" s="37"/>
      <c r="X44" s="179">
        <v>224</v>
      </c>
      <c r="Y44" s="180" t="s">
        <v>1373</v>
      </c>
      <c r="Z44" s="181">
        <v>5570</v>
      </c>
      <c r="AA44" s="37"/>
      <c r="AB44" s="37"/>
      <c r="AC44" s="37"/>
      <c r="AD44" s="37"/>
      <c r="AE44" s="37"/>
      <c r="AF44" s="37"/>
      <c r="AG44" s="37"/>
      <c r="AH44" s="37"/>
      <c r="AI44" s="37"/>
      <c r="AJ44" s="1105" t="s">
        <v>1374</v>
      </c>
      <c r="AK44" s="1106"/>
      <c r="AL44" s="1107"/>
      <c r="AM44" s="37"/>
      <c r="AN44" s="37"/>
      <c r="AO44" s="37"/>
      <c r="AP44" s="37"/>
      <c r="AQ44" s="37"/>
      <c r="AR44" s="192">
        <f>+AR43+AR27</f>
        <v>317442</v>
      </c>
      <c r="AS44" s="134">
        <f>+AR44/AR29</f>
        <v>2.3915710309222973E-2</v>
      </c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188" t="s">
        <v>1373</v>
      </c>
      <c r="BE44" s="189">
        <v>56</v>
      </c>
      <c r="BF44" s="190">
        <v>12550</v>
      </c>
      <c r="BG44" s="37"/>
      <c r="BH44" s="37"/>
      <c r="BI44" s="188" t="s">
        <v>233</v>
      </c>
      <c r="BJ44" s="37">
        <v>126</v>
      </c>
      <c r="BK44" s="191">
        <v>6644</v>
      </c>
      <c r="BL44" s="37"/>
      <c r="BM44" s="37"/>
      <c r="BN44" s="37"/>
      <c r="BO44" s="37" t="s">
        <v>1375</v>
      </c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</row>
    <row r="45" spans="23:106" ht="12.75" customHeight="1" x14ac:dyDescent="0.25"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193"/>
      <c r="AK45" s="193" t="s">
        <v>1376</v>
      </c>
      <c r="AL45" s="193" t="s">
        <v>1377</v>
      </c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8">
        <f>SUM(AW34:AW44)</f>
        <v>116953</v>
      </c>
      <c r="AX45" s="37"/>
      <c r="AY45" s="37"/>
      <c r="AZ45" s="37"/>
      <c r="BA45" s="37"/>
      <c r="BB45" s="37"/>
      <c r="BC45" s="37"/>
      <c r="BD45" s="188" t="s">
        <v>233</v>
      </c>
      <c r="BE45" s="189">
        <v>124</v>
      </c>
      <c r="BF45" s="190">
        <v>7212</v>
      </c>
      <c r="BG45" s="37"/>
      <c r="BH45" s="37"/>
      <c r="BI45" s="188" t="s">
        <v>1108</v>
      </c>
      <c r="BJ45" s="37">
        <v>240</v>
      </c>
      <c r="BK45" s="191">
        <v>3659</v>
      </c>
      <c r="BL45" s="37"/>
      <c r="BM45" s="37"/>
      <c r="BN45" s="37"/>
      <c r="BO45" s="1095" t="s">
        <v>889</v>
      </c>
      <c r="BP45" s="37"/>
      <c r="BQ45" s="24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</row>
    <row r="46" spans="23:106" ht="12.75" customHeight="1" x14ac:dyDescent="0.25"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91">
        <v>2018</v>
      </c>
      <c r="AK46" s="194">
        <v>242869</v>
      </c>
      <c r="AL46" s="195">
        <v>1.7600000000000001E-2</v>
      </c>
      <c r="AM46" s="37"/>
      <c r="AN46" s="37"/>
      <c r="AO46" s="37"/>
      <c r="AP46" s="37" t="s">
        <v>1378</v>
      </c>
      <c r="AQ46" s="37"/>
      <c r="AR46" s="37"/>
      <c r="AS46" s="37"/>
      <c r="AT46" s="37"/>
      <c r="AU46" s="37"/>
      <c r="AV46" s="37"/>
      <c r="AW46" s="38">
        <f>+AW45+AW27</f>
        <v>399910</v>
      </c>
      <c r="AX46" s="37"/>
      <c r="AY46" s="37"/>
      <c r="AZ46" s="37"/>
      <c r="BA46" s="37"/>
      <c r="BB46" s="37"/>
      <c r="BC46" s="37"/>
      <c r="BD46" s="188" t="s">
        <v>1108</v>
      </c>
      <c r="BE46" s="189">
        <v>202</v>
      </c>
      <c r="BF46" s="190">
        <v>4572</v>
      </c>
      <c r="BG46" s="37"/>
      <c r="BH46" s="37"/>
      <c r="BI46" s="188" t="s">
        <v>1218</v>
      </c>
      <c r="BJ46" s="37">
        <v>270</v>
      </c>
      <c r="BK46" s="191">
        <v>3292</v>
      </c>
      <c r="BL46" s="37"/>
      <c r="BM46" s="37"/>
      <c r="BN46" s="37"/>
      <c r="BO46" s="1058"/>
      <c r="BP46" s="37"/>
      <c r="BQ46" s="24" t="s">
        <v>1245</v>
      </c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</row>
    <row r="47" spans="23:106" ht="12.75" customHeight="1" x14ac:dyDescent="0.25"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91">
        <v>2017</v>
      </c>
      <c r="AK47" s="194">
        <v>206778</v>
      </c>
      <c r="AL47" s="195">
        <v>1.5599999999999999E-2</v>
      </c>
      <c r="AM47" s="37"/>
      <c r="AN47" s="37"/>
      <c r="AO47" s="37"/>
      <c r="AP47" s="37" t="s">
        <v>1379</v>
      </c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188" t="s">
        <v>1218</v>
      </c>
      <c r="BE47" s="189" t="s">
        <v>112</v>
      </c>
      <c r="BF47" s="190" t="s">
        <v>112</v>
      </c>
      <c r="BG47" s="37"/>
      <c r="BH47" s="37"/>
      <c r="BI47" s="196" t="s">
        <v>1084</v>
      </c>
      <c r="BJ47" s="197">
        <v>395</v>
      </c>
      <c r="BK47" s="198">
        <v>2259</v>
      </c>
      <c r="BL47" s="37"/>
      <c r="BM47" s="37"/>
      <c r="BN47" s="37"/>
      <c r="BO47" s="1096"/>
      <c r="BP47" s="37"/>
      <c r="BQ47" s="24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</row>
    <row r="48" spans="23:106" ht="12.75" customHeight="1" x14ac:dyDescent="0.25"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91">
        <v>2016</v>
      </c>
      <c r="AK48" s="194">
        <v>282957</v>
      </c>
      <c r="AL48" s="195">
        <v>2.3E-2</v>
      </c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196" t="s">
        <v>1084</v>
      </c>
      <c r="BE48" s="199">
        <v>236</v>
      </c>
      <c r="BF48" s="200">
        <v>4073</v>
      </c>
      <c r="BG48" s="37"/>
      <c r="BH48" s="37"/>
      <c r="BI48" s="37"/>
      <c r="BJ48" s="37"/>
      <c r="BK48" s="37"/>
      <c r="BL48" s="37"/>
      <c r="BM48" s="37"/>
      <c r="BN48" s="37"/>
      <c r="BO48" s="122" t="s">
        <v>1035</v>
      </c>
      <c r="BP48" s="37"/>
      <c r="BQ48" s="123">
        <f t="shared" ref="BQ48:BQ71" si="7">+BS48/1000000</f>
        <v>72939.695617000005</v>
      </c>
      <c r="BR48" s="37"/>
      <c r="BS48" s="123">
        <v>72939695617</v>
      </c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</row>
    <row r="49" spans="23:106" ht="12.75" customHeight="1" x14ac:dyDescent="0.25"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91">
        <v>2015</v>
      </c>
      <c r="AK49" s="194">
        <v>206898</v>
      </c>
      <c r="AL49" s="195">
        <v>1.9199999999999998E-2</v>
      </c>
      <c r="AM49" s="37"/>
      <c r="AN49" s="37"/>
      <c r="AO49" s="37"/>
      <c r="AP49" s="37" t="s">
        <v>1380</v>
      </c>
      <c r="AQ49" s="37"/>
      <c r="AR49" s="37"/>
      <c r="AS49" s="37"/>
      <c r="AT49" s="37"/>
      <c r="AU49" s="37"/>
      <c r="AV49" s="37"/>
      <c r="AW49" s="25">
        <v>1000000</v>
      </c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>
        <f>+BK34*1000000</f>
        <v>168364000000</v>
      </c>
      <c r="BL49" s="37"/>
      <c r="BM49" s="37"/>
      <c r="BN49" s="37"/>
      <c r="BO49" s="122" t="s">
        <v>1042</v>
      </c>
      <c r="BP49" s="37"/>
      <c r="BQ49" s="123">
        <f t="shared" si="7"/>
        <v>60505.159183000003</v>
      </c>
      <c r="BR49" s="37"/>
      <c r="BS49" s="129">
        <v>60505159183</v>
      </c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</row>
    <row r="50" spans="23:106" ht="12.75" customHeight="1" x14ac:dyDescent="0.25"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91">
        <v>2014</v>
      </c>
      <c r="AK50" s="194">
        <v>164568</v>
      </c>
      <c r="AL50" s="195">
        <v>1.7000000000000001E-2</v>
      </c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8">
        <f>+AW49*AW3</f>
        <v>59850000000</v>
      </c>
      <c r="AX50" s="37"/>
      <c r="AY50" s="37"/>
      <c r="AZ50" s="37"/>
      <c r="BA50" s="37"/>
      <c r="BB50" s="37"/>
      <c r="BC50" s="37"/>
      <c r="BD50" s="37"/>
      <c r="BE50" s="37"/>
      <c r="BF50" s="38">
        <f>+BF42+BF45+BF34</f>
        <v>212174</v>
      </c>
      <c r="BG50" s="37"/>
      <c r="BH50" s="37"/>
      <c r="BI50" s="37"/>
      <c r="BJ50" s="37"/>
      <c r="BK50" s="37">
        <v>4500</v>
      </c>
      <c r="BL50" s="37"/>
      <c r="BM50" s="37"/>
      <c r="BN50" s="37"/>
      <c r="BO50" s="122" t="s">
        <v>1031</v>
      </c>
      <c r="BP50" s="37"/>
      <c r="BQ50" s="123">
        <f t="shared" si="7"/>
        <v>22442.487240999999</v>
      </c>
      <c r="BR50" s="37"/>
      <c r="BS50" s="123">
        <v>22442487241</v>
      </c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</row>
    <row r="51" spans="23:106" ht="12.75" customHeight="1" x14ac:dyDescent="0.25"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>
        <v>1000000</v>
      </c>
      <c r="BG51" s="37"/>
      <c r="BH51" s="37"/>
      <c r="BI51" s="37"/>
      <c r="BJ51" s="37"/>
      <c r="BK51" s="38">
        <f>+BK49/BK50</f>
        <v>37414222.222222224</v>
      </c>
      <c r="BL51" s="37"/>
      <c r="BM51" s="37"/>
      <c r="BN51" s="37"/>
      <c r="BO51" s="122" t="s">
        <v>1101</v>
      </c>
      <c r="BP51" s="37"/>
      <c r="BQ51" s="123">
        <f t="shared" si="7"/>
        <v>21735.865268000001</v>
      </c>
      <c r="BR51" s="37"/>
      <c r="BS51" s="129">
        <v>21735865268</v>
      </c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</row>
    <row r="52" spans="23:106" ht="12.75" customHeight="1" x14ac:dyDescent="0.25"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8">
        <f>+AW27*AW49</f>
        <v>282957000000</v>
      </c>
      <c r="AX52" s="37"/>
      <c r="AY52" s="37"/>
      <c r="AZ52" s="37"/>
      <c r="BA52" s="37"/>
      <c r="BB52" s="37"/>
      <c r="BC52" s="37"/>
      <c r="BD52" s="37"/>
      <c r="BE52" s="37"/>
      <c r="BF52" s="201">
        <f>+BF50*BF51</f>
        <v>212174000000</v>
      </c>
      <c r="BG52" s="37"/>
      <c r="BH52" s="37"/>
      <c r="BI52" s="37"/>
      <c r="BJ52" s="37"/>
      <c r="BK52" s="37"/>
      <c r="BL52" s="37"/>
      <c r="BM52" s="37"/>
      <c r="BN52" s="37"/>
      <c r="BO52" s="122" t="s">
        <v>1273</v>
      </c>
      <c r="BP52" s="37"/>
      <c r="BQ52" s="123">
        <f t="shared" si="7"/>
        <v>19938.906622999999</v>
      </c>
      <c r="BR52" s="37"/>
      <c r="BS52" s="123">
        <v>19938906623</v>
      </c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</row>
    <row r="53" spans="23:106" ht="12.75" customHeight="1" x14ac:dyDescent="0.25"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>
        <v>2014</v>
      </c>
      <c r="BI53" s="37"/>
      <c r="BJ53" s="37"/>
      <c r="BK53" s="37"/>
      <c r="BL53" s="37"/>
      <c r="BM53" s="37"/>
      <c r="BN53" s="37"/>
      <c r="BO53" s="122" t="s">
        <v>1274</v>
      </c>
      <c r="BP53" s="37"/>
      <c r="BQ53" s="123">
        <f t="shared" si="7"/>
        <v>17717.070017999999</v>
      </c>
      <c r="BR53" s="37"/>
      <c r="BS53" s="129">
        <v>17717070018</v>
      </c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</row>
    <row r="54" spans="23:106" ht="12.75" customHeight="1" x14ac:dyDescent="0.25"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>
        <v>4626</v>
      </c>
      <c r="BG54" s="37"/>
      <c r="BH54" s="37">
        <v>2013</v>
      </c>
      <c r="BI54" s="37"/>
      <c r="BJ54" s="37"/>
      <c r="BK54" s="37"/>
      <c r="BL54" s="37"/>
      <c r="BM54" s="37"/>
      <c r="BN54" s="37"/>
      <c r="BO54" s="122" t="s">
        <v>1278</v>
      </c>
      <c r="BP54" s="37"/>
      <c r="BQ54" s="123">
        <f t="shared" si="7"/>
        <v>17341.718395</v>
      </c>
      <c r="BR54" s="37"/>
      <c r="BS54" s="123">
        <v>17341718395</v>
      </c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</row>
    <row r="55" spans="23:106" ht="12.75" customHeight="1" x14ac:dyDescent="0.25"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192">
        <f>+AW45+AW27</f>
        <v>399910</v>
      </c>
      <c r="AX55" s="37"/>
      <c r="AY55" s="37"/>
      <c r="AZ55" s="37"/>
      <c r="BA55" s="37"/>
      <c r="BB55" s="37"/>
      <c r="BC55" s="37"/>
      <c r="BD55" s="37"/>
      <c r="BE55" s="37"/>
      <c r="BF55" s="37">
        <f>+BF34/BF54</f>
        <v>35.574578469520105</v>
      </c>
      <c r="BG55" s="37"/>
      <c r="BH55" s="37">
        <v>2012</v>
      </c>
      <c r="BI55" s="38">
        <f>+BT31</f>
        <v>362915483559</v>
      </c>
      <c r="BJ55" s="38">
        <f>+BT32</f>
        <v>20575000000000</v>
      </c>
      <c r="BK55" s="202">
        <f>+BI55/BJ55</f>
        <v>1.7638662627411907E-2</v>
      </c>
      <c r="BL55" s="37"/>
      <c r="BM55" s="37"/>
      <c r="BN55" s="37"/>
      <c r="BO55" s="122" t="s">
        <v>1282</v>
      </c>
      <c r="BP55" s="37"/>
      <c r="BQ55" s="123">
        <f t="shared" si="7"/>
        <v>16022.481927999999</v>
      </c>
      <c r="BR55" s="37"/>
      <c r="BS55" s="129">
        <v>16022481928</v>
      </c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</row>
    <row r="56" spans="23:106" ht="12.75" customHeight="1" x14ac:dyDescent="0.25"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8">
        <f>+AW55*AW49</f>
        <v>399910000000</v>
      </c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>
        <v>2011</v>
      </c>
      <c r="BI56" s="38">
        <f>+CA33</f>
        <v>440608849507</v>
      </c>
      <c r="BJ56" s="38">
        <f>+CA34</f>
        <v>10050332000000</v>
      </c>
      <c r="BK56" s="202">
        <f>+BI56/BJ56</f>
        <v>4.3840228313552228E-2</v>
      </c>
      <c r="BL56" s="37"/>
      <c r="BM56" s="37"/>
      <c r="BN56" s="37"/>
      <c r="BO56" s="122" t="s">
        <v>1065</v>
      </c>
      <c r="BP56" s="37"/>
      <c r="BQ56" s="123">
        <f t="shared" si="7"/>
        <v>14866.702036999999</v>
      </c>
      <c r="BR56" s="37"/>
      <c r="BS56" s="123">
        <v>14866702037</v>
      </c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</row>
    <row r="57" spans="23:106" ht="12.75" customHeight="1" x14ac:dyDescent="0.25"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>
        <v>2010</v>
      </c>
      <c r="BI57" s="37"/>
      <c r="BJ57" s="37"/>
      <c r="BK57" s="37"/>
      <c r="BL57" s="37"/>
      <c r="BM57" s="37"/>
      <c r="BN57" s="37"/>
      <c r="BO57" s="122" t="s">
        <v>1290</v>
      </c>
      <c r="BP57" s="37"/>
      <c r="BQ57" s="123">
        <f t="shared" si="7"/>
        <v>14654.868602</v>
      </c>
      <c r="BR57" s="37"/>
      <c r="BS57" s="129">
        <v>14654868602</v>
      </c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</row>
    <row r="58" spans="23:106" ht="12.75" customHeight="1" x14ac:dyDescent="0.25"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>
        <v>60000</v>
      </c>
      <c r="BG58" s="37"/>
      <c r="BH58" s="37"/>
      <c r="BI58" s="37"/>
      <c r="BJ58" s="37"/>
      <c r="BK58" s="37"/>
      <c r="BL58" s="37"/>
      <c r="BM58" s="37"/>
      <c r="BN58" s="37"/>
      <c r="BO58" s="122" t="s">
        <v>1294</v>
      </c>
      <c r="BP58" s="37"/>
      <c r="BQ58" s="123">
        <f t="shared" si="7"/>
        <v>14285.770112</v>
      </c>
      <c r="BR58" s="37"/>
      <c r="BS58" s="123">
        <v>14285770112</v>
      </c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</row>
    <row r="59" spans="23:106" ht="12.75" customHeight="1" x14ac:dyDescent="0.25"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8">
        <f>+BF34+BF58</f>
        <v>224568</v>
      </c>
      <c r="BG59" s="37"/>
      <c r="BH59" s="37"/>
      <c r="BI59" s="37"/>
      <c r="BJ59" s="37"/>
      <c r="BK59" s="37"/>
      <c r="BL59" s="37"/>
      <c r="BM59" s="37"/>
      <c r="BN59" s="37"/>
      <c r="BO59" s="122" t="s">
        <v>1298</v>
      </c>
      <c r="BP59" s="37"/>
      <c r="BQ59" s="123">
        <f t="shared" si="7"/>
        <v>14139.362764</v>
      </c>
      <c r="BR59" s="37"/>
      <c r="BS59" s="129">
        <v>14139362764</v>
      </c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</row>
    <row r="60" spans="23:106" ht="12.75" customHeight="1" x14ac:dyDescent="0.25"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156">
        <f>+AW56/AX29</f>
        <v>3.25696846773035E-2</v>
      </c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122" t="s">
        <v>1288</v>
      </c>
      <c r="BP60" s="37"/>
      <c r="BQ60" s="123">
        <f t="shared" si="7"/>
        <v>9573.8058089999995</v>
      </c>
      <c r="BR60" s="37"/>
      <c r="BS60" s="123">
        <v>9573805809</v>
      </c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</row>
    <row r="61" spans="23:106" ht="12.75" customHeight="1" x14ac:dyDescent="0.25"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122" t="s">
        <v>244</v>
      </c>
      <c r="BP61" s="37"/>
      <c r="BQ61" s="123">
        <f t="shared" si="7"/>
        <v>8975.7041630000003</v>
      </c>
      <c r="BR61" s="37"/>
      <c r="BS61" s="129">
        <v>8975704163</v>
      </c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</row>
    <row r="62" spans="23:106" ht="12.75" customHeight="1" x14ac:dyDescent="0.25"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122" t="s">
        <v>1114</v>
      </c>
      <c r="BP62" s="37"/>
      <c r="BQ62" s="123">
        <f t="shared" si="7"/>
        <v>8489.9644900000003</v>
      </c>
      <c r="BR62" s="37"/>
      <c r="BS62" s="123">
        <v>8489964490</v>
      </c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</row>
    <row r="63" spans="23:106" ht="12.75" customHeight="1" x14ac:dyDescent="0.25"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122" t="s">
        <v>1128</v>
      </c>
      <c r="BP63" s="37"/>
      <c r="BQ63" s="123">
        <f t="shared" si="7"/>
        <v>8262.2731320000003</v>
      </c>
      <c r="BR63" s="37"/>
      <c r="BS63" s="129">
        <v>8262273132</v>
      </c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</row>
    <row r="64" spans="23:106" ht="12.75" customHeight="1" x14ac:dyDescent="0.25"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122" t="s">
        <v>235</v>
      </c>
      <c r="BP64" s="37"/>
      <c r="BQ64" s="123">
        <f t="shared" si="7"/>
        <v>4652.9864349999998</v>
      </c>
      <c r="BR64" s="37"/>
      <c r="BS64" s="123">
        <v>4652986435</v>
      </c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</row>
    <row r="65" spans="23:106" ht="12.75" customHeight="1" x14ac:dyDescent="0.25"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122" t="s">
        <v>1133</v>
      </c>
      <c r="BP65" s="37"/>
      <c r="BQ65" s="123">
        <f t="shared" si="7"/>
        <v>3772.7665590000001</v>
      </c>
      <c r="BR65" s="37"/>
      <c r="BS65" s="129">
        <v>3772766559</v>
      </c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</row>
    <row r="66" spans="23:106" ht="12.75" customHeight="1" x14ac:dyDescent="0.25"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122" t="s">
        <v>1120</v>
      </c>
      <c r="BP66" s="37"/>
      <c r="BQ66" s="123">
        <f t="shared" si="7"/>
        <v>3285.7258449999999</v>
      </c>
      <c r="BR66" s="37"/>
      <c r="BS66" s="123">
        <v>3285725845</v>
      </c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</row>
    <row r="67" spans="23:106" ht="12.75" customHeight="1" x14ac:dyDescent="0.25"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122" t="s">
        <v>742</v>
      </c>
      <c r="BP67" s="37"/>
      <c r="BQ67" s="123">
        <f t="shared" si="7"/>
        <v>3065.7663680000001</v>
      </c>
      <c r="BR67" s="37"/>
      <c r="BS67" s="129">
        <v>3065766368</v>
      </c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</row>
    <row r="68" spans="23:106" ht="12.75" customHeight="1" x14ac:dyDescent="0.25"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122" t="s">
        <v>1335</v>
      </c>
      <c r="BP68" s="37"/>
      <c r="BQ68" s="123">
        <f t="shared" si="7"/>
        <v>3047.204412</v>
      </c>
      <c r="BR68" s="37"/>
      <c r="BS68" s="123">
        <v>3047204412</v>
      </c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</row>
    <row r="69" spans="23:106" ht="12.75" customHeight="1" x14ac:dyDescent="0.25"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122" t="s">
        <v>1339</v>
      </c>
      <c r="BP69" s="37"/>
      <c r="BQ69" s="123">
        <f t="shared" si="7"/>
        <v>2536.4126780000001</v>
      </c>
      <c r="BR69" s="37"/>
      <c r="BS69" s="129">
        <v>2536412678</v>
      </c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</row>
    <row r="70" spans="23:106" ht="12.75" customHeight="1" x14ac:dyDescent="0.25"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122" t="s">
        <v>254</v>
      </c>
      <c r="BP70" s="37"/>
      <c r="BQ70" s="123">
        <f t="shared" si="7"/>
        <v>662.78588000000002</v>
      </c>
      <c r="BR70" s="37"/>
      <c r="BS70" s="123">
        <v>662785880</v>
      </c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</row>
    <row r="71" spans="23:106" ht="12.75" customHeight="1" x14ac:dyDescent="0.25"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164" t="s">
        <v>1381</v>
      </c>
      <c r="BP71" s="37"/>
      <c r="BQ71" s="137">
        <f t="shared" si="7"/>
        <v>362915.48355900001</v>
      </c>
      <c r="BR71" s="37"/>
      <c r="BS71" s="165">
        <v>362915483559</v>
      </c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</row>
    <row r="72" spans="23:106" ht="12.75" customHeight="1" x14ac:dyDescent="0.25"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164" t="s">
        <v>1382</v>
      </c>
      <c r="BP72" s="37"/>
      <c r="BQ72" s="203">
        <f>+BQ71/4430</f>
        <v>81.922231051693004</v>
      </c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</row>
    <row r="73" spans="23:106" ht="12.75" customHeight="1" x14ac:dyDescent="0.25"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 t="s">
        <v>1355</v>
      </c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</row>
    <row r="74" spans="23:106" ht="12.75" customHeight="1" x14ac:dyDescent="0.25"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</row>
    <row r="75" spans="23:106" ht="12.75" customHeight="1" x14ac:dyDescent="0.25"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</row>
    <row r="76" spans="23:106" ht="12.75" customHeight="1" x14ac:dyDescent="0.25"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</row>
    <row r="77" spans="23:106" ht="12.75" customHeight="1" x14ac:dyDescent="0.25"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</row>
    <row r="78" spans="23:106" ht="12.75" customHeight="1" x14ac:dyDescent="0.25"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</row>
    <row r="79" spans="23:106" ht="12.75" customHeight="1" x14ac:dyDescent="0.25"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</row>
    <row r="80" spans="23:106" ht="12.75" customHeight="1" x14ac:dyDescent="0.25"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</row>
    <row r="81" spans="23:106" ht="12.75" customHeight="1" x14ac:dyDescent="0.25"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</row>
    <row r="82" spans="23:106" ht="12.75" customHeight="1" x14ac:dyDescent="0.25"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</row>
    <row r="83" spans="23:106" ht="12.75" customHeight="1" x14ac:dyDescent="0.25"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</row>
    <row r="84" spans="23:106" ht="12.75" customHeight="1" x14ac:dyDescent="0.25"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</row>
    <row r="85" spans="23:106" ht="12.75" customHeight="1" x14ac:dyDescent="0.25"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</row>
    <row r="86" spans="23:106" ht="12.75" customHeight="1" x14ac:dyDescent="0.25"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</row>
    <row r="87" spans="23:106" ht="12.75" customHeight="1" x14ac:dyDescent="0.25"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</row>
    <row r="88" spans="23:106" ht="12.75" customHeight="1" x14ac:dyDescent="0.25"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</row>
    <row r="89" spans="23:106" ht="12.75" customHeight="1" x14ac:dyDescent="0.25"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</row>
    <row r="90" spans="23:106" ht="12.75" customHeight="1" x14ac:dyDescent="0.25"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</row>
    <row r="91" spans="23:106" ht="12.75" customHeight="1" x14ac:dyDescent="0.25"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</row>
    <row r="92" spans="23:106" ht="12.75" customHeight="1" x14ac:dyDescent="0.25"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</row>
    <row r="93" spans="23:106" ht="12.75" customHeight="1" x14ac:dyDescent="0.25"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</row>
    <row r="94" spans="23:106" ht="12.75" customHeight="1" x14ac:dyDescent="0.25"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</row>
    <row r="95" spans="23:106" ht="12.75" customHeight="1" x14ac:dyDescent="0.25"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</row>
    <row r="96" spans="23:106" ht="12.75" customHeight="1" x14ac:dyDescent="0.25"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</row>
    <row r="97" spans="23:106" ht="12.75" customHeight="1" x14ac:dyDescent="0.25"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</row>
    <row r="98" spans="23:106" ht="12.75" customHeight="1" x14ac:dyDescent="0.25"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</row>
    <row r="99" spans="23:106" ht="12.75" customHeight="1" x14ac:dyDescent="0.25"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</row>
    <row r="100" spans="23:106" ht="12.75" customHeight="1" x14ac:dyDescent="0.25"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</row>
    <row r="101" spans="23:106" ht="12.75" customHeight="1" x14ac:dyDescent="0.25"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</row>
    <row r="102" spans="23:106" ht="12.75" customHeight="1" x14ac:dyDescent="0.25"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</row>
    <row r="103" spans="23:106" ht="12.75" customHeight="1" x14ac:dyDescent="0.25"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</row>
    <row r="104" spans="23:106" ht="12.75" customHeight="1" x14ac:dyDescent="0.25"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</row>
    <row r="105" spans="23:106" ht="12.75" customHeight="1" x14ac:dyDescent="0.25"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</row>
    <row r="106" spans="23:106" ht="12.75" customHeight="1" x14ac:dyDescent="0.25"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</row>
    <row r="107" spans="23:106" ht="12.75" customHeight="1" x14ac:dyDescent="0.25"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</row>
    <row r="108" spans="23:106" ht="12.75" customHeight="1" x14ac:dyDescent="0.25"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</row>
    <row r="109" spans="23:106" ht="12.75" customHeight="1" x14ac:dyDescent="0.25"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</row>
    <row r="110" spans="23:106" ht="12.75" customHeight="1" x14ac:dyDescent="0.25"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</row>
    <row r="111" spans="23:106" ht="12.75" customHeight="1" x14ac:dyDescent="0.25"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</row>
    <row r="112" spans="23:106" ht="12.75" customHeight="1" x14ac:dyDescent="0.25"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</row>
    <row r="113" spans="23:106" ht="12.75" customHeight="1" x14ac:dyDescent="0.25"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</row>
    <row r="114" spans="23:106" ht="12.75" customHeight="1" x14ac:dyDescent="0.25"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</row>
    <row r="115" spans="23:106" ht="12.75" customHeight="1" x14ac:dyDescent="0.25"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</row>
    <row r="116" spans="23:106" ht="12.75" customHeight="1" x14ac:dyDescent="0.25"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</row>
    <row r="117" spans="23:106" ht="12.75" customHeight="1" x14ac:dyDescent="0.25"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</row>
    <row r="118" spans="23:106" ht="12.75" customHeight="1" x14ac:dyDescent="0.25"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</row>
    <row r="119" spans="23:106" ht="12.75" customHeight="1" x14ac:dyDescent="0.25"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</row>
    <row r="120" spans="23:106" ht="12.75" customHeight="1" x14ac:dyDescent="0.25"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</row>
    <row r="121" spans="23:106" ht="12.75" customHeight="1" x14ac:dyDescent="0.25"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</row>
    <row r="122" spans="23:106" ht="12.75" customHeight="1" x14ac:dyDescent="0.25"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</row>
    <row r="123" spans="23:106" ht="12.75" customHeight="1" x14ac:dyDescent="0.25"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</row>
    <row r="124" spans="23:106" ht="12.75" customHeight="1" x14ac:dyDescent="0.25"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</row>
    <row r="125" spans="23:106" ht="12.75" customHeight="1" x14ac:dyDescent="0.25"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</row>
    <row r="126" spans="23:106" ht="12.75" customHeight="1" x14ac:dyDescent="0.25"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</row>
    <row r="127" spans="23:106" ht="12.75" customHeight="1" x14ac:dyDescent="0.25"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</row>
    <row r="128" spans="23:106" ht="12.75" customHeight="1" x14ac:dyDescent="0.25"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</row>
    <row r="129" spans="23:106" ht="12.75" customHeight="1" x14ac:dyDescent="0.25"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</row>
    <row r="130" spans="23:106" ht="12.75" customHeight="1" x14ac:dyDescent="0.25"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</row>
    <row r="131" spans="23:106" ht="12.75" customHeight="1" x14ac:dyDescent="0.25"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</row>
    <row r="132" spans="23:106" ht="12.75" customHeight="1" x14ac:dyDescent="0.25"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</row>
    <row r="133" spans="23:106" ht="12.75" customHeight="1" x14ac:dyDescent="0.25"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</row>
    <row r="134" spans="23:106" ht="12.75" customHeight="1" x14ac:dyDescent="0.25"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</row>
    <row r="135" spans="23:106" ht="12.75" customHeight="1" x14ac:dyDescent="0.25"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</row>
    <row r="136" spans="23:106" ht="12.75" customHeight="1" x14ac:dyDescent="0.25"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</row>
    <row r="137" spans="23:106" ht="12.75" customHeight="1" x14ac:dyDescent="0.25"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</row>
    <row r="138" spans="23:106" ht="12.75" customHeight="1" x14ac:dyDescent="0.25"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</row>
    <row r="139" spans="23:106" ht="12.75" customHeight="1" x14ac:dyDescent="0.25"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</row>
    <row r="140" spans="23:106" ht="12.75" customHeight="1" x14ac:dyDescent="0.25"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</row>
    <row r="141" spans="23:106" ht="12.75" customHeight="1" x14ac:dyDescent="0.25"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</row>
    <row r="142" spans="23:106" ht="12.75" customHeight="1" x14ac:dyDescent="0.25"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</row>
    <row r="143" spans="23:106" ht="12.75" customHeight="1" x14ac:dyDescent="0.25"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</row>
    <row r="144" spans="23:106" ht="12.75" customHeight="1" x14ac:dyDescent="0.25"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</row>
    <row r="145" spans="23:106" ht="12.75" customHeight="1" x14ac:dyDescent="0.25"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</row>
    <row r="146" spans="23:106" ht="12.75" customHeight="1" x14ac:dyDescent="0.25"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</row>
    <row r="147" spans="23:106" ht="12.75" customHeight="1" x14ac:dyDescent="0.25"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</row>
    <row r="148" spans="23:106" ht="12.75" customHeight="1" x14ac:dyDescent="0.25"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</row>
    <row r="149" spans="23:106" ht="12.75" customHeight="1" x14ac:dyDescent="0.25"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</row>
    <row r="150" spans="23:106" ht="12.75" customHeight="1" x14ac:dyDescent="0.25"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</row>
    <row r="151" spans="23:106" ht="12.75" customHeight="1" x14ac:dyDescent="0.25"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</row>
    <row r="152" spans="23:106" ht="12.75" customHeight="1" x14ac:dyDescent="0.25"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</row>
    <row r="153" spans="23:106" ht="12.75" customHeight="1" x14ac:dyDescent="0.25"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</row>
    <row r="154" spans="23:106" ht="12.75" customHeight="1" x14ac:dyDescent="0.25"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</row>
    <row r="155" spans="23:106" ht="12.75" customHeight="1" x14ac:dyDescent="0.25"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</row>
    <row r="156" spans="23:106" ht="12.75" customHeight="1" x14ac:dyDescent="0.25"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</row>
    <row r="157" spans="23:106" ht="12.75" customHeight="1" x14ac:dyDescent="0.25"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</row>
    <row r="158" spans="23:106" ht="12.75" customHeight="1" x14ac:dyDescent="0.25"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</row>
    <row r="159" spans="23:106" ht="12.75" customHeight="1" x14ac:dyDescent="0.25"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</row>
    <row r="160" spans="23:106" ht="12.75" customHeight="1" x14ac:dyDescent="0.25"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</row>
    <row r="161" spans="23:106" ht="12.75" customHeight="1" x14ac:dyDescent="0.25"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</row>
    <row r="162" spans="23:106" ht="12.75" customHeight="1" x14ac:dyDescent="0.25"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</row>
    <row r="163" spans="23:106" ht="12.75" customHeight="1" x14ac:dyDescent="0.25"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</row>
    <row r="164" spans="23:106" ht="12.75" customHeight="1" x14ac:dyDescent="0.25"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</row>
    <row r="165" spans="23:106" ht="12.75" customHeight="1" x14ac:dyDescent="0.25"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</row>
    <row r="166" spans="23:106" ht="12.75" customHeight="1" x14ac:dyDescent="0.25"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</row>
    <row r="167" spans="23:106" ht="12.75" customHeight="1" x14ac:dyDescent="0.25"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</row>
    <row r="168" spans="23:106" ht="12.75" customHeight="1" x14ac:dyDescent="0.25"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</row>
    <row r="169" spans="23:106" ht="12.75" customHeight="1" x14ac:dyDescent="0.25"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</row>
    <row r="170" spans="23:106" ht="12.75" customHeight="1" x14ac:dyDescent="0.25"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</row>
    <row r="171" spans="23:106" ht="12.75" customHeight="1" x14ac:dyDescent="0.25"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</row>
    <row r="172" spans="23:106" ht="12.75" customHeight="1" x14ac:dyDescent="0.25"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</row>
    <row r="173" spans="23:106" ht="12.75" customHeight="1" x14ac:dyDescent="0.25"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</row>
    <row r="174" spans="23:106" ht="12.75" customHeight="1" x14ac:dyDescent="0.25"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</row>
    <row r="175" spans="23:106" ht="12.75" customHeight="1" x14ac:dyDescent="0.25"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</row>
    <row r="176" spans="23:106" ht="12.75" customHeight="1" x14ac:dyDescent="0.25"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</row>
    <row r="177" spans="23:106" ht="12.75" customHeight="1" x14ac:dyDescent="0.25"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</row>
    <row r="178" spans="23:106" ht="12.75" customHeight="1" x14ac:dyDescent="0.25"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</row>
    <row r="179" spans="23:106" ht="12.75" customHeight="1" x14ac:dyDescent="0.25"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</row>
    <row r="180" spans="23:106" ht="12.75" customHeight="1" x14ac:dyDescent="0.25"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</row>
    <row r="181" spans="23:106" ht="12.75" customHeight="1" x14ac:dyDescent="0.25"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</row>
    <row r="182" spans="23:106" ht="12.75" customHeight="1" x14ac:dyDescent="0.25"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</row>
    <row r="183" spans="23:106" ht="12.75" customHeight="1" x14ac:dyDescent="0.25"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</row>
    <row r="184" spans="23:106" ht="12.75" customHeight="1" x14ac:dyDescent="0.25"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</row>
    <row r="185" spans="23:106" ht="12.75" customHeight="1" x14ac:dyDescent="0.25"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</row>
    <row r="186" spans="23:106" ht="12.75" customHeight="1" x14ac:dyDescent="0.25"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</row>
    <row r="187" spans="23:106" ht="12.75" customHeight="1" x14ac:dyDescent="0.25"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</row>
    <row r="188" spans="23:106" ht="12.75" customHeight="1" x14ac:dyDescent="0.25"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</row>
    <row r="189" spans="23:106" ht="12.75" customHeight="1" x14ac:dyDescent="0.25"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</row>
    <row r="190" spans="23:106" ht="12.75" customHeight="1" x14ac:dyDescent="0.25"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</row>
    <row r="191" spans="23:106" ht="12.75" customHeight="1" x14ac:dyDescent="0.25"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</row>
    <row r="192" spans="23:106" ht="12.75" customHeight="1" x14ac:dyDescent="0.25"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</row>
    <row r="193" spans="23:106" ht="12.75" customHeight="1" x14ac:dyDescent="0.25"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</row>
    <row r="194" spans="23:106" ht="12.75" customHeight="1" x14ac:dyDescent="0.25"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</row>
    <row r="195" spans="23:106" ht="12.75" customHeight="1" x14ac:dyDescent="0.25"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</row>
    <row r="196" spans="23:106" ht="12.75" customHeight="1" x14ac:dyDescent="0.25"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</row>
    <row r="197" spans="23:106" ht="12.75" customHeight="1" x14ac:dyDescent="0.25"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</row>
    <row r="198" spans="23:106" ht="12.75" customHeight="1" x14ac:dyDescent="0.25"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</row>
    <row r="199" spans="23:106" ht="12.75" customHeight="1" x14ac:dyDescent="0.25"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</row>
    <row r="200" spans="23:106" ht="12.75" customHeight="1" x14ac:dyDescent="0.25"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</row>
    <row r="201" spans="23:106" ht="12.75" customHeight="1" x14ac:dyDescent="0.25"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</row>
    <row r="202" spans="23:106" ht="12.75" customHeight="1" x14ac:dyDescent="0.25"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</row>
    <row r="203" spans="23:106" ht="12.75" customHeight="1" x14ac:dyDescent="0.25"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</row>
    <row r="204" spans="23:106" ht="12.75" customHeight="1" x14ac:dyDescent="0.25"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</row>
    <row r="205" spans="23:106" ht="12.75" customHeight="1" x14ac:dyDescent="0.25"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</row>
    <row r="206" spans="23:106" ht="12.75" customHeight="1" x14ac:dyDescent="0.25"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</row>
    <row r="207" spans="23:106" ht="12.75" customHeight="1" x14ac:dyDescent="0.25"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</row>
    <row r="208" spans="23:106" ht="12.75" customHeight="1" x14ac:dyDescent="0.25"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</row>
    <row r="209" spans="23:106" ht="12.75" customHeight="1" x14ac:dyDescent="0.25"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</row>
    <row r="210" spans="23:106" ht="12.75" customHeight="1" x14ac:dyDescent="0.25"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</row>
    <row r="211" spans="23:106" ht="12.75" customHeight="1" x14ac:dyDescent="0.25"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</row>
    <row r="212" spans="23:106" ht="12.75" customHeight="1" x14ac:dyDescent="0.25"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</row>
    <row r="213" spans="23:106" ht="12.75" customHeight="1" x14ac:dyDescent="0.25"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</row>
    <row r="214" spans="23:106" ht="12.75" customHeight="1" x14ac:dyDescent="0.25"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</row>
    <row r="215" spans="23:106" ht="12.75" customHeight="1" x14ac:dyDescent="0.25"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</row>
    <row r="216" spans="23:106" ht="12.75" customHeight="1" x14ac:dyDescent="0.25"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</row>
    <row r="217" spans="23:106" ht="12.75" customHeight="1" x14ac:dyDescent="0.25"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</row>
    <row r="218" spans="23:106" ht="12.75" customHeight="1" x14ac:dyDescent="0.25"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</row>
    <row r="219" spans="23:106" ht="12.75" customHeight="1" x14ac:dyDescent="0.25"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</row>
    <row r="220" spans="23:106" ht="12.75" customHeight="1" x14ac:dyDescent="0.25"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</row>
    <row r="221" spans="23:106" ht="12.75" customHeight="1" x14ac:dyDescent="0.25"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</row>
    <row r="222" spans="23:106" ht="12.75" customHeight="1" x14ac:dyDescent="0.25"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</row>
    <row r="223" spans="23:106" ht="12.75" customHeight="1" x14ac:dyDescent="0.25"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</row>
    <row r="224" spans="23:106" ht="12.75" customHeight="1" x14ac:dyDescent="0.25"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</row>
    <row r="225" spans="23:106" ht="12.75" customHeight="1" x14ac:dyDescent="0.25"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</row>
    <row r="226" spans="23:106" ht="12.75" customHeight="1" x14ac:dyDescent="0.25"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</row>
    <row r="227" spans="23:106" ht="12.75" customHeight="1" x14ac:dyDescent="0.25"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</row>
    <row r="228" spans="23:106" ht="12.75" customHeight="1" x14ac:dyDescent="0.25"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</row>
    <row r="229" spans="23:106" ht="12.75" customHeight="1" x14ac:dyDescent="0.25"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</row>
    <row r="230" spans="23:106" ht="12.75" customHeight="1" x14ac:dyDescent="0.25"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</row>
    <row r="231" spans="23:106" ht="12.75" customHeight="1" x14ac:dyDescent="0.25"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</row>
    <row r="232" spans="23:106" ht="12.75" customHeight="1" x14ac:dyDescent="0.25"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</row>
    <row r="233" spans="23:106" ht="12.75" customHeight="1" x14ac:dyDescent="0.25"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</row>
    <row r="234" spans="23:106" ht="12.75" customHeight="1" x14ac:dyDescent="0.25"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</row>
    <row r="235" spans="23:106" ht="12.75" customHeight="1" x14ac:dyDescent="0.25"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</row>
    <row r="236" spans="23:106" ht="12.75" customHeight="1" x14ac:dyDescent="0.25"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</row>
    <row r="237" spans="23:106" ht="12.75" customHeight="1" x14ac:dyDescent="0.25"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</row>
    <row r="238" spans="23:106" ht="12.75" customHeight="1" x14ac:dyDescent="0.25"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</row>
    <row r="239" spans="23:106" ht="12.75" customHeight="1" x14ac:dyDescent="0.25"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</row>
    <row r="240" spans="23:106" ht="12.75" customHeight="1" x14ac:dyDescent="0.25"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</row>
    <row r="241" spans="23:106" ht="12.75" customHeight="1" x14ac:dyDescent="0.25"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</row>
    <row r="242" spans="23:106" ht="12.75" customHeight="1" x14ac:dyDescent="0.25"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</row>
    <row r="243" spans="23:106" ht="12.75" customHeight="1" x14ac:dyDescent="0.25"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</row>
    <row r="244" spans="23:106" ht="12.75" customHeight="1" x14ac:dyDescent="0.25"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  <c r="CE244" s="37"/>
      <c r="CF244" s="37"/>
      <c r="CG244" s="37"/>
      <c r="CH244" s="37"/>
      <c r="CI244" s="37"/>
      <c r="CJ244" s="37"/>
      <c r="CK244" s="37"/>
      <c r="CL244" s="37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</row>
    <row r="245" spans="23:106" ht="12.75" customHeight="1" x14ac:dyDescent="0.25"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</row>
    <row r="246" spans="23:106" ht="12.75" customHeight="1" x14ac:dyDescent="0.25"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</row>
    <row r="247" spans="23:106" ht="12.75" customHeight="1" x14ac:dyDescent="0.25"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</row>
    <row r="248" spans="23:106" ht="12.75" customHeight="1" x14ac:dyDescent="0.25"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</row>
    <row r="249" spans="23:106" ht="12.75" customHeight="1" x14ac:dyDescent="0.25"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</row>
    <row r="250" spans="23:106" ht="12.75" customHeight="1" x14ac:dyDescent="0.25"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</row>
    <row r="251" spans="23:106" ht="12.75" customHeight="1" x14ac:dyDescent="0.25"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</row>
    <row r="252" spans="23:106" ht="12.75" customHeight="1" x14ac:dyDescent="0.25"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37"/>
      <c r="CI252" s="37"/>
      <c r="CJ252" s="37"/>
      <c r="CK252" s="37"/>
      <c r="CL252" s="37"/>
      <c r="CM252" s="37"/>
      <c r="CN252" s="37"/>
      <c r="CO252" s="37"/>
      <c r="CP252" s="37"/>
      <c r="CQ252" s="37"/>
      <c r="CR252" s="37"/>
      <c r="CS252" s="37"/>
      <c r="CT252" s="37"/>
      <c r="CU252" s="37"/>
      <c r="CV252" s="37"/>
      <c r="CW252" s="37"/>
      <c r="CX252" s="37"/>
      <c r="CY252" s="37"/>
      <c r="CZ252" s="37"/>
      <c r="DA252" s="37"/>
      <c r="DB252" s="37"/>
    </row>
    <row r="253" spans="23:106" ht="12.75" customHeight="1" x14ac:dyDescent="0.25"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  <c r="CF253" s="37"/>
      <c r="CG253" s="37"/>
      <c r="CH253" s="37"/>
      <c r="CI253" s="37"/>
      <c r="CJ253" s="37"/>
      <c r="CK253" s="37"/>
      <c r="CL253" s="37"/>
      <c r="CM253" s="37"/>
      <c r="CN253" s="37"/>
      <c r="CO253" s="37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</row>
    <row r="254" spans="23:106" ht="12.75" customHeight="1" x14ac:dyDescent="0.25"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  <c r="CE254" s="37"/>
      <c r="CF254" s="37"/>
      <c r="CG254" s="37"/>
      <c r="CH254" s="37"/>
      <c r="CI254" s="37"/>
      <c r="CJ254" s="37"/>
      <c r="CK254" s="37"/>
      <c r="CL254" s="37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37"/>
    </row>
    <row r="255" spans="23:106" ht="12.75" customHeight="1" x14ac:dyDescent="0.25"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  <c r="CE255" s="37"/>
      <c r="CF255" s="37"/>
      <c r="CG255" s="37"/>
      <c r="CH255" s="37"/>
      <c r="CI255" s="37"/>
      <c r="CJ255" s="37"/>
      <c r="CK255" s="37"/>
      <c r="CL255" s="37"/>
      <c r="CM255" s="37"/>
      <c r="CN255" s="37"/>
      <c r="CO255" s="37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</row>
    <row r="256" spans="23:106" ht="12.75" customHeight="1" x14ac:dyDescent="0.25"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  <c r="CE256" s="37"/>
      <c r="CF256" s="37"/>
      <c r="CG256" s="37"/>
      <c r="CH256" s="37"/>
      <c r="CI256" s="37"/>
      <c r="CJ256" s="37"/>
      <c r="CK256" s="37"/>
      <c r="CL256" s="37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37"/>
    </row>
    <row r="257" spans="23:106" ht="12.75" customHeight="1" x14ac:dyDescent="0.25"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  <c r="CE257" s="37"/>
      <c r="CF257" s="37"/>
      <c r="CG257" s="37"/>
      <c r="CH257" s="37"/>
      <c r="CI257" s="37"/>
      <c r="CJ257" s="37"/>
      <c r="CK257" s="37"/>
      <c r="CL257" s="37"/>
      <c r="CM257" s="37"/>
      <c r="CN257" s="37"/>
      <c r="CO257" s="37"/>
      <c r="CP257" s="37"/>
      <c r="CQ257" s="37"/>
      <c r="CR257" s="37"/>
      <c r="CS257" s="37"/>
      <c r="CT257" s="37"/>
      <c r="CU257" s="37"/>
      <c r="CV257" s="37"/>
      <c r="CW257" s="37"/>
      <c r="CX257" s="37"/>
      <c r="CY257" s="37"/>
      <c r="CZ257" s="37"/>
      <c r="DA257" s="37"/>
      <c r="DB257" s="37"/>
    </row>
    <row r="258" spans="23:106" ht="12.75" customHeight="1" x14ac:dyDescent="0.25"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  <c r="CE258" s="37"/>
      <c r="CF258" s="37"/>
      <c r="CG258" s="37"/>
      <c r="CH258" s="37"/>
      <c r="CI258" s="37"/>
      <c r="CJ258" s="37"/>
      <c r="CK258" s="37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</row>
    <row r="259" spans="23:106" ht="12.75" customHeight="1" x14ac:dyDescent="0.25"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  <c r="CE259" s="37"/>
      <c r="CF259" s="37"/>
      <c r="CG259" s="37"/>
      <c r="CH259" s="37"/>
      <c r="CI259" s="37"/>
      <c r="CJ259" s="37"/>
      <c r="CK259" s="37"/>
      <c r="CL259" s="37"/>
      <c r="CM259" s="37"/>
      <c r="CN259" s="37"/>
      <c r="CO259" s="37"/>
      <c r="CP259" s="37"/>
      <c r="CQ259" s="37"/>
      <c r="CR259" s="37"/>
      <c r="CS259" s="37"/>
      <c r="CT259" s="37"/>
      <c r="CU259" s="37"/>
      <c r="CV259" s="37"/>
      <c r="CW259" s="37"/>
      <c r="CX259" s="37"/>
      <c r="CY259" s="37"/>
      <c r="CZ259" s="37"/>
      <c r="DA259" s="37"/>
      <c r="DB259" s="37"/>
    </row>
    <row r="260" spans="23:106" ht="12.75" customHeight="1" x14ac:dyDescent="0.25"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  <c r="CE260" s="37"/>
      <c r="CF260" s="37"/>
      <c r="CG260" s="37"/>
      <c r="CH260" s="37"/>
      <c r="CI260" s="37"/>
      <c r="CJ260" s="37"/>
      <c r="CK260" s="37"/>
      <c r="CL260" s="37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</row>
    <row r="261" spans="23:106" ht="12.75" customHeight="1" x14ac:dyDescent="0.25"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  <c r="CE261" s="37"/>
      <c r="CF261" s="37"/>
      <c r="CG261" s="37"/>
      <c r="CH261" s="37"/>
      <c r="CI261" s="37"/>
      <c r="CJ261" s="37"/>
      <c r="CK261" s="37"/>
      <c r="CL261" s="37"/>
      <c r="CM261" s="37"/>
      <c r="CN261" s="37"/>
      <c r="CO261" s="37"/>
      <c r="CP261" s="37"/>
      <c r="CQ261" s="37"/>
      <c r="CR261" s="37"/>
      <c r="CS261" s="37"/>
      <c r="CT261" s="37"/>
      <c r="CU261" s="37"/>
      <c r="CV261" s="37"/>
      <c r="CW261" s="37"/>
      <c r="CX261" s="37"/>
      <c r="CY261" s="37"/>
      <c r="CZ261" s="37"/>
      <c r="DA261" s="37"/>
      <c r="DB261" s="37"/>
    </row>
    <row r="262" spans="23:106" ht="12.75" customHeight="1" x14ac:dyDescent="0.25"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  <c r="CE262" s="37"/>
      <c r="CF262" s="37"/>
      <c r="CG262" s="37"/>
      <c r="CH262" s="37"/>
      <c r="CI262" s="37"/>
      <c r="CJ262" s="37"/>
      <c r="CK262" s="37"/>
      <c r="CL262" s="37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37"/>
    </row>
    <row r="263" spans="23:106" ht="12.75" customHeight="1" x14ac:dyDescent="0.25"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  <c r="CF263" s="37"/>
      <c r="CG263" s="37"/>
      <c r="CH263" s="37"/>
      <c r="CI263" s="37"/>
      <c r="CJ263" s="37"/>
      <c r="CK263" s="37"/>
      <c r="CL263" s="37"/>
      <c r="CM263" s="37"/>
      <c r="CN263" s="37"/>
      <c r="CO263" s="37"/>
      <c r="CP263" s="37"/>
      <c r="CQ263" s="37"/>
      <c r="CR263" s="37"/>
      <c r="CS263" s="37"/>
      <c r="CT263" s="37"/>
      <c r="CU263" s="37"/>
      <c r="CV263" s="37"/>
      <c r="CW263" s="37"/>
      <c r="CX263" s="37"/>
      <c r="CY263" s="37"/>
      <c r="CZ263" s="37"/>
      <c r="DA263" s="37"/>
      <c r="DB263" s="37"/>
    </row>
    <row r="264" spans="23:106" ht="12.75" customHeight="1" x14ac:dyDescent="0.25"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  <c r="CE264" s="37"/>
      <c r="CF264" s="37"/>
      <c r="CG264" s="37"/>
      <c r="CH264" s="37"/>
      <c r="CI264" s="37"/>
      <c r="CJ264" s="37"/>
      <c r="CK264" s="37"/>
      <c r="CL264" s="37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37"/>
    </row>
    <row r="265" spans="23:106" ht="12.75" customHeight="1" x14ac:dyDescent="0.25"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37"/>
      <c r="CD265" s="37"/>
      <c r="CE265" s="37"/>
      <c r="CF265" s="37"/>
      <c r="CG265" s="37"/>
      <c r="CH265" s="37"/>
      <c r="CI265" s="37"/>
      <c r="CJ265" s="37"/>
      <c r="CK265" s="37"/>
      <c r="CL265" s="37"/>
      <c r="CM265" s="37"/>
      <c r="CN265" s="37"/>
      <c r="CO265" s="37"/>
      <c r="CP265" s="37"/>
      <c r="CQ265" s="37"/>
      <c r="CR265" s="37"/>
      <c r="CS265" s="37"/>
      <c r="CT265" s="37"/>
      <c r="CU265" s="37"/>
      <c r="CV265" s="37"/>
      <c r="CW265" s="37"/>
      <c r="CX265" s="37"/>
      <c r="CY265" s="37"/>
      <c r="CZ265" s="37"/>
      <c r="DA265" s="37"/>
      <c r="DB265" s="37"/>
    </row>
    <row r="266" spans="23:106" ht="12.75" customHeight="1" x14ac:dyDescent="0.25"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37"/>
      <c r="CD266" s="37"/>
      <c r="CE266" s="37"/>
      <c r="CF266" s="37"/>
      <c r="CG266" s="37"/>
      <c r="CH266" s="37"/>
      <c r="CI266" s="37"/>
      <c r="CJ266" s="37"/>
      <c r="CK266" s="37"/>
      <c r="CL266" s="37"/>
      <c r="CM266" s="37"/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37"/>
    </row>
    <row r="267" spans="23:106" ht="12.75" customHeight="1" x14ac:dyDescent="0.25"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  <c r="CE267" s="37"/>
      <c r="CF267" s="37"/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37"/>
      <c r="CX267" s="37"/>
      <c r="CY267" s="37"/>
      <c r="CZ267" s="37"/>
      <c r="DA267" s="37"/>
      <c r="DB267" s="37"/>
    </row>
    <row r="268" spans="23:106" ht="12.75" customHeight="1" x14ac:dyDescent="0.25"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  <c r="CE268" s="37"/>
      <c r="CF268" s="37"/>
      <c r="CG268" s="37"/>
      <c r="CH268" s="37"/>
      <c r="CI268" s="37"/>
      <c r="CJ268" s="37"/>
      <c r="CK268" s="37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37"/>
      <c r="CX268" s="37"/>
      <c r="CY268" s="37"/>
      <c r="CZ268" s="37"/>
      <c r="DA268" s="37"/>
      <c r="DB268" s="37"/>
    </row>
    <row r="269" spans="23:106" ht="12.75" customHeight="1" x14ac:dyDescent="0.25"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7"/>
      <c r="CX269" s="37"/>
      <c r="CY269" s="37"/>
      <c r="CZ269" s="37"/>
      <c r="DA269" s="37"/>
      <c r="DB269" s="37"/>
    </row>
    <row r="270" spans="23:106" ht="12.75" customHeight="1" x14ac:dyDescent="0.25"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37"/>
      <c r="CD270" s="37"/>
      <c r="CE270" s="37"/>
      <c r="CF270" s="37"/>
      <c r="CG270" s="37"/>
      <c r="CH270" s="37"/>
      <c r="CI270" s="37"/>
      <c r="CJ270" s="37"/>
      <c r="CK270" s="37"/>
      <c r="CL270" s="37"/>
      <c r="CM270" s="37"/>
      <c r="CN270" s="37"/>
      <c r="CO270" s="37"/>
      <c r="CP270" s="37"/>
      <c r="CQ270" s="37"/>
      <c r="CR270" s="37"/>
      <c r="CS270" s="37"/>
      <c r="CT270" s="37"/>
      <c r="CU270" s="37"/>
      <c r="CV270" s="37"/>
      <c r="CW270" s="37"/>
      <c r="CX270" s="37"/>
      <c r="CY270" s="37"/>
      <c r="CZ270" s="37"/>
      <c r="DA270" s="37"/>
      <c r="DB270" s="37"/>
    </row>
    <row r="271" spans="23:106" ht="12.75" customHeight="1" x14ac:dyDescent="0.25"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  <c r="CE271" s="37"/>
      <c r="CF271" s="37"/>
      <c r="CG271" s="37"/>
      <c r="CH271" s="37"/>
      <c r="CI271" s="37"/>
      <c r="CJ271" s="37"/>
      <c r="CK271" s="37"/>
      <c r="CL271" s="37"/>
      <c r="CM271" s="37"/>
      <c r="CN271" s="37"/>
      <c r="CO271" s="37"/>
      <c r="CP271" s="37"/>
      <c r="CQ271" s="37"/>
      <c r="CR271" s="37"/>
      <c r="CS271" s="37"/>
      <c r="CT271" s="37"/>
      <c r="CU271" s="37"/>
      <c r="CV271" s="37"/>
      <c r="CW271" s="37"/>
      <c r="CX271" s="37"/>
      <c r="CY271" s="37"/>
      <c r="CZ271" s="37"/>
      <c r="DA271" s="37"/>
      <c r="DB271" s="37"/>
    </row>
    <row r="272" spans="23:106" ht="12.75" customHeight="1" x14ac:dyDescent="0.25"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37"/>
      <c r="CT272" s="37"/>
      <c r="CU272" s="37"/>
      <c r="CV272" s="37"/>
      <c r="CW272" s="37"/>
      <c r="CX272" s="37"/>
      <c r="CY272" s="37"/>
      <c r="CZ272" s="37"/>
      <c r="DA272" s="37"/>
      <c r="DB272" s="37"/>
    </row>
    <row r="273" spans="23:106" ht="12.75" customHeight="1" x14ac:dyDescent="0.25"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37"/>
      <c r="CD273" s="37"/>
      <c r="CE273" s="37"/>
      <c r="CF273" s="37"/>
      <c r="CG273" s="37"/>
      <c r="CH273" s="37"/>
      <c r="CI273" s="37"/>
      <c r="CJ273" s="37"/>
      <c r="CK273" s="37"/>
      <c r="CL273" s="37"/>
      <c r="CM273" s="37"/>
      <c r="CN273" s="37"/>
      <c r="CO273" s="37"/>
      <c r="CP273" s="37"/>
      <c r="CQ273" s="37"/>
      <c r="CR273" s="37"/>
      <c r="CS273" s="37"/>
      <c r="CT273" s="37"/>
      <c r="CU273" s="37"/>
      <c r="CV273" s="37"/>
      <c r="CW273" s="37"/>
      <c r="CX273" s="37"/>
      <c r="CY273" s="37"/>
      <c r="CZ273" s="37"/>
      <c r="DA273" s="37"/>
      <c r="DB273" s="37"/>
    </row>
    <row r="274" spans="23:106" ht="12.75" customHeight="1" x14ac:dyDescent="0.25"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  <c r="CE274" s="37"/>
      <c r="CF274" s="37"/>
      <c r="CG274" s="37"/>
      <c r="CH274" s="37"/>
      <c r="CI274" s="37"/>
      <c r="CJ274" s="37"/>
      <c r="CK274" s="37"/>
      <c r="CL274" s="37"/>
      <c r="CM274" s="37"/>
      <c r="CN274" s="37"/>
      <c r="CO274" s="37"/>
      <c r="CP274" s="37"/>
      <c r="CQ274" s="37"/>
      <c r="CR274" s="37"/>
      <c r="CS274" s="37"/>
      <c r="CT274" s="37"/>
      <c r="CU274" s="37"/>
      <c r="CV274" s="37"/>
      <c r="CW274" s="37"/>
      <c r="CX274" s="37"/>
      <c r="CY274" s="37"/>
      <c r="CZ274" s="37"/>
      <c r="DA274" s="37"/>
      <c r="DB274" s="37"/>
    </row>
    <row r="275" spans="23:106" ht="12.75" customHeight="1" x14ac:dyDescent="0.25"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37"/>
      <c r="CD275" s="37"/>
      <c r="CE275" s="37"/>
      <c r="CF275" s="37"/>
      <c r="CG275" s="37"/>
      <c r="CH275" s="37"/>
      <c r="CI275" s="37"/>
      <c r="CJ275" s="37"/>
      <c r="CK275" s="37"/>
      <c r="CL275" s="37"/>
      <c r="CM275" s="37"/>
      <c r="CN275" s="37"/>
      <c r="CO275" s="37"/>
      <c r="CP275" s="37"/>
      <c r="CQ275" s="37"/>
      <c r="CR275" s="37"/>
      <c r="CS275" s="37"/>
      <c r="CT275" s="37"/>
      <c r="CU275" s="37"/>
      <c r="CV275" s="37"/>
      <c r="CW275" s="37"/>
      <c r="CX275" s="37"/>
      <c r="CY275" s="37"/>
      <c r="CZ275" s="37"/>
      <c r="DA275" s="37"/>
      <c r="DB275" s="37"/>
    </row>
    <row r="276" spans="23:106" ht="12.75" customHeight="1" x14ac:dyDescent="0.25"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37"/>
      <c r="CD276" s="37"/>
      <c r="CE276" s="37"/>
      <c r="CF276" s="37"/>
      <c r="CG276" s="37"/>
      <c r="CH276" s="37"/>
      <c r="CI276" s="37"/>
      <c r="CJ276" s="37"/>
      <c r="CK276" s="37"/>
      <c r="CL276" s="37"/>
      <c r="CM276" s="37"/>
      <c r="CN276" s="37"/>
      <c r="CO276" s="37"/>
      <c r="CP276" s="37"/>
      <c r="CQ276" s="37"/>
      <c r="CR276" s="37"/>
      <c r="CS276" s="37"/>
      <c r="CT276" s="37"/>
      <c r="CU276" s="37"/>
      <c r="CV276" s="37"/>
      <c r="CW276" s="37"/>
      <c r="CX276" s="37"/>
      <c r="CY276" s="37"/>
      <c r="CZ276" s="37"/>
      <c r="DA276" s="37"/>
      <c r="DB276" s="37"/>
    </row>
    <row r="277" spans="23:106" ht="12.75" customHeight="1" x14ac:dyDescent="0.25"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37"/>
      <c r="CD277" s="37"/>
      <c r="CE277" s="37"/>
      <c r="CF277" s="37"/>
      <c r="CG277" s="37"/>
      <c r="CH277" s="37"/>
      <c r="CI277" s="37"/>
      <c r="CJ277" s="37"/>
      <c r="CK277" s="37"/>
      <c r="CL277" s="37"/>
      <c r="CM277" s="37"/>
      <c r="CN277" s="37"/>
      <c r="CO277" s="37"/>
      <c r="CP277" s="37"/>
      <c r="CQ277" s="37"/>
      <c r="CR277" s="37"/>
      <c r="CS277" s="37"/>
      <c r="CT277" s="37"/>
      <c r="CU277" s="37"/>
      <c r="CV277" s="37"/>
      <c r="CW277" s="37"/>
      <c r="CX277" s="37"/>
      <c r="CY277" s="37"/>
      <c r="CZ277" s="37"/>
      <c r="DA277" s="37"/>
      <c r="DB277" s="37"/>
    </row>
    <row r="278" spans="23:106" ht="12.75" customHeight="1" x14ac:dyDescent="0.25"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/>
      <c r="CB278" s="37"/>
      <c r="CC278" s="37"/>
      <c r="CD278" s="37"/>
      <c r="CE278" s="37"/>
      <c r="CF278" s="37"/>
      <c r="CG278" s="37"/>
      <c r="CH278" s="37"/>
      <c r="CI278" s="37"/>
      <c r="CJ278" s="37"/>
      <c r="CK278" s="37"/>
      <c r="CL278" s="37"/>
      <c r="CM278" s="37"/>
      <c r="CN278" s="37"/>
      <c r="CO278" s="37"/>
      <c r="CP278" s="37"/>
      <c r="CQ278" s="37"/>
      <c r="CR278" s="37"/>
      <c r="CS278" s="37"/>
      <c r="CT278" s="37"/>
      <c r="CU278" s="37"/>
      <c r="CV278" s="37"/>
      <c r="CW278" s="37"/>
      <c r="CX278" s="37"/>
      <c r="CY278" s="37"/>
      <c r="CZ278" s="37"/>
      <c r="DA278" s="37"/>
      <c r="DB278" s="37"/>
    </row>
    <row r="279" spans="23:106" ht="12.75" customHeight="1" x14ac:dyDescent="0.25"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  <c r="CF279" s="37"/>
      <c r="CG279" s="37"/>
      <c r="CH279" s="37"/>
      <c r="CI279" s="37"/>
      <c r="CJ279" s="37"/>
      <c r="CK279" s="37"/>
      <c r="CL279" s="37"/>
      <c r="CM279" s="37"/>
      <c r="CN279" s="37"/>
      <c r="CO279" s="37"/>
      <c r="CP279" s="37"/>
      <c r="CQ279" s="37"/>
      <c r="CR279" s="37"/>
      <c r="CS279" s="37"/>
      <c r="CT279" s="37"/>
      <c r="CU279" s="37"/>
      <c r="CV279" s="37"/>
      <c r="CW279" s="37"/>
      <c r="CX279" s="37"/>
      <c r="CY279" s="37"/>
      <c r="CZ279" s="37"/>
      <c r="DA279" s="37"/>
      <c r="DB279" s="37"/>
    </row>
    <row r="280" spans="23:106" ht="12.75" customHeight="1" x14ac:dyDescent="0.25"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37"/>
      <c r="CD280" s="37"/>
      <c r="CE280" s="37"/>
      <c r="CF280" s="37"/>
      <c r="CG280" s="37"/>
      <c r="CH280" s="37"/>
      <c r="CI280" s="37"/>
      <c r="CJ280" s="37"/>
      <c r="CK280" s="37"/>
      <c r="CL280" s="37"/>
      <c r="CM280" s="37"/>
      <c r="CN280" s="37"/>
      <c r="CO280" s="37"/>
      <c r="CP280" s="37"/>
      <c r="CQ280" s="37"/>
      <c r="CR280" s="37"/>
      <c r="CS280" s="37"/>
      <c r="CT280" s="37"/>
      <c r="CU280" s="37"/>
      <c r="CV280" s="37"/>
      <c r="CW280" s="37"/>
      <c r="CX280" s="37"/>
      <c r="CY280" s="37"/>
      <c r="CZ280" s="37"/>
      <c r="DA280" s="37"/>
      <c r="DB280" s="37"/>
    </row>
    <row r="281" spans="23:106" ht="12.75" customHeight="1" x14ac:dyDescent="0.25"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  <c r="CX281" s="37"/>
      <c r="CY281" s="37"/>
      <c r="CZ281" s="37"/>
      <c r="DA281" s="37"/>
      <c r="DB281" s="37"/>
    </row>
    <row r="282" spans="23:106" ht="12.75" customHeight="1" x14ac:dyDescent="0.25"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37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37"/>
      <c r="CT282" s="37"/>
      <c r="CU282" s="37"/>
      <c r="CV282" s="37"/>
      <c r="CW282" s="37"/>
      <c r="CX282" s="37"/>
      <c r="CY282" s="37"/>
      <c r="CZ282" s="37"/>
      <c r="DA282" s="37"/>
      <c r="DB282" s="37"/>
    </row>
    <row r="283" spans="23:106" ht="12.75" customHeight="1" x14ac:dyDescent="0.25"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37"/>
      <c r="CD283" s="37"/>
      <c r="CE283" s="37"/>
      <c r="CF283" s="37"/>
      <c r="CG283" s="37"/>
      <c r="CH283" s="37"/>
      <c r="CI283" s="37"/>
      <c r="CJ283" s="37"/>
      <c r="CK283" s="37"/>
      <c r="CL283" s="37"/>
      <c r="CM283" s="37"/>
      <c r="CN283" s="37"/>
      <c r="CO283" s="37"/>
      <c r="CP283" s="37"/>
      <c r="CQ283" s="37"/>
      <c r="CR283" s="37"/>
      <c r="CS283" s="37"/>
      <c r="CT283" s="37"/>
      <c r="CU283" s="37"/>
      <c r="CV283" s="37"/>
      <c r="CW283" s="37"/>
      <c r="CX283" s="37"/>
      <c r="CY283" s="37"/>
      <c r="CZ283" s="37"/>
      <c r="DA283" s="37"/>
      <c r="DB283" s="37"/>
    </row>
    <row r="284" spans="23:106" ht="12.75" customHeight="1" x14ac:dyDescent="0.25"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  <c r="CX284" s="37"/>
      <c r="CY284" s="37"/>
      <c r="CZ284" s="37"/>
      <c r="DA284" s="37"/>
      <c r="DB284" s="37"/>
    </row>
    <row r="285" spans="23:106" ht="12.75" customHeight="1" x14ac:dyDescent="0.25"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</row>
    <row r="286" spans="23:106" ht="12.75" customHeight="1" x14ac:dyDescent="0.25"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37"/>
      <c r="CD286" s="37"/>
      <c r="CE286" s="37"/>
      <c r="CF286" s="37"/>
      <c r="CG286" s="37"/>
      <c r="CH286" s="37"/>
      <c r="CI286" s="37"/>
      <c r="CJ286" s="37"/>
      <c r="CK286" s="37"/>
      <c r="CL286" s="37"/>
      <c r="CM286" s="37"/>
      <c r="CN286" s="37"/>
      <c r="CO286" s="37"/>
      <c r="CP286" s="37"/>
      <c r="CQ286" s="37"/>
      <c r="CR286" s="37"/>
      <c r="CS286" s="37"/>
      <c r="CT286" s="37"/>
      <c r="CU286" s="37"/>
      <c r="CV286" s="37"/>
      <c r="CW286" s="37"/>
      <c r="CX286" s="37"/>
      <c r="CY286" s="37"/>
      <c r="CZ286" s="37"/>
      <c r="DA286" s="37"/>
      <c r="DB286" s="37"/>
    </row>
    <row r="287" spans="23:106" ht="12.75" customHeight="1" x14ac:dyDescent="0.25"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37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37"/>
      <c r="CX287" s="37"/>
      <c r="CY287" s="37"/>
      <c r="CZ287" s="37"/>
      <c r="DA287" s="37"/>
      <c r="DB287" s="37"/>
    </row>
    <row r="288" spans="23:106" ht="12.75" customHeight="1" x14ac:dyDescent="0.25"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37"/>
      <c r="CD288" s="37"/>
      <c r="CE288" s="37"/>
      <c r="CF288" s="37"/>
      <c r="CG288" s="37"/>
      <c r="CH288" s="37"/>
      <c r="CI288" s="37"/>
      <c r="CJ288" s="37"/>
      <c r="CK288" s="37"/>
      <c r="CL288" s="37"/>
      <c r="CM288" s="37"/>
      <c r="CN288" s="37"/>
      <c r="CO288" s="37"/>
      <c r="CP288" s="37"/>
      <c r="CQ288" s="37"/>
      <c r="CR288" s="37"/>
      <c r="CS288" s="37"/>
      <c r="CT288" s="37"/>
      <c r="CU288" s="37"/>
      <c r="CV288" s="37"/>
      <c r="CW288" s="37"/>
      <c r="CX288" s="37"/>
      <c r="CY288" s="37"/>
      <c r="CZ288" s="37"/>
      <c r="DA288" s="37"/>
      <c r="DB288" s="37"/>
    </row>
    <row r="289" spans="23:106" ht="12.75" customHeight="1" x14ac:dyDescent="0.25"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37"/>
      <c r="CD289" s="37"/>
      <c r="CE289" s="37"/>
      <c r="CF289" s="37"/>
      <c r="CG289" s="37"/>
      <c r="CH289" s="37"/>
      <c r="CI289" s="37"/>
      <c r="CJ289" s="37"/>
      <c r="CK289" s="37"/>
      <c r="CL289" s="37"/>
      <c r="CM289" s="37"/>
      <c r="CN289" s="37"/>
      <c r="CO289" s="37"/>
      <c r="CP289" s="37"/>
      <c r="CQ289" s="37"/>
      <c r="CR289" s="37"/>
      <c r="CS289" s="37"/>
      <c r="CT289" s="37"/>
      <c r="CU289" s="37"/>
      <c r="CV289" s="37"/>
      <c r="CW289" s="37"/>
      <c r="CX289" s="37"/>
      <c r="CY289" s="37"/>
      <c r="CZ289" s="37"/>
      <c r="DA289" s="37"/>
      <c r="DB289" s="37"/>
    </row>
    <row r="290" spans="23:106" ht="12.75" customHeight="1" x14ac:dyDescent="0.25"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37"/>
      <c r="CD290" s="37"/>
      <c r="CE290" s="37"/>
      <c r="CF290" s="37"/>
      <c r="CG290" s="37"/>
      <c r="CH290" s="37"/>
      <c r="CI290" s="37"/>
      <c r="CJ290" s="37"/>
      <c r="CK290" s="37"/>
      <c r="CL290" s="37"/>
      <c r="CM290" s="37"/>
      <c r="CN290" s="37"/>
      <c r="CO290" s="37"/>
      <c r="CP290" s="37"/>
      <c r="CQ290" s="37"/>
      <c r="CR290" s="37"/>
      <c r="CS290" s="37"/>
      <c r="CT290" s="37"/>
      <c r="CU290" s="37"/>
      <c r="CV290" s="37"/>
      <c r="CW290" s="37"/>
      <c r="CX290" s="37"/>
      <c r="CY290" s="37"/>
      <c r="CZ290" s="37"/>
      <c r="DA290" s="37"/>
      <c r="DB290" s="37"/>
    </row>
    <row r="291" spans="23:106" ht="12.75" customHeight="1" x14ac:dyDescent="0.25"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37"/>
      <c r="CF291" s="37"/>
      <c r="CG291" s="37"/>
      <c r="CH291" s="37"/>
      <c r="CI291" s="37"/>
      <c r="CJ291" s="37"/>
      <c r="CK291" s="37"/>
      <c r="CL291" s="37"/>
      <c r="CM291" s="37"/>
      <c r="CN291" s="37"/>
      <c r="CO291" s="37"/>
      <c r="CP291" s="37"/>
      <c r="CQ291" s="37"/>
      <c r="CR291" s="37"/>
      <c r="CS291" s="37"/>
      <c r="CT291" s="37"/>
      <c r="CU291" s="37"/>
      <c r="CV291" s="37"/>
      <c r="CW291" s="37"/>
      <c r="CX291" s="37"/>
      <c r="CY291" s="37"/>
      <c r="CZ291" s="37"/>
      <c r="DA291" s="37"/>
      <c r="DB291" s="37"/>
    </row>
    <row r="292" spans="23:106" ht="12.75" customHeight="1" x14ac:dyDescent="0.25"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  <c r="CF292" s="37"/>
      <c r="CG292" s="37"/>
      <c r="CH292" s="37"/>
      <c r="CI292" s="37"/>
      <c r="CJ292" s="37"/>
      <c r="CK292" s="37"/>
      <c r="CL292" s="37"/>
      <c r="CM292" s="37"/>
      <c r="CN292" s="37"/>
      <c r="CO292" s="37"/>
      <c r="CP292" s="37"/>
      <c r="CQ292" s="37"/>
      <c r="CR292" s="37"/>
      <c r="CS292" s="37"/>
      <c r="CT292" s="37"/>
      <c r="CU292" s="37"/>
      <c r="CV292" s="37"/>
      <c r="CW292" s="37"/>
      <c r="CX292" s="37"/>
      <c r="CY292" s="37"/>
      <c r="CZ292" s="37"/>
      <c r="DA292" s="37"/>
      <c r="DB292" s="37"/>
    </row>
    <row r="293" spans="23:106" ht="12.75" customHeight="1" x14ac:dyDescent="0.25"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37"/>
      <c r="CD293" s="37"/>
      <c r="CE293" s="37"/>
      <c r="CF293" s="37"/>
      <c r="CG293" s="37"/>
      <c r="CH293" s="37"/>
      <c r="CI293" s="37"/>
      <c r="CJ293" s="37"/>
      <c r="CK293" s="37"/>
      <c r="CL293" s="37"/>
      <c r="CM293" s="37"/>
      <c r="CN293" s="37"/>
      <c r="CO293" s="37"/>
      <c r="CP293" s="37"/>
      <c r="CQ293" s="37"/>
      <c r="CR293" s="37"/>
      <c r="CS293" s="37"/>
      <c r="CT293" s="37"/>
      <c r="CU293" s="37"/>
      <c r="CV293" s="37"/>
      <c r="CW293" s="37"/>
      <c r="CX293" s="37"/>
      <c r="CY293" s="37"/>
      <c r="CZ293" s="37"/>
      <c r="DA293" s="37"/>
      <c r="DB293" s="37"/>
    </row>
    <row r="294" spans="23:106" ht="12.75" customHeight="1" x14ac:dyDescent="0.25"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37"/>
      <c r="CD294" s="37"/>
      <c r="CE294" s="37"/>
      <c r="CF294" s="37"/>
      <c r="CG294" s="37"/>
      <c r="CH294" s="37"/>
      <c r="CI294" s="37"/>
      <c r="CJ294" s="37"/>
      <c r="CK294" s="37"/>
      <c r="CL294" s="37"/>
      <c r="CM294" s="37"/>
      <c r="CN294" s="37"/>
      <c r="CO294" s="37"/>
      <c r="CP294" s="37"/>
      <c r="CQ294" s="37"/>
      <c r="CR294" s="37"/>
      <c r="CS294" s="37"/>
      <c r="CT294" s="37"/>
      <c r="CU294" s="37"/>
      <c r="CV294" s="37"/>
      <c r="CW294" s="37"/>
      <c r="CX294" s="37"/>
      <c r="CY294" s="37"/>
      <c r="CZ294" s="37"/>
      <c r="DA294" s="37"/>
      <c r="DB294" s="37"/>
    </row>
    <row r="295" spans="23:106" ht="12.75" customHeight="1" x14ac:dyDescent="0.25"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  <c r="CD295" s="37"/>
      <c r="CE295" s="37"/>
      <c r="CF295" s="37"/>
      <c r="CG295" s="37"/>
      <c r="CH295" s="37"/>
      <c r="CI295" s="37"/>
      <c r="CJ295" s="37"/>
      <c r="CK295" s="37"/>
      <c r="CL295" s="37"/>
      <c r="CM295" s="37"/>
      <c r="CN295" s="37"/>
      <c r="CO295" s="37"/>
      <c r="CP295" s="37"/>
      <c r="CQ295" s="37"/>
      <c r="CR295" s="37"/>
      <c r="CS295" s="37"/>
      <c r="CT295" s="37"/>
      <c r="CU295" s="37"/>
      <c r="CV295" s="37"/>
      <c r="CW295" s="37"/>
      <c r="CX295" s="37"/>
      <c r="CY295" s="37"/>
      <c r="CZ295" s="37"/>
      <c r="DA295" s="37"/>
      <c r="DB295" s="37"/>
    </row>
    <row r="296" spans="23:106" ht="12.75" customHeight="1" x14ac:dyDescent="0.25"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  <c r="CD296" s="37"/>
      <c r="CE296" s="37"/>
      <c r="CF296" s="37"/>
      <c r="CG296" s="37"/>
      <c r="CH296" s="37"/>
      <c r="CI296" s="37"/>
      <c r="CJ296" s="37"/>
      <c r="CK296" s="37"/>
      <c r="CL296" s="37"/>
      <c r="CM296" s="37"/>
      <c r="CN296" s="37"/>
      <c r="CO296" s="37"/>
      <c r="CP296" s="37"/>
      <c r="CQ296" s="37"/>
      <c r="CR296" s="37"/>
      <c r="CS296" s="37"/>
      <c r="CT296" s="37"/>
      <c r="CU296" s="37"/>
      <c r="CV296" s="37"/>
      <c r="CW296" s="37"/>
      <c r="CX296" s="37"/>
      <c r="CY296" s="37"/>
      <c r="CZ296" s="37"/>
      <c r="DA296" s="37"/>
      <c r="DB296" s="37"/>
    </row>
    <row r="297" spans="23:106" ht="12.75" customHeight="1" x14ac:dyDescent="0.25"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37"/>
      <c r="CT297" s="37"/>
      <c r="CU297" s="37"/>
      <c r="CV297" s="37"/>
      <c r="CW297" s="37"/>
      <c r="CX297" s="37"/>
      <c r="CY297" s="37"/>
      <c r="CZ297" s="37"/>
      <c r="DA297" s="37"/>
      <c r="DB297" s="37"/>
    </row>
    <row r="298" spans="23:106" ht="12.75" customHeight="1" x14ac:dyDescent="0.25"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  <c r="CD298" s="37"/>
      <c r="CE298" s="37"/>
      <c r="CF298" s="37"/>
      <c r="CG298" s="37"/>
      <c r="CH298" s="37"/>
      <c r="CI298" s="37"/>
      <c r="CJ298" s="37"/>
      <c r="CK298" s="37"/>
      <c r="CL298" s="37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37"/>
    </row>
    <row r="299" spans="23:106" ht="12.75" customHeight="1" x14ac:dyDescent="0.25"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</row>
    <row r="300" spans="23:106" ht="12.75" customHeight="1" x14ac:dyDescent="0.25"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  <c r="CD300" s="37"/>
      <c r="CE300" s="37"/>
      <c r="CF300" s="37"/>
      <c r="CG300" s="37"/>
      <c r="CH300" s="37"/>
      <c r="CI300" s="37"/>
      <c r="CJ300" s="37"/>
      <c r="CK300" s="37"/>
      <c r="CL300" s="37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37"/>
    </row>
    <row r="301" spans="23:106" ht="12.75" customHeight="1" x14ac:dyDescent="0.25"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  <c r="CD301" s="37"/>
      <c r="CE301" s="37"/>
      <c r="CF301" s="37"/>
      <c r="CG301" s="37"/>
      <c r="CH301" s="37"/>
      <c r="CI301" s="37"/>
      <c r="CJ301" s="37"/>
      <c r="CK301" s="37"/>
      <c r="CL301" s="37"/>
      <c r="CM301" s="37"/>
      <c r="CN301" s="37"/>
      <c r="CO301" s="37"/>
      <c r="CP301" s="37"/>
      <c r="CQ301" s="37"/>
      <c r="CR301" s="37"/>
      <c r="CS301" s="37"/>
      <c r="CT301" s="37"/>
      <c r="CU301" s="37"/>
      <c r="CV301" s="37"/>
      <c r="CW301" s="37"/>
      <c r="CX301" s="37"/>
      <c r="CY301" s="37"/>
      <c r="CZ301" s="37"/>
      <c r="DA301" s="37"/>
      <c r="DB301" s="37"/>
    </row>
    <row r="302" spans="23:106" ht="12.75" customHeight="1" x14ac:dyDescent="0.25"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37"/>
    </row>
    <row r="303" spans="23:106" ht="12.75" customHeight="1" x14ac:dyDescent="0.25"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  <c r="CF303" s="37"/>
      <c r="CG303" s="37"/>
      <c r="CH303" s="37"/>
      <c r="CI303" s="37"/>
      <c r="CJ303" s="37"/>
      <c r="CK303" s="37"/>
      <c r="CL303" s="37"/>
      <c r="CM303" s="37"/>
      <c r="CN303" s="37"/>
      <c r="CO303" s="37"/>
      <c r="CP303" s="37"/>
      <c r="CQ303" s="37"/>
      <c r="CR303" s="37"/>
      <c r="CS303" s="37"/>
      <c r="CT303" s="37"/>
      <c r="CU303" s="37"/>
      <c r="CV303" s="37"/>
      <c r="CW303" s="37"/>
      <c r="CX303" s="37"/>
      <c r="CY303" s="37"/>
      <c r="CZ303" s="37"/>
      <c r="DA303" s="37"/>
      <c r="DB303" s="37"/>
    </row>
    <row r="304" spans="23:106" ht="12.75" customHeight="1" x14ac:dyDescent="0.25"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  <c r="CD304" s="37"/>
      <c r="CE304" s="37"/>
      <c r="CF304" s="37"/>
      <c r="CG304" s="37"/>
      <c r="CH304" s="37"/>
      <c r="CI304" s="37"/>
      <c r="CJ304" s="37"/>
      <c r="CK304" s="37"/>
      <c r="CL304" s="37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37"/>
    </row>
    <row r="305" spans="23:106" ht="12.75" customHeight="1" x14ac:dyDescent="0.25"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37"/>
      <c r="CD305" s="37"/>
      <c r="CE305" s="37"/>
      <c r="CF305" s="37"/>
      <c r="CG305" s="37"/>
      <c r="CH305" s="37"/>
      <c r="CI305" s="37"/>
      <c r="CJ305" s="37"/>
      <c r="CK305" s="37"/>
      <c r="CL305" s="37"/>
      <c r="CM305" s="37"/>
      <c r="CN305" s="37"/>
      <c r="CO305" s="37"/>
      <c r="CP305" s="37"/>
      <c r="CQ305" s="37"/>
      <c r="CR305" s="37"/>
      <c r="CS305" s="37"/>
      <c r="CT305" s="37"/>
      <c r="CU305" s="37"/>
      <c r="CV305" s="37"/>
      <c r="CW305" s="37"/>
      <c r="CX305" s="37"/>
      <c r="CY305" s="37"/>
      <c r="CZ305" s="37"/>
      <c r="DA305" s="37"/>
      <c r="DB305" s="37"/>
    </row>
    <row r="306" spans="23:106" ht="12.75" customHeight="1" x14ac:dyDescent="0.25"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37"/>
      <c r="CD306" s="37"/>
      <c r="CE306" s="37"/>
      <c r="CF306" s="37"/>
      <c r="CG306" s="37"/>
      <c r="CH306" s="37"/>
      <c r="CI306" s="37"/>
      <c r="CJ306" s="37"/>
      <c r="CK306" s="37"/>
      <c r="CL306" s="37"/>
      <c r="CM306" s="37"/>
      <c r="CN306" s="37"/>
      <c r="CO306" s="37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37"/>
    </row>
    <row r="307" spans="23:106" ht="12.75" customHeight="1" x14ac:dyDescent="0.25"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37"/>
      <c r="CD307" s="37"/>
      <c r="CE307" s="37"/>
      <c r="CF307" s="37"/>
      <c r="CG307" s="37"/>
      <c r="CH307" s="37"/>
      <c r="CI307" s="37"/>
      <c r="CJ307" s="37"/>
      <c r="CK307" s="37"/>
      <c r="CL307" s="37"/>
      <c r="CM307" s="37"/>
      <c r="CN307" s="37"/>
      <c r="CO307" s="37"/>
      <c r="CP307" s="37"/>
      <c r="CQ307" s="37"/>
      <c r="CR307" s="37"/>
      <c r="CS307" s="37"/>
      <c r="CT307" s="37"/>
      <c r="CU307" s="37"/>
      <c r="CV307" s="37"/>
      <c r="CW307" s="37"/>
      <c r="CX307" s="37"/>
      <c r="CY307" s="37"/>
      <c r="CZ307" s="37"/>
      <c r="DA307" s="37"/>
      <c r="DB307" s="37"/>
    </row>
    <row r="308" spans="23:106" ht="12.75" customHeight="1" x14ac:dyDescent="0.25"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37"/>
      <c r="CD308" s="37"/>
      <c r="CE308" s="37"/>
      <c r="CF308" s="37"/>
      <c r="CG308" s="37"/>
      <c r="CH308" s="37"/>
      <c r="CI308" s="37"/>
      <c r="CJ308" s="37"/>
      <c r="CK308" s="37"/>
      <c r="CL308" s="37"/>
      <c r="CM308" s="37"/>
      <c r="CN308" s="37"/>
      <c r="CO308" s="37"/>
      <c r="CP308" s="37"/>
      <c r="CQ308" s="37"/>
      <c r="CR308" s="37"/>
      <c r="CS308" s="37"/>
      <c r="CT308" s="37"/>
      <c r="CU308" s="37"/>
      <c r="CV308" s="37"/>
      <c r="CW308" s="37"/>
      <c r="CX308" s="37"/>
      <c r="CY308" s="37"/>
      <c r="CZ308" s="37"/>
      <c r="DA308" s="37"/>
      <c r="DB308" s="37"/>
    </row>
    <row r="309" spans="23:106" ht="12.75" customHeight="1" x14ac:dyDescent="0.25"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37"/>
      <c r="CD309" s="37"/>
      <c r="CE309" s="37"/>
      <c r="CF309" s="37"/>
      <c r="CG309" s="37"/>
      <c r="CH309" s="37"/>
      <c r="CI309" s="37"/>
      <c r="CJ309" s="37"/>
      <c r="CK309" s="37"/>
      <c r="CL309" s="37"/>
      <c r="CM309" s="37"/>
      <c r="CN309" s="37"/>
      <c r="CO309" s="37"/>
      <c r="CP309" s="37"/>
      <c r="CQ309" s="37"/>
      <c r="CR309" s="37"/>
      <c r="CS309" s="37"/>
      <c r="CT309" s="37"/>
      <c r="CU309" s="37"/>
      <c r="CV309" s="37"/>
      <c r="CW309" s="37"/>
      <c r="CX309" s="37"/>
      <c r="CY309" s="37"/>
      <c r="CZ309" s="37"/>
      <c r="DA309" s="37"/>
      <c r="DB309" s="37"/>
    </row>
    <row r="310" spans="23:106" ht="12.75" customHeight="1" x14ac:dyDescent="0.25"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37"/>
      <c r="CD310" s="37"/>
      <c r="CE310" s="37"/>
      <c r="CF310" s="37"/>
      <c r="CG310" s="37"/>
      <c r="CH310" s="37"/>
      <c r="CI310" s="37"/>
      <c r="CJ310" s="37"/>
      <c r="CK310" s="37"/>
      <c r="CL310" s="37"/>
      <c r="CM310" s="37"/>
      <c r="CN310" s="37"/>
      <c r="CO310" s="37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37"/>
    </row>
    <row r="311" spans="23:106" ht="12.75" customHeight="1" x14ac:dyDescent="0.25"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37"/>
      <c r="CD311" s="37"/>
      <c r="CE311" s="37"/>
      <c r="CF311" s="37"/>
      <c r="CG311" s="37"/>
      <c r="CH311" s="37"/>
      <c r="CI311" s="37"/>
      <c r="CJ311" s="37"/>
      <c r="CK311" s="37"/>
      <c r="CL311" s="37"/>
      <c r="CM311" s="37"/>
      <c r="CN311" s="37"/>
      <c r="CO311" s="37"/>
      <c r="CP311" s="37"/>
      <c r="CQ311" s="37"/>
      <c r="CR311" s="37"/>
      <c r="CS311" s="37"/>
      <c r="CT311" s="37"/>
      <c r="CU311" s="37"/>
      <c r="CV311" s="37"/>
      <c r="CW311" s="37"/>
      <c r="CX311" s="37"/>
      <c r="CY311" s="37"/>
      <c r="CZ311" s="37"/>
      <c r="DA311" s="37"/>
      <c r="DB311" s="37"/>
    </row>
    <row r="312" spans="23:106" ht="12.75" customHeight="1" x14ac:dyDescent="0.25"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  <c r="CD312" s="37"/>
      <c r="CE312" s="37"/>
      <c r="CF312" s="37"/>
      <c r="CG312" s="37"/>
      <c r="CH312" s="37"/>
      <c r="CI312" s="37"/>
      <c r="CJ312" s="37"/>
      <c r="CK312" s="37"/>
      <c r="CL312" s="37"/>
      <c r="CM312" s="37"/>
      <c r="CN312" s="37"/>
      <c r="CO312" s="37"/>
      <c r="CP312" s="37"/>
      <c r="CQ312" s="37"/>
      <c r="CR312" s="37"/>
      <c r="CS312" s="37"/>
      <c r="CT312" s="37"/>
      <c r="CU312" s="37"/>
      <c r="CV312" s="37"/>
      <c r="CW312" s="37"/>
      <c r="CX312" s="37"/>
      <c r="CY312" s="37"/>
      <c r="CZ312" s="37"/>
      <c r="DA312" s="37"/>
      <c r="DB312" s="37"/>
    </row>
    <row r="313" spans="23:106" ht="12.75" customHeight="1" x14ac:dyDescent="0.25"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37"/>
      <c r="CD313" s="37"/>
      <c r="CE313" s="37"/>
      <c r="CF313" s="37"/>
      <c r="CG313" s="37"/>
      <c r="CH313" s="37"/>
      <c r="CI313" s="37"/>
      <c r="CJ313" s="37"/>
      <c r="CK313" s="37"/>
      <c r="CL313" s="37"/>
      <c r="CM313" s="37"/>
      <c r="CN313" s="37"/>
      <c r="CO313" s="37"/>
      <c r="CP313" s="37"/>
      <c r="CQ313" s="37"/>
      <c r="CR313" s="37"/>
      <c r="CS313" s="37"/>
      <c r="CT313" s="37"/>
      <c r="CU313" s="37"/>
      <c r="CV313" s="37"/>
      <c r="CW313" s="37"/>
      <c r="CX313" s="37"/>
      <c r="CY313" s="37"/>
      <c r="CZ313" s="37"/>
      <c r="DA313" s="37"/>
      <c r="DB313" s="37"/>
    </row>
    <row r="314" spans="23:106" ht="12.75" customHeight="1" x14ac:dyDescent="0.25"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37"/>
      <c r="CD314" s="37"/>
      <c r="CE314" s="37"/>
      <c r="CF314" s="37"/>
      <c r="CG314" s="37"/>
      <c r="CH314" s="37"/>
      <c r="CI314" s="37"/>
      <c r="CJ314" s="37"/>
      <c r="CK314" s="37"/>
      <c r="CL314" s="37"/>
      <c r="CM314" s="37"/>
      <c r="CN314" s="37"/>
      <c r="CO314" s="37"/>
      <c r="CP314" s="37"/>
      <c r="CQ314" s="37"/>
      <c r="CR314" s="37"/>
      <c r="CS314" s="37"/>
      <c r="CT314" s="37"/>
      <c r="CU314" s="37"/>
      <c r="CV314" s="37"/>
      <c r="CW314" s="37"/>
      <c r="CX314" s="37"/>
      <c r="CY314" s="37"/>
      <c r="CZ314" s="37"/>
      <c r="DA314" s="37"/>
      <c r="DB314" s="37"/>
    </row>
    <row r="315" spans="23:106" ht="12.75" customHeight="1" x14ac:dyDescent="0.25"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  <c r="CD315" s="37"/>
      <c r="CE315" s="37"/>
      <c r="CF315" s="37"/>
      <c r="CG315" s="37"/>
      <c r="CH315" s="37"/>
      <c r="CI315" s="37"/>
      <c r="CJ315" s="37"/>
      <c r="CK315" s="37"/>
      <c r="CL315" s="37"/>
      <c r="CM315" s="37"/>
      <c r="CN315" s="37"/>
      <c r="CO315" s="37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</row>
    <row r="316" spans="23:106" ht="12.75" customHeight="1" x14ac:dyDescent="0.25"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37"/>
      <c r="CD316" s="37"/>
      <c r="CE316" s="37"/>
      <c r="CF316" s="37"/>
      <c r="CG316" s="37"/>
      <c r="CH316" s="37"/>
      <c r="CI316" s="37"/>
      <c r="CJ316" s="37"/>
      <c r="CK316" s="37"/>
      <c r="CL316" s="37"/>
      <c r="CM316" s="37"/>
      <c r="CN316" s="37"/>
      <c r="CO316" s="37"/>
      <c r="CP316" s="37"/>
      <c r="CQ316" s="37"/>
      <c r="CR316" s="37"/>
      <c r="CS316" s="37"/>
      <c r="CT316" s="37"/>
      <c r="CU316" s="37"/>
      <c r="CV316" s="37"/>
      <c r="CW316" s="37"/>
      <c r="CX316" s="37"/>
      <c r="CY316" s="37"/>
      <c r="CZ316" s="37"/>
      <c r="DA316" s="37"/>
      <c r="DB316" s="37"/>
    </row>
    <row r="317" spans="23:106" ht="12.75" customHeight="1" x14ac:dyDescent="0.25"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  <c r="CD317" s="37"/>
      <c r="CE317" s="37"/>
      <c r="CF317" s="37"/>
      <c r="CG317" s="37"/>
      <c r="CH317" s="37"/>
      <c r="CI317" s="37"/>
      <c r="CJ317" s="37"/>
      <c r="CK317" s="37"/>
      <c r="CL317" s="37"/>
      <c r="CM317" s="37"/>
      <c r="CN317" s="37"/>
      <c r="CO317" s="37"/>
      <c r="CP317" s="37"/>
      <c r="CQ317" s="37"/>
      <c r="CR317" s="37"/>
      <c r="CS317" s="37"/>
      <c r="CT317" s="37"/>
      <c r="CU317" s="37"/>
      <c r="CV317" s="37"/>
      <c r="CW317" s="37"/>
      <c r="CX317" s="37"/>
      <c r="CY317" s="37"/>
      <c r="CZ317" s="37"/>
      <c r="DA317" s="37"/>
      <c r="DB317" s="37"/>
    </row>
    <row r="318" spans="23:106" ht="12.75" customHeight="1" x14ac:dyDescent="0.25"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  <c r="CD318" s="37"/>
      <c r="CE318" s="37"/>
      <c r="CF318" s="37"/>
      <c r="CG318" s="37"/>
      <c r="CH318" s="37"/>
      <c r="CI318" s="37"/>
      <c r="CJ318" s="37"/>
      <c r="CK318" s="37"/>
      <c r="CL318" s="37"/>
      <c r="CM318" s="37"/>
      <c r="CN318" s="37"/>
      <c r="CO318" s="37"/>
      <c r="CP318" s="37"/>
      <c r="CQ318" s="37"/>
      <c r="CR318" s="37"/>
      <c r="CS318" s="37"/>
      <c r="CT318" s="37"/>
      <c r="CU318" s="37"/>
      <c r="CV318" s="37"/>
      <c r="CW318" s="37"/>
      <c r="CX318" s="37"/>
      <c r="CY318" s="37"/>
      <c r="CZ318" s="37"/>
      <c r="DA318" s="37"/>
      <c r="DB318" s="37"/>
    </row>
    <row r="319" spans="23:106" ht="12.75" customHeight="1" x14ac:dyDescent="0.25"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37"/>
      <c r="CD319" s="37"/>
      <c r="CE319" s="37"/>
      <c r="CF319" s="37"/>
      <c r="CG319" s="37"/>
      <c r="CH319" s="37"/>
      <c r="CI319" s="37"/>
      <c r="CJ319" s="37"/>
      <c r="CK319" s="37"/>
      <c r="CL319" s="37"/>
      <c r="CM319" s="37"/>
      <c r="CN319" s="37"/>
      <c r="CO319" s="37"/>
      <c r="CP319" s="37"/>
      <c r="CQ319" s="37"/>
      <c r="CR319" s="37"/>
      <c r="CS319" s="37"/>
      <c r="CT319" s="37"/>
      <c r="CU319" s="37"/>
      <c r="CV319" s="37"/>
      <c r="CW319" s="37"/>
      <c r="CX319" s="37"/>
      <c r="CY319" s="37"/>
      <c r="CZ319" s="37"/>
      <c r="DA319" s="37"/>
      <c r="DB319" s="37"/>
    </row>
    <row r="320" spans="23:106" ht="12.75" customHeight="1" x14ac:dyDescent="0.25"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37"/>
      <c r="CD320" s="37"/>
      <c r="CE320" s="37"/>
      <c r="CF320" s="37"/>
      <c r="CG320" s="37"/>
      <c r="CH320" s="37"/>
      <c r="CI320" s="37"/>
      <c r="CJ320" s="37"/>
      <c r="CK320" s="37"/>
      <c r="CL320" s="37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37"/>
    </row>
    <row r="321" spans="23:106" ht="12.75" customHeight="1" x14ac:dyDescent="0.25"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37"/>
      <c r="CF321" s="37"/>
      <c r="CG321" s="37"/>
      <c r="CH321" s="37"/>
      <c r="CI321" s="37"/>
      <c r="CJ321" s="37"/>
      <c r="CK321" s="37"/>
      <c r="CL321" s="37"/>
      <c r="CM321" s="37"/>
      <c r="CN321" s="37"/>
      <c r="CO321" s="37"/>
      <c r="CP321" s="37"/>
      <c r="CQ321" s="37"/>
      <c r="CR321" s="37"/>
      <c r="CS321" s="37"/>
      <c r="CT321" s="37"/>
      <c r="CU321" s="37"/>
      <c r="CV321" s="37"/>
      <c r="CW321" s="37"/>
      <c r="CX321" s="37"/>
      <c r="CY321" s="37"/>
      <c r="CZ321" s="37"/>
      <c r="DA321" s="37"/>
      <c r="DB321" s="37"/>
    </row>
    <row r="322" spans="23:106" ht="12.75" customHeight="1" x14ac:dyDescent="0.25"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  <c r="CD322" s="37"/>
      <c r="CE322" s="37"/>
      <c r="CF322" s="37"/>
      <c r="CG322" s="37"/>
      <c r="CH322" s="37"/>
      <c r="CI322" s="37"/>
      <c r="CJ322" s="37"/>
      <c r="CK322" s="37"/>
      <c r="CL322" s="37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37"/>
    </row>
    <row r="323" spans="23:106" ht="12.75" customHeight="1" x14ac:dyDescent="0.25"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37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37"/>
      <c r="CV323" s="37"/>
      <c r="CW323" s="37"/>
      <c r="CX323" s="37"/>
      <c r="CY323" s="37"/>
      <c r="CZ323" s="37"/>
      <c r="DA323" s="37"/>
      <c r="DB323" s="37"/>
    </row>
    <row r="324" spans="23:106" ht="12.75" customHeight="1" x14ac:dyDescent="0.25"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37"/>
      <c r="CE324" s="37"/>
      <c r="CF324" s="37"/>
      <c r="CG324" s="37"/>
      <c r="CH324" s="37"/>
      <c r="CI324" s="37"/>
      <c r="CJ324" s="37"/>
      <c r="CK324" s="37"/>
      <c r="CL324" s="37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</row>
    <row r="325" spans="23:106" ht="12.75" customHeight="1" x14ac:dyDescent="0.25"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37"/>
      <c r="CD325" s="37"/>
      <c r="CE325" s="37"/>
      <c r="CF325" s="37"/>
      <c r="CG325" s="37"/>
      <c r="CH325" s="37"/>
      <c r="CI325" s="37"/>
      <c r="CJ325" s="37"/>
      <c r="CK325" s="37"/>
      <c r="CL325" s="37"/>
      <c r="CM325" s="37"/>
      <c r="CN325" s="37"/>
      <c r="CO325" s="37"/>
      <c r="CP325" s="37"/>
      <c r="CQ325" s="37"/>
      <c r="CR325" s="37"/>
      <c r="CS325" s="37"/>
      <c r="CT325" s="37"/>
      <c r="CU325" s="37"/>
      <c r="CV325" s="37"/>
      <c r="CW325" s="37"/>
      <c r="CX325" s="37"/>
      <c r="CY325" s="37"/>
      <c r="CZ325" s="37"/>
      <c r="DA325" s="37"/>
      <c r="DB325" s="37"/>
    </row>
    <row r="326" spans="23:106" ht="12.75" customHeight="1" x14ac:dyDescent="0.25"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37"/>
      <c r="CD326" s="37"/>
      <c r="CE326" s="37"/>
      <c r="CF326" s="37"/>
      <c r="CG326" s="37"/>
      <c r="CH326" s="37"/>
      <c r="CI326" s="37"/>
      <c r="CJ326" s="37"/>
      <c r="CK326" s="37"/>
      <c r="CL326" s="37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37"/>
    </row>
    <row r="327" spans="23:106" ht="12.75" customHeight="1" x14ac:dyDescent="0.25"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37"/>
      <c r="CD327" s="37"/>
      <c r="CE327" s="37"/>
      <c r="CF327" s="37"/>
      <c r="CG327" s="37"/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37"/>
      <c r="CT327" s="37"/>
      <c r="CU327" s="37"/>
      <c r="CV327" s="37"/>
      <c r="CW327" s="37"/>
      <c r="CX327" s="37"/>
      <c r="CY327" s="37"/>
      <c r="CZ327" s="37"/>
      <c r="DA327" s="37"/>
      <c r="DB327" s="37"/>
    </row>
    <row r="328" spans="23:106" ht="12.75" customHeight="1" x14ac:dyDescent="0.25"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37"/>
      <c r="CD328" s="37"/>
      <c r="CE328" s="37"/>
      <c r="CF328" s="37"/>
      <c r="CG328" s="37"/>
      <c r="CH328" s="37"/>
      <c r="CI328" s="37"/>
      <c r="CJ328" s="37"/>
      <c r="CK328" s="37"/>
      <c r="CL328" s="37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37"/>
    </row>
    <row r="329" spans="23:106" ht="12.75" customHeight="1" x14ac:dyDescent="0.25"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37"/>
      <c r="CD329" s="37"/>
      <c r="CE329" s="37"/>
      <c r="CF329" s="37"/>
      <c r="CG329" s="37"/>
      <c r="CH329" s="37"/>
      <c r="CI329" s="37"/>
      <c r="CJ329" s="37"/>
      <c r="CK329" s="37"/>
      <c r="CL329" s="37"/>
      <c r="CM329" s="37"/>
      <c r="CN329" s="37"/>
      <c r="CO329" s="37"/>
      <c r="CP329" s="37"/>
      <c r="CQ329" s="37"/>
      <c r="CR329" s="37"/>
      <c r="CS329" s="37"/>
      <c r="CT329" s="37"/>
      <c r="CU329" s="37"/>
      <c r="CV329" s="37"/>
      <c r="CW329" s="37"/>
      <c r="CX329" s="37"/>
      <c r="CY329" s="37"/>
      <c r="CZ329" s="37"/>
      <c r="DA329" s="37"/>
      <c r="DB329" s="37"/>
    </row>
    <row r="330" spans="23:106" ht="12.75" customHeight="1" x14ac:dyDescent="0.25"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37"/>
      <c r="CD330" s="37"/>
      <c r="CE330" s="37"/>
      <c r="CF330" s="37"/>
      <c r="CG330" s="37"/>
      <c r="CH330" s="37"/>
      <c r="CI330" s="37"/>
      <c r="CJ330" s="37"/>
      <c r="CK330" s="37"/>
      <c r="CL330" s="37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37"/>
    </row>
    <row r="331" spans="23:106" ht="12.75" customHeight="1" x14ac:dyDescent="0.25"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  <c r="CD331" s="37"/>
      <c r="CE331" s="37"/>
      <c r="CF331" s="37"/>
      <c r="CG331" s="37"/>
      <c r="CH331" s="37"/>
      <c r="CI331" s="37"/>
      <c r="CJ331" s="37"/>
      <c r="CK331" s="37"/>
      <c r="CL331" s="37"/>
      <c r="CM331" s="37"/>
      <c r="CN331" s="37"/>
      <c r="CO331" s="37"/>
      <c r="CP331" s="37"/>
      <c r="CQ331" s="37"/>
      <c r="CR331" s="37"/>
      <c r="CS331" s="37"/>
      <c r="CT331" s="37"/>
      <c r="CU331" s="37"/>
      <c r="CV331" s="37"/>
      <c r="CW331" s="37"/>
      <c r="CX331" s="37"/>
      <c r="CY331" s="37"/>
      <c r="CZ331" s="37"/>
      <c r="DA331" s="37"/>
      <c r="DB331" s="37"/>
    </row>
    <row r="332" spans="23:106" ht="12.75" customHeight="1" x14ac:dyDescent="0.25"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37"/>
    </row>
    <row r="333" spans="23:106" ht="12.75" customHeight="1" x14ac:dyDescent="0.25"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37"/>
      <c r="CD333" s="37"/>
      <c r="CE333" s="37"/>
      <c r="CF333" s="37"/>
      <c r="CG333" s="37"/>
      <c r="CH333" s="37"/>
      <c r="CI333" s="37"/>
      <c r="CJ333" s="37"/>
      <c r="CK333" s="37"/>
      <c r="CL333" s="37"/>
      <c r="CM333" s="37"/>
      <c r="CN333" s="37"/>
      <c r="CO333" s="37"/>
      <c r="CP333" s="37"/>
      <c r="CQ333" s="37"/>
      <c r="CR333" s="37"/>
      <c r="CS333" s="37"/>
      <c r="CT333" s="37"/>
      <c r="CU333" s="37"/>
      <c r="CV333" s="37"/>
      <c r="CW333" s="37"/>
      <c r="CX333" s="37"/>
      <c r="CY333" s="37"/>
      <c r="CZ333" s="37"/>
      <c r="DA333" s="37"/>
      <c r="DB333" s="37"/>
    </row>
    <row r="334" spans="23:106" ht="12.75" customHeight="1" x14ac:dyDescent="0.25"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/>
      <c r="BY334" s="37"/>
      <c r="BZ334" s="37"/>
      <c r="CA334" s="37"/>
      <c r="CB334" s="37"/>
      <c r="CC334" s="37"/>
      <c r="CD334" s="37"/>
      <c r="CE334" s="37"/>
      <c r="CF334" s="37"/>
      <c r="CG334" s="37"/>
      <c r="CH334" s="37"/>
      <c r="CI334" s="37"/>
      <c r="CJ334" s="37"/>
      <c r="CK334" s="37"/>
      <c r="CL334" s="37"/>
      <c r="CM334" s="37"/>
      <c r="CN334" s="37"/>
      <c r="CO334" s="37"/>
      <c r="CP334" s="37"/>
      <c r="CQ334" s="37"/>
      <c r="CR334" s="37"/>
      <c r="CS334" s="37"/>
      <c r="CT334" s="37"/>
      <c r="CU334" s="37"/>
      <c r="CV334" s="37"/>
      <c r="CW334" s="37"/>
      <c r="CX334" s="37"/>
      <c r="CY334" s="37"/>
      <c r="CZ334" s="37"/>
      <c r="DA334" s="37"/>
      <c r="DB334" s="37"/>
    </row>
    <row r="335" spans="23:106" ht="12.75" customHeight="1" x14ac:dyDescent="0.25"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37"/>
      <c r="CD335" s="37"/>
      <c r="CE335" s="37"/>
      <c r="CF335" s="37"/>
      <c r="CG335" s="37"/>
      <c r="CH335" s="37"/>
      <c r="CI335" s="37"/>
      <c r="CJ335" s="37"/>
      <c r="CK335" s="37"/>
      <c r="CL335" s="37"/>
      <c r="CM335" s="37"/>
      <c r="CN335" s="37"/>
      <c r="CO335" s="37"/>
      <c r="CP335" s="37"/>
      <c r="CQ335" s="37"/>
      <c r="CR335" s="37"/>
      <c r="CS335" s="37"/>
      <c r="CT335" s="37"/>
      <c r="CU335" s="37"/>
      <c r="CV335" s="37"/>
      <c r="CW335" s="37"/>
      <c r="CX335" s="37"/>
      <c r="CY335" s="37"/>
      <c r="CZ335" s="37"/>
      <c r="DA335" s="37"/>
      <c r="DB335" s="37"/>
    </row>
    <row r="336" spans="23:106" ht="12.75" customHeight="1" x14ac:dyDescent="0.25"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37"/>
      <c r="CD336" s="37"/>
      <c r="CE336" s="37"/>
      <c r="CF336" s="37"/>
      <c r="CG336" s="37"/>
      <c r="CH336" s="37"/>
      <c r="CI336" s="37"/>
      <c r="CJ336" s="37"/>
      <c r="CK336" s="37"/>
      <c r="CL336" s="37"/>
      <c r="CM336" s="37"/>
      <c r="CN336" s="37"/>
      <c r="CO336" s="37"/>
      <c r="CP336" s="37"/>
      <c r="CQ336" s="37"/>
      <c r="CR336" s="37"/>
      <c r="CS336" s="37"/>
      <c r="CT336" s="37"/>
      <c r="CU336" s="37"/>
      <c r="CV336" s="37"/>
      <c r="CW336" s="37"/>
      <c r="CX336" s="37"/>
      <c r="CY336" s="37"/>
      <c r="CZ336" s="37"/>
      <c r="DA336" s="37"/>
      <c r="DB336" s="37"/>
    </row>
    <row r="337" spans="23:106" ht="12.75" customHeight="1" x14ac:dyDescent="0.25"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37"/>
      <c r="CD337" s="37"/>
      <c r="CE337" s="37"/>
      <c r="CF337" s="37"/>
      <c r="CG337" s="37"/>
      <c r="CH337" s="37"/>
      <c r="CI337" s="37"/>
      <c r="CJ337" s="37"/>
      <c r="CK337" s="37"/>
      <c r="CL337" s="37"/>
      <c r="CM337" s="37"/>
      <c r="CN337" s="37"/>
      <c r="CO337" s="37"/>
      <c r="CP337" s="37"/>
      <c r="CQ337" s="37"/>
      <c r="CR337" s="37"/>
      <c r="CS337" s="37"/>
      <c r="CT337" s="37"/>
      <c r="CU337" s="37"/>
      <c r="CV337" s="37"/>
      <c r="CW337" s="37"/>
      <c r="CX337" s="37"/>
      <c r="CY337" s="37"/>
      <c r="CZ337" s="37"/>
      <c r="DA337" s="37"/>
      <c r="DB337" s="37"/>
    </row>
    <row r="338" spans="23:106" ht="12.75" customHeight="1" x14ac:dyDescent="0.25"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37"/>
      <c r="CD338" s="37"/>
      <c r="CE338" s="37"/>
      <c r="CF338" s="37"/>
      <c r="CG338" s="37"/>
      <c r="CH338" s="37"/>
      <c r="CI338" s="37"/>
      <c r="CJ338" s="37"/>
      <c r="CK338" s="37"/>
      <c r="CL338" s="37"/>
      <c r="CM338" s="37"/>
      <c r="CN338" s="37"/>
      <c r="CO338" s="37"/>
      <c r="CP338" s="37"/>
      <c r="CQ338" s="37"/>
      <c r="CR338" s="37"/>
      <c r="CS338" s="37"/>
      <c r="CT338" s="37"/>
      <c r="CU338" s="37"/>
      <c r="CV338" s="37"/>
      <c r="CW338" s="37"/>
      <c r="CX338" s="37"/>
      <c r="CY338" s="37"/>
      <c r="CZ338" s="37"/>
      <c r="DA338" s="37"/>
      <c r="DB338" s="37"/>
    </row>
    <row r="339" spans="23:106" ht="12.75" customHeight="1" x14ac:dyDescent="0.25"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37"/>
      <c r="CD339" s="37"/>
      <c r="CE339" s="37"/>
      <c r="CF339" s="37"/>
      <c r="CG339" s="37"/>
      <c r="CH339" s="37"/>
      <c r="CI339" s="37"/>
      <c r="CJ339" s="37"/>
      <c r="CK339" s="37"/>
      <c r="CL339" s="37"/>
      <c r="CM339" s="37"/>
      <c r="CN339" s="37"/>
      <c r="CO339" s="37"/>
      <c r="CP339" s="37"/>
      <c r="CQ339" s="37"/>
      <c r="CR339" s="37"/>
      <c r="CS339" s="37"/>
      <c r="CT339" s="37"/>
      <c r="CU339" s="37"/>
      <c r="CV339" s="37"/>
      <c r="CW339" s="37"/>
      <c r="CX339" s="37"/>
      <c r="CY339" s="37"/>
      <c r="CZ339" s="37"/>
      <c r="DA339" s="37"/>
      <c r="DB339" s="37"/>
    </row>
    <row r="340" spans="23:106" ht="12.75" customHeight="1" x14ac:dyDescent="0.25"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37"/>
      <c r="CD340" s="37"/>
      <c r="CE340" s="37"/>
      <c r="CF340" s="37"/>
      <c r="CG340" s="37"/>
      <c r="CH340" s="37"/>
      <c r="CI340" s="37"/>
      <c r="CJ340" s="37"/>
      <c r="CK340" s="37"/>
      <c r="CL340" s="37"/>
      <c r="CM340" s="37"/>
      <c r="CN340" s="37"/>
      <c r="CO340" s="37"/>
      <c r="CP340" s="37"/>
      <c r="CQ340" s="37"/>
      <c r="CR340" s="37"/>
      <c r="CS340" s="37"/>
      <c r="CT340" s="37"/>
      <c r="CU340" s="37"/>
      <c r="CV340" s="37"/>
      <c r="CW340" s="37"/>
      <c r="CX340" s="37"/>
      <c r="CY340" s="37"/>
      <c r="CZ340" s="37"/>
      <c r="DA340" s="37"/>
      <c r="DB340" s="37"/>
    </row>
    <row r="341" spans="23:106" ht="12.75" customHeight="1" x14ac:dyDescent="0.25"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  <c r="CD341" s="37"/>
      <c r="CE341" s="37"/>
      <c r="CF341" s="37"/>
      <c r="CG341" s="37"/>
      <c r="CH341" s="37"/>
      <c r="CI341" s="37"/>
      <c r="CJ341" s="37"/>
      <c r="CK341" s="37"/>
      <c r="CL341" s="37"/>
      <c r="CM341" s="37"/>
      <c r="CN341" s="37"/>
      <c r="CO341" s="37"/>
      <c r="CP341" s="37"/>
      <c r="CQ341" s="37"/>
      <c r="CR341" s="37"/>
      <c r="CS341" s="37"/>
      <c r="CT341" s="37"/>
      <c r="CU341" s="37"/>
      <c r="CV341" s="37"/>
      <c r="CW341" s="37"/>
      <c r="CX341" s="37"/>
      <c r="CY341" s="37"/>
      <c r="CZ341" s="37"/>
      <c r="DA341" s="37"/>
      <c r="DB341" s="37"/>
    </row>
    <row r="342" spans="23:106" ht="12.75" customHeight="1" x14ac:dyDescent="0.25"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37"/>
      <c r="CD342" s="37"/>
      <c r="CE342" s="37"/>
      <c r="CF342" s="37"/>
      <c r="CG342" s="37"/>
      <c r="CH342" s="37"/>
      <c r="CI342" s="37"/>
      <c r="CJ342" s="37"/>
      <c r="CK342" s="37"/>
      <c r="CL342" s="37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37"/>
    </row>
    <row r="343" spans="23:106" ht="12.75" customHeight="1" x14ac:dyDescent="0.25"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37"/>
      <c r="CD343" s="37"/>
      <c r="CE343" s="37"/>
      <c r="CF343" s="37"/>
      <c r="CG343" s="37"/>
      <c r="CH343" s="37"/>
      <c r="CI343" s="37"/>
      <c r="CJ343" s="37"/>
      <c r="CK343" s="37"/>
      <c r="CL343" s="37"/>
      <c r="CM343" s="37"/>
      <c r="CN343" s="37"/>
      <c r="CO343" s="37"/>
      <c r="CP343" s="37"/>
      <c r="CQ343" s="37"/>
      <c r="CR343" s="37"/>
      <c r="CS343" s="37"/>
      <c r="CT343" s="37"/>
      <c r="CU343" s="37"/>
      <c r="CV343" s="37"/>
      <c r="CW343" s="37"/>
      <c r="CX343" s="37"/>
      <c r="CY343" s="37"/>
      <c r="CZ343" s="37"/>
      <c r="DA343" s="37"/>
      <c r="DB343" s="37"/>
    </row>
    <row r="344" spans="23:106" ht="12.75" customHeight="1" x14ac:dyDescent="0.25"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37"/>
      <c r="CD344" s="37"/>
      <c r="CE344" s="37"/>
      <c r="CF344" s="37"/>
      <c r="CG344" s="37"/>
      <c r="CH344" s="37"/>
      <c r="CI344" s="37"/>
      <c r="CJ344" s="37"/>
      <c r="CK344" s="37"/>
      <c r="CL344" s="37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37"/>
    </row>
    <row r="345" spans="23:106" ht="12.75" customHeight="1" x14ac:dyDescent="0.25"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37"/>
      <c r="CD345" s="37"/>
      <c r="CE345" s="37"/>
      <c r="CF345" s="37"/>
      <c r="CG345" s="37"/>
      <c r="CH345" s="37"/>
      <c r="CI345" s="37"/>
      <c r="CJ345" s="37"/>
      <c r="CK345" s="37"/>
      <c r="CL345" s="37"/>
      <c r="CM345" s="37"/>
      <c r="CN345" s="37"/>
      <c r="CO345" s="37"/>
      <c r="CP345" s="37"/>
      <c r="CQ345" s="37"/>
      <c r="CR345" s="37"/>
      <c r="CS345" s="37"/>
      <c r="CT345" s="37"/>
      <c r="CU345" s="37"/>
      <c r="CV345" s="37"/>
      <c r="CW345" s="37"/>
      <c r="CX345" s="37"/>
      <c r="CY345" s="37"/>
      <c r="CZ345" s="37"/>
      <c r="DA345" s="37"/>
      <c r="DB345" s="37"/>
    </row>
    <row r="346" spans="23:106" ht="12.75" customHeight="1" x14ac:dyDescent="0.25"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37"/>
      <c r="CD346" s="37"/>
      <c r="CE346" s="37"/>
      <c r="CF346" s="37"/>
      <c r="CG346" s="37"/>
      <c r="CH346" s="37"/>
      <c r="CI346" s="37"/>
      <c r="CJ346" s="37"/>
      <c r="CK346" s="37"/>
      <c r="CL346" s="37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37"/>
    </row>
    <row r="347" spans="23:106" ht="12.75" customHeight="1" x14ac:dyDescent="0.25"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  <c r="CD347" s="37"/>
      <c r="CE347" s="37"/>
      <c r="CF347" s="37"/>
      <c r="CG347" s="37"/>
      <c r="CH347" s="37"/>
      <c r="CI347" s="37"/>
      <c r="CJ347" s="37"/>
      <c r="CK347" s="37"/>
      <c r="CL347" s="37"/>
      <c r="CM347" s="37"/>
      <c r="CN347" s="37"/>
      <c r="CO347" s="37"/>
      <c r="CP347" s="37"/>
      <c r="CQ347" s="37"/>
      <c r="CR347" s="37"/>
      <c r="CS347" s="37"/>
      <c r="CT347" s="37"/>
      <c r="CU347" s="37"/>
      <c r="CV347" s="37"/>
      <c r="CW347" s="37"/>
      <c r="CX347" s="37"/>
      <c r="CY347" s="37"/>
      <c r="CZ347" s="37"/>
      <c r="DA347" s="37"/>
      <c r="DB347" s="37"/>
    </row>
    <row r="348" spans="23:106" ht="12.75" customHeight="1" x14ac:dyDescent="0.25"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37"/>
      <c r="CD348" s="37"/>
      <c r="CE348" s="37"/>
      <c r="CF348" s="37"/>
      <c r="CG348" s="37"/>
      <c r="CH348" s="37"/>
      <c r="CI348" s="37"/>
      <c r="CJ348" s="37"/>
      <c r="CK348" s="37"/>
      <c r="CL348" s="37"/>
      <c r="CM348" s="37"/>
      <c r="CN348" s="37"/>
      <c r="CO348" s="37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37"/>
    </row>
    <row r="349" spans="23:106" ht="12.75" customHeight="1" x14ac:dyDescent="0.25"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37"/>
      <c r="CD349" s="37"/>
      <c r="CE349" s="37"/>
      <c r="CF349" s="37"/>
      <c r="CG349" s="37"/>
      <c r="CH349" s="37"/>
      <c r="CI349" s="37"/>
      <c r="CJ349" s="37"/>
      <c r="CK349" s="37"/>
      <c r="CL349" s="37"/>
      <c r="CM349" s="37"/>
      <c r="CN349" s="37"/>
      <c r="CO349" s="37"/>
      <c r="CP349" s="37"/>
      <c r="CQ349" s="37"/>
      <c r="CR349" s="37"/>
      <c r="CS349" s="37"/>
      <c r="CT349" s="37"/>
      <c r="CU349" s="37"/>
      <c r="CV349" s="37"/>
      <c r="CW349" s="37"/>
      <c r="CX349" s="37"/>
      <c r="CY349" s="37"/>
      <c r="CZ349" s="37"/>
      <c r="DA349" s="37"/>
      <c r="DB349" s="37"/>
    </row>
    <row r="350" spans="23:106" ht="12.75" customHeight="1" x14ac:dyDescent="0.25"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37"/>
      <c r="CD350" s="37"/>
      <c r="CE350" s="37"/>
      <c r="CF350" s="37"/>
      <c r="CG350" s="37"/>
      <c r="CH350" s="37"/>
      <c r="CI350" s="37"/>
      <c r="CJ350" s="37"/>
      <c r="CK350" s="37"/>
      <c r="CL350" s="37"/>
      <c r="CM350" s="37"/>
      <c r="CN350" s="37"/>
      <c r="CO350" s="37"/>
      <c r="CP350" s="37"/>
      <c r="CQ350" s="37"/>
      <c r="CR350" s="37"/>
      <c r="CS350" s="37"/>
      <c r="CT350" s="37"/>
      <c r="CU350" s="37"/>
      <c r="CV350" s="37"/>
      <c r="CW350" s="37"/>
      <c r="CX350" s="37"/>
      <c r="CY350" s="37"/>
      <c r="CZ350" s="37"/>
      <c r="DA350" s="37"/>
      <c r="DB350" s="37"/>
    </row>
    <row r="351" spans="23:106" ht="12.75" customHeight="1" x14ac:dyDescent="0.25"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/>
      <c r="CM351" s="37"/>
      <c r="CN351" s="37"/>
      <c r="CO351" s="37"/>
      <c r="CP351" s="37"/>
      <c r="CQ351" s="37"/>
      <c r="CR351" s="37"/>
      <c r="CS351" s="37"/>
      <c r="CT351" s="37"/>
      <c r="CU351" s="37"/>
      <c r="CV351" s="37"/>
      <c r="CW351" s="37"/>
      <c r="CX351" s="37"/>
      <c r="CY351" s="37"/>
      <c r="CZ351" s="37"/>
      <c r="DA351" s="37"/>
      <c r="DB351" s="37"/>
    </row>
    <row r="352" spans="23:106" ht="12.75" customHeight="1" x14ac:dyDescent="0.25"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  <c r="CD352" s="37"/>
      <c r="CE352" s="37"/>
      <c r="CF352" s="37"/>
      <c r="CG352" s="37"/>
      <c r="CH352" s="37"/>
      <c r="CI352" s="37"/>
      <c r="CJ352" s="37"/>
      <c r="CK352" s="37"/>
      <c r="CL352" s="37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/>
      <c r="DA352" s="37"/>
      <c r="DB352" s="37"/>
    </row>
    <row r="353" spans="23:106" ht="12.75" customHeight="1" x14ac:dyDescent="0.25"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37"/>
      <c r="CD353" s="37"/>
      <c r="CE353" s="37"/>
      <c r="CF353" s="37"/>
      <c r="CG353" s="37"/>
      <c r="CH353" s="37"/>
      <c r="CI353" s="37"/>
      <c r="CJ353" s="37"/>
      <c r="CK353" s="37"/>
      <c r="CL353" s="37"/>
      <c r="CM353" s="37"/>
      <c r="CN353" s="37"/>
      <c r="CO353" s="37"/>
      <c r="CP353" s="37"/>
      <c r="CQ353" s="37"/>
      <c r="CR353" s="37"/>
      <c r="CS353" s="37"/>
      <c r="CT353" s="37"/>
      <c r="CU353" s="37"/>
      <c r="CV353" s="37"/>
      <c r="CW353" s="37"/>
      <c r="CX353" s="37"/>
      <c r="CY353" s="37"/>
      <c r="CZ353" s="37"/>
      <c r="DA353" s="37"/>
      <c r="DB353" s="37"/>
    </row>
    <row r="354" spans="23:106" ht="12.75" customHeight="1" x14ac:dyDescent="0.25"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37"/>
      <c r="CD354" s="37"/>
      <c r="CE354" s="37"/>
      <c r="CF354" s="37"/>
      <c r="CG354" s="37"/>
      <c r="CH354" s="37"/>
      <c r="CI354" s="37"/>
      <c r="CJ354" s="37"/>
      <c r="CK354" s="37"/>
      <c r="CL354" s="37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37"/>
    </row>
    <row r="355" spans="23:106" ht="12.75" customHeight="1" x14ac:dyDescent="0.25"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37"/>
      <c r="CD355" s="37"/>
      <c r="CE355" s="37"/>
      <c r="CF355" s="37"/>
      <c r="CG355" s="37"/>
      <c r="CH355" s="37"/>
      <c r="CI355" s="37"/>
      <c r="CJ355" s="37"/>
      <c r="CK355" s="37"/>
      <c r="CL355" s="37"/>
      <c r="CM355" s="37"/>
      <c r="CN355" s="37"/>
      <c r="CO355" s="37"/>
      <c r="CP355" s="37"/>
      <c r="CQ355" s="37"/>
      <c r="CR355" s="37"/>
      <c r="CS355" s="37"/>
      <c r="CT355" s="37"/>
      <c r="CU355" s="37"/>
      <c r="CV355" s="37"/>
      <c r="CW355" s="37"/>
      <c r="CX355" s="37"/>
      <c r="CY355" s="37"/>
      <c r="CZ355" s="37"/>
      <c r="DA355" s="37"/>
      <c r="DB355" s="37"/>
    </row>
    <row r="356" spans="23:106" ht="12.75" customHeight="1" x14ac:dyDescent="0.25"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37"/>
      <c r="CD356" s="37"/>
      <c r="CE356" s="37"/>
      <c r="CF356" s="37"/>
      <c r="CG356" s="37"/>
      <c r="CH356" s="37"/>
      <c r="CI356" s="37"/>
      <c r="CJ356" s="37"/>
      <c r="CK356" s="37"/>
      <c r="CL356" s="37"/>
      <c r="CM356" s="37"/>
      <c r="CN356" s="37"/>
      <c r="CO356" s="37"/>
      <c r="CP356" s="37"/>
      <c r="CQ356" s="37"/>
      <c r="CR356" s="37"/>
      <c r="CS356" s="37"/>
      <c r="CT356" s="37"/>
      <c r="CU356" s="37"/>
      <c r="CV356" s="37"/>
      <c r="CW356" s="37"/>
      <c r="CX356" s="37"/>
      <c r="CY356" s="37"/>
      <c r="CZ356" s="37"/>
      <c r="DA356" s="37"/>
      <c r="DB356" s="37"/>
    </row>
    <row r="357" spans="23:106" ht="12.75" customHeight="1" x14ac:dyDescent="0.25"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  <c r="CD357" s="37"/>
      <c r="CE357" s="37"/>
      <c r="CF357" s="37"/>
      <c r="CG357" s="37"/>
      <c r="CH357" s="37"/>
      <c r="CI357" s="37"/>
      <c r="CJ357" s="37"/>
      <c r="CK357" s="37"/>
      <c r="CL357" s="37"/>
      <c r="CM357" s="37"/>
      <c r="CN357" s="37"/>
      <c r="CO357" s="37"/>
      <c r="CP357" s="37"/>
      <c r="CQ357" s="37"/>
      <c r="CR357" s="37"/>
      <c r="CS357" s="37"/>
      <c r="CT357" s="37"/>
      <c r="CU357" s="37"/>
      <c r="CV357" s="37"/>
      <c r="CW357" s="37"/>
      <c r="CX357" s="37"/>
      <c r="CY357" s="37"/>
      <c r="CZ357" s="37"/>
      <c r="DA357" s="37"/>
      <c r="DB357" s="37"/>
    </row>
    <row r="358" spans="23:106" ht="12.75" customHeight="1" x14ac:dyDescent="0.25"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37"/>
      <c r="CD358" s="37"/>
      <c r="CE358" s="37"/>
      <c r="CF358" s="37"/>
      <c r="CG358" s="37"/>
      <c r="CH358" s="37"/>
      <c r="CI358" s="37"/>
      <c r="CJ358" s="37"/>
      <c r="CK358" s="37"/>
      <c r="CL358" s="37"/>
      <c r="CM358" s="37"/>
      <c r="CN358" s="37"/>
      <c r="CO358" s="37"/>
      <c r="CP358" s="37"/>
      <c r="CQ358" s="37"/>
      <c r="CR358" s="37"/>
      <c r="CS358" s="37"/>
      <c r="CT358" s="37"/>
      <c r="CU358" s="37"/>
      <c r="CV358" s="37"/>
      <c r="CW358" s="37"/>
      <c r="CX358" s="37"/>
      <c r="CY358" s="37"/>
      <c r="CZ358" s="37"/>
      <c r="DA358" s="37"/>
      <c r="DB358" s="37"/>
    </row>
    <row r="359" spans="23:106" ht="12.75" customHeight="1" x14ac:dyDescent="0.25"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37"/>
      <c r="CD359" s="37"/>
      <c r="CE359" s="37"/>
      <c r="CF359" s="37"/>
      <c r="CG359" s="37"/>
      <c r="CH359" s="37"/>
      <c r="CI359" s="37"/>
      <c r="CJ359" s="37"/>
      <c r="CK359" s="37"/>
      <c r="CL359" s="37"/>
      <c r="CM359" s="37"/>
      <c r="CN359" s="37"/>
      <c r="CO359" s="37"/>
      <c r="CP359" s="37"/>
      <c r="CQ359" s="37"/>
      <c r="CR359" s="37"/>
      <c r="CS359" s="37"/>
      <c r="CT359" s="37"/>
      <c r="CU359" s="37"/>
      <c r="CV359" s="37"/>
      <c r="CW359" s="37"/>
      <c r="CX359" s="37"/>
      <c r="CY359" s="37"/>
      <c r="CZ359" s="37"/>
      <c r="DA359" s="37"/>
      <c r="DB359" s="37"/>
    </row>
    <row r="360" spans="23:106" ht="12.75" customHeight="1" x14ac:dyDescent="0.25"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37"/>
      <c r="CD360" s="37"/>
      <c r="CE360" s="37"/>
      <c r="CF360" s="37"/>
      <c r="CG360" s="37"/>
      <c r="CH360" s="37"/>
      <c r="CI360" s="37"/>
      <c r="CJ360" s="37"/>
      <c r="CK360" s="37"/>
      <c r="CL360" s="37"/>
      <c r="CM360" s="37"/>
      <c r="CN360" s="37"/>
      <c r="CO360" s="37"/>
      <c r="CP360" s="37"/>
      <c r="CQ360" s="37"/>
      <c r="CR360" s="37"/>
      <c r="CS360" s="37"/>
      <c r="CT360" s="37"/>
      <c r="CU360" s="37"/>
      <c r="CV360" s="37"/>
      <c r="CW360" s="37"/>
      <c r="CX360" s="37"/>
      <c r="CY360" s="37"/>
      <c r="CZ360" s="37"/>
      <c r="DA360" s="37"/>
      <c r="DB360" s="37"/>
    </row>
    <row r="361" spans="23:106" ht="12.75" customHeight="1" x14ac:dyDescent="0.25"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37"/>
      <c r="CD361" s="37"/>
      <c r="CE361" s="37"/>
      <c r="CF361" s="37"/>
      <c r="CG361" s="37"/>
      <c r="CH361" s="37"/>
      <c r="CI361" s="37"/>
      <c r="CJ361" s="37"/>
      <c r="CK361" s="37"/>
      <c r="CL361" s="37"/>
      <c r="CM361" s="37"/>
      <c r="CN361" s="37"/>
      <c r="CO361" s="37"/>
      <c r="CP361" s="37"/>
      <c r="CQ361" s="37"/>
      <c r="CR361" s="37"/>
      <c r="CS361" s="37"/>
      <c r="CT361" s="37"/>
      <c r="CU361" s="37"/>
      <c r="CV361" s="37"/>
      <c r="CW361" s="37"/>
      <c r="CX361" s="37"/>
      <c r="CY361" s="37"/>
      <c r="CZ361" s="37"/>
      <c r="DA361" s="37"/>
      <c r="DB361" s="37"/>
    </row>
    <row r="362" spans="23:106" ht="12.75" customHeight="1" x14ac:dyDescent="0.25"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37"/>
      <c r="CD362" s="37"/>
      <c r="CE362" s="37"/>
      <c r="CF362" s="37"/>
      <c r="CG362" s="37"/>
      <c r="CH362" s="37"/>
      <c r="CI362" s="37"/>
      <c r="CJ362" s="37"/>
      <c r="CK362" s="37"/>
      <c r="CL362" s="37"/>
      <c r="CM362" s="37"/>
      <c r="CN362" s="37"/>
      <c r="CO362" s="37"/>
      <c r="CP362" s="37"/>
      <c r="CQ362" s="37"/>
      <c r="CR362" s="37"/>
      <c r="CS362" s="37"/>
      <c r="CT362" s="37"/>
      <c r="CU362" s="37"/>
      <c r="CV362" s="37"/>
      <c r="CW362" s="37"/>
      <c r="CX362" s="37"/>
      <c r="CY362" s="37"/>
      <c r="CZ362" s="37"/>
      <c r="DA362" s="37"/>
      <c r="DB362" s="37"/>
    </row>
    <row r="363" spans="23:106" ht="12.75" customHeight="1" x14ac:dyDescent="0.25"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/>
      <c r="CB363" s="37"/>
      <c r="CC363" s="37"/>
      <c r="CD363" s="37"/>
      <c r="CE363" s="37"/>
      <c r="CF363" s="37"/>
      <c r="CG363" s="37"/>
      <c r="CH363" s="37"/>
      <c r="CI363" s="37"/>
      <c r="CJ363" s="37"/>
      <c r="CK363" s="37"/>
      <c r="CL363" s="37"/>
      <c r="CM363" s="37"/>
      <c r="CN363" s="37"/>
      <c r="CO363" s="37"/>
      <c r="CP363" s="37"/>
      <c r="CQ363" s="37"/>
      <c r="CR363" s="37"/>
      <c r="CS363" s="37"/>
      <c r="CT363" s="37"/>
      <c r="CU363" s="37"/>
      <c r="CV363" s="37"/>
      <c r="CW363" s="37"/>
      <c r="CX363" s="37"/>
      <c r="CY363" s="37"/>
      <c r="CZ363" s="37"/>
      <c r="DA363" s="37"/>
      <c r="DB363" s="37"/>
    </row>
    <row r="364" spans="23:106" ht="12.75" customHeight="1" x14ac:dyDescent="0.25"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7"/>
      <c r="BQ364" s="37"/>
      <c r="BR364" s="37"/>
      <c r="BS364" s="37"/>
      <c r="BT364" s="37"/>
      <c r="BU364" s="37"/>
      <c r="BV364" s="37"/>
      <c r="BW364" s="37"/>
      <c r="BX364" s="37"/>
      <c r="BY364" s="37"/>
      <c r="BZ364" s="37"/>
      <c r="CA364" s="37"/>
      <c r="CB364" s="37"/>
      <c r="CC364" s="37"/>
      <c r="CD364" s="37"/>
      <c r="CE364" s="37"/>
      <c r="CF364" s="37"/>
      <c r="CG364" s="37"/>
      <c r="CH364" s="37"/>
      <c r="CI364" s="37"/>
      <c r="CJ364" s="37"/>
      <c r="CK364" s="37"/>
      <c r="CL364" s="37"/>
      <c r="CM364" s="37"/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37"/>
    </row>
    <row r="365" spans="23:106" ht="12.75" customHeight="1" x14ac:dyDescent="0.25"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7"/>
      <c r="BU365" s="37"/>
      <c r="BV365" s="37"/>
      <c r="BW365" s="37"/>
      <c r="BX365" s="37"/>
      <c r="BY365" s="37"/>
      <c r="BZ365" s="37"/>
      <c r="CA365" s="37"/>
      <c r="CB365" s="37"/>
      <c r="CC365" s="37"/>
      <c r="CD365" s="37"/>
      <c r="CE365" s="37"/>
      <c r="CF365" s="37"/>
      <c r="CG365" s="37"/>
      <c r="CH365" s="37"/>
      <c r="CI365" s="37"/>
      <c r="CJ365" s="37"/>
      <c r="CK365" s="37"/>
      <c r="CL365" s="37"/>
      <c r="CM365" s="37"/>
      <c r="CN365" s="37"/>
      <c r="CO365" s="37"/>
      <c r="CP365" s="37"/>
      <c r="CQ365" s="37"/>
      <c r="CR365" s="37"/>
      <c r="CS365" s="37"/>
      <c r="CT365" s="37"/>
      <c r="CU365" s="37"/>
      <c r="CV365" s="37"/>
      <c r="CW365" s="37"/>
      <c r="CX365" s="37"/>
      <c r="CY365" s="37"/>
      <c r="CZ365" s="37"/>
      <c r="DA365" s="37"/>
      <c r="DB365" s="37"/>
    </row>
    <row r="366" spans="23:106" ht="12.75" customHeight="1" x14ac:dyDescent="0.25"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  <c r="BT366" s="37"/>
      <c r="BU366" s="37"/>
      <c r="BV366" s="37"/>
      <c r="BW366" s="37"/>
      <c r="BX366" s="37"/>
      <c r="BY366" s="37"/>
      <c r="BZ366" s="37"/>
      <c r="CA366" s="37"/>
      <c r="CB366" s="37"/>
      <c r="CC366" s="37"/>
      <c r="CD366" s="37"/>
      <c r="CE366" s="37"/>
      <c r="CF366" s="37"/>
      <c r="CG366" s="37"/>
      <c r="CH366" s="37"/>
      <c r="CI366" s="37"/>
      <c r="CJ366" s="37"/>
      <c r="CK366" s="37"/>
      <c r="CL366" s="37"/>
      <c r="CM366" s="37"/>
      <c r="CN366" s="37"/>
      <c r="CO366" s="37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37"/>
    </row>
    <row r="367" spans="23:106" ht="12.75" customHeight="1" x14ac:dyDescent="0.25"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37"/>
      <c r="CD367" s="37"/>
      <c r="CE367" s="37"/>
      <c r="CF367" s="37"/>
      <c r="CG367" s="37"/>
      <c r="CH367" s="37"/>
      <c r="CI367" s="37"/>
      <c r="CJ367" s="37"/>
      <c r="CK367" s="37"/>
      <c r="CL367" s="37"/>
      <c r="CM367" s="37"/>
      <c r="CN367" s="37"/>
      <c r="CO367" s="37"/>
      <c r="CP367" s="37"/>
      <c r="CQ367" s="37"/>
      <c r="CR367" s="37"/>
      <c r="CS367" s="37"/>
      <c r="CT367" s="37"/>
      <c r="CU367" s="37"/>
      <c r="CV367" s="37"/>
      <c r="CW367" s="37"/>
      <c r="CX367" s="37"/>
      <c r="CY367" s="37"/>
      <c r="CZ367" s="37"/>
      <c r="DA367" s="37"/>
      <c r="DB367" s="37"/>
    </row>
    <row r="368" spans="23:106" ht="12.75" customHeight="1" x14ac:dyDescent="0.25"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  <c r="BV368" s="37"/>
      <c r="BW368" s="37"/>
      <c r="BX368" s="37"/>
      <c r="BY368" s="37"/>
      <c r="BZ368" s="37"/>
      <c r="CA368" s="37"/>
      <c r="CB368" s="37"/>
      <c r="CC368" s="37"/>
      <c r="CD368" s="37"/>
      <c r="CE368" s="37"/>
      <c r="CF368" s="37"/>
      <c r="CG368" s="37"/>
      <c r="CH368" s="37"/>
      <c r="CI368" s="37"/>
      <c r="CJ368" s="37"/>
      <c r="CK368" s="37"/>
      <c r="CL368" s="37"/>
      <c r="CM368" s="37"/>
      <c r="CN368" s="37"/>
      <c r="CO368" s="37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37"/>
    </row>
    <row r="369" spans="23:106" ht="12.75" customHeight="1" x14ac:dyDescent="0.25"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  <c r="BV369" s="37"/>
      <c r="BW369" s="37"/>
      <c r="BX369" s="37"/>
      <c r="BY369" s="37"/>
      <c r="BZ369" s="37"/>
      <c r="CA369" s="37"/>
      <c r="CB369" s="37"/>
      <c r="CC369" s="37"/>
      <c r="CD369" s="37"/>
      <c r="CE369" s="37"/>
      <c r="CF369" s="37"/>
      <c r="CG369" s="37"/>
      <c r="CH369" s="37"/>
      <c r="CI369" s="37"/>
      <c r="CJ369" s="37"/>
      <c r="CK369" s="37"/>
      <c r="CL369" s="37"/>
      <c r="CM369" s="37"/>
      <c r="CN369" s="37"/>
      <c r="CO369" s="37"/>
      <c r="CP369" s="37"/>
      <c r="CQ369" s="37"/>
      <c r="CR369" s="37"/>
      <c r="CS369" s="37"/>
      <c r="CT369" s="37"/>
      <c r="CU369" s="37"/>
      <c r="CV369" s="37"/>
      <c r="CW369" s="37"/>
      <c r="CX369" s="37"/>
      <c r="CY369" s="37"/>
      <c r="CZ369" s="37"/>
      <c r="DA369" s="37"/>
      <c r="DB369" s="37"/>
    </row>
    <row r="370" spans="23:106" ht="12.75" customHeight="1" x14ac:dyDescent="0.25"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7"/>
      <c r="BU370" s="37"/>
      <c r="BV370" s="37"/>
      <c r="BW370" s="37"/>
      <c r="BX370" s="37"/>
      <c r="BY370" s="37"/>
      <c r="BZ370" s="37"/>
      <c r="CA370" s="37"/>
      <c r="CB370" s="37"/>
      <c r="CC370" s="37"/>
      <c r="CD370" s="37"/>
      <c r="CE370" s="37"/>
      <c r="CF370" s="37"/>
      <c r="CG370" s="37"/>
      <c r="CH370" s="37"/>
      <c r="CI370" s="37"/>
      <c r="CJ370" s="37"/>
      <c r="CK370" s="37"/>
      <c r="CL370" s="37"/>
      <c r="CM370" s="37"/>
      <c r="CN370" s="37"/>
      <c r="CO370" s="37"/>
      <c r="CP370" s="37"/>
      <c r="CQ370" s="37"/>
      <c r="CR370" s="37"/>
      <c r="CS370" s="37"/>
      <c r="CT370" s="37"/>
      <c r="CU370" s="37"/>
      <c r="CV370" s="37"/>
      <c r="CW370" s="37"/>
      <c r="CX370" s="37"/>
      <c r="CY370" s="37"/>
      <c r="CZ370" s="37"/>
      <c r="DA370" s="37"/>
      <c r="DB370" s="37"/>
    </row>
    <row r="371" spans="23:106" ht="12.75" customHeight="1" x14ac:dyDescent="0.25"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  <c r="BV371" s="37"/>
      <c r="BW371" s="37"/>
      <c r="BX371" s="37"/>
      <c r="BY371" s="37"/>
      <c r="BZ371" s="37"/>
      <c r="CA371" s="37"/>
      <c r="CB371" s="37"/>
      <c r="CC371" s="37"/>
      <c r="CD371" s="37"/>
      <c r="CE371" s="37"/>
      <c r="CF371" s="37"/>
      <c r="CG371" s="37"/>
      <c r="CH371" s="37"/>
      <c r="CI371" s="37"/>
      <c r="CJ371" s="37"/>
      <c r="CK371" s="37"/>
      <c r="CL371" s="37"/>
      <c r="CM371" s="37"/>
      <c r="CN371" s="37"/>
      <c r="CO371" s="37"/>
      <c r="CP371" s="37"/>
      <c r="CQ371" s="37"/>
      <c r="CR371" s="37"/>
      <c r="CS371" s="37"/>
      <c r="CT371" s="37"/>
      <c r="CU371" s="37"/>
      <c r="CV371" s="37"/>
      <c r="CW371" s="37"/>
      <c r="CX371" s="37"/>
      <c r="CY371" s="37"/>
      <c r="CZ371" s="37"/>
      <c r="DA371" s="37"/>
      <c r="DB371" s="37"/>
    </row>
    <row r="372" spans="23:106" ht="12.75" customHeight="1" x14ac:dyDescent="0.25"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  <c r="CF372" s="37"/>
      <c r="CG372" s="37"/>
      <c r="CH372" s="37"/>
      <c r="CI372" s="37"/>
      <c r="CJ372" s="37"/>
      <c r="CK372" s="37"/>
      <c r="CL372" s="37"/>
      <c r="CM372" s="37"/>
      <c r="CN372" s="37"/>
      <c r="CO372" s="37"/>
      <c r="CP372" s="37"/>
      <c r="CQ372" s="37"/>
      <c r="CR372" s="37"/>
      <c r="CS372" s="37"/>
      <c r="CT372" s="37"/>
      <c r="CU372" s="37"/>
      <c r="CV372" s="37"/>
      <c r="CW372" s="37"/>
      <c r="CX372" s="37"/>
      <c r="CY372" s="37"/>
      <c r="CZ372" s="37"/>
      <c r="DA372" s="37"/>
      <c r="DB372" s="37"/>
    </row>
    <row r="373" spans="23:106" ht="12.75" customHeight="1" x14ac:dyDescent="0.25"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7"/>
      <c r="BQ373" s="37"/>
      <c r="BR373" s="37"/>
      <c r="BS373" s="37"/>
      <c r="BT373" s="37"/>
      <c r="BU373" s="37"/>
      <c r="BV373" s="37"/>
      <c r="BW373" s="37"/>
      <c r="BX373" s="37"/>
      <c r="BY373" s="37"/>
      <c r="BZ373" s="37"/>
      <c r="CA373" s="37"/>
      <c r="CB373" s="37"/>
      <c r="CC373" s="37"/>
      <c r="CD373" s="37"/>
      <c r="CE373" s="37"/>
      <c r="CF373" s="37"/>
      <c r="CG373" s="37"/>
      <c r="CH373" s="37"/>
      <c r="CI373" s="37"/>
      <c r="CJ373" s="37"/>
      <c r="CK373" s="37"/>
      <c r="CL373" s="37"/>
      <c r="CM373" s="37"/>
      <c r="CN373" s="37"/>
      <c r="CO373" s="37"/>
      <c r="CP373" s="37"/>
      <c r="CQ373" s="37"/>
      <c r="CR373" s="37"/>
      <c r="CS373" s="37"/>
      <c r="CT373" s="37"/>
      <c r="CU373" s="37"/>
      <c r="CV373" s="37"/>
      <c r="CW373" s="37"/>
      <c r="CX373" s="37"/>
      <c r="CY373" s="37"/>
      <c r="CZ373" s="37"/>
      <c r="DA373" s="37"/>
      <c r="DB373" s="37"/>
    </row>
    <row r="374" spans="23:106" ht="12.75" customHeight="1" x14ac:dyDescent="0.25"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7"/>
      <c r="BN374" s="37"/>
      <c r="BO374" s="37"/>
      <c r="BP374" s="37"/>
      <c r="BQ374" s="37"/>
      <c r="BR374" s="37"/>
      <c r="BS374" s="37"/>
      <c r="BT374" s="37"/>
      <c r="BU374" s="37"/>
      <c r="BV374" s="37"/>
      <c r="BW374" s="37"/>
      <c r="BX374" s="37"/>
      <c r="BY374" s="37"/>
      <c r="BZ374" s="37"/>
      <c r="CA374" s="37"/>
      <c r="CB374" s="37"/>
      <c r="CC374" s="37"/>
      <c r="CD374" s="37"/>
      <c r="CE374" s="37"/>
      <c r="CF374" s="37"/>
      <c r="CG374" s="37"/>
      <c r="CH374" s="37"/>
      <c r="CI374" s="37"/>
      <c r="CJ374" s="37"/>
      <c r="CK374" s="37"/>
      <c r="CL374" s="37"/>
      <c r="CM374" s="37"/>
      <c r="CN374" s="37"/>
      <c r="CO374" s="37"/>
      <c r="CP374" s="37"/>
      <c r="CQ374" s="37"/>
      <c r="CR374" s="37"/>
      <c r="CS374" s="37"/>
      <c r="CT374" s="37"/>
      <c r="CU374" s="37"/>
      <c r="CV374" s="37"/>
      <c r="CW374" s="37"/>
      <c r="CX374" s="37"/>
      <c r="CY374" s="37"/>
      <c r="CZ374" s="37"/>
      <c r="DA374" s="37"/>
      <c r="DB374" s="37"/>
    </row>
    <row r="375" spans="23:106" ht="12.75" customHeight="1" x14ac:dyDescent="0.25"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7"/>
      <c r="BQ375" s="37"/>
      <c r="BR375" s="37"/>
      <c r="BS375" s="37"/>
      <c r="BT375" s="37"/>
      <c r="BU375" s="37"/>
      <c r="BV375" s="37"/>
      <c r="BW375" s="37"/>
      <c r="BX375" s="37"/>
      <c r="BY375" s="37"/>
      <c r="BZ375" s="37"/>
      <c r="CA375" s="37"/>
      <c r="CB375" s="37"/>
      <c r="CC375" s="37"/>
      <c r="CD375" s="37"/>
      <c r="CE375" s="37"/>
      <c r="CF375" s="37"/>
      <c r="CG375" s="37"/>
      <c r="CH375" s="37"/>
      <c r="CI375" s="37"/>
      <c r="CJ375" s="37"/>
      <c r="CK375" s="37"/>
      <c r="CL375" s="37"/>
      <c r="CM375" s="37"/>
      <c r="CN375" s="37"/>
      <c r="CO375" s="37"/>
      <c r="CP375" s="37"/>
      <c r="CQ375" s="37"/>
      <c r="CR375" s="37"/>
      <c r="CS375" s="37"/>
      <c r="CT375" s="37"/>
      <c r="CU375" s="37"/>
      <c r="CV375" s="37"/>
      <c r="CW375" s="37"/>
      <c r="CX375" s="37"/>
      <c r="CY375" s="37"/>
      <c r="CZ375" s="37"/>
      <c r="DA375" s="37"/>
      <c r="DB375" s="37"/>
    </row>
    <row r="376" spans="23:106" ht="12.75" customHeight="1" x14ac:dyDescent="0.25"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7"/>
      <c r="BO376" s="37"/>
      <c r="BP376" s="37"/>
      <c r="BQ376" s="37"/>
      <c r="BR376" s="37"/>
      <c r="BS376" s="37"/>
      <c r="BT376" s="37"/>
      <c r="BU376" s="37"/>
      <c r="BV376" s="37"/>
      <c r="BW376" s="37"/>
      <c r="BX376" s="37"/>
      <c r="BY376" s="37"/>
      <c r="BZ376" s="37"/>
      <c r="CA376" s="37"/>
      <c r="CB376" s="37"/>
      <c r="CC376" s="37"/>
      <c r="CD376" s="37"/>
      <c r="CE376" s="37"/>
      <c r="CF376" s="37"/>
      <c r="CG376" s="37"/>
      <c r="CH376" s="37"/>
      <c r="CI376" s="37"/>
      <c r="CJ376" s="37"/>
      <c r="CK376" s="37"/>
      <c r="CL376" s="37"/>
      <c r="CM376" s="37"/>
      <c r="CN376" s="37"/>
      <c r="CO376" s="37"/>
      <c r="CP376" s="37"/>
      <c r="CQ376" s="37"/>
      <c r="CR376" s="37"/>
      <c r="CS376" s="37"/>
      <c r="CT376" s="37"/>
      <c r="CU376" s="37"/>
      <c r="CV376" s="37"/>
      <c r="CW376" s="37"/>
      <c r="CX376" s="37"/>
      <c r="CY376" s="37"/>
      <c r="CZ376" s="37"/>
      <c r="DA376" s="37"/>
      <c r="DB376" s="37"/>
    </row>
    <row r="377" spans="23:106" ht="12.75" customHeight="1" x14ac:dyDescent="0.25"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  <c r="BV377" s="37"/>
      <c r="BW377" s="37"/>
      <c r="BX377" s="37"/>
      <c r="BY377" s="37"/>
      <c r="BZ377" s="37"/>
      <c r="CA377" s="37"/>
      <c r="CB377" s="37"/>
      <c r="CC377" s="37"/>
      <c r="CD377" s="37"/>
      <c r="CE377" s="37"/>
      <c r="CF377" s="37"/>
      <c r="CG377" s="37"/>
      <c r="CH377" s="37"/>
      <c r="CI377" s="37"/>
      <c r="CJ377" s="37"/>
      <c r="CK377" s="37"/>
      <c r="CL377" s="37"/>
      <c r="CM377" s="37"/>
      <c r="CN377" s="37"/>
      <c r="CO377" s="37"/>
      <c r="CP377" s="37"/>
      <c r="CQ377" s="37"/>
      <c r="CR377" s="37"/>
      <c r="CS377" s="37"/>
      <c r="CT377" s="37"/>
      <c r="CU377" s="37"/>
      <c r="CV377" s="37"/>
      <c r="CW377" s="37"/>
      <c r="CX377" s="37"/>
      <c r="CY377" s="37"/>
      <c r="CZ377" s="37"/>
      <c r="DA377" s="37"/>
      <c r="DB377" s="37"/>
    </row>
    <row r="378" spans="23:106" ht="12.75" customHeight="1" x14ac:dyDescent="0.25"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7"/>
      <c r="BU378" s="37"/>
      <c r="BV378" s="37"/>
      <c r="BW378" s="37"/>
      <c r="BX378" s="37"/>
      <c r="BY378" s="37"/>
      <c r="BZ378" s="37"/>
      <c r="CA378" s="37"/>
      <c r="CB378" s="37"/>
      <c r="CC378" s="37"/>
      <c r="CD378" s="37"/>
      <c r="CE378" s="37"/>
      <c r="CF378" s="37"/>
      <c r="CG378" s="37"/>
      <c r="CH378" s="37"/>
      <c r="CI378" s="37"/>
      <c r="CJ378" s="37"/>
      <c r="CK378" s="37"/>
      <c r="CL378" s="37"/>
      <c r="CM378" s="37"/>
      <c r="CN378" s="37"/>
      <c r="CO378" s="37"/>
      <c r="CP378" s="37"/>
      <c r="CQ378" s="37"/>
      <c r="CR378" s="37"/>
      <c r="CS378" s="37"/>
      <c r="CT378" s="37"/>
      <c r="CU378" s="37"/>
      <c r="CV378" s="37"/>
      <c r="CW378" s="37"/>
      <c r="CX378" s="37"/>
      <c r="CY378" s="37"/>
      <c r="CZ378" s="37"/>
      <c r="DA378" s="37"/>
      <c r="DB378" s="37"/>
    </row>
    <row r="379" spans="23:106" ht="12.75" customHeight="1" x14ac:dyDescent="0.25"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  <c r="BV379" s="37"/>
      <c r="BW379" s="37"/>
      <c r="BX379" s="37"/>
      <c r="BY379" s="37"/>
      <c r="BZ379" s="37"/>
      <c r="CA379" s="37"/>
      <c r="CB379" s="37"/>
      <c r="CC379" s="37"/>
      <c r="CD379" s="37"/>
      <c r="CE379" s="37"/>
      <c r="CF379" s="37"/>
      <c r="CG379" s="37"/>
      <c r="CH379" s="37"/>
      <c r="CI379" s="37"/>
      <c r="CJ379" s="37"/>
      <c r="CK379" s="37"/>
      <c r="CL379" s="37"/>
      <c r="CM379" s="37"/>
      <c r="CN379" s="37"/>
      <c r="CO379" s="37"/>
      <c r="CP379" s="37"/>
      <c r="CQ379" s="37"/>
      <c r="CR379" s="37"/>
      <c r="CS379" s="37"/>
      <c r="CT379" s="37"/>
      <c r="CU379" s="37"/>
      <c r="CV379" s="37"/>
      <c r="CW379" s="37"/>
      <c r="CX379" s="37"/>
      <c r="CY379" s="37"/>
      <c r="CZ379" s="37"/>
      <c r="DA379" s="37"/>
      <c r="DB379" s="37"/>
    </row>
    <row r="380" spans="23:106" ht="12.75" customHeight="1" x14ac:dyDescent="0.25"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7"/>
      <c r="CU380" s="37"/>
      <c r="CV380" s="37"/>
      <c r="CW380" s="37"/>
      <c r="CX380" s="37"/>
      <c r="CY380" s="37"/>
      <c r="CZ380" s="37"/>
      <c r="DA380" s="37"/>
      <c r="DB380" s="37"/>
    </row>
    <row r="381" spans="23:106" ht="12.75" customHeight="1" x14ac:dyDescent="0.25"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/>
      <c r="CB381" s="37"/>
      <c r="CC381" s="37"/>
      <c r="CD381" s="37"/>
      <c r="CE381" s="37"/>
      <c r="CF381" s="37"/>
      <c r="CG381" s="37"/>
      <c r="CH381" s="37"/>
      <c r="CI381" s="37"/>
      <c r="CJ381" s="37"/>
      <c r="CK381" s="37"/>
      <c r="CL381" s="37"/>
      <c r="CM381" s="37"/>
      <c r="CN381" s="37"/>
      <c r="CO381" s="37"/>
      <c r="CP381" s="37"/>
      <c r="CQ381" s="37"/>
      <c r="CR381" s="37"/>
      <c r="CS381" s="37"/>
      <c r="CT381" s="37"/>
      <c r="CU381" s="37"/>
      <c r="CV381" s="37"/>
      <c r="CW381" s="37"/>
      <c r="CX381" s="37"/>
      <c r="CY381" s="37"/>
      <c r="CZ381" s="37"/>
      <c r="DA381" s="37"/>
      <c r="DB381" s="37"/>
    </row>
    <row r="382" spans="23:106" ht="12.75" customHeight="1" x14ac:dyDescent="0.25"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/>
      <c r="CB382" s="37"/>
      <c r="CC382" s="37"/>
      <c r="CD382" s="37"/>
      <c r="CE382" s="37"/>
      <c r="CF382" s="37"/>
      <c r="CG382" s="37"/>
      <c r="CH382" s="37"/>
      <c r="CI382" s="37"/>
      <c r="CJ382" s="37"/>
      <c r="CK382" s="37"/>
      <c r="CL382" s="37"/>
      <c r="CM382" s="37"/>
      <c r="CN382" s="37"/>
      <c r="CO382" s="37"/>
      <c r="CP382" s="37"/>
      <c r="CQ382" s="37"/>
      <c r="CR382" s="37"/>
      <c r="CS382" s="37"/>
      <c r="CT382" s="37"/>
      <c r="CU382" s="37"/>
      <c r="CV382" s="37"/>
      <c r="CW382" s="37"/>
      <c r="CX382" s="37"/>
      <c r="CY382" s="37"/>
      <c r="CZ382" s="37"/>
      <c r="DA382" s="37"/>
      <c r="DB382" s="37"/>
    </row>
    <row r="383" spans="23:106" ht="12.75" customHeight="1" x14ac:dyDescent="0.25"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  <c r="BX383" s="37"/>
      <c r="BY383" s="37"/>
      <c r="BZ383" s="37"/>
      <c r="CA383" s="37"/>
      <c r="CB383" s="37"/>
      <c r="CC383" s="37"/>
      <c r="CD383" s="37"/>
      <c r="CE383" s="37"/>
      <c r="CF383" s="37"/>
      <c r="CG383" s="37"/>
      <c r="CH383" s="37"/>
      <c r="CI383" s="37"/>
      <c r="CJ383" s="37"/>
      <c r="CK383" s="37"/>
      <c r="CL383" s="37"/>
      <c r="CM383" s="37"/>
      <c r="CN383" s="37"/>
      <c r="CO383" s="37"/>
      <c r="CP383" s="37"/>
      <c r="CQ383" s="37"/>
      <c r="CR383" s="37"/>
      <c r="CS383" s="37"/>
      <c r="CT383" s="37"/>
      <c r="CU383" s="37"/>
      <c r="CV383" s="37"/>
      <c r="CW383" s="37"/>
      <c r="CX383" s="37"/>
      <c r="CY383" s="37"/>
      <c r="CZ383" s="37"/>
      <c r="DA383" s="37"/>
      <c r="DB383" s="37"/>
    </row>
    <row r="384" spans="23:106" ht="12.75" customHeight="1" x14ac:dyDescent="0.25"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  <c r="BX384" s="37"/>
      <c r="BY384" s="37"/>
      <c r="BZ384" s="37"/>
      <c r="CA384" s="37"/>
      <c r="CB384" s="37"/>
      <c r="CC384" s="37"/>
      <c r="CD384" s="37"/>
      <c r="CE384" s="37"/>
      <c r="CF384" s="37"/>
      <c r="CG384" s="37"/>
      <c r="CH384" s="37"/>
      <c r="CI384" s="37"/>
      <c r="CJ384" s="37"/>
      <c r="CK384" s="37"/>
      <c r="CL384" s="37"/>
      <c r="CM384" s="37"/>
      <c r="CN384" s="37"/>
      <c r="CO384" s="37"/>
      <c r="CP384" s="37"/>
      <c r="CQ384" s="37"/>
      <c r="CR384" s="37"/>
      <c r="CS384" s="37"/>
      <c r="CT384" s="37"/>
      <c r="CU384" s="37"/>
      <c r="CV384" s="37"/>
      <c r="CW384" s="37"/>
      <c r="CX384" s="37"/>
      <c r="CY384" s="37"/>
      <c r="CZ384" s="37"/>
      <c r="DA384" s="37"/>
      <c r="DB384" s="37"/>
    </row>
    <row r="385" spans="23:106" ht="12.75" customHeight="1" x14ac:dyDescent="0.25"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  <c r="BW385" s="37"/>
      <c r="BX385" s="37"/>
      <c r="BY385" s="37"/>
      <c r="BZ385" s="37"/>
      <c r="CA385" s="37"/>
      <c r="CB385" s="37"/>
      <c r="CC385" s="37"/>
      <c r="CD385" s="37"/>
      <c r="CE385" s="37"/>
      <c r="CF385" s="37"/>
      <c r="CG385" s="37"/>
      <c r="CH385" s="37"/>
      <c r="CI385" s="37"/>
      <c r="CJ385" s="37"/>
      <c r="CK385" s="37"/>
      <c r="CL385" s="37"/>
      <c r="CM385" s="37"/>
      <c r="CN385" s="37"/>
      <c r="CO385" s="37"/>
      <c r="CP385" s="37"/>
      <c r="CQ385" s="37"/>
      <c r="CR385" s="37"/>
      <c r="CS385" s="37"/>
      <c r="CT385" s="37"/>
      <c r="CU385" s="37"/>
      <c r="CV385" s="37"/>
      <c r="CW385" s="37"/>
      <c r="CX385" s="37"/>
      <c r="CY385" s="37"/>
      <c r="CZ385" s="37"/>
      <c r="DA385" s="37"/>
      <c r="DB385" s="37"/>
    </row>
    <row r="386" spans="23:106" ht="12.75" customHeight="1" x14ac:dyDescent="0.25"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  <c r="BV386" s="37"/>
      <c r="BW386" s="37"/>
      <c r="BX386" s="37"/>
      <c r="BY386" s="37"/>
      <c r="BZ386" s="37"/>
      <c r="CA386" s="37"/>
      <c r="CB386" s="37"/>
      <c r="CC386" s="37"/>
      <c r="CD386" s="37"/>
      <c r="CE386" s="37"/>
      <c r="CF386" s="37"/>
      <c r="CG386" s="37"/>
      <c r="CH386" s="37"/>
      <c r="CI386" s="37"/>
      <c r="CJ386" s="37"/>
      <c r="CK386" s="37"/>
      <c r="CL386" s="37"/>
      <c r="CM386" s="37"/>
      <c r="CN386" s="37"/>
      <c r="CO386" s="37"/>
      <c r="CP386" s="37"/>
      <c r="CQ386" s="37"/>
      <c r="CR386" s="37"/>
      <c r="CS386" s="37"/>
      <c r="CT386" s="37"/>
      <c r="CU386" s="37"/>
      <c r="CV386" s="37"/>
      <c r="CW386" s="37"/>
      <c r="CX386" s="37"/>
      <c r="CY386" s="37"/>
      <c r="CZ386" s="37"/>
      <c r="DA386" s="37"/>
      <c r="DB386" s="37"/>
    </row>
    <row r="387" spans="23:106" ht="12.75" customHeight="1" x14ac:dyDescent="0.25"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  <c r="BV387" s="37"/>
      <c r="BW387" s="37"/>
      <c r="BX387" s="37"/>
      <c r="BY387" s="37"/>
      <c r="BZ387" s="37"/>
      <c r="CA387" s="37"/>
      <c r="CB387" s="37"/>
      <c r="CC387" s="37"/>
      <c r="CD387" s="37"/>
      <c r="CE387" s="37"/>
      <c r="CF387" s="37"/>
      <c r="CG387" s="37"/>
      <c r="CH387" s="37"/>
      <c r="CI387" s="37"/>
      <c r="CJ387" s="37"/>
      <c r="CK387" s="37"/>
      <c r="CL387" s="37"/>
      <c r="CM387" s="37"/>
      <c r="CN387" s="37"/>
      <c r="CO387" s="37"/>
      <c r="CP387" s="37"/>
      <c r="CQ387" s="37"/>
      <c r="CR387" s="37"/>
      <c r="CS387" s="37"/>
      <c r="CT387" s="37"/>
      <c r="CU387" s="37"/>
      <c r="CV387" s="37"/>
      <c r="CW387" s="37"/>
      <c r="CX387" s="37"/>
      <c r="CY387" s="37"/>
      <c r="CZ387" s="37"/>
      <c r="DA387" s="37"/>
      <c r="DB387" s="37"/>
    </row>
    <row r="388" spans="23:106" ht="12.75" customHeight="1" x14ac:dyDescent="0.25"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  <c r="BV388" s="37"/>
      <c r="BW388" s="37"/>
      <c r="BX388" s="37"/>
      <c r="BY388" s="37"/>
      <c r="BZ388" s="37"/>
      <c r="CA388" s="37"/>
      <c r="CB388" s="37"/>
      <c r="CC388" s="37"/>
      <c r="CD388" s="37"/>
      <c r="CE388" s="37"/>
      <c r="CF388" s="37"/>
      <c r="CG388" s="37"/>
      <c r="CH388" s="37"/>
      <c r="CI388" s="37"/>
      <c r="CJ388" s="37"/>
      <c r="CK388" s="37"/>
      <c r="CL388" s="37"/>
      <c r="CM388" s="37"/>
      <c r="CN388" s="37"/>
      <c r="CO388" s="37"/>
      <c r="CP388" s="37"/>
      <c r="CQ388" s="37"/>
      <c r="CR388" s="37"/>
      <c r="CS388" s="37"/>
      <c r="CT388" s="37"/>
      <c r="CU388" s="37"/>
      <c r="CV388" s="37"/>
      <c r="CW388" s="37"/>
      <c r="CX388" s="37"/>
      <c r="CY388" s="37"/>
      <c r="CZ388" s="37"/>
      <c r="DA388" s="37"/>
      <c r="DB388" s="37"/>
    </row>
    <row r="389" spans="23:106" ht="12.75" customHeight="1" x14ac:dyDescent="0.25"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  <c r="BX389" s="37"/>
      <c r="BY389" s="37"/>
      <c r="BZ389" s="37"/>
      <c r="CA389" s="37"/>
      <c r="CB389" s="37"/>
      <c r="CC389" s="37"/>
      <c r="CD389" s="37"/>
      <c r="CE389" s="37"/>
      <c r="CF389" s="37"/>
      <c r="CG389" s="37"/>
      <c r="CH389" s="37"/>
      <c r="CI389" s="37"/>
      <c r="CJ389" s="37"/>
      <c r="CK389" s="37"/>
      <c r="CL389" s="37"/>
      <c r="CM389" s="37"/>
      <c r="CN389" s="37"/>
      <c r="CO389" s="37"/>
      <c r="CP389" s="37"/>
      <c r="CQ389" s="37"/>
      <c r="CR389" s="37"/>
      <c r="CS389" s="37"/>
      <c r="CT389" s="37"/>
      <c r="CU389" s="37"/>
      <c r="CV389" s="37"/>
      <c r="CW389" s="37"/>
      <c r="CX389" s="37"/>
      <c r="CY389" s="37"/>
      <c r="CZ389" s="37"/>
      <c r="DA389" s="37"/>
      <c r="DB389" s="37"/>
    </row>
    <row r="390" spans="23:106" ht="12.75" customHeight="1" x14ac:dyDescent="0.25"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7"/>
      <c r="BX390" s="37"/>
      <c r="BY390" s="37"/>
      <c r="BZ390" s="37"/>
      <c r="CA390" s="37"/>
      <c r="CB390" s="37"/>
      <c r="CC390" s="37"/>
      <c r="CD390" s="37"/>
      <c r="CE390" s="37"/>
      <c r="CF390" s="37"/>
      <c r="CG390" s="37"/>
      <c r="CH390" s="37"/>
      <c r="CI390" s="37"/>
      <c r="CJ390" s="37"/>
      <c r="CK390" s="37"/>
      <c r="CL390" s="37"/>
      <c r="CM390" s="37"/>
      <c r="CN390" s="37"/>
      <c r="CO390" s="37"/>
      <c r="CP390" s="37"/>
      <c r="CQ390" s="37"/>
      <c r="CR390" s="37"/>
      <c r="CS390" s="37"/>
      <c r="CT390" s="37"/>
      <c r="CU390" s="37"/>
      <c r="CV390" s="37"/>
      <c r="CW390" s="37"/>
      <c r="CX390" s="37"/>
      <c r="CY390" s="37"/>
      <c r="CZ390" s="37"/>
      <c r="DA390" s="37"/>
      <c r="DB390" s="37"/>
    </row>
    <row r="391" spans="23:106" ht="12.75" customHeight="1" x14ac:dyDescent="0.25"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/>
      <c r="CB391" s="37"/>
      <c r="CC391" s="37"/>
      <c r="CD391" s="37"/>
      <c r="CE391" s="37"/>
      <c r="CF391" s="37"/>
      <c r="CG391" s="37"/>
      <c r="CH391" s="37"/>
      <c r="CI391" s="37"/>
      <c r="CJ391" s="37"/>
      <c r="CK391" s="37"/>
      <c r="CL391" s="37"/>
      <c r="CM391" s="37"/>
      <c r="CN391" s="37"/>
      <c r="CO391" s="37"/>
      <c r="CP391" s="37"/>
      <c r="CQ391" s="37"/>
      <c r="CR391" s="37"/>
      <c r="CS391" s="37"/>
      <c r="CT391" s="37"/>
      <c r="CU391" s="37"/>
      <c r="CV391" s="37"/>
      <c r="CW391" s="37"/>
      <c r="CX391" s="37"/>
      <c r="CY391" s="37"/>
      <c r="CZ391" s="37"/>
      <c r="DA391" s="37"/>
      <c r="DB391" s="37"/>
    </row>
    <row r="392" spans="23:106" ht="12.75" customHeight="1" x14ac:dyDescent="0.25"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/>
      <c r="CB392" s="37"/>
      <c r="CC392" s="37"/>
      <c r="CD392" s="37"/>
      <c r="CE392" s="37"/>
      <c r="CF392" s="37"/>
      <c r="CG392" s="37"/>
      <c r="CH392" s="37"/>
      <c r="CI392" s="37"/>
      <c r="CJ392" s="37"/>
      <c r="CK392" s="37"/>
      <c r="CL392" s="37"/>
      <c r="CM392" s="37"/>
      <c r="CN392" s="37"/>
      <c r="CO392" s="37"/>
      <c r="CP392" s="37"/>
      <c r="CQ392" s="37"/>
      <c r="CR392" s="37"/>
      <c r="CS392" s="37"/>
      <c r="CT392" s="37"/>
      <c r="CU392" s="37"/>
      <c r="CV392" s="37"/>
      <c r="CW392" s="37"/>
      <c r="CX392" s="37"/>
      <c r="CY392" s="37"/>
      <c r="CZ392" s="37"/>
      <c r="DA392" s="37"/>
      <c r="DB392" s="37"/>
    </row>
    <row r="393" spans="23:106" ht="12.75" customHeight="1" x14ac:dyDescent="0.25"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  <c r="BV393" s="37"/>
      <c r="BW393" s="37"/>
      <c r="BX393" s="37"/>
      <c r="BY393" s="37"/>
      <c r="BZ393" s="37"/>
      <c r="CA393" s="37"/>
      <c r="CB393" s="37"/>
      <c r="CC393" s="37"/>
      <c r="CD393" s="37"/>
      <c r="CE393" s="37"/>
      <c r="CF393" s="37"/>
      <c r="CG393" s="37"/>
      <c r="CH393" s="37"/>
      <c r="CI393" s="37"/>
      <c r="CJ393" s="37"/>
      <c r="CK393" s="37"/>
      <c r="CL393" s="37"/>
      <c r="CM393" s="37"/>
      <c r="CN393" s="37"/>
      <c r="CO393" s="37"/>
      <c r="CP393" s="37"/>
      <c r="CQ393" s="37"/>
      <c r="CR393" s="37"/>
      <c r="CS393" s="37"/>
      <c r="CT393" s="37"/>
      <c r="CU393" s="37"/>
      <c r="CV393" s="37"/>
      <c r="CW393" s="37"/>
      <c r="CX393" s="37"/>
      <c r="CY393" s="37"/>
      <c r="CZ393" s="37"/>
      <c r="DA393" s="37"/>
      <c r="DB393" s="37"/>
    </row>
    <row r="394" spans="23:106" ht="12.75" customHeight="1" x14ac:dyDescent="0.25"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  <c r="BV394" s="37"/>
      <c r="BW394" s="37"/>
      <c r="BX394" s="37"/>
      <c r="BY394" s="37"/>
      <c r="BZ394" s="37"/>
      <c r="CA394" s="37"/>
      <c r="CB394" s="37"/>
      <c r="CC394" s="37"/>
      <c r="CD394" s="37"/>
      <c r="CE394" s="37"/>
      <c r="CF394" s="37"/>
      <c r="CG394" s="37"/>
      <c r="CH394" s="37"/>
      <c r="CI394" s="37"/>
      <c r="CJ394" s="37"/>
      <c r="CK394" s="37"/>
      <c r="CL394" s="37"/>
      <c r="CM394" s="37"/>
      <c r="CN394" s="37"/>
      <c r="CO394" s="37"/>
      <c r="CP394" s="37"/>
      <c r="CQ394" s="37"/>
      <c r="CR394" s="37"/>
      <c r="CS394" s="37"/>
      <c r="CT394" s="37"/>
      <c r="CU394" s="37"/>
      <c r="CV394" s="37"/>
      <c r="CW394" s="37"/>
      <c r="CX394" s="37"/>
      <c r="CY394" s="37"/>
      <c r="CZ394" s="37"/>
      <c r="DA394" s="37"/>
      <c r="DB394" s="37"/>
    </row>
    <row r="395" spans="23:106" ht="12.75" customHeight="1" x14ac:dyDescent="0.25"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  <c r="BX395" s="37"/>
      <c r="BY395" s="37"/>
      <c r="BZ395" s="37"/>
      <c r="CA395" s="37"/>
      <c r="CB395" s="37"/>
      <c r="CC395" s="37"/>
      <c r="CD395" s="37"/>
      <c r="CE395" s="37"/>
      <c r="CF395" s="37"/>
      <c r="CG395" s="37"/>
      <c r="CH395" s="37"/>
      <c r="CI395" s="37"/>
      <c r="CJ395" s="37"/>
      <c r="CK395" s="37"/>
      <c r="CL395" s="37"/>
      <c r="CM395" s="37"/>
      <c r="CN395" s="37"/>
      <c r="CO395" s="37"/>
      <c r="CP395" s="37"/>
      <c r="CQ395" s="37"/>
      <c r="CR395" s="37"/>
      <c r="CS395" s="37"/>
      <c r="CT395" s="37"/>
      <c r="CU395" s="37"/>
      <c r="CV395" s="37"/>
      <c r="CW395" s="37"/>
      <c r="CX395" s="37"/>
      <c r="CY395" s="37"/>
      <c r="CZ395" s="37"/>
      <c r="DA395" s="37"/>
      <c r="DB395" s="37"/>
    </row>
    <row r="396" spans="23:106" ht="12.75" customHeight="1" x14ac:dyDescent="0.25"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  <c r="BX396" s="37"/>
      <c r="BY396" s="37"/>
      <c r="BZ396" s="37"/>
      <c r="CA396" s="37"/>
      <c r="CB396" s="37"/>
      <c r="CC396" s="37"/>
      <c r="CD396" s="37"/>
      <c r="CE396" s="37"/>
      <c r="CF396" s="37"/>
      <c r="CG396" s="37"/>
      <c r="CH396" s="37"/>
      <c r="CI396" s="37"/>
      <c r="CJ396" s="37"/>
      <c r="CK396" s="37"/>
      <c r="CL396" s="37"/>
      <c r="CM396" s="37"/>
      <c r="CN396" s="37"/>
      <c r="CO396" s="37"/>
      <c r="CP396" s="37"/>
      <c r="CQ396" s="37"/>
      <c r="CR396" s="37"/>
      <c r="CS396" s="37"/>
      <c r="CT396" s="37"/>
      <c r="CU396" s="37"/>
      <c r="CV396" s="37"/>
      <c r="CW396" s="37"/>
      <c r="CX396" s="37"/>
      <c r="CY396" s="37"/>
      <c r="CZ396" s="37"/>
      <c r="DA396" s="37"/>
      <c r="DB396" s="37"/>
    </row>
    <row r="397" spans="23:106" ht="12.75" customHeight="1" x14ac:dyDescent="0.25"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  <c r="BV397" s="37"/>
      <c r="BW397" s="37"/>
      <c r="BX397" s="37"/>
      <c r="BY397" s="37"/>
      <c r="BZ397" s="37"/>
      <c r="CA397" s="37"/>
      <c r="CB397" s="37"/>
      <c r="CC397" s="37"/>
      <c r="CD397" s="37"/>
      <c r="CE397" s="37"/>
      <c r="CF397" s="37"/>
      <c r="CG397" s="37"/>
      <c r="CH397" s="37"/>
      <c r="CI397" s="37"/>
      <c r="CJ397" s="37"/>
      <c r="CK397" s="37"/>
      <c r="CL397" s="37"/>
      <c r="CM397" s="37"/>
      <c r="CN397" s="37"/>
      <c r="CO397" s="37"/>
      <c r="CP397" s="37"/>
      <c r="CQ397" s="37"/>
      <c r="CR397" s="37"/>
      <c r="CS397" s="37"/>
      <c r="CT397" s="37"/>
      <c r="CU397" s="37"/>
      <c r="CV397" s="37"/>
      <c r="CW397" s="37"/>
      <c r="CX397" s="37"/>
      <c r="CY397" s="37"/>
      <c r="CZ397" s="37"/>
      <c r="DA397" s="37"/>
      <c r="DB397" s="37"/>
    </row>
    <row r="398" spans="23:106" ht="12.75" customHeight="1" x14ac:dyDescent="0.25"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7"/>
      <c r="BQ398" s="37"/>
      <c r="BR398" s="37"/>
      <c r="BS398" s="37"/>
      <c r="BT398" s="37"/>
      <c r="BU398" s="37"/>
      <c r="BV398" s="37"/>
      <c r="BW398" s="37"/>
      <c r="BX398" s="37"/>
      <c r="BY398" s="37"/>
      <c r="BZ398" s="37"/>
      <c r="CA398" s="37"/>
      <c r="CB398" s="37"/>
      <c r="CC398" s="37"/>
      <c r="CD398" s="37"/>
      <c r="CE398" s="37"/>
      <c r="CF398" s="37"/>
      <c r="CG398" s="37"/>
      <c r="CH398" s="37"/>
      <c r="CI398" s="37"/>
      <c r="CJ398" s="37"/>
      <c r="CK398" s="37"/>
      <c r="CL398" s="37"/>
      <c r="CM398" s="37"/>
      <c r="CN398" s="37"/>
      <c r="CO398" s="37"/>
      <c r="CP398" s="37"/>
      <c r="CQ398" s="37"/>
      <c r="CR398" s="37"/>
      <c r="CS398" s="37"/>
      <c r="CT398" s="37"/>
      <c r="CU398" s="37"/>
      <c r="CV398" s="37"/>
      <c r="CW398" s="37"/>
      <c r="CX398" s="37"/>
      <c r="CY398" s="37"/>
      <c r="CZ398" s="37"/>
      <c r="DA398" s="37"/>
      <c r="DB398" s="37"/>
    </row>
    <row r="399" spans="23:106" ht="12.75" customHeight="1" x14ac:dyDescent="0.25"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  <c r="BX399" s="37"/>
      <c r="BY399" s="37"/>
      <c r="BZ399" s="37"/>
      <c r="CA399" s="37"/>
      <c r="CB399" s="37"/>
      <c r="CC399" s="37"/>
      <c r="CD399" s="37"/>
      <c r="CE399" s="37"/>
      <c r="CF399" s="37"/>
      <c r="CG399" s="37"/>
      <c r="CH399" s="37"/>
      <c r="CI399" s="37"/>
      <c r="CJ399" s="37"/>
      <c r="CK399" s="37"/>
      <c r="CL399" s="37"/>
      <c r="CM399" s="37"/>
      <c r="CN399" s="37"/>
      <c r="CO399" s="37"/>
      <c r="CP399" s="37"/>
      <c r="CQ399" s="37"/>
      <c r="CR399" s="37"/>
      <c r="CS399" s="37"/>
      <c r="CT399" s="37"/>
      <c r="CU399" s="37"/>
      <c r="CV399" s="37"/>
      <c r="CW399" s="37"/>
      <c r="CX399" s="37"/>
      <c r="CY399" s="37"/>
      <c r="CZ399" s="37"/>
      <c r="DA399" s="37"/>
      <c r="DB399" s="37"/>
    </row>
    <row r="400" spans="23:106" ht="12.75" customHeight="1" x14ac:dyDescent="0.25"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  <c r="BV400" s="37"/>
      <c r="BW400" s="37"/>
      <c r="BX400" s="37"/>
      <c r="BY400" s="37"/>
      <c r="BZ400" s="37"/>
      <c r="CA400" s="37"/>
      <c r="CB400" s="37"/>
      <c r="CC400" s="37"/>
      <c r="CD400" s="37"/>
      <c r="CE400" s="37"/>
      <c r="CF400" s="37"/>
      <c r="CG400" s="37"/>
      <c r="CH400" s="37"/>
      <c r="CI400" s="37"/>
      <c r="CJ400" s="37"/>
      <c r="CK400" s="37"/>
      <c r="CL400" s="37"/>
      <c r="CM400" s="37"/>
      <c r="CN400" s="37"/>
      <c r="CO400" s="37"/>
      <c r="CP400" s="37"/>
      <c r="CQ400" s="37"/>
      <c r="CR400" s="37"/>
      <c r="CS400" s="37"/>
      <c r="CT400" s="37"/>
      <c r="CU400" s="37"/>
      <c r="CV400" s="37"/>
      <c r="CW400" s="37"/>
      <c r="CX400" s="37"/>
      <c r="CY400" s="37"/>
      <c r="CZ400" s="37"/>
      <c r="DA400" s="37"/>
      <c r="DB400" s="37"/>
    </row>
    <row r="401" spans="23:106" ht="12.75" customHeight="1" x14ac:dyDescent="0.25"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  <c r="BX401" s="37"/>
      <c r="BY401" s="37"/>
      <c r="BZ401" s="37"/>
      <c r="CA401" s="37"/>
      <c r="CB401" s="37"/>
      <c r="CC401" s="37"/>
      <c r="CD401" s="37"/>
      <c r="CE401" s="37"/>
      <c r="CF401" s="37"/>
      <c r="CG401" s="37"/>
      <c r="CH401" s="37"/>
      <c r="CI401" s="37"/>
      <c r="CJ401" s="37"/>
      <c r="CK401" s="37"/>
      <c r="CL401" s="37"/>
      <c r="CM401" s="37"/>
      <c r="CN401" s="37"/>
      <c r="CO401" s="37"/>
      <c r="CP401" s="37"/>
      <c r="CQ401" s="37"/>
      <c r="CR401" s="37"/>
      <c r="CS401" s="37"/>
      <c r="CT401" s="37"/>
      <c r="CU401" s="37"/>
      <c r="CV401" s="37"/>
      <c r="CW401" s="37"/>
      <c r="CX401" s="37"/>
      <c r="CY401" s="37"/>
      <c r="CZ401" s="37"/>
      <c r="DA401" s="37"/>
      <c r="DB401" s="37"/>
    </row>
    <row r="402" spans="23:106" ht="12.75" customHeight="1" x14ac:dyDescent="0.25"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7"/>
      <c r="BX402" s="37"/>
      <c r="BY402" s="37"/>
      <c r="BZ402" s="37"/>
      <c r="CA402" s="37"/>
      <c r="CB402" s="37"/>
      <c r="CC402" s="37"/>
      <c r="CD402" s="37"/>
      <c r="CE402" s="37"/>
      <c r="CF402" s="37"/>
      <c r="CG402" s="37"/>
      <c r="CH402" s="37"/>
      <c r="CI402" s="37"/>
      <c r="CJ402" s="37"/>
      <c r="CK402" s="37"/>
      <c r="CL402" s="37"/>
      <c r="CM402" s="37"/>
      <c r="CN402" s="37"/>
      <c r="CO402" s="37"/>
      <c r="CP402" s="37"/>
      <c r="CQ402" s="37"/>
      <c r="CR402" s="37"/>
      <c r="CS402" s="37"/>
      <c r="CT402" s="37"/>
      <c r="CU402" s="37"/>
      <c r="CV402" s="37"/>
      <c r="CW402" s="37"/>
      <c r="CX402" s="37"/>
      <c r="CY402" s="37"/>
      <c r="CZ402" s="37"/>
      <c r="DA402" s="37"/>
      <c r="DB402" s="37"/>
    </row>
    <row r="403" spans="23:106" ht="12.75" customHeight="1" x14ac:dyDescent="0.25"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  <c r="BV403" s="37"/>
      <c r="BW403" s="37"/>
      <c r="BX403" s="37"/>
      <c r="BY403" s="37"/>
      <c r="BZ403" s="37"/>
      <c r="CA403" s="37"/>
      <c r="CB403" s="37"/>
      <c r="CC403" s="37"/>
      <c r="CD403" s="37"/>
      <c r="CE403" s="37"/>
      <c r="CF403" s="37"/>
      <c r="CG403" s="37"/>
      <c r="CH403" s="37"/>
      <c r="CI403" s="37"/>
      <c r="CJ403" s="37"/>
      <c r="CK403" s="37"/>
      <c r="CL403" s="37"/>
      <c r="CM403" s="37"/>
      <c r="CN403" s="37"/>
      <c r="CO403" s="37"/>
      <c r="CP403" s="37"/>
      <c r="CQ403" s="37"/>
      <c r="CR403" s="37"/>
      <c r="CS403" s="37"/>
      <c r="CT403" s="37"/>
      <c r="CU403" s="37"/>
      <c r="CV403" s="37"/>
      <c r="CW403" s="37"/>
      <c r="CX403" s="37"/>
      <c r="CY403" s="37"/>
      <c r="CZ403" s="37"/>
      <c r="DA403" s="37"/>
      <c r="DB403" s="37"/>
    </row>
    <row r="404" spans="23:106" ht="12.75" customHeight="1" x14ac:dyDescent="0.25"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  <c r="BV404" s="37"/>
      <c r="BW404" s="37"/>
      <c r="BX404" s="37"/>
      <c r="BY404" s="37"/>
      <c r="BZ404" s="37"/>
      <c r="CA404" s="37"/>
      <c r="CB404" s="37"/>
      <c r="CC404" s="37"/>
      <c r="CD404" s="37"/>
      <c r="CE404" s="37"/>
      <c r="CF404" s="37"/>
      <c r="CG404" s="37"/>
      <c r="CH404" s="37"/>
      <c r="CI404" s="37"/>
      <c r="CJ404" s="37"/>
      <c r="CK404" s="37"/>
      <c r="CL404" s="37"/>
      <c r="CM404" s="37"/>
      <c r="CN404" s="37"/>
      <c r="CO404" s="37"/>
      <c r="CP404" s="37"/>
      <c r="CQ404" s="37"/>
      <c r="CR404" s="37"/>
      <c r="CS404" s="37"/>
      <c r="CT404" s="37"/>
      <c r="CU404" s="37"/>
      <c r="CV404" s="37"/>
      <c r="CW404" s="37"/>
      <c r="CX404" s="37"/>
      <c r="CY404" s="37"/>
      <c r="CZ404" s="37"/>
      <c r="DA404" s="37"/>
      <c r="DB404" s="37"/>
    </row>
    <row r="405" spans="23:106" ht="12.75" customHeight="1" x14ac:dyDescent="0.25"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  <c r="BV405" s="37"/>
      <c r="BW405" s="37"/>
      <c r="BX405" s="37"/>
      <c r="BY405" s="37"/>
      <c r="BZ405" s="37"/>
      <c r="CA405" s="37"/>
      <c r="CB405" s="37"/>
      <c r="CC405" s="37"/>
      <c r="CD405" s="37"/>
      <c r="CE405" s="37"/>
      <c r="CF405" s="37"/>
      <c r="CG405" s="37"/>
      <c r="CH405" s="37"/>
      <c r="CI405" s="37"/>
      <c r="CJ405" s="37"/>
      <c r="CK405" s="37"/>
      <c r="CL405" s="37"/>
      <c r="CM405" s="37"/>
      <c r="CN405" s="37"/>
      <c r="CO405" s="37"/>
      <c r="CP405" s="37"/>
      <c r="CQ405" s="37"/>
      <c r="CR405" s="37"/>
      <c r="CS405" s="37"/>
      <c r="CT405" s="37"/>
      <c r="CU405" s="37"/>
      <c r="CV405" s="37"/>
      <c r="CW405" s="37"/>
      <c r="CX405" s="37"/>
      <c r="CY405" s="37"/>
      <c r="CZ405" s="37"/>
      <c r="DA405" s="37"/>
      <c r="DB405" s="37"/>
    </row>
    <row r="406" spans="23:106" ht="12.75" customHeight="1" x14ac:dyDescent="0.25"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7"/>
      <c r="BU406" s="37"/>
      <c r="BV406" s="37"/>
      <c r="BW406" s="37"/>
      <c r="BX406" s="37"/>
      <c r="BY406" s="37"/>
      <c r="BZ406" s="37"/>
      <c r="CA406" s="37"/>
      <c r="CB406" s="37"/>
      <c r="CC406" s="37"/>
      <c r="CD406" s="37"/>
      <c r="CE406" s="37"/>
      <c r="CF406" s="37"/>
      <c r="CG406" s="37"/>
      <c r="CH406" s="37"/>
      <c r="CI406" s="37"/>
      <c r="CJ406" s="37"/>
      <c r="CK406" s="37"/>
      <c r="CL406" s="37"/>
      <c r="CM406" s="37"/>
      <c r="CN406" s="37"/>
      <c r="CO406" s="37"/>
      <c r="CP406" s="37"/>
      <c r="CQ406" s="37"/>
      <c r="CR406" s="37"/>
      <c r="CS406" s="37"/>
      <c r="CT406" s="37"/>
      <c r="CU406" s="37"/>
      <c r="CV406" s="37"/>
      <c r="CW406" s="37"/>
      <c r="CX406" s="37"/>
      <c r="CY406" s="37"/>
      <c r="CZ406" s="37"/>
      <c r="DA406" s="37"/>
      <c r="DB406" s="37"/>
    </row>
    <row r="407" spans="23:106" ht="12.75" customHeight="1" x14ac:dyDescent="0.25"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/>
      <c r="CB407" s="37"/>
      <c r="CC407" s="37"/>
      <c r="CD407" s="37"/>
      <c r="CE407" s="37"/>
      <c r="CF407" s="37"/>
      <c r="CG407" s="37"/>
      <c r="CH407" s="37"/>
      <c r="CI407" s="37"/>
      <c r="CJ407" s="37"/>
      <c r="CK407" s="37"/>
      <c r="CL407" s="37"/>
      <c r="CM407" s="37"/>
      <c r="CN407" s="37"/>
      <c r="CO407" s="37"/>
      <c r="CP407" s="37"/>
      <c r="CQ407" s="37"/>
      <c r="CR407" s="37"/>
      <c r="CS407" s="37"/>
      <c r="CT407" s="37"/>
      <c r="CU407" s="37"/>
      <c r="CV407" s="37"/>
      <c r="CW407" s="37"/>
      <c r="CX407" s="37"/>
      <c r="CY407" s="37"/>
      <c r="CZ407" s="37"/>
      <c r="DA407" s="37"/>
      <c r="DB407" s="37"/>
    </row>
    <row r="408" spans="23:106" ht="12.75" customHeight="1" x14ac:dyDescent="0.25"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/>
      <c r="CB408" s="37"/>
      <c r="CC408" s="37"/>
      <c r="CD408" s="37"/>
      <c r="CE408" s="37"/>
      <c r="CF408" s="37"/>
      <c r="CG408" s="37"/>
      <c r="CH408" s="37"/>
      <c r="CI408" s="37"/>
      <c r="CJ408" s="37"/>
      <c r="CK408" s="37"/>
      <c r="CL408" s="37"/>
      <c r="CM408" s="37"/>
      <c r="CN408" s="37"/>
      <c r="CO408" s="37"/>
      <c r="CP408" s="37"/>
      <c r="CQ408" s="37"/>
      <c r="CR408" s="37"/>
      <c r="CS408" s="37"/>
      <c r="CT408" s="37"/>
      <c r="CU408" s="37"/>
      <c r="CV408" s="37"/>
      <c r="CW408" s="37"/>
      <c r="CX408" s="37"/>
      <c r="CY408" s="37"/>
      <c r="CZ408" s="37"/>
      <c r="DA408" s="37"/>
      <c r="DB408" s="37"/>
    </row>
    <row r="409" spans="23:106" ht="12.75" customHeight="1" x14ac:dyDescent="0.25"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7"/>
      <c r="BU409" s="37"/>
      <c r="BV409" s="37"/>
      <c r="BW409" s="37"/>
      <c r="BX409" s="37"/>
      <c r="BY409" s="37"/>
      <c r="BZ409" s="37"/>
      <c r="CA409" s="37"/>
      <c r="CB409" s="37"/>
      <c r="CC409" s="37"/>
      <c r="CD409" s="37"/>
      <c r="CE409" s="37"/>
      <c r="CF409" s="37"/>
      <c r="CG409" s="37"/>
      <c r="CH409" s="37"/>
      <c r="CI409" s="37"/>
      <c r="CJ409" s="37"/>
      <c r="CK409" s="37"/>
      <c r="CL409" s="37"/>
      <c r="CM409" s="37"/>
      <c r="CN409" s="37"/>
      <c r="CO409" s="37"/>
      <c r="CP409" s="37"/>
      <c r="CQ409" s="37"/>
      <c r="CR409" s="37"/>
      <c r="CS409" s="37"/>
      <c r="CT409" s="37"/>
      <c r="CU409" s="37"/>
      <c r="CV409" s="37"/>
      <c r="CW409" s="37"/>
      <c r="CX409" s="37"/>
      <c r="CY409" s="37"/>
      <c r="CZ409" s="37"/>
      <c r="DA409" s="37"/>
      <c r="DB409" s="37"/>
    </row>
    <row r="410" spans="23:106" ht="12.75" customHeight="1" x14ac:dyDescent="0.25"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  <c r="BV410" s="37"/>
      <c r="BW410" s="37"/>
      <c r="BX410" s="37"/>
      <c r="BY410" s="37"/>
      <c r="BZ410" s="37"/>
      <c r="CA410" s="37"/>
      <c r="CB410" s="37"/>
      <c r="CC410" s="37"/>
      <c r="CD410" s="37"/>
      <c r="CE410" s="37"/>
      <c r="CF410" s="37"/>
      <c r="CG410" s="37"/>
      <c r="CH410" s="37"/>
      <c r="CI410" s="37"/>
      <c r="CJ410" s="37"/>
      <c r="CK410" s="37"/>
      <c r="CL410" s="37"/>
      <c r="CM410" s="37"/>
      <c r="CN410" s="37"/>
      <c r="CO410" s="37"/>
      <c r="CP410" s="37"/>
      <c r="CQ410" s="37"/>
      <c r="CR410" s="37"/>
      <c r="CS410" s="37"/>
      <c r="CT410" s="37"/>
      <c r="CU410" s="37"/>
      <c r="CV410" s="37"/>
      <c r="CW410" s="37"/>
      <c r="CX410" s="37"/>
      <c r="CY410" s="37"/>
      <c r="CZ410" s="37"/>
      <c r="DA410" s="37"/>
      <c r="DB410" s="37"/>
    </row>
    <row r="411" spans="23:106" ht="12.75" customHeight="1" x14ac:dyDescent="0.25"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  <c r="CD411" s="37"/>
      <c r="CE411" s="37"/>
      <c r="CF411" s="37"/>
      <c r="CG411" s="37"/>
      <c r="CH411" s="37"/>
      <c r="CI411" s="37"/>
      <c r="CJ411" s="37"/>
      <c r="CK411" s="37"/>
      <c r="CL411" s="37"/>
      <c r="CM411" s="37"/>
      <c r="CN411" s="37"/>
      <c r="CO411" s="37"/>
      <c r="CP411" s="37"/>
      <c r="CQ411" s="37"/>
      <c r="CR411" s="37"/>
      <c r="CS411" s="37"/>
      <c r="CT411" s="37"/>
      <c r="CU411" s="37"/>
      <c r="CV411" s="37"/>
      <c r="CW411" s="37"/>
      <c r="CX411" s="37"/>
      <c r="CY411" s="37"/>
      <c r="CZ411" s="37"/>
      <c r="DA411" s="37"/>
      <c r="DB411" s="37"/>
    </row>
    <row r="412" spans="23:106" ht="12.75" customHeight="1" x14ac:dyDescent="0.25"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  <c r="CD412" s="37"/>
      <c r="CE412" s="37"/>
      <c r="CF412" s="37"/>
      <c r="CG412" s="37"/>
      <c r="CH412" s="37"/>
      <c r="CI412" s="37"/>
      <c r="CJ412" s="37"/>
      <c r="CK412" s="37"/>
      <c r="CL412" s="37"/>
      <c r="CM412" s="37"/>
      <c r="CN412" s="37"/>
      <c r="CO412" s="37"/>
      <c r="CP412" s="37"/>
      <c r="CQ412" s="37"/>
      <c r="CR412" s="37"/>
      <c r="CS412" s="37"/>
      <c r="CT412" s="37"/>
      <c r="CU412" s="37"/>
      <c r="CV412" s="37"/>
      <c r="CW412" s="37"/>
      <c r="CX412" s="37"/>
      <c r="CY412" s="37"/>
      <c r="CZ412" s="37"/>
      <c r="DA412" s="37"/>
      <c r="DB412" s="37"/>
    </row>
    <row r="413" spans="23:106" ht="12.75" customHeight="1" x14ac:dyDescent="0.25"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/>
      <c r="CB413" s="37"/>
      <c r="CC413" s="37"/>
      <c r="CD413" s="37"/>
      <c r="CE413" s="37"/>
      <c r="CF413" s="37"/>
      <c r="CG413" s="37"/>
      <c r="CH413" s="37"/>
      <c r="CI413" s="37"/>
      <c r="CJ413" s="37"/>
      <c r="CK413" s="37"/>
      <c r="CL413" s="37"/>
      <c r="CM413" s="37"/>
      <c r="CN413" s="37"/>
      <c r="CO413" s="37"/>
      <c r="CP413" s="37"/>
      <c r="CQ413" s="37"/>
      <c r="CR413" s="37"/>
      <c r="CS413" s="37"/>
      <c r="CT413" s="37"/>
      <c r="CU413" s="37"/>
      <c r="CV413" s="37"/>
      <c r="CW413" s="37"/>
      <c r="CX413" s="37"/>
      <c r="CY413" s="37"/>
      <c r="CZ413" s="37"/>
      <c r="DA413" s="37"/>
      <c r="DB413" s="37"/>
    </row>
    <row r="414" spans="23:106" ht="12.75" customHeight="1" x14ac:dyDescent="0.25"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7"/>
      <c r="BX414" s="37"/>
      <c r="BY414" s="37"/>
      <c r="BZ414" s="37"/>
      <c r="CA414" s="37"/>
      <c r="CB414" s="37"/>
      <c r="CC414" s="37"/>
      <c r="CD414" s="37"/>
      <c r="CE414" s="37"/>
      <c r="CF414" s="37"/>
      <c r="CG414" s="37"/>
      <c r="CH414" s="37"/>
      <c r="CI414" s="37"/>
      <c r="CJ414" s="37"/>
      <c r="CK414" s="37"/>
      <c r="CL414" s="37"/>
      <c r="CM414" s="37"/>
      <c r="CN414" s="37"/>
      <c r="CO414" s="37"/>
      <c r="CP414" s="37"/>
      <c r="CQ414" s="37"/>
      <c r="CR414" s="37"/>
      <c r="CS414" s="37"/>
      <c r="CT414" s="37"/>
      <c r="CU414" s="37"/>
      <c r="CV414" s="37"/>
      <c r="CW414" s="37"/>
      <c r="CX414" s="37"/>
      <c r="CY414" s="37"/>
      <c r="CZ414" s="37"/>
      <c r="DA414" s="37"/>
      <c r="DB414" s="37"/>
    </row>
    <row r="415" spans="23:106" ht="12.75" customHeight="1" x14ac:dyDescent="0.25"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/>
      <c r="CB415" s="37"/>
      <c r="CC415" s="37"/>
      <c r="CD415" s="37"/>
      <c r="CE415" s="37"/>
      <c r="CF415" s="37"/>
      <c r="CG415" s="37"/>
      <c r="CH415" s="37"/>
      <c r="CI415" s="37"/>
      <c r="CJ415" s="37"/>
      <c r="CK415" s="37"/>
      <c r="CL415" s="37"/>
      <c r="CM415" s="37"/>
      <c r="CN415" s="37"/>
      <c r="CO415" s="37"/>
      <c r="CP415" s="37"/>
      <c r="CQ415" s="37"/>
      <c r="CR415" s="37"/>
      <c r="CS415" s="37"/>
      <c r="CT415" s="37"/>
      <c r="CU415" s="37"/>
      <c r="CV415" s="37"/>
      <c r="CW415" s="37"/>
      <c r="CX415" s="37"/>
      <c r="CY415" s="37"/>
      <c r="CZ415" s="37"/>
      <c r="DA415" s="37"/>
      <c r="DB415" s="37"/>
    </row>
    <row r="416" spans="23:106" ht="12.75" customHeight="1" x14ac:dyDescent="0.25"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  <c r="CD416" s="37"/>
      <c r="CE416" s="37"/>
      <c r="CF416" s="37"/>
      <c r="CG416" s="37"/>
      <c r="CH416" s="37"/>
      <c r="CI416" s="37"/>
      <c r="CJ416" s="37"/>
      <c r="CK416" s="37"/>
      <c r="CL416" s="37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  <c r="CW416" s="37"/>
      <c r="CX416" s="37"/>
      <c r="CY416" s="37"/>
      <c r="CZ416" s="37"/>
      <c r="DA416" s="37"/>
      <c r="DB416" s="37"/>
    </row>
    <row r="417" spans="23:106" ht="12.75" customHeight="1" x14ac:dyDescent="0.25"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  <c r="BX417" s="37"/>
      <c r="BY417" s="37"/>
      <c r="BZ417" s="37"/>
      <c r="CA417" s="37"/>
      <c r="CB417" s="37"/>
      <c r="CC417" s="37"/>
      <c r="CD417" s="37"/>
      <c r="CE417" s="37"/>
      <c r="CF417" s="37"/>
      <c r="CG417" s="37"/>
      <c r="CH417" s="37"/>
      <c r="CI417" s="37"/>
      <c r="CJ417" s="37"/>
      <c r="CK417" s="37"/>
      <c r="CL417" s="37"/>
      <c r="CM417" s="37"/>
      <c r="CN417" s="37"/>
      <c r="CO417" s="37"/>
      <c r="CP417" s="37"/>
      <c r="CQ417" s="37"/>
      <c r="CR417" s="37"/>
      <c r="CS417" s="37"/>
      <c r="CT417" s="37"/>
      <c r="CU417" s="37"/>
      <c r="CV417" s="37"/>
      <c r="CW417" s="37"/>
      <c r="CX417" s="37"/>
      <c r="CY417" s="37"/>
      <c r="CZ417" s="37"/>
      <c r="DA417" s="37"/>
      <c r="DB417" s="37"/>
    </row>
    <row r="418" spans="23:106" ht="12.75" customHeight="1" x14ac:dyDescent="0.25"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  <c r="BX418" s="37"/>
      <c r="BY418" s="37"/>
      <c r="BZ418" s="37"/>
      <c r="CA418" s="37"/>
      <c r="CB418" s="37"/>
      <c r="CC418" s="37"/>
      <c r="CD418" s="37"/>
      <c r="CE418" s="37"/>
      <c r="CF418" s="37"/>
      <c r="CG418" s="37"/>
      <c r="CH418" s="37"/>
      <c r="CI418" s="37"/>
      <c r="CJ418" s="37"/>
      <c r="CK418" s="37"/>
      <c r="CL418" s="37"/>
      <c r="CM418" s="37"/>
      <c r="CN418" s="37"/>
      <c r="CO418" s="37"/>
      <c r="CP418" s="37"/>
      <c r="CQ418" s="37"/>
      <c r="CR418" s="37"/>
      <c r="CS418" s="37"/>
      <c r="CT418" s="37"/>
      <c r="CU418" s="37"/>
      <c r="CV418" s="37"/>
      <c r="CW418" s="37"/>
      <c r="CX418" s="37"/>
      <c r="CY418" s="37"/>
      <c r="CZ418" s="37"/>
      <c r="DA418" s="37"/>
      <c r="DB418" s="37"/>
    </row>
    <row r="419" spans="23:106" ht="12.75" customHeight="1" x14ac:dyDescent="0.25"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  <c r="BX419" s="37"/>
      <c r="BY419" s="37"/>
      <c r="BZ419" s="37"/>
      <c r="CA419" s="37"/>
      <c r="CB419" s="37"/>
      <c r="CC419" s="37"/>
      <c r="CD419" s="37"/>
      <c r="CE419" s="37"/>
      <c r="CF419" s="37"/>
      <c r="CG419" s="37"/>
      <c r="CH419" s="37"/>
      <c r="CI419" s="37"/>
      <c r="CJ419" s="37"/>
      <c r="CK419" s="37"/>
      <c r="CL419" s="37"/>
      <c r="CM419" s="37"/>
      <c r="CN419" s="37"/>
      <c r="CO419" s="37"/>
      <c r="CP419" s="37"/>
      <c r="CQ419" s="37"/>
      <c r="CR419" s="37"/>
      <c r="CS419" s="37"/>
      <c r="CT419" s="37"/>
      <c r="CU419" s="37"/>
      <c r="CV419" s="37"/>
      <c r="CW419" s="37"/>
      <c r="CX419" s="37"/>
      <c r="CY419" s="37"/>
      <c r="CZ419" s="37"/>
      <c r="DA419" s="37"/>
      <c r="DB419" s="37"/>
    </row>
    <row r="420" spans="23:106" ht="12.75" customHeight="1" x14ac:dyDescent="0.25"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/>
      <c r="CB420" s="37"/>
      <c r="CC420" s="37"/>
      <c r="CD420" s="37"/>
      <c r="CE420" s="37"/>
      <c r="CF420" s="37"/>
      <c r="CG420" s="37"/>
      <c r="CH420" s="37"/>
      <c r="CI420" s="37"/>
      <c r="CJ420" s="37"/>
      <c r="CK420" s="37"/>
      <c r="CL420" s="37"/>
      <c r="CM420" s="37"/>
      <c r="CN420" s="37"/>
      <c r="CO420" s="37"/>
      <c r="CP420" s="37"/>
      <c r="CQ420" s="37"/>
      <c r="CR420" s="37"/>
      <c r="CS420" s="37"/>
      <c r="CT420" s="37"/>
      <c r="CU420" s="37"/>
      <c r="CV420" s="37"/>
      <c r="CW420" s="37"/>
      <c r="CX420" s="37"/>
      <c r="CY420" s="37"/>
      <c r="CZ420" s="37"/>
      <c r="DA420" s="37"/>
      <c r="DB420" s="37"/>
    </row>
    <row r="421" spans="23:106" ht="12.75" customHeight="1" x14ac:dyDescent="0.25"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  <c r="BX421" s="37"/>
      <c r="BY421" s="37"/>
      <c r="BZ421" s="37"/>
      <c r="CA421" s="37"/>
      <c r="CB421" s="37"/>
      <c r="CC421" s="37"/>
      <c r="CD421" s="37"/>
      <c r="CE421" s="37"/>
      <c r="CF421" s="37"/>
      <c r="CG421" s="37"/>
      <c r="CH421" s="37"/>
      <c r="CI421" s="37"/>
      <c r="CJ421" s="37"/>
      <c r="CK421" s="37"/>
      <c r="CL421" s="37"/>
      <c r="CM421" s="37"/>
      <c r="CN421" s="37"/>
      <c r="CO421" s="37"/>
      <c r="CP421" s="37"/>
      <c r="CQ421" s="37"/>
      <c r="CR421" s="37"/>
      <c r="CS421" s="37"/>
      <c r="CT421" s="37"/>
      <c r="CU421" s="37"/>
      <c r="CV421" s="37"/>
      <c r="CW421" s="37"/>
      <c r="CX421" s="37"/>
      <c r="CY421" s="37"/>
      <c r="CZ421" s="37"/>
      <c r="DA421" s="37"/>
      <c r="DB421" s="37"/>
    </row>
    <row r="422" spans="23:106" ht="12.75" customHeight="1" x14ac:dyDescent="0.25"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  <c r="BX422" s="37"/>
      <c r="BY422" s="37"/>
      <c r="BZ422" s="37"/>
      <c r="CA422" s="37"/>
      <c r="CB422" s="37"/>
      <c r="CC422" s="37"/>
      <c r="CD422" s="37"/>
      <c r="CE422" s="37"/>
      <c r="CF422" s="37"/>
      <c r="CG422" s="37"/>
      <c r="CH422" s="37"/>
      <c r="CI422" s="37"/>
      <c r="CJ422" s="37"/>
      <c r="CK422" s="37"/>
      <c r="CL422" s="37"/>
      <c r="CM422" s="37"/>
      <c r="CN422" s="37"/>
      <c r="CO422" s="37"/>
      <c r="CP422" s="37"/>
      <c r="CQ422" s="37"/>
      <c r="CR422" s="37"/>
      <c r="CS422" s="37"/>
      <c r="CT422" s="37"/>
      <c r="CU422" s="37"/>
      <c r="CV422" s="37"/>
      <c r="CW422" s="37"/>
      <c r="CX422" s="37"/>
      <c r="CY422" s="37"/>
      <c r="CZ422" s="37"/>
      <c r="DA422" s="37"/>
      <c r="DB422" s="37"/>
    </row>
    <row r="423" spans="23:106" ht="12.75" customHeight="1" x14ac:dyDescent="0.25"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/>
      <c r="CB423" s="37"/>
      <c r="CC423" s="37"/>
      <c r="CD423" s="37"/>
      <c r="CE423" s="37"/>
      <c r="CF423" s="37"/>
      <c r="CG423" s="37"/>
      <c r="CH423" s="37"/>
      <c r="CI423" s="37"/>
      <c r="CJ423" s="37"/>
      <c r="CK423" s="37"/>
      <c r="CL423" s="37"/>
      <c r="CM423" s="37"/>
      <c r="CN423" s="37"/>
      <c r="CO423" s="37"/>
      <c r="CP423" s="37"/>
      <c r="CQ423" s="37"/>
      <c r="CR423" s="37"/>
      <c r="CS423" s="37"/>
      <c r="CT423" s="37"/>
      <c r="CU423" s="37"/>
      <c r="CV423" s="37"/>
      <c r="CW423" s="37"/>
      <c r="CX423" s="37"/>
      <c r="CY423" s="37"/>
      <c r="CZ423" s="37"/>
      <c r="DA423" s="37"/>
      <c r="DB423" s="37"/>
    </row>
    <row r="424" spans="23:106" ht="12.75" customHeight="1" x14ac:dyDescent="0.25"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/>
      <c r="CB424" s="37"/>
      <c r="CC424" s="37"/>
      <c r="CD424" s="37"/>
      <c r="CE424" s="37"/>
      <c r="CF424" s="37"/>
      <c r="CG424" s="37"/>
      <c r="CH424" s="37"/>
      <c r="CI424" s="37"/>
      <c r="CJ424" s="37"/>
      <c r="CK424" s="37"/>
      <c r="CL424" s="37"/>
      <c r="CM424" s="37"/>
      <c r="CN424" s="37"/>
      <c r="CO424" s="37"/>
      <c r="CP424" s="37"/>
      <c r="CQ424" s="37"/>
      <c r="CR424" s="37"/>
      <c r="CS424" s="37"/>
      <c r="CT424" s="37"/>
      <c r="CU424" s="37"/>
      <c r="CV424" s="37"/>
      <c r="CW424" s="37"/>
      <c r="CX424" s="37"/>
      <c r="CY424" s="37"/>
      <c r="CZ424" s="37"/>
      <c r="DA424" s="37"/>
      <c r="DB424" s="37"/>
    </row>
    <row r="425" spans="23:106" ht="12.75" customHeight="1" x14ac:dyDescent="0.25"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/>
      <c r="CB425" s="37"/>
      <c r="CC425" s="37"/>
      <c r="CD425" s="37"/>
      <c r="CE425" s="37"/>
      <c r="CF425" s="37"/>
      <c r="CG425" s="37"/>
      <c r="CH425" s="37"/>
      <c r="CI425" s="37"/>
      <c r="CJ425" s="37"/>
      <c r="CK425" s="37"/>
      <c r="CL425" s="37"/>
      <c r="CM425" s="37"/>
      <c r="CN425" s="37"/>
      <c r="CO425" s="37"/>
      <c r="CP425" s="37"/>
      <c r="CQ425" s="37"/>
      <c r="CR425" s="37"/>
      <c r="CS425" s="37"/>
      <c r="CT425" s="37"/>
      <c r="CU425" s="37"/>
      <c r="CV425" s="37"/>
      <c r="CW425" s="37"/>
      <c r="CX425" s="37"/>
      <c r="CY425" s="37"/>
      <c r="CZ425" s="37"/>
      <c r="DA425" s="37"/>
      <c r="DB425" s="37"/>
    </row>
    <row r="426" spans="23:106" ht="12.75" customHeight="1" x14ac:dyDescent="0.25"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7"/>
      <c r="BX426" s="37"/>
      <c r="BY426" s="37"/>
      <c r="BZ426" s="37"/>
      <c r="CA426" s="37"/>
      <c r="CB426" s="37"/>
      <c r="CC426" s="37"/>
      <c r="CD426" s="37"/>
      <c r="CE426" s="37"/>
      <c r="CF426" s="37"/>
      <c r="CG426" s="37"/>
      <c r="CH426" s="37"/>
      <c r="CI426" s="37"/>
      <c r="CJ426" s="37"/>
      <c r="CK426" s="37"/>
      <c r="CL426" s="37"/>
      <c r="CM426" s="37"/>
      <c r="CN426" s="37"/>
      <c r="CO426" s="37"/>
      <c r="CP426" s="37"/>
      <c r="CQ426" s="37"/>
      <c r="CR426" s="37"/>
      <c r="CS426" s="37"/>
      <c r="CT426" s="37"/>
      <c r="CU426" s="37"/>
      <c r="CV426" s="37"/>
      <c r="CW426" s="37"/>
      <c r="CX426" s="37"/>
      <c r="CY426" s="37"/>
      <c r="CZ426" s="37"/>
      <c r="DA426" s="37"/>
      <c r="DB426" s="37"/>
    </row>
    <row r="427" spans="23:106" ht="12.75" customHeight="1" x14ac:dyDescent="0.25"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  <c r="BX427" s="37"/>
      <c r="BY427" s="37"/>
      <c r="BZ427" s="37"/>
      <c r="CA427" s="37"/>
      <c r="CB427" s="37"/>
      <c r="CC427" s="37"/>
      <c r="CD427" s="37"/>
      <c r="CE427" s="37"/>
      <c r="CF427" s="37"/>
      <c r="CG427" s="37"/>
      <c r="CH427" s="37"/>
      <c r="CI427" s="37"/>
      <c r="CJ427" s="37"/>
      <c r="CK427" s="37"/>
      <c r="CL427" s="37"/>
      <c r="CM427" s="37"/>
      <c r="CN427" s="37"/>
      <c r="CO427" s="37"/>
      <c r="CP427" s="37"/>
      <c r="CQ427" s="37"/>
      <c r="CR427" s="37"/>
      <c r="CS427" s="37"/>
      <c r="CT427" s="37"/>
      <c r="CU427" s="37"/>
      <c r="CV427" s="37"/>
      <c r="CW427" s="37"/>
      <c r="CX427" s="37"/>
      <c r="CY427" s="37"/>
      <c r="CZ427" s="37"/>
      <c r="DA427" s="37"/>
      <c r="DB427" s="37"/>
    </row>
    <row r="428" spans="23:106" ht="12.75" customHeight="1" x14ac:dyDescent="0.25"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  <c r="BV428" s="37"/>
      <c r="BW428" s="37"/>
      <c r="BX428" s="37"/>
      <c r="BY428" s="37"/>
      <c r="BZ428" s="37"/>
      <c r="CA428" s="37"/>
      <c r="CB428" s="37"/>
      <c r="CC428" s="37"/>
      <c r="CD428" s="37"/>
      <c r="CE428" s="37"/>
      <c r="CF428" s="37"/>
      <c r="CG428" s="37"/>
      <c r="CH428" s="37"/>
      <c r="CI428" s="37"/>
      <c r="CJ428" s="37"/>
      <c r="CK428" s="37"/>
      <c r="CL428" s="37"/>
      <c r="CM428" s="37"/>
      <c r="CN428" s="37"/>
      <c r="CO428" s="37"/>
      <c r="CP428" s="37"/>
      <c r="CQ428" s="37"/>
      <c r="CR428" s="37"/>
      <c r="CS428" s="37"/>
      <c r="CT428" s="37"/>
      <c r="CU428" s="37"/>
      <c r="CV428" s="37"/>
      <c r="CW428" s="37"/>
      <c r="CX428" s="37"/>
      <c r="CY428" s="37"/>
      <c r="CZ428" s="37"/>
      <c r="DA428" s="37"/>
      <c r="DB428" s="37"/>
    </row>
    <row r="429" spans="23:106" ht="12.75" customHeight="1" x14ac:dyDescent="0.25"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7"/>
      <c r="BU429" s="37"/>
      <c r="BV429" s="37"/>
      <c r="BW429" s="37"/>
      <c r="BX429" s="37"/>
      <c r="BY429" s="37"/>
      <c r="BZ429" s="37"/>
      <c r="CA429" s="37"/>
      <c r="CB429" s="37"/>
      <c r="CC429" s="37"/>
      <c r="CD429" s="37"/>
      <c r="CE429" s="37"/>
      <c r="CF429" s="37"/>
      <c r="CG429" s="37"/>
      <c r="CH429" s="37"/>
      <c r="CI429" s="37"/>
      <c r="CJ429" s="37"/>
      <c r="CK429" s="37"/>
      <c r="CL429" s="37"/>
      <c r="CM429" s="37"/>
      <c r="CN429" s="37"/>
      <c r="CO429" s="37"/>
      <c r="CP429" s="37"/>
      <c r="CQ429" s="37"/>
      <c r="CR429" s="37"/>
      <c r="CS429" s="37"/>
      <c r="CT429" s="37"/>
      <c r="CU429" s="37"/>
      <c r="CV429" s="37"/>
      <c r="CW429" s="37"/>
      <c r="CX429" s="37"/>
      <c r="CY429" s="37"/>
      <c r="CZ429" s="37"/>
      <c r="DA429" s="37"/>
      <c r="DB429" s="37"/>
    </row>
    <row r="430" spans="23:106" ht="12.75" customHeight="1" x14ac:dyDescent="0.25"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/>
      <c r="CB430" s="37"/>
      <c r="CC430" s="37"/>
      <c r="CD430" s="37"/>
      <c r="CE430" s="37"/>
      <c r="CF430" s="37"/>
      <c r="CG430" s="37"/>
      <c r="CH430" s="37"/>
      <c r="CI430" s="37"/>
      <c r="CJ430" s="37"/>
      <c r="CK430" s="37"/>
      <c r="CL430" s="37"/>
      <c r="CM430" s="37"/>
      <c r="CN430" s="37"/>
      <c r="CO430" s="37"/>
      <c r="CP430" s="37"/>
      <c r="CQ430" s="37"/>
      <c r="CR430" s="37"/>
      <c r="CS430" s="37"/>
      <c r="CT430" s="37"/>
      <c r="CU430" s="37"/>
      <c r="CV430" s="37"/>
      <c r="CW430" s="37"/>
      <c r="CX430" s="37"/>
      <c r="CY430" s="37"/>
      <c r="CZ430" s="37"/>
      <c r="DA430" s="37"/>
      <c r="DB430" s="37"/>
    </row>
    <row r="431" spans="23:106" ht="12.75" customHeight="1" x14ac:dyDescent="0.25"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/>
      <c r="CB431" s="37"/>
      <c r="CC431" s="37"/>
      <c r="CD431" s="37"/>
      <c r="CE431" s="37"/>
      <c r="CF431" s="37"/>
      <c r="CG431" s="37"/>
      <c r="CH431" s="37"/>
      <c r="CI431" s="37"/>
      <c r="CJ431" s="37"/>
      <c r="CK431" s="37"/>
      <c r="CL431" s="37"/>
      <c r="CM431" s="37"/>
      <c r="CN431" s="37"/>
      <c r="CO431" s="37"/>
      <c r="CP431" s="37"/>
      <c r="CQ431" s="37"/>
      <c r="CR431" s="37"/>
      <c r="CS431" s="37"/>
      <c r="CT431" s="37"/>
      <c r="CU431" s="37"/>
      <c r="CV431" s="37"/>
      <c r="CW431" s="37"/>
      <c r="CX431" s="37"/>
      <c r="CY431" s="37"/>
      <c r="CZ431" s="37"/>
      <c r="DA431" s="37"/>
      <c r="DB431" s="37"/>
    </row>
    <row r="432" spans="23:106" ht="12.75" customHeight="1" x14ac:dyDescent="0.25"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  <c r="BX432" s="37"/>
      <c r="BY432" s="37"/>
      <c r="BZ432" s="37"/>
      <c r="CA432" s="37"/>
      <c r="CB432" s="37"/>
      <c r="CC432" s="37"/>
      <c r="CD432" s="37"/>
      <c r="CE432" s="37"/>
      <c r="CF432" s="37"/>
      <c r="CG432" s="37"/>
      <c r="CH432" s="37"/>
      <c r="CI432" s="37"/>
      <c r="CJ432" s="37"/>
      <c r="CK432" s="37"/>
      <c r="CL432" s="37"/>
      <c r="CM432" s="37"/>
      <c r="CN432" s="37"/>
      <c r="CO432" s="37"/>
      <c r="CP432" s="37"/>
      <c r="CQ432" s="37"/>
      <c r="CR432" s="37"/>
      <c r="CS432" s="37"/>
      <c r="CT432" s="37"/>
      <c r="CU432" s="37"/>
      <c r="CV432" s="37"/>
      <c r="CW432" s="37"/>
      <c r="CX432" s="37"/>
      <c r="CY432" s="37"/>
      <c r="CZ432" s="37"/>
      <c r="DA432" s="37"/>
      <c r="DB432" s="37"/>
    </row>
    <row r="433" spans="23:106" ht="12.75" customHeight="1" x14ac:dyDescent="0.25"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7"/>
      <c r="BU433" s="37"/>
      <c r="BV433" s="37"/>
      <c r="BW433" s="37"/>
      <c r="BX433" s="37"/>
      <c r="BY433" s="37"/>
      <c r="BZ433" s="37"/>
      <c r="CA433" s="37"/>
      <c r="CB433" s="37"/>
      <c r="CC433" s="37"/>
      <c r="CD433" s="37"/>
      <c r="CE433" s="37"/>
      <c r="CF433" s="37"/>
      <c r="CG433" s="37"/>
      <c r="CH433" s="37"/>
      <c r="CI433" s="37"/>
      <c r="CJ433" s="37"/>
      <c r="CK433" s="37"/>
      <c r="CL433" s="37"/>
      <c r="CM433" s="37"/>
      <c r="CN433" s="37"/>
      <c r="CO433" s="37"/>
      <c r="CP433" s="37"/>
      <c r="CQ433" s="37"/>
      <c r="CR433" s="37"/>
      <c r="CS433" s="37"/>
      <c r="CT433" s="37"/>
      <c r="CU433" s="37"/>
      <c r="CV433" s="37"/>
      <c r="CW433" s="37"/>
      <c r="CX433" s="37"/>
      <c r="CY433" s="37"/>
      <c r="CZ433" s="37"/>
      <c r="DA433" s="37"/>
      <c r="DB433" s="37"/>
    </row>
    <row r="434" spans="23:106" ht="12.75" customHeight="1" x14ac:dyDescent="0.25"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7"/>
      <c r="BU434" s="37"/>
      <c r="BV434" s="37"/>
      <c r="BW434" s="37"/>
      <c r="BX434" s="37"/>
      <c r="BY434" s="37"/>
      <c r="BZ434" s="37"/>
      <c r="CA434" s="37"/>
      <c r="CB434" s="37"/>
      <c r="CC434" s="37"/>
      <c r="CD434" s="37"/>
      <c r="CE434" s="37"/>
      <c r="CF434" s="37"/>
      <c r="CG434" s="37"/>
      <c r="CH434" s="37"/>
      <c r="CI434" s="37"/>
      <c r="CJ434" s="37"/>
      <c r="CK434" s="37"/>
      <c r="CL434" s="37"/>
      <c r="CM434" s="37"/>
      <c r="CN434" s="37"/>
      <c r="CO434" s="37"/>
      <c r="CP434" s="37"/>
      <c r="CQ434" s="37"/>
      <c r="CR434" s="37"/>
      <c r="CS434" s="37"/>
      <c r="CT434" s="37"/>
      <c r="CU434" s="37"/>
      <c r="CV434" s="37"/>
      <c r="CW434" s="37"/>
      <c r="CX434" s="37"/>
      <c r="CY434" s="37"/>
      <c r="CZ434" s="37"/>
      <c r="DA434" s="37"/>
      <c r="DB434" s="37"/>
    </row>
    <row r="435" spans="23:106" ht="12.75" customHeight="1" x14ac:dyDescent="0.25"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37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7"/>
      <c r="CS435" s="37"/>
      <c r="CT435" s="37"/>
      <c r="CU435" s="37"/>
      <c r="CV435" s="37"/>
      <c r="CW435" s="37"/>
      <c r="CX435" s="37"/>
      <c r="CY435" s="37"/>
      <c r="CZ435" s="37"/>
      <c r="DA435" s="37"/>
      <c r="DB435" s="37"/>
    </row>
    <row r="436" spans="23:106" ht="12.75" customHeight="1" x14ac:dyDescent="0.25"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7"/>
      <c r="BU436" s="37"/>
      <c r="BV436" s="37"/>
      <c r="BW436" s="37"/>
      <c r="BX436" s="37"/>
      <c r="BY436" s="37"/>
      <c r="BZ436" s="37"/>
      <c r="CA436" s="37"/>
      <c r="CB436" s="37"/>
      <c r="CC436" s="37"/>
      <c r="CD436" s="37"/>
      <c r="CE436" s="37"/>
      <c r="CF436" s="37"/>
      <c r="CG436" s="37"/>
      <c r="CH436" s="37"/>
      <c r="CI436" s="37"/>
      <c r="CJ436" s="37"/>
      <c r="CK436" s="37"/>
      <c r="CL436" s="37"/>
      <c r="CM436" s="37"/>
      <c r="CN436" s="37"/>
      <c r="CO436" s="37"/>
      <c r="CP436" s="37"/>
      <c r="CQ436" s="37"/>
      <c r="CR436" s="37"/>
      <c r="CS436" s="37"/>
      <c r="CT436" s="37"/>
      <c r="CU436" s="37"/>
      <c r="CV436" s="37"/>
      <c r="CW436" s="37"/>
      <c r="CX436" s="37"/>
      <c r="CY436" s="37"/>
      <c r="CZ436" s="37"/>
      <c r="DA436" s="37"/>
      <c r="DB436" s="37"/>
    </row>
    <row r="437" spans="23:106" ht="12.75" customHeight="1" x14ac:dyDescent="0.25"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  <c r="BV437" s="37"/>
      <c r="BW437" s="37"/>
      <c r="BX437" s="37"/>
      <c r="BY437" s="37"/>
      <c r="BZ437" s="37"/>
      <c r="CA437" s="37"/>
      <c r="CB437" s="37"/>
      <c r="CC437" s="37"/>
      <c r="CD437" s="37"/>
      <c r="CE437" s="37"/>
      <c r="CF437" s="37"/>
      <c r="CG437" s="37"/>
      <c r="CH437" s="37"/>
      <c r="CI437" s="37"/>
      <c r="CJ437" s="37"/>
      <c r="CK437" s="37"/>
      <c r="CL437" s="37"/>
      <c r="CM437" s="37"/>
      <c r="CN437" s="37"/>
      <c r="CO437" s="37"/>
      <c r="CP437" s="37"/>
      <c r="CQ437" s="37"/>
      <c r="CR437" s="37"/>
      <c r="CS437" s="37"/>
      <c r="CT437" s="37"/>
      <c r="CU437" s="37"/>
      <c r="CV437" s="37"/>
      <c r="CW437" s="37"/>
      <c r="CX437" s="37"/>
      <c r="CY437" s="37"/>
      <c r="CZ437" s="37"/>
      <c r="DA437" s="37"/>
      <c r="DB437" s="37"/>
    </row>
    <row r="438" spans="23:106" ht="12.75" customHeight="1" x14ac:dyDescent="0.25"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  <c r="BV438" s="37"/>
      <c r="BW438" s="37"/>
      <c r="BX438" s="37"/>
      <c r="BY438" s="37"/>
      <c r="BZ438" s="37"/>
      <c r="CA438" s="37"/>
      <c r="CB438" s="37"/>
      <c r="CC438" s="37"/>
      <c r="CD438" s="37"/>
      <c r="CE438" s="37"/>
      <c r="CF438" s="37"/>
      <c r="CG438" s="37"/>
      <c r="CH438" s="37"/>
      <c r="CI438" s="37"/>
      <c r="CJ438" s="37"/>
      <c r="CK438" s="37"/>
      <c r="CL438" s="37"/>
      <c r="CM438" s="37"/>
      <c r="CN438" s="37"/>
      <c r="CO438" s="37"/>
      <c r="CP438" s="37"/>
      <c r="CQ438" s="37"/>
      <c r="CR438" s="37"/>
      <c r="CS438" s="37"/>
      <c r="CT438" s="37"/>
      <c r="CU438" s="37"/>
      <c r="CV438" s="37"/>
      <c r="CW438" s="37"/>
      <c r="CX438" s="37"/>
      <c r="CY438" s="37"/>
      <c r="CZ438" s="37"/>
      <c r="DA438" s="37"/>
      <c r="DB438" s="37"/>
    </row>
    <row r="439" spans="23:106" ht="12.75" customHeight="1" x14ac:dyDescent="0.25"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  <c r="BV439" s="37"/>
      <c r="BW439" s="37"/>
      <c r="BX439" s="37"/>
      <c r="BY439" s="37"/>
      <c r="BZ439" s="37"/>
      <c r="CA439" s="37"/>
      <c r="CB439" s="37"/>
      <c r="CC439" s="37"/>
      <c r="CD439" s="37"/>
      <c r="CE439" s="37"/>
      <c r="CF439" s="37"/>
      <c r="CG439" s="37"/>
      <c r="CH439" s="37"/>
      <c r="CI439" s="37"/>
      <c r="CJ439" s="37"/>
      <c r="CK439" s="37"/>
      <c r="CL439" s="37"/>
      <c r="CM439" s="37"/>
      <c r="CN439" s="37"/>
      <c r="CO439" s="37"/>
      <c r="CP439" s="37"/>
      <c r="CQ439" s="37"/>
      <c r="CR439" s="37"/>
      <c r="CS439" s="37"/>
      <c r="CT439" s="37"/>
      <c r="CU439" s="37"/>
      <c r="CV439" s="37"/>
      <c r="CW439" s="37"/>
      <c r="CX439" s="37"/>
      <c r="CY439" s="37"/>
      <c r="CZ439" s="37"/>
      <c r="DA439" s="37"/>
      <c r="DB439" s="37"/>
    </row>
    <row r="440" spans="23:106" ht="12.75" customHeight="1" x14ac:dyDescent="0.25"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  <c r="BV440" s="37"/>
      <c r="BW440" s="37"/>
      <c r="BX440" s="37"/>
      <c r="BY440" s="37"/>
      <c r="BZ440" s="37"/>
      <c r="CA440" s="37"/>
      <c r="CB440" s="37"/>
      <c r="CC440" s="37"/>
      <c r="CD440" s="37"/>
      <c r="CE440" s="37"/>
      <c r="CF440" s="37"/>
      <c r="CG440" s="37"/>
      <c r="CH440" s="37"/>
      <c r="CI440" s="37"/>
      <c r="CJ440" s="37"/>
      <c r="CK440" s="37"/>
      <c r="CL440" s="37"/>
      <c r="CM440" s="37"/>
      <c r="CN440" s="37"/>
      <c r="CO440" s="37"/>
      <c r="CP440" s="37"/>
      <c r="CQ440" s="37"/>
      <c r="CR440" s="37"/>
      <c r="CS440" s="37"/>
      <c r="CT440" s="37"/>
      <c r="CU440" s="37"/>
      <c r="CV440" s="37"/>
      <c r="CW440" s="37"/>
      <c r="CX440" s="37"/>
      <c r="CY440" s="37"/>
      <c r="CZ440" s="37"/>
      <c r="DA440" s="37"/>
      <c r="DB440" s="37"/>
    </row>
    <row r="441" spans="23:106" ht="12.75" customHeight="1" x14ac:dyDescent="0.25"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  <c r="BX441" s="37"/>
      <c r="BY441" s="37"/>
      <c r="BZ441" s="37"/>
      <c r="CA441" s="37"/>
      <c r="CB441" s="37"/>
      <c r="CC441" s="37"/>
      <c r="CD441" s="37"/>
      <c r="CE441" s="37"/>
      <c r="CF441" s="37"/>
      <c r="CG441" s="37"/>
      <c r="CH441" s="37"/>
      <c r="CI441" s="37"/>
      <c r="CJ441" s="37"/>
      <c r="CK441" s="37"/>
      <c r="CL441" s="37"/>
      <c r="CM441" s="37"/>
      <c r="CN441" s="37"/>
      <c r="CO441" s="37"/>
      <c r="CP441" s="37"/>
      <c r="CQ441" s="37"/>
      <c r="CR441" s="37"/>
      <c r="CS441" s="37"/>
      <c r="CT441" s="37"/>
      <c r="CU441" s="37"/>
      <c r="CV441" s="37"/>
      <c r="CW441" s="37"/>
      <c r="CX441" s="37"/>
      <c r="CY441" s="37"/>
      <c r="CZ441" s="37"/>
      <c r="DA441" s="37"/>
      <c r="DB441" s="37"/>
    </row>
    <row r="442" spans="23:106" ht="12.75" customHeight="1" x14ac:dyDescent="0.25"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  <c r="BX442" s="37"/>
      <c r="BY442" s="37"/>
      <c r="BZ442" s="37"/>
      <c r="CA442" s="37"/>
      <c r="CB442" s="37"/>
      <c r="CC442" s="37"/>
      <c r="CD442" s="37"/>
      <c r="CE442" s="37"/>
      <c r="CF442" s="37"/>
      <c r="CG442" s="37"/>
      <c r="CH442" s="37"/>
      <c r="CI442" s="37"/>
      <c r="CJ442" s="37"/>
      <c r="CK442" s="37"/>
      <c r="CL442" s="37"/>
      <c r="CM442" s="37"/>
      <c r="CN442" s="37"/>
      <c r="CO442" s="37"/>
      <c r="CP442" s="37"/>
      <c r="CQ442" s="37"/>
      <c r="CR442" s="37"/>
      <c r="CS442" s="37"/>
      <c r="CT442" s="37"/>
      <c r="CU442" s="37"/>
      <c r="CV442" s="37"/>
      <c r="CW442" s="37"/>
      <c r="CX442" s="37"/>
      <c r="CY442" s="37"/>
      <c r="CZ442" s="37"/>
      <c r="DA442" s="37"/>
      <c r="DB442" s="37"/>
    </row>
    <row r="443" spans="23:106" ht="12.75" customHeight="1" x14ac:dyDescent="0.25"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  <c r="BV443" s="37"/>
      <c r="BW443" s="37"/>
      <c r="BX443" s="37"/>
      <c r="BY443" s="37"/>
      <c r="BZ443" s="37"/>
      <c r="CA443" s="37"/>
      <c r="CB443" s="37"/>
      <c r="CC443" s="37"/>
      <c r="CD443" s="37"/>
      <c r="CE443" s="37"/>
      <c r="CF443" s="37"/>
      <c r="CG443" s="37"/>
      <c r="CH443" s="37"/>
      <c r="CI443" s="37"/>
      <c r="CJ443" s="37"/>
      <c r="CK443" s="37"/>
      <c r="CL443" s="37"/>
      <c r="CM443" s="37"/>
      <c r="CN443" s="37"/>
      <c r="CO443" s="37"/>
      <c r="CP443" s="37"/>
      <c r="CQ443" s="37"/>
      <c r="CR443" s="37"/>
      <c r="CS443" s="37"/>
      <c r="CT443" s="37"/>
      <c r="CU443" s="37"/>
      <c r="CV443" s="37"/>
      <c r="CW443" s="37"/>
      <c r="CX443" s="37"/>
      <c r="CY443" s="37"/>
      <c r="CZ443" s="37"/>
      <c r="DA443" s="37"/>
      <c r="DB443" s="37"/>
    </row>
    <row r="444" spans="23:106" ht="12.75" customHeight="1" x14ac:dyDescent="0.25"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  <c r="BV444" s="37"/>
      <c r="BW444" s="37"/>
      <c r="BX444" s="37"/>
      <c r="BY444" s="37"/>
      <c r="BZ444" s="37"/>
      <c r="CA444" s="37"/>
      <c r="CB444" s="37"/>
      <c r="CC444" s="37"/>
      <c r="CD444" s="37"/>
      <c r="CE444" s="37"/>
      <c r="CF444" s="37"/>
      <c r="CG444" s="37"/>
      <c r="CH444" s="37"/>
      <c r="CI444" s="37"/>
      <c r="CJ444" s="37"/>
      <c r="CK444" s="37"/>
      <c r="CL444" s="37"/>
      <c r="CM444" s="37"/>
      <c r="CN444" s="37"/>
      <c r="CO444" s="37"/>
      <c r="CP444" s="37"/>
      <c r="CQ444" s="37"/>
      <c r="CR444" s="37"/>
      <c r="CS444" s="37"/>
      <c r="CT444" s="37"/>
      <c r="CU444" s="37"/>
      <c r="CV444" s="37"/>
      <c r="CW444" s="37"/>
      <c r="CX444" s="37"/>
      <c r="CY444" s="37"/>
      <c r="CZ444" s="37"/>
      <c r="DA444" s="37"/>
      <c r="DB444" s="37"/>
    </row>
    <row r="445" spans="23:106" ht="12.75" customHeight="1" x14ac:dyDescent="0.25"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7"/>
      <c r="BU445" s="37"/>
      <c r="BV445" s="37"/>
      <c r="BW445" s="37"/>
      <c r="BX445" s="37"/>
      <c r="BY445" s="37"/>
      <c r="BZ445" s="37"/>
      <c r="CA445" s="37"/>
      <c r="CB445" s="37"/>
      <c r="CC445" s="37"/>
      <c r="CD445" s="37"/>
      <c r="CE445" s="37"/>
      <c r="CF445" s="37"/>
      <c r="CG445" s="37"/>
      <c r="CH445" s="37"/>
      <c r="CI445" s="37"/>
      <c r="CJ445" s="37"/>
      <c r="CK445" s="37"/>
      <c r="CL445" s="37"/>
      <c r="CM445" s="37"/>
      <c r="CN445" s="37"/>
      <c r="CO445" s="37"/>
      <c r="CP445" s="37"/>
      <c r="CQ445" s="37"/>
      <c r="CR445" s="37"/>
      <c r="CS445" s="37"/>
      <c r="CT445" s="37"/>
      <c r="CU445" s="37"/>
      <c r="CV445" s="37"/>
      <c r="CW445" s="37"/>
      <c r="CX445" s="37"/>
      <c r="CY445" s="37"/>
      <c r="CZ445" s="37"/>
      <c r="DA445" s="37"/>
      <c r="DB445" s="37"/>
    </row>
    <row r="446" spans="23:106" ht="12.75" customHeight="1" x14ac:dyDescent="0.25"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7"/>
      <c r="BU446" s="37"/>
      <c r="BV446" s="37"/>
      <c r="BW446" s="37"/>
      <c r="BX446" s="37"/>
      <c r="BY446" s="37"/>
      <c r="BZ446" s="37"/>
      <c r="CA446" s="37"/>
      <c r="CB446" s="37"/>
      <c r="CC446" s="37"/>
      <c r="CD446" s="37"/>
      <c r="CE446" s="37"/>
      <c r="CF446" s="37"/>
      <c r="CG446" s="37"/>
      <c r="CH446" s="37"/>
      <c r="CI446" s="37"/>
      <c r="CJ446" s="37"/>
      <c r="CK446" s="37"/>
      <c r="CL446" s="37"/>
      <c r="CM446" s="37"/>
      <c r="CN446" s="37"/>
      <c r="CO446" s="37"/>
      <c r="CP446" s="37"/>
      <c r="CQ446" s="37"/>
      <c r="CR446" s="37"/>
      <c r="CS446" s="37"/>
      <c r="CT446" s="37"/>
      <c r="CU446" s="37"/>
      <c r="CV446" s="37"/>
      <c r="CW446" s="37"/>
      <c r="CX446" s="37"/>
      <c r="CY446" s="37"/>
      <c r="CZ446" s="37"/>
      <c r="DA446" s="37"/>
      <c r="DB446" s="37"/>
    </row>
    <row r="447" spans="23:106" ht="12.75" customHeight="1" x14ac:dyDescent="0.25"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  <c r="BV447" s="37"/>
      <c r="BW447" s="37"/>
      <c r="BX447" s="37"/>
      <c r="BY447" s="37"/>
      <c r="BZ447" s="37"/>
      <c r="CA447" s="37"/>
      <c r="CB447" s="37"/>
      <c r="CC447" s="37"/>
      <c r="CD447" s="37"/>
      <c r="CE447" s="37"/>
      <c r="CF447" s="37"/>
      <c r="CG447" s="37"/>
      <c r="CH447" s="37"/>
      <c r="CI447" s="37"/>
      <c r="CJ447" s="37"/>
      <c r="CK447" s="37"/>
      <c r="CL447" s="37"/>
      <c r="CM447" s="37"/>
      <c r="CN447" s="37"/>
      <c r="CO447" s="37"/>
      <c r="CP447" s="37"/>
      <c r="CQ447" s="37"/>
      <c r="CR447" s="37"/>
      <c r="CS447" s="37"/>
      <c r="CT447" s="37"/>
      <c r="CU447" s="37"/>
      <c r="CV447" s="37"/>
      <c r="CW447" s="37"/>
      <c r="CX447" s="37"/>
      <c r="CY447" s="37"/>
      <c r="CZ447" s="37"/>
      <c r="DA447" s="37"/>
      <c r="DB447" s="37"/>
    </row>
    <row r="448" spans="23:106" ht="12.75" customHeight="1" x14ac:dyDescent="0.25"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7"/>
      <c r="BQ448" s="37"/>
      <c r="BR448" s="37"/>
      <c r="BS448" s="37"/>
      <c r="BT448" s="37"/>
      <c r="BU448" s="37"/>
      <c r="BV448" s="37"/>
      <c r="BW448" s="37"/>
      <c r="BX448" s="37"/>
      <c r="BY448" s="37"/>
      <c r="BZ448" s="37"/>
      <c r="CA448" s="37"/>
      <c r="CB448" s="37"/>
      <c r="CC448" s="37"/>
      <c r="CD448" s="37"/>
      <c r="CE448" s="37"/>
      <c r="CF448" s="37"/>
      <c r="CG448" s="37"/>
      <c r="CH448" s="37"/>
      <c r="CI448" s="37"/>
      <c r="CJ448" s="37"/>
      <c r="CK448" s="37"/>
      <c r="CL448" s="37"/>
      <c r="CM448" s="37"/>
      <c r="CN448" s="37"/>
      <c r="CO448" s="37"/>
      <c r="CP448" s="37"/>
      <c r="CQ448" s="37"/>
      <c r="CR448" s="37"/>
      <c r="CS448" s="37"/>
      <c r="CT448" s="37"/>
      <c r="CU448" s="37"/>
      <c r="CV448" s="37"/>
      <c r="CW448" s="37"/>
      <c r="CX448" s="37"/>
      <c r="CY448" s="37"/>
      <c r="CZ448" s="37"/>
      <c r="DA448" s="37"/>
      <c r="DB448" s="37"/>
    </row>
    <row r="449" spans="23:106" ht="12.75" customHeight="1" x14ac:dyDescent="0.25"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7"/>
      <c r="BU449" s="37"/>
      <c r="BV449" s="37"/>
      <c r="BW449" s="37"/>
      <c r="BX449" s="37"/>
      <c r="BY449" s="37"/>
      <c r="BZ449" s="37"/>
      <c r="CA449" s="37"/>
      <c r="CB449" s="37"/>
      <c r="CC449" s="37"/>
      <c r="CD449" s="37"/>
      <c r="CE449" s="37"/>
      <c r="CF449" s="37"/>
      <c r="CG449" s="37"/>
      <c r="CH449" s="37"/>
      <c r="CI449" s="37"/>
      <c r="CJ449" s="37"/>
      <c r="CK449" s="37"/>
      <c r="CL449" s="37"/>
      <c r="CM449" s="37"/>
      <c r="CN449" s="37"/>
      <c r="CO449" s="37"/>
      <c r="CP449" s="37"/>
      <c r="CQ449" s="37"/>
      <c r="CR449" s="37"/>
      <c r="CS449" s="37"/>
      <c r="CT449" s="37"/>
      <c r="CU449" s="37"/>
      <c r="CV449" s="37"/>
      <c r="CW449" s="37"/>
      <c r="CX449" s="37"/>
      <c r="CY449" s="37"/>
      <c r="CZ449" s="37"/>
      <c r="DA449" s="37"/>
      <c r="DB449" s="37"/>
    </row>
    <row r="450" spans="23:106" ht="12.75" customHeight="1" x14ac:dyDescent="0.25"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7"/>
      <c r="BU450" s="37"/>
      <c r="BV450" s="37"/>
      <c r="BW450" s="37"/>
      <c r="BX450" s="37"/>
      <c r="BY450" s="37"/>
      <c r="BZ450" s="37"/>
      <c r="CA450" s="37"/>
      <c r="CB450" s="37"/>
      <c r="CC450" s="37"/>
      <c r="CD450" s="37"/>
      <c r="CE450" s="37"/>
      <c r="CF450" s="37"/>
      <c r="CG450" s="37"/>
      <c r="CH450" s="37"/>
      <c r="CI450" s="37"/>
      <c r="CJ450" s="37"/>
      <c r="CK450" s="37"/>
      <c r="CL450" s="37"/>
      <c r="CM450" s="37"/>
      <c r="CN450" s="37"/>
      <c r="CO450" s="37"/>
      <c r="CP450" s="37"/>
      <c r="CQ450" s="37"/>
      <c r="CR450" s="37"/>
      <c r="CS450" s="37"/>
      <c r="CT450" s="37"/>
      <c r="CU450" s="37"/>
      <c r="CV450" s="37"/>
      <c r="CW450" s="37"/>
      <c r="CX450" s="37"/>
      <c r="CY450" s="37"/>
      <c r="CZ450" s="37"/>
      <c r="DA450" s="37"/>
      <c r="DB450" s="37"/>
    </row>
    <row r="451" spans="23:106" ht="12.75" customHeight="1" x14ac:dyDescent="0.25"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  <c r="BX451" s="37"/>
      <c r="BY451" s="37"/>
      <c r="BZ451" s="37"/>
      <c r="CA451" s="37"/>
      <c r="CB451" s="37"/>
      <c r="CC451" s="37"/>
      <c r="CD451" s="37"/>
      <c r="CE451" s="37"/>
      <c r="CF451" s="37"/>
      <c r="CG451" s="37"/>
      <c r="CH451" s="37"/>
      <c r="CI451" s="37"/>
      <c r="CJ451" s="37"/>
      <c r="CK451" s="37"/>
      <c r="CL451" s="37"/>
      <c r="CM451" s="37"/>
      <c r="CN451" s="37"/>
      <c r="CO451" s="37"/>
      <c r="CP451" s="37"/>
      <c r="CQ451" s="37"/>
      <c r="CR451" s="37"/>
      <c r="CS451" s="37"/>
      <c r="CT451" s="37"/>
      <c r="CU451" s="37"/>
      <c r="CV451" s="37"/>
      <c r="CW451" s="37"/>
      <c r="CX451" s="37"/>
      <c r="CY451" s="37"/>
      <c r="CZ451" s="37"/>
      <c r="DA451" s="37"/>
      <c r="DB451" s="37"/>
    </row>
    <row r="452" spans="23:106" ht="12.75" customHeight="1" x14ac:dyDescent="0.25"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  <c r="BX452" s="37"/>
      <c r="BY452" s="37"/>
      <c r="BZ452" s="37"/>
      <c r="CA452" s="37"/>
      <c r="CB452" s="37"/>
      <c r="CC452" s="37"/>
      <c r="CD452" s="37"/>
      <c r="CE452" s="37"/>
      <c r="CF452" s="37"/>
      <c r="CG452" s="37"/>
      <c r="CH452" s="37"/>
      <c r="CI452" s="37"/>
      <c r="CJ452" s="37"/>
      <c r="CK452" s="37"/>
      <c r="CL452" s="37"/>
      <c r="CM452" s="37"/>
      <c r="CN452" s="37"/>
      <c r="CO452" s="37"/>
      <c r="CP452" s="37"/>
      <c r="CQ452" s="37"/>
      <c r="CR452" s="37"/>
      <c r="CS452" s="37"/>
      <c r="CT452" s="37"/>
      <c r="CU452" s="37"/>
      <c r="CV452" s="37"/>
      <c r="CW452" s="37"/>
      <c r="CX452" s="37"/>
      <c r="CY452" s="37"/>
      <c r="CZ452" s="37"/>
      <c r="DA452" s="37"/>
      <c r="DB452" s="37"/>
    </row>
    <row r="453" spans="23:106" ht="12.75" customHeight="1" x14ac:dyDescent="0.25"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  <c r="BV453" s="37"/>
      <c r="BW453" s="37"/>
      <c r="BX453" s="37"/>
      <c r="BY453" s="37"/>
      <c r="BZ453" s="37"/>
      <c r="CA453" s="37"/>
      <c r="CB453" s="37"/>
      <c r="CC453" s="37"/>
      <c r="CD453" s="37"/>
      <c r="CE453" s="37"/>
      <c r="CF453" s="37"/>
      <c r="CG453" s="37"/>
      <c r="CH453" s="37"/>
      <c r="CI453" s="37"/>
      <c r="CJ453" s="37"/>
      <c r="CK453" s="37"/>
      <c r="CL453" s="37"/>
      <c r="CM453" s="37"/>
      <c r="CN453" s="37"/>
      <c r="CO453" s="37"/>
      <c r="CP453" s="37"/>
      <c r="CQ453" s="37"/>
      <c r="CR453" s="37"/>
      <c r="CS453" s="37"/>
      <c r="CT453" s="37"/>
      <c r="CU453" s="37"/>
      <c r="CV453" s="37"/>
      <c r="CW453" s="37"/>
      <c r="CX453" s="37"/>
      <c r="CY453" s="37"/>
      <c r="CZ453" s="37"/>
      <c r="DA453" s="37"/>
      <c r="DB453" s="37"/>
    </row>
    <row r="454" spans="23:106" ht="12.75" customHeight="1" x14ac:dyDescent="0.25"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  <c r="BV454" s="37"/>
      <c r="BW454" s="37"/>
      <c r="BX454" s="37"/>
      <c r="BY454" s="37"/>
      <c r="BZ454" s="37"/>
      <c r="CA454" s="37"/>
      <c r="CB454" s="37"/>
      <c r="CC454" s="37"/>
      <c r="CD454" s="37"/>
      <c r="CE454" s="37"/>
      <c r="CF454" s="37"/>
      <c r="CG454" s="37"/>
      <c r="CH454" s="37"/>
      <c r="CI454" s="37"/>
      <c r="CJ454" s="37"/>
      <c r="CK454" s="37"/>
      <c r="CL454" s="37"/>
      <c r="CM454" s="37"/>
      <c r="CN454" s="37"/>
      <c r="CO454" s="37"/>
      <c r="CP454" s="37"/>
      <c r="CQ454" s="37"/>
      <c r="CR454" s="37"/>
      <c r="CS454" s="37"/>
      <c r="CT454" s="37"/>
      <c r="CU454" s="37"/>
      <c r="CV454" s="37"/>
      <c r="CW454" s="37"/>
      <c r="CX454" s="37"/>
      <c r="CY454" s="37"/>
      <c r="CZ454" s="37"/>
      <c r="DA454" s="37"/>
      <c r="DB454" s="37"/>
    </row>
    <row r="455" spans="23:106" ht="12.75" customHeight="1" x14ac:dyDescent="0.25"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  <c r="BV455" s="37"/>
      <c r="BW455" s="37"/>
      <c r="BX455" s="37"/>
      <c r="BY455" s="37"/>
      <c r="BZ455" s="37"/>
      <c r="CA455" s="37"/>
      <c r="CB455" s="37"/>
      <c r="CC455" s="37"/>
      <c r="CD455" s="37"/>
      <c r="CE455" s="37"/>
      <c r="CF455" s="37"/>
      <c r="CG455" s="37"/>
      <c r="CH455" s="37"/>
      <c r="CI455" s="37"/>
      <c r="CJ455" s="37"/>
      <c r="CK455" s="37"/>
      <c r="CL455" s="37"/>
      <c r="CM455" s="37"/>
      <c r="CN455" s="37"/>
      <c r="CO455" s="37"/>
      <c r="CP455" s="37"/>
      <c r="CQ455" s="37"/>
      <c r="CR455" s="37"/>
      <c r="CS455" s="37"/>
      <c r="CT455" s="37"/>
      <c r="CU455" s="37"/>
      <c r="CV455" s="37"/>
      <c r="CW455" s="37"/>
      <c r="CX455" s="37"/>
      <c r="CY455" s="37"/>
      <c r="CZ455" s="37"/>
      <c r="DA455" s="37"/>
      <c r="DB455" s="37"/>
    </row>
    <row r="456" spans="23:106" ht="12.75" customHeight="1" x14ac:dyDescent="0.25"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  <c r="BV456" s="37"/>
      <c r="BW456" s="37"/>
      <c r="BX456" s="37"/>
      <c r="BY456" s="37"/>
      <c r="BZ456" s="37"/>
      <c r="CA456" s="37"/>
      <c r="CB456" s="37"/>
      <c r="CC456" s="37"/>
      <c r="CD456" s="37"/>
      <c r="CE456" s="37"/>
      <c r="CF456" s="37"/>
      <c r="CG456" s="37"/>
      <c r="CH456" s="37"/>
      <c r="CI456" s="37"/>
      <c r="CJ456" s="37"/>
      <c r="CK456" s="37"/>
      <c r="CL456" s="37"/>
      <c r="CM456" s="37"/>
      <c r="CN456" s="37"/>
      <c r="CO456" s="37"/>
      <c r="CP456" s="37"/>
      <c r="CQ456" s="37"/>
      <c r="CR456" s="37"/>
      <c r="CS456" s="37"/>
      <c r="CT456" s="37"/>
      <c r="CU456" s="37"/>
      <c r="CV456" s="37"/>
      <c r="CW456" s="37"/>
      <c r="CX456" s="37"/>
      <c r="CY456" s="37"/>
      <c r="CZ456" s="37"/>
      <c r="DA456" s="37"/>
      <c r="DB456" s="37"/>
    </row>
    <row r="457" spans="23:106" ht="12.75" customHeight="1" x14ac:dyDescent="0.25"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  <c r="BT457" s="37"/>
      <c r="BU457" s="37"/>
      <c r="BV457" s="37"/>
      <c r="BW457" s="37"/>
      <c r="BX457" s="37"/>
      <c r="BY457" s="37"/>
      <c r="BZ457" s="37"/>
      <c r="CA457" s="37"/>
      <c r="CB457" s="37"/>
      <c r="CC457" s="37"/>
      <c r="CD457" s="37"/>
      <c r="CE457" s="37"/>
      <c r="CF457" s="37"/>
      <c r="CG457" s="37"/>
      <c r="CH457" s="37"/>
      <c r="CI457" s="37"/>
      <c r="CJ457" s="37"/>
      <c r="CK457" s="37"/>
      <c r="CL457" s="37"/>
      <c r="CM457" s="37"/>
      <c r="CN457" s="37"/>
      <c r="CO457" s="37"/>
      <c r="CP457" s="37"/>
      <c r="CQ457" s="37"/>
      <c r="CR457" s="37"/>
      <c r="CS457" s="37"/>
      <c r="CT457" s="37"/>
      <c r="CU457" s="37"/>
      <c r="CV457" s="37"/>
      <c r="CW457" s="37"/>
      <c r="CX457" s="37"/>
      <c r="CY457" s="37"/>
      <c r="CZ457" s="37"/>
      <c r="DA457" s="37"/>
      <c r="DB457" s="37"/>
    </row>
    <row r="458" spans="23:106" ht="12.75" customHeight="1" x14ac:dyDescent="0.25"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7"/>
      <c r="BQ458" s="37"/>
      <c r="BR458" s="37"/>
      <c r="BS458" s="37"/>
      <c r="BT458" s="37"/>
      <c r="BU458" s="37"/>
      <c r="BV458" s="37"/>
      <c r="BW458" s="37"/>
      <c r="BX458" s="37"/>
      <c r="BY458" s="37"/>
      <c r="BZ458" s="37"/>
      <c r="CA458" s="37"/>
      <c r="CB458" s="37"/>
      <c r="CC458" s="37"/>
      <c r="CD458" s="37"/>
      <c r="CE458" s="37"/>
      <c r="CF458" s="37"/>
      <c r="CG458" s="37"/>
      <c r="CH458" s="37"/>
      <c r="CI458" s="37"/>
      <c r="CJ458" s="37"/>
      <c r="CK458" s="37"/>
      <c r="CL458" s="37"/>
      <c r="CM458" s="37"/>
      <c r="CN458" s="37"/>
      <c r="CO458" s="37"/>
      <c r="CP458" s="37"/>
      <c r="CQ458" s="37"/>
      <c r="CR458" s="37"/>
      <c r="CS458" s="37"/>
      <c r="CT458" s="37"/>
      <c r="CU458" s="37"/>
      <c r="CV458" s="37"/>
      <c r="CW458" s="37"/>
      <c r="CX458" s="37"/>
      <c r="CY458" s="37"/>
      <c r="CZ458" s="37"/>
      <c r="DA458" s="37"/>
      <c r="DB458" s="37"/>
    </row>
    <row r="459" spans="23:106" ht="12.75" customHeight="1" x14ac:dyDescent="0.25"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7"/>
      <c r="BU459" s="37"/>
      <c r="BV459" s="37"/>
      <c r="BW459" s="37"/>
      <c r="BX459" s="37"/>
      <c r="BY459" s="37"/>
      <c r="BZ459" s="37"/>
      <c r="CA459" s="37"/>
      <c r="CB459" s="37"/>
      <c r="CC459" s="37"/>
      <c r="CD459" s="37"/>
      <c r="CE459" s="37"/>
      <c r="CF459" s="37"/>
      <c r="CG459" s="37"/>
      <c r="CH459" s="37"/>
      <c r="CI459" s="37"/>
      <c r="CJ459" s="37"/>
      <c r="CK459" s="37"/>
      <c r="CL459" s="37"/>
      <c r="CM459" s="37"/>
      <c r="CN459" s="37"/>
      <c r="CO459" s="37"/>
      <c r="CP459" s="37"/>
      <c r="CQ459" s="37"/>
      <c r="CR459" s="37"/>
      <c r="CS459" s="37"/>
      <c r="CT459" s="37"/>
      <c r="CU459" s="37"/>
      <c r="CV459" s="37"/>
      <c r="CW459" s="37"/>
      <c r="CX459" s="37"/>
      <c r="CY459" s="37"/>
      <c r="CZ459" s="37"/>
      <c r="DA459" s="37"/>
      <c r="DB459" s="37"/>
    </row>
    <row r="460" spans="23:106" ht="12.75" customHeight="1" x14ac:dyDescent="0.25"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7"/>
      <c r="BQ460" s="37"/>
      <c r="BR460" s="37"/>
      <c r="BS460" s="37"/>
      <c r="BT460" s="37"/>
      <c r="BU460" s="37"/>
      <c r="BV460" s="37"/>
      <c r="BW460" s="37"/>
      <c r="BX460" s="37"/>
      <c r="BY460" s="37"/>
      <c r="BZ460" s="37"/>
      <c r="CA460" s="37"/>
      <c r="CB460" s="37"/>
      <c r="CC460" s="37"/>
      <c r="CD460" s="37"/>
      <c r="CE460" s="37"/>
      <c r="CF460" s="37"/>
      <c r="CG460" s="37"/>
      <c r="CH460" s="37"/>
      <c r="CI460" s="37"/>
      <c r="CJ460" s="37"/>
      <c r="CK460" s="37"/>
      <c r="CL460" s="37"/>
      <c r="CM460" s="37"/>
      <c r="CN460" s="37"/>
      <c r="CO460" s="37"/>
      <c r="CP460" s="37"/>
      <c r="CQ460" s="37"/>
      <c r="CR460" s="37"/>
      <c r="CS460" s="37"/>
      <c r="CT460" s="37"/>
      <c r="CU460" s="37"/>
      <c r="CV460" s="37"/>
      <c r="CW460" s="37"/>
      <c r="CX460" s="37"/>
      <c r="CY460" s="37"/>
      <c r="CZ460" s="37"/>
      <c r="DA460" s="37"/>
      <c r="DB460" s="37"/>
    </row>
    <row r="461" spans="23:106" ht="12.75" customHeight="1" x14ac:dyDescent="0.25"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  <c r="BV461" s="37"/>
      <c r="BW461" s="37"/>
      <c r="BX461" s="37"/>
      <c r="BY461" s="37"/>
      <c r="BZ461" s="37"/>
      <c r="CA461" s="37"/>
      <c r="CB461" s="37"/>
      <c r="CC461" s="37"/>
      <c r="CD461" s="37"/>
      <c r="CE461" s="37"/>
      <c r="CF461" s="37"/>
      <c r="CG461" s="37"/>
      <c r="CH461" s="37"/>
      <c r="CI461" s="37"/>
      <c r="CJ461" s="37"/>
      <c r="CK461" s="37"/>
      <c r="CL461" s="37"/>
      <c r="CM461" s="37"/>
      <c r="CN461" s="37"/>
      <c r="CO461" s="37"/>
      <c r="CP461" s="37"/>
      <c r="CQ461" s="37"/>
      <c r="CR461" s="37"/>
      <c r="CS461" s="37"/>
      <c r="CT461" s="37"/>
      <c r="CU461" s="37"/>
      <c r="CV461" s="37"/>
      <c r="CW461" s="37"/>
      <c r="CX461" s="37"/>
      <c r="CY461" s="37"/>
      <c r="CZ461" s="37"/>
      <c r="DA461" s="37"/>
      <c r="DB461" s="37"/>
    </row>
    <row r="462" spans="23:106" ht="12.75" customHeight="1" x14ac:dyDescent="0.25"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  <c r="BV462" s="37"/>
      <c r="BW462" s="37"/>
      <c r="BX462" s="37"/>
      <c r="BY462" s="37"/>
      <c r="BZ462" s="37"/>
      <c r="CA462" s="37"/>
      <c r="CB462" s="37"/>
      <c r="CC462" s="37"/>
      <c r="CD462" s="37"/>
      <c r="CE462" s="37"/>
      <c r="CF462" s="37"/>
      <c r="CG462" s="37"/>
      <c r="CH462" s="37"/>
      <c r="CI462" s="37"/>
      <c r="CJ462" s="37"/>
      <c r="CK462" s="37"/>
      <c r="CL462" s="37"/>
      <c r="CM462" s="37"/>
      <c r="CN462" s="37"/>
      <c r="CO462" s="37"/>
      <c r="CP462" s="37"/>
      <c r="CQ462" s="37"/>
      <c r="CR462" s="37"/>
      <c r="CS462" s="37"/>
      <c r="CT462" s="37"/>
      <c r="CU462" s="37"/>
      <c r="CV462" s="37"/>
      <c r="CW462" s="37"/>
      <c r="CX462" s="37"/>
      <c r="CY462" s="37"/>
      <c r="CZ462" s="37"/>
      <c r="DA462" s="37"/>
      <c r="DB462" s="37"/>
    </row>
    <row r="463" spans="23:106" ht="12.75" customHeight="1" x14ac:dyDescent="0.25"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7"/>
      <c r="BU463" s="37"/>
      <c r="BV463" s="37"/>
      <c r="BW463" s="37"/>
      <c r="BX463" s="37"/>
      <c r="BY463" s="37"/>
      <c r="BZ463" s="37"/>
      <c r="CA463" s="37"/>
      <c r="CB463" s="37"/>
      <c r="CC463" s="37"/>
      <c r="CD463" s="37"/>
      <c r="CE463" s="37"/>
      <c r="CF463" s="37"/>
      <c r="CG463" s="37"/>
      <c r="CH463" s="37"/>
      <c r="CI463" s="37"/>
      <c r="CJ463" s="37"/>
      <c r="CK463" s="37"/>
      <c r="CL463" s="37"/>
      <c r="CM463" s="37"/>
      <c r="CN463" s="37"/>
      <c r="CO463" s="37"/>
      <c r="CP463" s="37"/>
      <c r="CQ463" s="37"/>
      <c r="CR463" s="37"/>
      <c r="CS463" s="37"/>
      <c r="CT463" s="37"/>
      <c r="CU463" s="37"/>
      <c r="CV463" s="37"/>
      <c r="CW463" s="37"/>
      <c r="CX463" s="37"/>
      <c r="CY463" s="37"/>
      <c r="CZ463" s="37"/>
      <c r="DA463" s="37"/>
      <c r="DB463" s="37"/>
    </row>
    <row r="464" spans="23:106" ht="12.75" customHeight="1" x14ac:dyDescent="0.25"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7"/>
      <c r="BU464" s="37"/>
      <c r="BV464" s="37"/>
      <c r="BW464" s="37"/>
      <c r="BX464" s="37"/>
      <c r="BY464" s="37"/>
      <c r="BZ464" s="37"/>
      <c r="CA464" s="37"/>
      <c r="CB464" s="37"/>
      <c r="CC464" s="37"/>
      <c r="CD464" s="37"/>
      <c r="CE464" s="37"/>
      <c r="CF464" s="37"/>
      <c r="CG464" s="37"/>
      <c r="CH464" s="37"/>
      <c r="CI464" s="37"/>
      <c r="CJ464" s="37"/>
      <c r="CK464" s="37"/>
      <c r="CL464" s="37"/>
      <c r="CM464" s="37"/>
      <c r="CN464" s="37"/>
      <c r="CO464" s="37"/>
      <c r="CP464" s="37"/>
      <c r="CQ464" s="37"/>
      <c r="CR464" s="37"/>
      <c r="CS464" s="37"/>
      <c r="CT464" s="37"/>
      <c r="CU464" s="37"/>
      <c r="CV464" s="37"/>
      <c r="CW464" s="37"/>
      <c r="CX464" s="37"/>
      <c r="CY464" s="37"/>
      <c r="CZ464" s="37"/>
      <c r="DA464" s="37"/>
      <c r="DB464" s="37"/>
    </row>
    <row r="465" spans="23:106" ht="12.75" customHeight="1" x14ac:dyDescent="0.25"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7"/>
      <c r="BU465" s="37"/>
      <c r="BV465" s="37"/>
      <c r="BW465" s="37"/>
      <c r="BX465" s="37"/>
      <c r="BY465" s="37"/>
      <c r="BZ465" s="37"/>
      <c r="CA465" s="37"/>
      <c r="CB465" s="37"/>
      <c r="CC465" s="37"/>
      <c r="CD465" s="37"/>
      <c r="CE465" s="37"/>
      <c r="CF465" s="37"/>
      <c r="CG465" s="37"/>
      <c r="CH465" s="37"/>
      <c r="CI465" s="37"/>
      <c r="CJ465" s="37"/>
      <c r="CK465" s="37"/>
      <c r="CL465" s="37"/>
      <c r="CM465" s="37"/>
      <c r="CN465" s="37"/>
      <c r="CO465" s="37"/>
      <c r="CP465" s="37"/>
      <c r="CQ465" s="37"/>
      <c r="CR465" s="37"/>
      <c r="CS465" s="37"/>
      <c r="CT465" s="37"/>
      <c r="CU465" s="37"/>
      <c r="CV465" s="37"/>
      <c r="CW465" s="37"/>
      <c r="CX465" s="37"/>
      <c r="CY465" s="37"/>
      <c r="CZ465" s="37"/>
      <c r="DA465" s="37"/>
      <c r="DB465" s="37"/>
    </row>
    <row r="466" spans="23:106" ht="12.75" customHeight="1" x14ac:dyDescent="0.25"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7"/>
      <c r="BQ466" s="37"/>
      <c r="BR466" s="37"/>
      <c r="BS466" s="37"/>
      <c r="BT466" s="37"/>
      <c r="BU466" s="37"/>
      <c r="BV466" s="37"/>
      <c r="BW466" s="37"/>
      <c r="BX466" s="37"/>
      <c r="BY466" s="37"/>
      <c r="BZ466" s="37"/>
      <c r="CA466" s="37"/>
      <c r="CB466" s="37"/>
      <c r="CC466" s="37"/>
      <c r="CD466" s="37"/>
      <c r="CE466" s="37"/>
      <c r="CF466" s="37"/>
      <c r="CG466" s="37"/>
      <c r="CH466" s="37"/>
      <c r="CI466" s="37"/>
      <c r="CJ466" s="37"/>
      <c r="CK466" s="37"/>
      <c r="CL466" s="37"/>
      <c r="CM466" s="37"/>
      <c r="CN466" s="37"/>
      <c r="CO466" s="37"/>
      <c r="CP466" s="37"/>
      <c r="CQ466" s="37"/>
      <c r="CR466" s="37"/>
      <c r="CS466" s="37"/>
      <c r="CT466" s="37"/>
      <c r="CU466" s="37"/>
      <c r="CV466" s="37"/>
      <c r="CW466" s="37"/>
      <c r="CX466" s="37"/>
      <c r="CY466" s="37"/>
      <c r="CZ466" s="37"/>
      <c r="DA466" s="37"/>
      <c r="DB466" s="37"/>
    </row>
    <row r="467" spans="23:106" ht="12.75" customHeight="1" x14ac:dyDescent="0.25"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7"/>
      <c r="BU467" s="37"/>
      <c r="BV467" s="37"/>
      <c r="BW467" s="37"/>
      <c r="BX467" s="37"/>
      <c r="BY467" s="37"/>
      <c r="BZ467" s="37"/>
      <c r="CA467" s="37"/>
      <c r="CB467" s="37"/>
      <c r="CC467" s="37"/>
      <c r="CD467" s="37"/>
      <c r="CE467" s="37"/>
      <c r="CF467" s="37"/>
      <c r="CG467" s="37"/>
      <c r="CH467" s="37"/>
      <c r="CI467" s="37"/>
      <c r="CJ467" s="37"/>
      <c r="CK467" s="37"/>
      <c r="CL467" s="37"/>
      <c r="CM467" s="37"/>
      <c r="CN467" s="37"/>
      <c r="CO467" s="37"/>
      <c r="CP467" s="37"/>
      <c r="CQ467" s="37"/>
      <c r="CR467" s="37"/>
      <c r="CS467" s="37"/>
      <c r="CT467" s="37"/>
      <c r="CU467" s="37"/>
      <c r="CV467" s="37"/>
      <c r="CW467" s="37"/>
      <c r="CX467" s="37"/>
      <c r="CY467" s="37"/>
      <c r="CZ467" s="37"/>
      <c r="DA467" s="37"/>
      <c r="DB467" s="37"/>
    </row>
    <row r="468" spans="23:106" ht="12.75" customHeight="1" x14ac:dyDescent="0.25"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7"/>
      <c r="BU468" s="37"/>
      <c r="BV468" s="37"/>
      <c r="BW468" s="37"/>
      <c r="BX468" s="37"/>
      <c r="BY468" s="37"/>
      <c r="BZ468" s="37"/>
      <c r="CA468" s="37"/>
      <c r="CB468" s="37"/>
      <c r="CC468" s="37"/>
      <c r="CD468" s="37"/>
      <c r="CE468" s="37"/>
      <c r="CF468" s="37"/>
      <c r="CG468" s="37"/>
      <c r="CH468" s="37"/>
      <c r="CI468" s="37"/>
      <c r="CJ468" s="37"/>
      <c r="CK468" s="37"/>
      <c r="CL468" s="37"/>
      <c r="CM468" s="37"/>
      <c r="CN468" s="37"/>
      <c r="CO468" s="37"/>
      <c r="CP468" s="37"/>
      <c r="CQ468" s="37"/>
      <c r="CR468" s="37"/>
      <c r="CS468" s="37"/>
      <c r="CT468" s="37"/>
      <c r="CU468" s="37"/>
      <c r="CV468" s="37"/>
      <c r="CW468" s="37"/>
      <c r="CX468" s="37"/>
      <c r="CY468" s="37"/>
      <c r="CZ468" s="37"/>
      <c r="DA468" s="37"/>
      <c r="DB468" s="37"/>
    </row>
    <row r="469" spans="23:106" ht="12.75" customHeight="1" x14ac:dyDescent="0.25"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7"/>
      <c r="BQ469" s="37"/>
      <c r="BR469" s="37"/>
      <c r="BS469" s="37"/>
      <c r="BT469" s="37"/>
      <c r="BU469" s="37"/>
      <c r="BV469" s="37"/>
      <c r="BW469" s="37"/>
      <c r="BX469" s="37"/>
      <c r="BY469" s="37"/>
      <c r="BZ469" s="37"/>
      <c r="CA469" s="37"/>
      <c r="CB469" s="37"/>
      <c r="CC469" s="37"/>
      <c r="CD469" s="37"/>
      <c r="CE469" s="37"/>
      <c r="CF469" s="37"/>
      <c r="CG469" s="37"/>
      <c r="CH469" s="37"/>
      <c r="CI469" s="37"/>
      <c r="CJ469" s="37"/>
      <c r="CK469" s="37"/>
      <c r="CL469" s="37"/>
      <c r="CM469" s="37"/>
      <c r="CN469" s="37"/>
      <c r="CO469" s="37"/>
      <c r="CP469" s="37"/>
      <c r="CQ469" s="37"/>
      <c r="CR469" s="37"/>
      <c r="CS469" s="37"/>
      <c r="CT469" s="37"/>
      <c r="CU469" s="37"/>
      <c r="CV469" s="37"/>
      <c r="CW469" s="37"/>
      <c r="CX469" s="37"/>
      <c r="CY469" s="37"/>
      <c r="CZ469" s="37"/>
      <c r="DA469" s="37"/>
      <c r="DB469" s="37"/>
    </row>
    <row r="470" spans="23:106" ht="12.75" customHeight="1" x14ac:dyDescent="0.25"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7"/>
      <c r="BQ470" s="37"/>
      <c r="BR470" s="37"/>
      <c r="BS470" s="37"/>
      <c r="BT470" s="37"/>
      <c r="BU470" s="37"/>
      <c r="BV470" s="37"/>
      <c r="BW470" s="37"/>
      <c r="BX470" s="37"/>
      <c r="BY470" s="37"/>
      <c r="BZ470" s="37"/>
      <c r="CA470" s="37"/>
      <c r="CB470" s="37"/>
      <c r="CC470" s="37"/>
      <c r="CD470" s="37"/>
      <c r="CE470" s="37"/>
      <c r="CF470" s="37"/>
      <c r="CG470" s="37"/>
      <c r="CH470" s="37"/>
      <c r="CI470" s="37"/>
      <c r="CJ470" s="37"/>
      <c r="CK470" s="37"/>
      <c r="CL470" s="37"/>
      <c r="CM470" s="37"/>
      <c r="CN470" s="37"/>
      <c r="CO470" s="37"/>
      <c r="CP470" s="37"/>
      <c r="CQ470" s="37"/>
      <c r="CR470" s="37"/>
      <c r="CS470" s="37"/>
      <c r="CT470" s="37"/>
      <c r="CU470" s="37"/>
      <c r="CV470" s="37"/>
      <c r="CW470" s="37"/>
      <c r="CX470" s="37"/>
      <c r="CY470" s="37"/>
      <c r="CZ470" s="37"/>
      <c r="DA470" s="37"/>
      <c r="DB470" s="37"/>
    </row>
    <row r="471" spans="23:106" ht="12.75" customHeight="1" x14ac:dyDescent="0.25"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37"/>
      <c r="BO471" s="37"/>
      <c r="BP471" s="37"/>
      <c r="BQ471" s="37"/>
      <c r="BR471" s="37"/>
      <c r="BS471" s="37"/>
      <c r="BT471" s="37"/>
      <c r="BU471" s="37"/>
      <c r="BV471" s="37"/>
      <c r="BW471" s="37"/>
      <c r="BX471" s="37"/>
      <c r="BY471" s="37"/>
      <c r="BZ471" s="37"/>
      <c r="CA471" s="37"/>
      <c r="CB471" s="37"/>
      <c r="CC471" s="37"/>
      <c r="CD471" s="37"/>
      <c r="CE471" s="37"/>
      <c r="CF471" s="37"/>
      <c r="CG471" s="37"/>
      <c r="CH471" s="37"/>
      <c r="CI471" s="37"/>
      <c r="CJ471" s="37"/>
      <c r="CK471" s="37"/>
      <c r="CL471" s="37"/>
      <c r="CM471" s="37"/>
      <c r="CN471" s="37"/>
      <c r="CO471" s="37"/>
      <c r="CP471" s="37"/>
      <c r="CQ471" s="37"/>
      <c r="CR471" s="37"/>
      <c r="CS471" s="37"/>
      <c r="CT471" s="37"/>
      <c r="CU471" s="37"/>
      <c r="CV471" s="37"/>
      <c r="CW471" s="37"/>
      <c r="CX471" s="37"/>
      <c r="CY471" s="37"/>
      <c r="CZ471" s="37"/>
      <c r="DA471" s="37"/>
      <c r="DB471" s="37"/>
    </row>
    <row r="472" spans="23:106" ht="12.75" customHeight="1" x14ac:dyDescent="0.25"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7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  <c r="CD472" s="37"/>
      <c r="CE472" s="37"/>
      <c r="CF472" s="37"/>
      <c r="CG472" s="37"/>
      <c r="CH472" s="37"/>
      <c r="CI472" s="37"/>
      <c r="CJ472" s="37"/>
      <c r="CK472" s="37"/>
      <c r="CL472" s="37"/>
      <c r="CM472" s="37"/>
      <c r="CN472" s="37"/>
      <c r="CO472" s="37"/>
      <c r="CP472" s="37"/>
      <c r="CQ472" s="37"/>
      <c r="CR472" s="37"/>
      <c r="CS472" s="37"/>
      <c r="CT472" s="37"/>
      <c r="CU472" s="37"/>
      <c r="CV472" s="37"/>
      <c r="CW472" s="37"/>
      <c r="CX472" s="37"/>
      <c r="CY472" s="37"/>
      <c r="CZ472" s="37"/>
      <c r="DA472" s="37"/>
      <c r="DB472" s="37"/>
    </row>
    <row r="473" spans="23:106" ht="12.75" customHeight="1" x14ac:dyDescent="0.25"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7"/>
      <c r="BU473" s="37"/>
      <c r="BV473" s="37"/>
      <c r="BW473" s="37"/>
      <c r="BX473" s="37"/>
      <c r="BY473" s="37"/>
      <c r="BZ473" s="37"/>
      <c r="CA473" s="37"/>
      <c r="CB473" s="37"/>
      <c r="CC473" s="37"/>
      <c r="CD473" s="37"/>
      <c r="CE473" s="37"/>
      <c r="CF473" s="37"/>
      <c r="CG473" s="37"/>
      <c r="CH473" s="37"/>
      <c r="CI473" s="37"/>
      <c r="CJ473" s="37"/>
      <c r="CK473" s="37"/>
      <c r="CL473" s="37"/>
      <c r="CM473" s="37"/>
      <c r="CN473" s="37"/>
      <c r="CO473" s="37"/>
      <c r="CP473" s="37"/>
      <c r="CQ473" s="37"/>
      <c r="CR473" s="37"/>
      <c r="CS473" s="37"/>
      <c r="CT473" s="37"/>
      <c r="CU473" s="37"/>
      <c r="CV473" s="37"/>
      <c r="CW473" s="37"/>
      <c r="CX473" s="37"/>
      <c r="CY473" s="37"/>
      <c r="CZ473" s="37"/>
      <c r="DA473" s="37"/>
      <c r="DB473" s="37"/>
    </row>
    <row r="474" spans="23:106" ht="12.75" customHeight="1" x14ac:dyDescent="0.25"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7"/>
      <c r="BX474" s="37"/>
      <c r="BY474" s="37"/>
      <c r="BZ474" s="37"/>
      <c r="CA474" s="37"/>
      <c r="CB474" s="37"/>
      <c r="CC474" s="37"/>
      <c r="CD474" s="37"/>
      <c r="CE474" s="37"/>
      <c r="CF474" s="37"/>
      <c r="CG474" s="37"/>
      <c r="CH474" s="37"/>
      <c r="CI474" s="37"/>
      <c r="CJ474" s="37"/>
      <c r="CK474" s="37"/>
      <c r="CL474" s="37"/>
      <c r="CM474" s="37"/>
      <c r="CN474" s="37"/>
      <c r="CO474" s="37"/>
      <c r="CP474" s="37"/>
      <c r="CQ474" s="37"/>
      <c r="CR474" s="37"/>
      <c r="CS474" s="37"/>
      <c r="CT474" s="37"/>
      <c r="CU474" s="37"/>
      <c r="CV474" s="37"/>
      <c r="CW474" s="37"/>
      <c r="CX474" s="37"/>
      <c r="CY474" s="37"/>
      <c r="CZ474" s="37"/>
      <c r="DA474" s="37"/>
      <c r="DB474" s="37"/>
    </row>
    <row r="475" spans="23:106" ht="12.75" customHeight="1" x14ac:dyDescent="0.25"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  <c r="CD475" s="37"/>
      <c r="CE475" s="37"/>
      <c r="CF475" s="37"/>
      <c r="CG475" s="37"/>
      <c r="CH475" s="37"/>
      <c r="CI475" s="37"/>
      <c r="CJ475" s="37"/>
      <c r="CK475" s="37"/>
      <c r="CL475" s="37"/>
      <c r="CM475" s="37"/>
      <c r="CN475" s="37"/>
      <c r="CO475" s="37"/>
      <c r="CP475" s="37"/>
      <c r="CQ475" s="37"/>
      <c r="CR475" s="37"/>
      <c r="CS475" s="37"/>
      <c r="CT475" s="37"/>
      <c r="CU475" s="37"/>
      <c r="CV475" s="37"/>
      <c r="CW475" s="37"/>
      <c r="CX475" s="37"/>
      <c r="CY475" s="37"/>
      <c r="CZ475" s="37"/>
      <c r="DA475" s="37"/>
      <c r="DB475" s="37"/>
    </row>
    <row r="476" spans="23:106" ht="12.75" customHeight="1" x14ac:dyDescent="0.25"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  <c r="CF476" s="37"/>
      <c r="CG476" s="37"/>
      <c r="CH476" s="37"/>
      <c r="CI476" s="37"/>
      <c r="CJ476" s="37"/>
      <c r="CK476" s="37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37"/>
      <c r="CX476" s="37"/>
      <c r="CY476" s="37"/>
      <c r="CZ476" s="37"/>
      <c r="DA476" s="37"/>
      <c r="DB476" s="37"/>
    </row>
    <row r="477" spans="23:106" ht="12.75" customHeight="1" x14ac:dyDescent="0.25"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  <c r="CD477" s="37"/>
      <c r="CE477" s="37"/>
      <c r="CF477" s="37"/>
      <c r="CG477" s="37"/>
      <c r="CH477" s="37"/>
      <c r="CI477" s="37"/>
      <c r="CJ477" s="37"/>
      <c r="CK477" s="37"/>
      <c r="CL477" s="37"/>
      <c r="CM477" s="37"/>
      <c r="CN477" s="37"/>
      <c r="CO477" s="37"/>
      <c r="CP477" s="37"/>
      <c r="CQ477" s="37"/>
      <c r="CR477" s="37"/>
      <c r="CS477" s="37"/>
      <c r="CT477" s="37"/>
      <c r="CU477" s="37"/>
      <c r="CV477" s="37"/>
      <c r="CW477" s="37"/>
      <c r="CX477" s="37"/>
      <c r="CY477" s="37"/>
      <c r="CZ477" s="37"/>
      <c r="DA477" s="37"/>
      <c r="DB477" s="37"/>
    </row>
    <row r="478" spans="23:106" ht="12.75" customHeight="1" x14ac:dyDescent="0.25"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  <c r="CF478" s="37"/>
      <c r="CG478" s="37"/>
      <c r="CH478" s="37"/>
      <c r="CI478" s="37"/>
      <c r="CJ478" s="37"/>
      <c r="CK478" s="37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37"/>
      <c r="CX478" s="37"/>
      <c r="CY478" s="37"/>
      <c r="CZ478" s="37"/>
      <c r="DA478" s="37"/>
      <c r="DB478" s="37"/>
    </row>
    <row r="479" spans="23:106" ht="12.75" customHeight="1" x14ac:dyDescent="0.25"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  <c r="CD479" s="37"/>
      <c r="CE479" s="37"/>
      <c r="CF479" s="37"/>
      <c r="CG479" s="37"/>
      <c r="CH479" s="37"/>
      <c r="CI479" s="37"/>
      <c r="CJ479" s="37"/>
      <c r="CK479" s="37"/>
      <c r="CL479" s="37"/>
      <c r="CM479" s="37"/>
      <c r="CN479" s="37"/>
      <c r="CO479" s="37"/>
      <c r="CP479" s="37"/>
      <c r="CQ479" s="37"/>
      <c r="CR479" s="37"/>
      <c r="CS479" s="37"/>
      <c r="CT479" s="37"/>
      <c r="CU479" s="37"/>
      <c r="CV479" s="37"/>
      <c r="CW479" s="37"/>
      <c r="CX479" s="37"/>
      <c r="CY479" s="37"/>
      <c r="CZ479" s="37"/>
      <c r="DA479" s="37"/>
      <c r="DB479" s="37"/>
    </row>
    <row r="480" spans="23:106" ht="12.75" customHeight="1" x14ac:dyDescent="0.25"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  <c r="CD480" s="37"/>
      <c r="CE480" s="37"/>
      <c r="CF480" s="37"/>
      <c r="CG480" s="37"/>
      <c r="CH480" s="37"/>
      <c r="CI480" s="37"/>
      <c r="CJ480" s="37"/>
      <c r="CK480" s="37"/>
      <c r="CL480" s="37"/>
      <c r="CM480" s="37"/>
      <c r="CN480" s="37"/>
      <c r="CO480" s="37"/>
      <c r="CP480" s="37"/>
      <c r="CQ480" s="37"/>
      <c r="CR480" s="37"/>
      <c r="CS480" s="37"/>
      <c r="CT480" s="37"/>
      <c r="CU480" s="37"/>
      <c r="CV480" s="37"/>
      <c r="CW480" s="37"/>
      <c r="CX480" s="37"/>
      <c r="CY480" s="37"/>
      <c r="CZ480" s="37"/>
      <c r="DA480" s="37"/>
      <c r="DB480" s="37"/>
    </row>
    <row r="481" spans="23:106" ht="12.75" customHeight="1" x14ac:dyDescent="0.25"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  <c r="CF481" s="37"/>
      <c r="CG481" s="37"/>
      <c r="CH481" s="37"/>
      <c r="CI481" s="37"/>
      <c r="CJ481" s="37"/>
      <c r="CK481" s="37"/>
      <c r="CL481" s="37"/>
      <c r="CM481" s="37"/>
      <c r="CN481" s="37"/>
      <c r="CO481" s="37"/>
      <c r="CP481" s="37"/>
      <c r="CQ481" s="37"/>
      <c r="CR481" s="37"/>
      <c r="CS481" s="37"/>
      <c r="CT481" s="37"/>
      <c r="CU481" s="37"/>
      <c r="CV481" s="37"/>
      <c r="CW481" s="37"/>
      <c r="CX481" s="37"/>
      <c r="CY481" s="37"/>
      <c r="CZ481" s="37"/>
      <c r="DA481" s="37"/>
      <c r="DB481" s="37"/>
    </row>
    <row r="482" spans="23:106" ht="12.75" customHeight="1" x14ac:dyDescent="0.25"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  <c r="CD482" s="37"/>
      <c r="CE482" s="37"/>
      <c r="CF482" s="37"/>
      <c r="CG482" s="37"/>
      <c r="CH482" s="37"/>
      <c r="CI482" s="37"/>
      <c r="CJ482" s="37"/>
      <c r="CK482" s="37"/>
      <c r="CL482" s="37"/>
      <c r="CM482" s="37"/>
      <c r="CN482" s="37"/>
      <c r="CO482" s="37"/>
      <c r="CP482" s="37"/>
      <c r="CQ482" s="37"/>
      <c r="CR482" s="37"/>
      <c r="CS482" s="37"/>
      <c r="CT482" s="37"/>
      <c r="CU482" s="37"/>
      <c r="CV482" s="37"/>
      <c r="CW482" s="37"/>
      <c r="CX482" s="37"/>
      <c r="CY482" s="37"/>
      <c r="CZ482" s="37"/>
      <c r="DA482" s="37"/>
      <c r="DB482" s="37"/>
    </row>
    <row r="483" spans="23:106" ht="12.75" customHeight="1" x14ac:dyDescent="0.25"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7"/>
      <c r="BU483" s="37"/>
      <c r="BV483" s="37"/>
      <c r="BW483" s="37"/>
      <c r="BX483" s="37"/>
      <c r="BY483" s="37"/>
      <c r="BZ483" s="37"/>
      <c r="CA483" s="37"/>
      <c r="CB483" s="37"/>
      <c r="CC483" s="37"/>
      <c r="CD483" s="37"/>
      <c r="CE483" s="37"/>
      <c r="CF483" s="37"/>
      <c r="CG483" s="37"/>
      <c r="CH483" s="37"/>
      <c r="CI483" s="37"/>
      <c r="CJ483" s="37"/>
      <c r="CK483" s="37"/>
      <c r="CL483" s="37"/>
      <c r="CM483" s="37"/>
      <c r="CN483" s="37"/>
      <c r="CO483" s="37"/>
      <c r="CP483" s="37"/>
      <c r="CQ483" s="37"/>
      <c r="CR483" s="37"/>
      <c r="CS483" s="37"/>
      <c r="CT483" s="37"/>
      <c r="CU483" s="37"/>
      <c r="CV483" s="37"/>
      <c r="CW483" s="37"/>
      <c r="CX483" s="37"/>
      <c r="CY483" s="37"/>
      <c r="CZ483" s="37"/>
      <c r="DA483" s="37"/>
      <c r="DB483" s="37"/>
    </row>
    <row r="484" spans="23:106" ht="12.75" customHeight="1" x14ac:dyDescent="0.25"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7"/>
      <c r="BQ484" s="37"/>
      <c r="BR484" s="37"/>
      <c r="BS484" s="37"/>
      <c r="BT484" s="37"/>
      <c r="BU484" s="37"/>
      <c r="BV484" s="37"/>
      <c r="BW484" s="37"/>
      <c r="BX484" s="37"/>
      <c r="BY484" s="37"/>
      <c r="BZ484" s="37"/>
      <c r="CA484" s="37"/>
      <c r="CB484" s="37"/>
      <c r="CC484" s="37"/>
      <c r="CD484" s="37"/>
      <c r="CE484" s="37"/>
      <c r="CF484" s="37"/>
      <c r="CG484" s="37"/>
      <c r="CH484" s="37"/>
      <c r="CI484" s="37"/>
      <c r="CJ484" s="37"/>
      <c r="CK484" s="37"/>
      <c r="CL484" s="37"/>
      <c r="CM484" s="37"/>
      <c r="CN484" s="37"/>
      <c r="CO484" s="37"/>
      <c r="CP484" s="37"/>
      <c r="CQ484" s="37"/>
      <c r="CR484" s="37"/>
      <c r="CS484" s="37"/>
      <c r="CT484" s="37"/>
      <c r="CU484" s="37"/>
      <c r="CV484" s="37"/>
      <c r="CW484" s="37"/>
      <c r="CX484" s="37"/>
      <c r="CY484" s="37"/>
      <c r="CZ484" s="37"/>
      <c r="DA484" s="37"/>
      <c r="DB484" s="37"/>
    </row>
    <row r="485" spans="23:106" ht="12.75" customHeight="1" x14ac:dyDescent="0.25"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7"/>
      <c r="BU485" s="37"/>
      <c r="BV485" s="37"/>
      <c r="BW485" s="37"/>
      <c r="BX485" s="37"/>
      <c r="BY485" s="37"/>
      <c r="BZ485" s="37"/>
      <c r="CA485" s="37"/>
      <c r="CB485" s="37"/>
      <c r="CC485" s="37"/>
      <c r="CD485" s="37"/>
      <c r="CE485" s="37"/>
      <c r="CF485" s="37"/>
      <c r="CG485" s="37"/>
      <c r="CH485" s="37"/>
      <c r="CI485" s="37"/>
      <c r="CJ485" s="37"/>
      <c r="CK485" s="37"/>
      <c r="CL485" s="37"/>
      <c r="CM485" s="37"/>
      <c r="CN485" s="37"/>
      <c r="CO485" s="37"/>
      <c r="CP485" s="37"/>
      <c r="CQ485" s="37"/>
      <c r="CR485" s="37"/>
      <c r="CS485" s="37"/>
      <c r="CT485" s="37"/>
      <c r="CU485" s="37"/>
      <c r="CV485" s="37"/>
      <c r="CW485" s="37"/>
      <c r="CX485" s="37"/>
      <c r="CY485" s="37"/>
      <c r="CZ485" s="37"/>
      <c r="DA485" s="37"/>
      <c r="DB485" s="37"/>
    </row>
    <row r="486" spans="23:106" ht="12.75" customHeight="1" x14ac:dyDescent="0.25"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7"/>
      <c r="BU486" s="37"/>
      <c r="BV486" s="37"/>
      <c r="BW486" s="37"/>
      <c r="BX486" s="37"/>
      <c r="BY486" s="37"/>
      <c r="BZ486" s="37"/>
      <c r="CA486" s="37"/>
      <c r="CB486" s="37"/>
      <c r="CC486" s="37"/>
      <c r="CD486" s="37"/>
      <c r="CE486" s="37"/>
      <c r="CF486" s="37"/>
      <c r="CG486" s="37"/>
      <c r="CH486" s="37"/>
      <c r="CI486" s="37"/>
      <c r="CJ486" s="37"/>
      <c r="CK486" s="37"/>
      <c r="CL486" s="37"/>
      <c r="CM486" s="37"/>
      <c r="CN486" s="37"/>
      <c r="CO486" s="37"/>
      <c r="CP486" s="37"/>
      <c r="CQ486" s="37"/>
      <c r="CR486" s="37"/>
      <c r="CS486" s="37"/>
      <c r="CT486" s="37"/>
      <c r="CU486" s="37"/>
      <c r="CV486" s="37"/>
      <c r="CW486" s="37"/>
      <c r="CX486" s="37"/>
      <c r="CY486" s="37"/>
      <c r="CZ486" s="37"/>
      <c r="DA486" s="37"/>
      <c r="DB486" s="37"/>
    </row>
    <row r="487" spans="23:106" ht="12.75" customHeight="1" x14ac:dyDescent="0.25"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7"/>
      <c r="BQ487" s="37"/>
      <c r="BR487" s="37"/>
      <c r="BS487" s="37"/>
      <c r="BT487" s="37"/>
      <c r="BU487" s="37"/>
      <c r="BV487" s="37"/>
      <c r="BW487" s="37"/>
      <c r="BX487" s="37"/>
      <c r="BY487" s="37"/>
      <c r="BZ487" s="37"/>
      <c r="CA487" s="37"/>
      <c r="CB487" s="37"/>
      <c r="CC487" s="37"/>
      <c r="CD487" s="37"/>
      <c r="CE487" s="37"/>
      <c r="CF487" s="37"/>
      <c r="CG487" s="37"/>
      <c r="CH487" s="37"/>
      <c r="CI487" s="37"/>
      <c r="CJ487" s="37"/>
      <c r="CK487" s="37"/>
      <c r="CL487" s="37"/>
      <c r="CM487" s="37"/>
      <c r="CN487" s="37"/>
      <c r="CO487" s="37"/>
      <c r="CP487" s="37"/>
      <c r="CQ487" s="37"/>
      <c r="CR487" s="37"/>
      <c r="CS487" s="37"/>
      <c r="CT487" s="37"/>
      <c r="CU487" s="37"/>
      <c r="CV487" s="37"/>
      <c r="CW487" s="37"/>
      <c r="CX487" s="37"/>
      <c r="CY487" s="37"/>
      <c r="CZ487" s="37"/>
      <c r="DA487" s="37"/>
      <c r="DB487" s="37"/>
    </row>
    <row r="488" spans="23:106" ht="12.75" customHeight="1" x14ac:dyDescent="0.25"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7"/>
      <c r="BQ488" s="37"/>
      <c r="BR488" s="37"/>
      <c r="BS488" s="37"/>
      <c r="BT488" s="37"/>
      <c r="BU488" s="37"/>
      <c r="BV488" s="37"/>
      <c r="BW488" s="37"/>
      <c r="BX488" s="37"/>
      <c r="BY488" s="37"/>
      <c r="BZ488" s="37"/>
      <c r="CA488" s="37"/>
      <c r="CB488" s="37"/>
      <c r="CC488" s="37"/>
      <c r="CD488" s="37"/>
      <c r="CE488" s="37"/>
      <c r="CF488" s="37"/>
      <c r="CG488" s="37"/>
      <c r="CH488" s="37"/>
      <c r="CI488" s="37"/>
      <c r="CJ488" s="37"/>
      <c r="CK488" s="37"/>
      <c r="CL488" s="37"/>
      <c r="CM488" s="37"/>
      <c r="CN488" s="37"/>
      <c r="CO488" s="37"/>
      <c r="CP488" s="37"/>
      <c r="CQ488" s="37"/>
      <c r="CR488" s="37"/>
      <c r="CS488" s="37"/>
      <c r="CT488" s="37"/>
      <c r="CU488" s="37"/>
      <c r="CV488" s="37"/>
      <c r="CW488" s="37"/>
      <c r="CX488" s="37"/>
      <c r="CY488" s="37"/>
      <c r="CZ488" s="37"/>
      <c r="DA488" s="37"/>
      <c r="DB488" s="37"/>
    </row>
    <row r="489" spans="23:106" ht="12.75" customHeight="1" x14ac:dyDescent="0.25"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7"/>
      <c r="BQ489" s="37"/>
      <c r="BR489" s="37"/>
      <c r="BS489" s="37"/>
      <c r="BT489" s="37"/>
      <c r="BU489" s="37"/>
      <c r="BV489" s="37"/>
      <c r="BW489" s="37"/>
      <c r="BX489" s="37"/>
      <c r="BY489" s="37"/>
      <c r="BZ489" s="37"/>
      <c r="CA489" s="37"/>
      <c r="CB489" s="37"/>
      <c r="CC489" s="37"/>
      <c r="CD489" s="37"/>
      <c r="CE489" s="37"/>
      <c r="CF489" s="37"/>
      <c r="CG489" s="37"/>
      <c r="CH489" s="37"/>
      <c r="CI489" s="37"/>
      <c r="CJ489" s="37"/>
      <c r="CK489" s="37"/>
      <c r="CL489" s="37"/>
      <c r="CM489" s="37"/>
      <c r="CN489" s="37"/>
      <c r="CO489" s="37"/>
      <c r="CP489" s="37"/>
      <c r="CQ489" s="37"/>
      <c r="CR489" s="37"/>
      <c r="CS489" s="37"/>
      <c r="CT489" s="37"/>
      <c r="CU489" s="37"/>
      <c r="CV489" s="37"/>
      <c r="CW489" s="37"/>
      <c r="CX489" s="37"/>
      <c r="CY489" s="37"/>
      <c r="CZ489" s="37"/>
      <c r="DA489" s="37"/>
      <c r="DB489" s="37"/>
    </row>
    <row r="490" spans="23:106" ht="12.75" customHeight="1" x14ac:dyDescent="0.25"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7"/>
      <c r="BU490" s="37"/>
      <c r="BV490" s="37"/>
      <c r="BW490" s="37"/>
      <c r="BX490" s="37"/>
      <c r="BY490" s="37"/>
      <c r="BZ490" s="37"/>
      <c r="CA490" s="37"/>
      <c r="CB490" s="37"/>
      <c r="CC490" s="37"/>
      <c r="CD490" s="37"/>
      <c r="CE490" s="37"/>
      <c r="CF490" s="37"/>
      <c r="CG490" s="37"/>
      <c r="CH490" s="37"/>
      <c r="CI490" s="37"/>
      <c r="CJ490" s="37"/>
      <c r="CK490" s="37"/>
      <c r="CL490" s="37"/>
      <c r="CM490" s="37"/>
      <c r="CN490" s="37"/>
      <c r="CO490" s="37"/>
      <c r="CP490" s="37"/>
      <c r="CQ490" s="37"/>
      <c r="CR490" s="37"/>
      <c r="CS490" s="37"/>
      <c r="CT490" s="37"/>
      <c r="CU490" s="37"/>
      <c r="CV490" s="37"/>
      <c r="CW490" s="37"/>
      <c r="CX490" s="37"/>
      <c r="CY490" s="37"/>
      <c r="CZ490" s="37"/>
      <c r="DA490" s="37"/>
      <c r="DB490" s="37"/>
    </row>
    <row r="491" spans="23:106" ht="12.75" customHeight="1" x14ac:dyDescent="0.25"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7"/>
      <c r="BQ491" s="37"/>
      <c r="BR491" s="37"/>
      <c r="BS491" s="37"/>
      <c r="BT491" s="37"/>
      <c r="BU491" s="37"/>
      <c r="BV491" s="37"/>
      <c r="BW491" s="37"/>
      <c r="BX491" s="37"/>
      <c r="BY491" s="37"/>
      <c r="BZ491" s="37"/>
      <c r="CA491" s="37"/>
      <c r="CB491" s="37"/>
      <c r="CC491" s="37"/>
      <c r="CD491" s="37"/>
      <c r="CE491" s="37"/>
      <c r="CF491" s="37"/>
      <c r="CG491" s="37"/>
      <c r="CH491" s="37"/>
      <c r="CI491" s="37"/>
      <c r="CJ491" s="37"/>
      <c r="CK491" s="37"/>
      <c r="CL491" s="37"/>
      <c r="CM491" s="37"/>
      <c r="CN491" s="37"/>
      <c r="CO491" s="37"/>
      <c r="CP491" s="37"/>
      <c r="CQ491" s="37"/>
      <c r="CR491" s="37"/>
      <c r="CS491" s="37"/>
      <c r="CT491" s="37"/>
      <c r="CU491" s="37"/>
      <c r="CV491" s="37"/>
      <c r="CW491" s="37"/>
      <c r="CX491" s="37"/>
      <c r="CY491" s="37"/>
      <c r="CZ491" s="37"/>
      <c r="DA491" s="37"/>
      <c r="DB491" s="37"/>
    </row>
    <row r="492" spans="23:106" ht="12.75" customHeight="1" x14ac:dyDescent="0.25"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7"/>
      <c r="BQ492" s="37"/>
      <c r="BR492" s="37"/>
      <c r="BS492" s="37"/>
      <c r="BT492" s="37"/>
      <c r="BU492" s="37"/>
      <c r="BV492" s="37"/>
      <c r="BW492" s="37"/>
      <c r="BX492" s="37"/>
      <c r="BY492" s="37"/>
      <c r="BZ492" s="37"/>
      <c r="CA492" s="37"/>
      <c r="CB492" s="37"/>
      <c r="CC492" s="37"/>
      <c r="CD492" s="37"/>
      <c r="CE492" s="37"/>
      <c r="CF492" s="37"/>
      <c r="CG492" s="37"/>
      <c r="CH492" s="37"/>
      <c r="CI492" s="37"/>
      <c r="CJ492" s="37"/>
      <c r="CK492" s="37"/>
      <c r="CL492" s="37"/>
      <c r="CM492" s="37"/>
      <c r="CN492" s="37"/>
      <c r="CO492" s="37"/>
      <c r="CP492" s="37"/>
      <c r="CQ492" s="37"/>
      <c r="CR492" s="37"/>
      <c r="CS492" s="37"/>
      <c r="CT492" s="37"/>
      <c r="CU492" s="37"/>
      <c r="CV492" s="37"/>
      <c r="CW492" s="37"/>
      <c r="CX492" s="37"/>
      <c r="CY492" s="37"/>
      <c r="CZ492" s="37"/>
      <c r="DA492" s="37"/>
      <c r="DB492" s="37"/>
    </row>
    <row r="493" spans="23:106" ht="12.75" customHeight="1" x14ac:dyDescent="0.25"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  <c r="BM493" s="37"/>
      <c r="BN493" s="37"/>
      <c r="BO493" s="37"/>
      <c r="BP493" s="37"/>
      <c r="BQ493" s="37"/>
      <c r="BR493" s="37"/>
      <c r="BS493" s="37"/>
      <c r="BT493" s="37"/>
      <c r="BU493" s="37"/>
      <c r="BV493" s="37"/>
      <c r="BW493" s="37"/>
      <c r="BX493" s="37"/>
      <c r="BY493" s="37"/>
      <c r="BZ493" s="37"/>
      <c r="CA493" s="37"/>
      <c r="CB493" s="37"/>
      <c r="CC493" s="37"/>
      <c r="CD493" s="37"/>
      <c r="CE493" s="37"/>
      <c r="CF493" s="37"/>
      <c r="CG493" s="37"/>
      <c r="CH493" s="37"/>
      <c r="CI493" s="37"/>
      <c r="CJ493" s="37"/>
      <c r="CK493" s="37"/>
      <c r="CL493" s="37"/>
      <c r="CM493" s="37"/>
      <c r="CN493" s="37"/>
      <c r="CO493" s="37"/>
      <c r="CP493" s="37"/>
      <c r="CQ493" s="37"/>
      <c r="CR493" s="37"/>
      <c r="CS493" s="37"/>
      <c r="CT493" s="37"/>
      <c r="CU493" s="37"/>
      <c r="CV493" s="37"/>
      <c r="CW493" s="37"/>
      <c r="CX493" s="37"/>
      <c r="CY493" s="37"/>
      <c r="CZ493" s="37"/>
      <c r="DA493" s="37"/>
      <c r="DB493" s="37"/>
    </row>
    <row r="494" spans="23:106" ht="12.75" customHeight="1" x14ac:dyDescent="0.25"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7"/>
      <c r="BQ494" s="37"/>
      <c r="BR494" s="37"/>
      <c r="BS494" s="37"/>
      <c r="BT494" s="37"/>
      <c r="BU494" s="37"/>
      <c r="BV494" s="37"/>
      <c r="BW494" s="37"/>
      <c r="BX494" s="37"/>
      <c r="BY494" s="37"/>
      <c r="BZ494" s="37"/>
      <c r="CA494" s="37"/>
      <c r="CB494" s="37"/>
      <c r="CC494" s="37"/>
      <c r="CD494" s="37"/>
      <c r="CE494" s="37"/>
      <c r="CF494" s="37"/>
      <c r="CG494" s="37"/>
      <c r="CH494" s="37"/>
      <c r="CI494" s="37"/>
      <c r="CJ494" s="37"/>
      <c r="CK494" s="37"/>
      <c r="CL494" s="37"/>
      <c r="CM494" s="37"/>
      <c r="CN494" s="37"/>
      <c r="CO494" s="37"/>
      <c r="CP494" s="37"/>
      <c r="CQ494" s="37"/>
      <c r="CR494" s="37"/>
      <c r="CS494" s="37"/>
      <c r="CT494" s="37"/>
      <c r="CU494" s="37"/>
      <c r="CV494" s="37"/>
      <c r="CW494" s="37"/>
      <c r="CX494" s="37"/>
      <c r="CY494" s="37"/>
      <c r="CZ494" s="37"/>
      <c r="DA494" s="37"/>
      <c r="DB494" s="37"/>
    </row>
    <row r="495" spans="23:106" ht="12.75" customHeight="1" x14ac:dyDescent="0.25"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7"/>
      <c r="BQ495" s="37"/>
      <c r="BR495" s="37"/>
      <c r="BS495" s="37"/>
      <c r="BT495" s="37"/>
      <c r="BU495" s="37"/>
      <c r="BV495" s="37"/>
      <c r="BW495" s="37"/>
      <c r="BX495" s="37"/>
      <c r="BY495" s="37"/>
      <c r="BZ495" s="37"/>
      <c r="CA495" s="37"/>
      <c r="CB495" s="37"/>
      <c r="CC495" s="37"/>
      <c r="CD495" s="37"/>
      <c r="CE495" s="37"/>
      <c r="CF495" s="37"/>
      <c r="CG495" s="37"/>
      <c r="CH495" s="37"/>
      <c r="CI495" s="37"/>
      <c r="CJ495" s="37"/>
      <c r="CK495" s="37"/>
      <c r="CL495" s="37"/>
      <c r="CM495" s="37"/>
      <c r="CN495" s="37"/>
      <c r="CO495" s="37"/>
      <c r="CP495" s="37"/>
      <c r="CQ495" s="37"/>
      <c r="CR495" s="37"/>
      <c r="CS495" s="37"/>
      <c r="CT495" s="37"/>
      <c r="CU495" s="37"/>
      <c r="CV495" s="37"/>
      <c r="CW495" s="37"/>
      <c r="CX495" s="37"/>
      <c r="CY495" s="37"/>
      <c r="CZ495" s="37"/>
      <c r="DA495" s="37"/>
      <c r="DB495" s="37"/>
    </row>
    <row r="496" spans="23:106" ht="12.75" customHeight="1" x14ac:dyDescent="0.25"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7"/>
      <c r="BO496" s="37"/>
      <c r="BP496" s="37"/>
      <c r="BQ496" s="37"/>
      <c r="BR496" s="37"/>
      <c r="BS496" s="37"/>
      <c r="BT496" s="37"/>
      <c r="BU496" s="37"/>
      <c r="BV496" s="37"/>
      <c r="BW496" s="37"/>
      <c r="BX496" s="37"/>
      <c r="BY496" s="37"/>
      <c r="BZ496" s="37"/>
      <c r="CA496" s="37"/>
      <c r="CB496" s="37"/>
      <c r="CC496" s="37"/>
      <c r="CD496" s="37"/>
      <c r="CE496" s="37"/>
      <c r="CF496" s="37"/>
      <c r="CG496" s="37"/>
      <c r="CH496" s="37"/>
      <c r="CI496" s="37"/>
      <c r="CJ496" s="37"/>
      <c r="CK496" s="37"/>
      <c r="CL496" s="37"/>
      <c r="CM496" s="37"/>
      <c r="CN496" s="37"/>
      <c r="CO496" s="37"/>
      <c r="CP496" s="37"/>
      <c r="CQ496" s="37"/>
      <c r="CR496" s="37"/>
      <c r="CS496" s="37"/>
      <c r="CT496" s="37"/>
      <c r="CU496" s="37"/>
      <c r="CV496" s="37"/>
      <c r="CW496" s="37"/>
      <c r="CX496" s="37"/>
      <c r="CY496" s="37"/>
      <c r="CZ496" s="37"/>
      <c r="DA496" s="37"/>
      <c r="DB496" s="37"/>
    </row>
    <row r="497" spans="23:106" ht="12.75" customHeight="1" x14ac:dyDescent="0.25"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7"/>
      <c r="BQ497" s="37"/>
      <c r="BR497" s="37"/>
      <c r="BS497" s="37"/>
      <c r="BT497" s="37"/>
      <c r="BU497" s="37"/>
      <c r="BV497" s="37"/>
      <c r="BW497" s="37"/>
      <c r="BX497" s="37"/>
      <c r="BY497" s="37"/>
      <c r="BZ497" s="37"/>
      <c r="CA497" s="37"/>
      <c r="CB497" s="37"/>
      <c r="CC497" s="37"/>
      <c r="CD497" s="37"/>
      <c r="CE497" s="37"/>
      <c r="CF497" s="37"/>
      <c r="CG497" s="37"/>
      <c r="CH497" s="37"/>
      <c r="CI497" s="37"/>
      <c r="CJ497" s="37"/>
      <c r="CK497" s="37"/>
      <c r="CL497" s="37"/>
      <c r="CM497" s="37"/>
      <c r="CN497" s="37"/>
      <c r="CO497" s="37"/>
      <c r="CP497" s="37"/>
      <c r="CQ497" s="37"/>
      <c r="CR497" s="37"/>
      <c r="CS497" s="37"/>
      <c r="CT497" s="37"/>
      <c r="CU497" s="37"/>
      <c r="CV497" s="37"/>
      <c r="CW497" s="37"/>
      <c r="CX497" s="37"/>
      <c r="CY497" s="37"/>
      <c r="CZ497" s="37"/>
      <c r="DA497" s="37"/>
      <c r="DB497" s="37"/>
    </row>
    <row r="498" spans="23:106" ht="12.75" customHeight="1" x14ac:dyDescent="0.25"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7"/>
      <c r="BU498" s="37"/>
      <c r="BV498" s="37"/>
      <c r="BW498" s="37"/>
      <c r="BX498" s="37"/>
      <c r="BY498" s="37"/>
      <c r="BZ498" s="37"/>
      <c r="CA498" s="37"/>
      <c r="CB498" s="37"/>
      <c r="CC498" s="37"/>
      <c r="CD498" s="37"/>
      <c r="CE498" s="37"/>
      <c r="CF498" s="37"/>
      <c r="CG498" s="37"/>
      <c r="CH498" s="37"/>
      <c r="CI498" s="37"/>
      <c r="CJ498" s="37"/>
      <c r="CK498" s="37"/>
      <c r="CL498" s="37"/>
      <c r="CM498" s="37"/>
      <c r="CN498" s="37"/>
      <c r="CO498" s="37"/>
      <c r="CP498" s="37"/>
      <c r="CQ498" s="37"/>
      <c r="CR498" s="37"/>
      <c r="CS498" s="37"/>
      <c r="CT498" s="37"/>
      <c r="CU498" s="37"/>
      <c r="CV498" s="37"/>
      <c r="CW498" s="37"/>
      <c r="CX498" s="37"/>
      <c r="CY498" s="37"/>
      <c r="CZ498" s="37"/>
      <c r="DA498" s="37"/>
      <c r="DB498" s="37"/>
    </row>
    <row r="499" spans="23:106" ht="12.75" customHeight="1" x14ac:dyDescent="0.25"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  <c r="BM499" s="37"/>
      <c r="BN499" s="37"/>
      <c r="BO499" s="37"/>
      <c r="BP499" s="37"/>
      <c r="BQ499" s="37"/>
      <c r="BR499" s="37"/>
      <c r="BS499" s="37"/>
      <c r="BT499" s="37"/>
      <c r="BU499" s="37"/>
      <c r="BV499" s="37"/>
      <c r="BW499" s="37"/>
      <c r="BX499" s="37"/>
      <c r="BY499" s="37"/>
      <c r="BZ499" s="37"/>
      <c r="CA499" s="37"/>
      <c r="CB499" s="37"/>
      <c r="CC499" s="37"/>
      <c r="CD499" s="37"/>
      <c r="CE499" s="37"/>
      <c r="CF499" s="37"/>
      <c r="CG499" s="37"/>
      <c r="CH499" s="37"/>
      <c r="CI499" s="37"/>
      <c r="CJ499" s="37"/>
      <c r="CK499" s="37"/>
      <c r="CL499" s="37"/>
      <c r="CM499" s="37"/>
      <c r="CN499" s="37"/>
      <c r="CO499" s="37"/>
      <c r="CP499" s="37"/>
      <c r="CQ499" s="37"/>
      <c r="CR499" s="37"/>
      <c r="CS499" s="37"/>
      <c r="CT499" s="37"/>
      <c r="CU499" s="37"/>
      <c r="CV499" s="37"/>
      <c r="CW499" s="37"/>
      <c r="CX499" s="37"/>
      <c r="CY499" s="37"/>
      <c r="CZ499" s="37"/>
      <c r="DA499" s="37"/>
      <c r="DB499" s="37"/>
    </row>
    <row r="500" spans="23:106" ht="12.75" customHeight="1" x14ac:dyDescent="0.25"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7"/>
      <c r="BU500" s="37"/>
      <c r="BV500" s="37"/>
      <c r="BW500" s="37"/>
      <c r="BX500" s="37"/>
      <c r="BY500" s="37"/>
      <c r="BZ500" s="37"/>
      <c r="CA500" s="37"/>
      <c r="CB500" s="37"/>
      <c r="CC500" s="37"/>
      <c r="CD500" s="37"/>
      <c r="CE500" s="37"/>
      <c r="CF500" s="37"/>
      <c r="CG500" s="37"/>
      <c r="CH500" s="37"/>
      <c r="CI500" s="37"/>
      <c r="CJ500" s="37"/>
      <c r="CK500" s="37"/>
      <c r="CL500" s="37"/>
      <c r="CM500" s="37"/>
      <c r="CN500" s="37"/>
      <c r="CO500" s="37"/>
      <c r="CP500" s="37"/>
      <c r="CQ500" s="37"/>
      <c r="CR500" s="37"/>
      <c r="CS500" s="37"/>
      <c r="CT500" s="37"/>
      <c r="CU500" s="37"/>
      <c r="CV500" s="37"/>
      <c r="CW500" s="37"/>
      <c r="CX500" s="37"/>
      <c r="CY500" s="37"/>
      <c r="CZ500" s="37"/>
      <c r="DA500" s="37"/>
      <c r="DB500" s="37"/>
    </row>
    <row r="501" spans="23:106" ht="12.75" customHeight="1" x14ac:dyDescent="0.25"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37"/>
      <c r="BO501" s="37"/>
      <c r="BP501" s="37"/>
      <c r="BQ501" s="37"/>
      <c r="BR501" s="37"/>
      <c r="BS501" s="37"/>
      <c r="BT501" s="37"/>
      <c r="BU501" s="37"/>
      <c r="BV501" s="37"/>
      <c r="BW501" s="37"/>
      <c r="BX501" s="37"/>
      <c r="BY501" s="37"/>
      <c r="BZ501" s="37"/>
      <c r="CA501" s="37"/>
      <c r="CB501" s="37"/>
      <c r="CC501" s="37"/>
      <c r="CD501" s="37"/>
      <c r="CE501" s="37"/>
      <c r="CF501" s="37"/>
      <c r="CG501" s="37"/>
      <c r="CH501" s="37"/>
      <c r="CI501" s="37"/>
      <c r="CJ501" s="37"/>
      <c r="CK501" s="37"/>
      <c r="CL501" s="37"/>
      <c r="CM501" s="37"/>
      <c r="CN501" s="37"/>
      <c r="CO501" s="37"/>
      <c r="CP501" s="37"/>
      <c r="CQ501" s="37"/>
      <c r="CR501" s="37"/>
      <c r="CS501" s="37"/>
      <c r="CT501" s="37"/>
      <c r="CU501" s="37"/>
      <c r="CV501" s="37"/>
      <c r="CW501" s="37"/>
      <c r="CX501" s="37"/>
      <c r="CY501" s="37"/>
      <c r="CZ501" s="37"/>
      <c r="DA501" s="37"/>
      <c r="DB501" s="37"/>
    </row>
    <row r="502" spans="23:106" ht="12.75" customHeight="1" x14ac:dyDescent="0.25"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37"/>
      <c r="BO502" s="37"/>
      <c r="BP502" s="37"/>
      <c r="BQ502" s="37"/>
      <c r="BR502" s="37"/>
      <c r="BS502" s="37"/>
      <c r="BT502" s="37"/>
      <c r="BU502" s="37"/>
      <c r="BV502" s="37"/>
      <c r="BW502" s="37"/>
      <c r="BX502" s="37"/>
      <c r="BY502" s="37"/>
      <c r="BZ502" s="37"/>
      <c r="CA502" s="37"/>
      <c r="CB502" s="37"/>
      <c r="CC502" s="37"/>
      <c r="CD502" s="37"/>
      <c r="CE502" s="37"/>
      <c r="CF502" s="37"/>
      <c r="CG502" s="37"/>
      <c r="CH502" s="37"/>
      <c r="CI502" s="37"/>
      <c r="CJ502" s="37"/>
      <c r="CK502" s="37"/>
      <c r="CL502" s="37"/>
      <c r="CM502" s="37"/>
      <c r="CN502" s="37"/>
      <c r="CO502" s="37"/>
      <c r="CP502" s="37"/>
      <c r="CQ502" s="37"/>
      <c r="CR502" s="37"/>
      <c r="CS502" s="37"/>
      <c r="CT502" s="37"/>
      <c r="CU502" s="37"/>
      <c r="CV502" s="37"/>
      <c r="CW502" s="37"/>
      <c r="CX502" s="37"/>
      <c r="CY502" s="37"/>
      <c r="CZ502" s="37"/>
      <c r="DA502" s="37"/>
      <c r="DB502" s="37"/>
    </row>
    <row r="503" spans="23:106" ht="12.75" customHeight="1" x14ac:dyDescent="0.25"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37"/>
      <c r="BO503" s="37"/>
      <c r="BP503" s="37"/>
      <c r="BQ503" s="37"/>
      <c r="BR503" s="37"/>
      <c r="BS503" s="37"/>
      <c r="BT503" s="37"/>
      <c r="BU503" s="37"/>
      <c r="BV503" s="37"/>
      <c r="BW503" s="37"/>
      <c r="BX503" s="37"/>
      <c r="BY503" s="37"/>
      <c r="BZ503" s="37"/>
      <c r="CA503" s="37"/>
      <c r="CB503" s="37"/>
      <c r="CC503" s="37"/>
      <c r="CD503" s="37"/>
      <c r="CE503" s="37"/>
      <c r="CF503" s="37"/>
      <c r="CG503" s="37"/>
      <c r="CH503" s="37"/>
      <c r="CI503" s="37"/>
      <c r="CJ503" s="37"/>
      <c r="CK503" s="37"/>
      <c r="CL503" s="37"/>
      <c r="CM503" s="37"/>
      <c r="CN503" s="37"/>
      <c r="CO503" s="37"/>
      <c r="CP503" s="37"/>
      <c r="CQ503" s="37"/>
      <c r="CR503" s="37"/>
      <c r="CS503" s="37"/>
      <c r="CT503" s="37"/>
      <c r="CU503" s="37"/>
      <c r="CV503" s="37"/>
      <c r="CW503" s="37"/>
      <c r="CX503" s="37"/>
      <c r="CY503" s="37"/>
      <c r="CZ503" s="37"/>
      <c r="DA503" s="37"/>
      <c r="DB503" s="37"/>
    </row>
    <row r="504" spans="23:106" ht="12.75" customHeight="1" x14ac:dyDescent="0.25"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37"/>
      <c r="BO504" s="37"/>
      <c r="BP504" s="37"/>
      <c r="BQ504" s="37"/>
      <c r="BR504" s="37"/>
      <c r="BS504" s="37"/>
      <c r="BT504" s="37"/>
      <c r="BU504" s="37"/>
      <c r="BV504" s="37"/>
      <c r="BW504" s="37"/>
      <c r="BX504" s="37"/>
      <c r="BY504" s="37"/>
      <c r="BZ504" s="37"/>
      <c r="CA504" s="37"/>
      <c r="CB504" s="37"/>
      <c r="CC504" s="37"/>
      <c r="CD504" s="37"/>
      <c r="CE504" s="37"/>
      <c r="CF504" s="37"/>
      <c r="CG504" s="37"/>
      <c r="CH504" s="37"/>
      <c r="CI504" s="37"/>
      <c r="CJ504" s="37"/>
      <c r="CK504" s="37"/>
      <c r="CL504" s="37"/>
      <c r="CM504" s="37"/>
      <c r="CN504" s="37"/>
      <c r="CO504" s="37"/>
      <c r="CP504" s="37"/>
      <c r="CQ504" s="37"/>
      <c r="CR504" s="37"/>
      <c r="CS504" s="37"/>
      <c r="CT504" s="37"/>
      <c r="CU504" s="37"/>
      <c r="CV504" s="37"/>
      <c r="CW504" s="37"/>
      <c r="CX504" s="37"/>
      <c r="CY504" s="37"/>
      <c r="CZ504" s="37"/>
      <c r="DA504" s="37"/>
      <c r="DB504" s="37"/>
    </row>
    <row r="505" spans="23:106" ht="12.75" customHeight="1" x14ac:dyDescent="0.25"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  <c r="BM505" s="37"/>
      <c r="BN505" s="37"/>
      <c r="BO505" s="37"/>
      <c r="BP505" s="37"/>
      <c r="BQ505" s="37"/>
      <c r="BR505" s="37"/>
      <c r="BS505" s="37"/>
      <c r="BT505" s="37"/>
      <c r="BU505" s="37"/>
      <c r="BV505" s="37"/>
      <c r="BW505" s="37"/>
      <c r="BX505" s="37"/>
      <c r="BY505" s="37"/>
      <c r="BZ505" s="37"/>
      <c r="CA505" s="37"/>
      <c r="CB505" s="37"/>
      <c r="CC505" s="37"/>
      <c r="CD505" s="37"/>
      <c r="CE505" s="37"/>
      <c r="CF505" s="37"/>
      <c r="CG505" s="37"/>
      <c r="CH505" s="37"/>
      <c r="CI505" s="37"/>
      <c r="CJ505" s="37"/>
      <c r="CK505" s="37"/>
      <c r="CL505" s="37"/>
      <c r="CM505" s="37"/>
      <c r="CN505" s="37"/>
      <c r="CO505" s="37"/>
      <c r="CP505" s="37"/>
      <c r="CQ505" s="37"/>
      <c r="CR505" s="37"/>
      <c r="CS505" s="37"/>
      <c r="CT505" s="37"/>
      <c r="CU505" s="37"/>
      <c r="CV505" s="37"/>
      <c r="CW505" s="37"/>
      <c r="CX505" s="37"/>
      <c r="CY505" s="37"/>
      <c r="CZ505" s="37"/>
      <c r="DA505" s="37"/>
      <c r="DB505" s="37"/>
    </row>
    <row r="506" spans="23:106" ht="12.75" customHeight="1" x14ac:dyDescent="0.25"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  <c r="BM506" s="37"/>
      <c r="BN506" s="37"/>
      <c r="BO506" s="37"/>
      <c r="BP506" s="37"/>
      <c r="BQ506" s="37"/>
      <c r="BR506" s="37"/>
      <c r="BS506" s="37"/>
      <c r="BT506" s="37"/>
      <c r="BU506" s="37"/>
      <c r="BV506" s="37"/>
      <c r="BW506" s="37"/>
      <c r="BX506" s="37"/>
      <c r="BY506" s="37"/>
      <c r="BZ506" s="37"/>
      <c r="CA506" s="37"/>
      <c r="CB506" s="37"/>
      <c r="CC506" s="37"/>
      <c r="CD506" s="37"/>
      <c r="CE506" s="37"/>
      <c r="CF506" s="37"/>
      <c r="CG506" s="37"/>
      <c r="CH506" s="37"/>
      <c r="CI506" s="37"/>
      <c r="CJ506" s="37"/>
      <c r="CK506" s="37"/>
      <c r="CL506" s="37"/>
      <c r="CM506" s="37"/>
      <c r="CN506" s="37"/>
      <c r="CO506" s="37"/>
      <c r="CP506" s="37"/>
      <c r="CQ506" s="37"/>
      <c r="CR506" s="37"/>
      <c r="CS506" s="37"/>
      <c r="CT506" s="37"/>
      <c r="CU506" s="37"/>
      <c r="CV506" s="37"/>
      <c r="CW506" s="37"/>
      <c r="CX506" s="37"/>
      <c r="CY506" s="37"/>
      <c r="CZ506" s="37"/>
      <c r="DA506" s="37"/>
      <c r="DB506" s="37"/>
    </row>
    <row r="507" spans="23:106" ht="12.75" customHeight="1" x14ac:dyDescent="0.25"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7"/>
      <c r="BQ507" s="37"/>
      <c r="BR507" s="37"/>
      <c r="BS507" s="37"/>
      <c r="BT507" s="37"/>
      <c r="BU507" s="37"/>
      <c r="BV507" s="37"/>
      <c r="BW507" s="37"/>
      <c r="BX507" s="37"/>
      <c r="BY507" s="37"/>
      <c r="BZ507" s="37"/>
      <c r="CA507" s="37"/>
      <c r="CB507" s="37"/>
      <c r="CC507" s="37"/>
      <c r="CD507" s="37"/>
      <c r="CE507" s="37"/>
      <c r="CF507" s="37"/>
      <c r="CG507" s="37"/>
      <c r="CH507" s="37"/>
      <c r="CI507" s="37"/>
      <c r="CJ507" s="37"/>
      <c r="CK507" s="37"/>
      <c r="CL507" s="37"/>
      <c r="CM507" s="37"/>
      <c r="CN507" s="37"/>
      <c r="CO507" s="37"/>
      <c r="CP507" s="37"/>
      <c r="CQ507" s="37"/>
      <c r="CR507" s="37"/>
      <c r="CS507" s="37"/>
      <c r="CT507" s="37"/>
      <c r="CU507" s="37"/>
      <c r="CV507" s="37"/>
      <c r="CW507" s="37"/>
      <c r="CX507" s="37"/>
      <c r="CY507" s="37"/>
      <c r="CZ507" s="37"/>
      <c r="DA507" s="37"/>
      <c r="DB507" s="37"/>
    </row>
    <row r="508" spans="23:106" ht="12.75" customHeight="1" x14ac:dyDescent="0.25"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  <c r="BM508" s="37"/>
      <c r="BN508" s="37"/>
      <c r="BO508" s="37"/>
      <c r="BP508" s="37"/>
      <c r="BQ508" s="37"/>
      <c r="BR508" s="37"/>
      <c r="BS508" s="37"/>
      <c r="BT508" s="37"/>
      <c r="BU508" s="37"/>
      <c r="BV508" s="37"/>
      <c r="BW508" s="37"/>
      <c r="BX508" s="37"/>
      <c r="BY508" s="37"/>
      <c r="BZ508" s="37"/>
      <c r="CA508" s="37"/>
      <c r="CB508" s="37"/>
      <c r="CC508" s="37"/>
      <c r="CD508" s="37"/>
      <c r="CE508" s="37"/>
      <c r="CF508" s="37"/>
      <c r="CG508" s="37"/>
      <c r="CH508" s="37"/>
      <c r="CI508" s="37"/>
      <c r="CJ508" s="37"/>
      <c r="CK508" s="37"/>
      <c r="CL508" s="37"/>
      <c r="CM508" s="37"/>
      <c r="CN508" s="37"/>
      <c r="CO508" s="37"/>
      <c r="CP508" s="37"/>
      <c r="CQ508" s="37"/>
      <c r="CR508" s="37"/>
      <c r="CS508" s="37"/>
      <c r="CT508" s="37"/>
      <c r="CU508" s="37"/>
      <c r="CV508" s="37"/>
      <c r="CW508" s="37"/>
      <c r="CX508" s="37"/>
      <c r="CY508" s="37"/>
      <c r="CZ508" s="37"/>
      <c r="DA508" s="37"/>
      <c r="DB508" s="37"/>
    </row>
    <row r="509" spans="23:106" ht="12.75" customHeight="1" x14ac:dyDescent="0.25"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  <c r="BM509" s="37"/>
      <c r="BN509" s="37"/>
      <c r="BO509" s="37"/>
      <c r="BP509" s="37"/>
      <c r="BQ509" s="37"/>
      <c r="BR509" s="37"/>
      <c r="BS509" s="37"/>
      <c r="BT509" s="37"/>
      <c r="BU509" s="37"/>
      <c r="BV509" s="37"/>
      <c r="BW509" s="37"/>
      <c r="BX509" s="37"/>
      <c r="BY509" s="37"/>
      <c r="BZ509" s="37"/>
      <c r="CA509" s="37"/>
      <c r="CB509" s="37"/>
      <c r="CC509" s="37"/>
      <c r="CD509" s="37"/>
      <c r="CE509" s="37"/>
      <c r="CF509" s="37"/>
      <c r="CG509" s="37"/>
      <c r="CH509" s="37"/>
      <c r="CI509" s="37"/>
      <c r="CJ509" s="37"/>
      <c r="CK509" s="37"/>
      <c r="CL509" s="37"/>
      <c r="CM509" s="37"/>
      <c r="CN509" s="37"/>
      <c r="CO509" s="37"/>
      <c r="CP509" s="37"/>
      <c r="CQ509" s="37"/>
      <c r="CR509" s="37"/>
      <c r="CS509" s="37"/>
      <c r="CT509" s="37"/>
      <c r="CU509" s="37"/>
      <c r="CV509" s="37"/>
      <c r="CW509" s="37"/>
      <c r="CX509" s="37"/>
      <c r="CY509" s="37"/>
      <c r="CZ509" s="37"/>
      <c r="DA509" s="37"/>
      <c r="DB509" s="37"/>
    </row>
    <row r="510" spans="23:106" ht="12.75" customHeight="1" x14ac:dyDescent="0.25"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  <c r="BM510" s="37"/>
      <c r="BN510" s="37"/>
      <c r="BO510" s="37"/>
      <c r="BP510" s="37"/>
      <c r="BQ510" s="37"/>
      <c r="BR510" s="37"/>
      <c r="BS510" s="37"/>
      <c r="BT510" s="37"/>
      <c r="BU510" s="37"/>
      <c r="BV510" s="37"/>
      <c r="BW510" s="37"/>
      <c r="BX510" s="37"/>
      <c r="BY510" s="37"/>
      <c r="BZ510" s="37"/>
      <c r="CA510" s="37"/>
      <c r="CB510" s="37"/>
      <c r="CC510" s="37"/>
      <c r="CD510" s="37"/>
      <c r="CE510" s="37"/>
      <c r="CF510" s="37"/>
      <c r="CG510" s="37"/>
      <c r="CH510" s="37"/>
      <c r="CI510" s="37"/>
      <c r="CJ510" s="37"/>
      <c r="CK510" s="37"/>
      <c r="CL510" s="37"/>
      <c r="CM510" s="37"/>
      <c r="CN510" s="37"/>
      <c r="CO510" s="37"/>
      <c r="CP510" s="37"/>
      <c r="CQ510" s="37"/>
      <c r="CR510" s="37"/>
      <c r="CS510" s="37"/>
      <c r="CT510" s="37"/>
      <c r="CU510" s="37"/>
      <c r="CV510" s="37"/>
      <c r="CW510" s="37"/>
      <c r="CX510" s="37"/>
      <c r="CY510" s="37"/>
      <c r="CZ510" s="37"/>
      <c r="DA510" s="37"/>
      <c r="DB510" s="37"/>
    </row>
    <row r="511" spans="23:106" ht="12.75" customHeight="1" x14ac:dyDescent="0.25"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  <c r="BM511" s="37"/>
      <c r="BN511" s="37"/>
      <c r="BO511" s="37"/>
      <c r="BP511" s="37"/>
      <c r="BQ511" s="37"/>
      <c r="BR511" s="37"/>
      <c r="BS511" s="37"/>
      <c r="BT511" s="37"/>
      <c r="BU511" s="37"/>
      <c r="BV511" s="37"/>
      <c r="BW511" s="37"/>
      <c r="BX511" s="37"/>
      <c r="BY511" s="37"/>
      <c r="BZ511" s="37"/>
      <c r="CA511" s="37"/>
      <c r="CB511" s="37"/>
      <c r="CC511" s="37"/>
      <c r="CD511" s="37"/>
      <c r="CE511" s="37"/>
      <c r="CF511" s="37"/>
      <c r="CG511" s="37"/>
      <c r="CH511" s="37"/>
      <c r="CI511" s="37"/>
      <c r="CJ511" s="37"/>
      <c r="CK511" s="37"/>
      <c r="CL511" s="37"/>
      <c r="CM511" s="37"/>
      <c r="CN511" s="37"/>
      <c r="CO511" s="37"/>
      <c r="CP511" s="37"/>
      <c r="CQ511" s="37"/>
      <c r="CR511" s="37"/>
      <c r="CS511" s="37"/>
      <c r="CT511" s="37"/>
      <c r="CU511" s="37"/>
      <c r="CV511" s="37"/>
      <c r="CW511" s="37"/>
      <c r="CX511" s="37"/>
      <c r="CY511" s="37"/>
      <c r="CZ511" s="37"/>
      <c r="DA511" s="37"/>
      <c r="DB511" s="37"/>
    </row>
    <row r="512" spans="23:106" ht="12.75" customHeight="1" x14ac:dyDescent="0.25"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  <c r="BM512" s="37"/>
      <c r="BN512" s="37"/>
      <c r="BO512" s="37"/>
      <c r="BP512" s="37"/>
      <c r="BQ512" s="37"/>
      <c r="BR512" s="37"/>
      <c r="BS512" s="37"/>
      <c r="BT512" s="37"/>
      <c r="BU512" s="37"/>
      <c r="BV512" s="37"/>
      <c r="BW512" s="37"/>
      <c r="BX512" s="37"/>
      <c r="BY512" s="37"/>
      <c r="BZ512" s="37"/>
      <c r="CA512" s="37"/>
      <c r="CB512" s="37"/>
      <c r="CC512" s="37"/>
      <c r="CD512" s="37"/>
      <c r="CE512" s="37"/>
      <c r="CF512" s="37"/>
      <c r="CG512" s="37"/>
      <c r="CH512" s="37"/>
      <c r="CI512" s="37"/>
      <c r="CJ512" s="37"/>
      <c r="CK512" s="37"/>
      <c r="CL512" s="37"/>
      <c r="CM512" s="37"/>
      <c r="CN512" s="37"/>
      <c r="CO512" s="37"/>
      <c r="CP512" s="37"/>
      <c r="CQ512" s="37"/>
      <c r="CR512" s="37"/>
      <c r="CS512" s="37"/>
      <c r="CT512" s="37"/>
      <c r="CU512" s="37"/>
      <c r="CV512" s="37"/>
      <c r="CW512" s="37"/>
      <c r="CX512" s="37"/>
      <c r="CY512" s="37"/>
      <c r="CZ512" s="37"/>
      <c r="DA512" s="37"/>
      <c r="DB512" s="37"/>
    </row>
    <row r="513" spans="23:106" ht="12.75" customHeight="1" x14ac:dyDescent="0.25"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  <c r="BM513" s="37"/>
      <c r="BN513" s="37"/>
      <c r="BO513" s="37"/>
      <c r="BP513" s="37"/>
      <c r="BQ513" s="37"/>
      <c r="BR513" s="37"/>
      <c r="BS513" s="37"/>
      <c r="BT513" s="37"/>
      <c r="BU513" s="37"/>
      <c r="BV513" s="37"/>
      <c r="BW513" s="37"/>
      <c r="BX513" s="37"/>
      <c r="BY513" s="37"/>
      <c r="BZ513" s="37"/>
      <c r="CA513" s="37"/>
      <c r="CB513" s="37"/>
      <c r="CC513" s="37"/>
      <c r="CD513" s="37"/>
      <c r="CE513" s="37"/>
      <c r="CF513" s="37"/>
      <c r="CG513" s="37"/>
      <c r="CH513" s="37"/>
      <c r="CI513" s="37"/>
      <c r="CJ513" s="37"/>
      <c r="CK513" s="37"/>
      <c r="CL513" s="37"/>
      <c r="CM513" s="37"/>
      <c r="CN513" s="37"/>
      <c r="CO513" s="37"/>
      <c r="CP513" s="37"/>
      <c r="CQ513" s="37"/>
      <c r="CR513" s="37"/>
      <c r="CS513" s="37"/>
      <c r="CT513" s="37"/>
      <c r="CU513" s="37"/>
      <c r="CV513" s="37"/>
      <c r="CW513" s="37"/>
      <c r="CX513" s="37"/>
      <c r="CY513" s="37"/>
      <c r="CZ513" s="37"/>
      <c r="DA513" s="37"/>
      <c r="DB513" s="37"/>
    </row>
    <row r="514" spans="23:106" ht="12.75" customHeight="1" x14ac:dyDescent="0.25"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  <c r="BM514" s="37"/>
      <c r="BN514" s="37"/>
      <c r="BO514" s="37"/>
      <c r="BP514" s="37"/>
      <c r="BQ514" s="37"/>
      <c r="BR514" s="37"/>
      <c r="BS514" s="37"/>
      <c r="BT514" s="37"/>
      <c r="BU514" s="37"/>
      <c r="BV514" s="37"/>
      <c r="BW514" s="37"/>
      <c r="BX514" s="37"/>
      <c r="BY514" s="37"/>
      <c r="BZ514" s="37"/>
      <c r="CA514" s="37"/>
      <c r="CB514" s="37"/>
      <c r="CC514" s="37"/>
      <c r="CD514" s="37"/>
      <c r="CE514" s="37"/>
      <c r="CF514" s="37"/>
      <c r="CG514" s="37"/>
      <c r="CH514" s="37"/>
      <c r="CI514" s="37"/>
      <c r="CJ514" s="37"/>
      <c r="CK514" s="37"/>
      <c r="CL514" s="37"/>
      <c r="CM514" s="37"/>
      <c r="CN514" s="37"/>
      <c r="CO514" s="37"/>
      <c r="CP514" s="37"/>
      <c r="CQ514" s="37"/>
      <c r="CR514" s="37"/>
      <c r="CS514" s="37"/>
      <c r="CT514" s="37"/>
      <c r="CU514" s="37"/>
      <c r="CV514" s="37"/>
      <c r="CW514" s="37"/>
      <c r="CX514" s="37"/>
      <c r="CY514" s="37"/>
      <c r="CZ514" s="37"/>
      <c r="DA514" s="37"/>
      <c r="DB514" s="37"/>
    </row>
    <row r="515" spans="23:106" ht="12.75" customHeight="1" x14ac:dyDescent="0.25"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  <c r="BM515" s="37"/>
      <c r="BN515" s="37"/>
      <c r="BO515" s="37"/>
      <c r="BP515" s="37"/>
      <c r="BQ515" s="37"/>
      <c r="BR515" s="37"/>
      <c r="BS515" s="37"/>
      <c r="BT515" s="37"/>
      <c r="BU515" s="37"/>
      <c r="BV515" s="37"/>
      <c r="BW515" s="37"/>
      <c r="BX515" s="37"/>
      <c r="BY515" s="37"/>
      <c r="BZ515" s="37"/>
      <c r="CA515" s="37"/>
      <c r="CB515" s="37"/>
      <c r="CC515" s="37"/>
      <c r="CD515" s="37"/>
      <c r="CE515" s="37"/>
      <c r="CF515" s="37"/>
      <c r="CG515" s="37"/>
      <c r="CH515" s="37"/>
      <c r="CI515" s="37"/>
      <c r="CJ515" s="37"/>
      <c r="CK515" s="37"/>
      <c r="CL515" s="37"/>
      <c r="CM515" s="37"/>
      <c r="CN515" s="37"/>
      <c r="CO515" s="37"/>
      <c r="CP515" s="37"/>
      <c r="CQ515" s="37"/>
      <c r="CR515" s="37"/>
      <c r="CS515" s="37"/>
      <c r="CT515" s="37"/>
      <c r="CU515" s="37"/>
      <c r="CV515" s="37"/>
      <c r="CW515" s="37"/>
      <c r="CX515" s="37"/>
      <c r="CY515" s="37"/>
      <c r="CZ515" s="37"/>
      <c r="DA515" s="37"/>
      <c r="DB515" s="37"/>
    </row>
    <row r="516" spans="23:106" ht="12.75" customHeight="1" x14ac:dyDescent="0.25"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  <c r="BM516" s="37"/>
      <c r="BN516" s="37"/>
      <c r="BO516" s="37"/>
      <c r="BP516" s="37"/>
      <c r="BQ516" s="37"/>
      <c r="BR516" s="37"/>
      <c r="BS516" s="37"/>
      <c r="BT516" s="37"/>
      <c r="BU516" s="37"/>
      <c r="BV516" s="37"/>
      <c r="BW516" s="37"/>
      <c r="BX516" s="37"/>
      <c r="BY516" s="37"/>
      <c r="BZ516" s="37"/>
      <c r="CA516" s="37"/>
      <c r="CB516" s="37"/>
      <c r="CC516" s="37"/>
      <c r="CD516" s="37"/>
      <c r="CE516" s="37"/>
      <c r="CF516" s="37"/>
      <c r="CG516" s="37"/>
      <c r="CH516" s="37"/>
      <c r="CI516" s="37"/>
      <c r="CJ516" s="37"/>
      <c r="CK516" s="37"/>
      <c r="CL516" s="37"/>
      <c r="CM516" s="37"/>
      <c r="CN516" s="37"/>
      <c r="CO516" s="37"/>
      <c r="CP516" s="37"/>
      <c r="CQ516" s="37"/>
      <c r="CR516" s="37"/>
      <c r="CS516" s="37"/>
      <c r="CT516" s="37"/>
      <c r="CU516" s="37"/>
      <c r="CV516" s="37"/>
      <c r="CW516" s="37"/>
      <c r="CX516" s="37"/>
      <c r="CY516" s="37"/>
      <c r="CZ516" s="37"/>
      <c r="DA516" s="37"/>
      <c r="DB516" s="37"/>
    </row>
    <row r="517" spans="23:106" ht="12.75" customHeight="1" x14ac:dyDescent="0.25"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  <c r="BM517" s="37"/>
      <c r="BN517" s="37"/>
      <c r="BO517" s="37"/>
      <c r="BP517" s="37"/>
      <c r="BQ517" s="37"/>
      <c r="BR517" s="37"/>
      <c r="BS517" s="37"/>
      <c r="BT517" s="37"/>
      <c r="BU517" s="37"/>
      <c r="BV517" s="37"/>
      <c r="BW517" s="37"/>
      <c r="BX517" s="37"/>
      <c r="BY517" s="37"/>
      <c r="BZ517" s="37"/>
      <c r="CA517" s="37"/>
      <c r="CB517" s="37"/>
      <c r="CC517" s="37"/>
      <c r="CD517" s="37"/>
      <c r="CE517" s="37"/>
      <c r="CF517" s="37"/>
      <c r="CG517" s="37"/>
      <c r="CH517" s="37"/>
      <c r="CI517" s="37"/>
      <c r="CJ517" s="37"/>
      <c r="CK517" s="37"/>
      <c r="CL517" s="37"/>
      <c r="CM517" s="37"/>
      <c r="CN517" s="37"/>
      <c r="CO517" s="37"/>
      <c r="CP517" s="37"/>
      <c r="CQ517" s="37"/>
      <c r="CR517" s="37"/>
      <c r="CS517" s="37"/>
      <c r="CT517" s="37"/>
      <c r="CU517" s="37"/>
      <c r="CV517" s="37"/>
      <c r="CW517" s="37"/>
      <c r="CX517" s="37"/>
      <c r="CY517" s="37"/>
      <c r="CZ517" s="37"/>
      <c r="DA517" s="37"/>
      <c r="DB517" s="37"/>
    </row>
    <row r="518" spans="23:106" ht="12.75" customHeight="1" x14ac:dyDescent="0.25"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  <c r="BM518" s="37"/>
      <c r="BN518" s="37"/>
      <c r="BO518" s="37"/>
      <c r="BP518" s="37"/>
      <c r="BQ518" s="37"/>
      <c r="BR518" s="37"/>
      <c r="BS518" s="37"/>
      <c r="BT518" s="37"/>
      <c r="BU518" s="37"/>
      <c r="BV518" s="37"/>
      <c r="BW518" s="37"/>
      <c r="BX518" s="37"/>
      <c r="BY518" s="37"/>
      <c r="BZ518" s="37"/>
      <c r="CA518" s="37"/>
      <c r="CB518" s="37"/>
      <c r="CC518" s="37"/>
      <c r="CD518" s="37"/>
      <c r="CE518" s="37"/>
      <c r="CF518" s="37"/>
      <c r="CG518" s="37"/>
      <c r="CH518" s="37"/>
      <c r="CI518" s="37"/>
      <c r="CJ518" s="37"/>
      <c r="CK518" s="37"/>
      <c r="CL518" s="37"/>
      <c r="CM518" s="37"/>
      <c r="CN518" s="37"/>
      <c r="CO518" s="37"/>
      <c r="CP518" s="37"/>
      <c r="CQ518" s="37"/>
      <c r="CR518" s="37"/>
      <c r="CS518" s="37"/>
      <c r="CT518" s="37"/>
      <c r="CU518" s="37"/>
      <c r="CV518" s="37"/>
      <c r="CW518" s="37"/>
      <c r="CX518" s="37"/>
      <c r="CY518" s="37"/>
      <c r="CZ518" s="37"/>
      <c r="DA518" s="37"/>
      <c r="DB518" s="37"/>
    </row>
    <row r="519" spans="23:106" ht="12.75" customHeight="1" x14ac:dyDescent="0.25"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  <c r="BM519" s="37"/>
      <c r="BN519" s="37"/>
      <c r="BO519" s="37"/>
      <c r="BP519" s="37"/>
      <c r="BQ519" s="37"/>
      <c r="BR519" s="37"/>
      <c r="BS519" s="37"/>
      <c r="BT519" s="37"/>
      <c r="BU519" s="37"/>
      <c r="BV519" s="37"/>
      <c r="BW519" s="37"/>
      <c r="BX519" s="37"/>
      <c r="BY519" s="37"/>
      <c r="BZ519" s="37"/>
      <c r="CA519" s="37"/>
      <c r="CB519" s="37"/>
      <c r="CC519" s="37"/>
      <c r="CD519" s="37"/>
      <c r="CE519" s="37"/>
      <c r="CF519" s="37"/>
      <c r="CG519" s="37"/>
      <c r="CH519" s="37"/>
      <c r="CI519" s="37"/>
      <c r="CJ519" s="37"/>
      <c r="CK519" s="37"/>
      <c r="CL519" s="37"/>
      <c r="CM519" s="37"/>
      <c r="CN519" s="37"/>
      <c r="CO519" s="37"/>
      <c r="CP519" s="37"/>
      <c r="CQ519" s="37"/>
      <c r="CR519" s="37"/>
      <c r="CS519" s="37"/>
      <c r="CT519" s="37"/>
      <c r="CU519" s="37"/>
      <c r="CV519" s="37"/>
      <c r="CW519" s="37"/>
      <c r="CX519" s="37"/>
      <c r="CY519" s="37"/>
      <c r="CZ519" s="37"/>
      <c r="DA519" s="37"/>
      <c r="DB519" s="37"/>
    </row>
    <row r="520" spans="23:106" ht="12.75" customHeight="1" x14ac:dyDescent="0.25"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  <c r="BM520" s="37"/>
      <c r="BN520" s="37"/>
      <c r="BO520" s="37"/>
      <c r="BP520" s="37"/>
      <c r="BQ520" s="37"/>
      <c r="BR520" s="37"/>
      <c r="BS520" s="37"/>
      <c r="BT520" s="37"/>
      <c r="BU520" s="37"/>
      <c r="BV520" s="37"/>
      <c r="BW520" s="37"/>
      <c r="BX520" s="37"/>
      <c r="BY520" s="37"/>
      <c r="BZ520" s="37"/>
      <c r="CA520" s="37"/>
      <c r="CB520" s="37"/>
      <c r="CC520" s="37"/>
      <c r="CD520" s="37"/>
      <c r="CE520" s="37"/>
      <c r="CF520" s="37"/>
      <c r="CG520" s="37"/>
      <c r="CH520" s="37"/>
      <c r="CI520" s="37"/>
      <c r="CJ520" s="37"/>
      <c r="CK520" s="37"/>
      <c r="CL520" s="37"/>
      <c r="CM520" s="37"/>
      <c r="CN520" s="37"/>
      <c r="CO520" s="37"/>
      <c r="CP520" s="37"/>
      <c r="CQ520" s="37"/>
      <c r="CR520" s="37"/>
      <c r="CS520" s="37"/>
      <c r="CT520" s="37"/>
      <c r="CU520" s="37"/>
      <c r="CV520" s="37"/>
      <c r="CW520" s="37"/>
      <c r="CX520" s="37"/>
      <c r="CY520" s="37"/>
      <c r="CZ520" s="37"/>
      <c r="DA520" s="37"/>
      <c r="DB520" s="37"/>
    </row>
    <row r="521" spans="23:106" ht="12.75" customHeight="1" x14ac:dyDescent="0.25"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  <c r="BM521" s="37"/>
      <c r="BN521" s="37"/>
      <c r="BO521" s="37"/>
      <c r="BP521" s="37"/>
      <c r="BQ521" s="37"/>
      <c r="BR521" s="37"/>
      <c r="BS521" s="37"/>
      <c r="BT521" s="37"/>
      <c r="BU521" s="37"/>
      <c r="BV521" s="37"/>
      <c r="BW521" s="37"/>
      <c r="BX521" s="37"/>
      <c r="BY521" s="37"/>
      <c r="BZ521" s="37"/>
      <c r="CA521" s="37"/>
      <c r="CB521" s="37"/>
      <c r="CC521" s="37"/>
      <c r="CD521" s="37"/>
      <c r="CE521" s="37"/>
      <c r="CF521" s="37"/>
      <c r="CG521" s="37"/>
      <c r="CH521" s="37"/>
      <c r="CI521" s="37"/>
      <c r="CJ521" s="37"/>
      <c r="CK521" s="37"/>
      <c r="CL521" s="37"/>
      <c r="CM521" s="37"/>
      <c r="CN521" s="37"/>
      <c r="CO521" s="37"/>
      <c r="CP521" s="37"/>
      <c r="CQ521" s="37"/>
      <c r="CR521" s="37"/>
      <c r="CS521" s="37"/>
      <c r="CT521" s="37"/>
      <c r="CU521" s="37"/>
      <c r="CV521" s="37"/>
      <c r="CW521" s="37"/>
      <c r="CX521" s="37"/>
      <c r="CY521" s="37"/>
      <c r="CZ521" s="37"/>
      <c r="DA521" s="37"/>
      <c r="DB521" s="37"/>
    </row>
    <row r="522" spans="23:106" ht="12.75" customHeight="1" x14ac:dyDescent="0.25"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  <c r="BM522" s="37"/>
      <c r="BN522" s="37"/>
      <c r="BO522" s="37"/>
      <c r="BP522" s="37"/>
      <c r="BQ522" s="37"/>
      <c r="BR522" s="37"/>
      <c r="BS522" s="37"/>
      <c r="BT522" s="37"/>
      <c r="BU522" s="37"/>
      <c r="BV522" s="37"/>
      <c r="BW522" s="37"/>
      <c r="BX522" s="37"/>
      <c r="BY522" s="37"/>
      <c r="BZ522" s="37"/>
      <c r="CA522" s="37"/>
      <c r="CB522" s="37"/>
      <c r="CC522" s="37"/>
      <c r="CD522" s="37"/>
      <c r="CE522" s="37"/>
      <c r="CF522" s="37"/>
      <c r="CG522" s="37"/>
      <c r="CH522" s="37"/>
      <c r="CI522" s="37"/>
      <c r="CJ522" s="37"/>
      <c r="CK522" s="37"/>
      <c r="CL522" s="37"/>
      <c r="CM522" s="37"/>
      <c r="CN522" s="37"/>
      <c r="CO522" s="37"/>
      <c r="CP522" s="37"/>
      <c r="CQ522" s="37"/>
      <c r="CR522" s="37"/>
      <c r="CS522" s="37"/>
      <c r="CT522" s="37"/>
      <c r="CU522" s="37"/>
      <c r="CV522" s="37"/>
      <c r="CW522" s="37"/>
      <c r="CX522" s="37"/>
      <c r="CY522" s="37"/>
      <c r="CZ522" s="37"/>
      <c r="DA522" s="37"/>
      <c r="DB522" s="37"/>
    </row>
    <row r="523" spans="23:106" ht="12.75" customHeight="1" x14ac:dyDescent="0.25"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  <c r="BM523" s="37"/>
      <c r="BN523" s="37"/>
      <c r="BO523" s="37"/>
      <c r="BP523" s="37"/>
      <c r="BQ523" s="37"/>
      <c r="BR523" s="37"/>
      <c r="BS523" s="37"/>
      <c r="BT523" s="37"/>
      <c r="BU523" s="37"/>
      <c r="BV523" s="37"/>
      <c r="BW523" s="37"/>
      <c r="BX523" s="37"/>
      <c r="BY523" s="37"/>
      <c r="BZ523" s="37"/>
      <c r="CA523" s="37"/>
      <c r="CB523" s="37"/>
      <c r="CC523" s="37"/>
      <c r="CD523" s="37"/>
      <c r="CE523" s="37"/>
      <c r="CF523" s="37"/>
      <c r="CG523" s="37"/>
      <c r="CH523" s="37"/>
      <c r="CI523" s="37"/>
      <c r="CJ523" s="37"/>
      <c r="CK523" s="37"/>
      <c r="CL523" s="37"/>
      <c r="CM523" s="37"/>
      <c r="CN523" s="37"/>
      <c r="CO523" s="37"/>
      <c r="CP523" s="37"/>
      <c r="CQ523" s="37"/>
      <c r="CR523" s="37"/>
      <c r="CS523" s="37"/>
      <c r="CT523" s="37"/>
      <c r="CU523" s="37"/>
      <c r="CV523" s="37"/>
      <c r="CW523" s="37"/>
      <c r="CX523" s="37"/>
      <c r="CY523" s="37"/>
      <c r="CZ523" s="37"/>
      <c r="DA523" s="37"/>
      <c r="DB523" s="37"/>
    </row>
    <row r="524" spans="23:106" ht="12.75" customHeight="1" x14ac:dyDescent="0.25"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  <c r="BM524" s="37"/>
      <c r="BN524" s="37"/>
      <c r="BO524" s="37"/>
      <c r="BP524" s="37"/>
      <c r="BQ524" s="37"/>
      <c r="BR524" s="37"/>
      <c r="BS524" s="37"/>
      <c r="BT524" s="37"/>
      <c r="BU524" s="37"/>
      <c r="BV524" s="37"/>
      <c r="BW524" s="37"/>
      <c r="BX524" s="37"/>
      <c r="BY524" s="37"/>
      <c r="BZ524" s="37"/>
      <c r="CA524" s="37"/>
      <c r="CB524" s="37"/>
      <c r="CC524" s="37"/>
      <c r="CD524" s="37"/>
      <c r="CE524" s="37"/>
      <c r="CF524" s="37"/>
      <c r="CG524" s="37"/>
      <c r="CH524" s="37"/>
      <c r="CI524" s="37"/>
      <c r="CJ524" s="37"/>
      <c r="CK524" s="37"/>
      <c r="CL524" s="37"/>
      <c r="CM524" s="37"/>
      <c r="CN524" s="37"/>
      <c r="CO524" s="37"/>
      <c r="CP524" s="37"/>
      <c r="CQ524" s="37"/>
      <c r="CR524" s="37"/>
      <c r="CS524" s="37"/>
      <c r="CT524" s="37"/>
      <c r="CU524" s="37"/>
      <c r="CV524" s="37"/>
      <c r="CW524" s="37"/>
      <c r="CX524" s="37"/>
      <c r="CY524" s="37"/>
      <c r="CZ524" s="37"/>
      <c r="DA524" s="37"/>
      <c r="DB524" s="37"/>
    </row>
    <row r="525" spans="23:106" ht="12.75" customHeight="1" x14ac:dyDescent="0.25"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  <c r="BM525" s="37"/>
      <c r="BN525" s="37"/>
      <c r="BO525" s="37"/>
      <c r="BP525" s="37"/>
      <c r="BQ525" s="37"/>
      <c r="BR525" s="37"/>
      <c r="BS525" s="37"/>
      <c r="BT525" s="37"/>
      <c r="BU525" s="37"/>
      <c r="BV525" s="37"/>
      <c r="BW525" s="37"/>
      <c r="BX525" s="37"/>
      <c r="BY525" s="37"/>
      <c r="BZ525" s="37"/>
      <c r="CA525" s="37"/>
      <c r="CB525" s="37"/>
      <c r="CC525" s="37"/>
      <c r="CD525" s="37"/>
      <c r="CE525" s="37"/>
      <c r="CF525" s="37"/>
      <c r="CG525" s="37"/>
      <c r="CH525" s="37"/>
      <c r="CI525" s="37"/>
      <c r="CJ525" s="37"/>
      <c r="CK525" s="37"/>
      <c r="CL525" s="37"/>
      <c r="CM525" s="37"/>
      <c r="CN525" s="37"/>
      <c r="CO525" s="37"/>
      <c r="CP525" s="37"/>
      <c r="CQ525" s="37"/>
      <c r="CR525" s="37"/>
      <c r="CS525" s="37"/>
      <c r="CT525" s="37"/>
      <c r="CU525" s="37"/>
      <c r="CV525" s="37"/>
      <c r="CW525" s="37"/>
      <c r="CX525" s="37"/>
      <c r="CY525" s="37"/>
      <c r="CZ525" s="37"/>
      <c r="DA525" s="37"/>
      <c r="DB525" s="37"/>
    </row>
    <row r="526" spans="23:106" ht="12.75" customHeight="1" x14ac:dyDescent="0.25"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  <c r="BM526" s="37"/>
      <c r="BN526" s="37"/>
      <c r="BO526" s="37"/>
      <c r="BP526" s="37"/>
      <c r="BQ526" s="37"/>
      <c r="BR526" s="37"/>
      <c r="BS526" s="37"/>
      <c r="BT526" s="37"/>
      <c r="BU526" s="37"/>
      <c r="BV526" s="37"/>
      <c r="BW526" s="37"/>
      <c r="BX526" s="37"/>
      <c r="BY526" s="37"/>
      <c r="BZ526" s="37"/>
      <c r="CA526" s="37"/>
      <c r="CB526" s="37"/>
      <c r="CC526" s="37"/>
      <c r="CD526" s="37"/>
      <c r="CE526" s="37"/>
      <c r="CF526" s="37"/>
      <c r="CG526" s="37"/>
      <c r="CH526" s="37"/>
      <c r="CI526" s="37"/>
      <c r="CJ526" s="37"/>
      <c r="CK526" s="37"/>
      <c r="CL526" s="37"/>
      <c r="CM526" s="37"/>
      <c r="CN526" s="37"/>
      <c r="CO526" s="37"/>
      <c r="CP526" s="37"/>
      <c r="CQ526" s="37"/>
      <c r="CR526" s="37"/>
      <c r="CS526" s="37"/>
      <c r="CT526" s="37"/>
      <c r="CU526" s="37"/>
      <c r="CV526" s="37"/>
      <c r="CW526" s="37"/>
      <c r="CX526" s="37"/>
      <c r="CY526" s="37"/>
      <c r="CZ526" s="37"/>
      <c r="DA526" s="37"/>
      <c r="DB526" s="37"/>
    </row>
    <row r="527" spans="23:106" ht="12.75" customHeight="1" x14ac:dyDescent="0.25"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  <c r="BM527" s="37"/>
      <c r="BN527" s="37"/>
      <c r="BO527" s="37"/>
      <c r="BP527" s="37"/>
      <c r="BQ527" s="37"/>
      <c r="BR527" s="37"/>
      <c r="BS527" s="37"/>
      <c r="BT527" s="37"/>
      <c r="BU527" s="37"/>
      <c r="BV527" s="37"/>
      <c r="BW527" s="37"/>
      <c r="BX527" s="37"/>
      <c r="BY527" s="37"/>
      <c r="BZ527" s="37"/>
      <c r="CA527" s="37"/>
      <c r="CB527" s="37"/>
      <c r="CC527" s="37"/>
      <c r="CD527" s="37"/>
      <c r="CE527" s="37"/>
      <c r="CF527" s="37"/>
      <c r="CG527" s="37"/>
      <c r="CH527" s="37"/>
      <c r="CI527" s="37"/>
      <c r="CJ527" s="37"/>
      <c r="CK527" s="37"/>
      <c r="CL527" s="37"/>
      <c r="CM527" s="37"/>
      <c r="CN527" s="37"/>
      <c r="CO527" s="37"/>
      <c r="CP527" s="37"/>
      <c r="CQ527" s="37"/>
      <c r="CR527" s="37"/>
      <c r="CS527" s="37"/>
      <c r="CT527" s="37"/>
      <c r="CU527" s="37"/>
      <c r="CV527" s="37"/>
      <c r="CW527" s="37"/>
      <c r="CX527" s="37"/>
      <c r="CY527" s="37"/>
      <c r="CZ527" s="37"/>
      <c r="DA527" s="37"/>
      <c r="DB527" s="37"/>
    </row>
    <row r="528" spans="23:106" ht="12.75" customHeight="1" x14ac:dyDescent="0.25"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  <c r="BM528" s="37"/>
      <c r="BN528" s="37"/>
      <c r="BO528" s="37"/>
      <c r="BP528" s="37"/>
      <c r="BQ528" s="37"/>
      <c r="BR528" s="37"/>
      <c r="BS528" s="37"/>
      <c r="BT528" s="37"/>
      <c r="BU528" s="37"/>
      <c r="BV528" s="37"/>
      <c r="BW528" s="37"/>
      <c r="BX528" s="37"/>
      <c r="BY528" s="37"/>
      <c r="BZ528" s="37"/>
      <c r="CA528" s="37"/>
      <c r="CB528" s="37"/>
      <c r="CC528" s="37"/>
      <c r="CD528" s="37"/>
      <c r="CE528" s="37"/>
      <c r="CF528" s="37"/>
      <c r="CG528" s="37"/>
      <c r="CH528" s="37"/>
      <c r="CI528" s="37"/>
      <c r="CJ528" s="37"/>
      <c r="CK528" s="37"/>
      <c r="CL528" s="37"/>
      <c r="CM528" s="37"/>
      <c r="CN528" s="37"/>
      <c r="CO528" s="37"/>
      <c r="CP528" s="37"/>
      <c r="CQ528" s="37"/>
      <c r="CR528" s="37"/>
      <c r="CS528" s="37"/>
      <c r="CT528" s="37"/>
      <c r="CU528" s="37"/>
      <c r="CV528" s="37"/>
      <c r="CW528" s="37"/>
      <c r="CX528" s="37"/>
      <c r="CY528" s="37"/>
      <c r="CZ528" s="37"/>
      <c r="DA528" s="37"/>
      <c r="DB528" s="37"/>
    </row>
    <row r="529" spans="23:106" ht="12.75" customHeight="1" x14ac:dyDescent="0.25"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  <c r="BI529" s="37"/>
      <c r="BJ529" s="37"/>
      <c r="BK529" s="37"/>
      <c r="BL529" s="37"/>
      <c r="BM529" s="37"/>
      <c r="BN529" s="37"/>
      <c r="BO529" s="37"/>
      <c r="BP529" s="37"/>
      <c r="BQ529" s="37"/>
      <c r="BR529" s="37"/>
      <c r="BS529" s="37"/>
      <c r="BT529" s="37"/>
      <c r="BU529" s="37"/>
      <c r="BV529" s="37"/>
      <c r="BW529" s="37"/>
      <c r="BX529" s="37"/>
      <c r="BY529" s="37"/>
      <c r="BZ529" s="37"/>
      <c r="CA529" s="37"/>
      <c r="CB529" s="37"/>
      <c r="CC529" s="37"/>
      <c r="CD529" s="37"/>
      <c r="CE529" s="37"/>
      <c r="CF529" s="37"/>
      <c r="CG529" s="37"/>
      <c r="CH529" s="37"/>
      <c r="CI529" s="37"/>
      <c r="CJ529" s="37"/>
      <c r="CK529" s="37"/>
      <c r="CL529" s="37"/>
      <c r="CM529" s="37"/>
      <c r="CN529" s="37"/>
      <c r="CO529" s="37"/>
      <c r="CP529" s="37"/>
      <c r="CQ529" s="37"/>
      <c r="CR529" s="37"/>
      <c r="CS529" s="37"/>
      <c r="CT529" s="37"/>
      <c r="CU529" s="37"/>
      <c r="CV529" s="37"/>
      <c r="CW529" s="37"/>
      <c r="CX529" s="37"/>
      <c r="CY529" s="37"/>
      <c r="CZ529" s="37"/>
      <c r="DA529" s="37"/>
      <c r="DB529" s="37"/>
    </row>
    <row r="530" spans="23:106" ht="12.75" customHeight="1" x14ac:dyDescent="0.25"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  <c r="BM530" s="37"/>
      <c r="BN530" s="37"/>
      <c r="BO530" s="37"/>
      <c r="BP530" s="37"/>
      <c r="BQ530" s="37"/>
      <c r="BR530" s="37"/>
      <c r="BS530" s="37"/>
      <c r="BT530" s="37"/>
      <c r="BU530" s="37"/>
      <c r="BV530" s="37"/>
      <c r="BW530" s="37"/>
      <c r="BX530" s="37"/>
      <c r="BY530" s="37"/>
      <c r="BZ530" s="37"/>
      <c r="CA530" s="37"/>
      <c r="CB530" s="37"/>
      <c r="CC530" s="37"/>
      <c r="CD530" s="37"/>
      <c r="CE530" s="37"/>
      <c r="CF530" s="37"/>
      <c r="CG530" s="37"/>
      <c r="CH530" s="37"/>
      <c r="CI530" s="37"/>
      <c r="CJ530" s="37"/>
      <c r="CK530" s="37"/>
      <c r="CL530" s="37"/>
      <c r="CM530" s="37"/>
      <c r="CN530" s="37"/>
      <c r="CO530" s="37"/>
      <c r="CP530" s="37"/>
      <c r="CQ530" s="37"/>
      <c r="CR530" s="37"/>
      <c r="CS530" s="37"/>
      <c r="CT530" s="37"/>
      <c r="CU530" s="37"/>
      <c r="CV530" s="37"/>
      <c r="CW530" s="37"/>
      <c r="CX530" s="37"/>
      <c r="CY530" s="37"/>
      <c r="CZ530" s="37"/>
      <c r="DA530" s="37"/>
      <c r="DB530" s="37"/>
    </row>
    <row r="531" spans="23:106" ht="12.75" customHeight="1" x14ac:dyDescent="0.25"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  <c r="BM531" s="37"/>
      <c r="BN531" s="37"/>
      <c r="BO531" s="37"/>
      <c r="BP531" s="37"/>
      <c r="BQ531" s="37"/>
      <c r="BR531" s="37"/>
      <c r="BS531" s="37"/>
      <c r="BT531" s="37"/>
      <c r="BU531" s="37"/>
      <c r="BV531" s="37"/>
      <c r="BW531" s="37"/>
      <c r="BX531" s="37"/>
      <c r="BY531" s="37"/>
      <c r="BZ531" s="37"/>
      <c r="CA531" s="37"/>
      <c r="CB531" s="37"/>
      <c r="CC531" s="37"/>
      <c r="CD531" s="37"/>
      <c r="CE531" s="37"/>
      <c r="CF531" s="37"/>
      <c r="CG531" s="37"/>
      <c r="CH531" s="37"/>
      <c r="CI531" s="37"/>
      <c r="CJ531" s="37"/>
      <c r="CK531" s="37"/>
      <c r="CL531" s="37"/>
      <c r="CM531" s="37"/>
      <c r="CN531" s="37"/>
      <c r="CO531" s="37"/>
      <c r="CP531" s="37"/>
      <c r="CQ531" s="37"/>
      <c r="CR531" s="37"/>
      <c r="CS531" s="37"/>
      <c r="CT531" s="37"/>
      <c r="CU531" s="37"/>
      <c r="CV531" s="37"/>
      <c r="CW531" s="37"/>
      <c r="CX531" s="37"/>
      <c r="CY531" s="37"/>
      <c r="CZ531" s="37"/>
      <c r="DA531" s="37"/>
      <c r="DB531" s="37"/>
    </row>
    <row r="532" spans="23:106" ht="12.75" customHeight="1" x14ac:dyDescent="0.25"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  <c r="BM532" s="37"/>
      <c r="BN532" s="37"/>
      <c r="BO532" s="37"/>
      <c r="BP532" s="37"/>
      <c r="BQ532" s="37"/>
      <c r="BR532" s="37"/>
      <c r="BS532" s="37"/>
      <c r="BT532" s="37"/>
      <c r="BU532" s="37"/>
      <c r="BV532" s="37"/>
      <c r="BW532" s="37"/>
      <c r="BX532" s="37"/>
      <c r="BY532" s="37"/>
      <c r="BZ532" s="37"/>
      <c r="CA532" s="37"/>
      <c r="CB532" s="37"/>
      <c r="CC532" s="37"/>
      <c r="CD532" s="37"/>
      <c r="CE532" s="37"/>
      <c r="CF532" s="37"/>
      <c r="CG532" s="37"/>
      <c r="CH532" s="37"/>
      <c r="CI532" s="37"/>
      <c r="CJ532" s="37"/>
      <c r="CK532" s="37"/>
      <c r="CL532" s="37"/>
      <c r="CM532" s="37"/>
      <c r="CN532" s="37"/>
      <c r="CO532" s="37"/>
      <c r="CP532" s="37"/>
      <c r="CQ532" s="37"/>
      <c r="CR532" s="37"/>
      <c r="CS532" s="37"/>
      <c r="CT532" s="37"/>
      <c r="CU532" s="37"/>
      <c r="CV532" s="37"/>
      <c r="CW532" s="37"/>
      <c r="CX532" s="37"/>
      <c r="CY532" s="37"/>
      <c r="CZ532" s="37"/>
      <c r="DA532" s="37"/>
      <c r="DB532" s="37"/>
    </row>
    <row r="533" spans="23:106" ht="12.75" customHeight="1" x14ac:dyDescent="0.25"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  <c r="BM533" s="37"/>
      <c r="BN533" s="37"/>
      <c r="BO533" s="37"/>
      <c r="BP533" s="37"/>
      <c r="BQ533" s="37"/>
      <c r="BR533" s="37"/>
      <c r="BS533" s="37"/>
      <c r="BT533" s="37"/>
      <c r="BU533" s="37"/>
      <c r="BV533" s="37"/>
      <c r="BW533" s="37"/>
      <c r="BX533" s="37"/>
      <c r="BY533" s="37"/>
      <c r="BZ533" s="37"/>
      <c r="CA533" s="37"/>
      <c r="CB533" s="37"/>
      <c r="CC533" s="37"/>
      <c r="CD533" s="37"/>
      <c r="CE533" s="37"/>
      <c r="CF533" s="37"/>
      <c r="CG533" s="37"/>
      <c r="CH533" s="37"/>
      <c r="CI533" s="37"/>
      <c r="CJ533" s="37"/>
      <c r="CK533" s="37"/>
      <c r="CL533" s="37"/>
      <c r="CM533" s="37"/>
      <c r="CN533" s="37"/>
      <c r="CO533" s="37"/>
      <c r="CP533" s="37"/>
      <c r="CQ533" s="37"/>
      <c r="CR533" s="37"/>
      <c r="CS533" s="37"/>
      <c r="CT533" s="37"/>
      <c r="CU533" s="37"/>
      <c r="CV533" s="37"/>
      <c r="CW533" s="37"/>
      <c r="CX533" s="37"/>
      <c r="CY533" s="37"/>
      <c r="CZ533" s="37"/>
      <c r="DA533" s="37"/>
      <c r="DB533" s="37"/>
    </row>
    <row r="534" spans="23:106" ht="12.75" customHeight="1" x14ac:dyDescent="0.25"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  <c r="BM534" s="37"/>
      <c r="BN534" s="37"/>
      <c r="BO534" s="37"/>
      <c r="BP534" s="37"/>
      <c r="BQ534" s="37"/>
      <c r="BR534" s="37"/>
      <c r="BS534" s="37"/>
      <c r="BT534" s="37"/>
      <c r="BU534" s="37"/>
      <c r="BV534" s="37"/>
      <c r="BW534" s="37"/>
      <c r="BX534" s="37"/>
      <c r="BY534" s="37"/>
      <c r="BZ534" s="37"/>
      <c r="CA534" s="37"/>
      <c r="CB534" s="37"/>
      <c r="CC534" s="37"/>
      <c r="CD534" s="37"/>
      <c r="CE534" s="37"/>
      <c r="CF534" s="37"/>
      <c r="CG534" s="37"/>
      <c r="CH534" s="37"/>
      <c r="CI534" s="37"/>
      <c r="CJ534" s="37"/>
      <c r="CK534" s="37"/>
      <c r="CL534" s="37"/>
      <c r="CM534" s="37"/>
      <c r="CN534" s="37"/>
      <c r="CO534" s="37"/>
      <c r="CP534" s="37"/>
      <c r="CQ534" s="37"/>
      <c r="CR534" s="37"/>
      <c r="CS534" s="37"/>
      <c r="CT534" s="37"/>
      <c r="CU534" s="37"/>
      <c r="CV534" s="37"/>
      <c r="CW534" s="37"/>
      <c r="CX534" s="37"/>
      <c r="CY534" s="37"/>
      <c r="CZ534" s="37"/>
      <c r="DA534" s="37"/>
      <c r="DB534" s="37"/>
    </row>
    <row r="535" spans="23:106" ht="12.75" customHeight="1" x14ac:dyDescent="0.25"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  <c r="BJ535" s="37"/>
      <c r="BK535" s="37"/>
      <c r="BL535" s="37"/>
      <c r="BM535" s="37"/>
      <c r="BN535" s="37"/>
      <c r="BO535" s="37"/>
      <c r="BP535" s="37"/>
      <c r="BQ535" s="37"/>
      <c r="BR535" s="37"/>
      <c r="BS535" s="37"/>
      <c r="BT535" s="37"/>
      <c r="BU535" s="37"/>
      <c r="BV535" s="37"/>
      <c r="BW535" s="37"/>
      <c r="BX535" s="37"/>
      <c r="BY535" s="37"/>
      <c r="BZ535" s="37"/>
      <c r="CA535" s="37"/>
      <c r="CB535" s="37"/>
      <c r="CC535" s="37"/>
      <c r="CD535" s="37"/>
      <c r="CE535" s="37"/>
      <c r="CF535" s="37"/>
      <c r="CG535" s="37"/>
      <c r="CH535" s="37"/>
      <c r="CI535" s="37"/>
      <c r="CJ535" s="37"/>
      <c r="CK535" s="37"/>
      <c r="CL535" s="37"/>
      <c r="CM535" s="37"/>
      <c r="CN535" s="37"/>
      <c r="CO535" s="37"/>
      <c r="CP535" s="37"/>
      <c r="CQ535" s="37"/>
      <c r="CR535" s="37"/>
      <c r="CS535" s="37"/>
      <c r="CT535" s="37"/>
      <c r="CU535" s="37"/>
      <c r="CV535" s="37"/>
      <c r="CW535" s="37"/>
      <c r="CX535" s="37"/>
      <c r="CY535" s="37"/>
      <c r="CZ535" s="37"/>
      <c r="DA535" s="37"/>
      <c r="DB535" s="37"/>
    </row>
    <row r="536" spans="23:106" ht="12.75" customHeight="1" x14ac:dyDescent="0.25"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  <c r="BI536" s="37"/>
      <c r="BJ536" s="37"/>
      <c r="BK536" s="37"/>
      <c r="BL536" s="37"/>
      <c r="BM536" s="37"/>
      <c r="BN536" s="37"/>
      <c r="BO536" s="37"/>
      <c r="BP536" s="37"/>
      <c r="BQ536" s="37"/>
      <c r="BR536" s="37"/>
      <c r="BS536" s="37"/>
      <c r="BT536" s="37"/>
      <c r="BU536" s="37"/>
      <c r="BV536" s="37"/>
      <c r="BW536" s="37"/>
      <c r="BX536" s="37"/>
      <c r="BY536" s="37"/>
      <c r="BZ536" s="37"/>
      <c r="CA536" s="37"/>
      <c r="CB536" s="37"/>
      <c r="CC536" s="37"/>
      <c r="CD536" s="37"/>
      <c r="CE536" s="37"/>
      <c r="CF536" s="37"/>
      <c r="CG536" s="37"/>
      <c r="CH536" s="37"/>
      <c r="CI536" s="37"/>
      <c r="CJ536" s="37"/>
      <c r="CK536" s="37"/>
      <c r="CL536" s="37"/>
      <c r="CM536" s="37"/>
      <c r="CN536" s="37"/>
      <c r="CO536" s="37"/>
      <c r="CP536" s="37"/>
      <c r="CQ536" s="37"/>
      <c r="CR536" s="37"/>
      <c r="CS536" s="37"/>
      <c r="CT536" s="37"/>
      <c r="CU536" s="37"/>
      <c r="CV536" s="37"/>
      <c r="CW536" s="37"/>
      <c r="CX536" s="37"/>
      <c r="CY536" s="37"/>
      <c r="CZ536" s="37"/>
      <c r="DA536" s="37"/>
      <c r="DB536" s="37"/>
    </row>
    <row r="537" spans="23:106" ht="12.75" customHeight="1" x14ac:dyDescent="0.25"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  <c r="BI537" s="37"/>
      <c r="BJ537" s="37"/>
      <c r="BK537" s="37"/>
      <c r="BL537" s="37"/>
      <c r="BM537" s="37"/>
      <c r="BN537" s="37"/>
      <c r="BO537" s="37"/>
      <c r="BP537" s="37"/>
      <c r="BQ537" s="37"/>
      <c r="BR537" s="37"/>
      <c r="BS537" s="37"/>
      <c r="BT537" s="37"/>
      <c r="BU537" s="37"/>
      <c r="BV537" s="37"/>
      <c r="BW537" s="37"/>
      <c r="BX537" s="37"/>
      <c r="BY537" s="37"/>
      <c r="BZ537" s="37"/>
      <c r="CA537" s="37"/>
      <c r="CB537" s="37"/>
      <c r="CC537" s="37"/>
      <c r="CD537" s="37"/>
      <c r="CE537" s="37"/>
      <c r="CF537" s="37"/>
      <c r="CG537" s="37"/>
      <c r="CH537" s="37"/>
      <c r="CI537" s="37"/>
      <c r="CJ537" s="37"/>
      <c r="CK537" s="37"/>
      <c r="CL537" s="37"/>
      <c r="CM537" s="37"/>
      <c r="CN537" s="37"/>
      <c r="CO537" s="37"/>
      <c r="CP537" s="37"/>
      <c r="CQ537" s="37"/>
      <c r="CR537" s="37"/>
      <c r="CS537" s="37"/>
      <c r="CT537" s="37"/>
      <c r="CU537" s="37"/>
      <c r="CV537" s="37"/>
      <c r="CW537" s="37"/>
      <c r="CX537" s="37"/>
      <c r="CY537" s="37"/>
      <c r="CZ537" s="37"/>
      <c r="DA537" s="37"/>
      <c r="DB537" s="37"/>
    </row>
    <row r="538" spans="23:106" ht="12.75" customHeight="1" x14ac:dyDescent="0.25"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  <c r="BM538" s="37"/>
      <c r="BN538" s="37"/>
      <c r="BO538" s="37"/>
      <c r="BP538" s="37"/>
      <c r="BQ538" s="37"/>
      <c r="BR538" s="37"/>
      <c r="BS538" s="37"/>
      <c r="BT538" s="37"/>
      <c r="BU538" s="37"/>
      <c r="BV538" s="37"/>
      <c r="BW538" s="37"/>
      <c r="BX538" s="37"/>
      <c r="BY538" s="37"/>
      <c r="BZ538" s="37"/>
      <c r="CA538" s="37"/>
      <c r="CB538" s="37"/>
      <c r="CC538" s="37"/>
      <c r="CD538" s="37"/>
      <c r="CE538" s="37"/>
      <c r="CF538" s="37"/>
      <c r="CG538" s="37"/>
      <c r="CH538" s="37"/>
      <c r="CI538" s="37"/>
      <c r="CJ538" s="37"/>
      <c r="CK538" s="37"/>
      <c r="CL538" s="37"/>
      <c r="CM538" s="37"/>
      <c r="CN538" s="37"/>
      <c r="CO538" s="37"/>
      <c r="CP538" s="37"/>
      <c r="CQ538" s="37"/>
      <c r="CR538" s="37"/>
      <c r="CS538" s="37"/>
      <c r="CT538" s="37"/>
      <c r="CU538" s="37"/>
      <c r="CV538" s="37"/>
      <c r="CW538" s="37"/>
      <c r="CX538" s="37"/>
      <c r="CY538" s="37"/>
      <c r="CZ538" s="37"/>
      <c r="DA538" s="37"/>
      <c r="DB538" s="37"/>
    </row>
    <row r="539" spans="23:106" ht="12.75" customHeight="1" x14ac:dyDescent="0.25"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  <c r="BM539" s="37"/>
      <c r="BN539" s="37"/>
      <c r="BO539" s="37"/>
      <c r="BP539" s="37"/>
      <c r="BQ539" s="37"/>
      <c r="BR539" s="37"/>
      <c r="BS539" s="37"/>
      <c r="BT539" s="37"/>
      <c r="BU539" s="37"/>
      <c r="BV539" s="37"/>
      <c r="BW539" s="37"/>
      <c r="BX539" s="37"/>
      <c r="BY539" s="37"/>
      <c r="BZ539" s="37"/>
      <c r="CA539" s="37"/>
      <c r="CB539" s="37"/>
      <c r="CC539" s="37"/>
      <c r="CD539" s="37"/>
      <c r="CE539" s="37"/>
      <c r="CF539" s="37"/>
      <c r="CG539" s="37"/>
      <c r="CH539" s="37"/>
      <c r="CI539" s="37"/>
      <c r="CJ539" s="37"/>
      <c r="CK539" s="37"/>
      <c r="CL539" s="37"/>
      <c r="CM539" s="37"/>
      <c r="CN539" s="37"/>
      <c r="CO539" s="37"/>
      <c r="CP539" s="37"/>
      <c r="CQ539" s="37"/>
      <c r="CR539" s="37"/>
      <c r="CS539" s="37"/>
      <c r="CT539" s="37"/>
      <c r="CU539" s="37"/>
      <c r="CV539" s="37"/>
      <c r="CW539" s="37"/>
      <c r="CX539" s="37"/>
      <c r="CY539" s="37"/>
      <c r="CZ539" s="37"/>
      <c r="DA539" s="37"/>
      <c r="DB539" s="37"/>
    </row>
    <row r="540" spans="23:106" ht="12.75" customHeight="1" x14ac:dyDescent="0.25"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  <c r="BI540" s="37"/>
      <c r="BJ540" s="37"/>
      <c r="BK540" s="37"/>
      <c r="BL540" s="37"/>
      <c r="BM540" s="37"/>
      <c r="BN540" s="37"/>
      <c r="BO540" s="37"/>
      <c r="BP540" s="37"/>
      <c r="BQ540" s="37"/>
      <c r="BR540" s="37"/>
      <c r="BS540" s="37"/>
      <c r="BT540" s="37"/>
      <c r="BU540" s="37"/>
      <c r="BV540" s="37"/>
      <c r="BW540" s="37"/>
      <c r="BX540" s="37"/>
      <c r="BY540" s="37"/>
      <c r="BZ540" s="37"/>
      <c r="CA540" s="37"/>
      <c r="CB540" s="37"/>
      <c r="CC540" s="37"/>
      <c r="CD540" s="37"/>
      <c r="CE540" s="37"/>
      <c r="CF540" s="37"/>
      <c r="CG540" s="37"/>
      <c r="CH540" s="37"/>
      <c r="CI540" s="37"/>
      <c r="CJ540" s="37"/>
      <c r="CK540" s="37"/>
      <c r="CL540" s="37"/>
      <c r="CM540" s="37"/>
      <c r="CN540" s="37"/>
      <c r="CO540" s="37"/>
      <c r="CP540" s="37"/>
      <c r="CQ540" s="37"/>
      <c r="CR540" s="37"/>
      <c r="CS540" s="37"/>
      <c r="CT540" s="37"/>
      <c r="CU540" s="37"/>
      <c r="CV540" s="37"/>
      <c r="CW540" s="37"/>
      <c r="CX540" s="37"/>
      <c r="CY540" s="37"/>
      <c r="CZ540" s="37"/>
      <c r="DA540" s="37"/>
      <c r="DB540" s="37"/>
    </row>
    <row r="541" spans="23:106" ht="12.75" customHeight="1" x14ac:dyDescent="0.25"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  <c r="BI541" s="37"/>
      <c r="BJ541" s="37"/>
      <c r="BK541" s="37"/>
      <c r="BL541" s="37"/>
      <c r="BM541" s="37"/>
      <c r="BN541" s="37"/>
      <c r="BO541" s="37"/>
      <c r="BP541" s="37"/>
      <c r="BQ541" s="37"/>
      <c r="BR541" s="37"/>
      <c r="BS541" s="37"/>
      <c r="BT541" s="37"/>
      <c r="BU541" s="37"/>
      <c r="BV541" s="37"/>
      <c r="BW541" s="37"/>
      <c r="BX541" s="37"/>
      <c r="BY541" s="37"/>
      <c r="BZ541" s="37"/>
      <c r="CA541" s="37"/>
      <c r="CB541" s="37"/>
      <c r="CC541" s="37"/>
      <c r="CD541" s="37"/>
      <c r="CE541" s="37"/>
      <c r="CF541" s="37"/>
      <c r="CG541" s="37"/>
      <c r="CH541" s="37"/>
      <c r="CI541" s="37"/>
      <c r="CJ541" s="37"/>
      <c r="CK541" s="37"/>
      <c r="CL541" s="37"/>
      <c r="CM541" s="37"/>
      <c r="CN541" s="37"/>
      <c r="CO541" s="37"/>
      <c r="CP541" s="37"/>
      <c r="CQ541" s="37"/>
      <c r="CR541" s="37"/>
      <c r="CS541" s="37"/>
      <c r="CT541" s="37"/>
      <c r="CU541" s="37"/>
      <c r="CV541" s="37"/>
      <c r="CW541" s="37"/>
      <c r="CX541" s="37"/>
      <c r="CY541" s="37"/>
      <c r="CZ541" s="37"/>
      <c r="DA541" s="37"/>
      <c r="DB541" s="37"/>
    </row>
    <row r="542" spans="23:106" ht="12.75" customHeight="1" x14ac:dyDescent="0.25"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  <c r="BI542" s="37"/>
      <c r="BJ542" s="37"/>
      <c r="BK542" s="37"/>
      <c r="BL542" s="37"/>
      <c r="BM542" s="37"/>
      <c r="BN542" s="37"/>
      <c r="BO542" s="37"/>
      <c r="BP542" s="37"/>
      <c r="BQ542" s="37"/>
      <c r="BR542" s="37"/>
      <c r="BS542" s="37"/>
      <c r="BT542" s="37"/>
      <c r="BU542" s="37"/>
      <c r="BV542" s="37"/>
      <c r="BW542" s="37"/>
      <c r="BX542" s="37"/>
      <c r="BY542" s="37"/>
      <c r="BZ542" s="37"/>
      <c r="CA542" s="37"/>
      <c r="CB542" s="37"/>
      <c r="CC542" s="37"/>
      <c r="CD542" s="37"/>
      <c r="CE542" s="37"/>
      <c r="CF542" s="37"/>
      <c r="CG542" s="37"/>
      <c r="CH542" s="37"/>
      <c r="CI542" s="37"/>
      <c r="CJ542" s="37"/>
      <c r="CK542" s="37"/>
      <c r="CL542" s="37"/>
      <c r="CM542" s="37"/>
      <c r="CN542" s="37"/>
      <c r="CO542" s="37"/>
      <c r="CP542" s="37"/>
      <c r="CQ542" s="37"/>
      <c r="CR542" s="37"/>
      <c r="CS542" s="37"/>
      <c r="CT542" s="37"/>
      <c r="CU542" s="37"/>
      <c r="CV542" s="37"/>
      <c r="CW542" s="37"/>
      <c r="CX542" s="37"/>
      <c r="CY542" s="37"/>
      <c r="CZ542" s="37"/>
      <c r="DA542" s="37"/>
      <c r="DB542" s="37"/>
    </row>
    <row r="543" spans="23:106" ht="12.75" customHeight="1" x14ac:dyDescent="0.25"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  <c r="BM543" s="37"/>
      <c r="BN543" s="37"/>
      <c r="BO543" s="37"/>
      <c r="BP543" s="37"/>
      <c r="BQ543" s="37"/>
      <c r="BR543" s="37"/>
      <c r="BS543" s="37"/>
      <c r="BT543" s="37"/>
      <c r="BU543" s="37"/>
      <c r="BV543" s="37"/>
      <c r="BW543" s="37"/>
      <c r="BX543" s="37"/>
      <c r="BY543" s="37"/>
      <c r="BZ543" s="37"/>
      <c r="CA543" s="37"/>
      <c r="CB543" s="37"/>
      <c r="CC543" s="37"/>
      <c r="CD543" s="37"/>
      <c r="CE543" s="37"/>
      <c r="CF543" s="37"/>
      <c r="CG543" s="37"/>
      <c r="CH543" s="37"/>
      <c r="CI543" s="37"/>
      <c r="CJ543" s="37"/>
      <c r="CK543" s="37"/>
      <c r="CL543" s="37"/>
      <c r="CM543" s="37"/>
      <c r="CN543" s="37"/>
      <c r="CO543" s="37"/>
      <c r="CP543" s="37"/>
      <c r="CQ543" s="37"/>
      <c r="CR543" s="37"/>
      <c r="CS543" s="37"/>
      <c r="CT543" s="37"/>
      <c r="CU543" s="37"/>
      <c r="CV543" s="37"/>
      <c r="CW543" s="37"/>
      <c r="CX543" s="37"/>
      <c r="CY543" s="37"/>
      <c r="CZ543" s="37"/>
      <c r="DA543" s="37"/>
      <c r="DB543" s="37"/>
    </row>
    <row r="544" spans="23:106" ht="12.75" customHeight="1" x14ac:dyDescent="0.25"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  <c r="BM544" s="37"/>
      <c r="BN544" s="37"/>
      <c r="BO544" s="37"/>
      <c r="BP544" s="37"/>
      <c r="BQ544" s="37"/>
      <c r="BR544" s="37"/>
      <c r="BS544" s="37"/>
      <c r="BT544" s="37"/>
      <c r="BU544" s="37"/>
      <c r="BV544" s="37"/>
      <c r="BW544" s="37"/>
      <c r="BX544" s="37"/>
      <c r="BY544" s="37"/>
      <c r="BZ544" s="37"/>
      <c r="CA544" s="37"/>
      <c r="CB544" s="37"/>
      <c r="CC544" s="37"/>
      <c r="CD544" s="37"/>
      <c r="CE544" s="37"/>
      <c r="CF544" s="37"/>
      <c r="CG544" s="37"/>
      <c r="CH544" s="37"/>
      <c r="CI544" s="37"/>
      <c r="CJ544" s="37"/>
      <c r="CK544" s="37"/>
      <c r="CL544" s="37"/>
      <c r="CM544" s="37"/>
      <c r="CN544" s="37"/>
      <c r="CO544" s="37"/>
      <c r="CP544" s="37"/>
      <c r="CQ544" s="37"/>
      <c r="CR544" s="37"/>
      <c r="CS544" s="37"/>
      <c r="CT544" s="37"/>
      <c r="CU544" s="37"/>
      <c r="CV544" s="37"/>
      <c r="CW544" s="37"/>
      <c r="CX544" s="37"/>
      <c r="CY544" s="37"/>
      <c r="CZ544" s="37"/>
      <c r="DA544" s="37"/>
      <c r="DB544" s="37"/>
    </row>
    <row r="545" spans="23:106" ht="12.75" customHeight="1" x14ac:dyDescent="0.25"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  <c r="BM545" s="37"/>
      <c r="BN545" s="37"/>
      <c r="BO545" s="37"/>
      <c r="BP545" s="37"/>
      <c r="BQ545" s="37"/>
      <c r="BR545" s="37"/>
      <c r="BS545" s="37"/>
      <c r="BT545" s="37"/>
      <c r="BU545" s="37"/>
      <c r="BV545" s="37"/>
      <c r="BW545" s="37"/>
      <c r="BX545" s="37"/>
      <c r="BY545" s="37"/>
      <c r="BZ545" s="37"/>
      <c r="CA545" s="37"/>
      <c r="CB545" s="37"/>
      <c r="CC545" s="37"/>
      <c r="CD545" s="37"/>
      <c r="CE545" s="37"/>
      <c r="CF545" s="37"/>
      <c r="CG545" s="37"/>
      <c r="CH545" s="37"/>
      <c r="CI545" s="37"/>
      <c r="CJ545" s="37"/>
      <c r="CK545" s="37"/>
      <c r="CL545" s="37"/>
      <c r="CM545" s="37"/>
      <c r="CN545" s="37"/>
      <c r="CO545" s="37"/>
      <c r="CP545" s="37"/>
      <c r="CQ545" s="37"/>
      <c r="CR545" s="37"/>
      <c r="CS545" s="37"/>
      <c r="CT545" s="37"/>
      <c r="CU545" s="37"/>
      <c r="CV545" s="37"/>
      <c r="CW545" s="37"/>
      <c r="CX545" s="37"/>
      <c r="CY545" s="37"/>
      <c r="CZ545" s="37"/>
      <c r="DA545" s="37"/>
      <c r="DB545" s="37"/>
    </row>
    <row r="546" spans="23:106" ht="12.75" customHeight="1" x14ac:dyDescent="0.25"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  <c r="BM546" s="37"/>
      <c r="BN546" s="37"/>
      <c r="BO546" s="37"/>
      <c r="BP546" s="37"/>
      <c r="BQ546" s="37"/>
      <c r="BR546" s="37"/>
      <c r="BS546" s="37"/>
      <c r="BT546" s="37"/>
      <c r="BU546" s="37"/>
      <c r="BV546" s="37"/>
      <c r="BW546" s="37"/>
      <c r="BX546" s="37"/>
      <c r="BY546" s="37"/>
      <c r="BZ546" s="37"/>
      <c r="CA546" s="37"/>
      <c r="CB546" s="37"/>
      <c r="CC546" s="37"/>
      <c r="CD546" s="37"/>
      <c r="CE546" s="37"/>
      <c r="CF546" s="37"/>
      <c r="CG546" s="37"/>
      <c r="CH546" s="37"/>
      <c r="CI546" s="37"/>
      <c r="CJ546" s="37"/>
      <c r="CK546" s="37"/>
      <c r="CL546" s="37"/>
      <c r="CM546" s="37"/>
      <c r="CN546" s="37"/>
      <c r="CO546" s="37"/>
      <c r="CP546" s="37"/>
      <c r="CQ546" s="37"/>
      <c r="CR546" s="37"/>
      <c r="CS546" s="37"/>
      <c r="CT546" s="37"/>
      <c r="CU546" s="37"/>
      <c r="CV546" s="37"/>
      <c r="CW546" s="37"/>
      <c r="CX546" s="37"/>
      <c r="CY546" s="37"/>
      <c r="CZ546" s="37"/>
      <c r="DA546" s="37"/>
      <c r="DB546" s="37"/>
    </row>
    <row r="547" spans="23:106" ht="12.75" customHeight="1" x14ac:dyDescent="0.25"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37"/>
      <c r="BO547" s="37"/>
      <c r="BP547" s="37"/>
      <c r="BQ547" s="37"/>
      <c r="BR547" s="37"/>
      <c r="BS547" s="37"/>
      <c r="BT547" s="37"/>
      <c r="BU547" s="37"/>
      <c r="BV547" s="37"/>
      <c r="BW547" s="37"/>
      <c r="BX547" s="37"/>
      <c r="BY547" s="37"/>
      <c r="BZ547" s="37"/>
      <c r="CA547" s="37"/>
      <c r="CB547" s="37"/>
      <c r="CC547" s="37"/>
      <c r="CD547" s="37"/>
      <c r="CE547" s="37"/>
      <c r="CF547" s="37"/>
      <c r="CG547" s="37"/>
      <c r="CH547" s="37"/>
      <c r="CI547" s="37"/>
      <c r="CJ547" s="37"/>
      <c r="CK547" s="37"/>
      <c r="CL547" s="37"/>
      <c r="CM547" s="37"/>
      <c r="CN547" s="37"/>
      <c r="CO547" s="37"/>
      <c r="CP547" s="37"/>
      <c r="CQ547" s="37"/>
      <c r="CR547" s="37"/>
      <c r="CS547" s="37"/>
      <c r="CT547" s="37"/>
      <c r="CU547" s="37"/>
      <c r="CV547" s="37"/>
      <c r="CW547" s="37"/>
      <c r="CX547" s="37"/>
      <c r="CY547" s="37"/>
      <c r="CZ547" s="37"/>
      <c r="DA547" s="37"/>
      <c r="DB547" s="37"/>
    </row>
    <row r="548" spans="23:106" ht="12.75" customHeight="1" x14ac:dyDescent="0.25"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  <c r="BM548" s="37"/>
      <c r="BN548" s="37"/>
      <c r="BO548" s="37"/>
      <c r="BP548" s="37"/>
      <c r="BQ548" s="37"/>
      <c r="BR548" s="37"/>
      <c r="BS548" s="37"/>
      <c r="BT548" s="37"/>
      <c r="BU548" s="37"/>
      <c r="BV548" s="37"/>
      <c r="BW548" s="37"/>
      <c r="BX548" s="37"/>
      <c r="BY548" s="37"/>
      <c r="BZ548" s="37"/>
      <c r="CA548" s="37"/>
      <c r="CB548" s="37"/>
      <c r="CC548" s="37"/>
      <c r="CD548" s="37"/>
      <c r="CE548" s="37"/>
      <c r="CF548" s="37"/>
      <c r="CG548" s="37"/>
      <c r="CH548" s="37"/>
      <c r="CI548" s="37"/>
      <c r="CJ548" s="37"/>
      <c r="CK548" s="37"/>
      <c r="CL548" s="37"/>
      <c r="CM548" s="37"/>
      <c r="CN548" s="37"/>
      <c r="CO548" s="37"/>
      <c r="CP548" s="37"/>
      <c r="CQ548" s="37"/>
      <c r="CR548" s="37"/>
      <c r="CS548" s="37"/>
      <c r="CT548" s="37"/>
      <c r="CU548" s="37"/>
      <c r="CV548" s="37"/>
      <c r="CW548" s="37"/>
      <c r="CX548" s="37"/>
      <c r="CY548" s="37"/>
      <c r="CZ548" s="37"/>
      <c r="DA548" s="37"/>
      <c r="DB548" s="37"/>
    </row>
    <row r="549" spans="23:106" ht="12.75" customHeight="1" x14ac:dyDescent="0.25"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  <c r="BM549" s="37"/>
      <c r="BN549" s="37"/>
      <c r="BO549" s="37"/>
      <c r="BP549" s="37"/>
      <c r="BQ549" s="37"/>
      <c r="BR549" s="37"/>
      <c r="BS549" s="37"/>
      <c r="BT549" s="37"/>
      <c r="BU549" s="37"/>
      <c r="BV549" s="37"/>
      <c r="BW549" s="37"/>
      <c r="BX549" s="37"/>
      <c r="BY549" s="37"/>
      <c r="BZ549" s="37"/>
      <c r="CA549" s="37"/>
      <c r="CB549" s="37"/>
      <c r="CC549" s="37"/>
      <c r="CD549" s="37"/>
      <c r="CE549" s="37"/>
      <c r="CF549" s="37"/>
      <c r="CG549" s="37"/>
      <c r="CH549" s="37"/>
      <c r="CI549" s="37"/>
      <c r="CJ549" s="37"/>
      <c r="CK549" s="37"/>
      <c r="CL549" s="37"/>
      <c r="CM549" s="37"/>
      <c r="CN549" s="37"/>
      <c r="CO549" s="37"/>
      <c r="CP549" s="37"/>
      <c r="CQ549" s="37"/>
      <c r="CR549" s="37"/>
      <c r="CS549" s="37"/>
      <c r="CT549" s="37"/>
      <c r="CU549" s="37"/>
      <c r="CV549" s="37"/>
      <c r="CW549" s="37"/>
      <c r="CX549" s="37"/>
      <c r="CY549" s="37"/>
      <c r="CZ549" s="37"/>
      <c r="DA549" s="37"/>
      <c r="DB549" s="37"/>
    </row>
    <row r="550" spans="23:106" ht="12.75" customHeight="1" x14ac:dyDescent="0.25"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  <c r="BI550" s="37"/>
      <c r="BJ550" s="37"/>
      <c r="BK550" s="37"/>
      <c r="BL550" s="37"/>
      <c r="BM550" s="37"/>
      <c r="BN550" s="37"/>
      <c r="BO550" s="37"/>
      <c r="BP550" s="37"/>
      <c r="BQ550" s="37"/>
      <c r="BR550" s="37"/>
      <c r="BS550" s="37"/>
      <c r="BT550" s="37"/>
      <c r="BU550" s="37"/>
      <c r="BV550" s="37"/>
      <c r="BW550" s="37"/>
      <c r="BX550" s="37"/>
      <c r="BY550" s="37"/>
      <c r="BZ550" s="37"/>
      <c r="CA550" s="37"/>
      <c r="CB550" s="37"/>
      <c r="CC550" s="37"/>
      <c r="CD550" s="37"/>
      <c r="CE550" s="37"/>
      <c r="CF550" s="37"/>
      <c r="CG550" s="37"/>
      <c r="CH550" s="37"/>
      <c r="CI550" s="37"/>
      <c r="CJ550" s="37"/>
      <c r="CK550" s="37"/>
      <c r="CL550" s="37"/>
      <c r="CM550" s="37"/>
      <c r="CN550" s="37"/>
      <c r="CO550" s="37"/>
      <c r="CP550" s="37"/>
      <c r="CQ550" s="37"/>
      <c r="CR550" s="37"/>
      <c r="CS550" s="37"/>
      <c r="CT550" s="37"/>
      <c r="CU550" s="37"/>
      <c r="CV550" s="37"/>
      <c r="CW550" s="37"/>
      <c r="CX550" s="37"/>
      <c r="CY550" s="37"/>
      <c r="CZ550" s="37"/>
      <c r="DA550" s="37"/>
      <c r="DB550" s="37"/>
    </row>
    <row r="551" spans="23:106" ht="12.75" customHeight="1" x14ac:dyDescent="0.25"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  <c r="BI551" s="37"/>
      <c r="BJ551" s="37"/>
      <c r="BK551" s="37"/>
      <c r="BL551" s="37"/>
      <c r="BM551" s="37"/>
      <c r="BN551" s="37"/>
      <c r="BO551" s="37"/>
      <c r="BP551" s="37"/>
      <c r="BQ551" s="37"/>
      <c r="BR551" s="37"/>
      <c r="BS551" s="37"/>
      <c r="BT551" s="37"/>
      <c r="BU551" s="37"/>
      <c r="BV551" s="37"/>
      <c r="BW551" s="37"/>
      <c r="BX551" s="37"/>
      <c r="BY551" s="37"/>
      <c r="BZ551" s="37"/>
      <c r="CA551" s="37"/>
      <c r="CB551" s="37"/>
      <c r="CC551" s="37"/>
      <c r="CD551" s="37"/>
      <c r="CE551" s="37"/>
      <c r="CF551" s="37"/>
      <c r="CG551" s="37"/>
      <c r="CH551" s="37"/>
      <c r="CI551" s="37"/>
      <c r="CJ551" s="37"/>
      <c r="CK551" s="37"/>
      <c r="CL551" s="37"/>
      <c r="CM551" s="37"/>
      <c r="CN551" s="37"/>
      <c r="CO551" s="37"/>
      <c r="CP551" s="37"/>
      <c r="CQ551" s="37"/>
      <c r="CR551" s="37"/>
      <c r="CS551" s="37"/>
      <c r="CT551" s="37"/>
      <c r="CU551" s="37"/>
      <c r="CV551" s="37"/>
      <c r="CW551" s="37"/>
      <c r="CX551" s="37"/>
      <c r="CY551" s="37"/>
      <c r="CZ551" s="37"/>
      <c r="DA551" s="37"/>
      <c r="DB551" s="37"/>
    </row>
    <row r="552" spans="23:106" ht="12.75" customHeight="1" x14ac:dyDescent="0.25"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  <c r="BI552" s="37"/>
      <c r="BJ552" s="37"/>
      <c r="BK552" s="37"/>
      <c r="BL552" s="37"/>
      <c r="BM552" s="37"/>
      <c r="BN552" s="37"/>
      <c r="BO552" s="37"/>
      <c r="BP552" s="37"/>
      <c r="BQ552" s="37"/>
      <c r="BR552" s="37"/>
      <c r="BS552" s="37"/>
      <c r="BT552" s="37"/>
      <c r="BU552" s="37"/>
      <c r="BV552" s="37"/>
      <c r="BW552" s="37"/>
      <c r="BX552" s="37"/>
      <c r="BY552" s="37"/>
      <c r="BZ552" s="37"/>
      <c r="CA552" s="37"/>
      <c r="CB552" s="37"/>
      <c r="CC552" s="37"/>
      <c r="CD552" s="37"/>
      <c r="CE552" s="37"/>
      <c r="CF552" s="37"/>
      <c r="CG552" s="37"/>
      <c r="CH552" s="37"/>
      <c r="CI552" s="37"/>
      <c r="CJ552" s="37"/>
      <c r="CK552" s="37"/>
      <c r="CL552" s="37"/>
      <c r="CM552" s="37"/>
      <c r="CN552" s="37"/>
      <c r="CO552" s="37"/>
      <c r="CP552" s="37"/>
      <c r="CQ552" s="37"/>
      <c r="CR552" s="37"/>
      <c r="CS552" s="37"/>
      <c r="CT552" s="37"/>
      <c r="CU552" s="37"/>
      <c r="CV552" s="37"/>
      <c r="CW552" s="37"/>
      <c r="CX552" s="37"/>
      <c r="CY552" s="37"/>
      <c r="CZ552" s="37"/>
      <c r="DA552" s="37"/>
      <c r="DB552" s="37"/>
    </row>
    <row r="553" spans="23:106" ht="12.75" customHeight="1" x14ac:dyDescent="0.25"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  <c r="BI553" s="37"/>
      <c r="BJ553" s="37"/>
      <c r="BK553" s="37"/>
      <c r="BL553" s="37"/>
      <c r="BM553" s="37"/>
      <c r="BN553" s="37"/>
      <c r="BO553" s="37"/>
      <c r="BP553" s="37"/>
      <c r="BQ553" s="37"/>
      <c r="BR553" s="37"/>
      <c r="BS553" s="37"/>
      <c r="BT553" s="37"/>
      <c r="BU553" s="37"/>
      <c r="BV553" s="37"/>
      <c r="BW553" s="37"/>
      <c r="BX553" s="37"/>
      <c r="BY553" s="37"/>
      <c r="BZ553" s="37"/>
      <c r="CA553" s="37"/>
      <c r="CB553" s="37"/>
      <c r="CC553" s="37"/>
      <c r="CD553" s="37"/>
      <c r="CE553" s="37"/>
      <c r="CF553" s="37"/>
      <c r="CG553" s="37"/>
      <c r="CH553" s="37"/>
      <c r="CI553" s="37"/>
      <c r="CJ553" s="37"/>
      <c r="CK553" s="37"/>
      <c r="CL553" s="37"/>
      <c r="CM553" s="37"/>
      <c r="CN553" s="37"/>
      <c r="CO553" s="37"/>
      <c r="CP553" s="37"/>
      <c r="CQ553" s="37"/>
      <c r="CR553" s="37"/>
      <c r="CS553" s="37"/>
      <c r="CT553" s="37"/>
      <c r="CU553" s="37"/>
      <c r="CV553" s="37"/>
      <c r="CW553" s="37"/>
      <c r="CX553" s="37"/>
      <c r="CY553" s="37"/>
      <c r="CZ553" s="37"/>
      <c r="DA553" s="37"/>
      <c r="DB553" s="37"/>
    </row>
    <row r="554" spans="23:106" ht="12.75" customHeight="1" x14ac:dyDescent="0.25"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37"/>
      <c r="BI554" s="37"/>
      <c r="BJ554" s="37"/>
      <c r="BK554" s="37"/>
      <c r="BL554" s="37"/>
      <c r="BM554" s="37"/>
      <c r="BN554" s="37"/>
      <c r="BO554" s="37"/>
      <c r="BP554" s="37"/>
      <c r="BQ554" s="37"/>
      <c r="BR554" s="37"/>
      <c r="BS554" s="37"/>
      <c r="BT554" s="37"/>
      <c r="BU554" s="37"/>
      <c r="BV554" s="37"/>
      <c r="BW554" s="37"/>
      <c r="BX554" s="37"/>
      <c r="BY554" s="37"/>
      <c r="BZ554" s="37"/>
      <c r="CA554" s="37"/>
      <c r="CB554" s="37"/>
      <c r="CC554" s="37"/>
      <c r="CD554" s="37"/>
      <c r="CE554" s="37"/>
      <c r="CF554" s="37"/>
      <c r="CG554" s="37"/>
      <c r="CH554" s="37"/>
      <c r="CI554" s="37"/>
      <c r="CJ554" s="37"/>
      <c r="CK554" s="37"/>
      <c r="CL554" s="37"/>
      <c r="CM554" s="37"/>
      <c r="CN554" s="37"/>
      <c r="CO554" s="37"/>
      <c r="CP554" s="37"/>
      <c r="CQ554" s="37"/>
      <c r="CR554" s="37"/>
      <c r="CS554" s="37"/>
      <c r="CT554" s="37"/>
      <c r="CU554" s="37"/>
      <c r="CV554" s="37"/>
      <c r="CW554" s="37"/>
      <c r="CX554" s="37"/>
      <c r="CY554" s="37"/>
      <c r="CZ554" s="37"/>
      <c r="DA554" s="37"/>
      <c r="DB554" s="37"/>
    </row>
    <row r="555" spans="23:106" ht="12.75" customHeight="1" x14ac:dyDescent="0.25"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  <c r="BI555" s="37"/>
      <c r="BJ555" s="37"/>
      <c r="BK555" s="37"/>
      <c r="BL555" s="37"/>
      <c r="BM555" s="37"/>
      <c r="BN555" s="37"/>
      <c r="BO555" s="37"/>
      <c r="BP555" s="37"/>
      <c r="BQ555" s="37"/>
      <c r="BR555" s="37"/>
      <c r="BS555" s="37"/>
      <c r="BT555" s="37"/>
      <c r="BU555" s="37"/>
      <c r="BV555" s="37"/>
      <c r="BW555" s="37"/>
      <c r="BX555" s="37"/>
      <c r="BY555" s="37"/>
      <c r="BZ555" s="37"/>
      <c r="CA555" s="37"/>
      <c r="CB555" s="37"/>
      <c r="CC555" s="37"/>
      <c r="CD555" s="37"/>
      <c r="CE555" s="37"/>
      <c r="CF555" s="37"/>
      <c r="CG555" s="37"/>
      <c r="CH555" s="37"/>
      <c r="CI555" s="37"/>
      <c r="CJ555" s="37"/>
      <c r="CK555" s="37"/>
      <c r="CL555" s="37"/>
      <c r="CM555" s="37"/>
      <c r="CN555" s="37"/>
      <c r="CO555" s="37"/>
      <c r="CP555" s="37"/>
      <c r="CQ555" s="37"/>
      <c r="CR555" s="37"/>
      <c r="CS555" s="37"/>
      <c r="CT555" s="37"/>
      <c r="CU555" s="37"/>
      <c r="CV555" s="37"/>
      <c r="CW555" s="37"/>
      <c r="CX555" s="37"/>
      <c r="CY555" s="37"/>
      <c r="CZ555" s="37"/>
      <c r="DA555" s="37"/>
      <c r="DB555" s="37"/>
    </row>
    <row r="556" spans="23:106" ht="12.75" customHeight="1" x14ac:dyDescent="0.25"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  <c r="BI556" s="37"/>
      <c r="BJ556" s="37"/>
      <c r="BK556" s="37"/>
      <c r="BL556" s="37"/>
      <c r="BM556" s="37"/>
      <c r="BN556" s="37"/>
      <c r="BO556" s="37"/>
      <c r="BP556" s="37"/>
      <c r="BQ556" s="37"/>
      <c r="BR556" s="37"/>
      <c r="BS556" s="37"/>
      <c r="BT556" s="37"/>
      <c r="BU556" s="37"/>
      <c r="BV556" s="37"/>
      <c r="BW556" s="37"/>
      <c r="BX556" s="37"/>
      <c r="BY556" s="37"/>
      <c r="BZ556" s="37"/>
      <c r="CA556" s="37"/>
      <c r="CB556" s="37"/>
      <c r="CC556" s="37"/>
      <c r="CD556" s="37"/>
      <c r="CE556" s="37"/>
      <c r="CF556" s="37"/>
      <c r="CG556" s="37"/>
      <c r="CH556" s="37"/>
      <c r="CI556" s="37"/>
      <c r="CJ556" s="37"/>
      <c r="CK556" s="37"/>
      <c r="CL556" s="37"/>
      <c r="CM556" s="37"/>
      <c r="CN556" s="37"/>
      <c r="CO556" s="37"/>
      <c r="CP556" s="37"/>
      <c r="CQ556" s="37"/>
      <c r="CR556" s="37"/>
      <c r="CS556" s="37"/>
      <c r="CT556" s="37"/>
      <c r="CU556" s="37"/>
      <c r="CV556" s="37"/>
      <c r="CW556" s="37"/>
      <c r="CX556" s="37"/>
      <c r="CY556" s="37"/>
      <c r="CZ556" s="37"/>
      <c r="DA556" s="37"/>
      <c r="DB556" s="37"/>
    </row>
    <row r="557" spans="23:106" ht="12.75" customHeight="1" x14ac:dyDescent="0.25"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  <c r="BM557" s="37"/>
      <c r="BN557" s="37"/>
      <c r="BO557" s="37"/>
      <c r="BP557" s="37"/>
      <c r="BQ557" s="37"/>
      <c r="BR557" s="37"/>
      <c r="BS557" s="37"/>
      <c r="BT557" s="37"/>
      <c r="BU557" s="37"/>
      <c r="BV557" s="37"/>
      <c r="BW557" s="37"/>
      <c r="BX557" s="37"/>
      <c r="BY557" s="37"/>
      <c r="BZ557" s="37"/>
      <c r="CA557" s="37"/>
      <c r="CB557" s="37"/>
      <c r="CC557" s="37"/>
      <c r="CD557" s="37"/>
      <c r="CE557" s="37"/>
      <c r="CF557" s="37"/>
      <c r="CG557" s="37"/>
      <c r="CH557" s="37"/>
      <c r="CI557" s="37"/>
      <c r="CJ557" s="37"/>
      <c r="CK557" s="37"/>
      <c r="CL557" s="37"/>
      <c r="CM557" s="37"/>
      <c r="CN557" s="37"/>
      <c r="CO557" s="37"/>
      <c r="CP557" s="37"/>
      <c r="CQ557" s="37"/>
      <c r="CR557" s="37"/>
      <c r="CS557" s="37"/>
      <c r="CT557" s="37"/>
      <c r="CU557" s="37"/>
      <c r="CV557" s="37"/>
      <c r="CW557" s="37"/>
      <c r="CX557" s="37"/>
      <c r="CY557" s="37"/>
      <c r="CZ557" s="37"/>
      <c r="DA557" s="37"/>
      <c r="DB557" s="37"/>
    </row>
    <row r="558" spans="23:106" ht="12.75" customHeight="1" x14ac:dyDescent="0.25"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  <c r="BM558" s="37"/>
      <c r="BN558" s="37"/>
      <c r="BO558" s="37"/>
      <c r="BP558" s="37"/>
      <c r="BQ558" s="37"/>
      <c r="BR558" s="37"/>
      <c r="BS558" s="37"/>
      <c r="BT558" s="37"/>
      <c r="BU558" s="37"/>
      <c r="BV558" s="37"/>
      <c r="BW558" s="37"/>
      <c r="BX558" s="37"/>
      <c r="BY558" s="37"/>
      <c r="BZ558" s="37"/>
      <c r="CA558" s="37"/>
      <c r="CB558" s="37"/>
      <c r="CC558" s="37"/>
      <c r="CD558" s="37"/>
      <c r="CE558" s="37"/>
      <c r="CF558" s="37"/>
      <c r="CG558" s="37"/>
      <c r="CH558" s="37"/>
      <c r="CI558" s="37"/>
      <c r="CJ558" s="37"/>
      <c r="CK558" s="37"/>
      <c r="CL558" s="37"/>
      <c r="CM558" s="37"/>
      <c r="CN558" s="37"/>
      <c r="CO558" s="37"/>
      <c r="CP558" s="37"/>
      <c r="CQ558" s="37"/>
      <c r="CR558" s="37"/>
      <c r="CS558" s="37"/>
      <c r="CT558" s="37"/>
      <c r="CU558" s="37"/>
      <c r="CV558" s="37"/>
      <c r="CW558" s="37"/>
      <c r="CX558" s="37"/>
      <c r="CY558" s="37"/>
      <c r="CZ558" s="37"/>
      <c r="DA558" s="37"/>
      <c r="DB558" s="37"/>
    </row>
    <row r="559" spans="23:106" ht="12.75" customHeight="1" x14ac:dyDescent="0.25"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7"/>
      <c r="BQ559" s="37"/>
      <c r="BR559" s="37"/>
      <c r="BS559" s="37"/>
      <c r="BT559" s="37"/>
      <c r="BU559" s="37"/>
      <c r="BV559" s="37"/>
      <c r="BW559" s="37"/>
      <c r="BX559" s="37"/>
      <c r="BY559" s="37"/>
      <c r="BZ559" s="37"/>
      <c r="CA559" s="37"/>
      <c r="CB559" s="37"/>
      <c r="CC559" s="37"/>
      <c r="CD559" s="37"/>
      <c r="CE559" s="37"/>
      <c r="CF559" s="37"/>
      <c r="CG559" s="37"/>
      <c r="CH559" s="37"/>
      <c r="CI559" s="37"/>
      <c r="CJ559" s="37"/>
      <c r="CK559" s="37"/>
      <c r="CL559" s="37"/>
      <c r="CM559" s="37"/>
      <c r="CN559" s="37"/>
      <c r="CO559" s="37"/>
      <c r="CP559" s="37"/>
      <c r="CQ559" s="37"/>
      <c r="CR559" s="37"/>
      <c r="CS559" s="37"/>
      <c r="CT559" s="37"/>
      <c r="CU559" s="37"/>
      <c r="CV559" s="37"/>
      <c r="CW559" s="37"/>
      <c r="CX559" s="37"/>
      <c r="CY559" s="37"/>
      <c r="CZ559" s="37"/>
      <c r="DA559" s="37"/>
      <c r="DB559" s="37"/>
    </row>
    <row r="560" spans="23:106" ht="12.75" customHeight="1" x14ac:dyDescent="0.25"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  <c r="BM560" s="37"/>
      <c r="BN560" s="37"/>
      <c r="BO560" s="37"/>
      <c r="BP560" s="37"/>
      <c r="BQ560" s="37"/>
      <c r="BR560" s="37"/>
      <c r="BS560" s="37"/>
      <c r="BT560" s="37"/>
      <c r="BU560" s="37"/>
      <c r="BV560" s="37"/>
      <c r="BW560" s="37"/>
      <c r="BX560" s="37"/>
      <c r="BY560" s="37"/>
      <c r="BZ560" s="37"/>
      <c r="CA560" s="37"/>
      <c r="CB560" s="37"/>
      <c r="CC560" s="37"/>
      <c r="CD560" s="37"/>
      <c r="CE560" s="37"/>
      <c r="CF560" s="37"/>
      <c r="CG560" s="37"/>
      <c r="CH560" s="37"/>
      <c r="CI560" s="37"/>
      <c r="CJ560" s="37"/>
      <c r="CK560" s="37"/>
      <c r="CL560" s="37"/>
      <c r="CM560" s="37"/>
      <c r="CN560" s="37"/>
      <c r="CO560" s="37"/>
      <c r="CP560" s="37"/>
      <c r="CQ560" s="37"/>
      <c r="CR560" s="37"/>
      <c r="CS560" s="37"/>
      <c r="CT560" s="37"/>
      <c r="CU560" s="37"/>
      <c r="CV560" s="37"/>
      <c r="CW560" s="37"/>
      <c r="CX560" s="37"/>
      <c r="CY560" s="37"/>
      <c r="CZ560" s="37"/>
      <c r="DA560" s="37"/>
      <c r="DB560" s="37"/>
    </row>
    <row r="561" spans="23:106" ht="12.75" customHeight="1" x14ac:dyDescent="0.25"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  <c r="BM561" s="37"/>
      <c r="BN561" s="37"/>
      <c r="BO561" s="37"/>
      <c r="BP561" s="37"/>
      <c r="BQ561" s="37"/>
      <c r="BR561" s="37"/>
      <c r="BS561" s="37"/>
      <c r="BT561" s="37"/>
      <c r="BU561" s="37"/>
      <c r="BV561" s="37"/>
      <c r="BW561" s="37"/>
      <c r="BX561" s="37"/>
      <c r="BY561" s="37"/>
      <c r="BZ561" s="37"/>
      <c r="CA561" s="37"/>
      <c r="CB561" s="37"/>
      <c r="CC561" s="37"/>
      <c r="CD561" s="37"/>
      <c r="CE561" s="37"/>
      <c r="CF561" s="37"/>
      <c r="CG561" s="37"/>
      <c r="CH561" s="37"/>
      <c r="CI561" s="37"/>
      <c r="CJ561" s="37"/>
      <c r="CK561" s="37"/>
      <c r="CL561" s="37"/>
      <c r="CM561" s="37"/>
      <c r="CN561" s="37"/>
      <c r="CO561" s="37"/>
      <c r="CP561" s="37"/>
      <c r="CQ561" s="37"/>
      <c r="CR561" s="37"/>
      <c r="CS561" s="37"/>
      <c r="CT561" s="37"/>
      <c r="CU561" s="37"/>
      <c r="CV561" s="37"/>
      <c r="CW561" s="37"/>
      <c r="CX561" s="37"/>
      <c r="CY561" s="37"/>
      <c r="CZ561" s="37"/>
      <c r="DA561" s="37"/>
      <c r="DB561" s="37"/>
    </row>
    <row r="562" spans="23:106" ht="12.75" customHeight="1" x14ac:dyDescent="0.25"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  <c r="BM562" s="37"/>
      <c r="BN562" s="37"/>
      <c r="BO562" s="37"/>
      <c r="BP562" s="37"/>
      <c r="BQ562" s="37"/>
      <c r="BR562" s="37"/>
      <c r="BS562" s="37"/>
      <c r="BT562" s="37"/>
      <c r="BU562" s="37"/>
      <c r="BV562" s="37"/>
      <c r="BW562" s="37"/>
      <c r="BX562" s="37"/>
      <c r="BY562" s="37"/>
      <c r="BZ562" s="37"/>
      <c r="CA562" s="37"/>
      <c r="CB562" s="37"/>
      <c r="CC562" s="37"/>
      <c r="CD562" s="37"/>
      <c r="CE562" s="37"/>
      <c r="CF562" s="37"/>
      <c r="CG562" s="37"/>
      <c r="CH562" s="37"/>
      <c r="CI562" s="37"/>
      <c r="CJ562" s="37"/>
      <c r="CK562" s="37"/>
      <c r="CL562" s="37"/>
      <c r="CM562" s="37"/>
      <c r="CN562" s="37"/>
      <c r="CO562" s="37"/>
      <c r="CP562" s="37"/>
      <c r="CQ562" s="37"/>
      <c r="CR562" s="37"/>
      <c r="CS562" s="37"/>
      <c r="CT562" s="37"/>
      <c r="CU562" s="37"/>
      <c r="CV562" s="37"/>
      <c r="CW562" s="37"/>
      <c r="CX562" s="37"/>
      <c r="CY562" s="37"/>
      <c r="CZ562" s="37"/>
      <c r="DA562" s="37"/>
      <c r="DB562" s="37"/>
    </row>
    <row r="563" spans="23:106" ht="12.75" customHeight="1" x14ac:dyDescent="0.25"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  <c r="BM563" s="37"/>
      <c r="BN563" s="37"/>
      <c r="BO563" s="37"/>
      <c r="BP563" s="37"/>
      <c r="BQ563" s="37"/>
      <c r="BR563" s="37"/>
      <c r="BS563" s="37"/>
      <c r="BT563" s="37"/>
      <c r="BU563" s="37"/>
      <c r="BV563" s="37"/>
      <c r="BW563" s="37"/>
      <c r="BX563" s="37"/>
      <c r="BY563" s="37"/>
      <c r="BZ563" s="37"/>
      <c r="CA563" s="37"/>
      <c r="CB563" s="37"/>
      <c r="CC563" s="37"/>
      <c r="CD563" s="37"/>
      <c r="CE563" s="37"/>
      <c r="CF563" s="37"/>
      <c r="CG563" s="37"/>
      <c r="CH563" s="37"/>
      <c r="CI563" s="37"/>
      <c r="CJ563" s="37"/>
      <c r="CK563" s="37"/>
      <c r="CL563" s="37"/>
      <c r="CM563" s="37"/>
      <c r="CN563" s="37"/>
      <c r="CO563" s="37"/>
      <c r="CP563" s="37"/>
      <c r="CQ563" s="37"/>
      <c r="CR563" s="37"/>
      <c r="CS563" s="37"/>
      <c r="CT563" s="37"/>
      <c r="CU563" s="37"/>
      <c r="CV563" s="37"/>
      <c r="CW563" s="37"/>
      <c r="CX563" s="37"/>
      <c r="CY563" s="37"/>
      <c r="CZ563" s="37"/>
      <c r="DA563" s="37"/>
      <c r="DB563" s="37"/>
    </row>
    <row r="564" spans="23:106" ht="12.75" customHeight="1" x14ac:dyDescent="0.25"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  <c r="BM564" s="37"/>
      <c r="BN564" s="37"/>
      <c r="BO564" s="37"/>
      <c r="BP564" s="37"/>
      <c r="BQ564" s="37"/>
      <c r="BR564" s="37"/>
      <c r="BS564" s="37"/>
      <c r="BT564" s="37"/>
      <c r="BU564" s="37"/>
      <c r="BV564" s="37"/>
      <c r="BW564" s="37"/>
      <c r="BX564" s="37"/>
      <c r="BY564" s="37"/>
      <c r="BZ564" s="37"/>
      <c r="CA564" s="37"/>
      <c r="CB564" s="37"/>
      <c r="CC564" s="37"/>
      <c r="CD564" s="37"/>
      <c r="CE564" s="37"/>
      <c r="CF564" s="37"/>
      <c r="CG564" s="37"/>
      <c r="CH564" s="37"/>
      <c r="CI564" s="37"/>
      <c r="CJ564" s="37"/>
      <c r="CK564" s="37"/>
      <c r="CL564" s="37"/>
      <c r="CM564" s="37"/>
      <c r="CN564" s="37"/>
      <c r="CO564" s="37"/>
      <c r="CP564" s="37"/>
      <c r="CQ564" s="37"/>
      <c r="CR564" s="37"/>
      <c r="CS564" s="37"/>
      <c r="CT564" s="37"/>
      <c r="CU564" s="37"/>
      <c r="CV564" s="37"/>
      <c r="CW564" s="37"/>
      <c r="CX564" s="37"/>
      <c r="CY564" s="37"/>
      <c r="CZ564" s="37"/>
      <c r="DA564" s="37"/>
      <c r="DB564" s="37"/>
    </row>
    <row r="565" spans="23:106" ht="12.75" customHeight="1" x14ac:dyDescent="0.25"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  <c r="BI565" s="37"/>
      <c r="BJ565" s="37"/>
      <c r="BK565" s="37"/>
      <c r="BL565" s="37"/>
      <c r="BM565" s="37"/>
      <c r="BN565" s="37"/>
      <c r="BO565" s="37"/>
      <c r="BP565" s="37"/>
      <c r="BQ565" s="37"/>
      <c r="BR565" s="37"/>
      <c r="BS565" s="37"/>
      <c r="BT565" s="37"/>
      <c r="BU565" s="37"/>
      <c r="BV565" s="37"/>
      <c r="BW565" s="37"/>
      <c r="BX565" s="37"/>
      <c r="BY565" s="37"/>
      <c r="BZ565" s="37"/>
      <c r="CA565" s="37"/>
      <c r="CB565" s="37"/>
      <c r="CC565" s="37"/>
      <c r="CD565" s="37"/>
      <c r="CE565" s="37"/>
      <c r="CF565" s="37"/>
      <c r="CG565" s="37"/>
      <c r="CH565" s="37"/>
      <c r="CI565" s="37"/>
      <c r="CJ565" s="37"/>
      <c r="CK565" s="37"/>
      <c r="CL565" s="37"/>
      <c r="CM565" s="37"/>
      <c r="CN565" s="37"/>
      <c r="CO565" s="37"/>
      <c r="CP565" s="37"/>
      <c r="CQ565" s="37"/>
      <c r="CR565" s="37"/>
      <c r="CS565" s="37"/>
      <c r="CT565" s="37"/>
      <c r="CU565" s="37"/>
      <c r="CV565" s="37"/>
      <c r="CW565" s="37"/>
      <c r="CX565" s="37"/>
      <c r="CY565" s="37"/>
      <c r="CZ565" s="37"/>
      <c r="DA565" s="37"/>
      <c r="DB565" s="37"/>
    </row>
    <row r="566" spans="23:106" ht="12.75" customHeight="1" x14ac:dyDescent="0.25"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  <c r="BI566" s="37"/>
      <c r="BJ566" s="37"/>
      <c r="BK566" s="37"/>
      <c r="BL566" s="37"/>
      <c r="BM566" s="37"/>
      <c r="BN566" s="37"/>
      <c r="BO566" s="37"/>
      <c r="BP566" s="37"/>
      <c r="BQ566" s="37"/>
      <c r="BR566" s="37"/>
      <c r="BS566" s="37"/>
      <c r="BT566" s="37"/>
      <c r="BU566" s="37"/>
      <c r="BV566" s="37"/>
      <c r="BW566" s="37"/>
      <c r="BX566" s="37"/>
      <c r="BY566" s="37"/>
      <c r="BZ566" s="37"/>
      <c r="CA566" s="37"/>
      <c r="CB566" s="37"/>
      <c r="CC566" s="37"/>
      <c r="CD566" s="37"/>
      <c r="CE566" s="37"/>
      <c r="CF566" s="37"/>
      <c r="CG566" s="37"/>
      <c r="CH566" s="37"/>
      <c r="CI566" s="37"/>
      <c r="CJ566" s="37"/>
      <c r="CK566" s="37"/>
      <c r="CL566" s="37"/>
      <c r="CM566" s="37"/>
      <c r="CN566" s="37"/>
      <c r="CO566" s="37"/>
      <c r="CP566" s="37"/>
      <c r="CQ566" s="37"/>
      <c r="CR566" s="37"/>
      <c r="CS566" s="37"/>
      <c r="CT566" s="37"/>
      <c r="CU566" s="37"/>
      <c r="CV566" s="37"/>
      <c r="CW566" s="37"/>
      <c r="CX566" s="37"/>
      <c r="CY566" s="37"/>
      <c r="CZ566" s="37"/>
      <c r="DA566" s="37"/>
      <c r="DB566" s="37"/>
    </row>
    <row r="567" spans="23:106" ht="12.75" customHeight="1" x14ac:dyDescent="0.25"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  <c r="BI567" s="37"/>
      <c r="BJ567" s="37"/>
      <c r="BK567" s="37"/>
      <c r="BL567" s="37"/>
      <c r="BM567" s="37"/>
      <c r="BN567" s="37"/>
      <c r="BO567" s="37"/>
      <c r="BP567" s="37"/>
      <c r="BQ567" s="37"/>
      <c r="BR567" s="37"/>
      <c r="BS567" s="37"/>
      <c r="BT567" s="37"/>
      <c r="BU567" s="37"/>
      <c r="BV567" s="37"/>
      <c r="BW567" s="37"/>
      <c r="BX567" s="37"/>
      <c r="BY567" s="37"/>
      <c r="BZ567" s="37"/>
      <c r="CA567" s="37"/>
      <c r="CB567" s="37"/>
      <c r="CC567" s="37"/>
      <c r="CD567" s="37"/>
      <c r="CE567" s="37"/>
      <c r="CF567" s="37"/>
      <c r="CG567" s="37"/>
      <c r="CH567" s="37"/>
      <c r="CI567" s="37"/>
      <c r="CJ567" s="37"/>
      <c r="CK567" s="37"/>
      <c r="CL567" s="37"/>
      <c r="CM567" s="37"/>
      <c r="CN567" s="37"/>
      <c r="CO567" s="37"/>
      <c r="CP567" s="37"/>
      <c r="CQ567" s="37"/>
      <c r="CR567" s="37"/>
      <c r="CS567" s="37"/>
      <c r="CT567" s="37"/>
      <c r="CU567" s="37"/>
      <c r="CV567" s="37"/>
      <c r="CW567" s="37"/>
      <c r="CX567" s="37"/>
      <c r="CY567" s="37"/>
      <c r="CZ567" s="37"/>
      <c r="DA567" s="37"/>
      <c r="DB567" s="37"/>
    </row>
    <row r="568" spans="23:106" ht="12.75" customHeight="1" x14ac:dyDescent="0.25"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  <c r="BI568" s="37"/>
      <c r="BJ568" s="37"/>
      <c r="BK568" s="37"/>
      <c r="BL568" s="37"/>
      <c r="BM568" s="37"/>
      <c r="BN568" s="37"/>
      <c r="BO568" s="37"/>
      <c r="BP568" s="37"/>
      <c r="BQ568" s="37"/>
      <c r="BR568" s="37"/>
      <c r="BS568" s="37"/>
      <c r="BT568" s="37"/>
      <c r="BU568" s="37"/>
      <c r="BV568" s="37"/>
      <c r="BW568" s="37"/>
      <c r="BX568" s="37"/>
      <c r="BY568" s="37"/>
      <c r="BZ568" s="37"/>
      <c r="CA568" s="37"/>
      <c r="CB568" s="37"/>
      <c r="CC568" s="37"/>
      <c r="CD568" s="37"/>
      <c r="CE568" s="37"/>
      <c r="CF568" s="37"/>
      <c r="CG568" s="37"/>
      <c r="CH568" s="37"/>
      <c r="CI568" s="37"/>
      <c r="CJ568" s="37"/>
      <c r="CK568" s="37"/>
      <c r="CL568" s="37"/>
      <c r="CM568" s="37"/>
      <c r="CN568" s="37"/>
      <c r="CO568" s="37"/>
      <c r="CP568" s="37"/>
      <c r="CQ568" s="37"/>
      <c r="CR568" s="37"/>
      <c r="CS568" s="37"/>
      <c r="CT568" s="37"/>
      <c r="CU568" s="37"/>
      <c r="CV568" s="37"/>
      <c r="CW568" s="37"/>
      <c r="CX568" s="37"/>
      <c r="CY568" s="37"/>
      <c r="CZ568" s="37"/>
      <c r="DA568" s="37"/>
      <c r="DB568" s="37"/>
    </row>
    <row r="569" spans="23:106" ht="12.75" customHeight="1" x14ac:dyDescent="0.25"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  <c r="BI569" s="37"/>
      <c r="BJ569" s="37"/>
      <c r="BK569" s="37"/>
      <c r="BL569" s="37"/>
      <c r="BM569" s="37"/>
      <c r="BN569" s="37"/>
      <c r="BO569" s="37"/>
      <c r="BP569" s="37"/>
      <c r="BQ569" s="37"/>
      <c r="BR569" s="37"/>
      <c r="BS569" s="37"/>
      <c r="BT569" s="37"/>
      <c r="BU569" s="37"/>
      <c r="BV569" s="37"/>
      <c r="BW569" s="37"/>
      <c r="BX569" s="37"/>
      <c r="BY569" s="37"/>
      <c r="BZ569" s="37"/>
      <c r="CA569" s="37"/>
      <c r="CB569" s="37"/>
      <c r="CC569" s="37"/>
      <c r="CD569" s="37"/>
      <c r="CE569" s="37"/>
      <c r="CF569" s="37"/>
      <c r="CG569" s="37"/>
      <c r="CH569" s="37"/>
      <c r="CI569" s="37"/>
      <c r="CJ569" s="37"/>
      <c r="CK569" s="37"/>
      <c r="CL569" s="37"/>
      <c r="CM569" s="37"/>
      <c r="CN569" s="37"/>
      <c r="CO569" s="37"/>
      <c r="CP569" s="37"/>
      <c r="CQ569" s="37"/>
      <c r="CR569" s="37"/>
      <c r="CS569" s="37"/>
      <c r="CT569" s="37"/>
      <c r="CU569" s="37"/>
      <c r="CV569" s="37"/>
      <c r="CW569" s="37"/>
      <c r="CX569" s="37"/>
      <c r="CY569" s="37"/>
      <c r="CZ569" s="37"/>
      <c r="DA569" s="37"/>
      <c r="DB569" s="37"/>
    </row>
    <row r="570" spans="23:106" ht="12.75" customHeight="1" x14ac:dyDescent="0.25"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  <c r="BM570" s="37"/>
      <c r="BN570" s="37"/>
      <c r="BO570" s="37"/>
      <c r="BP570" s="37"/>
      <c r="BQ570" s="37"/>
      <c r="BR570" s="37"/>
      <c r="BS570" s="37"/>
      <c r="BT570" s="37"/>
      <c r="BU570" s="37"/>
      <c r="BV570" s="37"/>
      <c r="BW570" s="37"/>
      <c r="BX570" s="37"/>
      <c r="BY570" s="37"/>
      <c r="BZ570" s="37"/>
      <c r="CA570" s="37"/>
      <c r="CB570" s="37"/>
      <c r="CC570" s="37"/>
      <c r="CD570" s="37"/>
      <c r="CE570" s="37"/>
      <c r="CF570" s="37"/>
      <c r="CG570" s="37"/>
      <c r="CH570" s="37"/>
      <c r="CI570" s="37"/>
      <c r="CJ570" s="37"/>
      <c r="CK570" s="37"/>
      <c r="CL570" s="37"/>
      <c r="CM570" s="37"/>
      <c r="CN570" s="37"/>
      <c r="CO570" s="37"/>
      <c r="CP570" s="37"/>
      <c r="CQ570" s="37"/>
      <c r="CR570" s="37"/>
      <c r="CS570" s="37"/>
      <c r="CT570" s="37"/>
      <c r="CU570" s="37"/>
      <c r="CV570" s="37"/>
      <c r="CW570" s="37"/>
      <c r="CX570" s="37"/>
      <c r="CY570" s="37"/>
      <c r="CZ570" s="37"/>
      <c r="DA570" s="37"/>
      <c r="DB570" s="37"/>
    </row>
    <row r="571" spans="23:106" ht="12.75" customHeight="1" x14ac:dyDescent="0.25"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  <c r="BI571" s="37"/>
      <c r="BJ571" s="37"/>
      <c r="BK571" s="37"/>
      <c r="BL571" s="37"/>
      <c r="BM571" s="37"/>
      <c r="BN571" s="37"/>
      <c r="BO571" s="37"/>
      <c r="BP571" s="37"/>
      <c r="BQ571" s="37"/>
      <c r="BR571" s="37"/>
      <c r="BS571" s="37"/>
      <c r="BT571" s="37"/>
      <c r="BU571" s="37"/>
      <c r="BV571" s="37"/>
      <c r="BW571" s="37"/>
      <c r="BX571" s="37"/>
      <c r="BY571" s="37"/>
      <c r="BZ571" s="37"/>
      <c r="CA571" s="37"/>
      <c r="CB571" s="37"/>
      <c r="CC571" s="37"/>
      <c r="CD571" s="37"/>
      <c r="CE571" s="37"/>
      <c r="CF571" s="37"/>
      <c r="CG571" s="37"/>
      <c r="CH571" s="37"/>
      <c r="CI571" s="37"/>
      <c r="CJ571" s="37"/>
      <c r="CK571" s="37"/>
      <c r="CL571" s="37"/>
      <c r="CM571" s="37"/>
      <c r="CN571" s="37"/>
      <c r="CO571" s="37"/>
      <c r="CP571" s="37"/>
      <c r="CQ571" s="37"/>
      <c r="CR571" s="37"/>
      <c r="CS571" s="37"/>
      <c r="CT571" s="37"/>
      <c r="CU571" s="37"/>
      <c r="CV571" s="37"/>
      <c r="CW571" s="37"/>
      <c r="CX571" s="37"/>
      <c r="CY571" s="37"/>
      <c r="CZ571" s="37"/>
      <c r="DA571" s="37"/>
      <c r="DB571" s="37"/>
    </row>
    <row r="572" spans="23:106" ht="12.75" customHeight="1" x14ac:dyDescent="0.25"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  <c r="BJ572" s="37"/>
      <c r="BK572" s="37"/>
      <c r="BL572" s="37"/>
      <c r="BM572" s="37"/>
      <c r="BN572" s="37"/>
      <c r="BO572" s="37"/>
      <c r="BP572" s="37"/>
      <c r="BQ572" s="37"/>
      <c r="BR572" s="37"/>
      <c r="BS572" s="37"/>
      <c r="BT572" s="37"/>
      <c r="BU572" s="37"/>
      <c r="BV572" s="37"/>
      <c r="BW572" s="37"/>
      <c r="BX572" s="37"/>
      <c r="BY572" s="37"/>
      <c r="BZ572" s="37"/>
      <c r="CA572" s="37"/>
      <c r="CB572" s="37"/>
      <c r="CC572" s="37"/>
      <c r="CD572" s="37"/>
      <c r="CE572" s="37"/>
      <c r="CF572" s="37"/>
      <c r="CG572" s="37"/>
      <c r="CH572" s="37"/>
      <c r="CI572" s="37"/>
      <c r="CJ572" s="37"/>
      <c r="CK572" s="37"/>
      <c r="CL572" s="37"/>
      <c r="CM572" s="37"/>
      <c r="CN572" s="37"/>
      <c r="CO572" s="37"/>
      <c r="CP572" s="37"/>
      <c r="CQ572" s="37"/>
      <c r="CR572" s="37"/>
      <c r="CS572" s="37"/>
      <c r="CT572" s="37"/>
      <c r="CU572" s="37"/>
      <c r="CV572" s="37"/>
      <c r="CW572" s="37"/>
      <c r="CX572" s="37"/>
      <c r="CY572" s="37"/>
      <c r="CZ572" s="37"/>
      <c r="DA572" s="37"/>
      <c r="DB572" s="37"/>
    </row>
    <row r="573" spans="23:106" ht="12.75" customHeight="1" x14ac:dyDescent="0.25"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  <c r="BI573" s="37"/>
      <c r="BJ573" s="37"/>
      <c r="BK573" s="37"/>
      <c r="BL573" s="37"/>
      <c r="BM573" s="37"/>
      <c r="BN573" s="37"/>
      <c r="BO573" s="37"/>
      <c r="BP573" s="37"/>
      <c r="BQ573" s="37"/>
      <c r="BR573" s="37"/>
      <c r="BS573" s="37"/>
      <c r="BT573" s="37"/>
      <c r="BU573" s="37"/>
      <c r="BV573" s="37"/>
      <c r="BW573" s="37"/>
      <c r="BX573" s="37"/>
      <c r="BY573" s="37"/>
      <c r="BZ573" s="37"/>
      <c r="CA573" s="37"/>
      <c r="CB573" s="37"/>
      <c r="CC573" s="37"/>
      <c r="CD573" s="37"/>
      <c r="CE573" s="37"/>
      <c r="CF573" s="37"/>
      <c r="CG573" s="37"/>
      <c r="CH573" s="37"/>
      <c r="CI573" s="37"/>
      <c r="CJ573" s="37"/>
      <c r="CK573" s="37"/>
      <c r="CL573" s="37"/>
      <c r="CM573" s="37"/>
      <c r="CN573" s="37"/>
      <c r="CO573" s="37"/>
      <c r="CP573" s="37"/>
      <c r="CQ573" s="37"/>
      <c r="CR573" s="37"/>
      <c r="CS573" s="37"/>
      <c r="CT573" s="37"/>
      <c r="CU573" s="37"/>
      <c r="CV573" s="37"/>
      <c r="CW573" s="37"/>
      <c r="CX573" s="37"/>
      <c r="CY573" s="37"/>
      <c r="CZ573" s="37"/>
      <c r="DA573" s="37"/>
      <c r="DB573" s="37"/>
    </row>
    <row r="574" spans="23:106" ht="12.75" customHeight="1" x14ac:dyDescent="0.25"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  <c r="BI574" s="37"/>
      <c r="BJ574" s="37"/>
      <c r="BK574" s="37"/>
      <c r="BL574" s="37"/>
      <c r="BM574" s="37"/>
      <c r="BN574" s="37"/>
      <c r="BO574" s="37"/>
      <c r="BP574" s="37"/>
      <c r="BQ574" s="37"/>
      <c r="BR574" s="37"/>
      <c r="BS574" s="37"/>
      <c r="BT574" s="37"/>
      <c r="BU574" s="37"/>
      <c r="BV574" s="37"/>
      <c r="BW574" s="37"/>
      <c r="BX574" s="37"/>
      <c r="BY574" s="37"/>
      <c r="BZ574" s="37"/>
      <c r="CA574" s="37"/>
      <c r="CB574" s="37"/>
      <c r="CC574" s="37"/>
      <c r="CD574" s="37"/>
      <c r="CE574" s="37"/>
      <c r="CF574" s="37"/>
      <c r="CG574" s="37"/>
      <c r="CH574" s="37"/>
      <c r="CI574" s="37"/>
      <c r="CJ574" s="37"/>
      <c r="CK574" s="37"/>
      <c r="CL574" s="37"/>
      <c r="CM574" s="37"/>
      <c r="CN574" s="37"/>
      <c r="CO574" s="37"/>
      <c r="CP574" s="37"/>
      <c r="CQ574" s="37"/>
      <c r="CR574" s="37"/>
      <c r="CS574" s="37"/>
      <c r="CT574" s="37"/>
      <c r="CU574" s="37"/>
      <c r="CV574" s="37"/>
      <c r="CW574" s="37"/>
      <c r="CX574" s="37"/>
      <c r="CY574" s="37"/>
      <c r="CZ574" s="37"/>
      <c r="DA574" s="37"/>
      <c r="DB574" s="37"/>
    </row>
    <row r="575" spans="23:106" ht="12.75" customHeight="1" x14ac:dyDescent="0.25"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  <c r="BM575" s="37"/>
      <c r="BN575" s="37"/>
      <c r="BO575" s="37"/>
      <c r="BP575" s="37"/>
      <c r="BQ575" s="37"/>
      <c r="BR575" s="37"/>
      <c r="BS575" s="37"/>
      <c r="BT575" s="37"/>
      <c r="BU575" s="37"/>
      <c r="BV575" s="37"/>
      <c r="BW575" s="37"/>
      <c r="BX575" s="37"/>
      <c r="BY575" s="37"/>
      <c r="BZ575" s="37"/>
      <c r="CA575" s="37"/>
      <c r="CB575" s="37"/>
      <c r="CC575" s="37"/>
      <c r="CD575" s="37"/>
      <c r="CE575" s="37"/>
      <c r="CF575" s="37"/>
      <c r="CG575" s="37"/>
      <c r="CH575" s="37"/>
      <c r="CI575" s="37"/>
      <c r="CJ575" s="37"/>
      <c r="CK575" s="37"/>
      <c r="CL575" s="37"/>
      <c r="CM575" s="37"/>
      <c r="CN575" s="37"/>
      <c r="CO575" s="37"/>
      <c r="CP575" s="37"/>
      <c r="CQ575" s="37"/>
      <c r="CR575" s="37"/>
      <c r="CS575" s="37"/>
      <c r="CT575" s="37"/>
      <c r="CU575" s="37"/>
      <c r="CV575" s="37"/>
      <c r="CW575" s="37"/>
      <c r="CX575" s="37"/>
      <c r="CY575" s="37"/>
      <c r="CZ575" s="37"/>
      <c r="DA575" s="37"/>
      <c r="DB575" s="37"/>
    </row>
    <row r="576" spans="23:106" ht="12.75" customHeight="1" x14ac:dyDescent="0.25"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  <c r="BM576" s="37"/>
      <c r="BN576" s="37"/>
      <c r="BO576" s="37"/>
      <c r="BP576" s="37"/>
      <c r="BQ576" s="37"/>
      <c r="BR576" s="37"/>
      <c r="BS576" s="37"/>
      <c r="BT576" s="37"/>
      <c r="BU576" s="37"/>
      <c r="BV576" s="37"/>
      <c r="BW576" s="37"/>
      <c r="BX576" s="37"/>
      <c r="BY576" s="37"/>
      <c r="BZ576" s="37"/>
      <c r="CA576" s="37"/>
      <c r="CB576" s="37"/>
      <c r="CC576" s="37"/>
      <c r="CD576" s="37"/>
      <c r="CE576" s="37"/>
      <c r="CF576" s="37"/>
      <c r="CG576" s="37"/>
      <c r="CH576" s="37"/>
      <c r="CI576" s="37"/>
      <c r="CJ576" s="37"/>
      <c r="CK576" s="37"/>
      <c r="CL576" s="37"/>
      <c r="CM576" s="37"/>
      <c r="CN576" s="37"/>
      <c r="CO576" s="37"/>
      <c r="CP576" s="37"/>
      <c r="CQ576" s="37"/>
      <c r="CR576" s="37"/>
      <c r="CS576" s="37"/>
      <c r="CT576" s="37"/>
      <c r="CU576" s="37"/>
      <c r="CV576" s="37"/>
      <c r="CW576" s="37"/>
      <c r="CX576" s="37"/>
      <c r="CY576" s="37"/>
      <c r="CZ576" s="37"/>
      <c r="DA576" s="37"/>
      <c r="DB576" s="37"/>
    </row>
    <row r="577" spans="23:106" ht="12.75" customHeight="1" x14ac:dyDescent="0.25"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  <c r="BI577" s="37"/>
      <c r="BJ577" s="37"/>
      <c r="BK577" s="37"/>
      <c r="BL577" s="37"/>
      <c r="BM577" s="37"/>
      <c r="BN577" s="37"/>
      <c r="BO577" s="37"/>
      <c r="BP577" s="37"/>
      <c r="BQ577" s="37"/>
      <c r="BR577" s="37"/>
      <c r="BS577" s="37"/>
      <c r="BT577" s="37"/>
      <c r="BU577" s="37"/>
      <c r="BV577" s="37"/>
      <c r="BW577" s="37"/>
      <c r="BX577" s="37"/>
      <c r="BY577" s="37"/>
      <c r="BZ577" s="37"/>
      <c r="CA577" s="37"/>
      <c r="CB577" s="37"/>
      <c r="CC577" s="37"/>
      <c r="CD577" s="37"/>
      <c r="CE577" s="37"/>
      <c r="CF577" s="37"/>
      <c r="CG577" s="37"/>
      <c r="CH577" s="37"/>
      <c r="CI577" s="37"/>
      <c r="CJ577" s="37"/>
      <c r="CK577" s="37"/>
      <c r="CL577" s="37"/>
      <c r="CM577" s="37"/>
      <c r="CN577" s="37"/>
      <c r="CO577" s="37"/>
      <c r="CP577" s="37"/>
      <c r="CQ577" s="37"/>
      <c r="CR577" s="37"/>
      <c r="CS577" s="37"/>
      <c r="CT577" s="37"/>
      <c r="CU577" s="37"/>
      <c r="CV577" s="37"/>
      <c r="CW577" s="37"/>
      <c r="CX577" s="37"/>
      <c r="CY577" s="37"/>
      <c r="CZ577" s="37"/>
      <c r="DA577" s="37"/>
      <c r="DB577" s="37"/>
    </row>
    <row r="578" spans="23:106" ht="12.75" customHeight="1" x14ac:dyDescent="0.25"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  <c r="BM578" s="37"/>
      <c r="BN578" s="37"/>
      <c r="BO578" s="37"/>
      <c r="BP578" s="37"/>
      <c r="BQ578" s="37"/>
      <c r="BR578" s="37"/>
      <c r="BS578" s="37"/>
      <c r="BT578" s="37"/>
      <c r="BU578" s="37"/>
      <c r="BV578" s="37"/>
      <c r="BW578" s="37"/>
      <c r="BX578" s="37"/>
      <c r="BY578" s="37"/>
      <c r="BZ578" s="37"/>
      <c r="CA578" s="37"/>
      <c r="CB578" s="37"/>
      <c r="CC578" s="37"/>
      <c r="CD578" s="37"/>
      <c r="CE578" s="37"/>
      <c r="CF578" s="37"/>
      <c r="CG578" s="37"/>
      <c r="CH578" s="37"/>
      <c r="CI578" s="37"/>
      <c r="CJ578" s="37"/>
      <c r="CK578" s="37"/>
      <c r="CL578" s="37"/>
      <c r="CM578" s="37"/>
      <c r="CN578" s="37"/>
      <c r="CO578" s="37"/>
      <c r="CP578" s="37"/>
      <c r="CQ578" s="37"/>
      <c r="CR578" s="37"/>
      <c r="CS578" s="37"/>
      <c r="CT578" s="37"/>
      <c r="CU578" s="37"/>
      <c r="CV578" s="37"/>
      <c r="CW578" s="37"/>
      <c r="CX578" s="37"/>
      <c r="CY578" s="37"/>
      <c r="CZ578" s="37"/>
      <c r="DA578" s="37"/>
      <c r="DB578" s="37"/>
    </row>
    <row r="579" spans="23:106" ht="12.75" customHeight="1" x14ac:dyDescent="0.25"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  <c r="BM579" s="37"/>
      <c r="BN579" s="37"/>
      <c r="BO579" s="37"/>
      <c r="BP579" s="37"/>
      <c r="BQ579" s="37"/>
      <c r="BR579" s="37"/>
      <c r="BS579" s="37"/>
      <c r="BT579" s="37"/>
      <c r="BU579" s="37"/>
      <c r="BV579" s="37"/>
      <c r="BW579" s="37"/>
      <c r="BX579" s="37"/>
      <c r="BY579" s="37"/>
      <c r="BZ579" s="37"/>
      <c r="CA579" s="37"/>
      <c r="CB579" s="37"/>
      <c r="CC579" s="37"/>
      <c r="CD579" s="37"/>
      <c r="CE579" s="37"/>
      <c r="CF579" s="37"/>
      <c r="CG579" s="37"/>
      <c r="CH579" s="37"/>
      <c r="CI579" s="37"/>
      <c r="CJ579" s="37"/>
      <c r="CK579" s="37"/>
      <c r="CL579" s="37"/>
      <c r="CM579" s="37"/>
      <c r="CN579" s="37"/>
      <c r="CO579" s="37"/>
      <c r="CP579" s="37"/>
      <c r="CQ579" s="37"/>
      <c r="CR579" s="37"/>
      <c r="CS579" s="37"/>
      <c r="CT579" s="37"/>
      <c r="CU579" s="37"/>
      <c r="CV579" s="37"/>
      <c r="CW579" s="37"/>
      <c r="CX579" s="37"/>
      <c r="CY579" s="37"/>
      <c r="CZ579" s="37"/>
      <c r="DA579" s="37"/>
      <c r="DB579" s="37"/>
    </row>
    <row r="580" spans="23:106" ht="12.75" customHeight="1" x14ac:dyDescent="0.25"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  <c r="BI580" s="37"/>
      <c r="BJ580" s="37"/>
      <c r="BK580" s="37"/>
      <c r="BL580" s="37"/>
      <c r="BM580" s="37"/>
      <c r="BN580" s="37"/>
      <c r="BO580" s="37"/>
      <c r="BP580" s="37"/>
      <c r="BQ580" s="37"/>
      <c r="BR580" s="37"/>
      <c r="BS580" s="37"/>
      <c r="BT580" s="37"/>
      <c r="BU580" s="37"/>
      <c r="BV580" s="37"/>
      <c r="BW580" s="37"/>
      <c r="BX580" s="37"/>
      <c r="BY580" s="37"/>
      <c r="BZ580" s="37"/>
      <c r="CA580" s="37"/>
      <c r="CB580" s="37"/>
      <c r="CC580" s="37"/>
      <c r="CD580" s="37"/>
      <c r="CE580" s="37"/>
      <c r="CF580" s="37"/>
      <c r="CG580" s="37"/>
      <c r="CH580" s="37"/>
      <c r="CI580" s="37"/>
      <c r="CJ580" s="37"/>
      <c r="CK580" s="37"/>
      <c r="CL580" s="37"/>
      <c r="CM580" s="37"/>
      <c r="CN580" s="37"/>
      <c r="CO580" s="37"/>
      <c r="CP580" s="37"/>
      <c r="CQ580" s="37"/>
      <c r="CR580" s="37"/>
      <c r="CS580" s="37"/>
      <c r="CT580" s="37"/>
      <c r="CU580" s="37"/>
      <c r="CV580" s="37"/>
      <c r="CW580" s="37"/>
      <c r="CX580" s="37"/>
      <c r="CY580" s="37"/>
      <c r="CZ580" s="37"/>
      <c r="DA580" s="37"/>
      <c r="DB580" s="37"/>
    </row>
    <row r="581" spans="23:106" ht="12.75" customHeight="1" x14ac:dyDescent="0.25"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  <c r="BI581" s="37"/>
      <c r="BJ581" s="37"/>
      <c r="BK581" s="37"/>
      <c r="BL581" s="37"/>
      <c r="BM581" s="37"/>
      <c r="BN581" s="37"/>
      <c r="BO581" s="37"/>
      <c r="BP581" s="37"/>
      <c r="BQ581" s="37"/>
      <c r="BR581" s="37"/>
      <c r="BS581" s="37"/>
      <c r="BT581" s="37"/>
      <c r="BU581" s="37"/>
      <c r="BV581" s="37"/>
      <c r="BW581" s="37"/>
      <c r="BX581" s="37"/>
      <c r="BY581" s="37"/>
      <c r="BZ581" s="37"/>
      <c r="CA581" s="37"/>
      <c r="CB581" s="37"/>
      <c r="CC581" s="37"/>
      <c r="CD581" s="37"/>
      <c r="CE581" s="37"/>
      <c r="CF581" s="37"/>
      <c r="CG581" s="37"/>
      <c r="CH581" s="37"/>
      <c r="CI581" s="37"/>
      <c r="CJ581" s="37"/>
      <c r="CK581" s="37"/>
      <c r="CL581" s="37"/>
      <c r="CM581" s="37"/>
      <c r="CN581" s="37"/>
      <c r="CO581" s="37"/>
      <c r="CP581" s="37"/>
      <c r="CQ581" s="37"/>
      <c r="CR581" s="37"/>
      <c r="CS581" s="37"/>
      <c r="CT581" s="37"/>
      <c r="CU581" s="37"/>
      <c r="CV581" s="37"/>
      <c r="CW581" s="37"/>
      <c r="CX581" s="37"/>
      <c r="CY581" s="37"/>
      <c r="CZ581" s="37"/>
      <c r="DA581" s="37"/>
      <c r="DB581" s="37"/>
    </row>
    <row r="582" spans="23:106" ht="12.75" customHeight="1" x14ac:dyDescent="0.25"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  <c r="BJ582" s="37"/>
      <c r="BK582" s="37"/>
      <c r="BL582" s="37"/>
      <c r="BM582" s="37"/>
      <c r="BN582" s="37"/>
      <c r="BO582" s="37"/>
      <c r="BP582" s="37"/>
      <c r="BQ582" s="37"/>
      <c r="BR582" s="37"/>
      <c r="BS582" s="37"/>
      <c r="BT582" s="37"/>
      <c r="BU582" s="37"/>
      <c r="BV582" s="37"/>
      <c r="BW582" s="37"/>
      <c r="BX582" s="37"/>
      <c r="BY582" s="37"/>
      <c r="BZ582" s="37"/>
      <c r="CA582" s="37"/>
      <c r="CB582" s="37"/>
      <c r="CC582" s="37"/>
      <c r="CD582" s="37"/>
      <c r="CE582" s="37"/>
      <c r="CF582" s="37"/>
      <c r="CG582" s="37"/>
      <c r="CH582" s="37"/>
      <c r="CI582" s="37"/>
      <c r="CJ582" s="37"/>
      <c r="CK582" s="37"/>
      <c r="CL582" s="37"/>
      <c r="CM582" s="37"/>
      <c r="CN582" s="37"/>
      <c r="CO582" s="37"/>
      <c r="CP582" s="37"/>
      <c r="CQ582" s="37"/>
      <c r="CR582" s="37"/>
      <c r="CS582" s="37"/>
      <c r="CT582" s="37"/>
      <c r="CU582" s="37"/>
      <c r="CV582" s="37"/>
      <c r="CW582" s="37"/>
      <c r="CX582" s="37"/>
      <c r="CY582" s="37"/>
      <c r="CZ582" s="37"/>
      <c r="DA582" s="37"/>
      <c r="DB582" s="37"/>
    </row>
    <row r="583" spans="23:106" ht="12.75" customHeight="1" x14ac:dyDescent="0.25"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  <c r="BI583" s="37"/>
      <c r="BJ583" s="37"/>
      <c r="BK583" s="37"/>
      <c r="BL583" s="37"/>
      <c r="BM583" s="37"/>
      <c r="BN583" s="37"/>
      <c r="BO583" s="37"/>
      <c r="BP583" s="37"/>
      <c r="BQ583" s="37"/>
      <c r="BR583" s="37"/>
      <c r="BS583" s="37"/>
      <c r="BT583" s="37"/>
      <c r="BU583" s="37"/>
      <c r="BV583" s="37"/>
      <c r="BW583" s="37"/>
      <c r="BX583" s="37"/>
      <c r="BY583" s="37"/>
      <c r="BZ583" s="37"/>
      <c r="CA583" s="37"/>
      <c r="CB583" s="37"/>
      <c r="CC583" s="37"/>
      <c r="CD583" s="37"/>
      <c r="CE583" s="37"/>
      <c r="CF583" s="37"/>
      <c r="CG583" s="37"/>
      <c r="CH583" s="37"/>
      <c r="CI583" s="37"/>
      <c r="CJ583" s="37"/>
      <c r="CK583" s="37"/>
      <c r="CL583" s="37"/>
      <c r="CM583" s="37"/>
      <c r="CN583" s="37"/>
      <c r="CO583" s="37"/>
      <c r="CP583" s="37"/>
      <c r="CQ583" s="37"/>
      <c r="CR583" s="37"/>
      <c r="CS583" s="37"/>
      <c r="CT583" s="37"/>
      <c r="CU583" s="37"/>
      <c r="CV583" s="37"/>
      <c r="CW583" s="37"/>
      <c r="CX583" s="37"/>
      <c r="CY583" s="37"/>
      <c r="CZ583" s="37"/>
      <c r="DA583" s="37"/>
      <c r="DB583" s="37"/>
    </row>
    <row r="584" spans="23:106" ht="12.75" customHeight="1" x14ac:dyDescent="0.25"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  <c r="BI584" s="37"/>
      <c r="BJ584" s="37"/>
      <c r="BK584" s="37"/>
      <c r="BL584" s="37"/>
      <c r="BM584" s="37"/>
      <c r="BN584" s="37"/>
      <c r="BO584" s="37"/>
      <c r="BP584" s="37"/>
      <c r="BQ584" s="37"/>
      <c r="BR584" s="37"/>
      <c r="BS584" s="37"/>
      <c r="BT584" s="37"/>
      <c r="BU584" s="37"/>
      <c r="BV584" s="37"/>
      <c r="BW584" s="37"/>
      <c r="BX584" s="37"/>
      <c r="BY584" s="37"/>
      <c r="BZ584" s="37"/>
      <c r="CA584" s="37"/>
      <c r="CB584" s="37"/>
      <c r="CC584" s="37"/>
      <c r="CD584" s="37"/>
      <c r="CE584" s="37"/>
      <c r="CF584" s="37"/>
      <c r="CG584" s="37"/>
      <c r="CH584" s="37"/>
      <c r="CI584" s="37"/>
      <c r="CJ584" s="37"/>
      <c r="CK584" s="37"/>
      <c r="CL584" s="37"/>
      <c r="CM584" s="37"/>
      <c r="CN584" s="37"/>
      <c r="CO584" s="37"/>
      <c r="CP584" s="37"/>
      <c r="CQ584" s="37"/>
      <c r="CR584" s="37"/>
      <c r="CS584" s="37"/>
      <c r="CT584" s="37"/>
      <c r="CU584" s="37"/>
      <c r="CV584" s="37"/>
      <c r="CW584" s="37"/>
      <c r="CX584" s="37"/>
      <c r="CY584" s="37"/>
      <c r="CZ584" s="37"/>
      <c r="DA584" s="37"/>
      <c r="DB584" s="37"/>
    </row>
    <row r="585" spans="23:106" ht="12.75" customHeight="1" x14ac:dyDescent="0.25"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  <c r="BI585" s="37"/>
      <c r="BJ585" s="37"/>
      <c r="BK585" s="37"/>
      <c r="BL585" s="37"/>
      <c r="BM585" s="37"/>
      <c r="BN585" s="37"/>
      <c r="BO585" s="37"/>
      <c r="BP585" s="37"/>
      <c r="BQ585" s="37"/>
      <c r="BR585" s="37"/>
      <c r="BS585" s="37"/>
      <c r="BT585" s="37"/>
      <c r="BU585" s="37"/>
      <c r="BV585" s="37"/>
      <c r="BW585" s="37"/>
      <c r="BX585" s="37"/>
      <c r="BY585" s="37"/>
      <c r="BZ585" s="37"/>
      <c r="CA585" s="37"/>
      <c r="CB585" s="37"/>
      <c r="CC585" s="37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37"/>
      <c r="CR585" s="37"/>
      <c r="CS585" s="37"/>
      <c r="CT585" s="37"/>
      <c r="CU585" s="37"/>
      <c r="CV585" s="37"/>
      <c r="CW585" s="37"/>
      <c r="CX585" s="37"/>
      <c r="CY585" s="37"/>
      <c r="CZ585" s="37"/>
      <c r="DA585" s="37"/>
      <c r="DB585" s="37"/>
    </row>
    <row r="586" spans="23:106" ht="12.75" customHeight="1" x14ac:dyDescent="0.25"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  <c r="BI586" s="37"/>
      <c r="BJ586" s="37"/>
      <c r="BK586" s="37"/>
      <c r="BL586" s="37"/>
      <c r="BM586" s="37"/>
      <c r="BN586" s="37"/>
      <c r="BO586" s="37"/>
      <c r="BP586" s="37"/>
      <c r="BQ586" s="37"/>
      <c r="BR586" s="37"/>
      <c r="BS586" s="37"/>
      <c r="BT586" s="37"/>
      <c r="BU586" s="37"/>
      <c r="BV586" s="37"/>
      <c r="BW586" s="37"/>
      <c r="BX586" s="37"/>
      <c r="BY586" s="37"/>
      <c r="BZ586" s="37"/>
      <c r="CA586" s="37"/>
      <c r="CB586" s="37"/>
      <c r="CC586" s="37"/>
      <c r="CD586" s="37"/>
      <c r="CE586" s="37"/>
      <c r="CF586" s="37"/>
      <c r="CG586" s="37"/>
      <c r="CH586" s="37"/>
      <c r="CI586" s="37"/>
      <c r="CJ586" s="37"/>
      <c r="CK586" s="37"/>
      <c r="CL586" s="37"/>
      <c r="CM586" s="37"/>
      <c r="CN586" s="37"/>
      <c r="CO586" s="37"/>
      <c r="CP586" s="37"/>
      <c r="CQ586" s="37"/>
      <c r="CR586" s="37"/>
      <c r="CS586" s="37"/>
      <c r="CT586" s="37"/>
      <c r="CU586" s="37"/>
      <c r="CV586" s="37"/>
      <c r="CW586" s="37"/>
      <c r="CX586" s="37"/>
      <c r="CY586" s="37"/>
      <c r="CZ586" s="37"/>
      <c r="DA586" s="37"/>
      <c r="DB586" s="37"/>
    </row>
    <row r="587" spans="23:106" ht="12.75" customHeight="1" x14ac:dyDescent="0.25"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  <c r="BI587" s="37"/>
      <c r="BJ587" s="37"/>
      <c r="BK587" s="37"/>
      <c r="BL587" s="37"/>
      <c r="BM587" s="37"/>
      <c r="BN587" s="37"/>
      <c r="BO587" s="37"/>
      <c r="BP587" s="37"/>
      <c r="BQ587" s="37"/>
      <c r="BR587" s="37"/>
      <c r="BS587" s="37"/>
      <c r="BT587" s="37"/>
      <c r="BU587" s="37"/>
      <c r="BV587" s="37"/>
      <c r="BW587" s="37"/>
      <c r="BX587" s="37"/>
      <c r="BY587" s="37"/>
      <c r="BZ587" s="37"/>
      <c r="CA587" s="37"/>
      <c r="CB587" s="37"/>
      <c r="CC587" s="37"/>
      <c r="CD587" s="37"/>
      <c r="CE587" s="37"/>
      <c r="CF587" s="37"/>
      <c r="CG587" s="37"/>
      <c r="CH587" s="37"/>
      <c r="CI587" s="37"/>
      <c r="CJ587" s="37"/>
      <c r="CK587" s="37"/>
      <c r="CL587" s="37"/>
      <c r="CM587" s="37"/>
      <c r="CN587" s="37"/>
      <c r="CO587" s="37"/>
      <c r="CP587" s="37"/>
      <c r="CQ587" s="37"/>
      <c r="CR587" s="37"/>
      <c r="CS587" s="37"/>
      <c r="CT587" s="37"/>
      <c r="CU587" s="37"/>
      <c r="CV587" s="37"/>
      <c r="CW587" s="37"/>
      <c r="CX587" s="37"/>
      <c r="CY587" s="37"/>
      <c r="CZ587" s="37"/>
      <c r="DA587" s="37"/>
      <c r="DB587" s="37"/>
    </row>
    <row r="588" spans="23:106" ht="12.75" customHeight="1" x14ac:dyDescent="0.25"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  <c r="BI588" s="37"/>
      <c r="BJ588" s="37"/>
      <c r="BK588" s="37"/>
      <c r="BL588" s="37"/>
      <c r="BM588" s="37"/>
      <c r="BN588" s="37"/>
      <c r="BO588" s="37"/>
      <c r="BP588" s="37"/>
      <c r="BQ588" s="37"/>
      <c r="BR588" s="37"/>
      <c r="BS588" s="37"/>
      <c r="BT588" s="37"/>
      <c r="BU588" s="37"/>
      <c r="BV588" s="37"/>
      <c r="BW588" s="37"/>
      <c r="BX588" s="37"/>
      <c r="BY588" s="37"/>
      <c r="BZ588" s="37"/>
      <c r="CA588" s="37"/>
      <c r="CB588" s="37"/>
      <c r="CC588" s="37"/>
      <c r="CD588" s="37"/>
      <c r="CE588" s="37"/>
      <c r="CF588" s="37"/>
      <c r="CG588" s="37"/>
      <c r="CH588" s="37"/>
      <c r="CI588" s="37"/>
      <c r="CJ588" s="37"/>
      <c r="CK588" s="37"/>
      <c r="CL588" s="37"/>
      <c r="CM588" s="37"/>
      <c r="CN588" s="37"/>
      <c r="CO588" s="37"/>
      <c r="CP588" s="37"/>
      <c r="CQ588" s="37"/>
      <c r="CR588" s="37"/>
      <c r="CS588" s="37"/>
      <c r="CT588" s="37"/>
      <c r="CU588" s="37"/>
      <c r="CV588" s="37"/>
      <c r="CW588" s="37"/>
      <c r="CX588" s="37"/>
      <c r="CY588" s="37"/>
      <c r="CZ588" s="37"/>
      <c r="DA588" s="37"/>
      <c r="DB588" s="37"/>
    </row>
    <row r="589" spans="23:106" ht="12.75" customHeight="1" x14ac:dyDescent="0.25"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  <c r="BI589" s="37"/>
      <c r="BJ589" s="37"/>
      <c r="BK589" s="37"/>
      <c r="BL589" s="37"/>
      <c r="BM589" s="37"/>
      <c r="BN589" s="37"/>
      <c r="BO589" s="37"/>
      <c r="BP589" s="37"/>
      <c r="BQ589" s="37"/>
      <c r="BR589" s="37"/>
      <c r="BS589" s="37"/>
      <c r="BT589" s="37"/>
      <c r="BU589" s="37"/>
      <c r="BV589" s="37"/>
      <c r="BW589" s="37"/>
      <c r="BX589" s="37"/>
      <c r="BY589" s="37"/>
      <c r="BZ589" s="37"/>
      <c r="CA589" s="37"/>
      <c r="CB589" s="37"/>
      <c r="CC589" s="37"/>
      <c r="CD589" s="37"/>
      <c r="CE589" s="37"/>
      <c r="CF589" s="37"/>
      <c r="CG589" s="37"/>
      <c r="CH589" s="37"/>
      <c r="CI589" s="37"/>
      <c r="CJ589" s="37"/>
      <c r="CK589" s="37"/>
      <c r="CL589" s="37"/>
      <c r="CM589" s="37"/>
      <c r="CN589" s="37"/>
      <c r="CO589" s="37"/>
      <c r="CP589" s="37"/>
      <c r="CQ589" s="37"/>
      <c r="CR589" s="37"/>
      <c r="CS589" s="37"/>
      <c r="CT589" s="37"/>
      <c r="CU589" s="37"/>
      <c r="CV589" s="37"/>
      <c r="CW589" s="37"/>
      <c r="CX589" s="37"/>
      <c r="CY589" s="37"/>
      <c r="CZ589" s="37"/>
      <c r="DA589" s="37"/>
      <c r="DB589" s="37"/>
    </row>
    <row r="590" spans="23:106" ht="12.75" customHeight="1" x14ac:dyDescent="0.25"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  <c r="BI590" s="37"/>
      <c r="BJ590" s="37"/>
      <c r="BK590" s="37"/>
      <c r="BL590" s="37"/>
      <c r="BM590" s="37"/>
      <c r="BN590" s="37"/>
      <c r="BO590" s="37"/>
      <c r="BP590" s="37"/>
      <c r="BQ590" s="37"/>
      <c r="BR590" s="37"/>
      <c r="BS590" s="37"/>
      <c r="BT590" s="37"/>
      <c r="BU590" s="37"/>
      <c r="BV590" s="37"/>
      <c r="BW590" s="37"/>
      <c r="BX590" s="37"/>
      <c r="BY590" s="37"/>
      <c r="BZ590" s="37"/>
      <c r="CA590" s="37"/>
      <c r="CB590" s="37"/>
      <c r="CC590" s="37"/>
      <c r="CD590" s="37"/>
      <c r="CE590" s="37"/>
      <c r="CF590" s="37"/>
      <c r="CG590" s="37"/>
      <c r="CH590" s="37"/>
      <c r="CI590" s="37"/>
      <c r="CJ590" s="37"/>
      <c r="CK590" s="37"/>
      <c r="CL590" s="37"/>
      <c r="CM590" s="37"/>
      <c r="CN590" s="37"/>
      <c r="CO590" s="37"/>
      <c r="CP590" s="37"/>
      <c r="CQ590" s="37"/>
      <c r="CR590" s="37"/>
      <c r="CS590" s="37"/>
      <c r="CT590" s="37"/>
      <c r="CU590" s="37"/>
      <c r="CV590" s="37"/>
      <c r="CW590" s="37"/>
      <c r="CX590" s="37"/>
      <c r="CY590" s="37"/>
      <c r="CZ590" s="37"/>
      <c r="DA590" s="37"/>
      <c r="DB590" s="37"/>
    </row>
    <row r="591" spans="23:106" ht="12.75" customHeight="1" x14ac:dyDescent="0.25"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  <c r="BM591" s="37"/>
      <c r="BN591" s="37"/>
      <c r="BO591" s="37"/>
      <c r="BP591" s="37"/>
      <c r="BQ591" s="37"/>
      <c r="BR591" s="37"/>
      <c r="BS591" s="37"/>
      <c r="BT591" s="37"/>
      <c r="BU591" s="37"/>
      <c r="BV591" s="37"/>
      <c r="BW591" s="37"/>
      <c r="BX591" s="37"/>
      <c r="BY591" s="37"/>
      <c r="BZ591" s="37"/>
      <c r="CA591" s="37"/>
      <c r="CB591" s="37"/>
      <c r="CC591" s="37"/>
      <c r="CD591" s="37"/>
      <c r="CE591" s="37"/>
      <c r="CF591" s="37"/>
      <c r="CG591" s="37"/>
      <c r="CH591" s="37"/>
      <c r="CI591" s="37"/>
      <c r="CJ591" s="37"/>
      <c r="CK591" s="37"/>
      <c r="CL591" s="37"/>
      <c r="CM591" s="37"/>
      <c r="CN591" s="37"/>
      <c r="CO591" s="37"/>
      <c r="CP591" s="37"/>
      <c r="CQ591" s="37"/>
      <c r="CR591" s="37"/>
      <c r="CS591" s="37"/>
      <c r="CT591" s="37"/>
      <c r="CU591" s="37"/>
      <c r="CV591" s="37"/>
      <c r="CW591" s="37"/>
      <c r="CX591" s="37"/>
      <c r="CY591" s="37"/>
      <c r="CZ591" s="37"/>
      <c r="DA591" s="37"/>
      <c r="DB591" s="37"/>
    </row>
    <row r="592" spans="23:106" ht="12.75" customHeight="1" x14ac:dyDescent="0.25"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  <c r="BM592" s="37"/>
      <c r="BN592" s="37"/>
      <c r="BO592" s="37"/>
      <c r="BP592" s="37"/>
      <c r="BQ592" s="37"/>
      <c r="BR592" s="37"/>
      <c r="BS592" s="37"/>
      <c r="BT592" s="37"/>
      <c r="BU592" s="37"/>
      <c r="BV592" s="37"/>
      <c r="BW592" s="37"/>
      <c r="BX592" s="37"/>
      <c r="BY592" s="37"/>
      <c r="BZ592" s="37"/>
      <c r="CA592" s="37"/>
      <c r="CB592" s="37"/>
      <c r="CC592" s="37"/>
      <c r="CD592" s="37"/>
      <c r="CE592" s="37"/>
      <c r="CF592" s="37"/>
      <c r="CG592" s="37"/>
      <c r="CH592" s="37"/>
      <c r="CI592" s="37"/>
      <c r="CJ592" s="37"/>
      <c r="CK592" s="37"/>
      <c r="CL592" s="37"/>
      <c r="CM592" s="37"/>
      <c r="CN592" s="37"/>
      <c r="CO592" s="37"/>
      <c r="CP592" s="37"/>
      <c r="CQ592" s="37"/>
      <c r="CR592" s="37"/>
      <c r="CS592" s="37"/>
      <c r="CT592" s="37"/>
      <c r="CU592" s="37"/>
      <c r="CV592" s="37"/>
      <c r="CW592" s="37"/>
      <c r="CX592" s="37"/>
      <c r="CY592" s="37"/>
      <c r="CZ592" s="37"/>
      <c r="DA592" s="37"/>
      <c r="DB592" s="37"/>
    </row>
    <row r="593" spans="23:106" ht="12.75" customHeight="1" x14ac:dyDescent="0.25"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  <c r="BM593" s="37"/>
      <c r="BN593" s="37"/>
      <c r="BO593" s="37"/>
      <c r="BP593" s="37"/>
      <c r="BQ593" s="37"/>
      <c r="BR593" s="37"/>
      <c r="BS593" s="37"/>
      <c r="BT593" s="37"/>
      <c r="BU593" s="37"/>
      <c r="BV593" s="37"/>
      <c r="BW593" s="37"/>
      <c r="BX593" s="37"/>
      <c r="BY593" s="37"/>
      <c r="BZ593" s="37"/>
      <c r="CA593" s="37"/>
      <c r="CB593" s="37"/>
      <c r="CC593" s="37"/>
      <c r="CD593" s="37"/>
      <c r="CE593" s="37"/>
      <c r="CF593" s="37"/>
      <c r="CG593" s="37"/>
      <c r="CH593" s="37"/>
      <c r="CI593" s="37"/>
      <c r="CJ593" s="37"/>
      <c r="CK593" s="37"/>
      <c r="CL593" s="37"/>
      <c r="CM593" s="37"/>
      <c r="CN593" s="37"/>
      <c r="CO593" s="37"/>
      <c r="CP593" s="37"/>
      <c r="CQ593" s="37"/>
      <c r="CR593" s="37"/>
      <c r="CS593" s="37"/>
      <c r="CT593" s="37"/>
      <c r="CU593" s="37"/>
      <c r="CV593" s="37"/>
      <c r="CW593" s="37"/>
      <c r="CX593" s="37"/>
      <c r="CY593" s="37"/>
      <c r="CZ593" s="37"/>
      <c r="DA593" s="37"/>
      <c r="DB593" s="37"/>
    </row>
    <row r="594" spans="23:106" ht="12.75" customHeight="1" x14ac:dyDescent="0.25"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  <c r="BM594" s="37"/>
      <c r="BN594" s="37"/>
      <c r="BO594" s="37"/>
      <c r="BP594" s="37"/>
      <c r="BQ594" s="37"/>
      <c r="BR594" s="37"/>
      <c r="BS594" s="37"/>
      <c r="BT594" s="37"/>
      <c r="BU594" s="37"/>
      <c r="BV594" s="37"/>
      <c r="BW594" s="37"/>
      <c r="BX594" s="37"/>
      <c r="BY594" s="37"/>
      <c r="BZ594" s="37"/>
      <c r="CA594" s="37"/>
      <c r="CB594" s="37"/>
      <c r="CC594" s="37"/>
      <c r="CD594" s="37"/>
      <c r="CE594" s="37"/>
      <c r="CF594" s="37"/>
      <c r="CG594" s="37"/>
      <c r="CH594" s="37"/>
      <c r="CI594" s="37"/>
      <c r="CJ594" s="37"/>
      <c r="CK594" s="37"/>
      <c r="CL594" s="37"/>
      <c r="CM594" s="37"/>
      <c r="CN594" s="37"/>
      <c r="CO594" s="37"/>
      <c r="CP594" s="37"/>
      <c r="CQ594" s="37"/>
      <c r="CR594" s="37"/>
      <c r="CS594" s="37"/>
      <c r="CT594" s="37"/>
      <c r="CU594" s="37"/>
      <c r="CV594" s="37"/>
      <c r="CW594" s="37"/>
      <c r="CX594" s="37"/>
      <c r="CY594" s="37"/>
      <c r="CZ594" s="37"/>
      <c r="DA594" s="37"/>
      <c r="DB594" s="37"/>
    </row>
    <row r="595" spans="23:106" ht="12.75" customHeight="1" x14ac:dyDescent="0.25"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  <c r="BM595" s="37"/>
      <c r="BN595" s="37"/>
      <c r="BO595" s="37"/>
      <c r="BP595" s="37"/>
      <c r="BQ595" s="37"/>
      <c r="BR595" s="37"/>
      <c r="BS595" s="37"/>
      <c r="BT595" s="37"/>
      <c r="BU595" s="37"/>
      <c r="BV595" s="37"/>
      <c r="BW595" s="37"/>
      <c r="BX595" s="37"/>
      <c r="BY595" s="37"/>
      <c r="BZ595" s="37"/>
      <c r="CA595" s="37"/>
      <c r="CB595" s="37"/>
      <c r="CC595" s="37"/>
      <c r="CD595" s="37"/>
      <c r="CE595" s="37"/>
      <c r="CF595" s="37"/>
      <c r="CG595" s="37"/>
      <c r="CH595" s="37"/>
      <c r="CI595" s="37"/>
      <c r="CJ595" s="37"/>
      <c r="CK595" s="37"/>
      <c r="CL595" s="37"/>
      <c r="CM595" s="37"/>
      <c r="CN595" s="37"/>
      <c r="CO595" s="37"/>
      <c r="CP595" s="37"/>
      <c r="CQ595" s="37"/>
      <c r="CR595" s="37"/>
      <c r="CS595" s="37"/>
      <c r="CT595" s="37"/>
      <c r="CU595" s="37"/>
      <c r="CV595" s="37"/>
      <c r="CW595" s="37"/>
      <c r="CX595" s="37"/>
      <c r="CY595" s="37"/>
      <c r="CZ595" s="37"/>
      <c r="DA595" s="37"/>
      <c r="DB595" s="37"/>
    </row>
    <row r="596" spans="23:106" ht="12.75" customHeight="1" x14ac:dyDescent="0.25"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  <c r="BM596" s="37"/>
      <c r="BN596" s="37"/>
      <c r="BO596" s="37"/>
      <c r="BP596" s="37"/>
      <c r="BQ596" s="37"/>
      <c r="BR596" s="37"/>
      <c r="BS596" s="37"/>
      <c r="BT596" s="37"/>
      <c r="BU596" s="37"/>
      <c r="BV596" s="37"/>
      <c r="BW596" s="37"/>
      <c r="BX596" s="37"/>
      <c r="BY596" s="37"/>
      <c r="BZ596" s="37"/>
      <c r="CA596" s="37"/>
      <c r="CB596" s="37"/>
      <c r="CC596" s="37"/>
      <c r="CD596" s="37"/>
      <c r="CE596" s="37"/>
      <c r="CF596" s="37"/>
      <c r="CG596" s="37"/>
      <c r="CH596" s="37"/>
      <c r="CI596" s="37"/>
      <c r="CJ596" s="37"/>
      <c r="CK596" s="37"/>
      <c r="CL596" s="37"/>
      <c r="CM596" s="37"/>
      <c r="CN596" s="37"/>
      <c r="CO596" s="37"/>
      <c r="CP596" s="37"/>
      <c r="CQ596" s="37"/>
      <c r="CR596" s="37"/>
      <c r="CS596" s="37"/>
      <c r="CT596" s="37"/>
      <c r="CU596" s="37"/>
      <c r="CV596" s="37"/>
      <c r="CW596" s="37"/>
      <c r="CX596" s="37"/>
      <c r="CY596" s="37"/>
      <c r="CZ596" s="37"/>
      <c r="DA596" s="37"/>
      <c r="DB596" s="37"/>
    </row>
    <row r="597" spans="23:106" ht="12.75" customHeight="1" x14ac:dyDescent="0.25"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  <c r="BI597" s="37"/>
      <c r="BJ597" s="37"/>
      <c r="BK597" s="37"/>
      <c r="BL597" s="37"/>
      <c r="BM597" s="37"/>
      <c r="BN597" s="37"/>
      <c r="BO597" s="37"/>
      <c r="BP597" s="37"/>
      <c r="BQ597" s="37"/>
      <c r="BR597" s="37"/>
      <c r="BS597" s="37"/>
      <c r="BT597" s="37"/>
      <c r="BU597" s="37"/>
      <c r="BV597" s="37"/>
      <c r="BW597" s="37"/>
      <c r="BX597" s="37"/>
      <c r="BY597" s="37"/>
      <c r="BZ597" s="37"/>
      <c r="CA597" s="37"/>
      <c r="CB597" s="37"/>
      <c r="CC597" s="37"/>
      <c r="CD597" s="37"/>
      <c r="CE597" s="37"/>
      <c r="CF597" s="37"/>
      <c r="CG597" s="37"/>
      <c r="CH597" s="37"/>
      <c r="CI597" s="37"/>
      <c r="CJ597" s="37"/>
      <c r="CK597" s="37"/>
      <c r="CL597" s="37"/>
      <c r="CM597" s="37"/>
      <c r="CN597" s="37"/>
      <c r="CO597" s="37"/>
      <c r="CP597" s="37"/>
      <c r="CQ597" s="37"/>
      <c r="CR597" s="37"/>
      <c r="CS597" s="37"/>
      <c r="CT597" s="37"/>
      <c r="CU597" s="37"/>
      <c r="CV597" s="37"/>
      <c r="CW597" s="37"/>
      <c r="CX597" s="37"/>
      <c r="CY597" s="37"/>
      <c r="CZ597" s="37"/>
      <c r="DA597" s="37"/>
      <c r="DB597" s="37"/>
    </row>
    <row r="598" spans="23:106" ht="12.75" customHeight="1" x14ac:dyDescent="0.25"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  <c r="BI598" s="37"/>
      <c r="BJ598" s="37"/>
      <c r="BK598" s="37"/>
      <c r="BL598" s="37"/>
      <c r="BM598" s="37"/>
      <c r="BN598" s="37"/>
      <c r="BO598" s="37"/>
      <c r="BP598" s="37"/>
      <c r="BQ598" s="37"/>
      <c r="BR598" s="37"/>
      <c r="BS598" s="37"/>
      <c r="BT598" s="37"/>
      <c r="BU598" s="37"/>
      <c r="BV598" s="37"/>
      <c r="BW598" s="37"/>
      <c r="BX598" s="37"/>
      <c r="BY598" s="37"/>
      <c r="BZ598" s="37"/>
      <c r="CA598" s="37"/>
      <c r="CB598" s="37"/>
      <c r="CC598" s="37"/>
      <c r="CD598" s="37"/>
      <c r="CE598" s="37"/>
      <c r="CF598" s="37"/>
      <c r="CG598" s="37"/>
      <c r="CH598" s="37"/>
      <c r="CI598" s="37"/>
      <c r="CJ598" s="37"/>
      <c r="CK598" s="37"/>
      <c r="CL598" s="37"/>
      <c r="CM598" s="37"/>
      <c r="CN598" s="37"/>
      <c r="CO598" s="37"/>
      <c r="CP598" s="37"/>
      <c r="CQ598" s="37"/>
      <c r="CR598" s="37"/>
      <c r="CS598" s="37"/>
      <c r="CT598" s="37"/>
      <c r="CU598" s="37"/>
      <c r="CV598" s="37"/>
      <c r="CW598" s="37"/>
      <c r="CX598" s="37"/>
      <c r="CY598" s="37"/>
      <c r="CZ598" s="37"/>
      <c r="DA598" s="37"/>
      <c r="DB598" s="37"/>
    </row>
    <row r="599" spans="23:106" ht="12.75" customHeight="1" x14ac:dyDescent="0.25"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  <c r="BI599" s="37"/>
      <c r="BJ599" s="37"/>
      <c r="BK599" s="37"/>
      <c r="BL599" s="37"/>
      <c r="BM599" s="37"/>
      <c r="BN599" s="37"/>
      <c r="BO599" s="37"/>
      <c r="BP599" s="37"/>
      <c r="BQ599" s="37"/>
      <c r="BR599" s="37"/>
      <c r="BS599" s="37"/>
      <c r="BT599" s="37"/>
      <c r="BU599" s="37"/>
      <c r="BV599" s="37"/>
      <c r="BW599" s="37"/>
      <c r="BX599" s="37"/>
      <c r="BY599" s="37"/>
      <c r="BZ599" s="37"/>
      <c r="CA599" s="37"/>
      <c r="CB599" s="37"/>
      <c r="CC599" s="37"/>
      <c r="CD599" s="37"/>
      <c r="CE599" s="37"/>
      <c r="CF599" s="37"/>
      <c r="CG599" s="37"/>
      <c r="CH599" s="37"/>
      <c r="CI599" s="37"/>
      <c r="CJ599" s="37"/>
      <c r="CK599" s="37"/>
      <c r="CL599" s="37"/>
      <c r="CM599" s="37"/>
      <c r="CN599" s="37"/>
      <c r="CO599" s="37"/>
      <c r="CP599" s="37"/>
      <c r="CQ599" s="37"/>
      <c r="CR599" s="37"/>
      <c r="CS599" s="37"/>
      <c r="CT599" s="37"/>
      <c r="CU599" s="37"/>
      <c r="CV599" s="37"/>
      <c r="CW599" s="37"/>
      <c r="CX599" s="37"/>
      <c r="CY599" s="37"/>
      <c r="CZ599" s="37"/>
      <c r="DA599" s="37"/>
      <c r="DB599" s="37"/>
    </row>
    <row r="600" spans="23:106" ht="12.75" customHeight="1" x14ac:dyDescent="0.25"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  <c r="BI600" s="37"/>
      <c r="BJ600" s="37"/>
      <c r="BK600" s="37"/>
      <c r="BL600" s="37"/>
      <c r="BM600" s="37"/>
      <c r="BN600" s="37"/>
      <c r="BO600" s="37"/>
      <c r="BP600" s="37"/>
      <c r="BQ600" s="37"/>
      <c r="BR600" s="37"/>
      <c r="BS600" s="37"/>
      <c r="BT600" s="37"/>
      <c r="BU600" s="37"/>
      <c r="BV600" s="37"/>
      <c r="BW600" s="37"/>
      <c r="BX600" s="37"/>
      <c r="BY600" s="37"/>
      <c r="BZ600" s="37"/>
      <c r="CA600" s="37"/>
      <c r="CB600" s="37"/>
      <c r="CC600" s="37"/>
      <c r="CD600" s="37"/>
      <c r="CE600" s="37"/>
      <c r="CF600" s="37"/>
      <c r="CG600" s="37"/>
      <c r="CH600" s="37"/>
      <c r="CI600" s="37"/>
      <c r="CJ600" s="37"/>
      <c r="CK600" s="37"/>
      <c r="CL600" s="37"/>
      <c r="CM600" s="37"/>
      <c r="CN600" s="37"/>
      <c r="CO600" s="37"/>
      <c r="CP600" s="37"/>
      <c r="CQ600" s="37"/>
      <c r="CR600" s="37"/>
      <c r="CS600" s="37"/>
      <c r="CT600" s="37"/>
      <c r="CU600" s="37"/>
      <c r="CV600" s="37"/>
      <c r="CW600" s="37"/>
      <c r="CX600" s="37"/>
      <c r="CY600" s="37"/>
      <c r="CZ600" s="37"/>
      <c r="DA600" s="37"/>
      <c r="DB600" s="37"/>
    </row>
    <row r="601" spans="23:106" ht="12.75" customHeight="1" x14ac:dyDescent="0.25"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37"/>
      <c r="BI601" s="37"/>
      <c r="BJ601" s="37"/>
      <c r="BK601" s="37"/>
      <c r="BL601" s="37"/>
      <c r="BM601" s="37"/>
      <c r="BN601" s="37"/>
      <c r="BO601" s="37"/>
      <c r="BP601" s="37"/>
      <c r="BQ601" s="37"/>
      <c r="BR601" s="37"/>
      <c r="BS601" s="37"/>
      <c r="BT601" s="37"/>
      <c r="BU601" s="37"/>
      <c r="BV601" s="37"/>
      <c r="BW601" s="37"/>
      <c r="BX601" s="37"/>
      <c r="BY601" s="37"/>
      <c r="BZ601" s="37"/>
      <c r="CA601" s="37"/>
      <c r="CB601" s="37"/>
      <c r="CC601" s="37"/>
      <c r="CD601" s="37"/>
      <c r="CE601" s="37"/>
      <c r="CF601" s="37"/>
      <c r="CG601" s="37"/>
      <c r="CH601" s="37"/>
      <c r="CI601" s="37"/>
      <c r="CJ601" s="37"/>
      <c r="CK601" s="37"/>
      <c r="CL601" s="37"/>
      <c r="CM601" s="37"/>
      <c r="CN601" s="37"/>
      <c r="CO601" s="37"/>
      <c r="CP601" s="37"/>
      <c r="CQ601" s="37"/>
      <c r="CR601" s="37"/>
      <c r="CS601" s="37"/>
      <c r="CT601" s="37"/>
      <c r="CU601" s="37"/>
      <c r="CV601" s="37"/>
      <c r="CW601" s="37"/>
      <c r="CX601" s="37"/>
      <c r="CY601" s="37"/>
      <c r="CZ601" s="37"/>
      <c r="DA601" s="37"/>
      <c r="DB601" s="37"/>
    </row>
    <row r="602" spans="23:106" ht="12.75" customHeight="1" x14ac:dyDescent="0.25"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  <c r="BI602" s="37"/>
      <c r="BJ602" s="37"/>
      <c r="BK602" s="37"/>
      <c r="BL602" s="37"/>
      <c r="BM602" s="37"/>
      <c r="BN602" s="37"/>
      <c r="BO602" s="37"/>
      <c r="BP602" s="37"/>
      <c r="BQ602" s="37"/>
      <c r="BR602" s="37"/>
      <c r="BS602" s="37"/>
      <c r="BT602" s="37"/>
      <c r="BU602" s="37"/>
      <c r="BV602" s="37"/>
      <c r="BW602" s="37"/>
      <c r="BX602" s="37"/>
      <c r="BY602" s="37"/>
      <c r="BZ602" s="37"/>
      <c r="CA602" s="37"/>
      <c r="CB602" s="37"/>
      <c r="CC602" s="37"/>
      <c r="CD602" s="37"/>
      <c r="CE602" s="37"/>
      <c r="CF602" s="37"/>
      <c r="CG602" s="37"/>
      <c r="CH602" s="37"/>
      <c r="CI602" s="37"/>
      <c r="CJ602" s="37"/>
      <c r="CK602" s="37"/>
      <c r="CL602" s="37"/>
      <c r="CM602" s="37"/>
      <c r="CN602" s="37"/>
      <c r="CO602" s="37"/>
      <c r="CP602" s="37"/>
      <c r="CQ602" s="37"/>
      <c r="CR602" s="37"/>
      <c r="CS602" s="37"/>
      <c r="CT602" s="37"/>
      <c r="CU602" s="37"/>
      <c r="CV602" s="37"/>
      <c r="CW602" s="37"/>
      <c r="CX602" s="37"/>
      <c r="CY602" s="37"/>
      <c r="CZ602" s="37"/>
      <c r="DA602" s="37"/>
      <c r="DB602" s="37"/>
    </row>
    <row r="603" spans="23:106" ht="12.75" customHeight="1" x14ac:dyDescent="0.25"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  <c r="BM603" s="37"/>
      <c r="BN603" s="37"/>
      <c r="BO603" s="37"/>
      <c r="BP603" s="37"/>
      <c r="BQ603" s="37"/>
      <c r="BR603" s="37"/>
      <c r="BS603" s="37"/>
      <c r="BT603" s="37"/>
      <c r="BU603" s="37"/>
      <c r="BV603" s="37"/>
      <c r="BW603" s="37"/>
      <c r="BX603" s="37"/>
      <c r="BY603" s="37"/>
      <c r="BZ603" s="37"/>
      <c r="CA603" s="37"/>
      <c r="CB603" s="37"/>
      <c r="CC603" s="37"/>
      <c r="CD603" s="37"/>
      <c r="CE603" s="37"/>
      <c r="CF603" s="37"/>
      <c r="CG603" s="37"/>
      <c r="CH603" s="37"/>
      <c r="CI603" s="37"/>
      <c r="CJ603" s="37"/>
      <c r="CK603" s="37"/>
      <c r="CL603" s="37"/>
      <c r="CM603" s="37"/>
      <c r="CN603" s="37"/>
      <c r="CO603" s="37"/>
      <c r="CP603" s="37"/>
      <c r="CQ603" s="37"/>
      <c r="CR603" s="37"/>
      <c r="CS603" s="37"/>
      <c r="CT603" s="37"/>
      <c r="CU603" s="37"/>
      <c r="CV603" s="37"/>
      <c r="CW603" s="37"/>
      <c r="CX603" s="37"/>
      <c r="CY603" s="37"/>
      <c r="CZ603" s="37"/>
      <c r="DA603" s="37"/>
      <c r="DB603" s="37"/>
    </row>
    <row r="604" spans="23:106" ht="12.75" customHeight="1" x14ac:dyDescent="0.25"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  <c r="BM604" s="37"/>
      <c r="BN604" s="37"/>
      <c r="BO604" s="37"/>
      <c r="BP604" s="37"/>
      <c r="BQ604" s="37"/>
      <c r="BR604" s="37"/>
      <c r="BS604" s="37"/>
      <c r="BT604" s="37"/>
      <c r="BU604" s="37"/>
      <c r="BV604" s="37"/>
      <c r="BW604" s="37"/>
      <c r="BX604" s="37"/>
      <c r="BY604" s="37"/>
      <c r="BZ604" s="37"/>
      <c r="CA604" s="37"/>
      <c r="CB604" s="37"/>
      <c r="CC604" s="37"/>
      <c r="CD604" s="37"/>
      <c r="CE604" s="37"/>
      <c r="CF604" s="37"/>
      <c r="CG604" s="37"/>
      <c r="CH604" s="37"/>
      <c r="CI604" s="37"/>
      <c r="CJ604" s="37"/>
      <c r="CK604" s="37"/>
      <c r="CL604" s="37"/>
      <c r="CM604" s="37"/>
      <c r="CN604" s="37"/>
      <c r="CO604" s="37"/>
      <c r="CP604" s="37"/>
      <c r="CQ604" s="37"/>
      <c r="CR604" s="37"/>
      <c r="CS604" s="37"/>
      <c r="CT604" s="37"/>
      <c r="CU604" s="37"/>
      <c r="CV604" s="37"/>
      <c r="CW604" s="37"/>
      <c r="CX604" s="37"/>
      <c r="CY604" s="37"/>
      <c r="CZ604" s="37"/>
      <c r="DA604" s="37"/>
      <c r="DB604" s="37"/>
    </row>
    <row r="605" spans="23:106" ht="12.75" customHeight="1" x14ac:dyDescent="0.25"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  <c r="BM605" s="37"/>
      <c r="BN605" s="37"/>
      <c r="BO605" s="37"/>
      <c r="BP605" s="37"/>
      <c r="BQ605" s="37"/>
      <c r="BR605" s="37"/>
      <c r="BS605" s="37"/>
      <c r="BT605" s="37"/>
      <c r="BU605" s="37"/>
      <c r="BV605" s="37"/>
      <c r="BW605" s="37"/>
      <c r="BX605" s="37"/>
      <c r="BY605" s="37"/>
      <c r="BZ605" s="37"/>
      <c r="CA605" s="37"/>
      <c r="CB605" s="37"/>
      <c r="CC605" s="37"/>
      <c r="CD605" s="37"/>
      <c r="CE605" s="37"/>
      <c r="CF605" s="37"/>
      <c r="CG605" s="37"/>
      <c r="CH605" s="37"/>
      <c r="CI605" s="37"/>
      <c r="CJ605" s="37"/>
      <c r="CK605" s="37"/>
      <c r="CL605" s="37"/>
      <c r="CM605" s="37"/>
      <c r="CN605" s="37"/>
      <c r="CO605" s="37"/>
      <c r="CP605" s="37"/>
      <c r="CQ605" s="37"/>
      <c r="CR605" s="37"/>
      <c r="CS605" s="37"/>
      <c r="CT605" s="37"/>
      <c r="CU605" s="37"/>
      <c r="CV605" s="37"/>
      <c r="CW605" s="37"/>
      <c r="CX605" s="37"/>
      <c r="CY605" s="37"/>
      <c r="CZ605" s="37"/>
      <c r="DA605" s="37"/>
      <c r="DB605" s="37"/>
    </row>
    <row r="606" spans="23:106" ht="12.75" customHeight="1" x14ac:dyDescent="0.25"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  <c r="BM606" s="37"/>
      <c r="BN606" s="37"/>
      <c r="BO606" s="37"/>
      <c r="BP606" s="37"/>
      <c r="BQ606" s="37"/>
      <c r="BR606" s="37"/>
      <c r="BS606" s="37"/>
      <c r="BT606" s="37"/>
      <c r="BU606" s="37"/>
      <c r="BV606" s="37"/>
      <c r="BW606" s="37"/>
      <c r="BX606" s="37"/>
      <c r="BY606" s="37"/>
      <c r="BZ606" s="37"/>
      <c r="CA606" s="37"/>
      <c r="CB606" s="37"/>
      <c r="CC606" s="37"/>
      <c r="CD606" s="37"/>
      <c r="CE606" s="37"/>
      <c r="CF606" s="37"/>
      <c r="CG606" s="37"/>
      <c r="CH606" s="37"/>
      <c r="CI606" s="37"/>
      <c r="CJ606" s="37"/>
      <c r="CK606" s="37"/>
      <c r="CL606" s="37"/>
      <c r="CM606" s="37"/>
      <c r="CN606" s="37"/>
      <c r="CO606" s="37"/>
      <c r="CP606" s="37"/>
      <c r="CQ606" s="37"/>
      <c r="CR606" s="37"/>
      <c r="CS606" s="37"/>
      <c r="CT606" s="37"/>
      <c r="CU606" s="37"/>
      <c r="CV606" s="37"/>
      <c r="CW606" s="37"/>
      <c r="CX606" s="37"/>
      <c r="CY606" s="37"/>
      <c r="CZ606" s="37"/>
      <c r="DA606" s="37"/>
      <c r="DB606" s="37"/>
    </row>
    <row r="607" spans="23:106" ht="12.75" customHeight="1" x14ac:dyDescent="0.25"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  <c r="BM607" s="37"/>
      <c r="BN607" s="37"/>
      <c r="BO607" s="37"/>
      <c r="BP607" s="37"/>
      <c r="BQ607" s="37"/>
      <c r="BR607" s="37"/>
      <c r="BS607" s="37"/>
      <c r="BT607" s="37"/>
      <c r="BU607" s="37"/>
      <c r="BV607" s="37"/>
      <c r="BW607" s="37"/>
      <c r="BX607" s="37"/>
      <c r="BY607" s="37"/>
      <c r="BZ607" s="37"/>
      <c r="CA607" s="37"/>
      <c r="CB607" s="37"/>
      <c r="CC607" s="37"/>
      <c r="CD607" s="37"/>
      <c r="CE607" s="37"/>
      <c r="CF607" s="37"/>
      <c r="CG607" s="37"/>
      <c r="CH607" s="37"/>
      <c r="CI607" s="37"/>
      <c r="CJ607" s="37"/>
      <c r="CK607" s="37"/>
      <c r="CL607" s="37"/>
      <c r="CM607" s="37"/>
      <c r="CN607" s="37"/>
      <c r="CO607" s="37"/>
      <c r="CP607" s="37"/>
      <c r="CQ607" s="37"/>
      <c r="CR607" s="37"/>
      <c r="CS607" s="37"/>
      <c r="CT607" s="37"/>
      <c r="CU607" s="37"/>
      <c r="CV607" s="37"/>
      <c r="CW607" s="37"/>
      <c r="CX607" s="37"/>
      <c r="CY607" s="37"/>
      <c r="CZ607" s="37"/>
      <c r="DA607" s="37"/>
      <c r="DB607" s="37"/>
    </row>
    <row r="608" spans="23:106" ht="12.75" customHeight="1" x14ac:dyDescent="0.25"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37"/>
      <c r="BO608" s="37"/>
      <c r="BP608" s="37"/>
      <c r="BQ608" s="37"/>
      <c r="BR608" s="37"/>
      <c r="BS608" s="37"/>
      <c r="BT608" s="37"/>
      <c r="BU608" s="37"/>
      <c r="BV608" s="37"/>
      <c r="BW608" s="37"/>
      <c r="BX608" s="37"/>
      <c r="BY608" s="37"/>
      <c r="BZ608" s="37"/>
      <c r="CA608" s="37"/>
      <c r="CB608" s="37"/>
      <c r="CC608" s="37"/>
      <c r="CD608" s="37"/>
      <c r="CE608" s="37"/>
      <c r="CF608" s="37"/>
      <c r="CG608" s="37"/>
      <c r="CH608" s="37"/>
      <c r="CI608" s="37"/>
      <c r="CJ608" s="37"/>
      <c r="CK608" s="37"/>
      <c r="CL608" s="37"/>
      <c r="CM608" s="37"/>
      <c r="CN608" s="37"/>
      <c r="CO608" s="37"/>
      <c r="CP608" s="37"/>
      <c r="CQ608" s="37"/>
      <c r="CR608" s="37"/>
      <c r="CS608" s="37"/>
      <c r="CT608" s="37"/>
      <c r="CU608" s="37"/>
      <c r="CV608" s="37"/>
      <c r="CW608" s="37"/>
      <c r="CX608" s="37"/>
      <c r="CY608" s="37"/>
      <c r="CZ608" s="37"/>
      <c r="DA608" s="37"/>
      <c r="DB608" s="37"/>
    </row>
    <row r="609" spans="23:106" ht="12.75" customHeight="1" x14ac:dyDescent="0.25"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37"/>
      <c r="BO609" s="37"/>
      <c r="BP609" s="37"/>
      <c r="BQ609" s="37"/>
      <c r="BR609" s="37"/>
      <c r="BS609" s="37"/>
      <c r="BT609" s="37"/>
      <c r="BU609" s="37"/>
      <c r="BV609" s="37"/>
      <c r="BW609" s="37"/>
      <c r="BX609" s="37"/>
      <c r="BY609" s="37"/>
      <c r="BZ609" s="37"/>
      <c r="CA609" s="37"/>
      <c r="CB609" s="37"/>
      <c r="CC609" s="37"/>
      <c r="CD609" s="37"/>
      <c r="CE609" s="37"/>
      <c r="CF609" s="37"/>
      <c r="CG609" s="37"/>
      <c r="CH609" s="37"/>
      <c r="CI609" s="37"/>
      <c r="CJ609" s="37"/>
      <c r="CK609" s="37"/>
      <c r="CL609" s="37"/>
      <c r="CM609" s="37"/>
      <c r="CN609" s="37"/>
      <c r="CO609" s="37"/>
      <c r="CP609" s="37"/>
      <c r="CQ609" s="37"/>
      <c r="CR609" s="37"/>
      <c r="CS609" s="37"/>
      <c r="CT609" s="37"/>
      <c r="CU609" s="37"/>
      <c r="CV609" s="37"/>
      <c r="CW609" s="37"/>
      <c r="CX609" s="37"/>
      <c r="CY609" s="37"/>
      <c r="CZ609" s="37"/>
      <c r="DA609" s="37"/>
      <c r="DB609" s="37"/>
    </row>
    <row r="610" spans="23:106" ht="12.75" customHeight="1" x14ac:dyDescent="0.25"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  <c r="BM610" s="37"/>
      <c r="BN610" s="37"/>
      <c r="BO610" s="37"/>
      <c r="BP610" s="37"/>
      <c r="BQ610" s="37"/>
      <c r="BR610" s="37"/>
      <c r="BS610" s="37"/>
      <c r="BT610" s="37"/>
      <c r="BU610" s="37"/>
      <c r="BV610" s="37"/>
      <c r="BW610" s="37"/>
      <c r="BX610" s="37"/>
      <c r="BY610" s="37"/>
      <c r="BZ610" s="37"/>
      <c r="CA610" s="37"/>
      <c r="CB610" s="37"/>
      <c r="CC610" s="37"/>
      <c r="CD610" s="37"/>
      <c r="CE610" s="37"/>
      <c r="CF610" s="37"/>
      <c r="CG610" s="37"/>
      <c r="CH610" s="37"/>
      <c r="CI610" s="37"/>
      <c r="CJ610" s="37"/>
      <c r="CK610" s="37"/>
      <c r="CL610" s="37"/>
      <c r="CM610" s="37"/>
      <c r="CN610" s="37"/>
      <c r="CO610" s="37"/>
      <c r="CP610" s="37"/>
      <c r="CQ610" s="37"/>
      <c r="CR610" s="37"/>
      <c r="CS610" s="37"/>
      <c r="CT610" s="37"/>
      <c r="CU610" s="37"/>
      <c r="CV610" s="37"/>
      <c r="CW610" s="37"/>
      <c r="CX610" s="37"/>
      <c r="CY610" s="37"/>
      <c r="CZ610" s="37"/>
      <c r="DA610" s="37"/>
      <c r="DB610" s="37"/>
    </row>
    <row r="611" spans="23:106" ht="12.75" customHeight="1" x14ac:dyDescent="0.25"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  <c r="BM611" s="37"/>
      <c r="BN611" s="37"/>
      <c r="BO611" s="37"/>
      <c r="BP611" s="37"/>
      <c r="BQ611" s="37"/>
      <c r="BR611" s="37"/>
      <c r="BS611" s="37"/>
      <c r="BT611" s="37"/>
      <c r="BU611" s="37"/>
      <c r="BV611" s="37"/>
      <c r="BW611" s="37"/>
      <c r="BX611" s="37"/>
      <c r="BY611" s="37"/>
      <c r="BZ611" s="37"/>
      <c r="CA611" s="37"/>
      <c r="CB611" s="37"/>
      <c r="CC611" s="37"/>
      <c r="CD611" s="37"/>
      <c r="CE611" s="37"/>
      <c r="CF611" s="37"/>
      <c r="CG611" s="37"/>
      <c r="CH611" s="37"/>
      <c r="CI611" s="37"/>
      <c r="CJ611" s="37"/>
      <c r="CK611" s="37"/>
      <c r="CL611" s="37"/>
      <c r="CM611" s="37"/>
      <c r="CN611" s="37"/>
      <c r="CO611" s="37"/>
      <c r="CP611" s="37"/>
      <c r="CQ611" s="37"/>
      <c r="CR611" s="37"/>
      <c r="CS611" s="37"/>
      <c r="CT611" s="37"/>
      <c r="CU611" s="37"/>
      <c r="CV611" s="37"/>
      <c r="CW611" s="37"/>
      <c r="CX611" s="37"/>
      <c r="CY611" s="37"/>
      <c r="CZ611" s="37"/>
      <c r="DA611" s="37"/>
      <c r="DB611" s="37"/>
    </row>
    <row r="612" spans="23:106" ht="12.75" customHeight="1" x14ac:dyDescent="0.25"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  <c r="BM612" s="37"/>
      <c r="BN612" s="37"/>
      <c r="BO612" s="37"/>
      <c r="BP612" s="37"/>
      <c r="BQ612" s="37"/>
      <c r="BR612" s="37"/>
      <c r="BS612" s="37"/>
      <c r="BT612" s="37"/>
      <c r="BU612" s="37"/>
      <c r="BV612" s="37"/>
      <c r="BW612" s="37"/>
      <c r="BX612" s="37"/>
      <c r="BY612" s="37"/>
      <c r="BZ612" s="37"/>
      <c r="CA612" s="37"/>
      <c r="CB612" s="37"/>
      <c r="CC612" s="37"/>
      <c r="CD612" s="37"/>
      <c r="CE612" s="37"/>
      <c r="CF612" s="37"/>
      <c r="CG612" s="37"/>
      <c r="CH612" s="37"/>
      <c r="CI612" s="37"/>
      <c r="CJ612" s="37"/>
      <c r="CK612" s="37"/>
      <c r="CL612" s="37"/>
      <c r="CM612" s="37"/>
      <c r="CN612" s="37"/>
      <c r="CO612" s="37"/>
      <c r="CP612" s="37"/>
      <c r="CQ612" s="37"/>
      <c r="CR612" s="37"/>
      <c r="CS612" s="37"/>
      <c r="CT612" s="37"/>
      <c r="CU612" s="37"/>
      <c r="CV612" s="37"/>
      <c r="CW612" s="37"/>
      <c r="CX612" s="37"/>
      <c r="CY612" s="37"/>
      <c r="CZ612" s="37"/>
      <c r="DA612" s="37"/>
      <c r="DB612" s="37"/>
    </row>
    <row r="613" spans="23:106" ht="12.75" customHeight="1" x14ac:dyDescent="0.25"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  <c r="BM613" s="37"/>
      <c r="BN613" s="37"/>
      <c r="BO613" s="37"/>
      <c r="BP613" s="37"/>
      <c r="BQ613" s="37"/>
      <c r="BR613" s="37"/>
      <c r="BS613" s="37"/>
      <c r="BT613" s="37"/>
      <c r="BU613" s="37"/>
      <c r="BV613" s="37"/>
      <c r="BW613" s="37"/>
      <c r="BX613" s="37"/>
      <c r="BY613" s="37"/>
      <c r="BZ613" s="37"/>
      <c r="CA613" s="37"/>
      <c r="CB613" s="37"/>
      <c r="CC613" s="37"/>
      <c r="CD613" s="37"/>
      <c r="CE613" s="37"/>
      <c r="CF613" s="37"/>
      <c r="CG613" s="37"/>
      <c r="CH613" s="37"/>
      <c r="CI613" s="37"/>
      <c r="CJ613" s="37"/>
      <c r="CK613" s="37"/>
      <c r="CL613" s="37"/>
      <c r="CM613" s="37"/>
      <c r="CN613" s="37"/>
      <c r="CO613" s="37"/>
      <c r="CP613" s="37"/>
      <c r="CQ613" s="37"/>
      <c r="CR613" s="37"/>
      <c r="CS613" s="37"/>
      <c r="CT613" s="37"/>
      <c r="CU613" s="37"/>
      <c r="CV613" s="37"/>
      <c r="CW613" s="37"/>
      <c r="CX613" s="37"/>
      <c r="CY613" s="37"/>
      <c r="CZ613" s="37"/>
      <c r="DA613" s="37"/>
      <c r="DB613" s="37"/>
    </row>
    <row r="614" spans="23:106" ht="12.75" customHeight="1" x14ac:dyDescent="0.25"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  <c r="BI614" s="37"/>
      <c r="BJ614" s="37"/>
      <c r="BK614" s="37"/>
      <c r="BL614" s="37"/>
      <c r="BM614" s="37"/>
      <c r="BN614" s="37"/>
      <c r="BO614" s="37"/>
      <c r="BP614" s="37"/>
      <c r="BQ614" s="37"/>
      <c r="BR614" s="37"/>
      <c r="BS614" s="37"/>
      <c r="BT614" s="37"/>
      <c r="BU614" s="37"/>
      <c r="BV614" s="37"/>
      <c r="BW614" s="37"/>
      <c r="BX614" s="37"/>
      <c r="BY614" s="37"/>
      <c r="BZ614" s="37"/>
      <c r="CA614" s="37"/>
      <c r="CB614" s="37"/>
      <c r="CC614" s="37"/>
      <c r="CD614" s="37"/>
      <c r="CE614" s="37"/>
      <c r="CF614" s="37"/>
      <c r="CG614" s="37"/>
      <c r="CH614" s="37"/>
      <c r="CI614" s="37"/>
      <c r="CJ614" s="37"/>
      <c r="CK614" s="37"/>
      <c r="CL614" s="37"/>
      <c r="CM614" s="37"/>
      <c r="CN614" s="37"/>
      <c r="CO614" s="37"/>
      <c r="CP614" s="37"/>
      <c r="CQ614" s="37"/>
      <c r="CR614" s="37"/>
      <c r="CS614" s="37"/>
      <c r="CT614" s="37"/>
      <c r="CU614" s="37"/>
      <c r="CV614" s="37"/>
      <c r="CW614" s="37"/>
      <c r="CX614" s="37"/>
      <c r="CY614" s="37"/>
      <c r="CZ614" s="37"/>
      <c r="DA614" s="37"/>
      <c r="DB614" s="37"/>
    </row>
    <row r="615" spans="23:106" ht="12.75" customHeight="1" x14ac:dyDescent="0.25"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  <c r="BM615" s="37"/>
      <c r="BN615" s="37"/>
      <c r="BO615" s="37"/>
      <c r="BP615" s="37"/>
      <c r="BQ615" s="37"/>
      <c r="BR615" s="37"/>
      <c r="BS615" s="37"/>
      <c r="BT615" s="37"/>
      <c r="BU615" s="37"/>
      <c r="BV615" s="37"/>
      <c r="BW615" s="37"/>
      <c r="BX615" s="37"/>
      <c r="BY615" s="37"/>
      <c r="BZ615" s="37"/>
      <c r="CA615" s="37"/>
      <c r="CB615" s="37"/>
      <c r="CC615" s="37"/>
      <c r="CD615" s="37"/>
      <c r="CE615" s="37"/>
      <c r="CF615" s="37"/>
      <c r="CG615" s="37"/>
      <c r="CH615" s="37"/>
      <c r="CI615" s="37"/>
      <c r="CJ615" s="37"/>
      <c r="CK615" s="37"/>
      <c r="CL615" s="37"/>
      <c r="CM615" s="37"/>
      <c r="CN615" s="37"/>
      <c r="CO615" s="37"/>
      <c r="CP615" s="37"/>
      <c r="CQ615" s="37"/>
      <c r="CR615" s="37"/>
      <c r="CS615" s="37"/>
      <c r="CT615" s="37"/>
      <c r="CU615" s="37"/>
      <c r="CV615" s="37"/>
      <c r="CW615" s="37"/>
      <c r="CX615" s="37"/>
      <c r="CY615" s="37"/>
      <c r="CZ615" s="37"/>
      <c r="DA615" s="37"/>
      <c r="DB615" s="37"/>
    </row>
    <row r="616" spans="23:106" ht="12.75" customHeight="1" x14ac:dyDescent="0.25"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  <c r="BM616" s="37"/>
      <c r="BN616" s="37"/>
      <c r="BO616" s="37"/>
      <c r="BP616" s="37"/>
      <c r="BQ616" s="37"/>
      <c r="BR616" s="37"/>
      <c r="BS616" s="37"/>
      <c r="BT616" s="37"/>
      <c r="BU616" s="37"/>
      <c r="BV616" s="37"/>
      <c r="BW616" s="37"/>
      <c r="BX616" s="37"/>
      <c r="BY616" s="37"/>
      <c r="BZ616" s="37"/>
      <c r="CA616" s="37"/>
      <c r="CB616" s="37"/>
      <c r="CC616" s="37"/>
      <c r="CD616" s="37"/>
      <c r="CE616" s="37"/>
      <c r="CF616" s="37"/>
      <c r="CG616" s="37"/>
      <c r="CH616" s="37"/>
      <c r="CI616" s="37"/>
      <c r="CJ616" s="37"/>
      <c r="CK616" s="37"/>
      <c r="CL616" s="37"/>
      <c r="CM616" s="37"/>
      <c r="CN616" s="37"/>
      <c r="CO616" s="37"/>
      <c r="CP616" s="37"/>
      <c r="CQ616" s="37"/>
      <c r="CR616" s="37"/>
      <c r="CS616" s="37"/>
      <c r="CT616" s="37"/>
      <c r="CU616" s="37"/>
      <c r="CV616" s="37"/>
      <c r="CW616" s="37"/>
      <c r="CX616" s="37"/>
      <c r="CY616" s="37"/>
      <c r="CZ616" s="37"/>
      <c r="DA616" s="37"/>
      <c r="DB616" s="37"/>
    </row>
    <row r="617" spans="23:106" ht="12.75" customHeight="1" x14ac:dyDescent="0.25"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  <c r="BM617" s="37"/>
      <c r="BN617" s="37"/>
      <c r="BO617" s="37"/>
      <c r="BP617" s="37"/>
      <c r="BQ617" s="37"/>
      <c r="BR617" s="37"/>
      <c r="BS617" s="37"/>
      <c r="BT617" s="37"/>
      <c r="BU617" s="37"/>
      <c r="BV617" s="37"/>
      <c r="BW617" s="37"/>
      <c r="BX617" s="37"/>
      <c r="BY617" s="37"/>
      <c r="BZ617" s="37"/>
      <c r="CA617" s="37"/>
      <c r="CB617" s="37"/>
      <c r="CC617" s="37"/>
      <c r="CD617" s="37"/>
      <c r="CE617" s="37"/>
      <c r="CF617" s="37"/>
      <c r="CG617" s="37"/>
      <c r="CH617" s="37"/>
      <c r="CI617" s="37"/>
      <c r="CJ617" s="37"/>
      <c r="CK617" s="37"/>
      <c r="CL617" s="37"/>
      <c r="CM617" s="37"/>
      <c r="CN617" s="37"/>
      <c r="CO617" s="37"/>
      <c r="CP617" s="37"/>
      <c r="CQ617" s="37"/>
      <c r="CR617" s="37"/>
      <c r="CS617" s="37"/>
      <c r="CT617" s="37"/>
      <c r="CU617" s="37"/>
      <c r="CV617" s="37"/>
      <c r="CW617" s="37"/>
      <c r="CX617" s="37"/>
      <c r="CY617" s="37"/>
      <c r="CZ617" s="37"/>
      <c r="DA617" s="37"/>
      <c r="DB617" s="37"/>
    </row>
    <row r="618" spans="23:106" ht="12.75" customHeight="1" x14ac:dyDescent="0.25"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  <c r="BM618" s="37"/>
      <c r="BN618" s="37"/>
      <c r="BO618" s="37"/>
      <c r="BP618" s="37"/>
      <c r="BQ618" s="37"/>
      <c r="BR618" s="37"/>
      <c r="BS618" s="37"/>
      <c r="BT618" s="37"/>
      <c r="BU618" s="37"/>
      <c r="BV618" s="37"/>
      <c r="BW618" s="37"/>
      <c r="BX618" s="37"/>
      <c r="BY618" s="37"/>
      <c r="BZ618" s="37"/>
      <c r="CA618" s="37"/>
      <c r="CB618" s="37"/>
      <c r="CC618" s="37"/>
      <c r="CD618" s="37"/>
      <c r="CE618" s="37"/>
      <c r="CF618" s="37"/>
      <c r="CG618" s="37"/>
      <c r="CH618" s="37"/>
      <c r="CI618" s="37"/>
      <c r="CJ618" s="37"/>
      <c r="CK618" s="37"/>
      <c r="CL618" s="37"/>
      <c r="CM618" s="37"/>
      <c r="CN618" s="37"/>
      <c r="CO618" s="37"/>
      <c r="CP618" s="37"/>
      <c r="CQ618" s="37"/>
      <c r="CR618" s="37"/>
      <c r="CS618" s="37"/>
      <c r="CT618" s="37"/>
      <c r="CU618" s="37"/>
      <c r="CV618" s="37"/>
      <c r="CW618" s="37"/>
      <c r="CX618" s="37"/>
      <c r="CY618" s="37"/>
      <c r="CZ618" s="37"/>
      <c r="DA618" s="37"/>
      <c r="DB618" s="37"/>
    </row>
    <row r="619" spans="23:106" ht="12.75" customHeight="1" x14ac:dyDescent="0.25"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  <c r="BM619" s="37"/>
      <c r="BN619" s="37"/>
      <c r="BO619" s="37"/>
      <c r="BP619" s="37"/>
      <c r="BQ619" s="37"/>
      <c r="BR619" s="37"/>
      <c r="BS619" s="37"/>
      <c r="BT619" s="37"/>
      <c r="BU619" s="37"/>
      <c r="BV619" s="37"/>
      <c r="BW619" s="37"/>
      <c r="BX619" s="37"/>
      <c r="BY619" s="37"/>
      <c r="BZ619" s="37"/>
      <c r="CA619" s="37"/>
      <c r="CB619" s="37"/>
      <c r="CC619" s="37"/>
      <c r="CD619" s="37"/>
      <c r="CE619" s="37"/>
      <c r="CF619" s="37"/>
      <c r="CG619" s="37"/>
      <c r="CH619" s="37"/>
      <c r="CI619" s="37"/>
      <c r="CJ619" s="37"/>
      <c r="CK619" s="37"/>
      <c r="CL619" s="37"/>
      <c r="CM619" s="37"/>
      <c r="CN619" s="37"/>
      <c r="CO619" s="37"/>
      <c r="CP619" s="37"/>
      <c r="CQ619" s="37"/>
      <c r="CR619" s="37"/>
      <c r="CS619" s="37"/>
      <c r="CT619" s="37"/>
      <c r="CU619" s="37"/>
      <c r="CV619" s="37"/>
      <c r="CW619" s="37"/>
      <c r="CX619" s="37"/>
      <c r="CY619" s="37"/>
      <c r="CZ619" s="37"/>
      <c r="DA619" s="37"/>
      <c r="DB619" s="37"/>
    </row>
    <row r="620" spans="23:106" ht="12.75" customHeight="1" x14ac:dyDescent="0.25"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  <c r="BM620" s="37"/>
      <c r="BN620" s="37"/>
      <c r="BO620" s="37"/>
      <c r="BP620" s="37"/>
      <c r="BQ620" s="37"/>
      <c r="BR620" s="37"/>
      <c r="BS620" s="37"/>
      <c r="BT620" s="37"/>
      <c r="BU620" s="37"/>
      <c r="BV620" s="37"/>
      <c r="BW620" s="37"/>
      <c r="BX620" s="37"/>
      <c r="BY620" s="37"/>
      <c r="BZ620" s="37"/>
      <c r="CA620" s="37"/>
      <c r="CB620" s="37"/>
      <c r="CC620" s="37"/>
      <c r="CD620" s="37"/>
      <c r="CE620" s="37"/>
      <c r="CF620" s="37"/>
      <c r="CG620" s="37"/>
      <c r="CH620" s="37"/>
      <c r="CI620" s="37"/>
      <c r="CJ620" s="37"/>
      <c r="CK620" s="37"/>
      <c r="CL620" s="37"/>
      <c r="CM620" s="37"/>
      <c r="CN620" s="37"/>
      <c r="CO620" s="37"/>
      <c r="CP620" s="37"/>
      <c r="CQ620" s="37"/>
      <c r="CR620" s="37"/>
      <c r="CS620" s="37"/>
      <c r="CT620" s="37"/>
      <c r="CU620" s="37"/>
      <c r="CV620" s="37"/>
      <c r="CW620" s="37"/>
      <c r="CX620" s="37"/>
      <c r="CY620" s="37"/>
      <c r="CZ620" s="37"/>
      <c r="DA620" s="37"/>
      <c r="DB620" s="37"/>
    </row>
    <row r="621" spans="23:106" ht="12.75" customHeight="1" x14ac:dyDescent="0.25"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  <c r="BM621" s="37"/>
      <c r="BN621" s="37"/>
      <c r="BO621" s="37"/>
      <c r="BP621" s="37"/>
      <c r="BQ621" s="37"/>
      <c r="BR621" s="37"/>
      <c r="BS621" s="37"/>
      <c r="BT621" s="37"/>
      <c r="BU621" s="37"/>
      <c r="BV621" s="37"/>
      <c r="BW621" s="37"/>
      <c r="BX621" s="37"/>
      <c r="BY621" s="37"/>
      <c r="BZ621" s="37"/>
      <c r="CA621" s="37"/>
      <c r="CB621" s="37"/>
      <c r="CC621" s="37"/>
      <c r="CD621" s="37"/>
      <c r="CE621" s="37"/>
      <c r="CF621" s="37"/>
      <c r="CG621" s="37"/>
      <c r="CH621" s="37"/>
      <c r="CI621" s="37"/>
      <c r="CJ621" s="37"/>
      <c r="CK621" s="37"/>
      <c r="CL621" s="37"/>
      <c r="CM621" s="37"/>
      <c r="CN621" s="37"/>
      <c r="CO621" s="37"/>
      <c r="CP621" s="37"/>
      <c r="CQ621" s="37"/>
      <c r="CR621" s="37"/>
      <c r="CS621" s="37"/>
      <c r="CT621" s="37"/>
      <c r="CU621" s="37"/>
      <c r="CV621" s="37"/>
      <c r="CW621" s="37"/>
      <c r="CX621" s="37"/>
      <c r="CY621" s="37"/>
      <c r="CZ621" s="37"/>
      <c r="DA621" s="37"/>
      <c r="DB621" s="37"/>
    </row>
    <row r="622" spans="23:106" ht="12.75" customHeight="1" x14ac:dyDescent="0.25"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37"/>
      <c r="BO622" s="37"/>
      <c r="BP622" s="37"/>
      <c r="BQ622" s="37"/>
      <c r="BR622" s="37"/>
      <c r="BS622" s="37"/>
      <c r="BT622" s="37"/>
      <c r="BU622" s="37"/>
      <c r="BV622" s="37"/>
      <c r="BW622" s="37"/>
      <c r="BX622" s="37"/>
      <c r="BY622" s="37"/>
      <c r="BZ622" s="37"/>
      <c r="CA622" s="37"/>
      <c r="CB622" s="37"/>
      <c r="CC622" s="37"/>
      <c r="CD622" s="37"/>
      <c r="CE622" s="37"/>
      <c r="CF622" s="37"/>
      <c r="CG622" s="37"/>
      <c r="CH622" s="37"/>
      <c r="CI622" s="37"/>
      <c r="CJ622" s="37"/>
      <c r="CK622" s="37"/>
      <c r="CL622" s="37"/>
      <c r="CM622" s="37"/>
      <c r="CN622" s="37"/>
      <c r="CO622" s="37"/>
      <c r="CP622" s="37"/>
      <c r="CQ622" s="37"/>
      <c r="CR622" s="37"/>
      <c r="CS622" s="37"/>
      <c r="CT622" s="37"/>
      <c r="CU622" s="37"/>
      <c r="CV622" s="37"/>
      <c r="CW622" s="37"/>
      <c r="CX622" s="37"/>
      <c r="CY622" s="37"/>
      <c r="CZ622" s="37"/>
      <c r="DA622" s="37"/>
      <c r="DB622" s="37"/>
    </row>
    <row r="623" spans="23:106" ht="12.75" customHeight="1" x14ac:dyDescent="0.25"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  <c r="BM623" s="37"/>
      <c r="BN623" s="37"/>
      <c r="BO623" s="37"/>
      <c r="BP623" s="37"/>
      <c r="BQ623" s="37"/>
      <c r="BR623" s="37"/>
      <c r="BS623" s="37"/>
      <c r="BT623" s="37"/>
      <c r="BU623" s="37"/>
      <c r="BV623" s="37"/>
      <c r="BW623" s="37"/>
      <c r="BX623" s="37"/>
      <c r="BY623" s="37"/>
      <c r="BZ623" s="37"/>
      <c r="CA623" s="37"/>
      <c r="CB623" s="37"/>
      <c r="CC623" s="37"/>
      <c r="CD623" s="37"/>
      <c r="CE623" s="37"/>
      <c r="CF623" s="37"/>
      <c r="CG623" s="37"/>
      <c r="CH623" s="37"/>
      <c r="CI623" s="37"/>
      <c r="CJ623" s="37"/>
      <c r="CK623" s="37"/>
      <c r="CL623" s="37"/>
      <c r="CM623" s="37"/>
      <c r="CN623" s="37"/>
      <c r="CO623" s="37"/>
      <c r="CP623" s="37"/>
      <c r="CQ623" s="37"/>
      <c r="CR623" s="37"/>
      <c r="CS623" s="37"/>
      <c r="CT623" s="37"/>
      <c r="CU623" s="37"/>
      <c r="CV623" s="37"/>
      <c r="CW623" s="37"/>
      <c r="CX623" s="37"/>
      <c r="CY623" s="37"/>
      <c r="CZ623" s="37"/>
      <c r="DA623" s="37"/>
      <c r="DB623" s="37"/>
    </row>
    <row r="624" spans="23:106" ht="12.75" customHeight="1" x14ac:dyDescent="0.25"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  <c r="BM624" s="37"/>
      <c r="BN624" s="37"/>
      <c r="BO624" s="37"/>
      <c r="BP624" s="37"/>
      <c r="BQ624" s="37"/>
      <c r="BR624" s="37"/>
      <c r="BS624" s="37"/>
      <c r="BT624" s="37"/>
      <c r="BU624" s="37"/>
      <c r="BV624" s="37"/>
      <c r="BW624" s="37"/>
      <c r="BX624" s="37"/>
      <c r="BY624" s="37"/>
      <c r="BZ624" s="37"/>
      <c r="CA624" s="37"/>
      <c r="CB624" s="37"/>
      <c r="CC624" s="37"/>
      <c r="CD624" s="37"/>
      <c r="CE624" s="37"/>
      <c r="CF624" s="37"/>
      <c r="CG624" s="37"/>
      <c r="CH624" s="37"/>
      <c r="CI624" s="37"/>
      <c r="CJ624" s="37"/>
      <c r="CK624" s="37"/>
      <c r="CL624" s="37"/>
      <c r="CM624" s="37"/>
      <c r="CN624" s="37"/>
      <c r="CO624" s="37"/>
      <c r="CP624" s="37"/>
      <c r="CQ624" s="37"/>
      <c r="CR624" s="37"/>
      <c r="CS624" s="37"/>
      <c r="CT624" s="37"/>
      <c r="CU624" s="37"/>
      <c r="CV624" s="37"/>
      <c r="CW624" s="37"/>
      <c r="CX624" s="37"/>
      <c r="CY624" s="37"/>
      <c r="CZ624" s="37"/>
      <c r="DA624" s="37"/>
      <c r="DB624" s="37"/>
    </row>
    <row r="625" spans="23:106" ht="12.75" customHeight="1" x14ac:dyDescent="0.25"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  <c r="BI625" s="37"/>
      <c r="BJ625" s="37"/>
      <c r="BK625" s="37"/>
      <c r="BL625" s="37"/>
      <c r="BM625" s="37"/>
      <c r="BN625" s="37"/>
      <c r="BO625" s="37"/>
      <c r="BP625" s="37"/>
      <c r="BQ625" s="37"/>
      <c r="BR625" s="37"/>
      <c r="BS625" s="37"/>
      <c r="BT625" s="37"/>
      <c r="BU625" s="37"/>
      <c r="BV625" s="37"/>
      <c r="BW625" s="37"/>
      <c r="BX625" s="37"/>
      <c r="BY625" s="37"/>
      <c r="BZ625" s="37"/>
      <c r="CA625" s="37"/>
      <c r="CB625" s="37"/>
      <c r="CC625" s="37"/>
      <c r="CD625" s="37"/>
      <c r="CE625" s="37"/>
      <c r="CF625" s="37"/>
      <c r="CG625" s="37"/>
      <c r="CH625" s="37"/>
      <c r="CI625" s="37"/>
      <c r="CJ625" s="37"/>
      <c r="CK625" s="37"/>
      <c r="CL625" s="37"/>
      <c r="CM625" s="37"/>
      <c r="CN625" s="37"/>
      <c r="CO625" s="37"/>
      <c r="CP625" s="37"/>
      <c r="CQ625" s="37"/>
      <c r="CR625" s="37"/>
      <c r="CS625" s="37"/>
      <c r="CT625" s="37"/>
      <c r="CU625" s="37"/>
      <c r="CV625" s="37"/>
      <c r="CW625" s="37"/>
      <c r="CX625" s="37"/>
      <c r="CY625" s="37"/>
      <c r="CZ625" s="37"/>
      <c r="DA625" s="37"/>
      <c r="DB625" s="37"/>
    </row>
    <row r="626" spans="23:106" ht="12.75" customHeight="1" x14ac:dyDescent="0.25"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  <c r="BM626" s="37"/>
      <c r="BN626" s="37"/>
      <c r="BO626" s="37"/>
      <c r="BP626" s="37"/>
      <c r="BQ626" s="37"/>
      <c r="BR626" s="37"/>
      <c r="BS626" s="37"/>
      <c r="BT626" s="37"/>
      <c r="BU626" s="37"/>
      <c r="BV626" s="37"/>
      <c r="BW626" s="37"/>
      <c r="BX626" s="37"/>
      <c r="BY626" s="37"/>
      <c r="BZ626" s="37"/>
      <c r="CA626" s="37"/>
      <c r="CB626" s="37"/>
      <c r="CC626" s="37"/>
      <c r="CD626" s="37"/>
      <c r="CE626" s="37"/>
      <c r="CF626" s="37"/>
      <c r="CG626" s="37"/>
      <c r="CH626" s="37"/>
      <c r="CI626" s="37"/>
      <c r="CJ626" s="37"/>
      <c r="CK626" s="37"/>
      <c r="CL626" s="37"/>
      <c r="CM626" s="37"/>
      <c r="CN626" s="37"/>
      <c r="CO626" s="37"/>
      <c r="CP626" s="37"/>
      <c r="CQ626" s="37"/>
      <c r="CR626" s="37"/>
      <c r="CS626" s="37"/>
      <c r="CT626" s="37"/>
      <c r="CU626" s="37"/>
      <c r="CV626" s="37"/>
      <c r="CW626" s="37"/>
      <c r="CX626" s="37"/>
      <c r="CY626" s="37"/>
      <c r="CZ626" s="37"/>
      <c r="DA626" s="37"/>
      <c r="DB626" s="37"/>
    </row>
    <row r="627" spans="23:106" ht="12.75" customHeight="1" x14ac:dyDescent="0.25"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  <c r="BM627" s="37"/>
      <c r="BN627" s="37"/>
      <c r="BO627" s="37"/>
      <c r="BP627" s="37"/>
      <c r="BQ627" s="37"/>
      <c r="BR627" s="37"/>
      <c r="BS627" s="37"/>
      <c r="BT627" s="37"/>
      <c r="BU627" s="37"/>
      <c r="BV627" s="37"/>
      <c r="BW627" s="37"/>
      <c r="BX627" s="37"/>
      <c r="BY627" s="37"/>
      <c r="BZ627" s="37"/>
      <c r="CA627" s="37"/>
      <c r="CB627" s="37"/>
      <c r="CC627" s="37"/>
      <c r="CD627" s="37"/>
      <c r="CE627" s="37"/>
      <c r="CF627" s="37"/>
      <c r="CG627" s="37"/>
      <c r="CH627" s="37"/>
      <c r="CI627" s="37"/>
      <c r="CJ627" s="37"/>
      <c r="CK627" s="37"/>
      <c r="CL627" s="37"/>
      <c r="CM627" s="37"/>
      <c r="CN627" s="37"/>
      <c r="CO627" s="37"/>
      <c r="CP627" s="37"/>
      <c r="CQ627" s="37"/>
      <c r="CR627" s="37"/>
      <c r="CS627" s="37"/>
      <c r="CT627" s="37"/>
      <c r="CU627" s="37"/>
      <c r="CV627" s="37"/>
      <c r="CW627" s="37"/>
      <c r="CX627" s="37"/>
      <c r="CY627" s="37"/>
      <c r="CZ627" s="37"/>
      <c r="DA627" s="37"/>
      <c r="DB627" s="37"/>
    </row>
    <row r="628" spans="23:106" ht="12.75" customHeight="1" x14ac:dyDescent="0.25"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  <c r="BM628" s="37"/>
      <c r="BN628" s="37"/>
      <c r="BO628" s="37"/>
      <c r="BP628" s="37"/>
      <c r="BQ628" s="37"/>
      <c r="BR628" s="37"/>
      <c r="BS628" s="37"/>
      <c r="BT628" s="37"/>
      <c r="BU628" s="37"/>
      <c r="BV628" s="37"/>
      <c r="BW628" s="37"/>
      <c r="BX628" s="37"/>
      <c r="BY628" s="37"/>
      <c r="BZ628" s="37"/>
      <c r="CA628" s="37"/>
      <c r="CB628" s="37"/>
      <c r="CC628" s="37"/>
      <c r="CD628" s="37"/>
      <c r="CE628" s="37"/>
      <c r="CF628" s="37"/>
      <c r="CG628" s="37"/>
      <c r="CH628" s="37"/>
      <c r="CI628" s="37"/>
      <c r="CJ628" s="37"/>
      <c r="CK628" s="37"/>
      <c r="CL628" s="37"/>
      <c r="CM628" s="37"/>
      <c r="CN628" s="37"/>
      <c r="CO628" s="37"/>
      <c r="CP628" s="37"/>
      <c r="CQ628" s="37"/>
      <c r="CR628" s="37"/>
      <c r="CS628" s="37"/>
      <c r="CT628" s="37"/>
      <c r="CU628" s="37"/>
      <c r="CV628" s="37"/>
      <c r="CW628" s="37"/>
      <c r="CX628" s="37"/>
      <c r="CY628" s="37"/>
      <c r="CZ628" s="37"/>
      <c r="DA628" s="37"/>
      <c r="DB628" s="37"/>
    </row>
    <row r="629" spans="23:106" ht="12.75" customHeight="1" x14ac:dyDescent="0.25"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37"/>
      <c r="BK629" s="37"/>
      <c r="BL629" s="37"/>
      <c r="BM629" s="37"/>
      <c r="BN629" s="37"/>
      <c r="BO629" s="37"/>
      <c r="BP629" s="37"/>
      <c r="BQ629" s="37"/>
      <c r="BR629" s="37"/>
      <c r="BS629" s="37"/>
      <c r="BT629" s="37"/>
      <c r="BU629" s="37"/>
      <c r="BV629" s="37"/>
      <c r="BW629" s="37"/>
      <c r="BX629" s="37"/>
      <c r="BY629" s="37"/>
      <c r="BZ629" s="37"/>
      <c r="CA629" s="37"/>
      <c r="CB629" s="37"/>
      <c r="CC629" s="37"/>
      <c r="CD629" s="37"/>
      <c r="CE629" s="37"/>
      <c r="CF629" s="37"/>
      <c r="CG629" s="37"/>
      <c r="CH629" s="37"/>
      <c r="CI629" s="37"/>
      <c r="CJ629" s="37"/>
      <c r="CK629" s="37"/>
      <c r="CL629" s="37"/>
      <c r="CM629" s="37"/>
      <c r="CN629" s="37"/>
      <c r="CO629" s="37"/>
      <c r="CP629" s="37"/>
      <c r="CQ629" s="37"/>
      <c r="CR629" s="37"/>
      <c r="CS629" s="37"/>
      <c r="CT629" s="37"/>
      <c r="CU629" s="37"/>
      <c r="CV629" s="37"/>
      <c r="CW629" s="37"/>
      <c r="CX629" s="37"/>
      <c r="CY629" s="37"/>
      <c r="CZ629" s="37"/>
      <c r="DA629" s="37"/>
      <c r="DB629" s="37"/>
    </row>
    <row r="630" spans="23:106" ht="12.75" customHeight="1" x14ac:dyDescent="0.25"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37"/>
      <c r="BK630" s="37"/>
      <c r="BL630" s="37"/>
      <c r="BM630" s="37"/>
      <c r="BN630" s="37"/>
      <c r="BO630" s="37"/>
      <c r="BP630" s="37"/>
      <c r="BQ630" s="37"/>
      <c r="BR630" s="37"/>
      <c r="BS630" s="37"/>
      <c r="BT630" s="37"/>
      <c r="BU630" s="37"/>
      <c r="BV630" s="37"/>
      <c r="BW630" s="37"/>
      <c r="BX630" s="37"/>
      <c r="BY630" s="37"/>
      <c r="BZ630" s="37"/>
      <c r="CA630" s="37"/>
      <c r="CB630" s="37"/>
      <c r="CC630" s="37"/>
      <c r="CD630" s="37"/>
      <c r="CE630" s="37"/>
      <c r="CF630" s="37"/>
      <c r="CG630" s="37"/>
      <c r="CH630" s="37"/>
      <c r="CI630" s="37"/>
      <c r="CJ630" s="37"/>
      <c r="CK630" s="37"/>
      <c r="CL630" s="37"/>
      <c r="CM630" s="37"/>
      <c r="CN630" s="37"/>
      <c r="CO630" s="37"/>
      <c r="CP630" s="37"/>
      <c r="CQ630" s="37"/>
      <c r="CR630" s="37"/>
      <c r="CS630" s="37"/>
      <c r="CT630" s="37"/>
      <c r="CU630" s="37"/>
      <c r="CV630" s="37"/>
      <c r="CW630" s="37"/>
      <c r="CX630" s="37"/>
      <c r="CY630" s="37"/>
      <c r="CZ630" s="37"/>
      <c r="DA630" s="37"/>
      <c r="DB630" s="37"/>
    </row>
    <row r="631" spans="23:106" ht="12.75" customHeight="1" x14ac:dyDescent="0.25"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  <c r="BM631" s="37"/>
      <c r="BN631" s="37"/>
      <c r="BO631" s="37"/>
      <c r="BP631" s="37"/>
      <c r="BQ631" s="37"/>
      <c r="BR631" s="37"/>
      <c r="BS631" s="37"/>
      <c r="BT631" s="37"/>
      <c r="BU631" s="37"/>
      <c r="BV631" s="37"/>
      <c r="BW631" s="37"/>
      <c r="BX631" s="37"/>
      <c r="BY631" s="37"/>
      <c r="BZ631" s="37"/>
      <c r="CA631" s="37"/>
      <c r="CB631" s="37"/>
      <c r="CC631" s="37"/>
      <c r="CD631" s="37"/>
      <c r="CE631" s="37"/>
      <c r="CF631" s="37"/>
      <c r="CG631" s="37"/>
      <c r="CH631" s="37"/>
      <c r="CI631" s="37"/>
      <c r="CJ631" s="37"/>
      <c r="CK631" s="37"/>
      <c r="CL631" s="37"/>
      <c r="CM631" s="37"/>
      <c r="CN631" s="37"/>
      <c r="CO631" s="37"/>
      <c r="CP631" s="37"/>
      <c r="CQ631" s="37"/>
      <c r="CR631" s="37"/>
      <c r="CS631" s="37"/>
      <c r="CT631" s="37"/>
      <c r="CU631" s="37"/>
      <c r="CV631" s="37"/>
      <c r="CW631" s="37"/>
      <c r="CX631" s="37"/>
      <c r="CY631" s="37"/>
      <c r="CZ631" s="37"/>
      <c r="DA631" s="37"/>
      <c r="DB631" s="37"/>
    </row>
    <row r="632" spans="23:106" ht="12.75" customHeight="1" x14ac:dyDescent="0.25"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  <c r="BJ632" s="37"/>
      <c r="BK632" s="37"/>
      <c r="BL632" s="37"/>
      <c r="BM632" s="37"/>
      <c r="BN632" s="37"/>
      <c r="BO632" s="37"/>
      <c r="BP632" s="37"/>
      <c r="BQ632" s="37"/>
      <c r="BR632" s="37"/>
      <c r="BS632" s="37"/>
      <c r="BT632" s="37"/>
      <c r="BU632" s="37"/>
      <c r="BV632" s="37"/>
      <c r="BW632" s="37"/>
      <c r="BX632" s="37"/>
      <c r="BY632" s="37"/>
      <c r="BZ632" s="37"/>
      <c r="CA632" s="37"/>
      <c r="CB632" s="37"/>
      <c r="CC632" s="37"/>
      <c r="CD632" s="37"/>
      <c r="CE632" s="37"/>
      <c r="CF632" s="37"/>
      <c r="CG632" s="37"/>
      <c r="CH632" s="37"/>
      <c r="CI632" s="37"/>
      <c r="CJ632" s="37"/>
      <c r="CK632" s="37"/>
      <c r="CL632" s="37"/>
      <c r="CM632" s="37"/>
      <c r="CN632" s="37"/>
      <c r="CO632" s="37"/>
      <c r="CP632" s="37"/>
      <c r="CQ632" s="37"/>
      <c r="CR632" s="37"/>
      <c r="CS632" s="37"/>
      <c r="CT632" s="37"/>
      <c r="CU632" s="37"/>
      <c r="CV632" s="37"/>
      <c r="CW632" s="37"/>
      <c r="CX632" s="37"/>
      <c r="CY632" s="37"/>
      <c r="CZ632" s="37"/>
      <c r="DA632" s="37"/>
      <c r="DB632" s="37"/>
    </row>
    <row r="633" spans="23:106" ht="12.75" customHeight="1" x14ac:dyDescent="0.25"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  <c r="BI633" s="37"/>
      <c r="BJ633" s="37"/>
      <c r="BK633" s="37"/>
      <c r="BL633" s="37"/>
      <c r="BM633" s="37"/>
      <c r="BN633" s="37"/>
      <c r="BO633" s="37"/>
      <c r="BP633" s="37"/>
      <c r="BQ633" s="37"/>
      <c r="BR633" s="37"/>
      <c r="BS633" s="37"/>
      <c r="BT633" s="37"/>
      <c r="BU633" s="37"/>
      <c r="BV633" s="37"/>
      <c r="BW633" s="37"/>
      <c r="BX633" s="37"/>
      <c r="BY633" s="37"/>
      <c r="BZ633" s="37"/>
      <c r="CA633" s="37"/>
      <c r="CB633" s="37"/>
      <c r="CC633" s="37"/>
      <c r="CD633" s="37"/>
      <c r="CE633" s="37"/>
      <c r="CF633" s="37"/>
      <c r="CG633" s="37"/>
      <c r="CH633" s="37"/>
      <c r="CI633" s="37"/>
      <c r="CJ633" s="37"/>
      <c r="CK633" s="37"/>
      <c r="CL633" s="37"/>
      <c r="CM633" s="37"/>
      <c r="CN633" s="37"/>
      <c r="CO633" s="37"/>
      <c r="CP633" s="37"/>
      <c r="CQ633" s="37"/>
      <c r="CR633" s="37"/>
      <c r="CS633" s="37"/>
      <c r="CT633" s="37"/>
      <c r="CU633" s="37"/>
      <c r="CV633" s="37"/>
      <c r="CW633" s="37"/>
      <c r="CX633" s="37"/>
      <c r="CY633" s="37"/>
      <c r="CZ633" s="37"/>
      <c r="DA633" s="37"/>
      <c r="DB633" s="37"/>
    </row>
    <row r="634" spans="23:106" ht="12.75" customHeight="1" x14ac:dyDescent="0.25"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  <c r="BI634" s="37"/>
      <c r="BJ634" s="37"/>
      <c r="BK634" s="37"/>
      <c r="BL634" s="37"/>
      <c r="BM634" s="37"/>
      <c r="BN634" s="37"/>
      <c r="BO634" s="37"/>
      <c r="BP634" s="37"/>
      <c r="BQ634" s="37"/>
      <c r="BR634" s="37"/>
      <c r="BS634" s="37"/>
      <c r="BT634" s="37"/>
      <c r="BU634" s="37"/>
      <c r="BV634" s="37"/>
      <c r="BW634" s="37"/>
      <c r="BX634" s="37"/>
      <c r="BY634" s="37"/>
      <c r="BZ634" s="37"/>
      <c r="CA634" s="37"/>
      <c r="CB634" s="37"/>
      <c r="CC634" s="37"/>
      <c r="CD634" s="37"/>
      <c r="CE634" s="37"/>
      <c r="CF634" s="37"/>
      <c r="CG634" s="37"/>
      <c r="CH634" s="37"/>
      <c r="CI634" s="37"/>
      <c r="CJ634" s="37"/>
      <c r="CK634" s="37"/>
      <c r="CL634" s="37"/>
      <c r="CM634" s="37"/>
      <c r="CN634" s="37"/>
      <c r="CO634" s="37"/>
      <c r="CP634" s="37"/>
      <c r="CQ634" s="37"/>
      <c r="CR634" s="37"/>
      <c r="CS634" s="37"/>
      <c r="CT634" s="37"/>
      <c r="CU634" s="37"/>
      <c r="CV634" s="37"/>
      <c r="CW634" s="37"/>
      <c r="CX634" s="37"/>
      <c r="CY634" s="37"/>
      <c r="CZ634" s="37"/>
      <c r="DA634" s="37"/>
      <c r="DB634" s="37"/>
    </row>
    <row r="635" spans="23:106" ht="12.75" customHeight="1" x14ac:dyDescent="0.25"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  <c r="BM635" s="37"/>
      <c r="BN635" s="37"/>
      <c r="BO635" s="37"/>
      <c r="BP635" s="37"/>
      <c r="BQ635" s="37"/>
      <c r="BR635" s="37"/>
      <c r="BS635" s="37"/>
      <c r="BT635" s="37"/>
      <c r="BU635" s="37"/>
      <c r="BV635" s="37"/>
      <c r="BW635" s="37"/>
      <c r="BX635" s="37"/>
      <c r="BY635" s="37"/>
      <c r="BZ635" s="37"/>
      <c r="CA635" s="37"/>
      <c r="CB635" s="37"/>
      <c r="CC635" s="37"/>
      <c r="CD635" s="37"/>
      <c r="CE635" s="37"/>
      <c r="CF635" s="37"/>
      <c r="CG635" s="37"/>
      <c r="CH635" s="37"/>
      <c r="CI635" s="37"/>
      <c r="CJ635" s="37"/>
      <c r="CK635" s="37"/>
      <c r="CL635" s="37"/>
      <c r="CM635" s="37"/>
      <c r="CN635" s="37"/>
      <c r="CO635" s="37"/>
      <c r="CP635" s="37"/>
      <c r="CQ635" s="37"/>
      <c r="CR635" s="37"/>
      <c r="CS635" s="37"/>
      <c r="CT635" s="37"/>
      <c r="CU635" s="37"/>
      <c r="CV635" s="37"/>
      <c r="CW635" s="37"/>
      <c r="CX635" s="37"/>
      <c r="CY635" s="37"/>
      <c r="CZ635" s="37"/>
      <c r="DA635" s="37"/>
      <c r="DB635" s="37"/>
    </row>
    <row r="636" spans="23:106" ht="12.75" customHeight="1" x14ac:dyDescent="0.25"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  <c r="BM636" s="37"/>
      <c r="BN636" s="37"/>
      <c r="BO636" s="37"/>
      <c r="BP636" s="37"/>
      <c r="BQ636" s="37"/>
      <c r="BR636" s="37"/>
      <c r="BS636" s="37"/>
      <c r="BT636" s="37"/>
      <c r="BU636" s="37"/>
      <c r="BV636" s="37"/>
      <c r="BW636" s="37"/>
      <c r="BX636" s="37"/>
      <c r="BY636" s="37"/>
      <c r="BZ636" s="37"/>
      <c r="CA636" s="37"/>
      <c r="CB636" s="37"/>
      <c r="CC636" s="37"/>
      <c r="CD636" s="37"/>
      <c r="CE636" s="37"/>
      <c r="CF636" s="37"/>
      <c r="CG636" s="37"/>
      <c r="CH636" s="37"/>
      <c r="CI636" s="37"/>
      <c r="CJ636" s="37"/>
      <c r="CK636" s="37"/>
      <c r="CL636" s="37"/>
      <c r="CM636" s="37"/>
      <c r="CN636" s="37"/>
      <c r="CO636" s="37"/>
      <c r="CP636" s="37"/>
      <c r="CQ636" s="37"/>
      <c r="CR636" s="37"/>
      <c r="CS636" s="37"/>
      <c r="CT636" s="37"/>
      <c r="CU636" s="37"/>
      <c r="CV636" s="37"/>
      <c r="CW636" s="37"/>
      <c r="CX636" s="37"/>
      <c r="CY636" s="37"/>
      <c r="CZ636" s="37"/>
      <c r="DA636" s="37"/>
      <c r="DB636" s="37"/>
    </row>
    <row r="637" spans="23:106" ht="12.75" customHeight="1" x14ac:dyDescent="0.25"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  <c r="BI637" s="37"/>
      <c r="BJ637" s="37"/>
      <c r="BK637" s="37"/>
      <c r="BL637" s="37"/>
      <c r="BM637" s="37"/>
      <c r="BN637" s="37"/>
      <c r="BO637" s="37"/>
      <c r="BP637" s="37"/>
      <c r="BQ637" s="37"/>
      <c r="BR637" s="37"/>
      <c r="BS637" s="37"/>
      <c r="BT637" s="37"/>
      <c r="BU637" s="37"/>
      <c r="BV637" s="37"/>
      <c r="BW637" s="37"/>
      <c r="BX637" s="37"/>
      <c r="BY637" s="37"/>
      <c r="BZ637" s="37"/>
      <c r="CA637" s="37"/>
      <c r="CB637" s="37"/>
      <c r="CC637" s="37"/>
      <c r="CD637" s="37"/>
      <c r="CE637" s="37"/>
      <c r="CF637" s="37"/>
      <c r="CG637" s="37"/>
      <c r="CH637" s="37"/>
      <c r="CI637" s="37"/>
      <c r="CJ637" s="37"/>
      <c r="CK637" s="37"/>
      <c r="CL637" s="37"/>
      <c r="CM637" s="37"/>
      <c r="CN637" s="37"/>
      <c r="CO637" s="37"/>
      <c r="CP637" s="37"/>
      <c r="CQ637" s="37"/>
      <c r="CR637" s="37"/>
      <c r="CS637" s="37"/>
      <c r="CT637" s="37"/>
      <c r="CU637" s="37"/>
      <c r="CV637" s="37"/>
      <c r="CW637" s="37"/>
      <c r="CX637" s="37"/>
      <c r="CY637" s="37"/>
      <c r="CZ637" s="37"/>
      <c r="DA637" s="37"/>
      <c r="DB637" s="37"/>
    </row>
    <row r="638" spans="23:106" ht="12.75" customHeight="1" x14ac:dyDescent="0.25"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  <c r="BI638" s="37"/>
      <c r="BJ638" s="37"/>
      <c r="BK638" s="37"/>
      <c r="BL638" s="37"/>
      <c r="BM638" s="37"/>
      <c r="BN638" s="37"/>
      <c r="BO638" s="37"/>
      <c r="BP638" s="37"/>
      <c r="BQ638" s="37"/>
      <c r="BR638" s="37"/>
      <c r="BS638" s="37"/>
      <c r="BT638" s="37"/>
      <c r="BU638" s="37"/>
      <c r="BV638" s="37"/>
      <c r="BW638" s="37"/>
      <c r="BX638" s="37"/>
      <c r="BY638" s="37"/>
      <c r="BZ638" s="37"/>
      <c r="CA638" s="37"/>
      <c r="CB638" s="37"/>
      <c r="CC638" s="37"/>
      <c r="CD638" s="37"/>
      <c r="CE638" s="37"/>
      <c r="CF638" s="37"/>
      <c r="CG638" s="37"/>
      <c r="CH638" s="37"/>
      <c r="CI638" s="37"/>
      <c r="CJ638" s="37"/>
      <c r="CK638" s="37"/>
      <c r="CL638" s="37"/>
      <c r="CM638" s="37"/>
      <c r="CN638" s="37"/>
      <c r="CO638" s="37"/>
      <c r="CP638" s="37"/>
      <c r="CQ638" s="37"/>
      <c r="CR638" s="37"/>
      <c r="CS638" s="37"/>
      <c r="CT638" s="37"/>
      <c r="CU638" s="37"/>
      <c r="CV638" s="37"/>
      <c r="CW638" s="37"/>
      <c r="CX638" s="37"/>
      <c r="CY638" s="37"/>
      <c r="CZ638" s="37"/>
      <c r="DA638" s="37"/>
      <c r="DB638" s="37"/>
    </row>
    <row r="639" spans="23:106" ht="12.75" customHeight="1" x14ac:dyDescent="0.25"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  <c r="BM639" s="37"/>
      <c r="BN639" s="37"/>
      <c r="BO639" s="37"/>
      <c r="BP639" s="37"/>
      <c r="BQ639" s="37"/>
      <c r="BR639" s="37"/>
      <c r="BS639" s="37"/>
      <c r="BT639" s="37"/>
      <c r="BU639" s="37"/>
      <c r="BV639" s="37"/>
      <c r="BW639" s="37"/>
      <c r="BX639" s="37"/>
      <c r="BY639" s="37"/>
      <c r="BZ639" s="37"/>
      <c r="CA639" s="37"/>
      <c r="CB639" s="37"/>
      <c r="CC639" s="37"/>
      <c r="CD639" s="37"/>
      <c r="CE639" s="37"/>
      <c r="CF639" s="37"/>
      <c r="CG639" s="37"/>
      <c r="CH639" s="37"/>
      <c r="CI639" s="37"/>
      <c r="CJ639" s="37"/>
      <c r="CK639" s="37"/>
      <c r="CL639" s="37"/>
      <c r="CM639" s="37"/>
      <c r="CN639" s="37"/>
      <c r="CO639" s="37"/>
      <c r="CP639" s="37"/>
      <c r="CQ639" s="37"/>
      <c r="CR639" s="37"/>
      <c r="CS639" s="37"/>
      <c r="CT639" s="37"/>
      <c r="CU639" s="37"/>
      <c r="CV639" s="37"/>
      <c r="CW639" s="37"/>
      <c r="CX639" s="37"/>
      <c r="CY639" s="37"/>
      <c r="CZ639" s="37"/>
      <c r="DA639" s="37"/>
      <c r="DB639" s="37"/>
    </row>
    <row r="640" spans="23:106" ht="12.75" customHeight="1" x14ac:dyDescent="0.25"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  <c r="BI640" s="37"/>
      <c r="BJ640" s="37"/>
      <c r="BK640" s="37"/>
      <c r="BL640" s="37"/>
      <c r="BM640" s="37"/>
      <c r="BN640" s="37"/>
      <c r="BO640" s="37"/>
      <c r="BP640" s="37"/>
      <c r="BQ640" s="37"/>
      <c r="BR640" s="37"/>
      <c r="BS640" s="37"/>
      <c r="BT640" s="37"/>
      <c r="BU640" s="37"/>
      <c r="BV640" s="37"/>
      <c r="BW640" s="37"/>
      <c r="BX640" s="37"/>
      <c r="BY640" s="37"/>
      <c r="BZ640" s="37"/>
      <c r="CA640" s="37"/>
      <c r="CB640" s="37"/>
      <c r="CC640" s="37"/>
      <c r="CD640" s="37"/>
      <c r="CE640" s="37"/>
      <c r="CF640" s="37"/>
      <c r="CG640" s="37"/>
      <c r="CH640" s="37"/>
      <c r="CI640" s="37"/>
      <c r="CJ640" s="37"/>
      <c r="CK640" s="37"/>
      <c r="CL640" s="37"/>
      <c r="CM640" s="37"/>
      <c r="CN640" s="37"/>
      <c r="CO640" s="37"/>
      <c r="CP640" s="37"/>
      <c r="CQ640" s="37"/>
      <c r="CR640" s="37"/>
      <c r="CS640" s="37"/>
      <c r="CT640" s="37"/>
      <c r="CU640" s="37"/>
      <c r="CV640" s="37"/>
      <c r="CW640" s="37"/>
      <c r="CX640" s="37"/>
      <c r="CY640" s="37"/>
      <c r="CZ640" s="37"/>
      <c r="DA640" s="37"/>
      <c r="DB640" s="37"/>
    </row>
    <row r="641" spans="23:106" ht="12.75" customHeight="1" x14ac:dyDescent="0.25"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  <c r="BI641" s="37"/>
      <c r="BJ641" s="37"/>
      <c r="BK641" s="37"/>
      <c r="BL641" s="37"/>
      <c r="BM641" s="37"/>
      <c r="BN641" s="37"/>
      <c r="BO641" s="37"/>
      <c r="BP641" s="37"/>
      <c r="BQ641" s="37"/>
      <c r="BR641" s="37"/>
      <c r="BS641" s="37"/>
      <c r="BT641" s="37"/>
      <c r="BU641" s="37"/>
      <c r="BV641" s="37"/>
      <c r="BW641" s="37"/>
      <c r="BX641" s="37"/>
      <c r="BY641" s="37"/>
      <c r="BZ641" s="37"/>
      <c r="CA641" s="37"/>
      <c r="CB641" s="37"/>
      <c r="CC641" s="37"/>
      <c r="CD641" s="37"/>
      <c r="CE641" s="37"/>
      <c r="CF641" s="37"/>
      <c r="CG641" s="37"/>
      <c r="CH641" s="37"/>
      <c r="CI641" s="37"/>
      <c r="CJ641" s="37"/>
      <c r="CK641" s="37"/>
      <c r="CL641" s="37"/>
      <c r="CM641" s="37"/>
      <c r="CN641" s="37"/>
      <c r="CO641" s="37"/>
      <c r="CP641" s="37"/>
      <c r="CQ641" s="37"/>
      <c r="CR641" s="37"/>
      <c r="CS641" s="37"/>
      <c r="CT641" s="37"/>
      <c r="CU641" s="37"/>
      <c r="CV641" s="37"/>
      <c r="CW641" s="37"/>
      <c r="CX641" s="37"/>
      <c r="CY641" s="37"/>
      <c r="CZ641" s="37"/>
      <c r="DA641" s="37"/>
      <c r="DB641" s="37"/>
    </row>
    <row r="642" spans="23:106" ht="12.75" customHeight="1" x14ac:dyDescent="0.25"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  <c r="BJ642" s="37"/>
      <c r="BK642" s="37"/>
      <c r="BL642" s="37"/>
      <c r="BM642" s="37"/>
      <c r="BN642" s="37"/>
      <c r="BO642" s="37"/>
      <c r="BP642" s="37"/>
      <c r="BQ642" s="37"/>
      <c r="BR642" s="37"/>
      <c r="BS642" s="37"/>
      <c r="BT642" s="37"/>
      <c r="BU642" s="37"/>
      <c r="BV642" s="37"/>
      <c r="BW642" s="37"/>
      <c r="BX642" s="37"/>
      <c r="BY642" s="37"/>
      <c r="BZ642" s="37"/>
      <c r="CA642" s="37"/>
      <c r="CB642" s="37"/>
      <c r="CC642" s="37"/>
      <c r="CD642" s="37"/>
      <c r="CE642" s="37"/>
      <c r="CF642" s="37"/>
      <c r="CG642" s="37"/>
      <c r="CH642" s="37"/>
      <c r="CI642" s="37"/>
      <c r="CJ642" s="37"/>
      <c r="CK642" s="37"/>
      <c r="CL642" s="37"/>
      <c r="CM642" s="37"/>
      <c r="CN642" s="37"/>
      <c r="CO642" s="37"/>
      <c r="CP642" s="37"/>
      <c r="CQ642" s="37"/>
      <c r="CR642" s="37"/>
      <c r="CS642" s="37"/>
      <c r="CT642" s="37"/>
      <c r="CU642" s="37"/>
      <c r="CV642" s="37"/>
      <c r="CW642" s="37"/>
      <c r="CX642" s="37"/>
      <c r="CY642" s="37"/>
      <c r="CZ642" s="37"/>
      <c r="DA642" s="37"/>
      <c r="DB642" s="37"/>
    </row>
    <row r="643" spans="23:106" ht="12.75" customHeight="1" x14ac:dyDescent="0.25"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  <c r="BM643" s="37"/>
      <c r="BN643" s="37"/>
      <c r="BO643" s="37"/>
      <c r="BP643" s="37"/>
      <c r="BQ643" s="37"/>
      <c r="BR643" s="37"/>
      <c r="BS643" s="37"/>
      <c r="BT643" s="37"/>
      <c r="BU643" s="37"/>
      <c r="BV643" s="37"/>
      <c r="BW643" s="37"/>
      <c r="BX643" s="37"/>
      <c r="BY643" s="37"/>
      <c r="BZ643" s="37"/>
      <c r="CA643" s="37"/>
      <c r="CB643" s="37"/>
      <c r="CC643" s="37"/>
      <c r="CD643" s="37"/>
      <c r="CE643" s="37"/>
      <c r="CF643" s="37"/>
      <c r="CG643" s="37"/>
      <c r="CH643" s="37"/>
      <c r="CI643" s="37"/>
      <c r="CJ643" s="37"/>
      <c r="CK643" s="37"/>
      <c r="CL643" s="37"/>
      <c r="CM643" s="37"/>
      <c r="CN643" s="37"/>
      <c r="CO643" s="37"/>
      <c r="CP643" s="37"/>
      <c r="CQ643" s="37"/>
      <c r="CR643" s="37"/>
      <c r="CS643" s="37"/>
      <c r="CT643" s="37"/>
      <c r="CU643" s="37"/>
      <c r="CV643" s="37"/>
      <c r="CW643" s="37"/>
      <c r="CX643" s="37"/>
      <c r="CY643" s="37"/>
      <c r="CZ643" s="37"/>
      <c r="DA643" s="37"/>
      <c r="DB643" s="37"/>
    </row>
    <row r="644" spans="23:106" ht="12.75" customHeight="1" x14ac:dyDescent="0.25"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  <c r="BI644" s="37"/>
      <c r="BJ644" s="37"/>
      <c r="BK644" s="37"/>
      <c r="BL644" s="37"/>
      <c r="BM644" s="37"/>
      <c r="BN644" s="37"/>
      <c r="BO644" s="37"/>
      <c r="BP644" s="37"/>
      <c r="BQ644" s="37"/>
      <c r="BR644" s="37"/>
      <c r="BS644" s="37"/>
      <c r="BT644" s="37"/>
      <c r="BU644" s="37"/>
      <c r="BV644" s="37"/>
      <c r="BW644" s="37"/>
      <c r="BX644" s="37"/>
      <c r="BY644" s="37"/>
      <c r="BZ644" s="37"/>
      <c r="CA644" s="37"/>
      <c r="CB644" s="37"/>
      <c r="CC644" s="37"/>
      <c r="CD644" s="37"/>
      <c r="CE644" s="37"/>
      <c r="CF644" s="37"/>
      <c r="CG644" s="37"/>
      <c r="CH644" s="37"/>
      <c r="CI644" s="37"/>
      <c r="CJ644" s="37"/>
      <c r="CK644" s="37"/>
      <c r="CL644" s="37"/>
      <c r="CM644" s="37"/>
      <c r="CN644" s="37"/>
      <c r="CO644" s="37"/>
      <c r="CP644" s="37"/>
      <c r="CQ644" s="37"/>
      <c r="CR644" s="37"/>
      <c r="CS644" s="37"/>
      <c r="CT644" s="37"/>
      <c r="CU644" s="37"/>
      <c r="CV644" s="37"/>
      <c r="CW644" s="37"/>
      <c r="CX644" s="37"/>
      <c r="CY644" s="37"/>
      <c r="CZ644" s="37"/>
      <c r="DA644" s="37"/>
      <c r="DB644" s="37"/>
    </row>
    <row r="645" spans="23:106" ht="12.75" customHeight="1" x14ac:dyDescent="0.25"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  <c r="BI645" s="37"/>
      <c r="BJ645" s="37"/>
      <c r="BK645" s="37"/>
      <c r="BL645" s="37"/>
      <c r="BM645" s="37"/>
      <c r="BN645" s="37"/>
      <c r="BO645" s="37"/>
      <c r="BP645" s="37"/>
      <c r="BQ645" s="37"/>
      <c r="BR645" s="37"/>
      <c r="BS645" s="37"/>
      <c r="BT645" s="37"/>
      <c r="BU645" s="37"/>
      <c r="BV645" s="37"/>
      <c r="BW645" s="37"/>
      <c r="BX645" s="37"/>
      <c r="BY645" s="37"/>
      <c r="BZ645" s="37"/>
      <c r="CA645" s="37"/>
      <c r="CB645" s="37"/>
      <c r="CC645" s="37"/>
      <c r="CD645" s="37"/>
      <c r="CE645" s="37"/>
      <c r="CF645" s="37"/>
      <c r="CG645" s="37"/>
      <c r="CH645" s="37"/>
      <c r="CI645" s="37"/>
      <c r="CJ645" s="37"/>
      <c r="CK645" s="37"/>
      <c r="CL645" s="37"/>
      <c r="CM645" s="37"/>
      <c r="CN645" s="37"/>
      <c r="CO645" s="37"/>
      <c r="CP645" s="37"/>
      <c r="CQ645" s="37"/>
      <c r="CR645" s="37"/>
      <c r="CS645" s="37"/>
      <c r="CT645" s="37"/>
      <c r="CU645" s="37"/>
      <c r="CV645" s="37"/>
      <c r="CW645" s="37"/>
      <c r="CX645" s="37"/>
      <c r="CY645" s="37"/>
      <c r="CZ645" s="37"/>
      <c r="DA645" s="37"/>
      <c r="DB645" s="37"/>
    </row>
    <row r="646" spans="23:106" ht="12.75" customHeight="1" x14ac:dyDescent="0.25"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  <c r="BI646" s="37"/>
      <c r="BJ646" s="37"/>
      <c r="BK646" s="37"/>
      <c r="BL646" s="37"/>
      <c r="BM646" s="37"/>
      <c r="BN646" s="37"/>
      <c r="BO646" s="37"/>
      <c r="BP646" s="37"/>
      <c r="BQ646" s="37"/>
      <c r="BR646" s="37"/>
      <c r="BS646" s="37"/>
      <c r="BT646" s="37"/>
      <c r="BU646" s="37"/>
      <c r="BV646" s="37"/>
      <c r="BW646" s="37"/>
      <c r="BX646" s="37"/>
      <c r="BY646" s="37"/>
      <c r="BZ646" s="37"/>
      <c r="CA646" s="37"/>
      <c r="CB646" s="37"/>
      <c r="CC646" s="37"/>
      <c r="CD646" s="37"/>
      <c r="CE646" s="37"/>
      <c r="CF646" s="37"/>
      <c r="CG646" s="37"/>
      <c r="CH646" s="37"/>
      <c r="CI646" s="37"/>
      <c r="CJ646" s="37"/>
      <c r="CK646" s="37"/>
      <c r="CL646" s="37"/>
      <c r="CM646" s="37"/>
      <c r="CN646" s="37"/>
      <c r="CO646" s="37"/>
      <c r="CP646" s="37"/>
      <c r="CQ646" s="37"/>
      <c r="CR646" s="37"/>
      <c r="CS646" s="37"/>
      <c r="CT646" s="37"/>
      <c r="CU646" s="37"/>
      <c r="CV646" s="37"/>
      <c r="CW646" s="37"/>
      <c r="CX646" s="37"/>
      <c r="CY646" s="37"/>
      <c r="CZ646" s="37"/>
      <c r="DA646" s="37"/>
      <c r="DB646" s="37"/>
    </row>
    <row r="647" spans="23:106" ht="12.75" customHeight="1" x14ac:dyDescent="0.25"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  <c r="BI647" s="37"/>
      <c r="BJ647" s="37"/>
      <c r="BK647" s="37"/>
      <c r="BL647" s="37"/>
      <c r="BM647" s="37"/>
      <c r="BN647" s="37"/>
      <c r="BO647" s="37"/>
      <c r="BP647" s="37"/>
      <c r="BQ647" s="37"/>
      <c r="BR647" s="37"/>
      <c r="BS647" s="37"/>
      <c r="BT647" s="37"/>
      <c r="BU647" s="37"/>
      <c r="BV647" s="37"/>
      <c r="BW647" s="37"/>
      <c r="BX647" s="37"/>
      <c r="BY647" s="37"/>
      <c r="BZ647" s="37"/>
      <c r="CA647" s="37"/>
      <c r="CB647" s="37"/>
      <c r="CC647" s="37"/>
      <c r="CD647" s="37"/>
      <c r="CE647" s="37"/>
      <c r="CF647" s="37"/>
      <c r="CG647" s="37"/>
      <c r="CH647" s="37"/>
      <c r="CI647" s="37"/>
      <c r="CJ647" s="37"/>
      <c r="CK647" s="37"/>
      <c r="CL647" s="37"/>
      <c r="CM647" s="37"/>
      <c r="CN647" s="37"/>
      <c r="CO647" s="37"/>
      <c r="CP647" s="37"/>
      <c r="CQ647" s="37"/>
      <c r="CR647" s="37"/>
      <c r="CS647" s="37"/>
      <c r="CT647" s="37"/>
      <c r="CU647" s="37"/>
      <c r="CV647" s="37"/>
      <c r="CW647" s="37"/>
      <c r="CX647" s="37"/>
      <c r="CY647" s="37"/>
      <c r="CZ647" s="37"/>
      <c r="DA647" s="37"/>
      <c r="DB647" s="37"/>
    </row>
    <row r="648" spans="23:106" ht="12.75" customHeight="1" x14ac:dyDescent="0.25"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  <c r="BI648" s="37"/>
      <c r="BJ648" s="37"/>
      <c r="BK648" s="37"/>
      <c r="BL648" s="37"/>
      <c r="BM648" s="37"/>
      <c r="BN648" s="37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</row>
    <row r="649" spans="23:106" ht="12.75" customHeight="1" x14ac:dyDescent="0.25"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  <c r="BB649" s="37"/>
      <c r="BC649" s="37"/>
      <c r="BD649" s="37"/>
      <c r="BE649" s="37"/>
      <c r="BF649" s="37"/>
      <c r="BG649" s="37"/>
      <c r="BH649" s="37"/>
      <c r="BI649" s="37"/>
      <c r="BJ649" s="37"/>
      <c r="BK649" s="37"/>
      <c r="BL649" s="37"/>
      <c r="BM649" s="37"/>
      <c r="BN649" s="37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</row>
    <row r="650" spans="23:106" ht="12.75" customHeight="1" x14ac:dyDescent="0.25"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  <c r="BI650" s="37"/>
      <c r="BJ650" s="37"/>
      <c r="BK650" s="37"/>
      <c r="BL650" s="37"/>
      <c r="BM650" s="37"/>
      <c r="BN650" s="37"/>
      <c r="BO650" s="37"/>
      <c r="BP650" s="37"/>
      <c r="BQ650" s="37"/>
      <c r="BR650" s="37"/>
      <c r="BS650" s="37"/>
      <c r="BT650" s="37"/>
      <c r="BU650" s="37"/>
      <c r="BV650" s="37"/>
      <c r="BW650" s="37"/>
      <c r="BX650" s="37"/>
      <c r="BY650" s="37"/>
      <c r="BZ650" s="37"/>
      <c r="CA650" s="37"/>
      <c r="CB650" s="37"/>
      <c r="CC650" s="37"/>
      <c r="CD650" s="37"/>
      <c r="CE650" s="37"/>
      <c r="CF650" s="37"/>
      <c r="CG650" s="37"/>
      <c r="CH650" s="37"/>
      <c r="CI650" s="37"/>
      <c r="CJ650" s="37"/>
      <c r="CK650" s="37"/>
      <c r="CL650" s="37"/>
      <c r="CM650" s="37"/>
      <c r="CN650" s="37"/>
      <c r="CO650" s="37"/>
      <c r="CP650" s="37"/>
      <c r="CQ650" s="37"/>
      <c r="CR650" s="37"/>
      <c r="CS650" s="37"/>
      <c r="CT650" s="37"/>
      <c r="CU650" s="37"/>
      <c r="CV650" s="37"/>
      <c r="CW650" s="37"/>
      <c r="CX650" s="37"/>
      <c r="CY650" s="37"/>
      <c r="CZ650" s="37"/>
      <c r="DA650" s="37"/>
      <c r="DB650" s="37"/>
    </row>
    <row r="651" spans="23:106" ht="12.75" customHeight="1" x14ac:dyDescent="0.25"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  <c r="BM651" s="37"/>
      <c r="BN651" s="37"/>
      <c r="BO651" s="37"/>
      <c r="BP651" s="37"/>
      <c r="BQ651" s="37"/>
      <c r="BR651" s="37"/>
      <c r="BS651" s="37"/>
      <c r="BT651" s="37"/>
      <c r="BU651" s="37"/>
      <c r="BV651" s="37"/>
      <c r="BW651" s="37"/>
      <c r="BX651" s="37"/>
      <c r="BY651" s="37"/>
      <c r="BZ651" s="37"/>
      <c r="CA651" s="37"/>
      <c r="CB651" s="37"/>
      <c r="CC651" s="37"/>
      <c r="CD651" s="37"/>
      <c r="CE651" s="37"/>
      <c r="CF651" s="37"/>
      <c r="CG651" s="37"/>
      <c r="CH651" s="37"/>
      <c r="CI651" s="37"/>
      <c r="CJ651" s="37"/>
      <c r="CK651" s="37"/>
      <c r="CL651" s="37"/>
      <c r="CM651" s="37"/>
      <c r="CN651" s="37"/>
      <c r="CO651" s="37"/>
      <c r="CP651" s="37"/>
      <c r="CQ651" s="37"/>
      <c r="CR651" s="37"/>
      <c r="CS651" s="37"/>
      <c r="CT651" s="37"/>
      <c r="CU651" s="37"/>
      <c r="CV651" s="37"/>
      <c r="CW651" s="37"/>
      <c r="CX651" s="37"/>
      <c r="CY651" s="37"/>
      <c r="CZ651" s="37"/>
      <c r="DA651" s="37"/>
      <c r="DB651" s="37"/>
    </row>
    <row r="652" spans="23:106" ht="12.75" customHeight="1" x14ac:dyDescent="0.25"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  <c r="BM652" s="37"/>
      <c r="BN652" s="37"/>
      <c r="BO652" s="37"/>
      <c r="BP652" s="37"/>
      <c r="BQ652" s="37"/>
      <c r="BR652" s="37"/>
      <c r="BS652" s="37"/>
      <c r="BT652" s="37"/>
      <c r="BU652" s="37"/>
      <c r="BV652" s="37"/>
      <c r="BW652" s="37"/>
      <c r="BX652" s="37"/>
      <c r="BY652" s="37"/>
      <c r="BZ652" s="37"/>
      <c r="CA652" s="37"/>
      <c r="CB652" s="37"/>
      <c r="CC652" s="37"/>
      <c r="CD652" s="37"/>
      <c r="CE652" s="37"/>
      <c r="CF652" s="37"/>
      <c r="CG652" s="37"/>
      <c r="CH652" s="37"/>
      <c r="CI652" s="37"/>
      <c r="CJ652" s="37"/>
      <c r="CK652" s="37"/>
      <c r="CL652" s="37"/>
      <c r="CM652" s="37"/>
      <c r="CN652" s="37"/>
      <c r="CO652" s="37"/>
      <c r="CP652" s="37"/>
      <c r="CQ652" s="37"/>
      <c r="CR652" s="37"/>
      <c r="CS652" s="37"/>
      <c r="CT652" s="37"/>
      <c r="CU652" s="37"/>
      <c r="CV652" s="37"/>
      <c r="CW652" s="37"/>
      <c r="CX652" s="37"/>
      <c r="CY652" s="37"/>
      <c r="CZ652" s="37"/>
      <c r="DA652" s="37"/>
      <c r="DB652" s="37"/>
    </row>
    <row r="653" spans="23:106" ht="12.75" customHeight="1" x14ac:dyDescent="0.25"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  <c r="BM653" s="37"/>
      <c r="BN653" s="37"/>
      <c r="BO653" s="37"/>
      <c r="BP653" s="37"/>
      <c r="BQ653" s="37"/>
      <c r="BR653" s="37"/>
      <c r="BS653" s="37"/>
      <c r="BT653" s="37"/>
      <c r="BU653" s="37"/>
      <c r="BV653" s="37"/>
      <c r="BW653" s="37"/>
      <c r="BX653" s="37"/>
      <c r="BY653" s="37"/>
      <c r="BZ653" s="37"/>
      <c r="CA653" s="37"/>
      <c r="CB653" s="37"/>
      <c r="CC653" s="37"/>
      <c r="CD653" s="37"/>
      <c r="CE653" s="37"/>
      <c r="CF653" s="37"/>
      <c r="CG653" s="37"/>
      <c r="CH653" s="37"/>
      <c r="CI653" s="37"/>
      <c r="CJ653" s="37"/>
      <c r="CK653" s="37"/>
      <c r="CL653" s="37"/>
      <c r="CM653" s="37"/>
      <c r="CN653" s="37"/>
      <c r="CO653" s="37"/>
      <c r="CP653" s="37"/>
      <c r="CQ653" s="37"/>
      <c r="CR653" s="37"/>
      <c r="CS653" s="37"/>
      <c r="CT653" s="37"/>
      <c r="CU653" s="37"/>
      <c r="CV653" s="37"/>
      <c r="CW653" s="37"/>
      <c r="CX653" s="37"/>
      <c r="CY653" s="37"/>
      <c r="CZ653" s="37"/>
      <c r="DA653" s="37"/>
      <c r="DB653" s="37"/>
    </row>
    <row r="654" spans="23:106" ht="12.75" customHeight="1" x14ac:dyDescent="0.25"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  <c r="BM654" s="37"/>
      <c r="BN654" s="37"/>
      <c r="BO654" s="37"/>
      <c r="BP654" s="37"/>
      <c r="BQ654" s="37"/>
      <c r="BR654" s="37"/>
      <c r="BS654" s="37"/>
      <c r="BT654" s="37"/>
      <c r="BU654" s="37"/>
      <c r="BV654" s="37"/>
      <c r="BW654" s="37"/>
      <c r="BX654" s="37"/>
      <c r="BY654" s="37"/>
      <c r="BZ654" s="37"/>
      <c r="CA654" s="37"/>
      <c r="CB654" s="37"/>
      <c r="CC654" s="37"/>
      <c r="CD654" s="37"/>
      <c r="CE654" s="37"/>
      <c r="CF654" s="37"/>
      <c r="CG654" s="37"/>
      <c r="CH654" s="37"/>
      <c r="CI654" s="37"/>
      <c r="CJ654" s="37"/>
      <c r="CK654" s="37"/>
      <c r="CL654" s="37"/>
      <c r="CM654" s="37"/>
      <c r="CN654" s="37"/>
      <c r="CO654" s="37"/>
      <c r="CP654" s="37"/>
      <c r="CQ654" s="37"/>
      <c r="CR654" s="37"/>
      <c r="CS654" s="37"/>
      <c r="CT654" s="37"/>
      <c r="CU654" s="37"/>
      <c r="CV654" s="37"/>
      <c r="CW654" s="37"/>
      <c r="CX654" s="37"/>
      <c r="CY654" s="37"/>
      <c r="CZ654" s="37"/>
      <c r="DA654" s="37"/>
      <c r="DB654" s="37"/>
    </row>
    <row r="655" spans="23:106" ht="12.75" customHeight="1" x14ac:dyDescent="0.25"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  <c r="BM655" s="37"/>
      <c r="BN655" s="37"/>
      <c r="BO655" s="37"/>
      <c r="BP655" s="37"/>
      <c r="BQ655" s="37"/>
      <c r="BR655" s="37"/>
      <c r="BS655" s="37"/>
      <c r="BT655" s="37"/>
      <c r="BU655" s="37"/>
      <c r="BV655" s="37"/>
      <c r="BW655" s="37"/>
      <c r="BX655" s="37"/>
      <c r="BY655" s="37"/>
      <c r="BZ655" s="37"/>
      <c r="CA655" s="37"/>
      <c r="CB655" s="37"/>
      <c r="CC655" s="37"/>
      <c r="CD655" s="37"/>
      <c r="CE655" s="37"/>
      <c r="CF655" s="37"/>
      <c r="CG655" s="37"/>
      <c r="CH655" s="37"/>
      <c r="CI655" s="37"/>
      <c r="CJ655" s="37"/>
      <c r="CK655" s="37"/>
      <c r="CL655" s="37"/>
      <c r="CM655" s="37"/>
      <c r="CN655" s="37"/>
      <c r="CO655" s="37"/>
      <c r="CP655" s="37"/>
      <c r="CQ655" s="37"/>
      <c r="CR655" s="37"/>
      <c r="CS655" s="37"/>
      <c r="CT655" s="37"/>
      <c r="CU655" s="37"/>
      <c r="CV655" s="37"/>
      <c r="CW655" s="37"/>
      <c r="CX655" s="37"/>
      <c r="CY655" s="37"/>
      <c r="CZ655" s="37"/>
      <c r="DA655" s="37"/>
      <c r="DB655" s="37"/>
    </row>
    <row r="656" spans="23:106" ht="12.75" customHeight="1" x14ac:dyDescent="0.25"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  <c r="BM656" s="37"/>
      <c r="BN656" s="37"/>
      <c r="BO656" s="37"/>
      <c r="BP656" s="37"/>
      <c r="BQ656" s="37"/>
      <c r="BR656" s="37"/>
      <c r="BS656" s="37"/>
      <c r="BT656" s="37"/>
      <c r="BU656" s="37"/>
      <c r="BV656" s="37"/>
      <c r="BW656" s="37"/>
      <c r="BX656" s="37"/>
      <c r="BY656" s="37"/>
      <c r="BZ656" s="37"/>
      <c r="CA656" s="37"/>
      <c r="CB656" s="37"/>
      <c r="CC656" s="37"/>
      <c r="CD656" s="37"/>
      <c r="CE656" s="37"/>
      <c r="CF656" s="37"/>
      <c r="CG656" s="37"/>
      <c r="CH656" s="37"/>
      <c r="CI656" s="37"/>
      <c r="CJ656" s="37"/>
      <c r="CK656" s="37"/>
      <c r="CL656" s="37"/>
      <c r="CM656" s="37"/>
      <c r="CN656" s="37"/>
      <c r="CO656" s="37"/>
      <c r="CP656" s="37"/>
      <c r="CQ656" s="37"/>
      <c r="CR656" s="37"/>
      <c r="CS656" s="37"/>
      <c r="CT656" s="37"/>
      <c r="CU656" s="37"/>
      <c r="CV656" s="37"/>
      <c r="CW656" s="37"/>
      <c r="CX656" s="37"/>
      <c r="CY656" s="37"/>
      <c r="CZ656" s="37"/>
      <c r="DA656" s="37"/>
      <c r="DB656" s="37"/>
    </row>
    <row r="657" spans="23:106" ht="12.75" customHeight="1" x14ac:dyDescent="0.25"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  <c r="BI657" s="37"/>
      <c r="BJ657" s="37"/>
      <c r="BK657" s="37"/>
      <c r="BL657" s="37"/>
      <c r="BM657" s="37"/>
      <c r="BN657" s="37"/>
      <c r="BO657" s="37"/>
      <c r="BP657" s="37"/>
      <c r="BQ657" s="37"/>
      <c r="BR657" s="37"/>
      <c r="BS657" s="37"/>
      <c r="BT657" s="37"/>
      <c r="BU657" s="37"/>
      <c r="BV657" s="37"/>
      <c r="BW657" s="37"/>
      <c r="BX657" s="37"/>
      <c r="BY657" s="37"/>
      <c r="BZ657" s="37"/>
      <c r="CA657" s="37"/>
      <c r="CB657" s="37"/>
      <c r="CC657" s="37"/>
      <c r="CD657" s="37"/>
      <c r="CE657" s="37"/>
      <c r="CF657" s="37"/>
      <c r="CG657" s="37"/>
      <c r="CH657" s="37"/>
      <c r="CI657" s="37"/>
      <c r="CJ657" s="37"/>
      <c r="CK657" s="37"/>
      <c r="CL657" s="37"/>
      <c r="CM657" s="37"/>
      <c r="CN657" s="37"/>
      <c r="CO657" s="37"/>
      <c r="CP657" s="37"/>
      <c r="CQ657" s="37"/>
      <c r="CR657" s="37"/>
      <c r="CS657" s="37"/>
      <c r="CT657" s="37"/>
      <c r="CU657" s="37"/>
      <c r="CV657" s="37"/>
      <c r="CW657" s="37"/>
      <c r="CX657" s="37"/>
      <c r="CY657" s="37"/>
      <c r="CZ657" s="37"/>
      <c r="DA657" s="37"/>
      <c r="DB657" s="37"/>
    </row>
    <row r="658" spans="23:106" ht="12.75" customHeight="1" x14ac:dyDescent="0.25"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  <c r="BI658" s="37"/>
      <c r="BJ658" s="37"/>
      <c r="BK658" s="37"/>
      <c r="BL658" s="37"/>
      <c r="BM658" s="37"/>
      <c r="BN658" s="37"/>
      <c r="BO658" s="37"/>
      <c r="BP658" s="37"/>
      <c r="BQ658" s="37"/>
      <c r="BR658" s="37"/>
      <c r="BS658" s="37"/>
      <c r="BT658" s="37"/>
      <c r="BU658" s="37"/>
      <c r="BV658" s="37"/>
      <c r="BW658" s="37"/>
      <c r="BX658" s="37"/>
      <c r="BY658" s="37"/>
      <c r="BZ658" s="37"/>
      <c r="CA658" s="37"/>
      <c r="CB658" s="37"/>
      <c r="CC658" s="37"/>
      <c r="CD658" s="37"/>
      <c r="CE658" s="37"/>
      <c r="CF658" s="37"/>
      <c r="CG658" s="37"/>
      <c r="CH658" s="37"/>
      <c r="CI658" s="37"/>
      <c r="CJ658" s="37"/>
      <c r="CK658" s="37"/>
      <c r="CL658" s="37"/>
      <c r="CM658" s="37"/>
      <c r="CN658" s="37"/>
      <c r="CO658" s="37"/>
      <c r="CP658" s="37"/>
      <c r="CQ658" s="37"/>
      <c r="CR658" s="37"/>
      <c r="CS658" s="37"/>
      <c r="CT658" s="37"/>
      <c r="CU658" s="37"/>
      <c r="CV658" s="37"/>
      <c r="CW658" s="37"/>
      <c r="CX658" s="37"/>
      <c r="CY658" s="37"/>
      <c r="CZ658" s="37"/>
      <c r="DA658" s="37"/>
      <c r="DB658" s="37"/>
    </row>
    <row r="659" spans="23:106" ht="12.75" customHeight="1" x14ac:dyDescent="0.25"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  <c r="BM659" s="37"/>
      <c r="BN659" s="37"/>
      <c r="BO659" s="37"/>
      <c r="BP659" s="37"/>
      <c r="BQ659" s="37"/>
      <c r="BR659" s="37"/>
      <c r="BS659" s="37"/>
      <c r="BT659" s="37"/>
      <c r="BU659" s="37"/>
      <c r="BV659" s="37"/>
      <c r="BW659" s="37"/>
      <c r="BX659" s="37"/>
      <c r="BY659" s="37"/>
      <c r="BZ659" s="37"/>
      <c r="CA659" s="37"/>
      <c r="CB659" s="37"/>
      <c r="CC659" s="37"/>
      <c r="CD659" s="37"/>
      <c r="CE659" s="37"/>
      <c r="CF659" s="37"/>
      <c r="CG659" s="37"/>
      <c r="CH659" s="37"/>
      <c r="CI659" s="37"/>
      <c r="CJ659" s="37"/>
      <c r="CK659" s="37"/>
      <c r="CL659" s="37"/>
      <c r="CM659" s="37"/>
      <c r="CN659" s="37"/>
      <c r="CO659" s="37"/>
      <c r="CP659" s="37"/>
      <c r="CQ659" s="37"/>
      <c r="CR659" s="37"/>
      <c r="CS659" s="37"/>
      <c r="CT659" s="37"/>
      <c r="CU659" s="37"/>
      <c r="CV659" s="37"/>
      <c r="CW659" s="37"/>
      <c r="CX659" s="37"/>
      <c r="CY659" s="37"/>
      <c r="CZ659" s="37"/>
      <c r="DA659" s="37"/>
      <c r="DB659" s="37"/>
    </row>
    <row r="660" spans="23:106" ht="12.75" customHeight="1" x14ac:dyDescent="0.25"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  <c r="BI660" s="37"/>
      <c r="BJ660" s="37"/>
      <c r="BK660" s="37"/>
      <c r="BL660" s="37"/>
      <c r="BM660" s="37"/>
      <c r="BN660" s="37"/>
      <c r="BO660" s="37"/>
      <c r="BP660" s="37"/>
      <c r="BQ660" s="37"/>
      <c r="BR660" s="37"/>
      <c r="BS660" s="37"/>
      <c r="BT660" s="37"/>
      <c r="BU660" s="37"/>
      <c r="BV660" s="37"/>
      <c r="BW660" s="37"/>
      <c r="BX660" s="37"/>
      <c r="BY660" s="37"/>
      <c r="BZ660" s="37"/>
      <c r="CA660" s="37"/>
      <c r="CB660" s="37"/>
      <c r="CC660" s="37"/>
      <c r="CD660" s="37"/>
      <c r="CE660" s="37"/>
      <c r="CF660" s="37"/>
      <c r="CG660" s="37"/>
      <c r="CH660" s="37"/>
      <c r="CI660" s="37"/>
      <c r="CJ660" s="37"/>
      <c r="CK660" s="37"/>
      <c r="CL660" s="37"/>
      <c r="CM660" s="37"/>
      <c r="CN660" s="37"/>
      <c r="CO660" s="37"/>
      <c r="CP660" s="37"/>
      <c r="CQ660" s="37"/>
      <c r="CR660" s="37"/>
      <c r="CS660" s="37"/>
      <c r="CT660" s="37"/>
      <c r="CU660" s="37"/>
      <c r="CV660" s="37"/>
      <c r="CW660" s="37"/>
      <c r="CX660" s="37"/>
      <c r="CY660" s="37"/>
      <c r="CZ660" s="37"/>
      <c r="DA660" s="37"/>
      <c r="DB660" s="37"/>
    </row>
    <row r="661" spans="23:106" ht="12.75" customHeight="1" x14ac:dyDescent="0.25"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  <c r="BI661" s="37"/>
      <c r="BJ661" s="37"/>
      <c r="BK661" s="37"/>
      <c r="BL661" s="37"/>
      <c r="BM661" s="37"/>
      <c r="BN661" s="37"/>
      <c r="BO661" s="37"/>
      <c r="BP661" s="37"/>
      <c r="BQ661" s="37"/>
      <c r="BR661" s="37"/>
      <c r="BS661" s="37"/>
      <c r="BT661" s="37"/>
      <c r="BU661" s="37"/>
      <c r="BV661" s="37"/>
      <c r="BW661" s="37"/>
      <c r="BX661" s="37"/>
      <c r="BY661" s="37"/>
      <c r="BZ661" s="37"/>
      <c r="CA661" s="37"/>
      <c r="CB661" s="37"/>
      <c r="CC661" s="37"/>
      <c r="CD661" s="37"/>
      <c r="CE661" s="37"/>
      <c r="CF661" s="37"/>
      <c r="CG661" s="37"/>
      <c r="CH661" s="37"/>
      <c r="CI661" s="37"/>
      <c r="CJ661" s="37"/>
      <c r="CK661" s="37"/>
      <c r="CL661" s="37"/>
      <c r="CM661" s="37"/>
      <c r="CN661" s="37"/>
      <c r="CO661" s="37"/>
      <c r="CP661" s="37"/>
      <c r="CQ661" s="37"/>
      <c r="CR661" s="37"/>
      <c r="CS661" s="37"/>
      <c r="CT661" s="37"/>
      <c r="CU661" s="37"/>
      <c r="CV661" s="37"/>
      <c r="CW661" s="37"/>
      <c r="CX661" s="37"/>
      <c r="CY661" s="37"/>
      <c r="CZ661" s="37"/>
      <c r="DA661" s="37"/>
      <c r="DB661" s="37"/>
    </row>
    <row r="662" spans="23:106" ht="12.75" customHeight="1" x14ac:dyDescent="0.25"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  <c r="BI662" s="37"/>
      <c r="BJ662" s="37"/>
      <c r="BK662" s="37"/>
      <c r="BL662" s="37"/>
      <c r="BM662" s="37"/>
      <c r="BN662" s="37"/>
      <c r="BO662" s="37"/>
      <c r="BP662" s="37"/>
      <c r="BQ662" s="37"/>
      <c r="BR662" s="37"/>
      <c r="BS662" s="37"/>
      <c r="BT662" s="37"/>
      <c r="BU662" s="37"/>
      <c r="BV662" s="37"/>
      <c r="BW662" s="37"/>
      <c r="BX662" s="37"/>
      <c r="BY662" s="37"/>
      <c r="BZ662" s="37"/>
      <c r="CA662" s="37"/>
      <c r="CB662" s="37"/>
      <c r="CC662" s="37"/>
      <c r="CD662" s="37"/>
      <c r="CE662" s="37"/>
      <c r="CF662" s="37"/>
      <c r="CG662" s="37"/>
      <c r="CH662" s="37"/>
      <c r="CI662" s="37"/>
      <c r="CJ662" s="37"/>
      <c r="CK662" s="37"/>
      <c r="CL662" s="37"/>
      <c r="CM662" s="37"/>
      <c r="CN662" s="37"/>
      <c r="CO662" s="37"/>
      <c r="CP662" s="37"/>
      <c r="CQ662" s="37"/>
      <c r="CR662" s="37"/>
      <c r="CS662" s="37"/>
      <c r="CT662" s="37"/>
      <c r="CU662" s="37"/>
      <c r="CV662" s="37"/>
      <c r="CW662" s="37"/>
      <c r="CX662" s="37"/>
      <c r="CY662" s="37"/>
      <c r="CZ662" s="37"/>
      <c r="DA662" s="37"/>
      <c r="DB662" s="37"/>
    </row>
    <row r="663" spans="23:106" ht="12.75" customHeight="1" x14ac:dyDescent="0.25"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  <c r="BI663" s="37"/>
      <c r="BJ663" s="37"/>
      <c r="BK663" s="37"/>
      <c r="BL663" s="37"/>
      <c r="BM663" s="37"/>
      <c r="BN663" s="37"/>
      <c r="BO663" s="37"/>
      <c r="BP663" s="37"/>
      <c r="BQ663" s="37"/>
      <c r="BR663" s="37"/>
      <c r="BS663" s="37"/>
      <c r="BT663" s="37"/>
      <c r="BU663" s="37"/>
      <c r="BV663" s="37"/>
      <c r="BW663" s="37"/>
      <c r="BX663" s="37"/>
      <c r="BY663" s="37"/>
      <c r="BZ663" s="37"/>
      <c r="CA663" s="37"/>
      <c r="CB663" s="37"/>
      <c r="CC663" s="37"/>
      <c r="CD663" s="37"/>
      <c r="CE663" s="37"/>
      <c r="CF663" s="37"/>
      <c r="CG663" s="37"/>
      <c r="CH663" s="37"/>
      <c r="CI663" s="37"/>
      <c r="CJ663" s="37"/>
      <c r="CK663" s="37"/>
      <c r="CL663" s="37"/>
      <c r="CM663" s="37"/>
      <c r="CN663" s="37"/>
      <c r="CO663" s="37"/>
      <c r="CP663" s="37"/>
      <c r="CQ663" s="37"/>
      <c r="CR663" s="37"/>
      <c r="CS663" s="37"/>
      <c r="CT663" s="37"/>
      <c r="CU663" s="37"/>
      <c r="CV663" s="37"/>
      <c r="CW663" s="37"/>
      <c r="CX663" s="37"/>
      <c r="CY663" s="37"/>
      <c r="CZ663" s="37"/>
      <c r="DA663" s="37"/>
      <c r="DB663" s="37"/>
    </row>
    <row r="664" spans="23:106" ht="12.75" customHeight="1" x14ac:dyDescent="0.25"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  <c r="BI664" s="37"/>
      <c r="BJ664" s="37"/>
      <c r="BK664" s="37"/>
      <c r="BL664" s="37"/>
      <c r="BM664" s="37"/>
      <c r="BN664" s="37"/>
      <c r="BO664" s="37"/>
      <c r="BP664" s="37"/>
      <c r="BQ664" s="37"/>
      <c r="BR664" s="37"/>
      <c r="BS664" s="37"/>
      <c r="BT664" s="37"/>
      <c r="BU664" s="37"/>
      <c r="BV664" s="37"/>
      <c r="BW664" s="37"/>
      <c r="BX664" s="37"/>
      <c r="BY664" s="37"/>
      <c r="BZ664" s="37"/>
      <c r="CA664" s="37"/>
      <c r="CB664" s="37"/>
      <c r="CC664" s="37"/>
      <c r="CD664" s="37"/>
      <c r="CE664" s="37"/>
      <c r="CF664" s="37"/>
      <c r="CG664" s="37"/>
      <c r="CH664" s="37"/>
      <c r="CI664" s="37"/>
      <c r="CJ664" s="37"/>
      <c r="CK664" s="37"/>
      <c r="CL664" s="37"/>
      <c r="CM664" s="37"/>
      <c r="CN664" s="37"/>
      <c r="CO664" s="37"/>
      <c r="CP664" s="37"/>
      <c r="CQ664" s="37"/>
      <c r="CR664" s="37"/>
      <c r="CS664" s="37"/>
      <c r="CT664" s="37"/>
      <c r="CU664" s="37"/>
      <c r="CV664" s="37"/>
      <c r="CW664" s="37"/>
      <c r="CX664" s="37"/>
      <c r="CY664" s="37"/>
      <c r="CZ664" s="37"/>
      <c r="DA664" s="37"/>
      <c r="DB664" s="37"/>
    </row>
    <row r="665" spans="23:106" ht="12.75" customHeight="1" x14ac:dyDescent="0.25"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  <c r="BM665" s="37"/>
      <c r="BN665" s="37"/>
      <c r="BO665" s="37"/>
      <c r="BP665" s="37"/>
      <c r="BQ665" s="37"/>
      <c r="BR665" s="37"/>
      <c r="BS665" s="37"/>
      <c r="BT665" s="37"/>
      <c r="BU665" s="37"/>
      <c r="BV665" s="37"/>
      <c r="BW665" s="37"/>
      <c r="BX665" s="37"/>
      <c r="BY665" s="37"/>
      <c r="BZ665" s="37"/>
      <c r="CA665" s="37"/>
      <c r="CB665" s="37"/>
      <c r="CC665" s="37"/>
      <c r="CD665" s="37"/>
      <c r="CE665" s="37"/>
      <c r="CF665" s="37"/>
      <c r="CG665" s="37"/>
      <c r="CH665" s="37"/>
      <c r="CI665" s="37"/>
      <c r="CJ665" s="37"/>
      <c r="CK665" s="37"/>
      <c r="CL665" s="37"/>
      <c r="CM665" s="37"/>
      <c r="CN665" s="37"/>
      <c r="CO665" s="37"/>
      <c r="CP665" s="37"/>
      <c r="CQ665" s="37"/>
      <c r="CR665" s="37"/>
      <c r="CS665" s="37"/>
      <c r="CT665" s="37"/>
      <c r="CU665" s="37"/>
      <c r="CV665" s="37"/>
      <c r="CW665" s="37"/>
      <c r="CX665" s="37"/>
      <c r="CY665" s="37"/>
      <c r="CZ665" s="37"/>
      <c r="DA665" s="37"/>
      <c r="DB665" s="37"/>
    </row>
    <row r="666" spans="23:106" ht="12.75" customHeight="1" x14ac:dyDescent="0.25"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  <c r="BM666" s="37"/>
      <c r="BN666" s="37"/>
      <c r="BO666" s="37"/>
      <c r="BP666" s="37"/>
      <c r="BQ666" s="37"/>
      <c r="BR666" s="37"/>
      <c r="BS666" s="37"/>
      <c r="BT666" s="37"/>
      <c r="BU666" s="37"/>
      <c r="BV666" s="37"/>
      <c r="BW666" s="37"/>
      <c r="BX666" s="37"/>
      <c r="BY666" s="37"/>
      <c r="BZ666" s="37"/>
      <c r="CA666" s="37"/>
      <c r="CB666" s="37"/>
      <c r="CC666" s="37"/>
      <c r="CD666" s="37"/>
      <c r="CE666" s="37"/>
      <c r="CF666" s="37"/>
      <c r="CG666" s="37"/>
      <c r="CH666" s="37"/>
      <c r="CI666" s="37"/>
      <c r="CJ666" s="37"/>
      <c r="CK666" s="37"/>
      <c r="CL666" s="37"/>
      <c r="CM666" s="37"/>
      <c r="CN666" s="37"/>
      <c r="CO666" s="37"/>
      <c r="CP666" s="37"/>
      <c r="CQ666" s="37"/>
      <c r="CR666" s="37"/>
      <c r="CS666" s="37"/>
      <c r="CT666" s="37"/>
      <c r="CU666" s="37"/>
      <c r="CV666" s="37"/>
      <c r="CW666" s="37"/>
      <c r="CX666" s="37"/>
      <c r="CY666" s="37"/>
      <c r="CZ666" s="37"/>
      <c r="DA666" s="37"/>
      <c r="DB666" s="37"/>
    </row>
    <row r="667" spans="23:106" ht="12.75" customHeight="1" x14ac:dyDescent="0.25"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  <c r="BM667" s="37"/>
      <c r="BN667" s="37"/>
      <c r="BO667" s="37"/>
      <c r="BP667" s="37"/>
      <c r="BQ667" s="37"/>
      <c r="BR667" s="37"/>
      <c r="BS667" s="37"/>
      <c r="BT667" s="37"/>
      <c r="BU667" s="37"/>
      <c r="BV667" s="37"/>
      <c r="BW667" s="37"/>
      <c r="BX667" s="37"/>
      <c r="BY667" s="37"/>
      <c r="BZ667" s="37"/>
      <c r="CA667" s="37"/>
      <c r="CB667" s="37"/>
      <c r="CC667" s="37"/>
      <c r="CD667" s="37"/>
      <c r="CE667" s="37"/>
      <c r="CF667" s="37"/>
      <c r="CG667" s="37"/>
      <c r="CH667" s="37"/>
      <c r="CI667" s="37"/>
      <c r="CJ667" s="37"/>
      <c r="CK667" s="37"/>
      <c r="CL667" s="37"/>
      <c r="CM667" s="37"/>
      <c r="CN667" s="37"/>
      <c r="CO667" s="37"/>
      <c r="CP667" s="37"/>
      <c r="CQ667" s="37"/>
      <c r="CR667" s="37"/>
      <c r="CS667" s="37"/>
      <c r="CT667" s="37"/>
      <c r="CU667" s="37"/>
      <c r="CV667" s="37"/>
      <c r="CW667" s="37"/>
      <c r="CX667" s="37"/>
      <c r="CY667" s="37"/>
      <c r="CZ667" s="37"/>
      <c r="DA667" s="37"/>
      <c r="DB667" s="37"/>
    </row>
    <row r="668" spans="23:106" ht="12.75" customHeight="1" x14ac:dyDescent="0.25"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  <c r="BM668" s="37"/>
      <c r="BN668" s="37"/>
      <c r="BO668" s="37"/>
      <c r="BP668" s="37"/>
      <c r="BQ668" s="37"/>
      <c r="BR668" s="37"/>
      <c r="BS668" s="37"/>
      <c r="BT668" s="37"/>
      <c r="BU668" s="37"/>
      <c r="BV668" s="37"/>
      <c r="BW668" s="37"/>
      <c r="BX668" s="37"/>
      <c r="BY668" s="37"/>
      <c r="BZ668" s="37"/>
      <c r="CA668" s="37"/>
      <c r="CB668" s="37"/>
      <c r="CC668" s="37"/>
      <c r="CD668" s="37"/>
      <c r="CE668" s="37"/>
      <c r="CF668" s="37"/>
      <c r="CG668" s="37"/>
      <c r="CH668" s="37"/>
      <c r="CI668" s="37"/>
      <c r="CJ668" s="37"/>
      <c r="CK668" s="37"/>
      <c r="CL668" s="37"/>
      <c r="CM668" s="37"/>
      <c r="CN668" s="37"/>
      <c r="CO668" s="37"/>
      <c r="CP668" s="37"/>
      <c r="CQ668" s="37"/>
      <c r="CR668" s="37"/>
      <c r="CS668" s="37"/>
      <c r="CT668" s="37"/>
      <c r="CU668" s="37"/>
      <c r="CV668" s="37"/>
      <c r="CW668" s="37"/>
      <c r="CX668" s="37"/>
      <c r="CY668" s="37"/>
      <c r="CZ668" s="37"/>
      <c r="DA668" s="37"/>
      <c r="DB668" s="37"/>
    </row>
    <row r="669" spans="23:106" ht="12.75" customHeight="1" x14ac:dyDescent="0.25"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  <c r="BM669" s="37"/>
      <c r="BN669" s="37"/>
      <c r="BO669" s="37"/>
      <c r="BP669" s="37"/>
      <c r="BQ669" s="37"/>
      <c r="BR669" s="37"/>
      <c r="BS669" s="37"/>
      <c r="BT669" s="37"/>
      <c r="BU669" s="37"/>
      <c r="BV669" s="37"/>
      <c r="BW669" s="37"/>
      <c r="BX669" s="37"/>
      <c r="BY669" s="37"/>
      <c r="BZ669" s="37"/>
      <c r="CA669" s="37"/>
      <c r="CB669" s="37"/>
      <c r="CC669" s="37"/>
      <c r="CD669" s="37"/>
      <c r="CE669" s="37"/>
      <c r="CF669" s="37"/>
      <c r="CG669" s="37"/>
      <c r="CH669" s="37"/>
      <c r="CI669" s="37"/>
      <c r="CJ669" s="37"/>
      <c r="CK669" s="37"/>
      <c r="CL669" s="37"/>
      <c r="CM669" s="37"/>
      <c r="CN669" s="37"/>
      <c r="CO669" s="37"/>
      <c r="CP669" s="37"/>
      <c r="CQ669" s="37"/>
      <c r="CR669" s="37"/>
      <c r="CS669" s="37"/>
      <c r="CT669" s="37"/>
      <c r="CU669" s="37"/>
      <c r="CV669" s="37"/>
      <c r="CW669" s="37"/>
      <c r="CX669" s="37"/>
      <c r="CY669" s="37"/>
      <c r="CZ669" s="37"/>
      <c r="DA669" s="37"/>
      <c r="DB669" s="37"/>
    </row>
    <row r="670" spans="23:106" ht="12.75" customHeight="1" x14ac:dyDescent="0.25"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  <c r="BI670" s="37"/>
      <c r="BJ670" s="37"/>
      <c r="BK670" s="37"/>
      <c r="BL670" s="37"/>
      <c r="BM670" s="37"/>
      <c r="BN670" s="37"/>
      <c r="BO670" s="37"/>
      <c r="BP670" s="37"/>
      <c r="BQ670" s="37"/>
      <c r="BR670" s="37"/>
      <c r="BS670" s="37"/>
      <c r="BT670" s="37"/>
      <c r="BU670" s="37"/>
      <c r="BV670" s="37"/>
      <c r="BW670" s="37"/>
      <c r="BX670" s="37"/>
      <c r="BY670" s="37"/>
      <c r="BZ670" s="37"/>
      <c r="CA670" s="37"/>
      <c r="CB670" s="37"/>
      <c r="CC670" s="37"/>
      <c r="CD670" s="37"/>
      <c r="CE670" s="37"/>
      <c r="CF670" s="37"/>
      <c r="CG670" s="37"/>
      <c r="CH670" s="37"/>
      <c r="CI670" s="37"/>
      <c r="CJ670" s="37"/>
      <c r="CK670" s="37"/>
      <c r="CL670" s="37"/>
      <c r="CM670" s="37"/>
      <c r="CN670" s="37"/>
      <c r="CO670" s="37"/>
      <c r="CP670" s="37"/>
      <c r="CQ670" s="37"/>
      <c r="CR670" s="37"/>
      <c r="CS670" s="37"/>
      <c r="CT670" s="37"/>
      <c r="CU670" s="37"/>
      <c r="CV670" s="37"/>
      <c r="CW670" s="37"/>
      <c r="CX670" s="37"/>
      <c r="CY670" s="37"/>
      <c r="CZ670" s="37"/>
      <c r="DA670" s="37"/>
      <c r="DB670" s="37"/>
    </row>
    <row r="671" spans="23:106" ht="12.75" customHeight="1" x14ac:dyDescent="0.25"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  <c r="BI671" s="37"/>
      <c r="BJ671" s="37"/>
      <c r="BK671" s="37"/>
      <c r="BL671" s="37"/>
      <c r="BM671" s="37"/>
      <c r="BN671" s="37"/>
      <c r="BO671" s="37"/>
      <c r="BP671" s="37"/>
      <c r="BQ671" s="37"/>
      <c r="BR671" s="37"/>
      <c r="BS671" s="37"/>
      <c r="BT671" s="37"/>
      <c r="BU671" s="37"/>
      <c r="BV671" s="37"/>
      <c r="BW671" s="37"/>
      <c r="BX671" s="37"/>
      <c r="BY671" s="37"/>
      <c r="BZ671" s="37"/>
      <c r="CA671" s="37"/>
      <c r="CB671" s="37"/>
      <c r="CC671" s="37"/>
      <c r="CD671" s="37"/>
      <c r="CE671" s="37"/>
      <c r="CF671" s="37"/>
      <c r="CG671" s="37"/>
      <c r="CH671" s="37"/>
      <c r="CI671" s="37"/>
      <c r="CJ671" s="37"/>
      <c r="CK671" s="37"/>
      <c r="CL671" s="37"/>
      <c r="CM671" s="37"/>
      <c r="CN671" s="37"/>
      <c r="CO671" s="37"/>
      <c r="CP671" s="37"/>
      <c r="CQ671" s="37"/>
      <c r="CR671" s="37"/>
      <c r="CS671" s="37"/>
      <c r="CT671" s="37"/>
      <c r="CU671" s="37"/>
      <c r="CV671" s="37"/>
      <c r="CW671" s="37"/>
      <c r="CX671" s="37"/>
      <c r="CY671" s="37"/>
      <c r="CZ671" s="37"/>
      <c r="DA671" s="37"/>
      <c r="DB671" s="37"/>
    </row>
    <row r="672" spans="23:106" ht="12.75" customHeight="1" x14ac:dyDescent="0.25"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  <c r="BI672" s="37"/>
      <c r="BJ672" s="37"/>
      <c r="BK672" s="37"/>
      <c r="BL672" s="37"/>
      <c r="BM672" s="37"/>
      <c r="BN672" s="37"/>
      <c r="BO672" s="37"/>
      <c r="BP672" s="37"/>
      <c r="BQ672" s="37"/>
      <c r="BR672" s="37"/>
      <c r="BS672" s="37"/>
      <c r="BT672" s="37"/>
      <c r="BU672" s="37"/>
      <c r="BV672" s="37"/>
      <c r="BW672" s="37"/>
      <c r="BX672" s="37"/>
      <c r="BY672" s="37"/>
      <c r="BZ672" s="37"/>
      <c r="CA672" s="37"/>
      <c r="CB672" s="37"/>
      <c r="CC672" s="37"/>
      <c r="CD672" s="37"/>
      <c r="CE672" s="37"/>
      <c r="CF672" s="37"/>
      <c r="CG672" s="37"/>
      <c r="CH672" s="37"/>
      <c r="CI672" s="37"/>
      <c r="CJ672" s="37"/>
      <c r="CK672" s="37"/>
      <c r="CL672" s="37"/>
      <c r="CM672" s="37"/>
      <c r="CN672" s="37"/>
      <c r="CO672" s="37"/>
      <c r="CP672" s="37"/>
      <c r="CQ672" s="37"/>
      <c r="CR672" s="37"/>
      <c r="CS672" s="37"/>
      <c r="CT672" s="37"/>
      <c r="CU672" s="37"/>
      <c r="CV672" s="37"/>
      <c r="CW672" s="37"/>
      <c r="CX672" s="37"/>
      <c r="CY672" s="37"/>
      <c r="CZ672" s="37"/>
      <c r="DA672" s="37"/>
      <c r="DB672" s="37"/>
    </row>
    <row r="673" spans="23:106" ht="12.75" customHeight="1" x14ac:dyDescent="0.25"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  <c r="BB673" s="37"/>
      <c r="BC673" s="37"/>
      <c r="BD673" s="37"/>
      <c r="BE673" s="37"/>
      <c r="BF673" s="37"/>
      <c r="BG673" s="37"/>
      <c r="BH673" s="37"/>
      <c r="BI673" s="37"/>
      <c r="BJ673" s="37"/>
      <c r="BK673" s="37"/>
      <c r="BL673" s="37"/>
      <c r="BM673" s="37"/>
      <c r="BN673" s="37"/>
      <c r="BO673" s="37"/>
      <c r="BP673" s="37"/>
      <c r="BQ673" s="37"/>
      <c r="BR673" s="37"/>
      <c r="BS673" s="37"/>
      <c r="BT673" s="37"/>
      <c r="BU673" s="37"/>
      <c r="BV673" s="37"/>
      <c r="BW673" s="37"/>
      <c r="BX673" s="37"/>
      <c r="BY673" s="37"/>
      <c r="BZ673" s="37"/>
      <c r="CA673" s="37"/>
      <c r="CB673" s="37"/>
      <c r="CC673" s="37"/>
      <c r="CD673" s="37"/>
      <c r="CE673" s="37"/>
      <c r="CF673" s="37"/>
      <c r="CG673" s="37"/>
      <c r="CH673" s="37"/>
      <c r="CI673" s="37"/>
      <c r="CJ673" s="37"/>
      <c r="CK673" s="37"/>
      <c r="CL673" s="37"/>
      <c r="CM673" s="37"/>
      <c r="CN673" s="37"/>
      <c r="CO673" s="37"/>
      <c r="CP673" s="37"/>
      <c r="CQ673" s="37"/>
      <c r="CR673" s="37"/>
      <c r="CS673" s="37"/>
      <c r="CT673" s="37"/>
      <c r="CU673" s="37"/>
      <c r="CV673" s="37"/>
      <c r="CW673" s="37"/>
      <c r="CX673" s="37"/>
      <c r="CY673" s="37"/>
      <c r="CZ673" s="37"/>
      <c r="DA673" s="37"/>
      <c r="DB673" s="37"/>
    </row>
    <row r="674" spans="23:106" ht="12.75" customHeight="1" x14ac:dyDescent="0.25"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  <c r="BB674" s="37"/>
      <c r="BC674" s="37"/>
      <c r="BD674" s="37"/>
      <c r="BE674" s="37"/>
      <c r="BF674" s="37"/>
      <c r="BG674" s="37"/>
      <c r="BH674" s="37"/>
      <c r="BI674" s="37"/>
      <c r="BJ674" s="37"/>
      <c r="BK674" s="37"/>
      <c r="BL674" s="37"/>
      <c r="BM674" s="37"/>
      <c r="BN674" s="37"/>
      <c r="BO674" s="37"/>
      <c r="BP674" s="37"/>
      <c r="BQ674" s="37"/>
      <c r="BR674" s="37"/>
      <c r="BS674" s="37"/>
      <c r="BT674" s="37"/>
      <c r="BU674" s="37"/>
      <c r="BV674" s="37"/>
      <c r="BW674" s="37"/>
      <c r="BX674" s="37"/>
      <c r="BY674" s="37"/>
      <c r="BZ674" s="37"/>
      <c r="CA674" s="37"/>
      <c r="CB674" s="37"/>
      <c r="CC674" s="37"/>
      <c r="CD674" s="37"/>
      <c r="CE674" s="37"/>
      <c r="CF674" s="37"/>
      <c r="CG674" s="37"/>
      <c r="CH674" s="37"/>
      <c r="CI674" s="37"/>
      <c r="CJ674" s="37"/>
      <c r="CK674" s="37"/>
      <c r="CL674" s="37"/>
      <c r="CM674" s="37"/>
      <c r="CN674" s="37"/>
      <c r="CO674" s="37"/>
      <c r="CP674" s="37"/>
      <c r="CQ674" s="37"/>
      <c r="CR674" s="37"/>
      <c r="CS674" s="37"/>
      <c r="CT674" s="37"/>
      <c r="CU674" s="37"/>
      <c r="CV674" s="37"/>
      <c r="CW674" s="37"/>
      <c r="CX674" s="37"/>
      <c r="CY674" s="37"/>
      <c r="CZ674" s="37"/>
      <c r="DA674" s="37"/>
      <c r="DB674" s="37"/>
    </row>
    <row r="675" spans="23:106" ht="12.75" customHeight="1" x14ac:dyDescent="0.25"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  <c r="BM675" s="37"/>
      <c r="BN675" s="37"/>
      <c r="BO675" s="37"/>
      <c r="BP675" s="37"/>
      <c r="BQ675" s="37"/>
      <c r="BR675" s="37"/>
      <c r="BS675" s="37"/>
      <c r="BT675" s="37"/>
      <c r="BU675" s="37"/>
      <c r="BV675" s="37"/>
      <c r="BW675" s="37"/>
      <c r="BX675" s="37"/>
      <c r="BY675" s="37"/>
      <c r="BZ675" s="37"/>
      <c r="CA675" s="37"/>
      <c r="CB675" s="37"/>
      <c r="CC675" s="37"/>
      <c r="CD675" s="37"/>
      <c r="CE675" s="37"/>
      <c r="CF675" s="37"/>
      <c r="CG675" s="37"/>
      <c r="CH675" s="37"/>
      <c r="CI675" s="37"/>
      <c r="CJ675" s="37"/>
      <c r="CK675" s="37"/>
      <c r="CL675" s="37"/>
      <c r="CM675" s="37"/>
      <c r="CN675" s="37"/>
      <c r="CO675" s="37"/>
      <c r="CP675" s="37"/>
      <c r="CQ675" s="37"/>
      <c r="CR675" s="37"/>
      <c r="CS675" s="37"/>
      <c r="CT675" s="37"/>
      <c r="CU675" s="37"/>
      <c r="CV675" s="37"/>
      <c r="CW675" s="37"/>
      <c r="CX675" s="37"/>
      <c r="CY675" s="37"/>
      <c r="CZ675" s="37"/>
      <c r="DA675" s="37"/>
      <c r="DB675" s="37"/>
    </row>
    <row r="676" spans="23:106" ht="12.75" customHeight="1" x14ac:dyDescent="0.25"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  <c r="BI676" s="37"/>
      <c r="BJ676" s="37"/>
      <c r="BK676" s="37"/>
      <c r="BL676" s="37"/>
      <c r="BM676" s="37"/>
      <c r="BN676" s="37"/>
      <c r="BO676" s="37"/>
      <c r="BP676" s="37"/>
      <c r="BQ676" s="37"/>
      <c r="BR676" s="37"/>
      <c r="BS676" s="37"/>
      <c r="BT676" s="37"/>
      <c r="BU676" s="37"/>
      <c r="BV676" s="37"/>
      <c r="BW676" s="37"/>
      <c r="BX676" s="37"/>
      <c r="BY676" s="37"/>
      <c r="BZ676" s="37"/>
      <c r="CA676" s="37"/>
      <c r="CB676" s="37"/>
      <c r="CC676" s="37"/>
      <c r="CD676" s="37"/>
      <c r="CE676" s="37"/>
      <c r="CF676" s="37"/>
      <c r="CG676" s="37"/>
      <c r="CH676" s="37"/>
      <c r="CI676" s="37"/>
      <c r="CJ676" s="37"/>
      <c r="CK676" s="37"/>
      <c r="CL676" s="37"/>
      <c r="CM676" s="37"/>
      <c r="CN676" s="37"/>
      <c r="CO676" s="37"/>
      <c r="CP676" s="37"/>
      <c r="CQ676" s="37"/>
      <c r="CR676" s="37"/>
      <c r="CS676" s="37"/>
      <c r="CT676" s="37"/>
      <c r="CU676" s="37"/>
      <c r="CV676" s="37"/>
      <c r="CW676" s="37"/>
      <c r="CX676" s="37"/>
      <c r="CY676" s="37"/>
      <c r="CZ676" s="37"/>
      <c r="DA676" s="37"/>
      <c r="DB676" s="37"/>
    </row>
    <row r="677" spans="23:106" ht="12.75" customHeight="1" x14ac:dyDescent="0.25"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  <c r="BI677" s="37"/>
      <c r="BJ677" s="37"/>
      <c r="BK677" s="37"/>
      <c r="BL677" s="37"/>
      <c r="BM677" s="37"/>
      <c r="BN677" s="37"/>
      <c r="BO677" s="37"/>
      <c r="BP677" s="37"/>
      <c r="BQ677" s="37"/>
      <c r="BR677" s="37"/>
      <c r="BS677" s="37"/>
      <c r="BT677" s="37"/>
      <c r="BU677" s="37"/>
      <c r="BV677" s="37"/>
      <c r="BW677" s="37"/>
      <c r="BX677" s="37"/>
      <c r="BY677" s="37"/>
      <c r="BZ677" s="37"/>
      <c r="CA677" s="37"/>
      <c r="CB677" s="37"/>
      <c r="CC677" s="37"/>
      <c r="CD677" s="37"/>
      <c r="CE677" s="37"/>
      <c r="CF677" s="37"/>
      <c r="CG677" s="37"/>
      <c r="CH677" s="37"/>
      <c r="CI677" s="37"/>
      <c r="CJ677" s="37"/>
      <c r="CK677" s="37"/>
      <c r="CL677" s="37"/>
      <c r="CM677" s="37"/>
      <c r="CN677" s="37"/>
      <c r="CO677" s="37"/>
      <c r="CP677" s="37"/>
      <c r="CQ677" s="37"/>
      <c r="CR677" s="37"/>
      <c r="CS677" s="37"/>
      <c r="CT677" s="37"/>
      <c r="CU677" s="37"/>
      <c r="CV677" s="37"/>
      <c r="CW677" s="37"/>
      <c r="CX677" s="37"/>
      <c r="CY677" s="37"/>
      <c r="CZ677" s="37"/>
      <c r="DA677" s="37"/>
      <c r="DB677" s="37"/>
    </row>
    <row r="678" spans="23:106" ht="12.75" customHeight="1" x14ac:dyDescent="0.25"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  <c r="BM678" s="37"/>
      <c r="BN678" s="37"/>
      <c r="BO678" s="37"/>
      <c r="BP678" s="37"/>
      <c r="BQ678" s="37"/>
      <c r="BR678" s="37"/>
      <c r="BS678" s="37"/>
      <c r="BT678" s="37"/>
      <c r="BU678" s="37"/>
      <c r="BV678" s="37"/>
      <c r="BW678" s="37"/>
      <c r="BX678" s="37"/>
      <c r="BY678" s="37"/>
      <c r="BZ678" s="37"/>
      <c r="CA678" s="37"/>
      <c r="CB678" s="37"/>
      <c r="CC678" s="37"/>
      <c r="CD678" s="37"/>
      <c r="CE678" s="37"/>
      <c r="CF678" s="37"/>
      <c r="CG678" s="37"/>
      <c r="CH678" s="37"/>
      <c r="CI678" s="37"/>
      <c r="CJ678" s="37"/>
      <c r="CK678" s="37"/>
      <c r="CL678" s="37"/>
      <c r="CM678" s="37"/>
      <c r="CN678" s="37"/>
      <c r="CO678" s="37"/>
      <c r="CP678" s="37"/>
      <c r="CQ678" s="37"/>
      <c r="CR678" s="37"/>
      <c r="CS678" s="37"/>
      <c r="CT678" s="37"/>
      <c r="CU678" s="37"/>
      <c r="CV678" s="37"/>
      <c r="CW678" s="37"/>
      <c r="CX678" s="37"/>
      <c r="CY678" s="37"/>
      <c r="CZ678" s="37"/>
      <c r="DA678" s="37"/>
      <c r="DB678" s="37"/>
    </row>
    <row r="679" spans="23:106" ht="12.75" customHeight="1" x14ac:dyDescent="0.25"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  <c r="BM679" s="37"/>
      <c r="BN679" s="37"/>
      <c r="BO679" s="37"/>
      <c r="BP679" s="37"/>
      <c r="BQ679" s="37"/>
      <c r="BR679" s="37"/>
      <c r="BS679" s="37"/>
      <c r="BT679" s="37"/>
      <c r="BU679" s="37"/>
      <c r="BV679" s="37"/>
      <c r="BW679" s="37"/>
      <c r="BX679" s="37"/>
      <c r="BY679" s="37"/>
      <c r="BZ679" s="37"/>
      <c r="CA679" s="37"/>
      <c r="CB679" s="37"/>
      <c r="CC679" s="37"/>
      <c r="CD679" s="37"/>
      <c r="CE679" s="37"/>
      <c r="CF679" s="37"/>
      <c r="CG679" s="37"/>
      <c r="CH679" s="37"/>
      <c r="CI679" s="37"/>
      <c r="CJ679" s="37"/>
      <c r="CK679" s="37"/>
      <c r="CL679" s="37"/>
      <c r="CM679" s="37"/>
      <c r="CN679" s="37"/>
      <c r="CO679" s="37"/>
      <c r="CP679" s="37"/>
      <c r="CQ679" s="37"/>
      <c r="CR679" s="37"/>
      <c r="CS679" s="37"/>
      <c r="CT679" s="37"/>
      <c r="CU679" s="37"/>
      <c r="CV679" s="37"/>
      <c r="CW679" s="37"/>
      <c r="CX679" s="37"/>
      <c r="CY679" s="37"/>
      <c r="CZ679" s="37"/>
      <c r="DA679" s="37"/>
      <c r="DB679" s="37"/>
    </row>
    <row r="680" spans="23:106" ht="12.75" customHeight="1" x14ac:dyDescent="0.25"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37"/>
      <c r="BO680" s="37"/>
      <c r="BP680" s="37"/>
      <c r="BQ680" s="37"/>
      <c r="BR680" s="37"/>
      <c r="BS680" s="37"/>
      <c r="BT680" s="37"/>
      <c r="BU680" s="37"/>
      <c r="BV680" s="37"/>
      <c r="BW680" s="37"/>
      <c r="BX680" s="37"/>
      <c r="BY680" s="37"/>
      <c r="BZ680" s="37"/>
      <c r="CA680" s="37"/>
      <c r="CB680" s="37"/>
      <c r="CC680" s="37"/>
      <c r="CD680" s="37"/>
      <c r="CE680" s="37"/>
      <c r="CF680" s="37"/>
      <c r="CG680" s="37"/>
      <c r="CH680" s="37"/>
      <c r="CI680" s="37"/>
      <c r="CJ680" s="37"/>
      <c r="CK680" s="37"/>
      <c r="CL680" s="37"/>
      <c r="CM680" s="37"/>
      <c r="CN680" s="37"/>
      <c r="CO680" s="37"/>
      <c r="CP680" s="37"/>
      <c r="CQ680" s="37"/>
      <c r="CR680" s="37"/>
      <c r="CS680" s="37"/>
      <c r="CT680" s="37"/>
      <c r="CU680" s="37"/>
      <c r="CV680" s="37"/>
      <c r="CW680" s="37"/>
      <c r="CX680" s="37"/>
      <c r="CY680" s="37"/>
      <c r="CZ680" s="37"/>
      <c r="DA680" s="37"/>
      <c r="DB680" s="37"/>
    </row>
    <row r="681" spans="23:106" ht="12.75" customHeight="1" x14ac:dyDescent="0.25"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  <c r="BM681" s="37"/>
      <c r="BN681" s="37"/>
      <c r="BO681" s="37"/>
      <c r="BP681" s="37"/>
      <c r="BQ681" s="37"/>
      <c r="BR681" s="37"/>
      <c r="BS681" s="37"/>
      <c r="BT681" s="37"/>
      <c r="BU681" s="37"/>
      <c r="BV681" s="37"/>
      <c r="BW681" s="37"/>
      <c r="BX681" s="37"/>
      <c r="BY681" s="37"/>
      <c r="BZ681" s="37"/>
      <c r="CA681" s="37"/>
      <c r="CB681" s="37"/>
      <c r="CC681" s="37"/>
      <c r="CD681" s="37"/>
      <c r="CE681" s="37"/>
      <c r="CF681" s="37"/>
      <c r="CG681" s="37"/>
      <c r="CH681" s="37"/>
      <c r="CI681" s="37"/>
      <c r="CJ681" s="37"/>
      <c r="CK681" s="37"/>
      <c r="CL681" s="37"/>
      <c r="CM681" s="37"/>
      <c r="CN681" s="37"/>
      <c r="CO681" s="37"/>
      <c r="CP681" s="37"/>
      <c r="CQ681" s="37"/>
      <c r="CR681" s="37"/>
      <c r="CS681" s="37"/>
      <c r="CT681" s="37"/>
      <c r="CU681" s="37"/>
      <c r="CV681" s="37"/>
      <c r="CW681" s="37"/>
      <c r="CX681" s="37"/>
      <c r="CY681" s="37"/>
      <c r="CZ681" s="37"/>
      <c r="DA681" s="37"/>
      <c r="DB681" s="37"/>
    </row>
    <row r="682" spans="23:106" ht="12.75" customHeight="1" x14ac:dyDescent="0.25"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  <c r="BM682" s="37"/>
      <c r="BN682" s="37"/>
      <c r="BO682" s="37"/>
      <c r="BP682" s="37"/>
      <c r="BQ682" s="37"/>
      <c r="BR682" s="37"/>
      <c r="BS682" s="37"/>
      <c r="BT682" s="37"/>
      <c r="BU682" s="37"/>
      <c r="BV682" s="37"/>
      <c r="BW682" s="37"/>
      <c r="BX682" s="37"/>
      <c r="BY682" s="37"/>
      <c r="BZ682" s="37"/>
      <c r="CA682" s="37"/>
      <c r="CB682" s="37"/>
      <c r="CC682" s="37"/>
      <c r="CD682" s="37"/>
      <c r="CE682" s="37"/>
      <c r="CF682" s="37"/>
      <c r="CG682" s="37"/>
      <c r="CH682" s="37"/>
      <c r="CI682" s="37"/>
      <c r="CJ682" s="37"/>
      <c r="CK682" s="37"/>
      <c r="CL682" s="37"/>
      <c r="CM682" s="37"/>
      <c r="CN682" s="37"/>
      <c r="CO682" s="37"/>
      <c r="CP682" s="37"/>
      <c r="CQ682" s="37"/>
      <c r="CR682" s="37"/>
      <c r="CS682" s="37"/>
      <c r="CT682" s="37"/>
      <c r="CU682" s="37"/>
      <c r="CV682" s="37"/>
      <c r="CW682" s="37"/>
      <c r="CX682" s="37"/>
      <c r="CY682" s="37"/>
      <c r="CZ682" s="37"/>
      <c r="DA682" s="37"/>
      <c r="DB682" s="37"/>
    </row>
    <row r="683" spans="23:106" ht="12.75" customHeight="1" x14ac:dyDescent="0.25"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  <c r="BM683" s="37"/>
      <c r="BN683" s="37"/>
      <c r="BO683" s="37"/>
      <c r="BP683" s="37"/>
      <c r="BQ683" s="37"/>
      <c r="BR683" s="37"/>
      <c r="BS683" s="37"/>
      <c r="BT683" s="37"/>
      <c r="BU683" s="37"/>
      <c r="BV683" s="37"/>
      <c r="BW683" s="37"/>
      <c r="BX683" s="37"/>
      <c r="BY683" s="37"/>
      <c r="BZ683" s="37"/>
      <c r="CA683" s="37"/>
      <c r="CB683" s="37"/>
      <c r="CC683" s="37"/>
      <c r="CD683" s="37"/>
      <c r="CE683" s="37"/>
      <c r="CF683" s="37"/>
      <c r="CG683" s="37"/>
      <c r="CH683" s="37"/>
      <c r="CI683" s="37"/>
      <c r="CJ683" s="37"/>
      <c r="CK683" s="37"/>
      <c r="CL683" s="37"/>
      <c r="CM683" s="37"/>
      <c r="CN683" s="37"/>
      <c r="CO683" s="37"/>
      <c r="CP683" s="37"/>
      <c r="CQ683" s="37"/>
      <c r="CR683" s="37"/>
      <c r="CS683" s="37"/>
      <c r="CT683" s="37"/>
      <c r="CU683" s="37"/>
      <c r="CV683" s="37"/>
      <c r="CW683" s="37"/>
      <c r="CX683" s="37"/>
      <c r="CY683" s="37"/>
      <c r="CZ683" s="37"/>
      <c r="DA683" s="37"/>
      <c r="DB683" s="37"/>
    </row>
    <row r="684" spans="23:106" ht="12.75" customHeight="1" x14ac:dyDescent="0.25"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  <c r="BM684" s="37"/>
      <c r="BN684" s="37"/>
      <c r="BO684" s="37"/>
      <c r="BP684" s="37"/>
      <c r="BQ684" s="37"/>
      <c r="BR684" s="37"/>
      <c r="BS684" s="37"/>
      <c r="BT684" s="37"/>
      <c r="BU684" s="37"/>
      <c r="BV684" s="37"/>
      <c r="BW684" s="37"/>
      <c r="BX684" s="37"/>
      <c r="BY684" s="37"/>
      <c r="BZ684" s="37"/>
      <c r="CA684" s="37"/>
      <c r="CB684" s="37"/>
      <c r="CC684" s="37"/>
      <c r="CD684" s="37"/>
      <c r="CE684" s="37"/>
      <c r="CF684" s="37"/>
      <c r="CG684" s="37"/>
      <c r="CH684" s="37"/>
      <c r="CI684" s="37"/>
      <c r="CJ684" s="37"/>
      <c r="CK684" s="37"/>
      <c r="CL684" s="37"/>
      <c r="CM684" s="37"/>
      <c r="CN684" s="37"/>
      <c r="CO684" s="37"/>
      <c r="CP684" s="37"/>
      <c r="CQ684" s="37"/>
      <c r="CR684" s="37"/>
      <c r="CS684" s="37"/>
      <c r="CT684" s="37"/>
      <c r="CU684" s="37"/>
      <c r="CV684" s="37"/>
      <c r="CW684" s="37"/>
      <c r="CX684" s="37"/>
      <c r="CY684" s="37"/>
      <c r="CZ684" s="37"/>
      <c r="DA684" s="37"/>
      <c r="DB684" s="37"/>
    </row>
    <row r="685" spans="23:106" ht="12.75" customHeight="1" x14ac:dyDescent="0.25"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  <c r="BI685" s="37"/>
      <c r="BJ685" s="37"/>
      <c r="BK685" s="37"/>
      <c r="BL685" s="37"/>
      <c r="BM685" s="37"/>
      <c r="BN685" s="37"/>
      <c r="BO685" s="37"/>
      <c r="BP685" s="37"/>
      <c r="BQ685" s="37"/>
      <c r="BR685" s="37"/>
      <c r="BS685" s="37"/>
      <c r="BT685" s="37"/>
      <c r="BU685" s="37"/>
      <c r="BV685" s="37"/>
      <c r="BW685" s="37"/>
      <c r="BX685" s="37"/>
      <c r="BY685" s="37"/>
      <c r="BZ685" s="37"/>
      <c r="CA685" s="37"/>
      <c r="CB685" s="37"/>
      <c r="CC685" s="37"/>
      <c r="CD685" s="37"/>
      <c r="CE685" s="37"/>
      <c r="CF685" s="37"/>
      <c r="CG685" s="37"/>
      <c r="CH685" s="37"/>
      <c r="CI685" s="37"/>
      <c r="CJ685" s="37"/>
      <c r="CK685" s="37"/>
      <c r="CL685" s="37"/>
      <c r="CM685" s="37"/>
      <c r="CN685" s="37"/>
      <c r="CO685" s="37"/>
      <c r="CP685" s="37"/>
      <c r="CQ685" s="37"/>
      <c r="CR685" s="37"/>
      <c r="CS685" s="37"/>
      <c r="CT685" s="37"/>
      <c r="CU685" s="37"/>
      <c r="CV685" s="37"/>
      <c r="CW685" s="37"/>
      <c r="CX685" s="37"/>
      <c r="CY685" s="37"/>
      <c r="CZ685" s="37"/>
      <c r="DA685" s="37"/>
      <c r="DB685" s="37"/>
    </row>
    <row r="686" spans="23:106" ht="12.75" customHeight="1" x14ac:dyDescent="0.25"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  <c r="BI686" s="37"/>
      <c r="BJ686" s="37"/>
      <c r="BK686" s="37"/>
      <c r="BL686" s="37"/>
      <c r="BM686" s="37"/>
      <c r="BN686" s="37"/>
      <c r="BO686" s="37"/>
      <c r="BP686" s="37"/>
      <c r="BQ686" s="37"/>
      <c r="BR686" s="37"/>
      <c r="BS686" s="37"/>
      <c r="BT686" s="37"/>
      <c r="BU686" s="37"/>
      <c r="BV686" s="37"/>
      <c r="BW686" s="37"/>
      <c r="BX686" s="37"/>
      <c r="BY686" s="37"/>
      <c r="BZ686" s="37"/>
      <c r="CA686" s="37"/>
      <c r="CB686" s="37"/>
      <c r="CC686" s="37"/>
      <c r="CD686" s="37"/>
      <c r="CE686" s="37"/>
      <c r="CF686" s="37"/>
      <c r="CG686" s="37"/>
      <c r="CH686" s="37"/>
      <c r="CI686" s="37"/>
      <c r="CJ686" s="37"/>
      <c r="CK686" s="37"/>
      <c r="CL686" s="37"/>
      <c r="CM686" s="37"/>
      <c r="CN686" s="37"/>
      <c r="CO686" s="37"/>
      <c r="CP686" s="37"/>
      <c r="CQ686" s="37"/>
      <c r="CR686" s="37"/>
      <c r="CS686" s="37"/>
      <c r="CT686" s="37"/>
      <c r="CU686" s="37"/>
      <c r="CV686" s="37"/>
      <c r="CW686" s="37"/>
      <c r="CX686" s="37"/>
      <c r="CY686" s="37"/>
      <c r="CZ686" s="37"/>
      <c r="DA686" s="37"/>
      <c r="DB686" s="37"/>
    </row>
    <row r="687" spans="23:106" ht="12.75" customHeight="1" x14ac:dyDescent="0.25"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  <c r="BM687" s="37"/>
      <c r="BN687" s="37"/>
      <c r="BO687" s="37"/>
      <c r="BP687" s="37"/>
      <c r="BQ687" s="37"/>
      <c r="BR687" s="37"/>
      <c r="BS687" s="37"/>
      <c r="BT687" s="37"/>
      <c r="BU687" s="37"/>
      <c r="BV687" s="37"/>
      <c r="BW687" s="37"/>
      <c r="BX687" s="37"/>
      <c r="BY687" s="37"/>
      <c r="BZ687" s="37"/>
      <c r="CA687" s="37"/>
      <c r="CB687" s="37"/>
      <c r="CC687" s="37"/>
      <c r="CD687" s="37"/>
      <c r="CE687" s="37"/>
      <c r="CF687" s="37"/>
      <c r="CG687" s="37"/>
      <c r="CH687" s="37"/>
      <c r="CI687" s="37"/>
      <c r="CJ687" s="37"/>
      <c r="CK687" s="37"/>
      <c r="CL687" s="37"/>
      <c r="CM687" s="37"/>
      <c r="CN687" s="37"/>
      <c r="CO687" s="37"/>
      <c r="CP687" s="37"/>
      <c r="CQ687" s="37"/>
      <c r="CR687" s="37"/>
      <c r="CS687" s="37"/>
      <c r="CT687" s="37"/>
      <c r="CU687" s="37"/>
      <c r="CV687" s="37"/>
      <c r="CW687" s="37"/>
      <c r="CX687" s="37"/>
      <c r="CY687" s="37"/>
      <c r="CZ687" s="37"/>
      <c r="DA687" s="37"/>
      <c r="DB687" s="37"/>
    </row>
    <row r="688" spans="23:106" ht="12.75" customHeight="1" x14ac:dyDescent="0.25"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  <c r="BI688" s="37"/>
      <c r="BJ688" s="37"/>
      <c r="BK688" s="37"/>
      <c r="BL688" s="37"/>
      <c r="BM688" s="37"/>
      <c r="BN688" s="37"/>
      <c r="BO688" s="37"/>
      <c r="BP688" s="37"/>
      <c r="BQ688" s="37"/>
      <c r="BR688" s="37"/>
      <c r="BS688" s="37"/>
      <c r="BT688" s="37"/>
      <c r="BU688" s="37"/>
      <c r="BV688" s="37"/>
      <c r="BW688" s="37"/>
      <c r="BX688" s="37"/>
      <c r="BY688" s="37"/>
      <c r="BZ688" s="37"/>
      <c r="CA688" s="37"/>
      <c r="CB688" s="37"/>
      <c r="CC688" s="37"/>
      <c r="CD688" s="37"/>
      <c r="CE688" s="37"/>
      <c r="CF688" s="37"/>
      <c r="CG688" s="37"/>
      <c r="CH688" s="37"/>
      <c r="CI688" s="37"/>
      <c r="CJ688" s="37"/>
      <c r="CK688" s="37"/>
      <c r="CL688" s="37"/>
      <c r="CM688" s="37"/>
      <c r="CN688" s="37"/>
      <c r="CO688" s="37"/>
      <c r="CP688" s="37"/>
      <c r="CQ688" s="37"/>
      <c r="CR688" s="37"/>
      <c r="CS688" s="37"/>
      <c r="CT688" s="37"/>
      <c r="CU688" s="37"/>
      <c r="CV688" s="37"/>
      <c r="CW688" s="37"/>
      <c r="CX688" s="37"/>
      <c r="CY688" s="37"/>
      <c r="CZ688" s="37"/>
      <c r="DA688" s="37"/>
      <c r="DB688" s="37"/>
    </row>
    <row r="689" spans="23:106" ht="12.75" customHeight="1" x14ac:dyDescent="0.25"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  <c r="BJ689" s="37"/>
      <c r="BK689" s="37"/>
      <c r="BL689" s="37"/>
      <c r="BM689" s="37"/>
      <c r="BN689" s="37"/>
      <c r="BO689" s="37"/>
      <c r="BP689" s="37"/>
      <c r="BQ689" s="37"/>
      <c r="BR689" s="37"/>
      <c r="BS689" s="37"/>
      <c r="BT689" s="37"/>
      <c r="BU689" s="37"/>
      <c r="BV689" s="37"/>
      <c r="BW689" s="37"/>
      <c r="BX689" s="37"/>
      <c r="BY689" s="37"/>
      <c r="BZ689" s="37"/>
      <c r="CA689" s="37"/>
      <c r="CB689" s="37"/>
      <c r="CC689" s="37"/>
      <c r="CD689" s="37"/>
      <c r="CE689" s="37"/>
      <c r="CF689" s="37"/>
      <c r="CG689" s="37"/>
      <c r="CH689" s="37"/>
      <c r="CI689" s="37"/>
      <c r="CJ689" s="37"/>
      <c r="CK689" s="37"/>
      <c r="CL689" s="37"/>
      <c r="CM689" s="37"/>
      <c r="CN689" s="37"/>
      <c r="CO689" s="37"/>
      <c r="CP689" s="37"/>
      <c r="CQ689" s="37"/>
      <c r="CR689" s="37"/>
      <c r="CS689" s="37"/>
      <c r="CT689" s="37"/>
      <c r="CU689" s="37"/>
      <c r="CV689" s="37"/>
      <c r="CW689" s="37"/>
      <c r="CX689" s="37"/>
      <c r="CY689" s="37"/>
      <c r="CZ689" s="37"/>
      <c r="DA689" s="37"/>
      <c r="DB689" s="37"/>
    </row>
    <row r="690" spans="23:106" ht="12.75" customHeight="1" x14ac:dyDescent="0.25"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  <c r="BI690" s="37"/>
      <c r="BJ690" s="37"/>
      <c r="BK690" s="37"/>
      <c r="BL690" s="37"/>
      <c r="BM690" s="37"/>
      <c r="BN690" s="37"/>
      <c r="BO690" s="37"/>
      <c r="BP690" s="37"/>
      <c r="BQ690" s="37"/>
      <c r="BR690" s="37"/>
      <c r="BS690" s="37"/>
      <c r="BT690" s="37"/>
      <c r="BU690" s="37"/>
      <c r="BV690" s="37"/>
      <c r="BW690" s="37"/>
      <c r="BX690" s="37"/>
      <c r="BY690" s="37"/>
      <c r="BZ690" s="37"/>
      <c r="CA690" s="37"/>
      <c r="CB690" s="37"/>
      <c r="CC690" s="37"/>
      <c r="CD690" s="37"/>
      <c r="CE690" s="37"/>
      <c r="CF690" s="37"/>
      <c r="CG690" s="37"/>
      <c r="CH690" s="37"/>
      <c r="CI690" s="37"/>
      <c r="CJ690" s="37"/>
      <c r="CK690" s="37"/>
      <c r="CL690" s="37"/>
      <c r="CM690" s="37"/>
      <c r="CN690" s="37"/>
      <c r="CO690" s="37"/>
      <c r="CP690" s="37"/>
      <c r="CQ690" s="37"/>
      <c r="CR690" s="37"/>
      <c r="CS690" s="37"/>
      <c r="CT690" s="37"/>
      <c r="CU690" s="37"/>
      <c r="CV690" s="37"/>
      <c r="CW690" s="37"/>
      <c r="CX690" s="37"/>
      <c r="CY690" s="37"/>
      <c r="CZ690" s="37"/>
      <c r="DA690" s="37"/>
      <c r="DB690" s="37"/>
    </row>
    <row r="691" spans="23:106" ht="12.75" customHeight="1" x14ac:dyDescent="0.25"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  <c r="BI691" s="37"/>
      <c r="BJ691" s="37"/>
      <c r="BK691" s="37"/>
      <c r="BL691" s="37"/>
      <c r="BM691" s="37"/>
      <c r="BN691" s="37"/>
      <c r="BO691" s="37"/>
      <c r="BP691" s="37"/>
      <c r="BQ691" s="37"/>
      <c r="BR691" s="37"/>
      <c r="BS691" s="37"/>
      <c r="BT691" s="37"/>
      <c r="BU691" s="37"/>
      <c r="BV691" s="37"/>
      <c r="BW691" s="37"/>
      <c r="BX691" s="37"/>
      <c r="BY691" s="37"/>
      <c r="BZ691" s="37"/>
      <c r="CA691" s="37"/>
      <c r="CB691" s="37"/>
      <c r="CC691" s="37"/>
      <c r="CD691" s="37"/>
      <c r="CE691" s="37"/>
      <c r="CF691" s="37"/>
      <c r="CG691" s="37"/>
      <c r="CH691" s="37"/>
      <c r="CI691" s="37"/>
      <c r="CJ691" s="37"/>
      <c r="CK691" s="37"/>
      <c r="CL691" s="37"/>
      <c r="CM691" s="37"/>
      <c r="CN691" s="37"/>
      <c r="CO691" s="37"/>
      <c r="CP691" s="37"/>
      <c r="CQ691" s="37"/>
      <c r="CR691" s="37"/>
      <c r="CS691" s="37"/>
      <c r="CT691" s="37"/>
      <c r="CU691" s="37"/>
      <c r="CV691" s="37"/>
      <c r="CW691" s="37"/>
      <c r="CX691" s="37"/>
      <c r="CY691" s="37"/>
      <c r="CZ691" s="37"/>
      <c r="DA691" s="37"/>
      <c r="DB691" s="37"/>
    </row>
    <row r="692" spans="23:106" ht="12.75" customHeight="1" x14ac:dyDescent="0.25"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  <c r="BI692" s="37"/>
      <c r="BJ692" s="37"/>
      <c r="BK692" s="37"/>
      <c r="BL692" s="37"/>
      <c r="BM692" s="37"/>
      <c r="BN692" s="37"/>
      <c r="BO692" s="37"/>
      <c r="BP692" s="37"/>
      <c r="BQ692" s="37"/>
      <c r="BR692" s="37"/>
      <c r="BS692" s="37"/>
      <c r="BT692" s="37"/>
      <c r="BU692" s="37"/>
      <c r="BV692" s="37"/>
      <c r="BW692" s="37"/>
      <c r="BX692" s="37"/>
      <c r="BY692" s="37"/>
      <c r="BZ692" s="37"/>
      <c r="CA692" s="37"/>
      <c r="CB692" s="37"/>
      <c r="CC692" s="37"/>
      <c r="CD692" s="37"/>
      <c r="CE692" s="37"/>
      <c r="CF692" s="37"/>
      <c r="CG692" s="37"/>
      <c r="CH692" s="37"/>
      <c r="CI692" s="37"/>
      <c r="CJ692" s="37"/>
      <c r="CK692" s="37"/>
      <c r="CL692" s="37"/>
      <c r="CM692" s="37"/>
      <c r="CN692" s="37"/>
      <c r="CO692" s="37"/>
      <c r="CP692" s="37"/>
      <c r="CQ692" s="37"/>
      <c r="CR692" s="37"/>
      <c r="CS692" s="37"/>
      <c r="CT692" s="37"/>
      <c r="CU692" s="37"/>
      <c r="CV692" s="37"/>
      <c r="CW692" s="37"/>
      <c r="CX692" s="37"/>
      <c r="CY692" s="37"/>
      <c r="CZ692" s="37"/>
      <c r="DA692" s="37"/>
      <c r="DB692" s="37"/>
    </row>
    <row r="693" spans="23:106" ht="12.75" customHeight="1" x14ac:dyDescent="0.25"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  <c r="BI693" s="37"/>
      <c r="BJ693" s="37"/>
      <c r="BK693" s="37"/>
      <c r="BL693" s="37"/>
      <c r="BM693" s="37"/>
      <c r="BN693" s="37"/>
      <c r="BO693" s="37"/>
      <c r="BP693" s="37"/>
      <c r="BQ693" s="37"/>
      <c r="BR693" s="37"/>
      <c r="BS693" s="37"/>
      <c r="BT693" s="37"/>
      <c r="BU693" s="37"/>
      <c r="BV693" s="37"/>
      <c r="BW693" s="37"/>
      <c r="BX693" s="37"/>
      <c r="BY693" s="37"/>
      <c r="BZ693" s="37"/>
      <c r="CA693" s="37"/>
      <c r="CB693" s="37"/>
      <c r="CC693" s="37"/>
      <c r="CD693" s="37"/>
      <c r="CE693" s="37"/>
      <c r="CF693" s="37"/>
      <c r="CG693" s="37"/>
      <c r="CH693" s="37"/>
      <c r="CI693" s="37"/>
      <c r="CJ693" s="37"/>
      <c r="CK693" s="37"/>
      <c r="CL693" s="37"/>
      <c r="CM693" s="37"/>
      <c r="CN693" s="37"/>
      <c r="CO693" s="37"/>
      <c r="CP693" s="37"/>
      <c r="CQ693" s="37"/>
      <c r="CR693" s="37"/>
      <c r="CS693" s="37"/>
      <c r="CT693" s="37"/>
      <c r="CU693" s="37"/>
      <c r="CV693" s="37"/>
      <c r="CW693" s="37"/>
      <c r="CX693" s="37"/>
      <c r="CY693" s="37"/>
      <c r="CZ693" s="37"/>
      <c r="DA693" s="37"/>
      <c r="DB693" s="37"/>
    </row>
    <row r="694" spans="23:106" ht="12.75" customHeight="1" x14ac:dyDescent="0.25"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  <c r="BM694" s="37"/>
      <c r="BN694" s="37"/>
      <c r="BO694" s="37"/>
      <c r="BP694" s="37"/>
      <c r="BQ694" s="37"/>
      <c r="BR694" s="37"/>
      <c r="BS694" s="37"/>
      <c r="BT694" s="37"/>
      <c r="BU694" s="37"/>
      <c r="BV694" s="37"/>
      <c r="BW694" s="37"/>
      <c r="BX694" s="37"/>
      <c r="BY694" s="37"/>
      <c r="BZ694" s="37"/>
      <c r="CA694" s="37"/>
      <c r="CB694" s="37"/>
      <c r="CC694" s="37"/>
      <c r="CD694" s="37"/>
      <c r="CE694" s="37"/>
      <c r="CF694" s="37"/>
      <c r="CG694" s="37"/>
      <c r="CH694" s="37"/>
      <c r="CI694" s="37"/>
      <c r="CJ694" s="37"/>
      <c r="CK694" s="37"/>
      <c r="CL694" s="37"/>
      <c r="CM694" s="37"/>
      <c r="CN694" s="37"/>
      <c r="CO694" s="37"/>
      <c r="CP694" s="37"/>
      <c r="CQ694" s="37"/>
      <c r="CR694" s="37"/>
      <c r="CS694" s="37"/>
      <c r="CT694" s="37"/>
      <c r="CU694" s="37"/>
      <c r="CV694" s="37"/>
      <c r="CW694" s="37"/>
      <c r="CX694" s="37"/>
      <c r="CY694" s="37"/>
      <c r="CZ694" s="37"/>
      <c r="DA694" s="37"/>
      <c r="DB694" s="37"/>
    </row>
    <row r="695" spans="23:106" ht="12.75" customHeight="1" x14ac:dyDescent="0.25"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  <c r="BM695" s="37"/>
      <c r="BN695" s="37"/>
      <c r="BO695" s="37"/>
      <c r="BP695" s="37"/>
      <c r="BQ695" s="37"/>
      <c r="BR695" s="37"/>
      <c r="BS695" s="37"/>
      <c r="BT695" s="37"/>
      <c r="BU695" s="37"/>
      <c r="BV695" s="37"/>
      <c r="BW695" s="37"/>
      <c r="BX695" s="37"/>
      <c r="BY695" s="37"/>
      <c r="BZ695" s="37"/>
      <c r="CA695" s="37"/>
      <c r="CB695" s="37"/>
      <c r="CC695" s="37"/>
      <c r="CD695" s="37"/>
      <c r="CE695" s="37"/>
      <c r="CF695" s="37"/>
      <c r="CG695" s="37"/>
      <c r="CH695" s="37"/>
      <c r="CI695" s="37"/>
      <c r="CJ695" s="37"/>
      <c r="CK695" s="37"/>
      <c r="CL695" s="37"/>
      <c r="CM695" s="37"/>
      <c r="CN695" s="37"/>
      <c r="CO695" s="37"/>
      <c r="CP695" s="37"/>
      <c r="CQ695" s="37"/>
      <c r="CR695" s="37"/>
      <c r="CS695" s="37"/>
      <c r="CT695" s="37"/>
      <c r="CU695" s="37"/>
      <c r="CV695" s="37"/>
      <c r="CW695" s="37"/>
      <c r="CX695" s="37"/>
      <c r="CY695" s="37"/>
      <c r="CZ695" s="37"/>
      <c r="DA695" s="37"/>
      <c r="DB695" s="37"/>
    </row>
    <row r="696" spans="23:106" ht="12.75" customHeight="1" x14ac:dyDescent="0.25"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  <c r="BM696" s="37"/>
      <c r="BN696" s="37"/>
      <c r="BO696" s="37"/>
      <c r="BP696" s="37"/>
      <c r="BQ696" s="37"/>
      <c r="BR696" s="37"/>
      <c r="BS696" s="37"/>
      <c r="BT696" s="37"/>
      <c r="BU696" s="37"/>
      <c r="BV696" s="37"/>
      <c r="BW696" s="37"/>
      <c r="BX696" s="37"/>
      <c r="BY696" s="37"/>
      <c r="BZ696" s="37"/>
      <c r="CA696" s="37"/>
      <c r="CB696" s="37"/>
      <c r="CC696" s="37"/>
      <c r="CD696" s="37"/>
      <c r="CE696" s="37"/>
      <c r="CF696" s="37"/>
      <c r="CG696" s="37"/>
      <c r="CH696" s="37"/>
      <c r="CI696" s="37"/>
      <c r="CJ696" s="37"/>
      <c r="CK696" s="37"/>
      <c r="CL696" s="37"/>
      <c r="CM696" s="37"/>
      <c r="CN696" s="37"/>
      <c r="CO696" s="37"/>
      <c r="CP696" s="37"/>
      <c r="CQ696" s="37"/>
      <c r="CR696" s="37"/>
      <c r="CS696" s="37"/>
      <c r="CT696" s="37"/>
      <c r="CU696" s="37"/>
      <c r="CV696" s="37"/>
      <c r="CW696" s="37"/>
      <c r="CX696" s="37"/>
      <c r="CY696" s="37"/>
      <c r="CZ696" s="37"/>
      <c r="DA696" s="37"/>
      <c r="DB696" s="37"/>
    </row>
    <row r="697" spans="23:106" ht="12.75" customHeight="1" x14ac:dyDescent="0.25"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  <c r="BM697" s="37"/>
      <c r="BN697" s="37"/>
      <c r="BO697" s="37"/>
      <c r="BP697" s="37"/>
      <c r="BQ697" s="37"/>
      <c r="BR697" s="37"/>
      <c r="BS697" s="37"/>
      <c r="BT697" s="37"/>
      <c r="BU697" s="37"/>
      <c r="BV697" s="37"/>
      <c r="BW697" s="37"/>
      <c r="BX697" s="37"/>
      <c r="BY697" s="37"/>
      <c r="BZ697" s="37"/>
      <c r="CA697" s="37"/>
      <c r="CB697" s="37"/>
      <c r="CC697" s="37"/>
      <c r="CD697" s="37"/>
      <c r="CE697" s="37"/>
      <c r="CF697" s="37"/>
      <c r="CG697" s="37"/>
      <c r="CH697" s="37"/>
      <c r="CI697" s="37"/>
      <c r="CJ697" s="37"/>
      <c r="CK697" s="37"/>
      <c r="CL697" s="37"/>
      <c r="CM697" s="37"/>
      <c r="CN697" s="37"/>
      <c r="CO697" s="37"/>
      <c r="CP697" s="37"/>
      <c r="CQ697" s="37"/>
      <c r="CR697" s="37"/>
      <c r="CS697" s="37"/>
      <c r="CT697" s="37"/>
      <c r="CU697" s="37"/>
      <c r="CV697" s="37"/>
      <c r="CW697" s="37"/>
      <c r="CX697" s="37"/>
      <c r="CY697" s="37"/>
      <c r="CZ697" s="37"/>
      <c r="DA697" s="37"/>
      <c r="DB697" s="37"/>
    </row>
    <row r="698" spans="23:106" ht="12.75" customHeight="1" x14ac:dyDescent="0.25"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  <c r="BM698" s="37"/>
      <c r="BN698" s="37"/>
      <c r="BO698" s="37"/>
      <c r="BP698" s="37"/>
      <c r="BQ698" s="37"/>
      <c r="BR698" s="37"/>
      <c r="BS698" s="37"/>
      <c r="BT698" s="37"/>
      <c r="BU698" s="37"/>
      <c r="BV698" s="37"/>
      <c r="BW698" s="37"/>
      <c r="BX698" s="37"/>
      <c r="BY698" s="37"/>
      <c r="BZ698" s="37"/>
      <c r="CA698" s="37"/>
      <c r="CB698" s="37"/>
      <c r="CC698" s="37"/>
      <c r="CD698" s="37"/>
      <c r="CE698" s="37"/>
      <c r="CF698" s="37"/>
      <c r="CG698" s="37"/>
      <c r="CH698" s="37"/>
      <c r="CI698" s="37"/>
      <c r="CJ698" s="37"/>
      <c r="CK698" s="37"/>
      <c r="CL698" s="37"/>
      <c r="CM698" s="37"/>
      <c r="CN698" s="37"/>
      <c r="CO698" s="37"/>
      <c r="CP698" s="37"/>
      <c r="CQ698" s="37"/>
      <c r="CR698" s="37"/>
      <c r="CS698" s="37"/>
      <c r="CT698" s="37"/>
      <c r="CU698" s="37"/>
      <c r="CV698" s="37"/>
      <c r="CW698" s="37"/>
      <c r="CX698" s="37"/>
      <c r="CY698" s="37"/>
      <c r="CZ698" s="37"/>
      <c r="DA698" s="37"/>
      <c r="DB698" s="37"/>
    </row>
    <row r="699" spans="23:106" ht="12.75" customHeight="1" x14ac:dyDescent="0.25"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  <c r="BM699" s="37"/>
      <c r="BN699" s="37"/>
      <c r="BO699" s="37"/>
      <c r="BP699" s="37"/>
      <c r="BQ699" s="37"/>
      <c r="BR699" s="37"/>
      <c r="BS699" s="37"/>
      <c r="BT699" s="37"/>
      <c r="BU699" s="37"/>
      <c r="BV699" s="37"/>
      <c r="BW699" s="37"/>
      <c r="BX699" s="37"/>
      <c r="BY699" s="37"/>
      <c r="BZ699" s="37"/>
      <c r="CA699" s="37"/>
      <c r="CB699" s="37"/>
      <c r="CC699" s="37"/>
      <c r="CD699" s="37"/>
      <c r="CE699" s="37"/>
      <c r="CF699" s="37"/>
      <c r="CG699" s="37"/>
      <c r="CH699" s="37"/>
      <c r="CI699" s="37"/>
      <c r="CJ699" s="37"/>
      <c r="CK699" s="37"/>
      <c r="CL699" s="37"/>
      <c r="CM699" s="37"/>
      <c r="CN699" s="37"/>
      <c r="CO699" s="37"/>
      <c r="CP699" s="37"/>
      <c r="CQ699" s="37"/>
      <c r="CR699" s="37"/>
      <c r="CS699" s="37"/>
      <c r="CT699" s="37"/>
      <c r="CU699" s="37"/>
      <c r="CV699" s="37"/>
      <c r="CW699" s="37"/>
      <c r="CX699" s="37"/>
      <c r="CY699" s="37"/>
      <c r="CZ699" s="37"/>
      <c r="DA699" s="37"/>
      <c r="DB699" s="37"/>
    </row>
    <row r="700" spans="23:106" ht="12.75" customHeight="1" x14ac:dyDescent="0.25"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  <c r="BM700" s="37"/>
      <c r="BN700" s="37"/>
      <c r="BO700" s="37"/>
      <c r="BP700" s="37"/>
      <c r="BQ700" s="37"/>
      <c r="BR700" s="37"/>
      <c r="BS700" s="37"/>
      <c r="BT700" s="37"/>
      <c r="BU700" s="37"/>
      <c r="BV700" s="37"/>
      <c r="BW700" s="37"/>
      <c r="BX700" s="37"/>
      <c r="BY700" s="37"/>
      <c r="BZ700" s="37"/>
      <c r="CA700" s="37"/>
      <c r="CB700" s="37"/>
      <c r="CC700" s="37"/>
      <c r="CD700" s="37"/>
      <c r="CE700" s="37"/>
      <c r="CF700" s="37"/>
      <c r="CG700" s="37"/>
      <c r="CH700" s="37"/>
      <c r="CI700" s="37"/>
      <c r="CJ700" s="37"/>
      <c r="CK700" s="37"/>
      <c r="CL700" s="37"/>
      <c r="CM700" s="37"/>
      <c r="CN700" s="37"/>
      <c r="CO700" s="37"/>
      <c r="CP700" s="37"/>
      <c r="CQ700" s="37"/>
      <c r="CR700" s="37"/>
      <c r="CS700" s="37"/>
      <c r="CT700" s="37"/>
      <c r="CU700" s="37"/>
      <c r="CV700" s="37"/>
      <c r="CW700" s="37"/>
      <c r="CX700" s="37"/>
      <c r="CY700" s="37"/>
      <c r="CZ700" s="37"/>
      <c r="DA700" s="37"/>
      <c r="DB700" s="37"/>
    </row>
    <row r="701" spans="23:106" ht="12.75" customHeight="1" x14ac:dyDescent="0.25"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  <c r="BM701" s="37"/>
      <c r="BN701" s="37"/>
      <c r="BO701" s="37"/>
      <c r="BP701" s="37"/>
      <c r="BQ701" s="37"/>
      <c r="BR701" s="37"/>
      <c r="BS701" s="37"/>
      <c r="BT701" s="37"/>
      <c r="BU701" s="37"/>
      <c r="BV701" s="37"/>
      <c r="BW701" s="37"/>
      <c r="BX701" s="37"/>
      <c r="BY701" s="37"/>
      <c r="BZ701" s="37"/>
      <c r="CA701" s="37"/>
      <c r="CB701" s="37"/>
      <c r="CC701" s="37"/>
      <c r="CD701" s="37"/>
      <c r="CE701" s="37"/>
      <c r="CF701" s="37"/>
      <c r="CG701" s="37"/>
      <c r="CH701" s="37"/>
      <c r="CI701" s="37"/>
      <c r="CJ701" s="37"/>
      <c r="CK701" s="37"/>
      <c r="CL701" s="37"/>
      <c r="CM701" s="37"/>
      <c r="CN701" s="37"/>
      <c r="CO701" s="37"/>
      <c r="CP701" s="37"/>
      <c r="CQ701" s="37"/>
      <c r="CR701" s="37"/>
      <c r="CS701" s="37"/>
      <c r="CT701" s="37"/>
      <c r="CU701" s="37"/>
      <c r="CV701" s="37"/>
      <c r="CW701" s="37"/>
      <c r="CX701" s="37"/>
      <c r="CY701" s="37"/>
      <c r="CZ701" s="37"/>
      <c r="DA701" s="37"/>
      <c r="DB701" s="37"/>
    </row>
    <row r="702" spans="23:106" ht="12.75" customHeight="1" x14ac:dyDescent="0.25"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  <c r="BM702" s="37"/>
      <c r="BN702" s="37"/>
      <c r="BO702" s="37"/>
      <c r="BP702" s="37"/>
      <c r="BQ702" s="37"/>
      <c r="BR702" s="37"/>
      <c r="BS702" s="37"/>
      <c r="BT702" s="37"/>
      <c r="BU702" s="37"/>
      <c r="BV702" s="37"/>
      <c r="BW702" s="37"/>
      <c r="BX702" s="37"/>
      <c r="BY702" s="37"/>
      <c r="BZ702" s="37"/>
      <c r="CA702" s="37"/>
      <c r="CB702" s="37"/>
      <c r="CC702" s="37"/>
      <c r="CD702" s="37"/>
      <c r="CE702" s="37"/>
      <c r="CF702" s="37"/>
      <c r="CG702" s="37"/>
      <c r="CH702" s="37"/>
      <c r="CI702" s="37"/>
      <c r="CJ702" s="37"/>
      <c r="CK702" s="37"/>
      <c r="CL702" s="37"/>
      <c r="CM702" s="37"/>
      <c r="CN702" s="37"/>
      <c r="CO702" s="37"/>
      <c r="CP702" s="37"/>
      <c r="CQ702" s="37"/>
      <c r="CR702" s="37"/>
      <c r="CS702" s="37"/>
      <c r="CT702" s="37"/>
      <c r="CU702" s="37"/>
      <c r="CV702" s="37"/>
      <c r="CW702" s="37"/>
      <c r="CX702" s="37"/>
      <c r="CY702" s="37"/>
      <c r="CZ702" s="37"/>
      <c r="DA702" s="37"/>
      <c r="DB702" s="37"/>
    </row>
    <row r="703" spans="23:106" ht="12.75" customHeight="1" x14ac:dyDescent="0.25"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  <c r="BM703" s="37"/>
      <c r="BN703" s="37"/>
      <c r="BO703" s="37"/>
      <c r="BP703" s="37"/>
      <c r="BQ703" s="37"/>
      <c r="BR703" s="37"/>
      <c r="BS703" s="37"/>
      <c r="BT703" s="37"/>
      <c r="BU703" s="37"/>
      <c r="BV703" s="37"/>
      <c r="BW703" s="37"/>
      <c r="BX703" s="37"/>
      <c r="BY703" s="37"/>
      <c r="BZ703" s="37"/>
      <c r="CA703" s="37"/>
      <c r="CB703" s="37"/>
      <c r="CC703" s="37"/>
      <c r="CD703" s="37"/>
      <c r="CE703" s="37"/>
      <c r="CF703" s="37"/>
      <c r="CG703" s="37"/>
      <c r="CH703" s="37"/>
      <c r="CI703" s="37"/>
      <c r="CJ703" s="37"/>
      <c r="CK703" s="37"/>
      <c r="CL703" s="37"/>
      <c r="CM703" s="37"/>
      <c r="CN703" s="37"/>
      <c r="CO703" s="37"/>
      <c r="CP703" s="37"/>
      <c r="CQ703" s="37"/>
      <c r="CR703" s="37"/>
      <c r="CS703" s="37"/>
      <c r="CT703" s="37"/>
      <c r="CU703" s="37"/>
      <c r="CV703" s="37"/>
      <c r="CW703" s="37"/>
      <c r="CX703" s="37"/>
      <c r="CY703" s="37"/>
      <c r="CZ703" s="37"/>
      <c r="DA703" s="37"/>
      <c r="DB703" s="37"/>
    </row>
    <row r="704" spans="23:106" ht="12.75" customHeight="1" x14ac:dyDescent="0.25"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  <c r="BM704" s="37"/>
      <c r="BN704" s="37"/>
      <c r="BO704" s="37"/>
      <c r="BP704" s="37"/>
      <c r="BQ704" s="37"/>
      <c r="BR704" s="37"/>
      <c r="BS704" s="37"/>
      <c r="BT704" s="37"/>
      <c r="BU704" s="37"/>
      <c r="BV704" s="37"/>
      <c r="BW704" s="37"/>
      <c r="BX704" s="37"/>
      <c r="BY704" s="37"/>
      <c r="BZ704" s="37"/>
      <c r="CA704" s="37"/>
      <c r="CB704" s="37"/>
      <c r="CC704" s="37"/>
      <c r="CD704" s="37"/>
      <c r="CE704" s="37"/>
      <c r="CF704" s="37"/>
      <c r="CG704" s="37"/>
      <c r="CH704" s="37"/>
      <c r="CI704" s="37"/>
      <c r="CJ704" s="37"/>
      <c r="CK704" s="37"/>
      <c r="CL704" s="37"/>
      <c r="CM704" s="37"/>
      <c r="CN704" s="37"/>
      <c r="CO704" s="37"/>
      <c r="CP704" s="37"/>
      <c r="CQ704" s="37"/>
      <c r="CR704" s="37"/>
      <c r="CS704" s="37"/>
      <c r="CT704" s="37"/>
      <c r="CU704" s="37"/>
      <c r="CV704" s="37"/>
      <c r="CW704" s="37"/>
      <c r="CX704" s="37"/>
      <c r="CY704" s="37"/>
      <c r="CZ704" s="37"/>
      <c r="DA704" s="37"/>
      <c r="DB704" s="37"/>
    </row>
    <row r="705" spans="23:106" ht="12.75" customHeight="1" x14ac:dyDescent="0.25"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  <c r="BM705" s="37"/>
      <c r="BN705" s="37"/>
      <c r="BO705" s="37"/>
      <c r="BP705" s="37"/>
      <c r="BQ705" s="37"/>
      <c r="BR705" s="37"/>
      <c r="BS705" s="37"/>
      <c r="BT705" s="37"/>
      <c r="BU705" s="37"/>
      <c r="BV705" s="37"/>
      <c r="BW705" s="37"/>
      <c r="BX705" s="37"/>
      <c r="BY705" s="37"/>
      <c r="BZ705" s="37"/>
      <c r="CA705" s="37"/>
      <c r="CB705" s="37"/>
      <c r="CC705" s="37"/>
      <c r="CD705" s="37"/>
      <c r="CE705" s="37"/>
      <c r="CF705" s="37"/>
      <c r="CG705" s="37"/>
      <c r="CH705" s="37"/>
      <c r="CI705" s="37"/>
      <c r="CJ705" s="37"/>
      <c r="CK705" s="37"/>
      <c r="CL705" s="37"/>
      <c r="CM705" s="37"/>
      <c r="CN705" s="37"/>
      <c r="CO705" s="37"/>
      <c r="CP705" s="37"/>
      <c r="CQ705" s="37"/>
      <c r="CR705" s="37"/>
      <c r="CS705" s="37"/>
      <c r="CT705" s="37"/>
      <c r="CU705" s="37"/>
      <c r="CV705" s="37"/>
      <c r="CW705" s="37"/>
      <c r="CX705" s="37"/>
      <c r="CY705" s="37"/>
      <c r="CZ705" s="37"/>
      <c r="DA705" s="37"/>
      <c r="DB705" s="37"/>
    </row>
    <row r="706" spans="23:106" ht="12.75" customHeight="1" x14ac:dyDescent="0.25"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  <c r="BM706" s="37"/>
      <c r="BN706" s="37"/>
      <c r="BO706" s="37"/>
      <c r="BP706" s="37"/>
      <c r="BQ706" s="37"/>
      <c r="BR706" s="37"/>
      <c r="BS706" s="37"/>
      <c r="BT706" s="37"/>
      <c r="BU706" s="37"/>
      <c r="BV706" s="37"/>
      <c r="BW706" s="37"/>
      <c r="BX706" s="37"/>
      <c r="BY706" s="37"/>
      <c r="BZ706" s="37"/>
      <c r="CA706" s="37"/>
      <c r="CB706" s="37"/>
      <c r="CC706" s="37"/>
      <c r="CD706" s="37"/>
      <c r="CE706" s="37"/>
      <c r="CF706" s="37"/>
      <c r="CG706" s="37"/>
      <c r="CH706" s="37"/>
      <c r="CI706" s="37"/>
      <c r="CJ706" s="37"/>
      <c r="CK706" s="37"/>
      <c r="CL706" s="37"/>
      <c r="CM706" s="37"/>
      <c r="CN706" s="37"/>
      <c r="CO706" s="37"/>
      <c r="CP706" s="37"/>
      <c r="CQ706" s="37"/>
      <c r="CR706" s="37"/>
      <c r="CS706" s="37"/>
      <c r="CT706" s="37"/>
      <c r="CU706" s="37"/>
      <c r="CV706" s="37"/>
      <c r="CW706" s="37"/>
      <c r="CX706" s="37"/>
      <c r="CY706" s="37"/>
      <c r="CZ706" s="37"/>
      <c r="DA706" s="37"/>
      <c r="DB706" s="37"/>
    </row>
    <row r="707" spans="23:106" ht="12.75" customHeight="1" x14ac:dyDescent="0.25"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  <c r="BM707" s="37"/>
      <c r="BN707" s="37"/>
      <c r="BO707" s="37"/>
      <c r="BP707" s="37"/>
      <c r="BQ707" s="37"/>
      <c r="BR707" s="37"/>
      <c r="BS707" s="37"/>
      <c r="BT707" s="37"/>
      <c r="BU707" s="37"/>
      <c r="BV707" s="37"/>
      <c r="BW707" s="37"/>
      <c r="BX707" s="37"/>
      <c r="BY707" s="37"/>
      <c r="BZ707" s="37"/>
      <c r="CA707" s="37"/>
      <c r="CB707" s="37"/>
      <c r="CC707" s="37"/>
      <c r="CD707" s="37"/>
      <c r="CE707" s="37"/>
      <c r="CF707" s="37"/>
      <c r="CG707" s="37"/>
      <c r="CH707" s="37"/>
      <c r="CI707" s="37"/>
      <c r="CJ707" s="37"/>
      <c r="CK707" s="37"/>
      <c r="CL707" s="37"/>
      <c r="CM707" s="37"/>
      <c r="CN707" s="37"/>
      <c r="CO707" s="37"/>
      <c r="CP707" s="37"/>
      <c r="CQ707" s="37"/>
      <c r="CR707" s="37"/>
      <c r="CS707" s="37"/>
      <c r="CT707" s="37"/>
      <c r="CU707" s="37"/>
      <c r="CV707" s="37"/>
      <c r="CW707" s="37"/>
      <c r="CX707" s="37"/>
      <c r="CY707" s="37"/>
      <c r="CZ707" s="37"/>
      <c r="DA707" s="37"/>
      <c r="DB707" s="37"/>
    </row>
    <row r="708" spans="23:106" ht="12.75" customHeight="1" x14ac:dyDescent="0.25"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  <c r="BM708" s="37"/>
      <c r="BN708" s="37"/>
      <c r="BO708" s="37"/>
      <c r="BP708" s="37"/>
      <c r="BQ708" s="37"/>
      <c r="BR708" s="37"/>
      <c r="BS708" s="37"/>
      <c r="BT708" s="37"/>
      <c r="BU708" s="37"/>
      <c r="BV708" s="37"/>
      <c r="BW708" s="37"/>
      <c r="BX708" s="37"/>
      <c r="BY708" s="37"/>
      <c r="BZ708" s="37"/>
      <c r="CA708" s="37"/>
      <c r="CB708" s="37"/>
      <c r="CC708" s="37"/>
      <c r="CD708" s="37"/>
      <c r="CE708" s="37"/>
      <c r="CF708" s="37"/>
      <c r="CG708" s="37"/>
      <c r="CH708" s="37"/>
      <c r="CI708" s="37"/>
      <c r="CJ708" s="37"/>
      <c r="CK708" s="37"/>
      <c r="CL708" s="37"/>
      <c r="CM708" s="37"/>
      <c r="CN708" s="37"/>
      <c r="CO708" s="37"/>
      <c r="CP708" s="37"/>
      <c r="CQ708" s="37"/>
      <c r="CR708" s="37"/>
      <c r="CS708" s="37"/>
      <c r="CT708" s="37"/>
      <c r="CU708" s="37"/>
      <c r="CV708" s="37"/>
      <c r="CW708" s="37"/>
      <c r="CX708" s="37"/>
      <c r="CY708" s="37"/>
      <c r="CZ708" s="37"/>
      <c r="DA708" s="37"/>
      <c r="DB708" s="37"/>
    </row>
    <row r="709" spans="23:106" ht="12.75" customHeight="1" x14ac:dyDescent="0.25"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  <c r="BI709" s="37"/>
      <c r="BJ709" s="37"/>
      <c r="BK709" s="37"/>
      <c r="BL709" s="37"/>
      <c r="BM709" s="37"/>
      <c r="BN709" s="37"/>
      <c r="BO709" s="37"/>
      <c r="BP709" s="37"/>
      <c r="BQ709" s="37"/>
      <c r="BR709" s="37"/>
      <c r="BS709" s="37"/>
      <c r="BT709" s="37"/>
      <c r="BU709" s="37"/>
      <c r="BV709" s="37"/>
      <c r="BW709" s="37"/>
      <c r="BX709" s="37"/>
      <c r="BY709" s="37"/>
      <c r="BZ709" s="37"/>
      <c r="CA709" s="37"/>
      <c r="CB709" s="37"/>
      <c r="CC709" s="37"/>
      <c r="CD709" s="37"/>
      <c r="CE709" s="37"/>
      <c r="CF709" s="37"/>
      <c r="CG709" s="37"/>
      <c r="CH709" s="37"/>
      <c r="CI709" s="37"/>
      <c r="CJ709" s="37"/>
      <c r="CK709" s="37"/>
      <c r="CL709" s="37"/>
      <c r="CM709" s="37"/>
      <c r="CN709" s="37"/>
      <c r="CO709" s="37"/>
      <c r="CP709" s="37"/>
      <c r="CQ709" s="37"/>
      <c r="CR709" s="37"/>
      <c r="CS709" s="37"/>
      <c r="CT709" s="37"/>
      <c r="CU709" s="37"/>
      <c r="CV709" s="37"/>
      <c r="CW709" s="37"/>
      <c r="CX709" s="37"/>
      <c r="CY709" s="37"/>
      <c r="CZ709" s="37"/>
      <c r="DA709" s="37"/>
      <c r="DB709" s="37"/>
    </row>
    <row r="710" spans="23:106" ht="12.75" customHeight="1" x14ac:dyDescent="0.25"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  <c r="BM710" s="37"/>
      <c r="BN710" s="37"/>
      <c r="BO710" s="37"/>
      <c r="BP710" s="37"/>
      <c r="BQ710" s="37"/>
      <c r="BR710" s="37"/>
      <c r="BS710" s="37"/>
      <c r="BT710" s="37"/>
      <c r="BU710" s="37"/>
      <c r="BV710" s="37"/>
      <c r="BW710" s="37"/>
      <c r="BX710" s="37"/>
      <c r="BY710" s="37"/>
      <c r="BZ710" s="37"/>
      <c r="CA710" s="37"/>
      <c r="CB710" s="37"/>
      <c r="CC710" s="37"/>
      <c r="CD710" s="37"/>
      <c r="CE710" s="37"/>
      <c r="CF710" s="37"/>
      <c r="CG710" s="37"/>
      <c r="CH710" s="37"/>
      <c r="CI710" s="37"/>
      <c r="CJ710" s="37"/>
      <c r="CK710" s="37"/>
      <c r="CL710" s="37"/>
      <c r="CM710" s="37"/>
      <c r="CN710" s="37"/>
      <c r="CO710" s="37"/>
      <c r="CP710" s="37"/>
      <c r="CQ710" s="37"/>
      <c r="CR710" s="37"/>
      <c r="CS710" s="37"/>
      <c r="CT710" s="37"/>
      <c r="CU710" s="37"/>
      <c r="CV710" s="37"/>
      <c r="CW710" s="37"/>
      <c r="CX710" s="37"/>
      <c r="CY710" s="37"/>
      <c r="CZ710" s="37"/>
      <c r="DA710" s="37"/>
      <c r="DB710" s="37"/>
    </row>
    <row r="711" spans="23:106" ht="12.75" customHeight="1" x14ac:dyDescent="0.25"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  <c r="BM711" s="37"/>
      <c r="BN711" s="37"/>
      <c r="BO711" s="37"/>
      <c r="BP711" s="37"/>
      <c r="BQ711" s="37"/>
      <c r="BR711" s="37"/>
      <c r="BS711" s="37"/>
      <c r="BT711" s="37"/>
      <c r="BU711" s="37"/>
      <c r="BV711" s="37"/>
      <c r="BW711" s="37"/>
      <c r="BX711" s="37"/>
      <c r="BY711" s="37"/>
      <c r="BZ711" s="37"/>
      <c r="CA711" s="37"/>
      <c r="CB711" s="37"/>
      <c r="CC711" s="37"/>
      <c r="CD711" s="37"/>
      <c r="CE711" s="37"/>
      <c r="CF711" s="37"/>
      <c r="CG711" s="37"/>
      <c r="CH711" s="37"/>
      <c r="CI711" s="37"/>
      <c r="CJ711" s="37"/>
      <c r="CK711" s="37"/>
      <c r="CL711" s="37"/>
      <c r="CM711" s="37"/>
      <c r="CN711" s="37"/>
      <c r="CO711" s="37"/>
      <c r="CP711" s="37"/>
      <c r="CQ711" s="37"/>
      <c r="CR711" s="37"/>
      <c r="CS711" s="37"/>
      <c r="CT711" s="37"/>
      <c r="CU711" s="37"/>
      <c r="CV711" s="37"/>
      <c r="CW711" s="37"/>
      <c r="CX711" s="37"/>
      <c r="CY711" s="37"/>
      <c r="CZ711" s="37"/>
      <c r="DA711" s="37"/>
      <c r="DB711" s="37"/>
    </row>
    <row r="712" spans="23:106" ht="12.75" customHeight="1" x14ac:dyDescent="0.25"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  <c r="BM712" s="37"/>
      <c r="BN712" s="37"/>
      <c r="BO712" s="37"/>
      <c r="BP712" s="37"/>
      <c r="BQ712" s="37"/>
      <c r="BR712" s="37"/>
      <c r="BS712" s="37"/>
      <c r="BT712" s="37"/>
      <c r="BU712" s="37"/>
      <c r="BV712" s="37"/>
      <c r="BW712" s="37"/>
      <c r="BX712" s="37"/>
      <c r="BY712" s="37"/>
      <c r="BZ712" s="37"/>
      <c r="CA712" s="37"/>
      <c r="CB712" s="37"/>
      <c r="CC712" s="37"/>
      <c r="CD712" s="37"/>
      <c r="CE712" s="37"/>
      <c r="CF712" s="37"/>
      <c r="CG712" s="37"/>
      <c r="CH712" s="37"/>
      <c r="CI712" s="37"/>
      <c r="CJ712" s="37"/>
      <c r="CK712" s="37"/>
      <c r="CL712" s="37"/>
      <c r="CM712" s="37"/>
      <c r="CN712" s="37"/>
      <c r="CO712" s="37"/>
      <c r="CP712" s="37"/>
      <c r="CQ712" s="37"/>
      <c r="CR712" s="37"/>
      <c r="CS712" s="37"/>
      <c r="CT712" s="37"/>
      <c r="CU712" s="37"/>
      <c r="CV712" s="37"/>
      <c r="CW712" s="37"/>
      <c r="CX712" s="37"/>
      <c r="CY712" s="37"/>
      <c r="CZ712" s="37"/>
      <c r="DA712" s="37"/>
      <c r="DB712" s="37"/>
    </row>
    <row r="713" spans="23:106" ht="12.75" customHeight="1" x14ac:dyDescent="0.25"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  <c r="BM713" s="37"/>
      <c r="BN713" s="37"/>
      <c r="BO713" s="37"/>
      <c r="BP713" s="37"/>
      <c r="BQ713" s="37"/>
      <c r="BR713" s="37"/>
      <c r="BS713" s="37"/>
      <c r="BT713" s="37"/>
      <c r="BU713" s="37"/>
      <c r="BV713" s="37"/>
      <c r="BW713" s="37"/>
      <c r="BX713" s="37"/>
      <c r="BY713" s="37"/>
      <c r="BZ713" s="37"/>
      <c r="CA713" s="37"/>
      <c r="CB713" s="37"/>
      <c r="CC713" s="37"/>
      <c r="CD713" s="37"/>
      <c r="CE713" s="37"/>
      <c r="CF713" s="37"/>
      <c r="CG713" s="37"/>
      <c r="CH713" s="37"/>
      <c r="CI713" s="37"/>
      <c r="CJ713" s="37"/>
      <c r="CK713" s="37"/>
      <c r="CL713" s="37"/>
      <c r="CM713" s="37"/>
      <c r="CN713" s="37"/>
      <c r="CO713" s="37"/>
      <c r="CP713" s="37"/>
      <c r="CQ713" s="37"/>
      <c r="CR713" s="37"/>
      <c r="CS713" s="37"/>
      <c r="CT713" s="37"/>
      <c r="CU713" s="37"/>
      <c r="CV713" s="37"/>
      <c r="CW713" s="37"/>
      <c r="CX713" s="37"/>
      <c r="CY713" s="37"/>
      <c r="CZ713" s="37"/>
      <c r="DA713" s="37"/>
      <c r="DB713" s="37"/>
    </row>
    <row r="714" spans="23:106" ht="12.75" customHeight="1" x14ac:dyDescent="0.25"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  <c r="BM714" s="37"/>
      <c r="BN714" s="37"/>
      <c r="BO714" s="37"/>
      <c r="BP714" s="37"/>
      <c r="BQ714" s="37"/>
      <c r="BR714" s="37"/>
      <c r="BS714" s="37"/>
      <c r="BT714" s="37"/>
      <c r="BU714" s="37"/>
      <c r="BV714" s="37"/>
      <c r="BW714" s="37"/>
      <c r="BX714" s="37"/>
      <c r="BY714" s="37"/>
      <c r="BZ714" s="37"/>
      <c r="CA714" s="37"/>
      <c r="CB714" s="37"/>
      <c r="CC714" s="37"/>
      <c r="CD714" s="37"/>
      <c r="CE714" s="37"/>
      <c r="CF714" s="37"/>
      <c r="CG714" s="37"/>
      <c r="CH714" s="37"/>
      <c r="CI714" s="37"/>
      <c r="CJ714" s="37"/>
      <c r="CK714" s="37"/>
      <c r="CL714" s="37"/>
      <c r="CM714" s="37"/>
      <c r="CN714" s="37"/>
      <c r="CO714" s="37"/>
      <c r="CP714" s="37"/>
      <c r="CQ714" s="37"/>
      <c r="CR714" s="37"/>
      <c r="CS714" s="37"/>
      <c r="CT714" s="37"/>
      <c r="CU714" s="37"/>
      <c r="CV714" s="37"/>
      <c r="CW714" s="37"/>
      <c r="CX714" s="37"/>
      <c r="CY714" s="37"/>
      <c r="CZ714" s="37"/>
      <c r="DA714" s="37"/>
      <c r="DB714" s="37"/>
    </row>
    <row r="715" spans="23:106" ht="12.75" customHeight="1" x14ac:dyDescent="0.25"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  <c r="BM715" s="37"/>
      <c r="BN715" s="37"/>
      <c r="BO715" s="37"/>
      <c r="BP715" s="37"/>
      <c r="BQ715" s="37"/>
      <c r="BR715" s="37"/>
      <c r="BS715" s="37"/>
      <c r="BT715" s="37"/>
      <c r="BU715" s="37"/>
      <c r="BV715" s="37"/>
      <c r="BW715" s="37"/>
      <c r="BX715" s="37"/>
      <c r="BY715" s="37"/>
      <c r="BZ715" s="37"/>
      <c r="CA715" s="37"/>
      <c r="CB715" s="37"/>
      <c r="CC715" s="37"/>
      <c r="CD715" s="37"/>
      <c r="CE715" s="37"/>
      <c r="CF715" s="37"/>
      <c r="CG715" s="37"/>
      <c r="CH715" s="37"/>
      <c r="CI715" s="37"/>
      <c r="CJ715" s="37"/>
      <c r="CK715" s="37"/>
      <c r="CL715" s="37"/>
      <c r="CM715" s="37"/>
      <c r="CN715" s="37"/>
      <c r="CO715" s="37"/>
      <c r="CP715" s="37"/>
      <c r="CQ715" s="37"/>
      <c r="CR715" s="37"/>
      <c r="CS715" s="37"/>
      <c r="CT715" s="37"/>
      <c r="CU715" s="37"/>
      <c r="CV715" s="37"/>
      <c r="CW715" s="37"/>
      <c r="CX715" s="37"/>
      <c r="CY715" s="37"/>
      <c r="CZ715" s="37"/>
      <c r="DA715" s="37"/>
      <c r="DB715" s="37"/>
    </row>
    <row r="716" spans="23:106" ht="12.75" customHeight="1" x14ac:dyDescent="0.25"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/>
      <c r="BJ716" s="37"/>
      <c r="BK716" s="37"/>
      <c r="BL716" s="37"/>
      <c r="BM716" s="37"/>
      <c r="BN716" s="37"/>
      <c r="BO716" s="37"/>
      <c r="BP716" s="37"/>
      <c r="BQ716" s="37"/>
      <c r="BR716" s="37"/>
      <c r="BS716" s="37"/>
      <c r="BT716" s="37"/>
      <c r="BU716" s="37"/>
      <c r="BV716" s="37"/>
      <c r="BW716" s="37"/>
      <c r="BX716" s="37"/>
      <c r="BY716" s="37"/>
      <c r="BZ716" s="37"/>
      <c r="CA716" s="37"/>
      <c r="CB716" s="37"/>
      <c r="CC716" s="37"/>
      <c r="CD716" s="37"/>
      <c r="CE716" s="37"/>
      <c r="CF716" s="37"/>
      <c r="CG716" s="37"/>
      <c r="CH716" s="37"/>
      <c r="CI716" s="37"/>
      <c r="CJ716" s="37"/>
      <c r="CK716" s="37"/>
      <c r="CL716" s="37"/>
      <c r="CM716" s="37"/>
      <c r="CN716" s="37"/>
      <c r="CO716" s="37"/>
      <c r="CP716" s="37"/>
      <c r="CQ716" s="37"/>
      <c r="CR716" s="37"/>
      <c r="CS716" s="37"/>
      <c r="CT716" s="37"/>
      <c r="CU716" s="37"/>
      <c r="CV716" s="37"/>
      <c r="CW716" s="37"/>
      <c r="CX716" s="37"/>
      <c r="CY716" s="37"/>
      <c r="CZ716" s="37"/>
      <c r="DA716" s="37"/>
      <c r="DB716" s="37"/>
    </row>
    <row r="717" spans="23:106" ht="12.75" customHeight="1" x14ac:dyDescent="0.25"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  <c r="BI717" s="37"/>
      <c r="BJ717" s="37"/>
      <c r="BK717" s="37"/>
      <c r="BL717" s="37"/>
      <c r="BM717" s="37"/>
      <c r="BN717" s="37"/>
      <c r="BO717" s="37"/>
      <c r="BP717" s="37"/>
      <c r="BQ717" s="37"/>
      <c r="BR717" s="37"/>
      <c r="BS717" s="37"/>
      <c r="BT717" s="37"/>
      <c r="BU717" s="37"/>
      <c r="BV717" s="37"/>
      <c r="BW717" s="37"/>
      <c r="BX717" s="37"/>
      <c r="BY717" s="37"/>
      <c r="BZ717" s="37"/>
      <c r="CA717" s="37"/>
      <c r="CB717" s="37"/>
      <c r="CC717" s="37"/>
      <c r="CD717" s="37"/>
      <c r="CE717" s="37"/>
      <c r="CF717" s="37"/>
      <c r="CG717" s="37"/>
      <c r="CH717" s="37"/>
      <c r="CI717" s="37"/>
      <c r="CJ717" s="37"/>
      <c r="CK717" s="37"/>
      <c r="CL717" s="37"/>
      <c r="CM717" s="37"/>
      <c r="CN717" s="37"/>
      <c r="CO717" s="37"/>
      <c r="CP717" s="37"/>
      <c r="CQ717" s="37"/>
      <c r="CR717" s="37"/>
      <c r="CS717" s="37"/>
      <c r="CT717" s="37"/>
      <c r="CU717" s="37"/>
      <c r="CV717" s="37"/>
      <c r="CW717" s="37"/>
      <c r="CX717" s="37"/>
      <c r="CY717" s="37"/>
      <c r="CZ717" s="37"/>
      <c r="DA717" s="37"/>
      <c r="DB717" s="37"/>
    </row>
    <row r="718" spans="23:106" ht="12.75" customHeight="1" x14ac:dyDescent="0.25"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  <c r="BM718" s="37"/>
      <c r="BN718" s="37"/>
      <c r="BO718" s="37"/>
      <c r="BP718" s="37"/>
      <c r="BQ718" s="37"/>
      <c r="BR718" s="37"/>
      <c r="BS718" s="37"/>
      <c r="BT718" s="37"/>
      <c r="BU718" s="37"/>
      <c r="BV718" s="37"/>
      <c r="BW718" s="37"/>
      <c r="BX718" s="37"/>
      <c r="BY718" s="37"/>
      <c r="BZ718" s="37"/>
      <c r="CA718" s="37"/>
      <c r="CB718" s="37"/>
      <c r="CC718" s="37"/>
      <c r="CD718" s="37"/>
      <c r="CE718" s="37"/>
      <c r="CF718" s="37"/>
      <c r="CG718" s="37"/>
      <c r="CH718" s="37"/>
      <c r="CI718" s="37"/>
      <c r="CJ718" s="37"/>
      <c r="CK718" s="37"/>
      <c r="CL718" s="37"/>
      <c r="CM718" s="37"/>
      <c r="CN718" s="37"/>
      <c r="CO718" s="37"/>
      <c r="CP718" s="37"/>
      <c r="CQ718" s="37"/>
      <c r="CR718" s="37"/>
      <c r="CS718" s="37"/>
      <c r="CT718" s="37"/>
      <c r="CU718" s="37"/>
      <c r="CV718" s="37"/>
      <c r="CW718" s="37"/>
      <c r="CX718" s="37"/>
      <c r="CY718" s="37"/>
      <c r="CZ718" s="37"/>
      <c r="DA718" s="37"/>
      <c r="DB718" s="37"/>
    </row>
    <row r="719" spans="23:106" ht="12.75" customHeight="1" x14ac:dyDescent="0.25"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  <c r="BM719" s="37"/>
      <c r="BN719" s="37"/>
      <c r="BO719" s="37"/>
      <c r="BP719" s="37"/>
      <c r="BQ719" s="37"/>
      <c r="BR719" s="37"/>
      <c r="BS719" s="37"/>
      <c r="BT719" s="37"/>
      <c r="BU719" s="37"/>
      <c r="BV719" s="37"/>
      <c r="BW719" s="37"/>
      <c r="BX719" s="37"/>
      <c r="BY719" s="37"/>
      <c r="BZ719" s="37"/>
      <c r="CA719" s="37"/>
      <c r="CB719" s="37"/>
      <c r="CC719" s="37"/>
      <c r="CD719" s="37"/>
      <c r="CE719" s="37"/>
      <c r="CF719" s="37"/>
      <c r="CG719" s="37"/>
      <c r="CH719" s="37"/>
      <c r="CI719" s="37"/>
      <c r="CJ719" s="37"/>
      <c r="CK719" s="37"/>
      <c r="CL719" s="37"/>
      <c r="CM719" s="37"/>
      <c r="CN719" s="37"/>
      <c r="CO719" s="37"/>
      <c r="CP719" s="37"/>
      <c r="CQ719" s="37"/>
      <c r="CR719" s="37"/>
      <c r="CS719" s="37"/>
      <c r="CT719" s="37"/>
      <c r="CU719" s="37"/>
      <c r="CV719" s="37"/>
      <c r="CW719" s="37"/>
      <c r="CX719" s="37"/>
      <c r="CY719" s="37"/>
      <c r="CZ719" s="37"/>
      <c r="DA719" s="37"/>
      <c r="DB719" s="37"/>
    </row>
    <row r="720" spans="23:106" ht="12.75" customHeight="1" x14ac:dyDescent="0.25"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  <c r="BM720" s="37"/>
      <c r="BN720" s="37"/>
      <c r="BO720" s="37"/>
      <c r="BP720" s="37"/>
      <c r="BQ720" s="37"/>
      <c r="BR720" s="37"/>
      <c r="BS720" s="37"/>
      <c r="BT720" s="37"/>
      <c r="BU720" s="37"/>
      <c r="BV720" s="37"/>
      <c r="BW720" s="37"/>
      <c r="BX720" s="37"/>
      <c r="BY720" s="37"/>
      <c r="BZ720" s="37"/>
      <c r="CA720" s="37"/>
      <c r="CB720" s="37"/>
      <c r="CC720" s="37"/>
      <c r="CD720" s="37"/>
      <c r="CE720" s="37"/>
      <c r="CF720" s="37"/>
      <c r="CG720" s="37"/>
      <c r="CH720" s="37"/>
      <c r="CI720" s="37"/>
      <c r="CJ720" s="37"/>
      <c r="CK720" s="37"/>
      <c r="CL720" s="37"/>
      <c r="CM720" s="37"/>
      <c r="CN720" s="37"/>
      <c r="CO720" s="37"/>
      <c r="CP720" s="37"/>
      <c r="CQ720" s="37"/>
      <c r="CR720" s="37"/>
      <c r="CS720" s="37"/>
      <c r="CT720" s="37"/>
      <c r="CU720" s="37"/>
      <c r="CV720" s="37"/>
      <c r="CW720" s="37"/>
      <c r="CX720" s="37"/>
      <c r="CY720" s="37"/>
      <c r="CZ720" s="37"/>
      <c r="DA720" s="37"/>
      <c r="DB720" s="37"/>
    </row>
    <row r="721" spans="23:106" ht="12.75" customHeight="1" x14ac:dyDescent="0.25"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  <c r="BM721" s="37"/>
      <c r="BN721" s="37"/>
      <c r="BO721" s="37"/>
      <c r="BP721" s="37"/>
      <c r="BQ721" s="37"/>
      <c r="BR721" s="37"/>
      <c r="BS721" s="37"/>
      <c r="BT721" s="37"/>
      <c r="BU721" s="37"/>
      <c r="BV721" s="37"/>
      <c r="BW721" s="37"/>
      <c r="BX721" s="37"/>
      <c r="BY721" s="37"/>
      <c r="BZ721" s="37"/>
      <c r="CA721" s="37"/>
      <c r="CB721" s="37"/>
      <c r="CC721" s="37"/>
      <c r="CD721" s="37"/>
      <c r="CE721" s="37"/>
      <c r="CF721" s="37"/>
      <c r="CG721" s="37"/>
      <c r="CH721" s="37"/>
      <c r="CI721" s="37"/>
      <c r="CJ721" s="37"/>
      <c r="CK721" s="37"/>
      <c r="CL721" s="37"/>
      <c r="CM721" s="37"/>
      <c r="CN721" s="37"/>
      <c r="CO721" s="37"/>
      <c r="CP721" s="37"/>
      <c r="CQ721" s="37"/>
      <c r="CR721" s="37"/>
      <c r="CS721" s="37"/>
      <c r="CT721" s="37"/>
      <c r="CU721" s="37"/>
      <c r="CV721" s="37"/>
      <c r="CW721" s="37"/>
      <c r="CX721" s="37"/>
      <c r="CY721" s="37"/>
      <c r="CZ721" s="37"/>
      <c r="DA721" s="37"/>
      <c r="DB721" s="37"/>
    </row>
    <row r="722" spans="23:106" ht="12.75" customHeight="1" x14ac:dyDescent="0.25"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  <c r="BJ722" s="37"/>
      <c r="BK722" s="37"/>
      <c r="BL722" s="37"/>
      <c r="BM722" s="37"/>
      <c r="BN722" s="37"/>
      <c r="BO722" s="37"/>
      <c r="BP722" s="37"/>
      <c r="BQ722" s="37"/>
      <c r="BR722" s="37"/>
      <c r="BS722" s="37"/>
      <c r="BT722" s="37"/>
      <c r="BU722" s="37"/>
      <c r="BV722" s="37"/>
      <c r="BW722" s="37"/>
      <c r="BX722" s="37"/>
      <c r="BY722" s="37"/>
      <c r="BZ722" s="37"/>
      <c r="CA722" s="37"/>
      <c r="CB722" s="37"/>
      <c r="CC722" s="37"/>
      <c r="CD722" s="37"/>
      <c r="CE722" s="37"/>
      <c r="CF722" s="37"/>
      <c r="CG722" s="37"/>
      <c r="CH722" s="37"/>
      <c r="CI722" s="37"/>
      <c r="CJ722" s="37"/>
      <c r="CK722" s="37"/>
      <c r="CL722" s="37"/>
      <c r="CM722" s="37"/>
      <c r="CN722" s="37"/>
      <c r="CO722" s="37"/>
      <c r="CP722" s="37"/>
      <c r="CQ722" s="37"/>
      <c r="CR722" s="37"/>
      <c r="CS722" s="37"/>
      <c r="CT722" s="37"/>
      <c r="CU722" s="37"/>
      <c r="CV722" s="37"/>
      <c r="CW722" s="37"/>
      <c r="CX722" s="37"/>
      <c r="CY722" s="37"/>
      <c r="CZ722" s="37"/>
      <c r="DA722" s="37"/>
      <c r="DB722" s="37"/>
    </row>
    <row r="723" spans="23:106" ht="12.75" customHeight="1" x14ac:dyDescent="0.25"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  <c r="BM723" s="37"/>
      <c r="BN723" s="37"/>
      <c r="BO723" s="37"/>
      <c r="BP723" s="37"/>
      <c r="BQ723" s="37"/>
      <c r="BR723" s="37"/>
      <c r="BS723" s="37"/>
      <c r="BT723" s="37"/>
      <c r="BU723" s="37"/>
      <c r="BV723" s="37"/>
      <c r="BW723" s="37"/>
      <c r="BX723" s="37"/>
      <c r="BY723" s="37"/>
      <c r="BZ723" s="37"/>
      <c r="CA723" s="37"/>
      <c r="CB723" s="37"/>
      <c r="CC723" s="37"/>
      <c r="CD723" s="37"/>
      <c r="CE723" s="37"/>
      <c r="CF723" s="37"/>
      <c r="CG723" s="37"/>
      <c r="CH723" s="37"/>
      <c r="CI723" s="37"/>
      <c r="CJ723" s="37"/>
      <c r="CK723" s="37"/>
      <c r="CL723" s="37"/>
      <c r="CM723" s="37"/>
      <c r="CN723" s="37"/>
      <c r="CO723" s="37"/>
      <c r="CP723" s="37"/>
      <c r="CQ723" s="37"/>
      <c r="CR723" s="37"/>
      <c r="CS723" s="37"/>
      <c r="CT723" s="37"/>
      <c r="CU723" s="37"/>
      <c r="CV723" s="37"/>
      <c r="CW723" s="37"/>
      <c r="CX723" s="37"/>
      <c r="CY723" s="37"/>
      <c r="CZ723" s="37"/>
      <c r="DA723" s="37"/>
      <c r="DB723" s="37"/>
    </row>
    <row r="724" spans="23:106" ht="12.75" customHeight="1" x14ac:dyDescent="0.25"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  <c r="BM724" s="37"/>
      <c r="BN724" s="37"/>
      <c r="BO724" s="37"/>
      <c r="BP724" s="37"/>
      <c r="BQ724" s="37"/>
      <c r="BR724" s="37"/>
      <c r="BS724" s="37"/>
      <c r="BT724" s="37"/>
      <c r="BU724" s="37"/>
      <c r="BV724" s="37"/>
      <c r="BW724" s="37"/>
      <c r="BX724" s="37"/>
      <c r="BY724" s="37"/>
      <c r="BZ724" s="37"/>
      <c r="CA724" s="37"/>
      <c r="CB724" s="37"/>
      <c r="CC724" s="37"/>
      <c r="CD724" s="37"/>
      <c r="CE724" s="37"/>
      <c r="CF724" s="37"/>
      <c r="CG724" s="37"/>
      <c r="CH724" s="37"/>
      <c r="CI724" s="37"/>
      <c r="CJ724" s="37"/>
      <c r="CK724" s="37"/>
      <c r="CL724" s="37"/>
      <c r="CM724" s="37"/>
      <c r="CN724" s="37"/>
      <c r="CO724" s="37"/>
      <c r="CP724" s="37"/>
      <c r="CQ724" s="37"/>
      <c r="CR724" s="37"/>
      <c r="CS724" s="37"/>
      <c r="CT724" s="37"/>
      <c r="CU724" s="37"/>
      <c r="CV724" s="37"/>
      <c r="CW724" s="37"/>
      <c r="CX724" s="37"/>
      <c r="CY724" s="37"/>
      <c r="CZ724" s="37"/>
      <c r="DA724" s="37"/>
      <c r="DB724" s="37"/>
    </row>
    <row r="725" spans="23:106" ht="12.75" customHeight="1" x14ac:dyDescent="0.25"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  <c r="BM725" s="37"/>
      <c r="BN725" s="37"/>
      <c r="BO725" s="37"/>
      <c r="BP725" s="37"/>
      <c r="BQ725" s="37"/>
      <c r="BR725" s="37"/>
      <c r="BS725" s="37"/>
      <c r="BT725" s="37"/>
      <c r="BU725" s="37"/>
      <c r="BV725" s="37"/>
      <c r="BW725" s="37"/>
      <c r="BX725" s="37"/>
      <c r="BY725" s="37"/>
      <c r="BZ725" s="37"/>
      <c r="CA725" s="37"/>
      <c r="CB725" s="37"/>
      <c r="CC725" s="37"/>
      <c r="CD725" s="37"/>
      <c r="CE725" s="37"/>
      <c r="CF725" s="37"/>
      <c r="CG725" s="37"/>
      <c r="CH725" s="37"/>
      <c r="CI725" s="37"/>
      <c r="CJ725" s="37"/>
      <c r="CK725" s="37"/>
      <c r="CL725" s="37"/>
      <c r="CM725" s="37"/>
      <c r="CN725" s="37"/>
      <c r="CO725" s="37"/>
      <c r="CP725" s="37"/>
      <c r="CQ725" s="37"/>
      <c r="CR725" s="37"/>
      <c r="CS725" s="37"/>
      <c r="CT725" s="37"/>
      <c r="CU725" s="37"/>
      <c r="CV725" s="37"/>
      <c r="CW725" s="37"/>
      <c r="CX725" s="37"/>
      <c r="CY725" s="37"/>
      <c r="CZ725" s="37"/>
      <c r="DA725" s="37"/>
      <c r="DB725" s="37"/>
    </row>
    <row r="726" spans="23:106" ht="12.75" customHeight="1" x14ac:dyDescent="0.25"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  <c r="BM726" s="37"/>
      <c r="BN726" s="37"/>
      <c r="BO726" s="37"/>
      <c r="BP726" s="37"/>
      <c r="BQ726" s="37"/>
      <c r="BR726" s="37"/>
      <c r="BS726" s="37"/>
      <c r="BT726" s="37"/>
      <c r="BU726" s="37"/>
      <c r="BV726" s="37"/>
      <c r="BW726" s="37"/>
      <c r="BX726" s="37"/>
      <c r="BY726" s="37"/>
      <c r="BZ726" s="37"/>
      <c r="CA726" s="37"/>
      <c r="CB726" s="37"/>
      <c r="CC726" s="37"/>
      <c r="CD726" s="37"/>
      <c r="CE726" s="37"/>
      <c r="CF726" s="37"/>
      <c r="CG726" s="37"/>
      <c r="CH726" s="37"/>
      <c r="CI726" s="37"/>
      <c r="CJ726" s="37"/>
      <c r="CK726" s="37"/>
      <c r="CL726" s="37"/>
      <c r="CM726" s="37"/>
      <c r="CN726" s="37"/>
      <c r="CO726" s="37"/>
      <c r="CP726" s="37"/>
      <c r="CQ726" s="37"/>
      <c r="CR726" s="37"/>
      <c r="CS726" s="37"/>
      <c r="CT726" s="37"/>
      <c r="CU726" s="37"/>
      <c r="CV726" s="37"/>
      <c r="CW726" s="37"/>
      <c r="CX726" s="37"/>
      <c r="CY726" s="37"/>
      <c r="CZ726" s="37"/>
      <c r="DA726" s="37"/>
      <c r="DB726" s="37"/>
    </row>
    <row r="727" spans="23:106" ht="12.75" customHeight="1" x14ac:dyDescent="0.25"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37"/>
      <c r="BO727" s="37"/>
      <c r="BP727" s="37"/>
      <c r="BQ727" s="37"/>
      <c r="BR727" s="37"/>
      <c r="BS727" s="37"/>
      <c r="BT727" s="37"/>
      <c r="BU727" s="37"/>
      <c r="BV727" s="37"/>
      <c r="BW727" s="37"/>
      <c r="BX727" s="37"/>
      <c r="BY727" s="37"/>
      <c r="BZ727" s="37"/>
      <c r="CA727" s="37"/>
      <c r="CB727" s="37"/>
      <c r="CC727" s="37"/>
      <c r="CD727" s="37"/>
      <c r="CE727" s="37"/>
      <c r="CF727" s="37"/>
      <c r="CG727" s="37"/>
      <c r="CH727" s="37"/>
      <c r="CI727" s="37"/>
      <c r="CJ727" s="37"/>
      <c r="CK727" s="37"/>
      <c r="CL727" s="37"/>
      <c r="CM727" s="37"/>
      <c r="CN727" s="37"/>
      <c r="CO727" s="37"/>
      <c r="CP727" s="37"/>
      <c r="CQ727" s="37"/>
      <c r="CR727" s="37"/>
      <c r="CS727" s="37"/>
      <c r="CT727" s="37"/>
      <c r="CU727" s="37"/>
      <c r="CV727" s="37"/>
      <c r="CW727" s="37"/>
      <c r="CX727" s="37"/>
      <c r="CY727" s="37"/>
      <c r="CZ727" s="37"/>
      <c r="DA727" s="37"/>
      <c r="DB727" s="37"/>
    </row>
    <row r="728" spans="23:106" ht="12.75" customHeight="1" x14ac:dyDescent="0.25"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  <c r="BM728" s="37"/>
      <c r="BN728" s="37"/>
      <c r="BO728" s="37"/>
      <c r="BP728" s="37"/>
      <c r="BQ728" s="37"/>
      <c r="BR728" s="37"/>
      <c r="BS728" s="37"/>
      <c r="BT728" s="37"/>
      <c r="BU728" s="37"/>
      <c r="BV728" s="37"/>
      <c r="BW728" s="37"/>
      <c r="BX728" s="37"/>
      <c r="BY728" s="37"/>
      <c r="BZ728" s="37"/>
      <c r="CA728" s="37"/>
      <c r="CB728" s="37"/>
      <c r="CC728" s="37"/>
      <c r="CD728" s="37"/>
      <c r="CE728" s="37"/>
      <c r="CF728" s="37"/>
      <c r="CG728" s="37"/>
      <c r="CH728" s="37"/>
      <c r="CI728" s="37"/>
      <c r="CJ728" s="37"/>
      <c r="CK728" s="37"/>
      <c r="CL728" s="37"/>
      <c r="CM728" s="37"/>
      <c r="CN728" s="37"/>
      <c r="CO728" s="37"/>
      <c r="CP728" s="37"/>
      <c r="CQ728" s="37"/>
      <c r="CR728" s="37"/>
      <c r="CS728" s="37"/>
      <c r="CT728" s="37"/>
      <c r="CU728" s="37"/>
      <c r="CV728" s="37"/>
      <c r="CW728" s="37"/>
      <c r="CX728" s="37"/>
      <c r="CY728" s="37"/>
      <c r="CZ728" s="37"/>
      <c r="DA728" s="37"/>
      <c r="DB728" s="37"/>
    </row>
    <row r="729" spans="23:106" ht="12.75" customHeight="1" x14ac:dyDescent="0.25"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  <c r="BM729" s="37"/>
      <c r="BN729" s="37"/>
      <c r="BO729" s="37"/>
      <c r="BP729" s="37"/>
      <c r="BQ729" s="37"/>
      <c r="BR729" s="37"/>
      <c r="BS729" s="37"/>
      <c r="BT729" s="37"/>
      <c r="BU729" s="37"/>
      <c r="BV729" s="37"/>
      <c r="BW729" s="37"/>
      <c r="BX729" s="37"/>
      <c r="BY729" s="37"/>
      <c r="BZ729" s="37"/>
      <c r="CA729" s="37"/>
      <c r="CB729" s="37"/>
      <c r="CC729" s="37"/>
      <c r="CD729" s="37"/>
      <c r="CE729" s="37"/>
      <c r="CF729" s="37"/>
      <c r="CG729" s="37"/>
      <c r="CH729" s="37"/>
      <c r="CI729" s="37"/>
      <c r="CJ729" s="37"/>
      <c r="CK729" s="37"/>
      <c r="CL729" s="37"/>
      <c r="CM729" s="37"/>
      <c r="CN729" s="37"/>
      <c r="CO729" s="37"/>
      <c r="CP729" s="37"/>
      <c r="CQ729" s="37"/>
      <c r="CR729" s="37"/>
      <c r="CS729" s="37"/>
      <c r="CT729" s="37"/>
      <c r="CU729" s="37"/>
      <c r="CV729" s="37"/>
      <c r="CW729" s="37"/>
      <c r="CX729" s="37"/>
      <c r="CY729" s="37"/>
      <c r="CZ729" s="37"/>
      <c r="DA729" s="37"/>
      <c r="DB729" s="37"/>
    </row>
    <row r="730" spans="23:106" ht="12.75" customHeight="1" x14ac:dyDescent="0.25"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  <c r="BM730" s="37"/>
      <c r="BN730" s="37"/>
      <c r="BO730" s="37"/>
      <c r="BP730" s="37"/>
      <c r="BQ730" s="37"/>
      <c r="BR730" s="37"/>
      <c r="BS730" s="37"/>
      <c r="BT730" s="37"/>
      <c r="BU730" s="37"/>
      <c r="BV730" s="37"/>
      <c r="BW730" s="37"/>
      <c r="BX730" s="37"/>
      <c r="BY730" s="37"/>
      <c r="BZ730" s="37"/>
      <c r="CA730" s="37"/>
      <c r="CB730" s="37"/>
      <c r="CC730" s="37"/>
      <c r="CD730" s="37"/>
      <c r="CE730" s="37"/>
      <c r="CF730" s="37"/>
      <c r="CG730" s="37"/>
      <c r="CH730" s="37"/>
      <c r="CI730" s="37"/>
      <c r="CJ730" s="37"/>
      <c r="CK730" s="37"/>
      <c r="CL730" s="37"/>
      <c r="CM730" s="37"/>
      <c r="CN730" s="37"/>
      <c r="CO730" s="37"/>
      <c r="CP730" s="37"/>
      <c r="CQ730" s="37"/>
      <c r="CR730" s="37"/>
      <c r="CS730" s="37"/>
      <c r="CT730" s="37"/>
      <c r="CU730" s="37"/>
      <c r="CV730" s="37"/>
      <c r="CW730" s="37"/>
      <c r="CX730" s="37"/>
      <c r="CY730" s="37"/>
      <c r="CZ730" s="37"/>
      <c r="DA730" s="37"/>
      <c r="DB730" s="37"/>
    </row>
    <row r="731" spans="23:106" ht="12.75" customHeight="1" x14ac:dyDescent="0.25"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  <c r="BM731" s="37"/>
      <c r="BN731" s="37"/>
      <c r="BO731" s="37"/>
      <c r="BP731" s="37"/>
      <c r="BQ731" s="37"/>
      <c r="BR731" s="37"/>
      <c r="BS731" s="37"/>
      <c r="BT731" s="37"/>
      <c r="BU731" s="37"/>
      <c r="BV731" s="37"/>
      <c r="BW731" s="37"/>
      <c r="BX731" s="37"/>
      <c r="BY731" s="37"/>
      <c r="BZ731" s="37"/>
      <c r="CA731" s="37"/>
      <c r="CB731" s="37"/>
      <c r="CC731" s="37"/>
      <c r="CD731" s="37"/>
      <c r="CE731" s="37"/>
      <c r="CF731" s="37"/>
      <c r="CG731" s="37"/>
      <c r="CH731" s="37"/>
      <c r="CI731" s="37"/>
      <c r="CJ731" s="37"/>
      <c r="CK731" s="37"/>
      <c r="CL731" s="37"/>
      <c r="CM731" s="37"/>
      <c r="CN731" s="37"/>
      <c r="CO731" s="37"/>
      <c r="CP731" s="37"/>
      <c r="CQ731" s="37"/>
      <c r="CR731" s="37"/>
      <c r="CS731" s="37"/>
      <c r="CT731" s="37"/>
      <c r="CU731" s="37"/>
      <c r="CV731" s="37"/>
      <c r="CW731" s="37"/>
      <c r="CX731" s="37"/>
      <c r="CY731" s="37"/>
      <c r="CZ731" s="37"/>
      <c r="DA731" s="37"/>
      <c r="DB731" s="37"/>
    </row>
    <row r="732" spans="23:106" ht="12.75" customHeight="1" x14ac:dyDescent="0.25"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  <c r="BM732" s="37"/>
      <c r="BN732" s="37"/>
      <c r="BO732" s="37"/>
      <c r="BP732" s="37"/>
      <c r="BQ732" s="37"/>
      <c r="BR732" s="37"/>
      <c r="BS732" s="37"/>
      <c r="BT732" s="37"/>
      <c r="BU732" s="37"/>
      <c r="BV732" s="37"/>
      <c r="BW732" s="37"/>
      <c r="BX732" s="37"/>
      <c r="BY732" s="37"/>
      <c r="BZ732" s="37"/>
      <c r="CA732" s="37"/>
      <c r="CB732" s="37"/>
      <c r="CC732" s="37"/>
      <c r="CD732" s="37"/>
      <c r="CE732" s="37"/>
      <c r="CF732" s="37"/>
      <c r="CG732" s="37"/>
      <c r="CH732" s="37"/>
      <c r="CI732" s="37"/>
      <c r="CJ732" s="37"/>
      <c r="CK732" s="37"/>
      <c r="CL732" s="37"/>
      <c r="CM732" s="37"/>
      <c r="CN732" s="37"/>
      <c r="CO732" s="37"/>
      <c r="CP732" s="37"/>
      <c r="CQ732" s="37"/>
      <c r="CR732" s="37"/>
      <c r="CS732" s="37"/>
      <c r="CT732" s="37"/>
      <c r="CU732" s="37"/>
      <c r="CV732" s="37"/>
      <c r="CW732" s="37"/>
      <c r="CX732" s="37"/>
      <c r="CY732" s="37"/>
      <c r="CZ732" s="37"/>
      <c r="DA732" s="37"/>
      <c r="DB732" s="37"/>
    </row>
    <row r="733" spans="23:106" ht="12.75" customHeight="1" x14ac:dyDescent="0.25"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  <c r="BI733" s="37"/>
      <c r="BJ733" s="37"/>
      <c r="BK733" s="37"/>
      <c r="BL733" s="37"/>
      <c r="BM733" s="37"/>
      <c r="BN733" s="37"/>
      <c r="BO733" s="37"/>
      <c r="BP733" s="37"/>
      <c r="BQ733" s="37"/>
      <c r="BR733" s="37"/>
      <c r="BS733" s="37"/>
      <c r="BT733" s="37"/>
      <c r="BU733" s="37"/>
      <c r="BV733" s="37"/>
      <c r="BW733" s="37"/>
      <c r="BX733" s="37"/>
      <c r="BY733" s="37"/>
      <c r="BZ733" s="37"/>
      <c r="CA733" s="37"/>
      <c r="CB733" s="37"/>
      <c r="CC733" s="37"/>
      <c r="CD733" s="37"/>
      <c r="CE733" s="37"/>
      <c r="CF733" s="37"/>
      <c r="CG733" s="37"/>
      <c r="CH733" s="37"/>
      <c r="CI733" s="37"/>
      <c r="CJ733" s="37"/>
      <c r="CK733" s="37"/>
      <c r="CL733" s="37"/>
      <c r="CM733" s="37"/>
      <c r="CN733" s="37"/>
      <c r="CO733" s="37"/>
      <c r="CP733" s="37"/>
      <c r="CQ733" s="37"/>
      <c r="CR733" s="37"/>
      <c r="CS733" s="37"/>
      <c r="CT733" s="37"/>
      <c r="CU733" s="37"/>
      <c r="CV733" s="37"/>
      <c r="CW733" s="37"/>
      <c r="CX733" s="37"/>
      <c r="CY733" s="37"/>
      <c r="CZ733" s="37"/>
      <c r="DA733" s="37"/>
      <c r="DB733" s="37"/>
    </row>
    <row r="734" spans="23:106" ht="12.75" customHeight="1" x14ac:dyDescent="0.25"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  <c r="BI734" s="37"/>
      <c r="BJ734" s="37"/>
      <c r="BK734" s="37"/>
      <c r="BL734" s="37"/>
      <c r="BM734" s="37"/>
      <c r="BN734" s="37"/>
      <c r="BO734" s="37"/>
      <c r="BP734" s="37"/>
      <c r="BQ734" s="37"/>
      <c r="BR734" s="37"/>
      <c r="BS734" s="37"/>
      <c r="BT734" s="37"/>
      <c r="BU734" s="37"/>
      <c r="BV734" s="37"/>
      <c r="BW734" s="37"/>
      <c r="BX734" s="37"/>
      <c r="BY734" s="37"/>
      <c r="BZ734" s="37"/>
      <c r="CA734" s="37"/>
      <c r="CB734" s="37"/>
      <c r="CC734" s="37"/>
      <c r="CD734" s="37"/>
      <c r="CE734" s="37"/>
      <c r="CF734" s="37"/>
      <c r="CG734" s="37"/>
      <c r="CH734" s="37"/>
      <c r="CI734" s="37"/>
      <c r="CJ734" s="37"/>
      <c r="CK734" s="37"/>
      <c r="CL734" s="37"/>
      <c r="CM734" s="37"/>
      <c r="CN734" s="37"/>
      <c r="CO734" s="37"/>
      <c r="CP734" s="37"/>
      <c r="CQ734" s="37"/>
      <c r="CR734" s="37"/>
      <c r="CS734" s="37"/>
      <c r="CT734" s="37"/>
      <c r="CU734" s="37"/>
      <c r="CV734" s="37"/>
      <c r="CW734" s="37"/>
      <c r="CX734" s="37"/>
      <c r="CY734" s="37"/>
      <c r="CZ734" s="37"/>
      <c r="DA734" s="37"/>
      <c r="DB734" s="37"/>
    </row>
    <row r="735" spans="23:106" ht="12.75" customHeight="1" x14ac:dyDescent="0.25"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  <c r="BM735" s="37"/>
      <c r="BN735" s="37"/>
      <c r="BO735" s="37"/>
      <c r="BP735" s="37"/>
      <c r="BQ735" s="37"/>
      <c r="BR735" s="37"/>
      <c r="BS735" s="37"/>
      <c r="BT735" s="37"/>
      <c r="BU735" s="37"/>
      <c r="BV735" s="37"/>
      <c r="BW735" s="37"/>
      <c r="BX735" s="37"/>
      <c r="BY735" s="37"/>
      <c r="BZ735" s="37"/>
      <c r="CA735" s="37"/>
      <c r="CB735" s="37"/>
      <c r="CC735" s="37"/>
      <c r="CD735" s="37"/>
      <c r="CE735" s="37"/>
      <c r="CF735" s="37"/>
      <c r="CG735" s="37"/>
      <c r="CH735" s="37"/>
      <c r="CI735" s="37"/>
      <c r="CJ735" s="37"/>
      <c r="CK735" s="37"/>
      <c r="CL735" s="37"/>
      <c r="CM735" s="37"/>
      <c r="CN735" s="37"/>
      <c r="CO735" s="37"/>
      <c r="CP735" s="37"/>
      <c r="CQ735" s="37"/>
      <c r="CR735" s="37"/>
      <c r="CS735" s="37"/>
      <c r="CT735" s="37"/>
      <c r="CU735" s="37"/>
      <c r="CV735" s="37"/>
      <c r="CW735" s="37"/>
      <c r="CX735" s="37"/>
      <c r="CY735" s="37"/>
      <c r="CZ735" s="37"/>
      <c r="DA735" s="37"/>
      <c r="DB735" s="37"/>
    </row>
    <row r="736" spans="23:106" ht="12.75" customHeight="1" x14ac:dyDescent="0.25"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  <c r="BM736" s="37"/>
      <c r="BN736" s="37"/>
      <c r="BO736" s="37"/>
      <c r="BP736" s="37"/>
      <c r="BQ736" s="37"/>
      <c r="BR736" s="37"/>
      <c r="BS736" s="37"/>
      <c r="BT736" s="37"/>
      <c r="BU736" s="37"/>
      <c r="BV736" s="37"/>
      <c r="BW736" s="37"/>
      <c r="BX736" s="37"/>
      <c r="BY736" s="37"/>
      <c r="BZ736" s="37"/>
      <c r="CA736" s="37"/>
      <c r="CB736" s="37"/>
      <c r="CC736" s="37"/>
      <c r="CD736" s="37"/>
      <c r="CE736" s="37"/>
      <c r="CF736" s="37"/>
      <c r="CG736" s="37"/>
      <c r="CH736" s="37"/>
      <c r="CI736" s="37"/>
      <c r="CJ736" s="37"/>
      <c r="CK736" s="37"/>
      <c r="CL736" s="37"/>
      <c r="CM736" s="37"/>
      <c r="CN736" s="37"/>
      <c r="CO736" s="37"/>
      <c r="CP736" s="37"/>
      <c r="CQ736" s="37"/>
      <c r="CR736" s="37"/>
      <c r="CS736" s="37"/>
      <c r="CT736" s="37"/>
      <c r="CU736" s="37"/>
      <c r="CV736" s="37"/>
      <c r="CW736" s="37"/>
      <c r="CX736" s="37"/>
      <c r="CY736" s="37"/>
      <c r="CZ736" s="37"/>
      <c r="DA736" s="37"/>
      <c r="DB736" s="37"/>
    </row>
    <row r="737" spans="23:106" ht="12.75" customHeight="1" x14ac:dyDescent="0.25"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  <c r="BM737" s="37"/>
      <c r="BN737" s="37"/>
      <c r="BO737" s="37"/>
      <c r="BP737" s="37"/>
      <c r="BQ737" s="37"/>
      <c r="BR737" s="37"/>
      <c r="BS737" s="37"/>
      <c r="BT737" s="37"/>
      <c r="BU737" s="37"/>
      <c r="BV737" s="37"/>
      <c r="BW737" s="37"/>
      <c r="BX737" s="37"/>
      <c r="BY737" s="37"/>
      <c r="BZ737" s="37"/>
      <c r="CA737" s="37"/>
      <c r="CB737" s="37"/>
      <c r="CC737" s="37"/>
      <c r="CD737" s="37"/>
      <c r="CE737" s="37"/>
      <c r="CF737" s="37"/>
      <c r="CG737" s="37"/>
      <c r="CH737" s="37"/>
      <c r="CI737" s="37"/>
      <c r="CJ737" s="37"/>
      <c r="CK737" s="37"/>
      <c r="CL737" s="37"/>
      <c r="CM737" s="37"/>
      <c r="CN737" s="37"/>
      <c r="CO737" s="37"/>
      <c r="CP737" s="37"/>
      <c r="CQ737" s="37"/>
      <c r="CR737" s="37"/>
      <c r="CS737" s="37"/>
      <c r="CT737" s="37"/>
      <c r="CU737" s="37"/>
      <c r="CV737" s="37"/>
      <c r="CW737" s="37"/>
      <c r="CX737" s="37"/>
      <c r="CY737" s="37"/>
      <c r="CZ737" s="37"/>
      <c r="DA737" s="37"/>
      <c r="DB737" s="37"/>
    </row>
    <row r="738" spans="23:106" ht="12.75" customHeight="1" x14ac:dyDescent="0.25"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  <c r="BM738" s="37"/>
      <c r="BN738" s="37"/>
      <c r="BO738" s="37"/>
      <c r="BP738" s="37"/>
      <c r="BQ738" s="37"/>
      <c r="BR738" s="37"/>
      <c r="BS738" s="37"/>
      <c r="BT738" s="37"/>
      <c r="BU738" s="37"/>
      <c r="BV738" s="37"/>
      <c r="BW738" s="37"/>
      <c r="BX738" s="37"/>
      <c r="BY738" s="37"/>
      <c r="BZ738" s="37"/>
      <c r="CA738" s="37"/>
      <c r="CB738" s="37"/>
      <c r="CC738" s="37"/>
      <c r="CD738" s="37"/>
      <c r="CE738" s="37"/>
      <c r="CF738" s="37"/>
      <c r="CG738" s="37"/>
      <c r="CH738" s="37"/>
      <c r="CI738" s="37"/>
      <c r="CJ738" s="37"/>
      <c r="CK738" s="37"/>
      <c r="CL738" s="37"/>
      <c r="CM738" s="37"/>
      <c r="CN738" s="37"/>
      <c r="CO738" s="37"/>
      <c r="CP738" s="37"/>
      <c r="CQ738" s="37"/>
      <c r="CR738" s="37"/>
      <c r="CS738" s="37"/>
      <c r="CT738" s="37"/>
      <c r="CU738" s="37"/>
      <c r="CV738" s="37"/>
      <c r="CW738" s="37"/>
      <c r="CX738" s="37"/>
      <c r="CY738" s="37"/>
      <c r="CZ738" s="37"/>
      <c r="DA738" s="37"/>
      <c r="DB738" s="37"/>
    </row>
    <row r="739" spans="23:106" ht="12.75" customHeight="1" x14ac:dyDescent="0.25"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  <c r="BM739" s="37"/>
      <c r="BN739" s="37"/>
      <c r="BO739" s="37"/>
      <c r="BP739" s="37"/>
      <c r="BQ739" s="37"/>
      <c r="BR739" s="37"/>
      <c r="BS739" s="37"/>
      <c r="BT739" s="37"/>
      <c r="BU739" s="37"/>
      <c r="BV739" s="37"/>
      <c r="BW739" s="37"/>
      <c r="BX739" s="37"/>
      <c r="BY739" s="37"/>
      <c r="BZ739" s="37"/>
      <c r="CA739" s="37"/>
      <c r="CB739" s="37"/>
      <c r="CC739" s="37"/>
      <c r="CD739" s="37"/>
      <c r="CE739" s="37"/>
      <c r="CF739" s="37"/>
      <c r="CG739" s="37"/>
      <c r="CH739" s="37"/>
      <c r="CI739" s="37"/>
      <c r="CJ739" s="37"/>
      <c r="CK739" s="37"/>
      <c r="CL739" s="37"/>
      <c r="CM739" s="37"/>
      <c r="CN739" s="37"/>
      <c r="CO739" s="37"/>
      <c r="CP739" s="37"/>
      <c r="CQ739" s="37"/>
      <c r="CR739" s="37"/>
      <c r="CS739" s="37"/>
      <c r="CT739" s="37"/>
      <c r="CU739" s="37"/>
      <c r="CV739" s="37"/>
      <c r="CW739" s="37"/>
      <c r="CX739" s="37"/>
      <c r="CY739" s="37"/>
      <c r="CZ739" s="37"/>
      <c r="DA739" s="37"/>
      <c r="DB739" s="37"/>
    </row>
    <row r="740" spans="23:106" ht="12.75" customHeight="1" x14ac:dyDescent="0.25"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37"/>
      <c r="BO740" s="37"/>
      <c r="BP740" s="37"/>
      <c r="BQ740" s="37"/>
      <c r="BR740" s="37"/>
      <c r="BS740" s="37"/>
      <c r="BT740" s="37"/>
      <c r="BU740" s="37"/>
      <c r="BV740" s="37"/>
      <c r="BW740" s="37"/>
      <c r="BX740" s="37"/>
      <c r="BY740" s="37"/>
      <c r="BZ740" s="37"/>
      <c r="CA740" s="37"/>
      <c r="CB740" s="37"/>
      <c r="CC740" s="37"/>
      <c r="CD740" s="37"/>
      <c r="CE740" s="37"/>
      <c r="CF740" s="37"/>
      <c r="CG740" s="37"/>
      <c r="CH740" s="37"/>
      <c r="CI740" s="37"/>
      <c r="CJ740" s="37"/>
      <c r="CK740" s="37"/>
      <c r="CL740" s="37"/>
      <c r="CM740" s="37"/>
      <c r="CN740" s="37"/>
      <c r="CO740" s="37"/>
      <c r="CP740" s="37"/>
      <c r="CQ740" s="37"/>
      <c r="CR740" s="37"/>
      <c r="CS740" s="37"/>
      <c r="CT740" s="37"/>
      <c r="CU740" s="37"/>
      <c r="CV740" s="37"/>
      <c r="CW740" s="37"/>
      <c r="CX740" s="37"/>
      <c r="CY740" s="37"/>
      <c r="CZ740" s="37"/>
      <c r="DA740" s="37"/>
      <c r="DB740" s="37"/>
    </row>
    <row r="741" spans="23:106" ht="12.75" customHeight="1" x14ac:dyDescent="0.25"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  <c r="BM741" s="37"/>
      <c r="BN741" s="37"/>
      <c r="BO741" s="37"/>
      <c r="BP741" s="37"/>
      <c r="BQ741" s="37"/>
      <c r="BR741" s="37"/>
      <c r="BS741" s="37"/>
      <c r="BT741" s="37"/>
      <c r="BU741" s="37"/>
      <c r="BV741" s="37"/>
      <c r="BW741" s="37"/>
      <c r="BX741" s="37"/>
      <c r="BY741" s="37"/>
      <c r="BZ741" s="37"/>
      <c r="CA741" s="37"/>
      <c r="CB741" s="37"/>
      <c r="CC741" s="37"/>
      <c r="CD741" s="37"/>
      <c r="CE741" s="37"/>
      <c r="CF741" s="37"/>
      <c r="CG741" s="37"/>
      <c r="CH741" s="37"/>
      <c r="CI741" s="37"/>
      <c r="CJ741" s="37"/>
      <c r="CK741" s="37"/>
      <c r="CL741" s="37"/>
      <c r="CM741" s="37"/>
      <c r="CN741" s="37"/>
      <c r="CO741" s="37"/>
      <c r="CP741" s="37"/>
      <c r="CQ741" s="37"/>
      <c r="CR741" s="37"/>
      <c r="CS741" s="37"/>
      <c r="CT741" s="37"/>
      <c r="CU741" s="37"/>
      <c r="CV741" s="37"/>
      <c r="CW741" s="37"/>
      <c r="CX741" s="37"/>
      <c r="CY741" s="37"/>
      <c r="CZ741" s="37"/>
      <c r="DA741" s="37"/>
      <c r="DB741" s="37"/>
    </row>
    <row r="742" spans="23:106" ht="12.75" customHeight="1" x14ac:dyDescent="0.25"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37"/>
      <c r="BO742" s="37"/>
      <c r="BP742" s="37"/>
      <c r="BQ742" s="37"/>
      <c r="BR742" s="37"/>
      <c r="BS742" s="37"/>
      <c r="BT742" s="37"/>
      <c r="BU742" s="37"/>
      <c r="BV742" s="37"/>
      <c r="BW742" s="37"/>
      <c r="BX742" s="37"/>
      <c r="BY742" s="37"/>
      <c r="BZ742" s="37"/>
      <c r="CA742" s="37"/>
      <c r="CB742" s="37"/>
      <c r="CC742" s="37"/>
      <c r="CD742" s="37"/>
      <c r="CE742" s="37"/>
      <c r="CF742" s="37"/>
      <c r="CG742" s="37"/>
      <c r="CH742" s="37"/>
      <c r="CI742" s="37"/>
      <c r="CJ742" s="37"/>
      <c r="CK742" s="37"/>
      <c r="CL742" s="37"/>
      <c r="CM742" s="37"/>
      <c r="CN742" s="37"/>
      <c r="CO742" s="37"/>
      <c r="CP742" s="37"/>
      <c r="CQ742" s="37"/>
      <c r="CR742" s="37"/>
      <c r="CS742" s="37"/>
      <c r="CT742" s="37"/>
      <c r="CU742" s="37"/>
      <c r="CV742" s="37"/>
      <c r="CW742" s="37"/>
      <c r="CX742" s="37"/>
      <c r="CY742" s="37"/>
      <c r="CZ742" s="37"/>
      <c r="DA742" s="37"/>
      <c r="DB742" s="37"/>
    </row>
    <row r="743" spans="23:106" ht="12.75" customHeight="1" x14ac:dyDescent="0.25"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37"/>
      <c r="BO743" s="37"/>
      <c r="BP743" s="37"/>
      <c r="BQ743" s="37"/>
      <c r="BR743" s="37"/>
      <c r="BS743" s="37"/>
      <c r="BT743" s="37"/>
      <c r="BU743" s="37"/>
      <c r="BV743" s="37"/>
      <c r="BW743" s="37"/>
      <c r="BX743" s="37"/>
      <c r="BY743" s="37"/>
      <c r="BZ743" s="37"/>
      <c r="CA743" s="37"/>
      <c r="CB743" s="37"/>
      <c r="CC743" s="37"/>
      <c r="CD743" s="37"/>
      <c r="CE743" s="37"/>
      <c r="CF743" s="37"/>
      <c r="CG743" s="37"/>
      <c r="CH743" s="37"/>
      <c r="CI743" s="37"/>
      <c r="CJ743" s="37"/>
      <c r="CK743" s="37"/>
      <c r="CL743" s="37"/>
      <c r="CM743" s="37"/>
      <c r="CN743" s="37"/>
      <c r="CO743" s="37"/>
      <c r="CP743" s="37"/>
      <c r="CQ743" s="37"/>
      <c r="CR743" s="37"/>
      <c r="CS743" s="37"/>
      <c r="CT743" s="37"/>
      <c r="CU743" s="37"/>
      <c r="CV743" s="37"/>
      <c r="CW743" s="37"/>
      <c r="CX743" s="37"/>
      <c r="CY743" s="37"/>
      <c r="CZ743" s="37"/>
      <c r="DA743" s="37"/>
      <c r="DB743" s="37"/>
    </row>
    <row r="744" spans="23:106" ht="12.75" customHeight="1" x14ac:dyDescent="0.25"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37"/>
      <c r="BO744" s="37"/>
      <c r="BP744" s="37"/>
      <c r="BQ744" s="37"/>
      <c r="BR744" s="37"/>
      <c r="BS744" s="37"/>
      <c r="BT744" s="37"/>
      <c r="BU744" s="37"/>
      <c r="BV744" s="37"/>
      <c r="BW744" s="37"/>
      <c r="BX744" s="37"/>
      <c r="BY744" s="37"/>
      <c r="BZ744" s="37"/>
      <c r="CA744" s="37"/>
      <c r="CB744" s="37"/>
      <c r="CC744" s="37"/>
      <c r="CD744" s="37"/>
      <c r="CE744" s="37"/>
      <c r="CF744" s="37"/>
      <c r="CG744" s="37"/>
      <c r="CH744" s="37"/>
      <c r="CI744" s="37"/>
      <c r="CJ744" s="37"/>
      <c r="CK744" s="37"/>
      <c r="CL744" s="37"/>
      <c r="CM744" s="37"/>
      <c r="CN744" s="37"/>
      <c r="CO744" s="37"/>
      <c r="CP744" s="37"/>
      <c r="CQ744" s="37"/>
      <c r="CR744" s="37"/>
      <c r="CS744" s="37"/>
      <c r="CT744" s="37"/>
      <c r="CU744" s="37"/>
      <c r="CV744" s="37"/>
      <c r="CW744" s="37"/>
      <c r="CX744" s="37"/>
      <c r="CY744" s="37"/>
      <c r="CZ744" s="37"/>
      <c r="DA744" s="37"/>
      <c r="DB744" s="37"/>
    </row>
    <row r="745" spans="23:106" ht="12.75" customHeight="1" x14ac:dyDescent="0.25"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  <c r="BI745" s="37"/>
      <c r="BJ745" s="37"/>
      <c r="BK745" s="37"/>
      <c r="BL745" s="37"/>
      <c r="BM745" s="37"/>
      <c r="BN745" s="37"/>
      <c r="BO745" s="37"/>
      <c r="BP745" s="37"/>
      <c r="BQ745" s="37"/>
      <c r="BR745" s="37"/>
      <c r="BS745" s="37"/>
      <c r="BT745" s="37"/>
      <c r="BU745" s="37"/>
      <c r="BV745" s="37"/>
      <c r="BW745" s="37"/>
      <c r="BX745" s="37"/>
      <c r="BY745" s="37"/>
      <c r="BZ745" s="37"/>
      <c r="CA745" s="37"/>
      <c r="CB745" s="37"/>
      <c r="CC745" s="37"/>
      <c r="CD745" s="37"/>
      <c r="CE745" s="37"/>
      <c r="CF745" s="37"/>
      <c r="CG745" s="37"/>
      <c r="CH745" s="37"/>
      <c r="CI745" s="37"/>
      <c r="CJ745" s="37"/>
      <c r="CK745" s="37"/>
      <c r="CL745" s="37"/>
      <c r="CM745" s="37"/>
      <c r="CN745" s="37"/>
      <c r="CO745" s="37"/>
      <c r="CP745" s="37"/>
      <c r="CQ745" s="37"/>
      <c r="CR745" s="37"/>
      <c r="CS745" s="37"/>
      <c r="CT745" s="37"/>
      <c r="CU745" s="37"/>
      <c r="CV745" s="37"/>
      <c r="CW745" s="37"/>
      <c r="CX745" s="37"/>
      <c r="CY745" s="37"/>
      <c r="CZ745" s="37"/>
      <c r="DA745" s="37"/>
      <c r="DB745" s="37"/>
    </row>
    <row r="746" spans="23:106" ht="12.75" customHeight="1" x14ac:dyDescent="0.25"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  <c r="BM746" s="37"/>
      <c r="BN746" s="37"/>
      <c r="BO746" s="37"/>
      <c r="BP746" s="37"/>
      <c r="BQ746" s="37"/>
      <c r="BR746" s="37"/>
      <c r="BS746" s="37"/>
      <c r="BT746" s="37"/>
      <c r="BU746" s="37"/>
      <c r="BV746" s="37"/>
      <c r="BW746" s="37"/>
      <c r="BX746" s="37"/>
      <c r="BY746" s="37"/>
      <c r="BZ746" s="37"/>
      <c r="CA746" s="37"/>
      <c r="CB746" s="37"/>
      <c r="CC746" s="37"/>
      <c r="CD746" s="37"/>
      <c r="CE746" s="37"/>
      <c r="CF746" s="37"/>
      <c r="CG746" s="37"/>
      <c r="CH746" s="37"/>
      <c r="CI746" s="37"/>
      <c r="CJ746" s="37"/>
      <c r="CK746" s="37"/>
      <c r="CL746" s="37"/>
      <c r="CM746" s="37"/>
      <c r="CN746" s="37"/>
      <c r="CO746" s="37"/>
      <c r="CP746" s="37"/>
      <c r="CQ746" s="37"/>
      <c r="CR746" s="37"/>
      <c r="CS746" s="37"/>
      <c r="CT746" s="37"/>
      <c r="CU746" s="37"/>
      <c r="CV746" s="37"/>
      <c r="CW746" s="37"/>
      <c r="CX746" s="37"/>
      <c r="CY746" s="37"/>
      <c r="CZ746" s="37"/>
      <c r="DA746" s="37"/>
      <c r="DB746" s="37"/>
    </row>
    <row r="747" spans="23:106" ht="12.75" customHeight="1" x14ac:dyDescent="0.25"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  <c r="BM747" s="37"/>
      <c r="BN747" s="37"/>
      <c r="BO747" s="37"/>
      <c r="BP747" s="37"/>
      <c r="BQ747" s="37"/>
      <c r="BR747" s="37"/>
      <c r="BS747" s="37"/>
      <c r="BT747" s="37"/>
      <c r="BU747" s="37"/>
      <c r="BV747" s="37"/>
      <c r="BW747" s="37"/>
      <c r="BX747" s="37"/>
      <c r="BY747" s="37"/>
      <c r="BZ747" s="37"/>
      <c r="CA747" s="37"/>
      <c r="CB747" s="37"/>
      <c r="CC747" s="37"/>
      <c r="CD747" s="37"/>
      <c r="CE747" s="37"/>
      <c r="CF747" s="37"/>
      <c r="CG747" s="37"/>
      <c r="CH747" s="37"/>
      <c r="CI747" s="37"/>
      <c r="CJ747" s="37"/>
      <c r="CK747" s="37"/>
      <c r="CL747" s="37"/>
      <c r="CM747" s="37"/>
      <c r="CN747" s="37"/>
      <c r="CO747" s="37"/>
      <c r="CP747" s="37"/>
      <c r="CQ747" s="37"/>
      <c r="CR747" s="37"/>
      <c r="CS747" s="37"/>
      <c r="CT747" s="37"/>
      <c r="CU747" s="37"/>
      <c r="CV747" s="37"/>
      <c r="CW747" s="37"/>
      <c r="CX747" s="37"/>
      <c r="CY747" s="37"/>
      <c r="CZ747" s="37"/>
      <c r="DA747" s="37"/>
      <c r="DB747" s="37"/>
    </row>
    <row r="748" spans="23:106" ht="12.75" customHeight="1" x14ac:dyDescent="0.25"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  <c r="BM748" s="37"/>
      <c r="BN748" s="37"/>
      <c r="BO748" s="37"/>
      <c r="BP748" s="37"/>
      <c r="BQ748" s="37"/>
      <c r="BR748" s="37"/>
      <c r="BS748" s="37"/>
      <c r="BT748" s="37"/>
      <c r="BU748" s="37"/>
      <c r="BV748" s="37"/>
      <c r="BW748" s="37"/>
      <c r="BX748" s="37"/>
      <c r="BY748" s="37"/>
      <c r="BZ748" s="37"/>
      <c r="CA748" s="37"/>
      <c r="CB748" s="37"/>
      <c r="CC748" s="37"/>
      <c r="CD748" s="37"/>
      <c r="CE748" s="37"/>
      <c r="CF748" s="37"/>
      <c r="CG748" s="37"/>
      <c r="CH748" s="37"/>
      <c r="CI748" s="37"/>
      <c r="CJ748" s="37"/>
      <c r="CK748" s="37"/>
      <c r="CL748" s="37"/>
      <c r="CM748" s="37"/>
      <c r="CN748" s="37"/>
      <c r="CO748" s="37"/>
      <c r="CP748" s="37"/>
      <c r="CQ748" s="37"/>
      <c r="CR748" s="37"/>
      <c r="CS748" s="37"/>
      <c r="CT748" s="37"/>
      <c r="CU748" s="37"/>
      <c r="CV748" s="37"/>
      <c r="CW748" s="37"/>
      <c r="CX748" s="37"/>
      <c r="CY748" s="37"/>
      <c r="CZ748" s="37"/>
      <c r="DA748" s="37"/>
      <c r="DB748" s="37"/>
    </row>
    <row r="749" spans="23:106" ht="12.75" customHeight="1" x14ac:dyDescent="0.25"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  <c r="BM749" s="37"/>
      <c r="BN749" s="37"/>
      <c r="BO749" s="37"/>
      <c r="BP749" s="37"/>
      <c r="BQ749" s="37"/>
      <c r="BR749" s="37"/>
      <c r="BS749" s="37"/>
      <c r="BT749" s="37"/>
      <c r="BU749" s="37"/>
      <c r="BV749" s="37"/>
      <c r="BW749" s="37"/>
      <c r="BX749" s="37"/>
      <c r="BY749" s="37"/>
      <c r="BZ749" s="37"/>
      <c r="CA749" s="37"/>
      <c r="CB749" s="37"/>
      <c r="CC749" s="37"/>
      <c r="CD749" s="37"/>
      <c r="CE749" s="37"/>
      <c r="CF749" s="37"/>
      <c r="CG749" s="37"/>
      <c r="CH749" s="37"/>
      <c r="CI749" s="37"/>
      <c r="CJ749" s="37"/>
      <c r="CK749" s="37"/>
      <c r="CL749" s="37"/>
      <c r="CM749" s="37"/>
      <c r="CN749" s="37"/>
      <c r="CO749" s="37"/>
      <c r="CP749" s="37"/>
      <c r="CQ749" s="37"/>
      <c r="CR749" s="37"/>
      <c r="CS749" s="37"/>
      <c r="CT749" s="37"/>
      <c r="CU749" s="37"/>
      <c r="CV749" s="37"/>
      <c r="CW749" s="37"/>
      <c r="CX749" s="37"/>
      <c r="CY749" s="37"/>
      <c r="CZ749" s="37"/>
      <c r="DA749" s="37"/>
      <c r="DB749" s="37"/>
    </row>
    <row r="750" spans="23:106" ht="12.75" customHeight="1" x14ac:dyDescent="0.25"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  <c r="BM750" s="37"/>
      <c r="BN750" s="37"/>
      <c r="BO750" s="37"/>
      <c r="BP750" s="37"/>
      <c r="BQ750" s="37"/>
      <c r="BR750" s="37"/>
      <c r="BS750" s="37"/>
      <c r="BT750" s="37"/>
      <c r="BU750" s="37"/>
      <c r="BV750" s="37"/>
      <c r="BW750" s="37"/>
      <c r="BX750" s="37"/>
      <c r="BY750" s="37"/>
      <c r="BZ750" s="37"/>
      <c r="CA750" s="37"/>
      <c r="CB750" s="37"/>
      <c r="CC750" s="37"/>
      <c r="CD750" s="37"/>
      <c r="CE750" s="37"/>
      <c r="CF750" s="37"/>
      <c r="CG750" s="37"/>
      <c r="CH750" s="37"/>
      <c r="CI750" s="37"/>
      <c r="CJ750" s="37"/>
      <c r="CK750" s="37"/>
      <c r="CL750" s="37"/>
      <c r="CM750" s="37"/>
      <c r="CN750" s="37"/>
      <c r="CO750" s="37"/>
      <c r="CP750" s="37"/>
      <c r="CQ750" s="37"/>
      <c r="CR750" s="37"/>
      <c r="CS750" s="37"/>
      <c r="CT750" s="37"/>
      <c r="CU750" s="37"/>
      <c r="CV750" s="37"/>
      <c r="CW750" s="37"/>
      <c r="CX750" s="37"/>
      <c r="CY750" s="37"/>
      <c r="CZ750" s="37"/>
      <c r="DA750" s="37"/>
      <c r="DB750" s="37"/>
    </row>
    <row r="751" spans="23:106" ht="12.75" customHeight="1" x14ac:dyDescent="0.25"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  <c r="BM751" s="37"/>
      <c r="BN751" s="37"/>
      <c r="BO751" s="37"/>
      <c r="BP751" s="37"/>
      <c r="BQ751" s="37"/>
      <c r="BR751" s="37"/>
      <c r="BS751" s="37"/>
      <c r="BT751" s="37"/>
      <c r="BU751" s="37"/>
      <c r="BV751" s="37"/>
      <c r="BW751" s="37"/>
      <c r="BX751" s="37"/>
      <c r="BY751" s="37"/>
      <c r="BZ751" s="37"/>
      <c r="CA751" s="37"/>
      <c r="CB751" s="37"/>
      <c r="CC751" s="37"/>
      <c r="CD751" s="37"/>
      <c r="CE751" s="37"/>
      <c r="CF751" s="37"/>
      <c r="CG751" s="37"/>
      <c r="CH751" s="37"/>
      <c r="CI751" s="37"/>
      <c r="CJ751" s="37"/>
      <c r="CK751" s="37"/>
      <c r="CL751" s="37"/>
      <c r="CM751" s="37"/>
      <c r="CN751" s="37"/>
      <c r="CO751" s="37"/>
      <c r="CP751" s="37"/>
      <c r="CQ751" s="37"/>
      <c r="CR751" s="37"/>
      <c r="CS751" s="37"/>
      <c r="CT751" s="37"/>
      <c r="CU751" s="37"/>
      <c r="CV751" s="37"/>
      <c r="CW751" s="37"/>
      <c r="CX751" s="37"/>
      <c r="CY751" s="37"/>
      <c r="CZ751" s="37"/>
      <c r="DA751" s="37"/>
      <c r="DB751" s="37"/>
    </row>
    <row r="752" spans="23:106" ht="12.75" customHeight="1" x14ac:dyDescent="0.25"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  <c r="BM752" s="37"/>
      <c r="BN752" s="37"/>
      <c r="BO752" s="37"/>
      <c r="BP752" s="37"/>
      <c r="BQ752" s="37"/>
      <c r="BR752" s="37"/>
      <c r="BS752" s="37"/>
      <c r="BT752" s="37"/>
      <c r="BU752" s="37"/>
      <c r="BV752" s="37"/>
      <c r="BW752" s="37"/>
      <c r="BX752" s="37"/>
      <c r="BY752" s="37"/>
      <c r="BZ752" s="37"/>
      <c r="CA752" s="37"/>
      <c r="CB752" s="37"/>
      <c r="CC752" s="37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7"/>
      <c r="CO752" s="37"/>
      <c r="CP752" s="37"/>
      <c r="CQ752" s="37"/>
      <c r="CR752" s="37"/>
      <c r="CS752" s="37"/>
      <c r="CT752" s="37"/>
      <c r="CU752" s="37"/>
      <c r="CV752" s="37"/>
      <c r="CW752" s="37"/>
      <c r="CX752" s="37"/>
      <c r="CY752" s="37"/>
      <c r="CZ752" s="37"/>
      <c r="DA752" s="37"/>
      <c r="DB752" s="37"/>
    </row>
    <row r="753" spans="23:106" ht="12.75" customHeight="1" x14ac:dyDescent="0.25"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  <c r="BM753" s="37"/>
      <c r="BN753" s="37"/>
      <c r="BO753" s="37"/>
      <c r="BP753" s="37"/>
      <c r="BQ753" s="37"/>
      <c r="BR753" s="37"/>
      <c r="BS753" s="37"/>
      <c r="BT753" s="37"/>
      <c r="BU753" s="37"/>
      <c r="BV753" s="37"/>
      <c r="BW753" s="37"/>
      <c r="BX753" s="37"/>
      <c r="BY753" s="37"/>
      <c r="BZ753" s="37"/>
      <c r="CA753" s="37"/>
      <c r="CB753" s="37"/>
      <c r="CC753" s="37"/>
      <c r="CD753" s="37"/>
      <c r="CE753" s="37"/>
      <c r="CF753" s="37"/>
      <c r="CG753" s="37"/>
      <c r="CH753" s="37"/>
      <c r="CI753" s="37"/>
      <c r="CJ753" s="37"/>
      <c r="CK753" s="37"/>
      <c r="CL753" s="37"/>
      <c r="CM753" s="37"/>
      <c r="CN753" s="37"/>
      <c r="CO753" s="37"/>
      <c r="CP753" s="37"/>
      <c r="CQ753" s="37"/>
      <c r="CR753" s="37"/>
      <c r="CS753" s="37"/>
      <c r="CT753" s="37"/>
      <c r="CU753" s="37"/>
      <c r="CV753" s="37"/>
      <c r="CW753" s="37"/>
      <c r="CX753" s="37"/>
      <c r="CY753" s="37"/>
      <c r="CZ753" s="37"/>
      <c r="DA753" s="37"/>
      <c r="DB753" s="37"/>
    </row>
    <row r="754" spans="23:106" ht="12.75" customHeight="1" x14ac:dyDescent="0.25"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  <c r="BM754" s="37"/>
      <c r="BN754" s="37"/>
      <c r="BO754" s="37"/>
      <c r="BP754" s="37"/>
      <c r="BQ754" s="37"/>
      <c r="BR754" s="37"/>
      <c r="BS754" s="37"/>
      <c r="BT754" s="37"/>
      <c r="BU754" s="37"/>
      <c r="BV754" s="37"/>
      <c r="BW754" s="37"/>
      <c r="BX754" s="37"/>
      <c r="BY754" s="37"/>
      <c r="BZ754" s="37"/>
      <c r="CA754" s="37"/>
      <c r="CB754" s="37"/>
      <c r="CC754" s="37"/>
      <c r="CD754" s="37"/>
      <c r="CE754" s="37"/>
      <c r="CF754" s="37"/>
      <c r="CG754" s="37"/>
      <c r="CH754" s="37"/>
      <c r="CI754" s="37"/>
      <c r="CJ754" s="37"/>
      <c r="CK754" s="37"/>
      <c r="CL754" s="37"/>
      <c r="CM754" s="37"/>
      <c r="CN754" s="37"/>
      <c r="CO754" s="37"/>
      <c r="CP754" s="37"/>
      <c r="CQ754" s="37"/>
      <c r="CR754" s="37"/>
      <c r="CS754" s="37"/>
      <c r="CT754" s="37"/>
      <c r="CU754" s="37"/>
      <c r="CV754" s="37"/>
      <c r="CW754" s="37"/>
      <c r="CX754" s="37"/>
      <c r="CY754" s="37"/>
      <c r="CZ754" s="37"/>
      <c r="DA754" s="37"/>
      <c r="DB754" s="37"/>
    </row>
    <row r="755" spans="23:106" ht="12.75" customHeight="1" x14ac:dyDescent="0.25"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37"/>
      <c r="BO755" s="37"/>
      <c r="BP755" s="37"/>
      <c r="BQ755" s="37"/>
      <c r="BR755" s="37"/>
      <c r="BS755" s="37"/>
      <c r="BT755" s="37"/>
      <c r="BU755" s="37"/>
      <c r="BV755" s="37"/>
      <c r="BW755" s="37"/>
      <c r="BX755" s="37"/>
      <c r="BY755" s="37"/>
      <c r="BZ755" s="37"/>
      <c r="CA755" s="37"/>
      <c r="CB755" s="37"/>
      <c r="CC755" s="37"/>
      <c r="CD755" s="37"/>
      <c r="CE755" s="37"/>
      <c r="CF755" s="37"/>
      <c r="CG755" s="37"/>
      <c r="CH755" s="37"/>
      <c r="CI755" s="37"/>
      <c r="CJ755" s="37"/>
      <c r="CK755" s="37"/>
      <c r="CL755" s="37"/>
      <c r="CM755" s="37"/>
      <c r="CN755" s="37"/>
      <c r="CO755" s="37"/>
      <c r="CP755" s="37"/>
      <c r="CQ755" s="37"/>
      <c r="CR755" s="37"/>
      <c r="CS755" s="37"/>
      <c r="CT755" s="37"/>
      <c r="CU755" s="37"/>
      <c r="CV755" s="37"/>
      <c r="CW755" s="37"/>
      <c r="CX755" s="37"/>
      <c r="CY755" s="37"/>
      <c r="CZ755" s="37"/>
      <c r="DA755" s="37"/>
      <c r="DB755" s="37"/>
    </row>
    <row r="756" spans="23:106" ht="12.75" customHeight="1" x14ac:dyDescent="0.25"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  <c r="BM756" s="37"/>
      <c r="BN756" s="37"/>
      <c r="BO756" s="37"/>
      <c r="BP756" s="37"/>
      <c r="BQ756" s="37"/>
      <c r="BR756" s="37"/>
      <c r="BS756" s="37"/>
      <c r="BT756" s="37"/>
      <c r="BU756" s="37"/>
      <c r="BV756" s="37"/>
      <c r="BW756" s="37"/>
      <c r="BX756" s="37"/>
      <c r="BY756" s="37"/>
      <c r="BZ756" s="37"/>
      <c r="CA756" s="37"/>
      <c r="CB756" s="37"/>
      <c r="CC756" s="37"/>
      <c r="CD756" s="37"/>
      <c r="CE756" s="37"/>
      <c r="CF756" s="37"/>
      <c r="CG756" s="37"/>
      <c r="CH756" s="37"/>
      <c r="CI756" s="37"/>
      <c r="CJ756" s="37"/>
      <c r="CK756" s="37"/>
      <c r="CL756" s="37"/>
      <c r="CM756" s="37"/>
      <c r="CN756" s="37"/>
      <c r="CO756" s="37"/>
      <c r="CP756" s="37"/>
      <c r="CQ756" s="37"/>
      <c r="CR756" s="37"/>
      <c r="CS756" s="37"/>
      <c r="CT756" s="37"/>
      <c r="CU756" s="37"/>
      <c r="CV756" s="37"/>
      <c r="CW756" s="37"/>
      <c r="CX756" s="37"/>
      <c r="CY756" s="37"/>
      <c r="CZ756" s="37"/>
      <c r="DA756" s="37"/>
      <c r="DB756" s="37"/>
    </row>
    <row r="757" spans="23:106" ht="12.75" customHeight="1" x14ac:dyDescent="0.25"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  <c r="BM757" s="37"/>
      <c r="BN757" s="37"/>
      <c r="BO757" s="37"/>
      <c r="BP757" s="37"/>
      <c r="BQ757" s="37"/>
      <c r="BR757" s="37"/>
      <c r="BS757" s="37"/>
      <c r="BT757" s="37"/>
      <c r="BU757" s="37"/>
      <c r="BV757" s="37"/>
      <c r="BW757" s="37"/>
      <c r="BX757" s="37"/>
      <c r="BY757" s="37"/>
      <c r="BZ757" s="37"/>
      <c r="CA757" s="37"/>
      <c r="CB757" s="37"/>
      <c r="CC757" s="37"/>
      <c r="CD757" s="37"/>
      <c r="CE757" s="37"/>
      <c r="CF757" s="37"/>
      <c r="CG757" s="37"/>
      <c r="CH757" s="37"/>
      <c r="CI757" s="37"/>
      <c r="CJ757" s="37"/>
      <c r="CK757" s="37"/>
      <c r="CL757" s="37"/>
      <c r="CM757" s="37"/>
      <c r="CN757" s="37"/>
      <c r="CO757" s="37"/>
      <c r="CP757" s="37"/>
      <c r="CQ757" s="37"/>
      <c r="CR757" s="37"/>
      <c r="CS757" s="37"/>
      <c r="CT757" s="37"/>
      <c r="CU757" s="37"/>
      <c r="CV757" s="37"/>
      <c r="CW757" s="37"/>
      <c r="CX757" s="37"/>
      <c r="CY757" s="37"/>
      <c r="CZ757" s="37"/>
      <c r="DA757" s="37"/>
      <c r="DB757" s="37"/>
    </row>
    <row r="758" spans="23:106" ht="12.75" customHeight="1" x14ac:dyDescent="0.25"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  <c r="BM758" s="37"/>
      <c r="BN758" s="37"/>
      <c r="BO758" s="37"/>
      <c r="BP758" s="37"/>
      <c r="BQ758" s="37"/>
      <c r="BR758" s="37"/>
      <c r="BS758" s="37"/>
      <c r="BT758" s="37"/>
      <c r="BU758" s="37"/>
      <c r="BV758" s="37"/>
      <c r="BW758" s="37"/>
      <c r="BX758" s="37"/>
      <c r="BY758" s="37"/>
      <c r="BZ758" s="37"/>
      <c r="CA758" s="37"/>
      <c r="CB758" s="37"/>
      <c r="CC758" s="37"/>
      <c r="CD758" s="37"/>
      <c r="CE758" s="37"/>
      <c r="CF758" s="37"/>
      <c r="CG758" s="37"/>
      <c r="CH758" s="37"/>
      <c r="CI758" s="37"/>
      <c r="CJ758" s="37"/>
      <c r="CK758" s="37"/>
      <c r="CL758" s="37"/>
      <c r="CM758" s="37"/>
      <c r="CN758" s="37"/>
      <c r="CO758" s="37"/>
      <c r="CP758" s="37"/>
      <c r="CQ758" s="37"/>
      <c r="CR758" s="37"/>
      <c r="CS758" s="37"/>
      <c r="CT758" s="37"/>
      <c r="CU758" s="37"/>
      <c r="CV758" s="37"/>
      <c r="CW758" s="37"/>
      <c r="CX758" s="37"/>
      <c r="CY758" s="37"/>
      <c r="CZ758" s="37"/>
      <c r="DA758" s="37"/>
      <c r="DB758" s="37"/>
    </row>
    <row r="759" spans="23:106" ht="12.75" customHeight="1" x14ac:dyDescent="0.25"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37"/>
      <c r="BO759" s="37"/>
      <c r="BP759" s="37"/>
      <c r="BQ759" s="37"/>
      <c r="BR759" s="37"/>
      <c r="BS759" s="37"/>
      <c r="BT759" s="37"/>
      <c r="BU759" s="37"/>
      <c r="BV759" s="37"/>
      <c r="BW759" s="37"/>
      <c r="BX759" s="37"/>
      <c r="BY759" s="37"/>
      <c r="BZ759" s="37"/>
      <c r="CA759" s="37"/>
      <c r="CB759" s="37"/>
      <c r="CC759" s="37"/>
      <c r="CD759" s="37"/>
      <c r="CE759" s="37"/>
      <c r="CF759" s="37"/>
      <c r="CG759" s="37"/>
      <c r="CH759" s="37"/>
      <c r="CI759" s="37"/>
      <c r="CJ759" s="37"/>
      <c r="CK759" s="37"/>
      <c r="CL759" s="37"/>
      <c r="CM759" s="37"/>
      <c r="CN759" s="37"/>
      <c r="CO759" s="37"/>
      <c r="CP759" s="37"/>
      <c r="CQ759" s="37"/>
      <c r="CR759" s="37"/>
      <c r="CS759" s="37"/>
      <c r="CT759" s="37"/>
      <c r="CU759" s="37"/>
      <c r="CV759" s="37"/>
      <c r="CW759" s="37"/>
      <c r="CX759" s="37"/>
      <c r="CY759" s="37"/>
      <c r="CZ759" s="37"/>
      <c r="DA759" s="37"/>
      <c r="DB759" s="37"/>
    </row>
    <row r="760" spans="23:106" ht="12.75" customHeight="1" x14ac:dyDescent="0.25"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  <c r="BI760" s="37"/>
      <c r="BJ760" s="37"/>
      <c r="BK760" s="37"/>
      <c r="BL760" s="37"/>
      <c r="BM760" s="37"/>
      <c r="BN760" s="37"/>
      <c r="BO760" s="37"/>
      <c r="BP760" s="37"/>
      <c r="BQ760" s="37"/>
      <c r="BR760" s="37"/>
      <c r="BS760" s="37"/>
      <c r="BT760" s="37"/>
      <c r="BU760" s="37"/>
      <c r="BV760" s="37"/>
      <c r="BW760" s="37"/>
      <c r="BX760" s="37"/>
      <c r="BY760" s="37"/>
      <c r="BZ760" s="37"/>
      <c r="CA760" s="37"/>
      <c r="CB760" s="37"/>
      <c r="CC760" s="37"/>
      <c r="CD760" s="37"/>
      <c r="CE760" s="37"/>
      <c r="CF760" s="37"/>
      <c r="CG760" s="37"/>
      <c r="CH760" s="37"/>
      <c r="CI760" s="37"/>
      <c r="CJ760" s="37"/>
      <c r="CK760" s="37"/>
      <c r="CL760" s="37"/>
      <c r="CM760" s="37"/>
      <c r="CN760" s="37"/>
      <c r="CO760" s="37"/>
      <c r="CP760" s="37"/>
      <c r="CQ760" s="37"/>
      <c r="CR760" s="37"/>
      <c r="CS760" s="37"/>
      <c r="CT760" s="37"/>
      <c r="CU760" s="37"/>
      <c r="CV760" s="37"/>
      <c r="CW760" s="37"/>
      <c r="CX760" s="37"/>
      <c r="CY760" s="37"/>
      <c r="CZ760" s="37"/>
      <c r="DA760" s="37"/>
      <c r="DB760" s="37"/>
    </row>
    <row r="761" spans="23:106" ht="12.75" customHeight="1" x14ac:dyDescent="0.25"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/>
      <c r="BM761" s="37"/>
      <c r="BN761" s="37"/>
      <c r="BO761" s="37"/>
      <c r="BP761" s="37"/>
      <c r="BQ761" s="37"/>
      <c r="BR761" s="37"/>
      <c r="BS761" s="37"/>
      <c r="BT761" s="37"/>
      <c r="BU761" s="37"/>
      <c r="BV761" s="37"/>
      <c r="BW761" s="37"/>
      <c r="BX761" s="37"/>
      <c r="BY761" s="37"/>
      <c r="BZ761" s="37"/>
      <c r="CA761" s="37"/>
      <c r="CB761" s="37"/>
      <c r="CC761" s="37"/>
      <c r="CD761" s="37"/>
      <c r="CE761" s="37"/>
      <c r="CF761" s="37"/>
      <c r="CG761" s="37"/>
      <c r="CH761" s="37"/>
      <c r="CI761" s="37"/>
      <c r="CJ761" s="37"/>
      <c r="CK761" s="37"/>
      <c r="CL761" s="37"/>
      <c r="CM761" s="37"/>
      <c r="CN761" s="37"/>
      <c r="CO761" s="37"/>
      <c r="CP761" s="37"/>
      <c r="CQ761" s="37"/>
      <c r="CR761" s="37"/>
      <c r="CS761" s="37"/>
      <c r="CT761" s="37"/>
      <c r="CU761" s="37"/>
      <c r="CV761" s="37"/>
      <c r="CW761" s="37"/>
      <c r="CX761" s="37"/>
      <c r="CY761" s="37"/>
      <c r="CZ761" s="37"/>
      <c r="DA761" s="37"/>
      <c r="DB761" s="37"/>
    </row>
    <row r="762" spans="23:106" ht="12.75" customHeight="1" x14ac:dyDescent="0.25"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  <c r="BM762" s="37"/>
      <c r="BN762" s="37"/>
      <c r="BO762" s="37"/>
      <c r="BP762" s="37"/>
      <c r="BQ762" s="37"/>
      <c r="BR762" s="37"/>
      <c r="BS762" s="37"/>
      <c r="BT762" s="37"/>
      <c r="BU762" s="37"/>
      <c r="BV762" s="37"/>
      <c r="BW762" s="37"/>
      <c r="BX762" s="37"/>
      <c r="BY762" s="37"/>
      <c r="BZ762" s="37"/>
      <c r="CA762" s="37"/>
      <c r="CB762" s="37"/>
      <c r="CC762" s="37"/>
      <c r="CD762" s="37"/>
      <c r="CE762" s="37"/>
      <c r="CF762" s="37"/>
      <c r="CG762" s="37"/>
      <c r="CH762" s="37"/>
      <c r="CI762" s="37"/>
      <c r="CJ762" s="37"/>
      <c r="CK762" s="37"/>
      <c r="CL762" s="37"/>
      <c r="CM762" s="37"/>
      <c r="CN762" s="37"/>
      <c r="CO762" s="37"/>
      <c r="CP762" s="37"/>
      <c r="CQ762" s="37"/>
      <c r="CR762" s="37"/>
      <c r="CS762" s="37"/>
      <c r="CT762" s="37"/>
      <c r="CU762" s="37"/>
      <c r="CV762" s="37"/>
      <c r="CW762" s="37"/>
      <c r="CX762" s="37"/>
      <c r="CY762" s="37"/>
      <c r="CZ762" s="37"/>
      <c r="DA762" s="37"/>
      <c r="DB762" s="37"/>
    </row>
    <row r="763" spans="23:106" ht="12.75" customHeight="1" x14ac:dyDescent="0.25"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  <c r="BI763" s="37"/>
      <c r="BJ763" s="37"/>
      <c r="BK763" s="37"/>
      <c r="BL763" s="37"/>
      <c r="BM763" s="37"/>
      <c r="BN763" s="37"/>
      <c r="BO763" s="37"/>
      <c r="BP763" s="37"/>
      <c r="BQ763" s="37"/>
      <c r="BR763" s="37"/>
      <c r="BS763" s="37"/>
      <c r="BT763" s="37"/>
      <c r="BU763" s="37"/>
      <c r="BV763" s="37"/>
      <c r="BW763" s="37"/>
      <c r="BX763" s="37"/>
      <c r="BY763" s="37"/>
      <c r="BZ763" s="37"/>
      <c r="CA763" s="37"/>
      <c r="CB763" s="37"/>
      <c r="CC763" s="37"/>
      <c r="CD763" s="37"/>
      <c r="CE763" s="37"/>
      <c r="CF763" s="37"/>
      <c r="CG763" s="37"/>
      <c r="CH763" s="37"/>
      <c r="CI763" s="37"/>
      <c r="CJ763" s="37"/>
      <c r="CK763" s="37"/>
      <c r="CL763" s="37"/>
      <c r="CM763" s="37"/>
      <c r="CN763" s="37"/>
      <c r="CO763" s="37"/>
      <c r="CP763" s="37"/>
      <c r="CQ763" s="37"/>
      <c r="CR763" s="37"/>
      <c r="CS763" s="37"/>
      <c r="CT763" s="37"/>
      <c r="CU763" s="37"/>
      <c r="CV763" s="37"/>
      <c r="CW763" s="37"/>
      <c r="CX763" s="37"/>
      <c r="CY763" s="37"/>
      <c r="CZ763" s="37"/>
      <c r="DA763" s="37"/>
      <c r="DB763" s="37"/>
    </row>
    <row r="764" spans="23:106" ht="12.75" customHeight="1" x14ac:dyDescent="0.25"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  <c r="BM764" s="37"/>
      <c r="BN764" s="37"/>
      <c r="BO764" s="37"/>
      <c r="BP764" s="37"/>
      <c r="BQ764" s="37"/>
      <c r="BR764" s="37"/>
      <c r="BS764" s="37"/>
      <c r="BT764" s="37"/>
      <c r="BU764" s="37"/>
      <c r="BV764" s="37"/>
      <c r="BW764" s="37"/>
      <c r="BX764" s="37"/>
      <c r="BY764" s="37"/>
      <c r="BZ764" s="37"/>
      <c r="CA764" s="37"/>
      <c r="CB764" s="37"/>
      <c r="CC764" s="37"/>
      <c r="CD764" s="37"/>
      <c r="CE764" s="37"/>
      <c r="CF764" s="37"/>
      <c r="CG764" s="37"/>
      <c r="CH764" s="37"/>
      <c r="CI764" s="37"/>
      <c r="CJ764" s="37"/>
      <c r="CK764" s="37"/>
      <c r="CL764" s="37"/>
      <c r="CM764" s="37"/>
      <c r="CN764" s="37"/>
      <c r="CO764" s="37"/>
      <c r="CP764" s="37"/>
      <c r="CQ764" s="37"/>
      <c r="CR764" s="37"/>
      <c r="CS764" s="37"/>
      <c r="CT764" s="37"/>
      <c r="CU764" s="37"/>
      <c r="CV764" s="37"/>
      <c r="CW764" s="37"/>
      <c r="CX764" s="37"/>
      <c r="CY764" s="37"/>
      <c r="CZ764" s="37"/>
      <c r="DA764" s="37"/>
      <c r="DB764" s="37"/>
    </row>
    <row r="765" spans="23:106" ht="12.75" customHeight="1" x14ac:dyDescent="0.25"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  <c r="BI765" s="37"/>
      <c r="BJ765" s="37"/>
      <c r="BK765" s="37"/>
      <c r="BL765" s="37"/>
      <c r="BM765" s="37"/>
      <c r="BN765" s="37"/>
      <c r="BO765" s="37"/>
      <c r="BP765" s="37"/>
      <c r="BQ765" s="37"/>
      <c r="BR765" s="37"/>
      <c r="BS765" s="37"/>
      <c r="BT765" s="37"/>
      <c r="BU765" s="37"/>
      <c r="BV765" s="37"/>
      <c r="BW765" s="37"/>
      <c r="BX765" s="37"/>
      <c r="BY765" s="37"/>
      <c r="BZ765" s="37"/>
      <c r="CA765" s="37"/>
      <c r="CB765" s="37"/>
      <c r="CC765" s="37"/>
      <c r="CD765" s="37"/>
      <c r="CE765" s="37"/>
      <c r="CF765" s="37"/>
      <c r="CG765" s="37"/>
      <c r="CH765" s="37"/>
      <c r="CI765" s="37"/>
      <c r="CJ765" s="37"/>
      <c r="CK765" s="37"/>
      <c r="CL765" s="37"/>
      <c r="CM765" s="37"/>
      <c r="CN765" s="37"/>
      <c r="CO765" s="37"/>
      <c r="CP765" s="37"/>
      <c r="CQ765" s="37"/>
      <c r="CR765" s="37"/>
      <c r="CS765" s="37"/>
      <c r="CT765" s="37"/>
      <c r="CU765" s="37"/>
      <c r="CV765" s="37"/>
      <c r="CW765" s="37"/>
      <c r="CX765" s="37"/>
      <c r="CY765" s="37"/>
      <c r="CZ765" s="37"/>
      <c r="DA765" s="37"/>
      <c r="DB765" s="37"/>
    </row>
    <row r="766" spans="23:106" ht="12.75" customHeight="1" x14ac:dyDescent="0.25"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/>
      <c r="BM766" s="37"/>
      <c r="BN766" s="37"/>
      <c r="BO766" s="37"/>
      <c r="BP766" s="37"/>
      <c r="BQ766" s="37"/>
      <c r="BR766" s="37"/>
      <c r="BS766" s="37"/>
      <c r="BT766" s="37"/>
      <c r="BU766" s="37"/>
      <c r="BV766" s="37"/>
      <c r="BW766" s="37"/>
      <c r="BX766" s="37"/>
      <c r="BY766" s="37"/>
      <c r="BZ766" s="37"/>
      <c r="CA766" s="37"/>
      <c r="CB766" s="37"/>
      <c r="CC766" s="37"/>
      <c r="CD766" s="37"/>
      <c r="CE766" s="37"/>
      <c r="CF766" s="37"/>
      <c r="CG766" s="37"/>
      <c r="CH766" s="37"/>
      <c r="CI766" s="37"/>
      <c r="CJ766" s="37"/>
      <c r="CK766" s="37"/>
      <c r="CL766" s="37"/>
      <c r="CM766" s="37"/>
      <c r="CN766" s="37"/>
      <c r="CO766" s="37"/>
      <c r="CP766" s="37"/>
      <c r="CQ766" s="37"/>
      <c r="CR766" s="37"/>
      <c r="CS766" s="37"/>
      <c r="CT766" s="37"/>
      <c r="CU766" s="37"/>
      <c r="CV766" s="37"/>
      <c r="CW766" s="37"/>
      <c r="CX766" s="37"/>
      <c r="CY766" s="37"/>
      <c r="CZ766" s="37"/>
      <c r="DA766" s="37"/>
      <c r="DB766" s="37"/>
    </row>
    <row r="767" spans="23:106" ht="12.75" customHeight="1" x14ac:dyDescent="0.25"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  <c r="BI767" s="37"/>
      <c r="BJ767" s="37"/>
      <c r="BK767" s="37"/>
      <c r="BL767" s="37"/>
      <c r="BM767" s="37"/>
      <c r="BN767" s="37"/>
      <c r="BO767" s="37"/>
      <c r="BP767" s="37"/>
      <c r="BQ767" s="37"/>
      <c r="BR767" s="37"/>
      <c r="BS767" s="37"/>
      <c r="BT767" s="37"/>
      <c r="BU767" s="37"/>
      <c r="BV767" s="37"/>
      <c r="BW767" s="37"/>
      <c r="BX767" s="37"/>
      <c r="BY767" s="37"/>
      <c r="BZ767" s="37"/>
      <c r="CA767" s="37"/>
      <c r="CB767" s="37"/>
      <c r="CC767" s="37"/>
      <c r="CD767" s="37"/>
      <c r="CE767" s="37"/>
      <c r="CF767" s="37"/>
      <c r="CG767" s="37"/>
      <c r="CH767" s="37"/>
      <c r="CI767" s="37"/>
      <c r="CJ767" s="37"/>
      <c r="CK767" s="37"/>
      <c r="CL767" s="37"/>
      <c r="CM767" s="37"/>
      <c r="CN767" s="37"/>
      <c r="CO767" s="37"/>
      <c r="CP767" s="37"/>
      <c r="CQ767" s="37"/>
      <c r="CR767" s="37"/>
      <c r="CS767" s="37"/>
      <c r="CT767" s="37"/>
      <c r="CU767" s="37"/>
      <c r="CV767" s="37"/>
      <c r="CW767" s="37"/>
      <c r="CX767" s="37"/>
      <c r="CY767" s="37"/>
      <c r="CZ767" s="37"/>
      <c r="DA767" s="37"/>
      <c r="DB767" s="37"/>
    </row>
    <row r="768" spans="23:106" ht="12.75" customHeight="1" x14ac:dyDescent="0.25"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  <c r="BI768" s="37"/>
      <c r="BJ768" s="37"/>
      <c r="BK768" s="37"/>
      <c r="BL768" s="37"/>
      <c r="BM768" s="37"/>
      <c r="BN768" s="37"/>
      <c r="BO768" s="37"/>
      <c r="BP768" s="37"/>
      <c r="BQ768" s="37"/>
      <c r="BR768" s="37"/>
      <c r="BS768" s="37"/>
      <c r="BT768" s="37"/>
      <c r="BU768" s="37"/>
      <c r="BV768" s="37"/>
      <c r="BW768" s="37"/>
      <c r="BX768" s="37"/>
      <c r="BY768" s="37"/>
      <c r="BZ768" s="37"/>
      <c r="CA768" s="37"/>
      <c r="CB768" s="37"/>
      <c r="CC768" s="37"/>
      <c r="CD768" s="37"/>
      <c r="CE768" s="37"/>
      <c r="CF768" s="37"/>
      <c r="CG768" s="37"/>
      <c r="CH768" s="37"/>
      <c r="CI768" s="37"/>
      <c r="CJ768" s="37"/>
      <c r="CK768" s="37"/>
      <c r="CL768" s="37"/>
      <c r="CM768" s="37"/>
      <c r="CN768" s="37"/>
      <c r="CO768" s="37"/>
      <c r="CP768" s="37"/>
      <c r="CQ768" s="37"/>
      <c r="CR768" s="37"/>
      <c r="CS768" s="37"/>
      <c r="CT768" s="37"/>
      <c r="CU768" s="37"/>
      <c r="CV768" s="37"/>
      <c r="CW768" s="37"/>
      <c r="CX768" s="37"/>
      <c r="CY768" s="37"/>
      <c r="CZ768" s="37"/>
      <c r="DA768" s="37"/>
      <c r="DB768" s="37"/>
    </row>
    <row r="769" spans="23:106" ht="12.75" customHeight="1" x14ac:dyDescent="0.25"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  <c r="BB769" s="37"/>
      <c r="BC769" s="37"/>
      <c r="BD769" s="37"/>
      <c r="BE769" s="37"/>
      <c r="BF769" s="37"/>
      <c r="BG769" s="37"/>
      <c r="BH769" s="37"/>
      <c r="BI769" s="37"/>
      <c r="BJ769" s="37"/>
      <c r="BK769" s="37"/>
      <c r="BL769" s="37"/>
      <c r="BM769" s="37"/>
      <c r="BN769" s="37"/>
      <c r="BO769" s="37"/>
      <c r="BP769" s="37"/>
      <c r="BQ769" s="37"/>
      <c r="BR769" s="37"/>
      <c r="BS769" s="37"/>
      <c r="BT769" s="37"/>
      <c r="BU769" s="37"/>
      <c r="BV769" s="37"/>
      <c r="BW769" s="37"/>
      <c r="BX769" s="37"/>
      <c r="BY769" s="37"/>
      <c r="BZ769" s="37"/>
      <c r="CA769" s="37"/>
      <c r="CB769" s="37"/>
      <c r="CC769" s="37"/>
      <c r="CD769" s="37"/>
      <c r="CE769" s="37"/>
      <c r="CF769" s="37"/>
      <c r="CG769" s="37"/>
      <c r="CH769" s="37"/>
      <c r="CI769" s="37"/>
      <c r="CJ769" s="37"/>
      <c r="CK769" s="37"/>
      <c r="CL769" s="37"/>
      <c r="CM769" s="37"/>
      <c r="CN769" s="37"/>
      <c r="CO769" s="37"/>
      <c r="CP769" s="37"/>
      <c r="CQ769" s="37"/>
      <c r="CR769" s="37"/>
      <c r="CS769" s="37"/>
      <c r="CT769" s="37"/>
      <c r="CU769" s="37"/>
      <c r="CV769" s="37"/>
      <c r="CW769" s="37"/>
      <c r="CX769" s="37"/>
      <c r="CY769" s="37"/>
      <c r="CZ769" s="37"/>
      <c r="DA769" s="37"/>
      <c r="DB769" s="37"/>
    </row>
    <row r="770" spans="23:106" ht="12.75" customHeight="1" x14ac:dyDescent="0.25"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  <c r="BI770" s="37"/>
      <c r="BJ770" s="37"/>
      <c r="BK770" s="37"/>
      <c r="BL770" s="37"/>
      <c r="BM770" s="37"/>
      <c r="BN770" s="37"/>
      <c r="BO770" s="37"/>
      <c r="BP770" s="37"/>
      <c r="BQ770" s="37"/>
      <c r="BR770" s="37"/>
      <c r="BS770" s="37"/>
      <c r="BT770" s="37"/>
      <c r="BU770" s="37"/>
      <c r="BV770" s="37"/>
      <c r="BW770" s="37"/>
      <c r="BX770" s="37"/>
      <c r="BY770" s="37"/>
      <c r="BZ770" s="37"/>
      <c r="CA770" s="37"/>
      <c r="CB770" s="37"/>
      <c r="CC770" s="37"/>
      <c r="CD770" s="37"/>
      <c r="CE770" s="37"/>
      <c r="CF770" s="37"/>
      <c r="CG770" s="37"/>
      <c r="CH770" s="37"/>
      <c r="CI770" s="37"/>
      <c r="CJ770" s="37"/>
      <c r="CK770" s="37"/>
      <c r="CL770" s="37"/>
      <c r="CM770" s="37"/>
      <c r="CN770" s="37"/>
      <c r="CO770" s="37"/>
      <c r="CP770" s="37"/>
      <c r="CQ770" s="37"/>
      <c r="CR770" s="37"/>
      <c r="CS770" s="37"/>
      <c r="CT770" s="37"/>
      <c r="CU770" s="37"/>
      <c r="CV770" s="37"/>
      <c r="CW770" s="37"/>
      <c r="CX770" s="37"/>
      <c r="CY770" s="37"/>
      <c r="CZ770" s="37"/>
      <c r="DA770" s="37"/>
      <c r="DB770" s="37"/>
    </row>
    <row r="771" spans="23:106" ht="12.75" customHeight="1" x14ac:dyDescent="0.25"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  <c r="BM771" s="37"/>
      <c r="BN771" s="37"/>
      <c r="BO771" s="37"/>
      <c r="BP771" s="37"/>
      <c r="BQ771" s="37"/>
      <c r="BR771" s="37"/>
      <c r="BS771" s="37"/>
      <c r="BT771" s="37"/>
      <c r="BU771" s="37"/>
      <c r="BV771" s="37"/>
      <c r="BW771" s="37"/>
      <c r="BX771" s="37"/>
      <c r="BY771" s="37"/>
      <c r="BZ771" s="37"/>
      <c r="CA771" s="37"/>
      <c r="CB771" s="37"/>
      <c r="CC771" s="37"/>
      <c r="CD771" s="37"/>
      <c r="CE771" s="37"/>
      <c r="CF771" s="37"/>
      <c r="CG771" s="37"/>
      <c r="CH771" s="37"/>
      <c r="CI771" s="37"/>
      <c r="CJ771" s="37"/>
      <c r="CK771" s="37"/>
      <c r="CL771" s="37"/>
      <c r="CM771" s="37"/>
      <c r="CN771" s="37"/>
      <c r="CO771" s="37"/>
      <c r="CP771" s="37"/>
      <c r="CQ771" s="37"/>
      <c r="CR771" s="37"/>
      <c r="CS771" s="37"/>
      <c r="CT771" s="37"/>
      <c r="CU771" s="37"/>
      <c r="CV771" s="37"/>
      <c r="CW771" s="37"/>
      <c r="CX771" s="37"/>
      <c r="CY771" s="37"/>
      <c r="CZ771" s="37"/>
      <c r="DA771" s="37"/>
      <c r="DB771" s="37"/>
    </row>
    <row r="772" spans="23:106" ht="12.75" customHeight="1" x14ac:dyDescent="0.25"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  <c r="BM772" s="37"/>
      <c r="BN772" s="37"/>
      <c r="BO772" s="37"/>
      <c r="BP772" s="37"/>
      <c r="BQ772" s="37"/>
      <c r="BR772" s="37"/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7"/>
      <c r="CK772" s="37"/>
      <c r="CL772" s="37"/>
      <c r="CM772" s="37"/>
      <c r="CN772" s="37"/>
      <c r="CO772" s="37"/>
      <c r="CP772" s="37"/>
      <c r="CQ772" s="37"/>
      <c r="CR772" s="37"/>
      <c r="CS772" s="37"/>
      <c r="CT772" s="37"/>
      <c r="CU772" s="37"/>
      <c r="CV772" s="37"/>
      <c r="CW772" s="37"/>
      <c r="CX772" s="37"/>
      <c r="CY772" s="37"/>
      <c r="CZ772" s="37"/>
      <c r="DA772" s="37"/>
      <c r="DB772" s="37"/>
    </row>
    <row r="773" spans="23:106" ht="12.75" customHeight="1" x14ac:dyDescent="0.25"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  <c r="BM773" s="37"/>
      <c r="BN773" s="37"/>
      <c r="BO773" s="37"/>
      <c r="BP773" s="37"/>
      <c r="BQ773" s="37"/>
      <c r="BR773" s="37"/>
      <c r="BS773" s="37"/>
      <c r="BT773" s="37"/>
      <c r="BU773" s="37"/>
      <c r="BV773" s="37"/>
      <c r="BW773" s="37"/>
      <c r="BX773" s="37"/>
      <c r="BY773" s="37"/>
      <c r="BZ773" s="37"/>
      <c r="CA773" s="37"/>
      <c r="CB773" s="37"/>
      <c r="CC773" s="37"/>
      <c r="CD773" s="37"/>
      <c r="CE773" s="37"/>
      <c r="CF773" s="37"/>
      <c r="CG773" s="37"/>
      <c r="CH773" s="37"/>
      <c r="CI773" s="37"/>
      <c r="CJ773" s="37"/>
      <c r="CK773" s="37"/>
      <c r="CL773" s="37"/>
      <c r="CM773" s="37"/>
      <c r="CN773" s="37"/>
      <c r="CO773" s="37"/>
      <c r="CP773" s="37"/>
      <c r="CQ773" s="37"/>
      <c r="CR773" s="37"/>
      <c r="CS773" s="37"/>
      <c r="CT773" s="37"/>
      <c r="CU773" s="37"/>
      <c r="CV773" s="37"/>
      <c r="CW773" s="37"/>
      <c r="CX773" s="37"/>
      <c r="CY773" s="37"/>
      <c r="CZ773" s="37"/>
      <c r="DA773" s="37"/>
      <c r="DB773" s="37"/>
    </row>
    <row r="774" spans="23:106" ht="12.75" customHeight="1" x14ac:dyDescent="0.25"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  <c r="BM774" s="37"/>
      <c r="BN774" s="37"/>
      <c r="BO774" s="37"/>
      <c r="BP774" s="37"/>
      <c r="BQ774" s="37"/>
      <c r="BR774" s="37"/>
      <c r="BS774" s="37"/>
      <c r="BT774" s="37"/>
      <c r="BU774" s="37"/>
      <c r="BV774" s="37"/>
      <c r="BW774" s="37"/>
      <c r="BX774" s="37"/>
      <c r="BY774" s="37"/>
      <c r="BZ774" s="37"/>
      <c r="CA774" s="37"/>
      <c r="CB774" s="37"/>
      <c r="CC774" s="37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7"/>
      <c r="CO774" s="37"/>
      <c r="CP774" s="37"/>
      <c r="CQ774" s="37"/>
      <c r="CR774" s="37"/>
      <c r="CS774" s="37"/>
      <c r="CT774" s="37"/>
      <c r="CU774" s="37"/>
      <c r="CV774" s="37"/>
      <c r="CW774" s="37"/>
      <c r="CX774" s="37"/>
      <c r="CY774" s="37"/>
      <c r="CZ774" s="37"/>
      <c r="DA774" s="37"/>
      <c r="DB774" s="37"/>
    </row>
    <row r="775" spans="23:106" ht="12.75" customHeight="1" x14ac:dyDescent="0.25"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  <c r="BI775" s="37"/>
      <c r="BJ775" s="37"/>
      <c r="BK775" s="37"/>
      <c r="BL775" s="37"/>
      <c r="BM775" s="37"/>
      <c r="BN775" s="37"/>
      <c r="BO775" s="37"/>
      <c r="BP775" s="37"/>
      <c r="BQ775" s="37"/>
      <c r="BR775" s="37"/>
      <c r="BS775" s="37"/>
      <c r="BT775" s="37"/>
      <c r="BU775" s="37"/>
      <c r="BV775" s="37"/>
      <c r="BW775" s="37"/>
      <c r="BX775" s="37"/>
      <c r="BY775" s="37"/>
      <c r="BZ775" s="37"/>
      <c r="CA775" s="37"/>
      <c r="CB775" s="37"/>
      <c r="CC775" s="37"/>
      <c r="CD775" s="37"/>
      <c r="CE775" s="37"/>
      <c r="CF775" s="37"/>
      <c r="CG775" s="37"/>
      <c r="CH775" s="37"/>
      <c r="CI775" s="37"/>
      <c r="CJ775" s="37"/>
      <c r="CK775" s="37"/>
      <c r="CL775" s="37"/>
      <c r="CM775" s="37"/>
      <c r="CN775" s="37"/>
      <c r="CO775" s="37"/>
      <c r="CP775" s="37"/>
      <c r="CQ775" s="37"/>
      <c r="CR775" s="37"/>
      <c r="CS775" s="37"/>
      <c r="CT775" s="37"/>
      <c r="CU775" s="37"/>
      <c r="CV775" s="37"/>
      <c r="CW775" s="37"/>
      <c r="CX775" s="37"/>
      <c r="CY775" s="37"/>
      <c r="CZ775" s="37"/>
      <c r="DA775" s="37"/>
      <c r="DB775" s="37"/>
    </row>
    <row r="776" spans="23:106" ht="12.75" customHeight="1" x14ac:dyDescent="0.25"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  <c r="BM776" s="37"/>
      <c r="BN776" s="37"/>
      <c r="BO776" s="37"/>
      <c r="BP776" s="37"/>
      <c r="BQ776" s="37"/>
      <c r="BR776" s="37"/>
      <c r="BS776" s="37"/>
      <c r="BT776" s="37"/>
      <c r="BU776" s="37"/>
      <c r="BV776" s="37"/>
      <c r="BW776" s="37"/>
      <c r="BX776" s="37"/>
      <c r="BY776" s="37"/>
      <c r="BZ776" s="37"/>
      <c r="CA776" s="37"/>
      <c r="CB776" s="37"/>
      <c r="CC776" s="37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7"/>
      <c r="CO776" s="37"/>
      <c r="CP776" s="37"/>
      <c r="CQ776" s="37"/>
      <c r="CR776" s="37"/>
      <c r="CS776" s="37"/>
      <c r="CT776" s="37"/>
      <c r="CU776" s="37"/>
      <c r="CV776" s="37"/>
      <c r="CW776" s="37"/>
      <c r="CX776" s="37"/>
      <c r="CY776" s="37"/>
      <c r="CZ776" s="37"/>
      <c r="DA776" s="37"/>
      <c r="DB776" s="37"/>
    </row>
    <row r="777" spans="23:106" ht="12.75" customHeight="1" x14ac:dyDescent="0.25"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  <c r="BI777" s="37"/>
      <c r="BJ777" s="37"/>
      <c r="BK777" s="37"/>
      <c r="BL777" s="37"/>
      <c r="BM777" s="37"/>
      <c r="BN777" s="37"/>
      <c r="BO777" s="37"/>
      <c r="BP777" s="37"/>
      <c r="BQ777" s="37"/>
      <c r="BR777" s="37"/>
      <c r="BS777" s="37"/>
      <c r="BT777" s="37"/>
      <c r="BU777" s="37"/>
      <c r="BV777" s="37"/>
      <c r="BW777" s="37"/>
      <c r="BX777" s="37"/>
      <c r="BY777" s="37"/>
      <c r="BZ777" s="37"/>
      <c r="CA777" s="37"/>
      <c r="CB777" s="37"/>
      <c r="CC777" s="37"/>
      <c r="CD777" s="37"/>
      <c r="CE777" s="37"/>
      <c r="CF777" s="37"/>
      <c r="CG777" s="37"/>
      <c r="CH777" s="37"/>
      <c r="CI777" s="37"/>
      <c r="CJ777" s="37"/>
      <c r="CK777" s="37"/>
      <c r="CL777" s="37"/>
      <c r="CM777" s="37"/>
      <c r="CN777" s="37"/>
      <c r="CO777" s="37"/>
      <c r="CP777" s="37"/>
      <c r="CQ777" s="37"/>
      <c r="CR777" s="37"/>
      <c r="CS777" s="37"/>
      <c r="CT777" s="37"/>
      <c r="CU777" s="37"/>
      <c r="CV777" s="37"/>
      <c r="CW777" s="37"/>
      <c r="CX777" s="37"/>
      <c r="CY777" s="37"/>
      <c r="CZ777" s="37"/>
      <c r="DA777" s="37"/>
      <c r="DB777" s="37"/>
    </row>
    <row r="778" spans="23:106" ht="12.75" customHeight="1" x14ac:dyDescent="0.25"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  <c r="BI778" s="37"/>
      <c r="BJ778" s="37"/>
      <c r="BK778" s="37"/>
      <c r="BL778" s="37"/>
      <c r="BM778" s="37"/>
      <c r="BN778" s="37"/>
      <c r="BO778" s="37"/>
      <c r="BP778" s="37"/>
      <c r="BQ778" s="37"/>
      <c r="BR778" s="37"/>
      <c r="BS778" s="37"/>
      <c r="BT778" s="37"/>
      <c r="BU778" s="37"/>
      <c r="BV778" s="37"/>
      <c r="BW778" s="37"/>
      <c r="BX778" s="37"/>
      <c r="BY778" s="37"/>
      <c r="BZ778" s="37"/>
      <c r="CA778" s="37"/>
      <c r="CB778" s="37"/>
      <c r="CC778" s="37"/>
      <c r="CD778" s="37"/>
      <c r="CE778" s="37"/>
      <c r="CF778" s="37"/>
      <c r="CG778" s="37"/>
      <c r="CH778" s="37"/>
      <c r="CI778" s="37"/>
      <c r="CJ778" s="37"/>
      <c r="CK778" s="37"/>
      <c r="CL778" s="37"/>
      <c r="CM778" s="37"/>
      <c r="CN778" s="37"/>
      <c r="CO778" s="37"/>
      <c r="CP778" s="37"/>
      <c r="CQ778" s="37"/>
      <c r="CR778" s="37"/>
      <c r="CS778" s="37"/>
      <c r="CT778" s="37"/>
      <c r="CU778" s="37"/>
      <c r="CV778" s="37"/>
      <c r="CW778" s="37"/>
      <c r="CX778" s="37"/>
      <c r="CY778" s="37"/>
      <c r="CZ778" s="37"/>
      <c r="DA778" s="37"/>
      <c r="DB778" s="37"/>
    </row>
    <row r="779" spans="23:106" ht="12.75" customHeight="1" x14ac:dyDescent="0.25"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  <c r="BI779" s="37"/>
      <c r="BJ779" s="37"/>
      <c r="BK779" s="37"/>
      <c r="BL779" s="37"/>
      <c r="BM779" s="37"/>
      <c r="BN779" s="37"/>
      <c r="BO779" s="37"/>
      <c r="BP779" s="37"/>
      <c r="BQ779" s="37"/>
      <c r="BR779" s="37"/>
      <c r="BS779" s="37"/>
      <c r="BT779" s="37"/>
      <c r="BU779" s="37"/>
      <c r="BV779" s="37"/>
      <c r="BW779" s="37"/>
      <c r="BX779" s="37"/>
      <c r="BY779" s="37"/>
      <c r="BZ779" s="37"/>
      <c r="CA779" s="37"/>
      <c r="CB779" s="37"/>
      <c r="CC779" s="37"/>
      <c r="CD779" s="37"/>
      <c r="CE779" s="37"/>
      <c r="CF779" s="37"/>
      <c r="CG779" s="37"/>
      <c r="CH779" s="37"/>
      <c r="CI779" s="37"/>
      <c r="CJ779" s="37"/>
      <c r="CK779" s="37"/>
      <c r="CL779" s="37"/>
      <c r="CM779" s="37"/>
      <c r="CN779" s="37"/>
      <c r="CO779" s="37"/>
      <c r="CP779" s="37"/>
      <c r="CQ779" s="37"/>
      <c r="CR779" s="37"/>
      <c r="CS779" s="37"/>
      <c r="CT779" s="37"/>
      <c r="CU779" s="37"/>
      <c r="CV779" s="37"/>
      <c r="CW779" s="37"/>
      <c r="CX779" s="37"/>
      <c r="CY779" s="37"/>
      <c r="CZ779" s="37"/>
      <c r="DA779" s="37"/>
      <c r="DB779" s="37"/>
    </row>
    <row r="780" spans="23:106" ht="12.75" customHeight="1" x14ac:dyDescent="0.25"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  <c r="BI780" s="37"/>
      <c r="BJ780" s="37"/>
      <c r="BK780" s="37"/>
      <c r="BL780" s="37"/>
      <c r="BM780" s="37"/>
      <c r="BN780" s="37"/>
      <c r="BO780" s="37"/>
      <c r="BP780" s="37"/>
      <c r="BQ780" s="37"/>
      <c r="BR780" s="37"/>
      <c r="BS780" s="37"/>
      <c r="BT780" s="37"/>
      <c r="BU780" s="37"/>
      <c r="BV780" s="37"/>
      <c r="BW780" s="37"/>
      <c r="BX780" s="37"/>
      <c r="BY780" s="37"/>
      <c r="BZ780" s="37"/>
      <c r="CA780" s="37"/>
      <c r="CB780" s="37"/>
      <c r="CC780" s="37"/>
      <c r="CD780" s="37"/>
      <c r="CE780" s="37"/>
      <c r="CF780" s="37"/>
      <c r="CG780" s="37"/>
      <c r="CH780" s="37"/>
      <c r="CI780" s="37"/>
      <c r="CJ780" s="37"/>
      <c r="CK780" s="37"/>
      <c r="CL780" s="37"/>
      <c r="CM780" s="37"/>
      <c r="CN780" s="37"/>
      <c r="CO780" s="37"/>
      <c r="CP780" s="37"/>
      <c r="CQ780" s="37"/>
      <c r="CR780" s="37"/>
      <c r="CS780" s="37"/>
      <c r="CT780" s="37"/>
      <c r="CU780" s="37"/>
      <c r="CV780" s="37"/>
      <c r="CW780" s="37"/>
      <c r="CX780" s="37"/>
      <c r="CY780" s="37"/>
      <c r="CZ780" s="37"/>
      <c r="DA780" s="37"/>
      <c r="DB780" s="37"/>
    </row>
    <row r="781" spans="23:106" ht="12.75" customHeight="1" x14ac:dyDescent="0.25"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  <c r="BI781" s="37"/>
      <c r="BJ781" s="37"/>
      <c r="BK781" s="37"/>
      <c r="BL781" s="37"/>
      <c r="BM781" s="37"/>
      <c r="BN781" s="37"/>
      <c r="BO781" s="37"/>
      <c r="BP781" s="37"/>
      <c r="BQ781" s="37"/>
      <c r="BR781" s="37"/>
      <c r="BS781" s="37"/>
      <c r="BT781" s="37"/>
      <c r="BU781" s="37"/>
      <c r="BV781" s="37"/>
      <c r="BW781" s="37"/>
      <c r="BX781" s="37"/>
      <c r="BY781" s="37"/>
      <c r="BZ781" s="37"/>
      <c r="CA781" s="37"/>
      <c r="CB781" s="37"/>
      <c r="CC781" s="37"/>
      <c r="CD781" s="37"/>
      <c r="CE781" s="37"/>
      <c r="CF781" s="37"/>
      <c r="CG781" s="37"/>
      <c r="CH781" s="37"/>
      <c r="CI781" s="37"/>
      <c r="CJ781" s="37"/>
      <c r="CK781" s="37"/>
      <c r="CL781" s="37"/>
      <c r="CM781" s="37"/>
      <c r="CN781" s="37"/>
      <c r="CO781" s="37"/>
      <c r="CP781" s="37"/>
      <c r="CQ781" s="37"/>
      <c r="CR781" s="37"/>
      <c r="CS781" s="37"/>
      <c r="CT781" s="37"/>
      <c r="CU781" s="37"/>
      <c r="CV781" s="37"/>
      <c r="CW781" s="37"/>
      <c r="CX781" s="37"/>
      <c r="CY781" s="37"/>
      <c r="CZ781" s="37"/>
      <c r="DA781" s="37"/>
      <c r="DB781" s="37"/>
    </row>
    <row r="782" spans="23:106" ht="12.75" customHeight="1" x14ac:dyDescent="0.25"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  <c r="BI782" s="37"/>
      <c r="BJ782" s="37"/>
      <c r="BK782" s="37"/>
      <c r="BL782" s="37"/>
      <c r="BM782" s="37"/>
      <c r="BN782" s="37"/>
      <c r="BO782" s="37"/>
      <c r="BP782" s="37"/>
      <c r="BQ782" s="37"/>
      <c r="BR782" s="37"/>
      <c r="BS782" s="37"/>
      <c r="BT782" s="37"/>
      <c r="BU782" s="37"/>
      <c r="BV782" s="37"/>
      <c r="BW782" s="37"/>
      <c r="BX782" s="37"/>
      <c r="BY782" s="37"/>
      <c r="BZ782" s="37"/>
      <c r="CA782" s="37"/>
      <c r="CB782" s="37"/>
      <c r="CC782" s="37"/>
      <c r="CD782" s="37"/>
      <c r="CE782" s="37"/>
      <c r="CF782" s="37"/>
      <c r="CG782" s="37"/>
      <c r="CH782" s="37"/>
      <c r="CI782" s="37"/>
      <c r="CJ782" s="37"/>
      <c r="CK782" s="37"/>
      <c r="CL782" s="37"/>
      <c r="CM782" s="37"/>
      <c r="CN782" s="37"/>
      <c r="CO782" s="37"/>
      <c r="CP782" s="37"/>
      <c r="CQ782" s="37"/>
      <c r="CR782" s="37"/>
      <c r="CS782" s="37"/>
      <c r="CT782" s="37"/>
      <c r="CU782" s="37"/>
      <c r="CV782" s="37"/>
      <c r="CW782" s="37"/>
      <c r="CX782" s="37"/>
      <c r="CY782" s="37"/>
      <c r="CZ782" s="37"/>
      <c r="DA782" s="37"/>
      <c r="DB782" s="37"/>
    </row>
    <row r="783" spans="23:106" ht="12.75" customHeight="1" x14ac:dyDescent="0.25"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  <c r="BI783" s="37"/>
      <c r="BJ783" s="37"/>
      <c r="BK783" s="37"/>
      <c r="BL783" s="37"/>
      <c r="BM783" s="37"/>
      <c r="BN783" s="37"/>
      <c r="BO783" s="37"/>
      <c r="BP783" s="37"/>
      <c r="BQ783" s="37"/>
      <c r="BR783" s="37"/>
      <c r="BS783" s="37"/>
      <c r="BT783" s="37"/>
      <c r="BU783" s="37"/>
      <c r="BV783" s="37"/>
      <c r="BW783" s="37"/>
      <c r="BX783" s="37"/>
      <c r="BY783" s="37"/>
      <c r="BZ783" s="37"/>
      <c r="CA783" s="37"/>
      <c r="CB783" s="37"/>
      <c r="CC783" s="37"/>
      <c r="CD783" s="37"/>
      <c r="CE783" s="37"/>
      <c r="CF783" s="37"/>
      <c r="CG783" s="37"/>
      <c r="CH783" s="37"/>
      <c r="CI783" s="37"/>
      <c r="CJ783" s="37"/>
      <c r="CK783" s="37"/>
      <c r="CL783" s="37"/>
      <c r="CM783" s="37"/>
      <c r="CN783" s="37"/>
      <c r="CO783" s="37"/>
      <c r="CP783" s="37"/>
      <c r="CQ783" s="37"/>
      <c r="CR783" s="37"/>
      <c r="CS783" s="37"/>
      <c r="CT783" s="37"/>
      <c r="CU783" s="37"/>
      <c r="CV783" s="37"/>
      <c r="CW783" s="37"/>
      <c r="CX783" s="37"/>
      <c r="CY783" s="37"/>
      <c r="CZ783" s="37"/>
      <c r="DA783" s="37"/>
      <c r="DB783" s="37"/>
    </row>
    <row r="784" spans="23:106" ht="12.75" customHeight="1" x14ac:dyDescent="0.25"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  <c r="BI784" s="37"/>
      <c r="BJ784" s="37"/>
      <c r="BK784" s="37"/>
      <c r="BL784" s="37"/>
      <c r="BM784" s="37"/>
      <c r="BN784" s="37"/>
      <c r="BO784" s="37"/>
      <c r="BP784" s="37"/>
      <c r="BQ784" s="37"/>
      <c r="BR784" s="37"/>
      <c r="BS784" s="37"/>
      <c r="BT784" s="37"/>
      <c r="BU784" s="37"/>
      <c r="BV784" s="37"/>
      <c r="BW784" s="37"/>
      <c r="BX784" s="37"/>
      <c r="BY784" s="37"/>
      <c r="BZ784" s="37"/>
      <c r="CA784" s="37"/>
      <c r="CB784" s="37"/>
      <c r="CC784" s="37"/>
      <c r="CD784" s="37"/>
      <c r="CE784" s="37"/>
      <c r="CF784" s="37"/>
      <c r="CG784" s="37"/>
      <c r="CH784" s="37"/>
      <c r="CI784" s="37"/>
      <c r="CJ784" s="37"/>
      <c r="CK784" s="37"/>
      <c r="CL784" s="37"/>
      <c r="CM784" s="37"/>
      <c r="CN784" s="37"/>
      <c r="CO784" s="37"/>
      <c r="CP784" s="37"/>
      <c r="CQ784" s="37"/>
      <c r="CR784" s="37"/>
      <c r="CS784" s="37"/>
      <c r="CT784" s="37"/>
      <c r="CU784" s="37"/>
      <c r="CV784" s="37"/>
      <c r="CW784" s="37"/>
      <c r="CX784" s="37"/>
      <c r="CY784" s="37"/>
      <c r="CZ784" s="37"/>
      <c r="DA784" s="37"/>
      <c r="DB784" s="37"/>
    </row>
    <row r="785" spans="23:106" ht="12.75" customHeight="1" x14ac:dyDescent="0.25"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  <c r="BI785" s="37"/>
      <c r="BJ785" s="37"/>
      <c r="BK785" s="37"/>
      <c r="BL785" s="37"/>
      <c r="BM785" s="37"/>
      <c r="BN785" s="37"/>
      <c r="BO785" s="37"/>
      <c r="BP785" s="37"/>
      <c r="BQ785" s="37"/>
      <c r="BR785" s="37"/>
      <c r="BS785" s="37"/>
      <c r="BT785" s="37"/>
      <c r="BU785" s="37"/>
      <c r="BV785" s="37"/>
      <c r="BW785" s="37"/>
      <c r="BX785" s="37"/>
      <c r="BY785" s="37"/>
      <c r="BZ785" s="37"/>
      <c r="CA785" s="37"/>
      <c r="CB785" s="37"/>
      <c r="CC785" s="37"/>
      <c r="CD785" s="37"/>
      <c r="CE785" s="37"/>
      <c r="CF785" s="37"/>
      <c r="CG785" s="37"/>
      <c r="CH785" s="37"/>
      <c r="CI785" s="37"/>
      <c r="CJ785" s="37"/>
      <c r="CK785" s="37"/>
      <c r="CL785" s="37"/>
      <c r="CM785" s="37"/>
      <c r="CN785" s="37"/>
      <c r="CO785" s="37"/>
      <c r="CP785" s="37"/>
      <c r="CQ785" s="37"/>
      <c r="CR785" s="37"/>
      <c r="CS785" s="37"/>
      <c r="CT785" s="37"/>
      <c r="CU785" s="37"/>
      <c r="CV785" s="37"/>
      <c r="CW785" s="37"/>
      <c r="CX785" s="37"/>
      <c r="CY785" s="37"/>
      <c r="CZ785" s="37"/>
      <c r="DA785" s="37"/>
      <c r="DB785" s="37"/>
    </row>
    <row r="786" spans="23:106" ht="12.75" customHeight="1" x14ac:dyDescent="0.25"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  <c r="BM786" s="37"/>
      <c r="BN786" s="37"/>
      <c r="BO786" s="37"/>
      <c r="BP786" s="37"/>
      <c r="BQ786" s="37"/>
      <c r="BR786" s="37"/>
      <c r="BS786" s="37"/>
      <c r="BT786" s="37"/>
      <c r="BU786" s="37"/>
      <c r="BV786" s="37"/>
      <c r="BW786" s="37"/>
      <c r="BX786" s="37"/>
      <c r="BY786" s="37"/>
      <c r="BZ786" s="37"/>
      <c r="CA786" s="37"/>
      <c r="CB786" s="37"/>
      <c r="CC786" s="37"/>
      <c r="CD786" s="37"/>
      <c r="CE786" s="37"/>
      <c r="CF786" s="37"/>
      <c r="CG786" s="37"/>
      <c r="CH786" s="37"/>
      <c r="CI786" s="37"/>
      <c r="CJ786" s="37"/>
      <c r="CK786" s="37"/>
      <c r="CL786" s="37"/>
      <c r="CM786" s="37"/>
      <c r="CN786" s="37"/>
      <c r="CO786" s="37"/>
      <c r="CP786" s="37"/>
      <c r="CQ786" s="37"/>
      <c r="CR786" s="37"/>
      <c r="CS786" s="37"/>
      <c r="CT786" s="37"/>
      <c r="CU786" s="37"/>
      <c r="CV786" s="37"/>
      <c r="CW786" s="37"/>
      <c r="CX786" s="37"/>
      <c r="CY786" s="37"/>
      <c r="CZ786" s="37"/>
      <c r="DA786" s="37"/>
      <c r="DB786" s="37"/>
    </row>
    <row r="787" spans="23:106" ht="12.75" customHeight="1" x14ac:dyDescent="0.25"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  <c r="BI787" s="37"/>
      <c r="BJ787" s="37"/>
      <c r="BK787" s="37"/>
      <c r="BL787" s="37"/>
      <c r="BM787" s="37"/>
      <c r="BN787" s="37"/>
      <c r="BO787" s="37"/>
      <c r="BP787" s="37"/>
      <c r="BQ787" s="37"/>
      <c r="BR787" s="37"/>
      <c r="BS787" s="37"/>
      <c r="BT787" s="37"/>
      <c r="BU787" s="37"/>
      <c r="BV787" s="37"/>
      <c r="BW787" s="37"/>
      <c r="BX787" s="37"/>
      <c r="BY787" s="37"/>
      <c r="BZ787" s="37"/>
      <c r="CA787" s="37"/>
      <c r="CB787" s="37"/>
      <c r="CC787" s="37"/>
      <c r="CD787" s="37"/>
      <c r="CE787" s="37"/>
      <c r="CF787" s="37"/>
      <c r="CG787" s="37"/>
      <c r="CH787" s="37"/>
      <c r="CI787" s="37"/>
      <c r="CJ787" s="37"/>
      <c r="CK787" s="37"/>
      <c r="CL787" s="37"/>
      <c r="CM787" s="37"/>
      <c r="CN787" s="37"/>
      <c r="CO787" s="37"/>
      <c r="CP787" s="37"/>
      <c r="CQ787" s="37"/>
      <c r="CR787" s="37"/>
      <c r="CS787" s="37"/>
      <c r="CT787" s="37"/>
      <c r="CU787" s="37"/>
      <c r="CV787" s="37"/>
      <c r="CW787" s="37"/>
      <c r="CX787" s="37"/>
      <c r="CY787" s="37"/>
      <c r="CZ787" s="37"/>
      <c r="DA787" s="37"/>
      <c r="DB787" s="37"/>
    </row>
    <row r="788" spans="23:106" ht="12.75" customHeight="1" x14ac:dyDescent="0.25"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  <c r="BI788" s="37"/>
      <c r="BJ788" s="37"/>
      <c r="BK788" s="37"/>
      <c r="BL788" s="37"/>
      <c r="BM788" s="37"/>
      <c r="BN788" s="37"/>
      <c r="BO788" s="37"/>
      <c r="BP788" s="37"/>
      <c r="BQ788" s="37"/>
      <c r="BR788" s="37"/>
      <c r="BS788" s="37"/>
      <c r="BT788" s="37"/>
      <c r="BU788" s="37"/>
      <c r="BV788" s="37"/>
      <c r="BW788" s="37"/>
      <c r="BX788" s="37"/>
      <c r="BY788" s="37"/>
      <c r="BZ788" s="37"/>
      <c r="CA788" s="37"/>
      <c r="CB788" s="37"/>
      <c r="CC788" s="37"/>
      <c r="CD788" s="37"/>
      <c r="CE788" s="37"/>
      <c r="CF788" s="37"/>
      <c r="CG788" s="37"/>
      <c r="CH788" s="37"/>
      <c r="CI788" s="37"/>
      <c r="CJ788" s="37"/>
      <c r="CK788" s="37"/>
      <c r="CL788" s="37"/>
      <c r="CM788" s="37"/>
      <c r="CN788" s="37"/>
      <c r="CO788" s="37"/>
      <c r="CP788" s="37"/>
      <c r="CQ788" s="37"/>
      <c r="CR788" s="37"/>
      <c r="CS788" s="37"/>
      <c r="CT788" s="37"/>
      <c r="CU788" s="37"/>
      <c r="CV788" s="37"/>
      <c r="CW788" s="37"/>
      <c r="CX788" s="37"/>
      <c r="CY788" s="37"/>
      <c r="CZ788" s="37"/>
      <c r="DA788" s="37"/>
      <c r="DB788" s="37"/>
    </row>
    <row r="789" spans="23:106" ht="12.75" customHeight="1" x14ac:dyDescent="0.25"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  <c r="BI789" s="37"/>
      <c r="BJ789" s="37"/>
      <c r="BK789" s="37"/>
      <c r="BL789" s="37"/>
      <c r="BM789" s="37"/>
      <c r="BN789" s="37"/>
      <c r="BO789" s="37"/>
      <c r="BP789" s="37"/>
      <c r="BQ789" s="37"/>
      <c r="BR789" s="37"/>
      <c r="BS789" s="37"/>
      <c r="BT789" s="37"/>
      <c r="BU789" s="37"/>
      <c r="BV789" s="37"/>
      <c r="BW789" s="37"/>
      <c r="BX789" s="37"/>
      <c r="BY789" s="37"/>
      <c r="BZ789" s="37"/>
      <c r="CA789" s="37"/>
      <c r="CB789" s="37"/>
      <c r="CC789" s="37"/>
      <c r="CD789" s="37"/>
      <c r="CE789" s="37"/>
      <c r="CF789" s="37"/>
      <c r="CG789" s="37"/>
      <c r="CH789" s="37"/>
      <c r="CI789" s="37"/>
      <c r="CJ789" s="37"/>
      <c r="CK789" s="37"/>
      <c r="CL789" s="37"/>
      <c r="CM789" s="37"/>
      <c r="CN789" s="37"/>
      <c r="CO789" s="37"/>
      <c r="CP789" s="37"/>
      <c r="CQ789" s="37"/>
      <c r="CR789" s="37"/>
      <c r="CS789" s="37"/>
      <c r="CT789" s="37"/>
      <c r="CU789" s="37"/>
      <c r="CV789" s="37"/>
      <c r="CW789" s="37"/>
      <c r="CX789" s="37"/>
      <c r="CY789" s="37"/>
      <c r="CZ789" s="37"/>
      <c r="DA789" s="37"/>
      <c r="DB789" s="37"/>
    </row>
    <row r="790" spans="23:106" ht="12.75" customHeight="1" x14ac:dyDescent="0.25"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  <c r="BI790" s="37"/>
      <c r="BJ790" s="37"/>
      <c r="BK790" s="37"/>
      <c r="BL790" s="37"/>
      <c r="BM790" s="37"/>
      <c r="BN790" s="37"/>
      <c r="BO790" s="37"/>
      <c r="BP790" s="37"/>
      <c r="BQ790" s="37"/>
      <c r="BR790" s="37"/>
      <c r="BS790" s="37"/>
      <c r="BT790" s="37"/>
      <c r="BU790" s="37"/>
      <c r="BV790" s="37"/>
      <c r="BW790" s="37"/>
      <c r="BX790" s="37"/>
      <c r="BY790" s="37"/>
      <c r="BZ790" s="37"/>
      <c r="CA790" s="37"/>
      <c r="CB790" s="37"/>
      <c r="CC790" s="37"/>
      <c r="CD790" s="37"/>
      <c r="CE790" s="37"/>
      <c r="CF790" s="37"/>
      <c r="CG790" s="37"/>
      <c r="CH790" s="37"/>
      <c r="CI790" s="37"/>
      <c r="CJ790" s="37"/>
      <c r="CK790" s="37"/>
      <c r="CL790" s="37"/>
      <c r="CM790" s="37"/>
      <c r="CN790" s="37"/>
      <c r="CO790" s="37"/>
      <c r="CP790" s="37"/>
      <c r="CQ790" s="37"/>
      <c r="CR790" s="37"/>
      <c r="CS790" s="37"/>
      <c r="CT790" s="37"/>
      <c r="CU790" s="37"/>
      <c r="CV790" s="37"/>
      <c r="CW790" s="37"/>
      <c r="CX790" s="37"/>
      <c r="CY790" s="37"/>
      <c r="CZ790" s="37"/>
      <c r="DA790" s="37"/>
      <c r="DB790" s="37"/>
    </row>
    <row r="791" spans="23:106" ht="12.75" customHeight="1" x14ac:dyDescent="0.25"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  <c r="BM791" s="37"/>
      <c r="BN791" s="37"/>
      <c r="BO791" s="37"/>
      <c r="BP791" s="37"/>
      <c r="BQ791" s="37"/>
      <c r="BR791" s="37"/>
      <c r="BS791" s="37"/>
      <c r="BT791" s="37"/>
      <c r="BU791" s="37"/>
      <c r="BV791" s="37"/>
      <c r="BW791" s="37"/>
      <c r="BX791" s="37"/>
      <c r="BY791" s="37"/>
      <c r="BZ791" s="37"/>
      <c r="CA791" s="37"/>
      <c r="CB791" s="37"/>
      <c r="CC791" s="37"/>
      <c r="CD791" s="37"/>
      <c r="CE791" s="37"/>
      <c r="CF791" s="37"/>
      <c r="CG791" s="37"/>
      <c r="CH791" s="37"/>
      <c r="CI791" s="37"/>
      <c r="CJ791" s="37"/>
      <c r="CK791" s="37"/>
      <c r="CL791" s="37"/>
      <c r="CM791" s="37"/>
      <c r="CN791" s="37"/>
      <c r="CO791" s="37"/>
      <c r="CP791" s="37"/>
      <c r="CQ791" s="37"/>
      <c r="CR791" s="37"/>
      <c r="CS791" s="37"/>
      <c r="CT791" s="37"/>
      <c r="CU791" s="37"/>
      <c r="CV791" s="37"/>
      <c r="CW791" s="37"/>
      <c r="CX791" s="37"/>
      <c r="CY791" s="37"/>
      <c r="CZ791" s="37"/>
      <c r="DA791" s="37"/>
      <c r="DB791" s="37"/>
    </row>
    <row r="792" spans="23:106" ht="12.75" customHeight="1" x14ac:dyDescent="0.25"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  <c r="BM792" s="37"/>
      <c r="BN792" s="37"/>
      <c r="BO792" s="37"/>
      <c r="BP792" s="37"/>
      <c r="BQ792" s="37"/>
      <c r="BR792" s="37"/>
      <c r="BS792" s="37"/>
      <c r="BT792" s="37"/>
      <c r="BU792" s="37"/>
      <c r="BV792" s="37"/>
      <c r="BW792" s="37"/>
      <c r="BX792" s="37"/>
      <c r="BY792" s="37"/>
      <c r="BZ792" s="37"/>
      <c r="CA792" s="37"/>
      <c r="CB792" s="37"/>
      <c r="CC792" s="37"/>
      <c r="CD792" s="37"/>
      <c r="CE792" s="37"/>
      <c r="CF792" s="37"/>
      <c r="CG792" s="37"/>
      <c r="CH792" s="37"/>
      <c r="CI792" s="37"/>
      <c r="CJ792" s="37"/>
      <c r="CK792" s="37"/>
      <c r="CL792" s="37"/>
      <c r="CM792" s="37"/>
      <c r="CN792" s="37"/>
      <c r="CO792" s="37"/>
      <c r="CP792" s="37"/>
      <c r="CQ792" s="37"/>
      <c r="CR792" s="37"/>
      <c r="CS792" s="37"/>
      <c r="CT792" s="37"/>
      <c r="CU792" s="37"/>
      <c r="CV792" s="37"/>
      <c r="CW792" s="37"/>
      <c r="CX792" s="37"/>
      <c r="CY792" s="37"/>
      <c r="CZ792" s="37"/>
      <c r="DA792" s="37"/>
      <c r="DB792" s="37"/>
    </row>
    <row r="793" spans="23:106" ht="12.75" customHeight="1" x14ac:dyDescent="0.25"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  <c r="BI793" s="37"/>
      <c r="BJ793" s="37"/>
      <c r="BK793" s="37"/>
      <c r="BL793" s="37"/>
      <c r="BM793" s="37"/>
      <c r="BN793" s="37"/>
      <c r="BO793" s="37"/>
      <c r="BP793" s="37"/>
      <c r="BQ793" s="37"/>
      <c r="BR793" s="37"/>
      <c r="BS793" s="37"/>
      <c r="BT793" s="37"/>
      <c r="BU793" s="37"/>
      <c r="BV793" s="37"/>
      <c r="BW793" s="37"/>
      <c r="BX793" s="37"/>
      <c r="BY793" s="37"/>
      <c r="BZ793" s="37"/>
      <c r="CA793" s="37"/>
      <c r="CB793" s="37"/>
      <c r="CC793" s="37"/>
      <c r="CD793" s="37"/>
      <c r="CE793" s="37"/>
      <c r="CF793" s="37"/>
      <c r="CG793" s="37"/>
      <c r="CH793" s="37"/>
      <c r="CI793" s="37"/>
      <c r="CJ793" s="37"/>
      <c r="CK793" s="37"/>
      <c r="CL793" s="37"/>
      <c r="CM793" s="37"/>
      <c r="CN793" s="37"/>
      <c r="CO793" s="37"/>
      <c r="CP793" s="37"/>
      <c r="CQ793" s="37"/>
      <c r="CR793" s="37"/>
      <c r="CS793" s="37"/>
      <c r="CT793" s="37"/>
      <c r="CU793" s="37"/>
      <c r="CV793" s="37"/>
      <c r="CW793" s="37"/>
      <c r="CX793" s="37"/>
      <c r="CY793" s="37"/>
      <c r="CZ793" s="37"/>
      <c r="DA793" s="37"/>
      <c r="DB793" s="37"/>
    </row>
    <row r="794" spans="23:106" ht="12.75" customHeight="1" x14ac:dyDescent="0.25"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  <c r="BI794" s="37"/>
      <c r="BJ794" s="37"/>
      <c r="BK794" s="37"/>
      <c r="BL794" s="37"/>
      <c r="BM794" s="37"/>
      <c r="BN794" s="37"/>
      <c r="BO794" s="37"/>
      <c r="BP794" s="37"/>
      <c r="BQ794" s="37"/>
      <c r="BR794" s="37"/>
      <c r="BS794" s="37"/>
      <c r="BT794" s="37"/>
      <c r="BU794" s="37"/>
      <c r="BV794" s="37"/>
      <c r="BW794" s="37"/>
      <c r="BX794" s="37"/>
      <c r="BY794" s="37"/>
      <c r="BZ794" s="37"/>
      <c r="CA794" s="37"/>
      <c r="CB794" s="37"/>
      <c r="CC794" s="37"/>
      <c r="CD794" s="37"/>
      <c r="CE794" s="37"/>
      <c r="CF794" s="37"/>
      <c r="CG794" s="37"/>
      <c r="CH794" s="37"/>
      <c r="CI794" s="37"/>
      <c r="CJ794" s="37"/>
      <c r="CK794" s="37"/>
      <c r="CL794" s="37"/>
      <c r="CM794" s="37"/>
      <c r="CN794" s="37"/>
      <c r="CO794" s="37"/>
      <c r="CP794" s="37"/>
      <c r="CQ794" s="37"/>
      <c r="CR794" s="37"/>
      <c r="CS794" s="37"/>
      <c r="CT794" s="37"/>
      <c r="CU794" s="37"/>
      <c r="CV794" s="37"/>
      <c r="CW794" s="37"/>
      <c r="CX794" s="37"/>
      <c r="CY794" s="37"/>
      <c r="CZ794" s="37"/>
      <c r="DA794" s="37"/>
      <c r="DB794" s="37"/>
    </row>
    <row r="795" spans="23:106" ht="12.75" customHeight="1" x14ac:dyDescent="0.25"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  <c r="BM795" s="37"/>
      <c r="BN795" s="37"/>
      <c r="BO795" s="37"/>
      <c r="BP795" s="37"/>
      <c r="BQ795" s="37"/>
      <c r="BR795" s="37"/>
      <c r="BS795" s="37"/>
      <c r="BT795" s="37"/>
      <c r="BU795" s="37"/>
      <c r="BV795" s="37"/>
      <c r="BW795" s="37"/>
      <c r="BX795" s="37"/>
      <c r="BY795" s="37"/>
      <c r="BZ795" s="37"/>
      <c r="CA795" s="37"/>
      <c r="CB795" s="37"/>
      <c r="CC795" s="37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37"/>
      <c r="CO795" s="37"/>
      <c r="CP795" s="37"/>
      <c r="CQ795" s="37"/>
      <c r="CR795" s="37"/>
      <c r="CS795" s="37"/>
      <c r="CT795" s="37"/>
      <c r="CU795" s="37"/>
      <c r="CV795" s="37"/>
      <c r="CW795" s="37"/>
      <c r="CX795" s="37"/>
      <c r="CY795" s="37"/>
      <c r="CZ795" s="37"/>
      <c r="DA795" s="37"/>
      <c r="DB795" s="37"/>
    </row>
    <row r="796" spans="23:106" ht="12.75" customHeight="1" x14ac:dyDescent="0.25"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  <c r="BM796" s="37"/>
      <c r="BN796" s="37"/>
      <c r="BO796" s="37"/>
      <c r="BP796" s="37"/>
      <c r="BQ796" s="37"/>
      <c r="BR796" s="37"/>
      <c r="BS796" s="37"/>
      <c r="BT796" s="37"/>
      <c r="BU796" s="37"/>
      <c r="BV796" s="37"/>
      <c r="BW796" s="37"/>
      <c r="BX796" s="37"/>
      <c r="BY796" s="37"/>
      <c r="BZ796" s="37"/>
      <c r="CA796" s="37"/>
      <c r="CB796" s="37"/>
      <c r="CC796" s="37"/>
      <c r="CD796" s="37"/>
      <c r="CE796" s="37"/>
      <c r="CF796" s="37"/>
      <c r="CG796" s="37"/>
      <c r="CH796" s="37"/>
      <c r="CI796" s="37"/>
      <c r="CJ796" s="37"/>
      <c r="CK796" s="37"/>
      <c r="CL796" s="37"/>
      <c r="CM796" s="37"/>
      <c r="CN796" s="37"/>
      <c r="CO796" s="37"/>
      <c r="CP796" s="37"/>
      <c r="CQ796" s="37"/>
      <c r="CR796" s="37"/>
      <c r="CS796" s="37"/>
      <c r="CT796" s="37"/>
      <c r="CU796" s="37"/>
      <c r="CV796" s="37"/>
      <c r="CW796" s="37"/>
      <c r="CX796" s="37"/>
      <c r="CY796" s="37"/>
      <c r="CZ796" s="37"/>
      <c r="DA796" s="37"/>
      <c r="DB796" s="37"/>
    </row>
    <row r="797" spans="23:106" ht="12.75" customHeight="1" x14ac:dyDescent="0.25"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  <c r="BI797" s="37"/>
      <c r="BJ797" s="37"/>
      <c r="BK797" s="37"/>
      <c r="BL797" s="37"/>
      <c r="BM797" s="37"/>
      <c r="BN797" s="37"/>
      <c r="BO797" s="37"/>
      <c r="BP797" s="37"/>
      <c r="BQ797" s="37"/>
      <c r="BR797" s="37"/>
      <c r="BS797" s="37"/>
      <c r="BT797" s="37"/>
      <c r="BU797" s="37"/>
      <c r="BV797" s="37"/>
      <c r="BW797" s="37"/>
      <c r="BX797" s="37"/>
      <c r="BY797" s="37"/>
      <c r="BZ797" s="37"/>
      <c r="CA797" s="37"/>
      <c r="CB797" s="37"/>
      <c r="CC797" s="37"/>
      <c r="CD797" s="37"/>
      <c r="CE797" s="37"/>
      <c r="CF797" s="37"/>
      <c r="CG797" s="37"/>
      <c r="CH797" s="37"/>
      <c r="CI797" s="37"/>
      <c r="CJ797" s="37"/>
      <c r="CK797" s="37"/>
      <c r="CL797" s="37"/>
      <c r="CM797" s="37"/>
      <c r="CN797" s="37"/>
      <c r="CO797" s="37"/>
      <c r="CP797" s="37"/>
      <c r="CQ797" s="37"/>
      <c r="CR797" s="37"/>
      <c r="CS797" s="37"/>
      <c r="CT797" s="37"/>
      <c r="CU797" s="37"/>
      <c r="CV797" s="37"/>
      <c r="CW797" s="37"/>
      <c r="CX797" s="37"/>
      <c r="CY797" s="37"/>
      <c r="CZ797" s="37"/>
      <c r="DA797" s="37"/>
      <c r="DB797" s="37"/>
    </row>
    <row r="798" spans="23:106" ht="12.75" customHeight="1" x14ac:dyDescent="0.25"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  <c r="BI798" s="37"/>
      <c r="BJ798" s="37"/>
      <c r="BK798" s="37"/>
      <c r="BL798" s="37"/>
      <c r="BM798" s="37"/>
      <c r="BN798" s="37"/>
      <c r="BO798" s="37"/>
      <c r="BP798" s="37"/>
      <c r="BQ798" s="37"/>
      <c r="BR798" s="37"/>
      <c r="BS798" s="37"/>
      <c r="BT798" s="37"/>
      <c r="BU798" s="37"/>
      <c r="BV798" s="37"/>
      <c r="BW798" s="37"/>
      <c r="BX798" s="37"/>
      <c r="BY798" s="37"/>
      <c r="BZ798" s="37"/>
      <c r="CA798" s="37"/>
      <c r="CB798" s="37"/>
      <c r="CC798" s="37"/>
      <c r="CD798" s="37"/>
      <c r="CE798" s="37"/>
      <c r="CF798" s="37"/>
      <c r="CG798" s="37"/>
      <c r="CH798" s="37"/>
      <c r="CI798" s="37"/>
      <c r="CJ798" s="37"/>
      <c r="CK798" s="37"/>
      <c r="CL798" s="37"/>
      <c r="CM798" s="37"/>
      <c r="CN798" s="37"/>
      <c r="CO798" s="37"/>
      <c r="CP798" s="37"/>
      <c r="CQ798" s="37"/>
      <c r="CR798" s="37"/>
      <c r="CS798" s="37"/>
      <c r="CT798" s="37"/>
      <c r="CU798" s="37"/>
      <c r="CV798" s="37"/>
      <c r="CW798" s="37"/>
      <c r="CX798" s="37"/>
      <c r="CY798" s="37"/>
      <c r="CZ798" s="37"/>
      <c r="DA798" s="37"/>
      <c r="DB798" s="37"/>
    </row>
    <row r="799" spans="23:106" ht="12.75" customHeight="1" x14ac:dyDescent="0.25"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  <c r="BI799" s="37"/>
      <c r="BJ799" s="37"/>
      <c r="BK799" s="37"/>
      <c r="BL799" s="37"/>
      <c r="BM799" s="37"/>
      <c r="BN799" s="37"/>
      <c r="BO799" s="37"/>
      <c r="BP799" s="37"/>
      <c r="BQ799" s="37"/>
      <c r="BR799" s="37"/>
      <c r="BS799" s="37"/>
      <c r="BT799" s="37"/>
      <c r="BU799" s="37"/>
      <c r="BV799" s="37"/>
      <c r="BW799" s="37"/>
      <c r="BX799" s="37"/>
      <c r="BY799" s="37"/>
      <c r="BZ799" s="37"/>
      <c r="CA799" s="37"/>
      <c r="CB799" s="37"/>
      <c r="CC799" s="37"/>
      <c r="CD799" s="37"/>
      <c r="CE799" s="37"/>
      <c r="CF799" s="37"/>
      <c r="CG799" s="37"/>
      <c r="CH799" s="37"/>
      <c r="CI799" s="37"/>
      <c r="CJ799" s="37"/>
      <c r="CK799" s="37"/>
      <c r="CL799" s="37"/>
      <c r="CM799" s="37"/>
      <c r="CN799" s="37"/>
      <c r="CO799" s="37"/>
      <c r="CP799" s="37"/>
      <c r="CQ799" s="37"/>
      <c r="CR799" s="37"/>
      <c r="CS799" s="37"/>
      <c r="CT799" s="37"/>
      <c r="CU799" s="37"/>
      <c r="CV799" s="37"/>
      <c r="CW799" s="37"/>
      <c r="CX799" s="37"/>
      <c r="CY799" s="37"/>
      <c r="CZ799" s="37"/>
      <c r="DA799" s="37"/>
      <c r="DB799" s="37"/>
    </row>
    <row r="800" spans="23:106" ht="12.75" customHeight="1" x14ac:dyDescent="0.25"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  <c r="BI800" s="37"/>
      <c r="BJ800" s="37"/>
      <c r="BK800" s="37"/>
      <c r="BL800" s="37"/>
      <c r="BM800" s="37"/>
      <c r="BN800" s="37"/>
      <c r="BO800" s="37"/>
      <c r="BP800" s="37"/>
      <c r="BQ800" s="37"/>
      <c r="BR800" s="37"/>
      <c r="BS800" s="37"/>
      <c r="BT800" s="37"/>
      <c r="BU800" s="37"/>
      <c r="BV800" s="37"/>
      <c r="BW800" s="37"/>
      <c r="BX800" s="37"/>
      <c r="BY800" s="37"/>
      <c r="BZ800" s="37"/>
      <c r="CA800" s="37"/>
      <c r="CB800" s="37"/>
      <c r="CC800" s="37"/>
      <c r="CD800" s="37"/>
      <c r="CE800" s="37"/>
      <c r="CF800" s="37"/>
      <c r="CG800" s="37"/>
      <c r="CH800" s="37"/>
      <c r="CI800" s="37"/>
      <c r="CJ800" s="37"/>
      <c r="CK800" s="37"/>
      <c r="CL800" s="37"/>
      <c r="CM800" s="37"/>
      <c r="CN800" s="37"/>
      <c r="CO800" s="37"/>
      <c r="CP800" s="37"/>
      <c r="CQ800" s="37"/>
      <c r="CR800" s="37"/>
      <c r="CS800" s="37"/>
      <c r="CT800" s="37"/>
      <c r="CU800" s="37"/>
      <c r="CV800" s="37"/>
      <c r="CW800" s="37"/>
      <c r="CX800" s="37"/>
      <c r="CY800" s="37"/>
      <c r="CZ800" s="37"/>
      <c r="DA800" s="37"/>
      <c r="DB800" s="37"/>
    </row>
    <row r="801" spans="23:106" ht="12.75" customHeight="1" x14ac:dyDescent="0.25"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  <c r="BM801" s="37"/>
      <c r="BN801" s="37"/>
      <c r="BO801" s="37"/>
      <c r="BP801" s="37"/>
      <c r="BQ801" s="37"/>
      <c r="BR801" s="37"/>
      <c r="BS801" s="37"/>
      <c r="BT801" s="37"/>
      <c r="BU801" s="37"/>
      <c r="BV801" s="37"/>
      <c r="BW801" s="37"/>
      <c r="BX801" s="37"/>
      <c r="BY801" s="37"/>
      <c r="BZ801" s="37"/>
      <c r="CA801" s="37"/>
      <c r="CB801" s="37"/>
      <c r="CC801" s="37"/>
      <c r="CD801" s="37"/>
      <c r="CE801" s="37"/>
      <c r="CF801" s="37"/>
      <c r="CG801" s="37"/>
      <c r="CH801" s="37"/>
      <c r="CI801" s="37"/>
      <c r="CJ801" s="37"/>
      <c r="CK801" s="37"/>
      <c r="CL801" s="37"/>
      <c r="CM801" s="37"/>
      <c r="CN801" s="37"/>
      <c r="CO801" s="37"/>
      <c r="CP801" s="37"/>
      <c r="CQ801" s="37"/>
      <c r="CR801" s="37"/>
      <c r="CS801" s="37"/>
      <c r="CT801" s="37"/>
      <c r="CU801" s="37"/>
      <c r="CV801" s="37"/>
      <c r="CW801" s="37"/>
      <c r="CX801" s="37"/>
      <c r="CY801" s="37"/>
      <c r="CZ801" s="37"/>
      <c r="DA801" s="37"/>
      <c r="DB801" s="37"/>
    </row>
    <row r="802" spans="23:106" ht="12.75" customHeight="1" x14ac:dyDescent="0.25"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  <c r="BM802" s="37"/>
      <c r="BN802" s="37"/>
      <c r="BO802" s="37"/>
      <c r="BP802" s="37"/>
      <c r="BQ802" s="37"/>
      <c r="BR802" s="37"/>
      <c r="BS802" s="37"/>
      <c r="BT802" s="37"/>
      <c r="BU802" s="37"/>
      <c r="BV802" s="37"/>
      <c r="BW802" s="37"/>
      <c r="BX802" s="37"/>
      <c r="BY802" s="37"/>
      <c r="BZ802" s="37"/>
      <c r="CA802" s="37"/>
      <c r="CB802" s="37"/>
      <c r="CC802" s="37"/>
      <c r="CD802" s="37"/>
      <c r="CE802" s="37"/>
      <c r="CF802" s="37"/>
      <c r="CG802" s="37"/>
      <c r="CH802" s="37"/>
      <c r="CI802" s="37"/>
      <c r="CJ802" s="37"/>
      <c r="CK802" s="37"/>
      <c r="CL802" s="37"/>
      <c r="CM802" s="37"/>
      <c r="CN802" s="37"/>
      <c r="CO802" s="37"/>
      <c r="CP802" s="37"/>
      <c r="CQ802" s="37"/>
      <c r="CR802" s="37"/>
      <c r="CS802" s="37"/>
      <c r="CT802" s="37"/>
      <c r="CU802" s="37"/>
      <c r="CV802" s="37"/>
      <c r="CW802" s="37"/>
      <c r="CX802" s="37"/>
      <c r="CY802" s="37"/>
      <c r="CZ802" s="37"/>
      <c r="DA802" s="37"/>
      <c r="DB802" s="37"/>
    </row>
    <row r="803" spans="23:106" ht="12.75" customHeight="1" x14ac:dyDescent="0.25"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  <c r="BI803" s="37"/>
      <c r="BJ803" s="37"/>
      <c r="BK803" s="37"/>
      <c r="BL803" s="37"/>
      <c r="BM803" s="37"/>
      <c r="BN803" s="37"/>
      <c r="BO803" s="37"/>
      <c r="BP803" s="37"/>
      <c r="BQ803" s="37"/>
      <c r="BR803" s="37"/>
      <c r="BS803" s="37"/>
      <c r="BT803" s="37"/>
      <c r="BU803" s="37"/>
      <c r="BV803" s="37"/>
      <c r="BW803" s="37"/>
      <c r="BX803" s="37"/>
      <c r="BY803" s="37"/>
      <c r="BZ803" s="37"/>
      <c r="CA803" s="37"/>
      <c r="CB803" s="37"/>
      <c r="CC803" s="37"/>
      <c r="CD803" s="37"/>
      <c r="CE803" s="37"/>
      <c r="CF803" s="37"/>
      <c r="CG803" s="37"/>
      <c r="CH803" s="37"/>
      <c r="CI803" s="37"/>
      <c r="CJ803" s="37"/>
      <c r="CK803" s="37"/>
      <c r="CL803" s="37"/>
      <c r="CM803" s="37"/>
      <c r="CN803" s="37"/>
      <c r="CO803" s="37"/>
      <c r="CP803" s="37"/>
      <c r="CQ803" s="37"/>
      <c r="CR803" s="37"/>
      <c r="CS803" s="37"/>
      <c r="CT803" s="37"/>
      <c r="CU803" s="37"/>
      <c r="CV803" s="37"/>
      <c r="CW803" s="37"/>
      <c r="CX803" s="37"/>
      <c r="CY803" s="37"/>
      <c r="CZ803" s="37"/>
      <c r="DA803" s="37"/>
      <c r="DB803" s="37"/>
    </row>
    <row r="804" spans="23:106" ht="12.75" customHeight="1" x14ac:dyDescent="0.25"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  <c r="BI804" s="37"/>
      <c r="BJ804" s="37"/>
      <c r="BK804" s="37"/>
      <c r="BL804" s="37"/>
      <c r="BM804" s="37"/>
      <c r="BN804" s="37"/>
      <c r="BO804" s="37"/>
      <c r="BP804" s="37"/>
      <c r="BQ804" s="37"/>
      <c r="BR804" s="37"/>
      <c r="BS804" s="37"/>
      <c r="BT804" s="37"/>
      <c r="BU804" s="37"/>
      <c r="BV804" s="37"/>
      <c r="BW804" s="37"/>
      <c r="BX804" s="37"/>
      <c r="BY804" s="37"/>
      <c r="BZ804" s="37"/>
      <c r="CA804" s="37"/>
      <c r="CB804" s="37"/>
      <c r="CC804" s="37"/>
      <c r="CD804" s="37"/>
      <c r="CE804" s="37"/>
      <c r="CF804" s="37"/>
      <c r="CG804" s="37"/>
      <c r="CH804" s="37"/>
      <c r="CI804" s="37"/>
      <c r="CJ804" s="37"/>
      <c r="CK804" s="37"/>
      <c r="CL804" s="37"/>
      <c r="CM804" s="37"/>
      <c r="CN804" s="37"/>
      <c r="CO804" s="37"/>
      <c r="CP804" s="37"/>
      <c r="CQ804" s="37"/>
      <c r="CR804" s="37"/>
      <c r="CS804" s="37"/>
      <c r="CT804" s="37"/>
      <c r="CU804" s="37"/>
      <c r="CV804" s="37"/>
      <c r="CW804" s="37"/>
      <c r="CX804" s="37"/>
      <c r="CY804" s="37"/>
      <c r="CZ804" s="37"/>
      <c r="DA804" s="37"/>
      <c r="DB804" s="37"/>
    </row>
    <row r="805" spans="23:106" ht="12.75" customHeight="1" x14ac:dyDescent="0.25"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  <c r="BM805" s="37"/>
      <c r="BN805" s="37"/>
      <c r="BO805" s="37"/>
      <c r="BP805" s="37"/>
      <c r="BQ805" s="37"/>
      <c r="BR805" s="37"/>
      <c r="BS805" s="37"/>
      <c r="BT805" s="37"/>
      <c r="BU805" s="37"/>
      <c r="BV805" s="37"/>
      <c r="BW805" s="37"/>
      <c r="BX805" s="37"/>
      <c r="BY805" s="37"/>
      <c r="BZ805" s="37"/>
      <c r="CA805" s="37"/>
      <c r="CB805" s="37"/>
      <c r="CC805" s="37"/>
      <c r="CD805" s="37"/>
      <c r="CE805" s="37"/>
      <c r="CF805" s="37"/>
      <c r="CG805" s="37"/>
      <c r="CH805" s="37"/>
      <c r="CI805" s="37"/>
      <c r="CJ805" s="37"/>
      <c r="CK805" s="37"/>
      <c r="CL805" s="37"/>
      <c r="CM805" s="37"/>
      <c r="CN805" s="37"/>
      <c r="CO805" s="37"/>
      <c r="CP805" s="37"/>
      <c r="CQ805" s="37"/>
      <c r="CR805" s="37"/>
      <c r="CS805" s="37"/>
      <c r="CT805" s="37"/>
      <c r="CU805" s="37"/>
      <c r="CV805" s="37"/>
      <c r="CW805" s="37"/>
      <c r="CX805" s="37"/>
      <c r="CY805" s="37"/>
      <c r="CZ805" s="37"/>
      <c r="DA805" s="37"/>
      <c r="DB805" s="37"/>
    </row>
    <row r="806" spans="23:106" ht="12.75" customHeight="1" x14ac:dyDescent="0.25"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  <c r="BM806" s="37"/>
      <c r="BN806" s="37"/>
      <c r="BO806" s="37"/>
      <c r="BP806" s="37"/>
      <c r="BQ806" s="37"/>
      <c r="BR806" s="37"/>
      <c r="BS806" s="37"/>
      <c r="BT806" s="37"/>
      <c r="BU806" s="37"/>
      <c r="BV806" s="37"/>
      <c r="BW806" s="37"/>
      <c r="BX806" s="37"/>
      <c r="BY806" s="37"/>
      <c r="BZ806" s="37"/>
      <c r="CA806" s="37"/>
      <c r="CB806" s="37"/>
      <c r="CC806" s="37"/>
      <c r="CD806" s="37"/>
      <c r="CE806" s="37"/>
      <c r="CF806" s="37"/>
      <c r="CG806" s="37"/>
      <c r="CH806" s="37"/>
      <c r="CI806" s="37"/>
      <c r="CJ806" s="37"/>
      <c r="CK806" s="37"/>
      <c r="CL806" s="37"/>
      <c r="CM806" s="37"/>
      <c r="CN806" s="37"/>
      <c r="CO806" s="37"/>
      <c r="CP806" s="37"/>
      <c r="CQ806" s="37"/>
      <c r="CR806" s="37"/>
      <c r="CS806" s="37"/>
      <c r="CT806" s="37"/>
      <c r="CU806" s="37"/>
      <c r="CV806" s="37"/>
      <c r="CW806" s="37"/>
      <c r="CX806" s="37"/>
      <c r="CY806" s="37"/>
      <c r="CZ806" s="37"/>
      <c r="DA806" s="37"/>
      <c r="DB806" s="37"/>
    </row>
    <row r="807" spans="23:106" ht="12.75" customHeight="1" x14ac:dyDescent="0.25"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  <c r="BI807" s="37"/>
      <c r="BJ807" s="37"/>
      <c r="BK807" s="37"/>
      <c r="BL807" s="37"/>
      <c r="BM807" s="37"/>
      <c r="BN807" s="37"/>
      <c r="BO807" s="37"/>
      <c r="BP807" s="37"/>
      <c r="BQ807" s="37"/>
      <c r="BR807" s="37"/>
      <c r="BS807" s="37"/>
      <c r="BT807" s="37"/>
      <c r="BU807" s="37"/>
      <c r="BV807" s="37"/>
      <c r="BW807" s="37"/>
      <c r="BX807" s="37"/>
      <c r="BY807" s="37"/>
      <c r="BZ807" s="37"/>
      <c r="CA807" s="37"/>
      <c r="CB807" s="37"/>
      <c r="CC807" s="37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37"/>
      <c r="CO807" s="37"/>
      <c r="CP807" s="37"/>
      <c r="CQ807" s="37"/>
      <c r="CR807" s="37"/>
      <c r="CS807" s="37"/>
      <c r="CT807" s="37"/>
      <c r="CU807" s="37"/>
      <c r="CV807" s="37"/>
      <c r="CW807" s="37"/>
      <c r="CX807" s="37"/>
      <c r="CY807" s="37"/>
      <c r="CZ807" s="37"/>
      <c r="DA807" s="37"/>
      <c r="DB807" s="37"/>
    </row>
    <row r="808" spans="23:106" ht="12.75" customHeight="1" x14ac:dyDescent="0.25"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  <c r="BI808" s="37"/>
      <c r="BJ808" s="37"/>
      <c r="BK808" s="37"/>
      <c r="BL808" s="37"/>
      <c r="BM808" s="37"/>
      <c r="BN808" s="37"/>
      <c r="BO808" s="37"/>
      <c r="BP808" s="37"/>
      <c r="BQ808" s="37"/>
      <c r="BR808" s="37"/>
      <c r="BS808" s="37"/>
      <c r="BT808" s="37"/>
      <c r="BU808" s="37"/>
      <c r="BV808" s="37"/>
      <c r="BW808" s="37"/>
      <c r="BX808" s="37"/>
      <c r="BY808" s="37"/>
      <c r="BZ808" s="37"/>
      <c r="CA808" s="37"/>
      <c r="CB808" s="37"/>
      <c r="CC808" s="37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37"/>
      <c r="CO808" s="37"/>
      <c r="CP808" s="37"/>
      <c r="CQ808" s="37"/>
      <c r="CR808" s="37"/>
      <c r="CS808" s="37"/>
      <c r="CT808" s="37"/>
      <c r="CU808" s="37"/>
      <c r="CV808" s="37"/>
      <c r="CW808" s="37"/>
      <c r="CX808" s="37"/>
      <c r="CY808" s="37"/>
      <c r="CZ808" s="37"/>
      <c r="DA808" s="37"/>
      <c r="DB808" s="37"/>
    </row>
    <row r="809" spans="23:106" ht="12.75" customHeight="1" x14ac:dyDescent="0.25"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  <c r="BI809" s="37"/>
      <c r="BJ809" s="37"/>
      <c r="BK809" s="37"/>
      <c r="BL809" s="37"/>
      <c r="BM809" s="37"/>
      <c r="BN809" s="37"/>
      <c r="BO809" s="37"/>
      <c r="BP809" s="37"/>
      <c r="BQ809" s="37"/>
      <c r="BR809" s="37"/>
      <c r="BS809" s="37"/>
      <c r="BT809" s="37"/>
      <c r="BU809" s="37"/>
      <c r="BV809" s="37"/>
      <c r="BW809" s="37"/>
      <c r="BX809" s="37"/>
      <c r="BY809" s="37"/>
      <c r="BZ809" s="37"/>
      <c r="CA809" s="37"/>
      <c r="CB809" s="37"/>
      <c r="CC809" s="37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37"/>
      <c r="CO809" s="37"/>
      <c r="CP809" s="37"/>
      <c r="CQ809" s="37"/>
      <c r="CR809" s="37"/>
      <c r="CS809" s="37"/>
      <c r="CT809" s="37"/>
      <c r="CU809" s="37"/>
      <c r="CV809" s="37"/>
      <c r="CW809" s="37"/>
      <c r="CX809" s="37"/>
      <c r="CY809" s="37"/>
      <c r="CZ809" s="37"/>
      <c r="DA809" s="37"/>
      <c r="DB809" s="37"/>
    </row>
    <row r="810" spans="23:106" ht="12.75" customHeight="1" x14ac:dyDescent="0.25"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  <c r="BI810" s="37"/>
      <c r="BJ810" s="37"/>
      <c r="BK810" s="37"/>
      <c r="BL810" s="37"/>
      <c r="BM810" s="37"/>
      <c r="BN810" s="37"/>
      <c r="BO810" s="37"/>
      <c r="BP810" s="37"/>
      <c r="BQ810" s="37"/>
      <c r="BR810" s="37"/>
      <c r="BS810" s="37"/>
      <c r="BT810" s="37"/>
      <c r="BU810" s="37"/>
      <c r="BV810" s="37"/>
      <c r="BW810" s="37"/>
      <c r="BX810" s="37"/>
      <c r="BY810" s="37"/>
      <c r="BZ810" s="37"/>
      <c r="CA810" s="37"/>
      <c r="CB810" s="37"/>
      <c r="CC810" s="37"/>
      <c r="CD810" s="37"/>
      <c r="CE810" s="37"/>
      <c r="CF810" s="37"/>
      <c r="CG810" s="37"/>
      <c r="CH810" s="37"/>
      <c r="CI810" s="37"/>
      <c r="CJ810" s="37"/>
      <c r="CK810" s="37"/>
      <c r="CL810" s="37"/>
      <c r="CM810" s="37"/>
      <c r="CN810" s="37"/>
      <c r="CO810" s="37"/>
      <c r="CP810" s="37"/>
      <c r="CQ810" s="37"/>
      <c r="CR810" s="37"/>
      <c r="CS810" s="37"/>
      <c r="CT810" s="37"/>
      <c r="CU810" s="37"/>
      <c r="CV810" s="37"/>
      <c r="CW810" s="37"/>
      <c r="CX810" s="37"/>
      <c r="CY810" s="37"/>
      <c r="CZ810" s="37"/>
      <c r="DA810" s="37"/>
      <c r="DB810" s="37"/>
    </row>
    <row r="811" spans="23:106" ht="12.75" customHeight="1" x14ac:dyDescent="0.25"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  <c r="BM811" s="37"/>
      <c r="BN811" s="37"/>
      <c r="BO811" s="37"/>
      <c r="BP811" s="37"/>
      <c r="BQ811" s="37"/>
      <c r="BR811" s="37"/>
      <c r="BS811" s="37"/>
      <c r="BT811" s="37"/>
      <c r="BU811" s="37"/>
      <c r="BV811" s="37"/>
      <c r="BW811" s="37"/>
      <c r="BX811" s="37"/>
      <c r="BY811" s="37"/>
      <c r="BZ811" s="37"/>
      <c r="CA811" s="37"/>
      <c r="CB811" s="37"/>
      <c r="CC811" s="37"/>
      <c r="CD811" s="37"/>
      <c r="CE811" s="37"/>
      <c r="CF811" s="37"/>
      <c r="CG811" s="37"/>
      <c r="CH811" s="37"/>
      <c r="CI811" s="37"/>
      <c r="CJ811" s="37"/>
      <c r="CK811" s="37"/>
      <c r="CL811" s="37"/>
      <c r="CM811" s="37"/>
      <c r="CN811" s="37"/>
      <c r="CO811" s="37"/>
      <c r="CP811" s="37"/>
      <c r="CQ811" s="37"/>
      <c r="CR811" s="37"/>
      <c r="CS811" s="37"/>
      <c r="CT811" s="37"/>
      <c r="CU811" s="37"/>
      <c r="CV811" s="37"/>
      <c r="CW811" s="37"/>
      <c r="CX811" s="37"/>
      <c r="CY811" s="37"/>
      <c r="CZ811" s="37"/>
      <c r="DA811" s="37"/>
      <c r="DB811" s="37"/>
    </row>
    <row r="812" spans="23:106" ht="12.75" customHeight="1" x14ac:dyDescent="0.25"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  <c r="BI812" s="37"/>
      <c r="BJ812" s="37"/>
      <c r="BK812" s="37"/>
      <c r="BL812" s="37"/>
      <c r="BM812" s="37"/>
      <c r="BN812" s="37"/>
      <c r="BO812" s="37"/>
      <c r="BP812" s="37"/>
      <c r="BQ812" s="37"/>
      <c r="BR812" s="37"/>
      <c r="BS812" s="37"/>
      <c r="BT812" s="37"/>
      <c r="BU812" s="37"/>
      <c r="BV812" s="37"/>
      <c r="BW812" s="37"/>
      <c r="BX812" s="37"/>
      <c r="BY812" s="37"/>
      <c r="BZ812" s="37"/>
      <c r="CA812" s="37"/>
      <c r="CB812" s="37"/>
      <c r="CC812" s="37"/>
      <c r="CD812" s="37"/>
      <c r="CE812" s="37"/>
      <c r="CF812" s="37"/>
      <c r="CG812" s="37"/>
      <c r="CH812" s="37"/>
      <c r="CI812" s="37"/>
      <c r="CJ812" s="37"/>
      <c r="CK812" s="37"/>
      <c r="CL812" s="37"/>
      <c r="CM812" s="37"/>
      <c r="CN812" s="37"/>
      <c r="CO812" s="37"/>
      <c r="CP812" s="37"/>
      <c r="CQ812" s="37"/>
      <c r="CR812" s="37"/>
      <c r="CS812" s="37"/>
      <c r="CT812" s="37"/>
      <c r="CU812" s="37"/>
      <c r="CV812" s="37"/>
      <c r="CW812" s="37"/>
      <c r="CX812" s="37"/>
      <c r="CY812" s="37"/>
      <c r="CZ812" s="37"/>
      <c r="DA812" s="37"/>
      <c r="DB812" s="37"/>
    </row>
    <row r="813" spans="23:106" ht="12.75" customHeight="1" x14ac:dyDescent="0.25"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  <c r="BI813" s="37"/>
      <c r="BJ813" s="37"/>
      <c r="BK813" s="37"/>
      <c r="BL813" s="37"/>
      <c r="BM813" s="37"/>
      <c r="BN813" s="37"/>
      <c r="BO813" s="37"/>
      <c r="BP813" s="37"/>
      <c r="BQ813" s="37"/>
      <c r="BR813" s="37"/>
      <c r="BS813" s="37"/>
      <c r="BT813" s="37"/>
      <c r="BU813" s="37"/>
      <c r="BV813" s="37"/>
      <c r="BW813" s="37"/>
      <c r="BX813" s="37"/>
      <c r="BY813" s="37"/>
      <c r="BZ813" s="37"/>
      <c r="CA813" s="37"/>
      <c r="CB813" s="37"/>
      <c r="CC813" s="37"/>
      <c r="CD813" s="37"/>
      <c r="CE813" s="37"/>
      <c r="CF813" s="37"/>
      <c r="CG813" s="37"/>
      <c r="CH813" s="37"/>
      <c r="CI813" s="37"/>
      <c r="CJ813" s="37"/>
      <c r="CK813" s="37"/>
      <c r="CL813" s="37"/>
      <c r="CM813" s="37"/>
      <c r="CN813" s="37"/>
      <c r="CO813" s="37"/>
      <c r="CP813" s="37"/>
      <c r="CQ813" s="37"/>
      <c r="CR813" s="37"/>
      <c r="CS813" s="37"/>
      <c r="CT813" s="37"/>
      <c r="CU813" s="37"/>
      <c r="CV813" s="37"/>
      <c r="CW813" s="37"/>
      <c r="CX813" s="37"/>
      <c r="CY813" s="37"/>
      <c r="CZ813" s="37"/>
      <c r="DA813" s="37"/>
      <c r="DB813" s="37"/>
    </row>
    <row r="814" spans="23:106" ht="12.75" customHeight="1" x14ac:dyDescent="0.25"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  <c r="BI814" s="37"/>
      <c r="BJ814" s="37"/>
      <c r="BK814" s="37"/>
      <c r="BL814" s="37"/>
      <c r="BM814" s="37"/>
      <c r="BN814" s="37"/>
      <c r="BO814" s="37"/>
      <c r="BP814" s="37"/>
      <c r="BQ814" s="37"/>
      <c r="BR814" s="37"/>
      <c r="BS814" s="37"/>
      <c r="BT814" s="37"/>
      <c r="BU814" s="37"/>
      <c r="BV814" s="37"/>
      <c r="BW814" s="37"/>
      <c r="BX814" s="37"/>
      <c r="BY814" s="37"/>
      <c r="BZ814" s="37"/>
      <c r="CA814" s="37"/>
      <c r="CB814" s="37"/>
      <c r="CC814" s="37"/>
      <c r="CD814" s="37"/>
      <c r="CE814" s="37"/>
      <c r="CF814" s="37"/>
      <c r="CG814" s="37"/>
      <c r="CH814" s="37"/>
      <c r="CI814" s="37"/>
      <c r="CJ814" s="37"/>
      <c r="CK814" s="37"/>
      <c r="CL814" s="37"/>
      <c r="CM814" s="37"/>
      <c r="CN814" s="37"/>
      <c r="CO814" s="37"/>
      <c r="CP814" s="37"/>
      <c r="CQ814" s="37"/>
      <c r="CR814" s="37"/>
      <c r="CS814" s="37"/>
      <c r="CT814" s="37"/>
      <c r="CU814" s="37"/>
      <c r="CV814" s="37"/>
      <c r="CW814" s="37"/>
      <c r="CX814" s="37"/>
      <c r="CY814" s="37"/>
      <c r="CZ814" s="37"/>
      <c r="DA814" s="37"/>
      <c r="DB814" s="37"/>
    </row>
    <row r="815" spans="23:106" ht="12.75" customHeight="1" x14ac:dyDescent="0.25"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  <c r="BI815" s="37"/>
      <c r="BJ815" s="37"/>
      <c r="BK815" s="37"/>
      <c r="BL815" s="37"/>
      <c r="BM815" s="37"/>
      <c r="BN815" s="37"/>
      <c r="BO815" s="37"/>
      <c r="BP815" s="37"/>
      <c r="BQ815" s="37"/>
      <c r="BR815" s="37"/>
      <c r="BS815" s="37"/>
      <c r="BT815" s="37"/>
      <c r="BU815" s="37"/>
      <c r="BV815" s="37"/>
      <c r="BW815" s="37"/>
      <c r="BX815" s="37"/>
      <c r="BY815" s="37"/>
      <c r="BZ815" s="37"/>
      <c r="CA815" s="37"/>
      <c r="CB815" s="37"/>
      <c r="CC815" s="37"/>
      <c r="CD815" s="37"/>
      <c r="CE815" s="37"/>
      <c r="CF815" s="37"/>
      <c r="CG815" s="37"/>
      <c r="CH815" s="37"/>
      <c r="CI815" s="37"/>
      <c r="CJ815" s="37"/>
      <c r="CK815" s="37"/>
      <c r="CL815" s="37"/>
      <c r="CM815" s="37"/>
      <c r="CN815" s="37"/>
      <c r="CO815" s="37"/>
      <c r="CP815" s="37"/>
      <c r="CQ815" s="37"/>
      <c r="CR815" s="37"/>
      <c r="CS815" s="37"/>
      <c r="CT815" s="37"/>
      <c r="CU815" s="37"/>
      <c r="CV815" s="37"/>
      <c r="CW815" s="37"/>
      <c r="CX815" s="37"/>
      <c r="CY815" s="37"/>
      <c r="CZ815" s="37"/>
      <c r="DA815" s="37"/>
      <c r="DB815" s="37"/>
    </row>
    <row r="816" spans="23:106" ht="12.75" customHeight="1" x14ac:dyDescent="0.25"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  <c r="BM816" s="37"/>
      <c r="BN816" s="37"/>
      <c r="BO816" s="37"/>
      <c r="BP816" s="37"/>
      <c r="BQ816" s="37"/>
      <c r="BR816" s="37"/>
      <c r="BS816" s="37"/>
      <c r="BT816" s="37"/>
      <c r="BU816" s="37"/>
      <c r="BV816" s="37"/>
      <c r="BW816" s="37"/>
      <c r="BX816" s="37"/>
      <c r="BY816" s="37"/>
      <c r="BZ816" s="37"/>
      <c r="CA816" s="37"/>
      <c r="CB816" s="37"/>
      <c r="CC816" s="37"/>
      <c r="CD816" s="37"/>
      <c r="CE816" s="37"/>
      <c r="CF816" s="37"/>
      <c r="CG816" s="37"/>
      <c r="CH816" s="37"/>
      <c r="CI816" s="37"/>
      <c r="CJ816" s="37"/>
      <c r="CK816" s="37"/>
      <c r="CL816" s="37"/>
      <c r="CM816" s="37"/>
      <c r="CN816" s="37"/>
      <c r="CO816" s="37"/>
      <c r="CP816" s="37"/>
      <c r="CQ816" s="37"/>
      <c r="CR816" s="37"/>
      <c r="CS816" s="37"/>
      <c r="CT816" s="37"/>
      <c r="CU816" s="37"/>
      <c r="CV816" s="37"/>
      <c r="CW816" s="37"/>
      <c r="CX816" s="37"/>
      <c r="CY816" s="37"/>
      <c r="CZ816" s="37"/>
      <c r="DA816" s="37"/>
      <c r="DB816" s="37"/>
    </row>
    <row r="817" spans="23:106" ht="12.75" customHeight="1" x14ac:dyDescent="0.25"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  <c r="BI817" s="37"/>
      <c r="BJ817" s="37"/>
      <c r="BK817" s="37"/>
      <c r="BL817" s="37"/>
      <c r="BM817" s="37"/>
      <c r="BN817" s="37"/>
      <c r="BO817" s="37"/>
      <c r="BP817" s="37"/>
      <c r="BQ817" s="37"/>
      <c r="BR817" s="37"/>
      <c r="BS817" s="37"/>
      <c r="BT817" s="37"/>
      <c r="BU817" s="37"/>
      <c r="BV817" s="37"/>
      <c r="BW817" s="37"/>
      <c r="BX817" s="37"/>
      <c r="BY817" s="37"/>
      <c r="BZ817" s="37"/>
      <c r="CA817" s="37"/>
      <c r="CB817" s="37"/>
      <c r="CC817" s="37"/>
      <c r="CD817" s="37"/>
      <c r="CE817" s="37"/>
      <c r="CF817" s="37"/>
      <c r="CG817" s="37"/>
      <c r="CH817" s="37"/>
      <c r="CI817" s="37"/>
      <c r="CJ817" s="37"/>
      <c r="CK817" s="37"/>
      <c r="CL817" s="37"/>
      <c r="CM817" s="37"/>
      <c r="CN817" s="37"/>
      <c r="CO817" s="37"/>
      <c r="CP817" s="37"/>
      <c r="CQ817" s="37"/>
      <c r="CR817" s="37"/>
      <c r="CS817" s="37"/>
      <c r="CT817" s="37"/>
      <c r="CU817" s="37"/>
      <c r="CV817" s="37"/>
      <c r="CW817" s="37"/>
      <c r="CX817" s="37"/>
      <c r="CY817" s="37"/>
      <c r="CZ817" s="37"/>
      <c r="DA817" s="37"/>
      <c r="DB817" s="37"/>
    </row>
    <row r="818" spans="23:106" ht="12.75" customHeight="1" x14ac:dyDescent="0.25"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  <c r="BI818" s="37"/>
      <c r="BJ818" s="37"/>
      <c r="BK818" s="37"/>
      <c r="BL818" s="37"/>
      <c r="BM818" s="37"/>
      <c r="BN818" s="37"/>
      <c r="BO818" s="37"/>
      <c r="BP818" s="37"/>
      <c r="BQ818" s="37"/>
      <c r="BR818" s="37"/>
      <c r="BS818" s="37"/>
      <c r="BT818" s="37"/>
      <c r="BU818" s="37"/>
      <c r="BV818" s="37"/>
      <c r="BW818" s="37"/>
      <c r="BX818" s="37"/>
      <c r="BY818" s="37"/>
      <c r="BZ818" s="37"/>
      <c r="CA818" s="37"/>
      <c r="CB818" s="37"/>
      <c r="CC818" s="37"/>
      <c r="CD818" s="37"/>
      <c r="CE818" s="37"/>
      <c r="CF818" s="37"/>
      <c r="CG818" s="37"/>
      <c r="CH818" s="37"/>
      <c r="CI818" s="37"/>
      <c r="CJ818" s="37"/>
      <c r="CK818" s="37"/>
      <c r="CL818" s="37"/>
      <c r="CM818" s="37"/>
      <c r="CN818" s="37"/>
      <c r="CO818" s="37"/>
      <c r="CP818" s="37"/>
      <c r="CQ818" s="37"/>
      <c r="CR818" s="37"/>
      <c r="CS818" s="37"/>
      <c r="CT818" s="37"/>
      <c r="CU818" s="37"/>
      <c r="CV818" s="37"/>
      <c r="CW818" s="37"/>
      <c r="CX818" s="37"/>
      <c r="CY818" s="37"/>
      <c r="CZ818" s="37"/>
      <c r="DA818" s="37"/>
      <c r="DB818" s="37"/>
    </row>
    <row r="819" spans="23:106" ht="12.75" customHeight="1" x14ac:dyDescent="0.25"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  <c r="BI819" s="37"/>
      <c r="BJ819" s="37"/>
      <c r="BK819" s="37"/>
      <c r="BL819" s="37"/>
      <c r="BM819" s="37"/>
      <c r="BN819" s="37"/>
      <c r="BO819" s="37"/>
      <c r="BP819" s="37"/>
      <c r="BQ819" s="37"/>
      <c r="BR819" s="37"/>
      <c r="BS819" s="37"/>
      <c r="BT819" s="37"/>
      <c r="BU819" s="37"/>
      <c r="BV819" s="37"/>
      <c r="BW819" s="37"/>
      <c r="BX819" s="37"/>
      <c r="BY819" s="37"/>
      <c r="BZ819" s="37"/>
      <c r="CA819" s="37"/>
      <c r="CB819" s="37"/>
      <c r="CC819" s="37"/>
      <c r="CD819" s="37"/>
      <c r="CE819" s="37"/>
      <c r="CF819" s="37"/>
      <c r="CG819" s="37"/>
      <c r="CH819" s="37"/>
      <c r="CI819" s="37"/>
      <c r="CJ819" s="37"/>
      <c r="CK819" s="37"/>
      <c r="CL819" s="37"/>
      <c r="CM819" s="37"/>
      <c r="CN819" s="37"/>
      <c r="CO819" s="37"/>
      <c r="CP819" s="37"/>
      <c r="CQ819" s="37"/>
      <c r="CR819" s="37"/>
      <c r="CS819" s="37"/>
      <c r="CT819" s="37"/>
      <c r="CU819" s="37"/>
      <c r="CV819" s="37"/>
      <c r="CW819" s="37"/>
      <c r="CX819" s="37"/>
      <c r="CY819" s="37"/>
      <c r="CZ819" s="37"/>
      <c r="DA819" s="37"/>
      <c r="DB819" s="37"/>
    </row>
    <row r="820" spans="23:106" ht="12.75" customHeight="1" x14ac:dyDescent="0.25"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  <c r="BI820" s="37"/>
      <c r="BJ820" s="37"/>
      <c r="BK820" s="37"/>
      <c r="BL820" s="37"/>
      <c r="BM820" s="37"/>
      <c r="BN820" s="37"/>
      <c r="BO820" s="37"/>
      <c r="BP820" s="37"/>
      <c r="BQ820" s="37"/>
      <c r="BR820" s="37"/>
      <c r="BS820" s="37"/>
      <c r="BT820" s="37"/>
      <c r="BU820" s="37"/>
      <c r="BV820" s="37"/>
      <c r="BW820" s="37"/>
      <c r="BX820" s="37"/>
      <c r="BY820" s="37"/>
      <c r="BZ820" s="37"/>
      <c r="CA820" s="37"/>
      <c r="CB820" s="37"/>
      <c r="CC820" s="37"/>
      <c r="CD820" s="37"/>
      <c r="CE820" s="37"/>
      <c r="CF820" s="37"/>
      <c r="CG820" s="37"/>
      <c r="CH820" s="37"/>
      <c r="CI820" s="37"/>
      <c r="CJ820" s="37"/>
      <c r="CK820" s="37"/>
      <c r="CL820" s="37"/>
      <c r="CM820" s="37"/>
      <c r="CN820" s="37"/>
      <c r="CO820" s="37"/>
      <c r="CP820" s="37"/>
      <c r="CQ820" s="37"/>
      <c r="CR820" s="37"/>
      <c r="CS820" s="37"/>
      <c r="CT820" s="37"/>
      <c r="CU820" s="37"/>
      <c r="CV820" s="37"/>
      <c r="CW820" s="37"/>
      <c r="CX820" s="37"/>
      <c r="CY820" s="37"/>
      <c r="CZ820" s="37"/>
      <c r="DA820" s="37"/>
      <c r="DB820" s="37"/>
    </row>
    <row r="821" spans="23:106" ht="12.75" customHeight="1" x14ac:dyDescent="0.25"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  <c r="BM821" s="37"/>
      <c r="BN821" s="37"/>
      <c r="BO821" s="37"/>
      <c r="BP821" s="37"/>
      <c r="BQ821" s="37"/>
      <c r="BR821" s="37"/>
      <c r="BS821" s="37"/>
      <c r="BT821" s="37"/>
      <c r="BU821" s="37"/>
      <c r="BV821" s="37"/>
      <c r="BW821" s="37"/>
      <c r="BX821" s="37"/>
      <c r="BY821" s="37"/>
      <c r="BZ821" s="37"/>
      <c r="CA821" s="37"/>
      <c r="CB821" s="37"/>
      <c r="CC821" s="37"/>
      <c r="CD821" s="37"/>
      <c r="CE821" s="37"/>
      <c r="CF821" s="37"/>
      <c r="CG821" s="37"/>
      <c r="CH821" s="37"/>
      <c r="CI821" s="37"/>
      <c r="CJ821" s="37"/>
      <c r="CK821" s="37"/>
      <c r="CL821" s="37"/>
      <c r="CM821" s="37"/>
      <c r="CN821" s="37"/>
      <c r="CO821" s="37"/>
      <c r="CP821" s="37"/>
      <c r="CQ821" s="37"/>
      <c r="CR821" s="37"/>
      <c r="CS821" s="37"/>
      <c r="CT821" s="37"/>
      <c r="CU821" s="37"/>
      <c r="CV821" s="37"/>
      <c r="CW821" s="37"/>
      <c r="CX821" s="37"/>
      <c r="CY821" s="37"/>
      <c r="CZ821" s="37"/>
      <c r="DA821" s="37"/>
      <c r="DB821" s="37"/>
    </row>
    <row r="822" spans="23:106" ht="12.75" customHeight="1" x14ac:dyDescent="0.25"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  <c r="BI822" s="37"/>
      <c r="BJ822" s="37"/>
      <c r="BK822" s="37"/>
      <c r="BL822" s="37"/>
      <c r="BM822" s="37"/>
      <c r="BN822" s="37"/>
      <c r="BO822" s="37"/>
      <c r="BP822" s="37"/>
      <c r="BQ822" s="37"/>
      <c r="BR822" s="37"/>
      <c r="BS822" s="37"/>
      <c r="BT822" s="37"/>
      <c r="BU822" s="37"/>
      <c r="BV822" s="37"/>
      <c r="BW822" s="37"/>
      <c r="BX822" s="37"/>
      <c r="BY822" s="37"/>
      <c r="BZ822" s="37"/>
      <c r="CA822" s="37"/>
      <c r="CB822" s="37"/>
      <c r="CC822" s="37"/>
      <c r="CD822" s="37"/>
      <c r="CE822" s="37"/>
      <c r="CF822" s="37"/>
      <c r="CG822" s="37"/>
      <c r="CH822" s="37"/>
      <c r="CI822" s="37"/>
      <c r="CJ822" s="37"/>
      <c r="CK822" s="37"/>
      <c r="CL822" s="37"/>
      <c r="CM822" s="37"/>
      <c r="CN822" s="37"/>
      <c r="CO822" s="37"/>
      <c r="CP822" s="37"/>
      <c r="CQ822" s="37"/>
      <c r="CR822" s="37"/>
      <c r="CS822" s="37"/>
      <c r="CT822" s="37"/>
      <c r="CU822" s="37"/>
      <c r="CV822" s="37"/>
      <c r="CW822" s="37"/>
      <c r="CX822" s="37"/>
      <c r="CY822" s="37"/>
      <c r="CZ822" s="37"/>
      <c r="DA822" s="37"/>
      <c r="DB822" s="37"/>
    </row>
    <row r="823" spans="23:106" ht="12.75" customHeight="1" x14ac:dyDescent="0.25"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  <c r="BI823" s="37"/>
      <c r="BJ823" s="37"/>
      <c r="BK823" s="37"/>
      <c r="BL823" s="37"/>
      <c r="BM823" s="37"/>
      <c r="BN823" s="37"/>
      <c r="BO823" s="37"/>
      <c r="BP823" s="37"/>
      <c r="BQ823" s="37"/>
      <c r="BR823" s="37"/>
      <c r="BS823" s="37"/>
      <c r="BT823" s="37"/>
      <c r="BU823" s="37"/>
      <c r="BV823" s="37"/>
      <c r="BW823" s="37"/>
      <c r="BX823" s="37"/>
      <c r="BY823" s="37"/>
      <c r="BZ823" s="37"/>
      <c r="CA823" s="37"/>
      <c r="CB823" s="37"/>
      <c r="CC823" s="37"/>
      <c r="CD823" s="37"/>
      <c r="CE823" s="37"/>
      <c r="CF823" s="37"/>
      <c r="CG823" s="37"/>
      <c r="CH823" s="37"/>
      <c r="CI823" s="37"/>
      <c r="CJ823" s="37"/>
      <c r="CK823" s="37"/>
      <c r="CL823" s="37"/>
      <c r="CM823" s="37"/>
      <c r="CN823" s="37"/>
      <c r="CO823" s="37"/>
      <c r="CP823" s="37"/>
      <c r="CQ823" s="37"/>
      <c r="CR823" s="37"/>
      <c r="CS823" s="37"/>
      <c r="CT823" s="37"/>
      <c r="CU823" s="37"/>
      <c r="CV823" s="37"/>
      <c r="CW823" s="37"/>
      <c r="CX823" s="37"/>
      <c r="CY823" s="37"/>
      <c r="CZ823" s="37"/>
      <c r="DA823" s="37"/>
      <c r="DB823" s="37"/>
    </row>
    <row r="824" spans="23:106" ht="12.75" customHeight="1" x14ac:dyDescent="0.25"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  <c r="BI824" s="37"/>
      <c r="BJ824" s="37"/>
      <c r="BK824" s="37"/>
      <c r="BL824" s="37"/>
      <c r="BM824" s="37"/>
      <c r="BN824" s="37"/>
      <c r="BO824" s="37"/>
      <c r="BP824" s="37"/>
      <c r="BQ824" s="37"/>
      <c r="BR824" s="37"/>
      <c r="BS824" s="37"/>
      <c r="BT824" s="37"/>
      <c r="BU824" s="37"/>
      <c r="BV824" s="37"/>
      <c r="BW824" s="37"/>
      <c r="BX824" s="37"/>
      <c r="BY824" s="37"/>
      <c r="BZ824" s="37"/>
      <c r="CA824" s="37"/>
      <c r="CB824" s="37"/>
      <c r="CC824" s="37"/>
      <c r="CD824" s="37"/>
      <c r="CE824" s="37"/>
      <c r="CF824" s="37"/>
      <c r="CG824" s="37"/>
      <c r="CH824" s="37"/>
      <c r="CI824" s="37"/>
      <c r="CJ824" s="37"/>
      <c r="CK824" s="37"/>
      <c r="CL824" s="37"/>
      <c r="CM824" s="37"/>
      <c r="CN824" s="37"/>
      <c r="CO824" s="37"/>
      <c r="CP824" s="37"/>
      <c r="CQ824" s="37"/>
      <c r="CR824" s="37"/>
      <c r="CS824" s="37"/>
      <c r="CT824" s="37"/>
      <c r="CU824" s="37"/>
      <c r="CV824" s="37"/>
      <c r="CW824" s="37"/>
      <c r="CX824" s="37"/>
      <c r="CY824" s="37"/>
      <c r="CZ824" s="37"/>
      <c r="DA824" s="37"/>
      <c r="DB824" s="37"/>
    </row>
    <row r="825" spans="23:106" ht="12.75" customHeight="1" x14ac:dyDescent="0.25"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  <c r="BI825" s="37"/>
      <c r="BJ825" s="37"/>
      <c r="BK825" s="37"/>
      <c r="BL825" s="37"/>
      <c r="BM825" s="37"/>
      <c r="BN825" s="37"/>
      <c r="BO825" s="37"/>
      <c r="BP825" s="37"/>
      <c r="BQ825" s="37"/>
      <c r="BR825" s="37"/>
      <c r="BS825" s="37"/>
      <c r="BT825" s="37"/>
      <c r="BU825" s="37"/>
      <c r="BV825" s="37"/>
      <c r="BW825" s="37"/>
      <c r="BX825" s="37"/>
      <c r="BY825" s="37"/>
      <c r="BZ825" s="37"/>
      <c r="CA825" s="37"/>
      <c r="CB825" s="37"/>
      <c r="CC825" s="37"/>
      <c r="CD825" s="37"/>
      <c r="CE825" s="37"/>
      <c r="CF825" s="37"/>
      <c r="CG825" s="37"/>
      <c r="CH825" s="37"/>
      <c r="CI825" s="37"/>
      <c r="CJ825" s="37"/>
      <c r="CK825" s="37"/>
      <c r="CL825" s="37"/>
      <c r="CM825" s="37"/>
      <c r="CN825" s="37"/>
      <c r="CO825" s="37"/>
      <c r="CP825" s="37"/>
      <c r="CQ825" s="37"/>
      <c r="CR825" s="37"/>
      <c r="CS825" s="37"/>
      <c r="CT825" s="37"/>
      <c r="CU825" s="37"/>
      <c r="CV825" s="37"/>
      <c r="CW825" s="37"/>
      <c r="CX825" s="37"/>
      <c r="CY825" s="37"/>
      <c r="CZ825" s="37"/>
      <c r="DA825" s="37"/>
      <c r="DB825" s="37"/>
    </row>
    <row r="826" spans="23:106" ht="12.75" customHeight="1" x14ac:dyDescent="0.25"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  <c r="BM826" s="37"/>
      <c r="BN826" s="37"/>
      <c r="BO826" s="37"/>
      <c r="BP826" s="37"/>
      <c r="BQ826" s="37"/>
      <c r="BR826" s="37"/>
      <c r="BS826" s="37"/>
      <c r="BT826" s="37"/>
      <c r="BU826" s="37"/>
      <c r="BV826" s="37"/>
      <c r="BW826" s="37"/>
      <c r="BX826" s="37"/>
      <c r="BY826" s="37"/>
      <c r="BZ826" s="37"/>
      <c r="CA826" s="37"/>
      <c r="CB826" s="37"/>
      <c r="CC826" s="37"/>
      <c r="CD826" s="37"/>
      <c r="CE826" s="37"/>
      <c r="CF826" s="37"/>
      <c r="CG826" s="37"/>
      <c r="CH826" s="37"/>
      <c r="CI826" s="37"/>
      <c r="CJ826" s="37"/>
      <c r="CK826" s="37"/>
      <c r="CL826" s="37"/>
      <c r="CM826" s="37"/>
      <c r="CN826" s="37"/>
      <c r="CO826" s="37"/>
      <c r="CP826" s="37"/>
      <c r="CQ826" s="37"/>
      <c r="CR826" s="37"/>
      <c r="CS826" s="37"/>
      <c r="CT826" s="37"/>
      <c r="CU826" s="37"/>
      <c r="CV826" s="37"/>
      <c r="CW826" s="37"/>
      <c r="CX826" s="37"/>
      <c r="CY826" s="37"/>
      <c r="CZ826" s="37"/>
      <c r="DA826" s="37"/>
      <c r="DB826" s="37"/>
    </row>
    <row r="827" spans="23:106" ht="12.75" customHeight="1" x14ac:dyDescent="0.25"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  <c r="BI827" s="37"/>
      <c r="BJ827" s="37"/>
      <c r="BK827" s="37"/>
      <c r="BL827" s="37"/>
      <c r="BM827" s="37"/>
      <c r="BN827" s="37"/>
      <c r="BO827" s="37"/>
      <c r="BP827" s="37"/>
      <c r="BQ827" s="37"/>
      <c r="BR827" s="37"/>
      <c r="BS827" s="37"/>
      <c r="BT827" s="37"/>
      <c r="BU827" s="37"/>
      <c r="BV827" s="37"/>
      <c r="BW827" s="37"/>
      <c r="BX827" s="37"/>
      <c r="BY827" s="37"/>
      <c r="BZ827" s="37"/>
      <c r="CA827" s="37"/>
      <c r="CB827" s="37"/>
      <c r="CC827" s="37"/>
      <c r="CD827" s="37"/>
      <c r="CE827" s="37"/>
      <c r="CF827" s="37"/>
      <c r="CG827" s="37"/>
      <c r="CH827" s="37"/>
      <c r="CI827" s="37"/>
      <c r="CJ827" s="37"/>
      <c r="CK827" s="37"/>
      <c r="CL827" s="37"/>
      <c r="CM827" s="37"/>
      <c r="CN827" s="37"/>
      <c r="CO827" s="37"/>
      <c r="CP827" s="37"/>
      <c r="CQ827" s="37"/>
      <c r="CR827" s="37"/>
      <c r="CS827" s="37"/>
      <c r="CT827" s="37"/>
      <c r="CU827" s="37"/>
      <c r="CV827" s="37"/>
      <c r="CW827" s="37"/>
      <c r="CX827" s="37"/>
      <c r="CY827" s="37"/>
      <c r="CZ827" s="37"/>
      <c r="DA827" s="37"/>
      <c r="DB827" s="37"/>
    </row>
    <row r="828" spans="23:106" ht="12.75" customHeight="1" x14ac:dyDescent="0.25"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  <c r="BI828" s="37"/>
      <c r="BJ828" s="37"/>
      <c r="BK828" s="37"/>
      <c r="BL828" s="37"/>
      <c r="BM828" s="37"/>
      <c r="BN828" s="37"/>
      <c r="BO828" s="37"/>
      <c r="BP828" s="37"/>
      <c r="BQ828" s="37"/>
      <c r="BR828" s="37"/>
      <c r="BS828" s="37"/>
      <c r="BT828" s="37"/>
      <c r="BU828" s="37"/>
      <c r="BV828" s="37"/>
      <c r="BW828" s="37"/>
      <c r="BX828" s="37"/>
      <c r="BY828" s="37"/>
      <c r="BZ828" s="37"/>
      <c r="CA828" s="37"/>
      <c r="CB828" s="37"/>
      <c r="CC828" s="37"/>
      <c r="CD828" s="37"/>
      <c r="CE828" s="37"/>
      <c r="CF828" s="37"/>
      <c r="CG828" s="37"/>
      <c r="CH828" s="37"/>
      <c r="CI828" s="37"/>
      <c r="CJ828" s="37"/>
      <c r="CK828" s="37"/>
      <c r="CL828" s="37"/>
      <c r="CM828" s="37"/>
      <c r="CN828" s="37"/>
      <c r="CO828" s="37"/>
      <c r="CP828" s="37"/>
      <c r="CQ828" s="37"/>
      <c r="CR828" s="37"/>
      <c r="CS828" s="37"/>
      <c r="CT828" s="37"/>
      <c r="CU828" s="37"/>
      <c r="CV828" s="37"/>
      <c r="CW828" s="37"/>
      <c r="CX828" s="37"/>
      <c r="CY828" s="37"/>
      <c r="CZ828" s="37"/>
      <c r="DA828" s="37"/>
      <c r="DB828" s="37"/>
    </row>
    <row r="829" spans="23:106" ht="12.75" customHeight="1" x14ac:dyDescent="0.25"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  <c r="BI829" s="37"/>
      <c r="BJ829" s="37"/>
      <c r="BK829" s="37"/>
      <c r="BL829" s="37"/>
      <c r="BM829" s="37"/>
      <c r="BN829" s="37"/>
      <c r="BO829" s="37"/>
      <c r="BP829" s="37"/>
      <c r="BQ829" s="37"/>
      <c r="BR829" s="37"/>
      <c r="BS829" s="37"/>
      <c r="BT829" s="37"/>
      <c r="BU829" s="37"/>
      <c r="BV829" s="37"/>
      <c r="BW829" s="37"/>
      <c r="BX829" s="37"/>
      <c r="BY829" s="37"/>
      <c r="BZ829" s="37"/>
      <c r="CA829" s="37"/>
      <c r="CB829" s="37"/>
      <c r="CC829" s="37"/>
      <c r="CD829" s="37"/>
      <c r="CE829" s="37"/>
      <c r="CF829" s="37"/>
      <c r="CG829" s="37"/>
      <c r="CH829" s="37"/>
      <c r="CI829" s="37"/>
      <c r="CJ829" s="37"/>
      <c r="CK829" s="37"/>
      <c r="CL829" s="37"/>
      <c r="CM829" s="37"/>
      <c r="CN829" s="37"/>
      <c r="CO829" s="37"/>
      <c r="CP829" s="37"/>
      <c r="CQ829" s="37"/>
      <c r="CR829" s="37"/>
      <c r="CS829" s="37"/>
      <c r="CT829" s="37"/>
      <c r="CU829" s="37"/>
      <c r="CV829" s="37"/>
      <c r="CW829" s="37"/>
      <c r="CX829" s="37"/>
      <c r="CY829" s="37"/>
      <c r="CZ829" s="37"/>
      <c r="DA829" s="37"/>
      <c r="DB829" s="37"/>
    </row>
    <row r="830" spans="23:106" ht="12.75" customHeight="1" x14ac:dyDescent="0.25"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  <c r="BI830" s="37"/>
      <c r="BJ830" s="37"/>
      <c r="BK830" s="37"/>
      <c r="BL830" s="37"/>
      <c r="BM830" s="37"/>
      <c r="BN830" s="37"/>
      <c r="BO830" s="37"/>
      <c r="BP830" s="37"/>
      <c r="BQ830" s="37"/>
      <c r="BR830" s="37"/>
      <c r="BS830" s="37"/>
      <c r="BT830" s="37"/>
      <c r="BU830" s="37"/>
      <c r="BV830" s="37"/>
      <c r="BW830" s="37"/>
      <c r="BX830" s="37"/>
      <c r="BY830" s="37"/>
      <c r="BZ830" s="37"/>
      <c r="CA830" s="37"/>
      <c r="CB830" s="37"/>
      <c r="CC830" s="37"/>
      <c r="CD830" s="37"/>
      <c r="CE830" s="37"/>
      <c r="CF830" s="37"/>
      <c r="CG830" s="37"/>
      <c r="CH830" s="37"/>
      <c r="CI830" s="37"/>
      <c r="CJ830" s="37"/>
      <c r="CK830" s="37"/>
      <c r="CL830" s="37"/>
      <c r="CM830" s="37"/>
      <c r="CN830" s="37"/>
      <c r="CO830" s="37"/>
      <c r="CP830" s="37"/>
      <c r="CQ830" s="37"/>
      <c r="CR830" s="37"/>
      <c r="CS830" s="37"/>
      <c r="CT830" s="37"/>
      <c r="CU830" s="37"/>
      <c r="CV830" s="37"/>
      <c r="CW830" s="37"/>
      <c r="CX830" s="37"/>
      <c r="CY830" s="37"/>
      <c r="CZ830" s="37"/>
      <c r="DA830" s="37"/>
      <c r="DB830" s="37"/>
    </row>
    <row r="831" spans="23:106" ht="12.75" customHeight="1" x14ac:dyDescent="0.25"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  <c r="BI831" s="37"/>
      <c r="BJ831" s="37"/>
      <c r="BK831" s="37"/>
      <c r="BL831" s="37"/>
      <c r="BM831" s="37"/>
      <c r="BN831" s="37"/>
      <c r="BO831" s="37"/>
      <c r="BP831" s="37"/>
      <c r="BQ831" s="37"/>
      <c r="BR831" s="37"/>
      <c r="BS831" s="37"/>
      <c r="BT831" s="37"/>
      <c r="BU831" s="37"/>
      <c r="BV831" s="37"/>
      <c r="BW831" s="37"/>
      <c r="BX831" s="37"/>
      <c r="BY831" s="37"/>
      <c r="BZ831" s="37"/>
      <c r="CA831" s="37"/>
      <c r="CB831" s="37"/>
      <c r="CC831" s="37"/>
      <c r="CD831" s="37"/>
      <c r="CE831" s="37"/>
      <c r="CF831" s="37"/>
      <c r="CG831" s="37"/>
      <c r="CH831" s="37"/>
      <c r="CI831" s="37"/>
      <c r="CJ831" s="37"/>
      <c r="CK831" s="37"/>
      <c r="CL831" s="37"/>
      <c r="CM831" s="37"/>
      <c r="CN831" s="37"/>
      <c r="CO831" s="37"/>
      <c r="CP831" s="37"/>
      <c r="CQ831" s="37"/>
      <c r="CR831" s="37"/>
      <c r="CS831" s="37"/>
      <c r="CT831" s="37"/>
      <c r="CU831" s="37"/>
      <c r="CV831" s="37"/>
      <c r="CW831" s="37"/>
      <c r="CX831" s="37"/>
      <c r="CY831" s="37"/>
      <c r="CZ831" s="37"/>
      <c r="DA831" s="37"/>
      <c r="DB831" s="37"/>
    </row>
    <row r="832" spans="23:106" ht="12.75" customHeight="1" x14ac:dyDescent="0.25"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  <c r="BI832" s="37"/>
      <c r="BJ832" s="37"/>
      <c r="BK832" s="37"/>
      <c r="BL832" s="37"/>
      <c r="BM832" s="37"/>
      <c r="BN832" s="37"/>
      <c r="BO832" s="37"/>
      <c r="BP832" s="37"/>
      <c r="BQ832" s="37"/>
      <c r="BR832" s="37"/>
      <c r="BS832" s="37"/>
      <c r="BT832" s="37"/>
      <c r="BU832" s="37"/>
      <c r="BV832" s="37"/>
      <c r="BW832" s="37"/>
      <c r="BX832" s="37"/>
      <c r="BY832" s="37"/>
      <c r="BZ832" s="37"/>
      <c r="CA832" s="37"/>
      <c r="CB832" s="37"/>
      <c r="CC832" s="37"/>
      <c r="CD832" s="37"/>
      <c r="CE832" s="37"/>
      <c r="CF832" s="37"/>
      <c r="CG832" s="37"/>
      <c r="CH832" s="37"/>
      <c r="CI832" s="37"/>
      <c r="CJ832" s="37"/>
      <c r="CK832" s="37"/>
      <c r="CL832" s="37"/>
      <c r="CM832" s="37"/>
      <c r="CN832" s="37"/>
      <c r="CO832" s="37"/>
      <c r="CP832" s="37"/>
      <c r="CQ832" s="37"/>
      <c r="CR832" s="37"/>
      <c r="CS832" s="37"/>
      <c r="CT832" s="37"/>
      <c r="CU832" s="37"/>
      <c r="CV832" s="37"/>
      <c r="CW832" s="37"/>
      <c r="CX832" s="37"/>
      <c r="CY832" s="37"/>
      <c r="CZ832" s="37"/>
      <c r="DA832" s="37"/>
      <c r="DB832" s="37"/>
    </row>
    <row r="833" spans="23:106" ht="12.75" customHeight="1" x14ac:dyDescent="0.25"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  <c r="BI833" s="37"/>
      <c r="BJ833" s="37"/>
      <c r="BK833" s="37"/>
      <c r="BL833" s="37"/>
      <c r="BM833" s="37"/>
      <c r="BN833" s="37"/>
      <c r="BO833" s="37"/>
      <c r="BP833" s="37"/>
      <c r="BQ833" s="37"/>
      <c r="BR833" s="37"/>
      <c r="BS833" s="37"/>
      <c r="BT833" s="37"/>
      <c r="BU833" s="37"/>
      <c r="BV833" s="37"/>
      <c r="BW833" s="37"/>
      <c r="BX833" s="37"/>
      <c r="BY833" s="37"/>
      <c r="BZ833" s="37"/>
      <c r="CA833" s="37"/>
      <c r="CB833" s="37"/>
      <c r="CC833" s="37"/>
      <c r="CD833" s="37"/>
      <c r="CE833" s="37"/>
      <c r="CF833" s="37"/>
      <c r="CG833" s="37"/>
      <c r="CH833" s="37"/>
      <c r="CI833" s="37"/>
      <c r="CJ833" s="37"/>
      <c r="CK833" s="37"/>
      <c r="CL833" s="37"/>
      <c r="CM833" s="37"/>
      <c r="CN833" s="37"/>
      <c r="CO833" s="37"/>
      <c r="CP833" s="37"/>
      <c r="CQ833" s="37"/>
      <c r="CR833" s="37"/>
      <c r="CS833" s="37"/>
      <c r="CT833" s="37"/>
      <c r="CU833" s="37"/>
      <c r="CV833" s="37"/>
      <c r="CW833" s="37"/>
      <c r="CX833" s="37"/>
      <c r="CY833" s="37"/>
      <c r="CZ833" s="37"/>
      <c r="DA833" s="37"/>
      <c r="DB833" s="37"/>
    </row>
    <row r="834" spans="23:106" ht="12.75" customHeight="1" x14ac:dyDescent="0.25"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  <c r="BM834" s="37"/>
      <c r="BN834" s="37"/>
      <c r="BO834" s="37"/>
      <c r="BP834" s="37"/>
      <c r="BQ834" s="37"/>
      <c r="BR834" s="37"/>
      <c r="BS834" s="37"/>
      <c r="BT834" s="37"/>
      <c r="BU834" s="37"/>
      <c r="BV834" s="37"/>
      <c r="BW834" s="37"/>
      <c r="BX834" s="37"/>
      <c r="BY834" s="37"/>
      <c r="BZ834" s="37"/>
      <c r="CA834" s="37"/>
      <c r="CB834" s="37"/>
      <c r="CC834" s="37"/>
      <c r="CD834" s="37"/>
      <c r="CE834" s="37"/>
      <c r="CF834" s="37"/>
      <c r="CG834" s="37"/>
      <c r="CH834" s="37"/>
      <c r="CI834" s="37"/>
      <c r="CJ834" s="37"/>
      <c r="CK834" s="37"/>
      <c r="CL834" s="37"/>
      <c r="CM834" s="37"/>
      <c r="CN834" s="37"/>
      <c r="CO834" s="37"/>
      <c r="CP834" s="37"/>
      <c r="CQ834" s="37"/>
      <c r="CR834" s="37"/>
      <c r="CS834" s="37"/>
      <c r="CT834" s="37"/>
      <c r="CU834" s="37"/>
      <c r="CV834" s="37"/>
      <c r="CW834" s="37"/>
      <c r="CX834" s="37"/>
      <c r="CY834" s="37"/>
      <c r="CZ834" s="37"/>
      <c r="DA834" s="37"/>
      <c r="DB834" s="37"/>
    </row>
    <row r="835" spans="23:106" ht="12.75" customHeight="1" x14ac:dyDescent="0.25"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  <c r="BI835" s="37"/>
      <c r="BJ835" s="37"/>
      <c r="BK835" s="37"/>
      <c r="BL835" s="37"/>
      <c r="BM835" s="37"/>
      <c r="BN835" s="37"/>
      <c r="BO835" s="37"/>
      <c r="BP835" s="37"/>
      <c r="BQ835" s="37"/>
      <c r="BR835" s="37"/>
      <c r="BS835" s="37"/>
      <c r="BT835" s="37"/>
      <c r="BU835" s="37"/>
      <c r="BV835" s="37"/>
      <c r="BW835" s="37"/>
      <c r="BX835" s="37"/>
      <c r="BY835" s="37"/>
      <c r="BZ835" s="37"/>
      <c r="CA835" s="37"/>
      <c r="CB835" s="37"/>
      <c r="CC835" s="37"/>
      <c r="CD835" s="37"/>
      <c r="CE835" s="37"/>
      <c r="CF835" s="37"/>
      <c r="CG835" s="37"/>
      <c r="CH835" s="37"/>
      <c r="CI835" s="37"/>
      <c r="CJ835" s="37"/>
      <c r="CK835" s="37"/>
      <c r="CL835" s="37"/>
      <c r="CM835" s="37"/>
      <c r="CN835" s="37"/>
      <c r="CO835" s="37"/>
      <c r="CP835" s="37"/>
      <c r="CQ835" s="37"/>
      <c r="CR835" s="37"/>
      <c r="CS835" s="37"/>
      <c r="CT835" s="37"/>
      <c r="CU835" s="37"/>
      <c r="CV835" s="37"/>
      <c r="CW835" s="37"/>
      <c r="CX835" s="37"/>
      <c r="CY835" s="37"/>
      <c r="CZ835" s="37"/>
      <c r="DA835" s="37"/>
      <c r="DB835" s="37"/>
    </row>
    <row r="836" spans="23:106" ht="12.75" customHeight="1" x14ac:dyDescent="0.25"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  <c r="BI836" s="37"/>
      <c r="BJ836" s="37"/>
      <c r="BK836" s="37"/>
      <c r="BL836" s="37"/>
      <c r="BM836" s="37"/>
      <c r="BN836" s="37"/>
      <c r="BO836" s="37"/>
      <c r="BP836" s="37"/>
      <c r="BQ836" s="37"/>
      <c r="BR836" s="37"/>
      <c r="BS836" s="37"/>
      <c r="BT836" s="37"/>
      <c r="BU836" s="37"/>
      <c r="BV836" s="37"/>
      <c r="BW836" s="37"/>
      <c r="BX836" s="37"/>
      <c r="BY836" s="37"/>
      <c r="BZ836" s="37"/>
      <c r="CA836" s="37"/>
      <c r="CB836" s="37"/>
      <c r="CC836" s="37"/>
      <c r="CD836" s="37"/>
      <c r="CE836" s="37"/>
      <c r="CF836" s="37"/>
      <c r="CG836" s="37"/>
      <c r="CH836" s="37"/>
      <c r="CI836" s="37"/>
      <c r="CJ836" s="37"/>
      <c r="CK836" s="37"/>
      <c r="CL836" s="37"/>
      <c r="CM836" s="37"/>
      <c r="CN836" s="37"/>
      <c r="CO836" s="37"/>
      <c r="CP836" s="37"/>
      <c r="CQ836" s="37"/>
      <c r="CR836" s="37"/>
      <c r="CS836" s="37"/>
      <c r="CT836" s="37"/>
      <c r="CU836" s="37"/>
      <c r="CV836" s="37"/>
      <c r="CW836" s="37"/>
      <c r="CX836" s="37"/>
      <c r="CY836" s="37"/>
      <c r="CZ836" s="37"/>
      <c r="DA836" s="37"/>
      <c r="DB836" s="37"/>
    </row>
    <row r="837" spans="23:106" ht="12.75" customHeight="1" x14ac:dyDescent="0.25"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  <c r="BI837" s="37"/>
      <c r="BJ837" s="37"/>
      <c r="BK837" s="37"/>
      <c r="BL837" s="37"/>
      <c r="BM837" s="37"/>
      <c r="BN837" s="37"/>
      <c r="BO837" s="37"/>
      <c r="BP837" s="37"/>
      <c r="BQ837" s="37"/>
      <c r="BR837" s="37"/>
      <c r="BS837" s="37"/>
      <c r="BT837" s="37"/>
      <c r="BU837" s="37"/>
      <c r="BV837" s="37"/>
      <c r="BW837" s="37"/>
      <c r="BX837" s="37"/>
      <c r="BY837" s="37"/>
      <c r="BZ837" s="37"/>
      <c r="CA837" s="37"/>
      <c r="CB837" s="37"/>
      <c r="CC837" s="37"/>
      <c r="CD837" s="37"/>
      <c r="CE837" s="37"/>
      <c r="CF837" s="37"/>
      <c r="CG837" s="37"/>
      <c r="CH837" s="37"/>
      <c r="CI837" s="37"/>
      <c r="CJ837" s="37"/>
      <c r="CK837" s="37"/>
      <c r="CL837" s="37"/>
      <c r="CM837" s="37"/>
      <c r="CN837" s="37"/>
      <c r="CO837" s="37"/>
      <c r="CP837" s="37"/>
      <c r="CQ837" s="37"/>
      <c r="CR837" s="37"/>
      <c r="CS837" s="37"/>
      <c r="CT837" s="37"/>
      <c r="CU837" s="37"/>
      <c r="CV837" s="37"/>
      <c r="CW837" s="37"/>
      <c r="CX837" s="37"/>
      <c r="CY837" s="37"/>
      <c r="CZ837" s="37"/>
      <c r="DA837" s="37"/>
      <c r="DB837" s="37"/>
    </row>
    <row r="838" spans="23:106" ht="12.75" customHeight="1" x14ac:dyDescent="0.25"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  <c r="BI838" s="37"/>
      <c r="BJ838" s="37"/>
      <c r="BK838" s="37"/>
      <c r="BL838" s="37"/>
      <c r="BM838" s="37"/>
      <c r="BN838" s="37"/>
      <c r="BO838" s="37"/>
      <c r="BP838" s="37"/>
      <c r="BQ838" s="37"/>
      <c r="BR838" s="37"/>
      <c r="BS838" s="37"/>
      <c r="BT838" s="37"/>
      <c r="BU838" s="37"/>
      <c r="BV838" s="37"/>
      <c r="BW838" s="37"/>
      <c r="BX838" s="37"/>
      <c r="BY838" s="37"/>
      <c r="BZ838" s="37"/>
      <c r="CA838" s="37"/>
      <c r="CB838" s="37"/>
      <c r="CC838" s="37"/>
      <c r="CD838" s="37"/>
      <c r="CE838" s="37"/>
      <c r="CF838" s="37"/>
      <c r="CG838" s="37"/>
      <c r="CH838" s="37"/>
      <c r="CI838" s="37"/>
      <c r="CJ838" s="37"/>
      <c r="CK838" s="37"/>
      <c r="CL838" s="37"/>
      <c r="CM838" s="37"/>
      <c r="CN838" s="37"/>
      <c r="CO838" s="37"/>
      <c r="CP838" s="37"/>
      <c r="CQ838" s="37"/>
      <c r="CR838" s="37"/>
      <c r="CS838" s="37"/>
      <c r="CT838" s="37"/>
      <c r="CU838" s="37"/>
      <c r="CV838" s="37"/>
      <c r="CW838" s="37"/>
      <c r="CX838" s="37"/>
      <c r="CY838" s="37"/>
      <c r="CZ838" s="37"/>
      <c r="DA838" s="37"/>
      <c r="DB838" s="37"/>
    </row>
    <row r="839" spans="23:106" ht="12.75" customHeight="1" x14ac:dyDescent="0.25"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  <c r="BJ839" s="37"/>
      <c r="BK839" s="37"/>
      <c r="BL839" s="37"/>
      <c r="BM839" s="37"/>
      <c r="BN839" s="37"/>
      <c r="BO839" s="37"/>
      <c r="BP839" s="37"/>
      <c r="BQ839" s="37"/>
      <c r="BR839" s="37"/>
      <c r="BS839" s="37"/>
      <c r="BT839" s="37"/>
      <c r="BU839" s="37"/>
      <c r="BV839" s="37"/>
      <c r="BW839" s="37"/>
      <c r="BX839" s="37"/>
      <c r="BY839" s="37"/>
      <c r="BZ839" s="37"/>
      <c r="CA839" s="37"/>
      <c r="CB839" s="37"/>
      <c r="CC839" s="37"/>
      <c r="CD839" s="37"/>
      <c r="CE839" s="37"/>
      <c r="CF839" s="37"/>
      <c r="CG839" s="37"/>
      <c r="CH839" s="37"/>
      <c r="CI839" s="37"/>
      <c r="CJ839" s="37"/>
      <c r="CK839" s="37"/>
      <c r="CL839" s="37"/>
      <c r="CM839" s="37"/>
      <c r="CN839" s="37"/>
      <c r="CO839" s="37"/>
      <c r="CP839" s="37"/>
      <c r="CQ839" s="37"/>
      <c r="CR839" s="37"/>
      <c r="CS839" s="37"/>
      <c r="CT839" s="37"/>
      <c r="CU839" s="37"/>
      <c r="CV839" s="37"/>
      <c r="CW839" s="37"/>
      <c r="CX839" s="37"/>
      <c r="CY839" s="37"/>
      <c r="CZ839" s="37"/>
      <c r="DA839" s="37"/>
      <c r="DB839" s="37"/>
    </row>
    <row r="840" spans="23:106" ht="12.75" customHeight="1" x14ac:dyDescent="0.25"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  <c r="BI840" s="37"/>
      <c r="BJ840" s="37"/>
      <c r="BK840" s="37"/>
      <c r="BL840" s="37"/>
      <c r="BM840" s="37"/>
      <c r="BN840" s="37"/>
      <c r="BO840" s="37"/>
      <c r="BP840" s="37"/>
      <c r="BQ840" s="37"/>
      <c r="BR840" s="37"/>
      <c r="BS840" s="37"/>
      <c r="BT840" s="37"/>
      <c r="BU840" s="37"/>
      <c r="BV840" s="37"/>
      <c r="BW840" s="37"/>
      <c r="BX840" s="37"/>
      <c r="BY840" s="37"/>
      <c r="BZ840" s="37"/>
      <c r="CA840" s="37"/>
      <c r="CB840" s="37"/>
      <c r="CC840" s="37"/>
      <c r="CD840" s="37"/>
      <c r="CE840" s="37"/>
      <c r="CF840" s="37"/>
      <c r="CG840" s="37"/>
      <c r="CH840" s="37"/>
      <c r="CI840" s="37"/>
      <c r="CJ840" s="37"/>
      <c r="CK840" s="37"/>
      <c r="CL840" s="37"/>
      <c r="CM840" s="37"/>
      <c r="CN840" s="37"/>
      <c r="CO840" s="37"/>
      <c r="CP840" s="37"/>
      <c r="CQ840" s="37"/>
      <c r="CR840" s="37"/>
      <c r="CS840" s="37"/>
      <c r="CT840" s="37"/>
      <c r="CU840" s="37"/>
      <c r="CV840" s="37"/>
      <c r="CW840" s="37"/>
      <c r="CX840" s="37"/>
      <c r="CY840" s="37"/>
      <c r="CZ840" s="37"/>
      <c r="DA840" s="37"/>
      <c r="DB840" s="37"/>
    </row>
    <row r="841" spans="23:106" ht="12.75" customHeight="1" x14ac:dyDescent="0.25"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  <c r="BI841" s="37"/>
      <c r="BJ841" s="37"/>
      <c r="BK841" s="37"/>
      <c r="BL841" s="37"/>
      <c r="BM841" s="37"/>
      <c r="BN841" s="37"/>
      <c r="BO841" s="37"/>
      <c r="BP841" s="37"/>
      <c r="BQ841" s="37"/>
      <c r="BR841" s="37"/>
      <c r="BS841" s="37"/>
      <c r="BT841" s="37"/>
      <c r="BU841" s="37"/>
      <c r="BV841" s="37"/>
      <c r="BW841" s="37"/>
      <c r="BX841" s="37"/>
      <c r="BY841" s="37"/>
      <c r="BZ841" s="37"/>
      <c r="CA841" s="37"/>
      <c r="CB841" s="37"/>
      <c r="CC841" s="37"/>
      <c r="CD841" s="37"/>
      <c r="CE841" s="37"/>
      <c r="CF841" s="37"/>
      <c r="CG841" s="37"/>
      <c r="CH841" s="37"/>
      <c r="CI841" s="37"/>
      <c r="CJ841" s="37"/>
      <c r="CK841" s="37"/>
      <c r="CL841" s="37"/>
      <c r="CM841" s="37"/>
      <c r="CN841" s="37"/>
      <c r="CO841" s="37"/>
      <c r="CP841" s="37"/>
      <c r="CQ841" s="37"/>
      <c r="CR841" s="37"/>
      <c r="CS841" s="37"/>
      <c r="CT841" s="37"/>
      <c r="CU841" s="37"/>
      <c r="CV841" s="37"/>
      <c r="CW841" s="37"/>
      <c r="CX841" s="37"/>
      <c r="CY841" s="37"/>
      <c r="CZ841" s="37"/>
      <c r="DA841" s="37"/>
      <c r="DB841" s="37"/>
    </row>
    <row r="842" spans="23:106" ht="12.75" customHeight="1" x14ac:dyDescent="0.25"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  <c r="BI842" s="37"/>
      <c r="BJ842" s="37"/>
      <c r="BK842" s="37"/>
      <c r="BL842" s="37"/>
      <c r="BM842" s="37"/>
      <c r="BN842" s="37"/>
      <c r="BO842" s="37"/>
      <c r="BP842" s="37"/>
      <c r="BQ842" s="37"/>
      <c r="BR842" s="37"/>
      <c r="BS842" s="37"/>
      <c r="BT842" s="37"/>
      <c r="BU842" s="37"/>
      <c r="BV842" s="37"/>
      <c r="BW842" s="37"/>
      <c r="BX842" s="37"/>
      <c r="BY842" s="37"/>
      <c r="BZ842" s="37"/>
      <c r="CA842" s="37"/>
      <c r="CB842" s="37"/>
      <c r="CC842" s="37"/>
      <c r="CD842" s="37"/>
      <c r="CE842" s="37"/>
      <c r="CF842" s="37"/>
      <c r="CG842" s="37"/>
      <c r="CH842" s="37"/>
      <c r="CI842" s="37"/>
      <c r="CJ842" s="37"/>
      <c r="CK842" s="37"/>
      <c r="CL842" s="37"/>
      <c r="CM842" s="37"/>
      <c r="CN842" s="37"/>
      <c r="CO842" s="37"/>
      <c r="CP842" s="37"/>
      <c r="CQ842" s="37"/>
      <c r="CR842" s="37"/>
      <c r="CS842" s="37"/>
      <c r="CT842" s="37"/>
      <c r="CU842" s="37"/>
      <c r="CV842" s="37"/>
      <c r="CW842" s="37"/>
      <c r="CX842" s="37"/>
      <c r="CY842" s="37"/>
      <c r="CZ842" s="37"/>
      <c r="DA842" s="37"/>
      <c r="DB842" s="37"/>
    </row>
    <row r="843" spans="23:106" ht="12.75" customHeight="1" x14ac:dyDescent="0.25"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  <c r="BI843" s="37"/>
      <c r="BJ843" s="37"/>
      <c r="BK843" s="37"/>
      <c r="BL843" s="37"/>
      <c r="BM843" s="37"/>
      <c r="BN843" s="37"/>
      <c r="BO843" s="37"/>
      <c r="BP843" s="37"/>
      <c r="BQ843" s="37"/>
      <c r="BR843" s="37"/>
      <c r="BS843" s="37"/>
      <c r="BT843" s="37"/>
      <c r="BU843" s="37"/>
      <c r="BV843" s="37"/>
      <c r="BW843" s="37"/>
      <c r="BX843" s="37"/>
      <c r="BY843" s="37"/>
      <c r="BZ843" s="37"/>
      <c r="CA843" s="37"/>
      <c r="CB843" s="37"/>
      <c r="CC843" s="37"/>
      <c r="CD843" s="37"/>
      <c r="CE843" s="37"/>
      <c r="CF843" s="37"/>
      <c r="CG843" s="37"/>
      <c r="CH843" s="37"/>
      <c r="CI843" s="37"/>
      <c r="CJ843" s="37"/>
      <c r="CK843" s="37"/>
      <c r="CL843" s="37"/>
      <c r="CM843" s="37"/>
      <c r="CN843" s="37"/>
      <c r="CO843" s="37"/>
      <c r="CP843" s="37"/>
      <c r="CQ843" s="37"/>
      <c r="CR843" s="37"/>
      <c r="CS843" s="37"/>
      <c r="CT843" s="37"/>
      <c r="CU843" s="37"/>
      <c r="CV843" s="37"/>
      <c r="CW843" s="37"/>
      <c r="CX843" s="37"/>
      <c r="CY843" s="37"/>
      <c r="CZ843" s="37"/>
      <c r="DA843" s="37"/>
      <c r="DB843" s="37"/>
    </row>
    <row r="844" spans="23:106" ht="12.75" customHeight="1" x14ac:dyDescent="0.25"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  <c r="BI844" s="37"/>
      <c r="BJ844" s="37"/>
      <c r="BK844" s="37"/>
      <c r="BL844" s="37"/>
      <c r="BM844" s="37"/>
      <c r="BN844" s="37"/>
      <c r="BO844" s="37"/>
      <c r="BP844" s="37"/>
      <c r="BQ844" s="37"/>
      <c r="BR844" s="37"/>
      <c r="BS844" s="37"/>
      <c r="BT844" s="37"/>
      <c r="BU844" s="37"/>
      <c r="BV844" s="37"/>
      <c r="BW844" s="37"/>
      <c r="BX844" s="37"/>
      <c r="BY844" s="37"/>
      <c r="BZ844" s="37"/>
      <c r="CA844" s="37"/>
      <c r="CB844" s="37"/>
      <c r="CC844" s="37"/>
      <c r="CD844" s="37"/>
      <c r="CE844" s="37"/>
      <c r="CF844" s="37"/>
      <c r="CG844" s="37"/>
      <c r="CH844" s="37"/>
      <c r="CI844" s="37"/>
      <c r="CJ844" s="37"/>
      <c r="CK844" s="37"/>
      <c r="CL844" s="37"/>
      <c r="CM844" s="37"/>
      <c r="CN844" s="37"/>
      <c r="CO844" s="37"/>
      <c r="CP844" s="37"/>
      <c r="CQ844" s="37"/>
      <c r="CR844" s="37"/>
      <c r="CS844" s="37"/>
      <c r="CT844" s="37"/>
      <c r="CU844" s="37"/>
      <c r="CV844" s="37"/>
      <c r="CW844" s="37"/>
      <c r="CX844" s="37"/>
      <c r="CY844" s="37"/>
      <c r="CZ844" s="37"/>
      <c r="DA844" s="37"/>
      <c r="DB844" s="37"/>
    </row>
    <row r="845" spans="23:106" ht="12.75" customHeight="1" x14ac:dyDescent="0.25"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  <c r="BI845" s="37"/>
      <c r="BJ845" s="37"/>
      <c r="BK845" s="37"/>
      <c r="BL845" s="37"/>
      <c r="BM845" s="37"/>
      <c r="BN845" s="37"/>
      <c r="BO845" s="37"/>
      <c r="BP845" s="37"/>
      <c r="BQ845" s="37"/>
      <c r="BR845" s="37"/>
      <c r="BS845" s="37"/>
      <c r="BT845" s="37"/>
      <c r="BU845" s="37"/>
      <c r="BV845" s="37"/>
      <c r="BW845" s="37"/>
      <c r="BX845" s="37"/>
      <c r="BY845" s="37"/>
      <c r="BZ845" s="37"/>
      <c r="CA845" s="37"/>
      <c r="CB845" s="37"/>
      <c r="CC845" s="37"/>
      <c r="CD845" s="37"/>
      <c r="CE845" s="37"/>
      <c r="CF845" s="37"/>
      <c r="CG845" s="37"/>
      <c r="CH845" s="37"/>
      <c r="CI845" s="37"/>
      <c r="CJ845" s="37"/>
      <c r="CK845" s="37"/>
      <c r="CL845" s="37"/>
      <c r="CM845" s="37"/>
      <c r="CN845" s="37"/>
      <c r="CO845" s="37"/>
      <c r="CP845" s="37"/>
      <c r="CQ845" s="37"/>
      <c r="CR845" s="37"/>
      <c r="CS845" s="37"/>
      <c r="CT845" s="37"/>
      <c r="CU845" s="37"/>
      <c r="CV845" s="37"/>
      <c r="CW845" s="37"/>
      <c r="CX845" s="37"/>
      <c r="CY845" s="37"/>
      <c r="CZ845" s="37"/>
      <c r="DA845" s="37"/>
      <c r="DB845" s="37"/>
    </row>
    <row r="846" spans="23:106" ht="12.75" customHeight="1" x14ac:dyDescent="0.25"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  <c r="BI846" s="37"/>
      <c r="BJ846" s="37"/>
      <c r="BK846" s="37"/>
      <c r="BL846" s="37"/>
      <c r="BM846" s="37"/>
      <c r="BN846" s="37"/>
      <c r="BO846" s="37"/>
      <c r="BP846" s="37"/>
      <c r="BQ846" s="37"/>
      <c r="BR846" s="37"/>
      <c r="BS846" s="37"/>
      <c r="BT846" s="37"/>
      <c r="BU846" s="37"/>
      <c r="BV846" s="37"/>
      <c r="BW846" s="37"/>
      <c r="BX846" s="37"/>
      <c r="BY846" s="37"/>
      <c r="BZ846" s="37"/>
      <c r="CA846" s="37"/>
      <c r="CB846" s="37"/>
      <c r="CC846" s="37"/>
      <c r="CD846" s="37"/>
      <c r="CE846" s="37"/>
      <c r="CF846" s="37"/>
      <c r="CG846" s="37"/>
      <c r="CH846" s="37"/>
      <c r="CI846" s="37"/>
      <c r="CJ846" s="37"/>
      <c r="CK846" s="37"/>
      <c r="CL846" s="37"/>
      <c r="CM846" s="37"/>
      <c r="CN846" s="37"/>
      <c r="CO846" s="37"/>
      <c r="CP846" s="37"/>
      <c r="CQ846" s="37"/>
      <c r="CR846" s="37"/>
      <c r="CS846" s="37"/>
      <c r="CT846" s="37"/>
      <c r="CU846" s="37"/>
      <c r="CV846" s="37"/>
      <c r="CW846" s="37"/>
      <c r="CX846" s="37"/>
      <c r="CY846" s="37"/>
      <c r="CZ846" s="37"/>
      <c r="DA846" s="37"/>
      <c r="DB846" s="37"/>
    </row>
    <row r="847" spans="23:106" ht="12.75" customHeight="1" x14ac:dyDescent="0.25"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  <c r="BI847" s="37"/>
      <c r="BJ847" s="37"/>
      <c r="BK847" s="37"/>
      <c r="BL847" s="37"/>
      <c r="BM847" s="37"/>
      <c r="BN847" s="37"/>
      <c r="BO847" s="37"/>
      <c r="BP847" s="37"/>
      <c r="BQ847" s="37"/>
      <c r="BR847" s="37"/>
      <c r="BS847" s="37"/>
      <c r="BT847" s="37"/>
      <c r="BU847" s="37"/>
      <c r="BV847" s="37"/>
      <c r="BW847" s="37"/>
      <c r="BX847" s="37"/>
      <c r="BY847" s="37"/>
      <c r="BZ847" s="37"/>
      <c r="CA847" s="37"/>
      <c r="CB847" s="37"/>
      <c r="CC847" s="37"/>
      <c r="CD847" s="37"/>
      <c r="CE847" s="37"/>
      <c r="CF847" s="37"/>
      <c r="CG847" s="37"/>
      <c r="CH847" s="37"/>
      <c r="CI847" s="37"/>
      <c r="CJ847" s="37"/>
      <c r="CK847" s="37"/>
      <c r="CL847" s="37"/>
      <c r="CM847" s="37"/>
      <c r="CN847" s="37"/>
      <c r="CO847" s="37"/>
      <c r="CP847" s="37"/>
      <c r="CQ847" s="37"/>
      <c r="CR847" s="37"/>
      <c r="CS847" s="37"/>
      <c r="CT847" s="37"/>
      <c r="CU847" s="37"/>
      <c r="CV847" s="37"/>
      <c r="CW847" s="37"/>
      <c r="CX847" s="37"/>
      <c r="CY847" s="37"/>
      <c r="CZ847" s="37"/>
      <c r="DA847" s="37"/>
      <c r="DB847" s="37"/>
    </row>
    <row r="848" spans="23:106" ht="12.75" customHeight="1" x14ac:dyDescent="0.25"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  <c r="BI848" s="37"/>
      <c r="BJ848" s="37"/>
      <c r="BK848" s="37"/>
      <c r="BL848" s="37"/>
      <c r="BM848" s="37"/>
      <c r="BN848" s="37"/>
      <c r="BO848" s="37"/>
      <c r="BP848" s="37"/>
      <c r="BQ848" s="37"/>
      <c r="BR848" s="37"/>
      <c r="BS848" s="37"/>
      <c r="BT848" s="37"/>
      <c r="BU848" s="37"/>
      <c r="BV848" s="37"/>
      <c r="BW848" s="37"/>
      <c r="BX848" s="37"/>
      <c r="BY848" s="37"/>
      <c r="BZ848" s="37"/>
      <c r="CA848" s="37"/>
      <c r="CB848" s="37"/>
      <c r="CC848" s="37"/>
      <c r="CD848" s="37"/>
      <c r="CE848" s="37"/>
      <c r="CF848" s="37"/>
      <c r="CG848" s="37"/>
      <c r="CH848" s="37"/>
      <c r="CI848" s="37"/>
      <c r="CJ848" s="37"/>
      <c r="CK848" s="37"/>
      <c r="CL848" s="37"/>
      <c r="CM848" s="37"/>
      <c r="CN848" s="37"/>
      <c r="CO848" s="37"/>
      <c r="CP848" s="37"/>
      <c r="CQ848" s="37"/>
      <c r="CR848" s="37"/>
      <c r="CS848" s="37"/>
      <c r="CT848" s="37"/>
      <c r="CU848" s="37"/>
      <c r="CV848" s="37"/>
      <c r="CW848" s="37"/>
      <c r="CX848" s="37"/>
      <c r="CY848" s="37"/>
      <c r="CZ848" s="37"/>
      <c r="DA848" s="37"/>
      <c r="DB848" s="37"/>
    </row>
    <row r="849" spans="23:106" ht="12.75" customHeight="1" x14ac:dyDescent="0.25"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  <c r="BI849" s="37"/>
      <c r="BJ849" s="37"/>
      <c r="BK849" s="37"/>
      <c r="BL849" s="37"/>
      <c r="BM849" s="37"/>
      <c r="BN849" s="37"/>
      <c r="BO849" s="37"/>
      <c r="BP849" s="37"/>
      <c r="BQ849" s="37"/>
      <c r="BR849" s="37"/>
      <c r="BS849" s="37"/>
      <c r="BT849" s="37"/>
      <c r="BU849" s="37"/>
      <c r="BV849" s="37"/>
      <c r="BW849" s="37"/>
      <c r="BX849" s="37"/>
      <c r="BY849" s="37"/>
      <c r="BZ849" s="37"/>
      <c r="CA849" s="37"/>
      <c r="CB849" s="37"/>
      <c r="CC849" s="37"/>
      <c r="CD849" s="37"/>
      <c r="CE849" s="37"/>
      <c r="CF849" s="37"/>
      <c r="CG849" s="37"/>
      <c r="CH849" s="37"/>
      <c r="CI849" s="37"/>
      <c r="CJ849" s="37"/>
      <c r="CK849" s="37"/>
      <c r="CL849" s="37"/>
      <c r="CM849" s="37"/>
      <c r="CN849" s="37"/>
      <c r="CO849" s="37"/>
      <c r="CP849" s="37"/>
      <c r="CQ849" s="37"/>
      <c r="CR849" s="37"/>
      <c r="CS849" s="37"/>
      <c r="CT849" s="37"/>
      <c r="CU849" s="37"/>
      <c r="CV849" s="37"/>
      <c r="CW849" s="37"/>
      <c r="CX849" s="37"/>
      <c r="CY849" s="37"/>
      <c r="CZ849" s="37"/>
      <c r="DA849" s="37"/>
      <c r="DB849" s="37"/>
    </row>
    <row r="850" spans="23:106" ht="12.75" customHeight="1" x14ac:dyDescent="0.25"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  <c r="BI850" s="37"/>
      <c r="BJ850" s="37"/>
      <c r="BK850" s="37"/>
      <c r="BL850" s="37"/>
      <c r="BM850" s="37"/>
      <c r="BN850" s="37"/>
      <c r="BO850" s="37"/>
      <c r="BP850" s="37"/>
      <c r="BQ850" s="37"/>
      <c r="BR850" s="37"/>
      <c r="BS850" s="37"/>
      <c r="BT850" s="37"/>
      <c r="BU850" s="37"/>
      <c r="BV850" s="37"/>
      <c r="BW850" s="37"/>
      <c r="BX850" s="37"/>
      <c r="BY850" s="37"/>
      <c r="BZ850" s="37"/>
      <c r="CA850" s="37"/>
      <c r="CB850" s="37"/>
      <c r="CC850" s="37"/>
      <c r="CD850" s="37"/>
      <c r="CE850" s="37"/>
      <c r="CF850" s="37"/>
      <c r="CG850" s="37"/>
      <c r="CH850" s="37"/>
      <c r="CI850" s="37"/>
      <c r="CJ850" s="37"/>
      <c r="CK850" s="37"/>
      <c r="CL850" s="37"/>
      <c r="CM850" s="37"/>
      <c r="CN850" s="37"/>
      <c r="CO850" s="37"/>
      <c r="CP850" s="37"/>
      <c r="CQ850" s="37"/>
      <c r="CR850" s="37"/>
      <c r="CS850" s="37"/>
      <c r="CT850" s="37"/>
      <c r="CU850" s="37"/>
      <c r="CV850" s="37"/>
      <c r="CW850" s="37"/>
      <c r="CX850" s="37"/>
      <c r="CY850" s="37"/>
      <c r="CZ850" s="37"/>
      <c r="DA850" s="37"/>
      <c r="DB850" s="37"/>
    </row>
    <row r="851" spans="23:106" ht="12.75" customHeight="1" x14ac:dyDescent="0.25"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  <c r="BI851" s="37"/>
      <c r="BJ851" s="37"/>
      <c r="BK851" s="37"/>
      <c r="BL851" s="37"/>
      <c r="BM851" s="37"/>
      <c r="BN851" s="37"/>
      <c r="BO851" s="37"/>
      <c r="BP851" s="37"/>
      <c r="BQ851" s="37"/>
      <c r="BR851" s="37"/>
      <c r="BS851" s="37"/>
      <c r="BT851" s="37"/>
      <c r="BU851" s="37"/>
      <c r="BV851" s="37"/>
      <c r="BW851" s="37"/>
      <c r="BX851" s="37"/>
      <c r="BY851" s="37"/>
      <c r="BZ851" s="37"/>
      <c r="CA851" s="37"/>
      <c r="CB851" s="37"/>
      <c r="CC851" s="37"/>
      <c r="CD851" s="37"/>
      <c r="CE851" s="37"/>
      <c r="CF851" s="37"/>
      <c r="CG851" s="37"/>
      <c r="CH851" s="37"/>
      <c r="CI851" s="37"/>
      <c r="CJ851" s="37"/>
      <c r="CK851" s="37"/>
      <c r="CL851" s="37"/>
      <c r="CM851" s="37"/>
      <c r="CN851" s="37"/>
      <c r="CO851" s="37"/>
      <c r="CP851" s="37"/>
      <c r="CQ851" s="37"/>
      <c r="CR851" s="37"/>
      <c r="CS851" s="37"/>
      <c r="CT851" s="37"/>
      <c r="CU851" s="37"/>
      <c r="CV851" s="37"/>
      <c r="CW851" s="37"/>
      <c r="CX851" s="37"/>
      <c r="CY851" s="37"/>
      <c r="CZ851" s="37"/>
      <c r="DA851" s="37"/>
      <c r="DB851" s="37"/>
    </row>
    <row r="852" spans="23:106" ht="12.75" customHeight="1" x14ac:dyDescent="0.25"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  <c r="BI852" s="37"/>
      <c r="BJ852" s="37"/>
      <c r="BK852" s="37"/>
      <c r="BL852" s="37"/>
      <c r="BM852" s="37"/>
      <c r="BN852" s="37"/>
      <c r="BO852" s="37"/>
      <c r="BP852" s="37"/>
      <c r="BQ852" s="37"/>
      <c r="BR852" s="37"/>
      <c r="BS852" s="37"/>
      <c r="BT852" s="37"/>
      <c r="BU852" s="37"/>
      <c r="BV852" s="37"/>
      <c r="BW852" s="37"/>
      <c r="BX852" s="37"/>
      <c r="BY852" s="37"/>
      <c r="BZ852" s="37"/>
      <c r="CA852" s="37"/>
      <c r="CB852" s="37"/>
      <c r="CC852" s="37"/>
      <c r="CD852" s="37"/>
      <c r="CE852" s="37"/>
      <c r="CF852" s="37"/>
      <c r="CG852" s="37"/>
      <c r="CH852" s="37"/>
      <c r="CI852" s="37"/>
      <c r="CJ852" s="37"/>
      <c r="CK852" s="37"/>
      <c r="CL852" s="37"/>
      <c r="CM852" s="37"/>
      <c r="CN852" s="37"/>
      <c r="CO852" s="37"/>
      <c r="CP852" s="37"/>
      <c r="CQ852" s="37"/>
      <c r="CR852" s="37"/>
      <c r="CS852" s="37"/>
      <c r="CT852" s="37"/>
      <c r="CU852" s="37"/>
      <c r="CV852" s="37"/>
      <c r="CW852" s="37"/>
      <c r="CX852" s="37"/>
      <c r="CY852" s="37"/>
      <c r="CZ852" s="37"/>
      <c r="DA852" s="37"/>
      <c r="DB852" s="37"/>
    </row>
    <row r="853" spans="23:106" ht="12.75" customHeight="1" x14ac:dyDescent="0.25"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  <c r="BI853" s="37"/>
      <c r="BJ853" s="37"/>
      <c r="BK853" s="37"/>
      <c r="BL853" s="37"/>
      <c r="BM853" s="37"/>
      <c r="BN853" s="37"/>
      <c r="BO853" s="37"/>
      <c r="BP853" s="37"/>
      <c r="BQ853" s="37"/>
      <c r="BR853" s="37"/>
      <c r="BS853" s="37"/>
      <c r="BT853" s="37"/>
      <c r="BU853" s="37"/>
      <c r="BV853" s="37"/>
      <c r="BW853" s="37"/>
      <c r="BX853" s="37"/>
      <c r="BY853" s="37"/>
      <c r="BZ853" s="37"/>
      <c r="CA853" s="37"/>
      <c r="CB853" s="37"/>
      <c r="CC853" s="37"/>
      <c r="CD853" s="37"/>
      <c r="CE853" s="37"/>
      <c r="CF853" s="37"/>
      <c r="CG853" s="37"/>
      <c r="CH853" s="37"/>
      <c r="CI853" s="37"/>
      <c r="CJ853" s="37"/>
      <c r="CK853" s="37"/>
      <c r="CL853" s="37"/>
      <c r="CM853" s="37"/>
      <c r="CN853" s="37"/>
      <c r="CO853" s="37"/>
      <c r="CP853" s="37"/>
      <c r="CQ853" s="37"/>
      <c r="CR853" s="37"/>
      <c r="CS853" s="37"/>
      <c r="CT853" s="37"/>
      <c r="CU853" s="37"/>
      <c r="CV853" s="37"/>
      <c r="CW853" s="37"/>
      <c r="CX853" s="37"/>
      <c r="CY853" s="37"/>
      <c r="CZ853" s="37"/>
      <c r="DA853" s="37"/>
      <c r="DB853" s="37"/>
    </row>
    <row r="854" spans="23:106" ht="12.75" customHeight="1" x14ac:dyDescent="0.25"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  <c r="BI854" s="37"/>
      <c r="BJ854" s="37"/>
      <c r="BK854" s="37"/>
      <c r="BL854" s="37"/>
      <c r="BM854" s="37"/>
      <c r="BN854" s="37"/>
      <c r="BO854" s="37"/>
      <c r="BP854" s="37"/>
      <c r="BQ854" s="37"/>
      <c r="BR854" s="37"/>
      <c r="BS854" s="37"/>
      <c r="BT854" s="37"/>
      <c r="BU854" s="37"/>
      <c r="BV854" s="37"/>
      <c r="BW854" s="37"/>
      <c r="BX854" s="37"/>
      <c r="BY854" s="37"/>
      <c r="BZ854" s="37"/>
      <c r="CA854" s="37"/>
      <c r="CB854" s="37"/>
      <c r="CC854" s="37"/>
      <c r="CD854" s="37"/>
      <c r="CE854" s="37"/>
      <c r="CF854" s="37"/>
      <c r="CG854" s="37"/>
      <c r="CH854" s="37"/>
      <c r="CI854" s="37"/>
      <c r="CJ854" s="37"/>
      <c r="CK854" s="37"/>
      <c r="CL854" s="37"/>
      <c r="CM854" s="37"/>
      <c r="CN854" s="37"/>
      <c r="CO854" s="37"/>
      <c r="CP854" s="37"/>
      <c r="CQ854" s="37"/>
      <c r="CR854" s="37"/>
      <c r="CS854" s="37"/>
      <c r="CT854" s="37"/>
      <c r="CU854" s="37"/>
      <c r="CV854" s="37"/>
      <c r="CW854" s="37"/>
      <c r="CX854" s="37"/>
      <c r="CY854" s="37"/>
      <c r="CZ854" s="37"/>
      <c r="DA854" s="37"/>
      <c r="DB854" s="37"/>
    </row>
    <row r="855" spans="23:106" ht="12.75" customHeight="1" x14ac:dyDescent="0.25"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  <c r="BI855" s="37"/>
      <c r="BJ855" s="37"/>
      <c r="BK855" s="37"/>
      <c r="BL855" s="37"/>
      <c r="BM855" s="37"/>
      <c r="BN855" s="37"/>
      <c r="BO855" s="37"/>
      <c r="BP855" s="37"/>
      <c r="BQ855" s="37"/>
      <c r="BR855" s="37"/>
      <c r="BS855" s="37"/>
      <c r="BT855" s="37"/>
      <c r="BU855" s="37"/>
      <c r="BV855" s="37"/>
      <c r="BW855" s="37"/>
      <c r="BX855" s="37"/>
      <c r="BY855" s="37"/>
      <c r="BZ855" s="37"/>
      <c r="CA855" s="37"/>
      <c r="CB855" s="37"/>
      <c r="CC855" s="37"/>
      <c r="CD855" s="37"/>
      <c r="CE855" s="37"/>
      <c r="CF855" s="37"/>
      <c r="CG855" s="37"/>
      <c r="CH855" s="37"/>
      <c r="CI855" s="37"/>
      <c r="CJ855" s="37"/>
      <c r="CK855" s="37"/>
      <c r="CL855" s="37"/>
      <c r="CM855" s="37"/>
      <c r="CN855" s="37"/>
      <c r="CO855" s="37"/>
      <c r="CP855" s="37"/>
      <c r="CQ855" s="37"/>
      <c r="CR855" s="37"/>
      <c r="CS855" s="37"/>
      <c r="CT855" s="37"/>
      <c r="CU855" s="37"/>
      <c r="CV855" s="37"/>
      <c r="CW855" s="37"/>
      <c r="CX855" s="37"/>
      <c r="CY855" s="37"/>
      <c r="CZ855" s="37"/>
      <c r="DA855" s="37"/>
      <c r="DB855" s="37"/>
    </row>
    <row r="856" spans="23:106" ht="12.75" customHeight="1" x14ac:dyDescent="0.25"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  <c r="BI856" s="37"/>
      <c r="BJ856" s="37"/>
      <c r="BK856" s="37"/>
      <c r="BL856" s="37"/>
      <c r="BM856" s="37"/>
      <c r="BN856" s="37"/>
      <c r="BO856" s="37"/>
      <c r="BP856" s="37"/>
      <c r="BQ856" s="37"/>
      <c r="BR856" s="37"/>
      <c r="BS856" s="37"/>
      <c r="BT856" s="37"/>
      <c r="BU856" s="37"/>
      <c r="BV856" s="37"/>
      <c r="BW856" s="37"/>
      <c r="BX856" s="37"/>
      <c r="BY856" s="37"/>
      <c r="BZ856" s="37"/>
      <c r="CA856" s="37"/>
      <c r="CB856" s="37"/>
      <c r="CC856" s="37"/>
      <c r="CD856" s="37"/>
      <c r="CE856" s="37"/>
      <c r="CF856" s="37"/>
      <c r="CG856" s="37"/>
      <c r="CH856" s="37"/>
      <c r="CI856" s="37"/>
      <c r="CJ856" s="37"/>
      <c r="CK856" s="37"/>
      <c r="CL856" s="37"/>
      <c r="CM856" s="37"/>
      <c r="CN856" s="37"/>
      <c r="CO856" s="37"/>
      <c r="CP856" s="37"/>
      <c r="CQ856" s="37"/>
      <c r="CR856" s="37"/>
      <c r="CS856" s="37"/>
      <c r="CT856" s="37"/>
      <c r="CU856" s="37"/>
      <c r="CV856" s="37"/>
      <c r="CW856" s="37"/>
      <c r="CX856" s="37"/>
      <c r="CY856" s="37"/>
      <c r="CZ856" s="37"/>
      <c r="DA856" s="37"/>
      <c r="DB856" s="37"/>
    </row>
    <row r="857" spans="23:106" ht="12.75" customHeight="1" x14ac:dyDescent="0.25"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  <c r="BM857" s="37"/>
      <c r="BN857" s="37"/>
      <c r="BO857" s="37"/>
      <c r="BP857" s="37"/>
      <c r="BQ857" s="37"/>
      <c r="BR857" s="37"/>
      <c r="BS857" s="37"/>
      <c r="BT857" s="37"/>
      <c r="BU857" s="37"/>
      <c r="BV857" s="37"/>
      <c r="BW857" s="37"/>
      <c r="BX857" s="37"/>
      <c r="BY857" s="37"/>
      <c r="BZ857" s="37"/>
      <c r="CA857" s="37"/>
      <c r="CB857" s="37"/>
      <c r="CC857" s="37"/>
      <c r="CD857" s="37"/>
      <c r="CE857" s="37"/>
      <c r="CF857" s="37"/>
      <c r="CG857" s="37"/>
      <c r="CH857" s="37"/>
      <c r="CI857" s="37"/>
      <c r="CJ857" s="37"/>
      <c r="CK857" s="37"/>
      <c r="CL857" s="37"/>
      <c r="CM857" s="37"/>
      <c r="CN857" s="37"/>
      <c r="CO857" s="37"/>
      <c r="CP857" s="37"/>
      <c r="CQ857" s="37"/>
      <c r="CR857" s="37"/>
      <c r="CS857" s="37"/>
      <c r="CT857" s="37"/>
      <c r="CU857" s="37"/>
      <c r="CV857" s="37"/>
      <c r="CW857" s="37"/>
      <c r="CX857" s="37"/>
      <c r="CY857" s="37"/>
      <c r="CZ857" s="37"/>
      <c r="DA857" s="37"/>
      <c r="DB857" s="37"/>
    </row>
    <row r="858" spans="23:106" ht="12.75" customHeight="1" x14ac:dyDescent="0.25"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  <c r="BM858" s="37"/>
      <c r="BN858" s="37"/>
      <c r="BO858" s="37"/>
      <c r="BP858" s="37"/>
      <c r="BQ858" s="37"/>
      <c r="BR858" s="37"/>
      <c r="BS858" s="37"/>
      <c r="BT858" s="37"/>
      <c r="BU858" s="37"/>
      <c r="BV858" s="37"/>
      <c r="BW858" s="37"/>
      <c r="BX858" s="37"/>
      <c r="BY858" s="37"/>
      <c r="BZ858" s="37"/>
      <c r="CA858" s="37"/>
      <c r="CB858" s="37"/>
      <c r="CC858" s="37"/>
      <c r="CD858" s="37"/>
      <c r="CE858" s="37"/>
      <c r="CF858" s="37"/>
      <c r="CG858" s="37"/>
      <c r="CH858" s="37"/>
      <c r="CI858" s="37"/>
      <c r="CJ858" s="37"/>
      <c r="CK858" s="37"/>
      <c r="CL858" s="37"/>
      <c r="CM858" s="37"/>
      <c r="CN858" s="37"/>
      <c r="CO858" s="37"/>
      <c r="CP858" s="37"/>
      <c r="CQ858" s="37"/>
      <c r="CR858" s="37"/>
      <c r="CS858" s="37"/>
      <c r="CT858" s="37"/>
      <c r="CU858" s="37"/>
      <c r="CV858" s="37"/>
      <c r="CW858" s="37"/>
      <c r="CX858" s="37"/>
      <c r="CY858" s="37"/>
      <c r="CZ858" s="37"/>
      <c r="DA858" s="37"/>
      <c r="DB858" s="37"/>
    </row>
    <row r="859" spans="23:106" ht="12.75" customHeight="1" x14ac:dyDescent="0.25"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  <c r="BM859" s="37"/>
      <c r="BN859" s="37"/>
      <c r="BO859" s="37"/>
      <c r="BP859" s="37"/>
      <c r="BQ859" s="37"/>
      <c r="BR859" s="37"/>
      <c r="BS859" s="37"/>
      <c r="BT859" s="37"/>
      <c r="BU859" s="37"/>
      <c r="BV859" s="37"/>
      <c r="BW859" s="37"/>
      <c r="BX859" s="37"/>
      <c r="BY859" s="37"/>
      <c r="BZ859" s="37"/>
      <c r="CA859" s="37"/>
      <c r="CB859" s="37"/>
      <c r="CC859" s="37"/>
      <c r="CD859" s="37"/>
      <c r="CE859" s="37"/>
      <c r="CF859" s="37"/>
      <c r="CG859" s="37"/>
      <c r="CH859" s="37"/>
      <c r="CI859" s="37"/>
      <c r="CJ859" s="37"/>
      <c r="CK859" s="37"/>
      <c r="CL859" s="37"/>
      <c r="CM859" s="37"/>
      <c r="CN859" s="37"/>
      <c r="CO859" s="37"/>
      <c r="CP859" s="37"/>
      <c r="CQ859" s="37"/>
      <c r="CR859" s="37"/>
      <c r="CS859" s="37"/>
      <c r="CT859" s="37"/>
      <c r="CU859" s="37"/>
      <c r="CV859" s="37"/>
      <c r="CW859" s="37"/>
      <c r="CX859" s="37"/>
      <c r="CY859" s="37"/>
      <c r="CZ859" s="37"/>
      <c r="DA859" s="37"/>
      <c r="DB859" s="37"/>
    </row>
    <row r="860" spans="23:106" ht="12.75" customHeight="1" x14ac:dyDescent="0.25"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  <c r="BM860" s="37"/>
      <c r="BN860" s="37"/>
      <c r="BO860" s="37"/>
      <c r="BP860" s="37"/>
      <c r="BQ860" s="37"/>
      <c r="BR860" s="37"/>
      <c r="BS860" s="37"/>
      <c r="BT860" s="37"/>
      <c r="BU860" s="37"/>
      <c r="BV860" s="37"/>
      <c r="BW860" s="37"/>
      <c r="BX860" s="37"/>
      <c r="BY860" s="37"/>
      <c r="BZ860" s="37"/>
      <c r="CA860" s="37"/>
      <c r="CB860" s="37"/>
      <c r="CC860" s="37"/>
      <c r="CD860" s="37"/>
      <c r="CE860" s="37"/>
      <c r="CF860" s="37"/>
      <c r="CG860" s="37"/>
      <c r="CH860" s="37"/>
      <c r="CI860" s="37"/>
      <c r="CJ860" s="37"/>
      <c r="CK860" s="37"/>
      <c r="CL860" s="37"/>
      <c r="CM860" s="37"/>
      <c r="CN860" s="37"/>
      <c r="CO860" s="37"/>
      <c r="CP860" s="37"/>
      <c r="CQ860" s="37"/>
      <c r="CR860" s="37"/>
      <c r="CS860" s="37"/>
      <c r="CT860" s="37"/>
      <c r="CU860" s="37"/>
      <c r="CV860" s="37"/>
      <c r="CW860" s="37"/>
      <c r="CX860" s="37"/>
      <c r="CY860" s="37"/>
      <c r="CZ860" s="37"/>
      <c r="DA860" s="37"/>
      <c r="DB860" s="37"/>
    </row>
    <row r="861" spans="23:106" ht="12.75" customHeight="1" x14ac:dyDescent="0.25"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  <c r="BM861" s="37"/>
      <c r="BN861" s="37"/>
      <c r="BO861" s="37"/>
      <c r="BP861" s="37"/>
      <c r="BQ861" s="37"/>
      <c r="BR861" s="37"/>
      <c r="BS861" s="37"/>
      <c r="BT861" s="37"/>
      <c r="BU861" s="37"/>
      <c r="BV861" s="37"/>
      <c r="BW861" s="37"/>
      <c r="BX861" s="37"/>
      <c r="BY861" s="37"/>
      <c r="BZ861" s="37"/>
      <c r="CA861" s="37"/>
      <c r="CB861" s="37"/>
      <c r="CC861" s="37"/>
      <c r="CD861" s="37"/>
      <c r="CE861" s="37"/>
      <c r="CF861" s="37"/>
      <c r="CG861" s="37"/>
      <c r="CH861" s="37"/>
      <c r="CI861" s="37"/>
      <c r="CJ861" s="37"/>
      <c r="CK861" s="37"/>
      <c r="CL861" s="37"/>
      <c r="CM861" s="37"/>
      <c r="CN861" s="37"/>
      <c r="CO861" s="37"/>
      <c r="CP861" s="37"/>
      <c r="CQ861" s="37"/>
      <c r="CR861" s="37"/>
      <c r="CS861" s="37"/>
      <c r="CT861" s="37"/>
      <c r="CU861" s="37"/>
      <c r="CV861" s="37"/>
      <c r="CW861" s="37"/>
      <c r="CX861" s="37"/>
      <c r="CY861" s="37"/>
      <c r="CZ861" s="37"/>
      <c r="DA861" s="37"/>
      <c r="DB861" s="37"/>
    </row>
    <row r="862" spans="23:106" ht="12.75" customHeight="1" x14ac:dyDescent="0.25"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  <c r="BM862" s="37"/>
      <c r="BN862" s="37"/>
      <c r="BO862" s="37"/>
      <c r="BP862" s="37"/>
      <c r="BQ862" s="37"/>
      <c r="BR862" s="37"/>
      <c r="BS862" s="37"/>
      <c r="BT862" s="37"/>
      <c r="BU862" s="37"/>
      <c r="BV862" s="37"/>
      <c r="BW862" s="37"/>
      <c r="BX862" s="37"/>
      <c r="BY862" s="37"/>
      <c r="BZ862" s="37"/>
      <c r="CA862" s="37"/>
      <c r="CB862" s="37"/>
      <c r="CC862" s="37"/>
      <c r="CD862" s="37"/>
      <c r="CE862" s="37"/>
      <c r="CF862" s="37"/>
      <c r="CG862" s="37"/>
      <c r="CH862" s="37"/>
      <c r="CI862" s="37"/>
      <c r="CJ862" s="37"/>
      <c r="CK862" s="37"/>
      <c r="CL862" s="37"/>
      <c r="CM862" s="37"/>
      <c r="CN862" s="37"/>
      <c r="CO862" s="37"/>
      <c r="CP862" s="37"/>
      <c r="CQ862" s="37"/>
      <c r="CR862" s="37"/>
      <c r="CS862" s="37"/>
      <c r="CT862" s="37"/>
      <c r="CU862" s="37"/>
      <c r="CV862" s="37"/>
      <c r="CW862" s="37"/>
      <c r="CX862" s="37"/>
      <c r="CY862" s="37"/>
      <c r="CZ862" s="37"/>
      <c r="DA862" s="37"/>
      <c r="DB862" s="37"/>
    </row>
    <row r="863" spans="23:106" ht="12.75" customHeight="1" x14ac:dyDescent="0.25"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  <c r="BM863" s="37"/>
      <c r="BN863" s="37"/>
      <c r="BO863" s="37"/>
      <c r="BP863" s="37"/>
      <c r="BQ863" s="37"/>
      <c r="BR863" s="37"/>
      <c r="BS863" s="37"/>
      <c r="BT863" s="37"/>
      <c r="BU863" s="37"/>
      <c r="BV863" s="37"/>
      <c r="BW863" s="37"/>
      <c r="BX863" s="37"/>
      <c r="BY863" s="37"/>
      <c r="BZ863" s="37"/>
      <c r="CA863" s="37"/>
      <c r="CB863" s="37"/>
      <c r="CC863" s="37"/>
      <c r="CD863" s="37"/>
      <c r="CE863" s="37"/>
      <c r="CF863" s="37"/>
      <c r="CG863" s="37"/>
      <c r="CH863" s="37"/>
      <c r="CI863" s="37"/>
      <c r="CJ863" s="37"/>
      <c r="CK863" s="37"/>
      <c r="CL863" s="37"/>
      <c r="CM863" s="37"/>
      <c r="CN863" s="37"/>
      <c r="CO863" s="37"/>
      <c r="CP863" s="37"/>
      <c r="CQ863" s="37"/>
      <c r="CR863" s="37"/>
      <c r="CS863" s="37"/>
      <c r="CT863" s="37"/>
      <c r="CU863" s="37"/>
      <c r="CV863" s="37"/>
      <c r="CW863" s="37"/>
      <c r="CX863" s="37"/>
      <c r="CY863" s="37"/>
      <c r="CZ863" s="37"/>
      <c r="DA863" s="37"/>
      <c r="DB863" s="37"/>
    </row>
    <row r="864" spans="23:106" ht="12.75" customHeight="1" x14ac:dyDescent="0.25"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  <c r="BM864" s="37"/>
      <c r="BN864" s="37"/>
      <c r="BO864" s="37"/>
      <c r="BP864" s="37"/>
      <c r="BQ864" s="37"/>
      <c r="BR864" s="37"/>
      <c r="BS864" s="37"/>
      <c r="BT864" s="37"/>
      <c r="BU864" s="37"/>
      <c r="BV864" s="37"/>
      <c r="BW864" s="37"/>
      <c r="BX864" s="37"/>
      <c r="BY864" s="37"/>
      <c r="BZ864" s="37"/>
      <c r="CA864" s="37"/>
      <c r="CB864" s="37"/>
      <c r="CC864" s="37"/>
      <c r="CD864" s="37"/>
      <c r="CE864" s="37"/>
      <c r="CF864" s="37"/>
      <c r="CG864" s="37"/>
      <c r="CH864" s="37"/>
      <c r="CI864" s="37"/>
      <c r="CJ864" s="37"/>
      <c r="CK864" s="37"/>
      <c r="CL864" s="37"/>
      <c r="CM864" s="37"/>
      <c r="CN864" s="37"/>
      <c r="CO864" s="37"/>
      <c r="CP864" s="37"/>
      <c r="CQ864" s="37"/>
      <c r="CR864" s="37"/>
      <c r="CS864" s="37"/>
      <c r="CT864" s="37"/>
      <c r="CU864" s="37"/>
      <c r="CV864" s="37"/>
      <c r="CW864" s="37"/>
      <c r="CX864" s="37"/>
      <c r="CY864" s="37"/>
      <c r="CZ864" s="37"/>
      <c r="DA864" s="37"/>
      <c r="DB864" s="37"/>
    </row>
    <row r="865" spans="23:106" ht="12.75" customHeight="1" x14ac:dyDescent="0.25"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  <c r="BM865" s="37"/>
      <c r="BN865" s="37"/>
      <c r="BO865" s="37"/>
      <c r="BP865" s="37"/>
      <c r="BQ865" s="37"/>
      <c r="BR865" s="37"/>
      <c r="BS865" s="37"/>
      <c r="BT865" s="37"/>
      <c r="BU865" s="37"/>
      <c r="BV865" s="37"/>
      <c r="BW865" s="37"/>
      <c r="BX865" s="37"/>
      <c r="BY865" s="37"/>
      <c r="BZ865" s="37"/>
      <c r="CA865" s="37"/>
      <c r="CB865" s="37"/>
      <c r="CC865" s="37"/>
      <c r="CD865" s="37"/>
      <c r="CE865" s="37"/>
      <c r="CF865" s="37"/>
      <c r="CG865" s="37"/>
      <c r="CH865" s="37"/>
      <c r="CI865" s="37"/>
      <c r="CJ865" s="37"/>
      <c r="CK865" s="37"/>
      <c r="CL865" s="37"/>
      <c r="CM865" s="37"/>
      <c r="CN865" s="37"/>
      <c r="CO865" s="37"/>
      <c r="CP865" s="37"/>
      <c r="CQ865" s="37"/>
      <c r="CR865" s="37"/>
      <c r="CS865" s="37"/>
      <c r="CT865" s="37"/>
      <c r="CU865" s="37"/>
      <c r="CV865" s="37"/>
      <c r="CW865" s="37"/>
      <c r="CX865" s="37"/>
      <c r="CY865" s="37"/>
      <c r="CZ865" s="37"/>
      <c r="DA865" s="37"/>
      <c r="DB865" s="37"/>
    </row>
    <row r="866" spans="23:106" ht="12.75" customHeight="1" x14ac:dyDescent="0.25"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  <c r="BM866" s="37"/>
      <c r="BN866" s="37"/>
      <c r="BO866" s="37"/>
      <c r="BP866" s="37"/>
      <c r="BQ866" s="37"/>
      <c r="BR866" s="37"/>
      <c r="BS866" s="37"/>
      <c r="BT866" s="37"/>
      <c r="BU866" s="37"/>
      <c r="BV866" s="37"/>
      <c r="BW866" s="37"/>
      <c r="BX866" s="37"/>
      <c r="BY866" s="37"/>
      <c r="BZ866" s="37"/>
      <c r="CA866" s="37"/>
      <c r="CB866" s="37"/>
      <c r="CC866" s="37"/>
      <c r="CD866" s="37"/>
      <c r="CE866" s="37"/>
      <c r="CF866" s="37"/>
      <c r="CG866" s="37"/>
      <c r="CH866" s="37"/>
      <c r="CI866" s="37"/>
      <c r="CJ866" s="37"/>
      <c r="CK866" s="37"/>
      <c r="CL866" s="37"/>
      <c r="CM866" s="37"/>
      <c r="CN866" s="37"/>
      <c r="CO866" s="37"/>
      <c r="CP866" s="37"/>
      <c r="CQ866" s="37"/>
      <c r="CR866" s="37"/>
      <c r="CS866" s="37"/>
      <c r="CT866" s="37"/>
      <c r="CU866" s="37"/>
      <c r="CV866" s="37"/>
      <c r="CW866" s="37"/>
      <c r="CX866" s="37"/>
      <c r="CY866" s="37"/>
      <c r="CZ866" s="37"/>
      <c r="DA866" s="37"/>
      <c r="DB866" s="37"/>
    </row>
    <row r="867" spans="23:106" ht="12.75" customHeight="1" x14ac:dyDescent="0.25"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  <c r="BI867" s="37"/>
      <c r="BJ867" s="37"/>
      <c r="BK867" s="37"/>
      <c r="BL867" s="37"/>
      <c r="BM867" s="37"/>
      <c r="BN867" s="37"/>
      <c r="BO867" s="37"/>
      <c r="BP867" s="37"/>
      <c r="BQ867" s="37"/>
      <c r="BR867" s="37"/>
      <c r="BS867" s="37"/>
      <c r="BT867" s="37"/>
      <c r="BU867" s="37"/>
      <c r="BV867" s="37"/>
      <c r="BW867" s="37"/>
      <c r="BX867" s="37"/>
      <c r="BY867" s="37"/>
      <c r="BZ867" s="37"/>
      <c r="CA867" s="37"/>
      <c r="CB867" s="37"/>
      <c r="CC867" s="37"/>
      <c r="CD867" s="37"/>
      <c r="CE867" s="37"/>
      <c r="CF867" s="37"/>
      <c r="CG867" s="37"/>
      <c r="CH867" s="37"/>
      <c r="CI867" s="37"/>
      <c r="CJ867" s="37"/>
      <c r="CK867" s="37"/>
      <c r="CL867" s="37"/>
      <c r="CM867" s="37"/>
      <c r="CN867" s="37"/>
      <c r="CO867" s="37"/>
      <c r="CP867" s="37"/>
      <c r="CQ867" s="37"/>
      <c r="CR867" s="37"/>
      <c r="CS867" s="37"/>
      <c r="CT867" s="37"/>
      <c r="CU867" s="37"/>
      <c r="CV867" s="37"/>
      <c r="CW867" s="37"/>
      <c r="CX867" s="37"/>
      <c r="CY867" s="37"/>
      <c r="CZ867" s="37"/>
      <c r="DA867" s="37"/>
      <c r="DB867" s="37"/>
    </row>
    <row r="868" spans="23:106" ht="12.75" customHeight="1" x14ac:dyDescent="0.25"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  <c r="BI868" s="37"/>
      <c r="BJ868" s="37"/>
      <c r="BK868" s="37"/>
      <c r="BL868" s="37"/>
      <c r="BM868" s="37"/>
      <c r="BN868" s="37"/>
      <c r="BO868" s="37"/>
      <c r="BP868" s="37"/>
      <c r="BQ868" s="37"/>
      <c r="BR868" s="37"/>
      <c r="BS868" s="37"/>
      <c r="BT868" s="37"/>
      <c r="BU868" s="37"/>
      <c r="BV868" s="37"/>
      <c r="BW868" s="37"/>
      <c r="BX868" s="37"/>
      <c r="BY868" s="37"/>
      <c r="BZ868" s="37"/>
      <c r="CA868" s="37"/>
      <c r="CB868" s="37"/>
      <c r="CC868" s="37"/>
      <c r="CD868" s="37"/>
      <c r="CE868" s="37"/>
      <c r="CF868" s="37"/>
      <c r="CG868" s="37"/>
      <c r="CH868" s="37"/>
      <c r="CI868" s="37"/>
      <c r="CJ868" s="37"/>
      <c r="CK868" s="37"/>
      <c r="CL868" s="37"/>
      <c r="CM868" s="37"/>
      <c r="CN868" s="37"/>
      <c r="CO868" s="37"/>
      <c r="CP868" s="37"/>
      <c r="CQ868" s="37"/>
      <c r="CR868" s="37"/>
      <c r="CS868" s="37"/>
      <c r="CT868" s="37"/>
      <c r="CU868" s="37"/>
      <c r="CV868" s="37"/>
      <c r="CW868" s="37"/>
      <c r="CX868" s="37"/>
      <c r="CY868" s="37"/>
      <c r="CZ868" s="37"/>
      <c r="DA868" s="37"/>
      <c r="DB868" s="37"/>
    </row>
    <row r="869" spans="23:106" ht="12.75" customHeight="1" x14ac:dyDescent="0.25"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  <c r="BI869" s="37"/>
      <c r="BJ869" s="37"/>
      <c r="BK869" s="37"/>
      <c r="BL869" s="37"/>
      <c r="BM869" s="37"/>
      <c r="BN869" s="37"/>
      <c r="BO869" s="37"/>
      <c r="BP869" s="37"/>
      <c r="BQ869" s="37"/>
      <c r="BR869" s="37"/>
      <c r="BS869" s="37"/>
      <c r="BT869" s="37"/>
      <c r="BU869" s="37"/>
      <c r="BV869" s="37"/>
      <c r="BW869" s="37"/>
      <c r="BX869" s="37"/>
      <c r="BY869" s="37"/>
      <c r="BZ869" s="37"/>
      <c r="CA869" s="37"/>
      <c r="CB869" s="37"/>
      <c r="CC869" s="37"/>
      <c r="CD869" s="37"/>
      <c r="CE869" s="37"/>
      <c r="CF869" s="37"/>
      <c r="CG869" s="37"/>
      <c r="CH869" s="37"/>
      <c r="CI869" s="37"/>
      <c r="CJ869" s="37"/>
      <c r="CK869" s="37"/>
      <c r="CL869" s="37"/>
      <c r="CM869" s="37"/>
      <c r="CN869" s="37"/>
      <c r="CO869" s="37"/>
      <c r="CP869" s="37"/>
      <c r="CQ869" s="37"/>
      <c r="CR869" s="37"/>
      <c r="CS869" s="37"/>
      <c r="CT869" s="37"/>
      <c r="CU869" s="37"/>
      <c r="CV869" s="37"/>
      <c r="CW869" s="37"/>
      <c r="CX869" s="37"/>
      <c r="CY869" s="37"/>
      <c r="CZ869" s="37"/>
      <c r="DA869" s="37"/>
      <c r="DB869" s="37"/>
    </row>
    <row r="870" spans="23:106" ht="12.75" customHeight="1" x14ac:dyDescent="0.25"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  <c r="BI870" s="37"/>
      <c r="BJ870" s="37"/>
      <c r="BK870" s="37"/>
      <c r="BL870" s="37"/>
      <c r="BM870" s="37"/>
      <c r="BN870" s="37"/>
      <c r="BO870" s="37"/>
      <c r="BP870" s="37"/>
      <c r="BQ870" s="37"/>
      <c r="BR870" s="37"/>
      <c r="BS870" s="37"/>
      <c r="BT870" s="37"/>
      <c r="BU870" s="37"/>
      <c r="BV870" s="37"/>
      <c r="BW870" s="37"/>
      <c r="BX870" s="37"/>
      <c r="BY870" s="37"/>
      <c r="BZ870" s="37"/>
      <c r="CA870" s="37"/>
      <c r="CB870" s="37"/>
      <c r="CC870" s="37"/>
      <c r="CD870" s="37"/>
      <c r="CE870" s="37"/>
      <c r="CF870" s="37"/>
      <c r="CG870" s="37"/>
      <c r="CH870" s="37"/>
      <c r="CI870" s="37"/>
      <c r="CJ870" s="37"/>
      <c r="CK870" s="37"/>
      <c r="CL870" s="37"/>
      <c r="CM870" s="37"/>
      <c r="CN870" s="37"/>
      <c r="CO870" s="37"/>
      <c r="CP870" s="37"/>
      <c r="CQ870" s="37"/>
      <c r="CR870" s="37"/>
      <c r="CS870" s="37"/>
      <c r="CT870" s="37"/>
      <c r="CU870" s="37"/>
      <c r="CV870" s="37"/>
      <c r="CW870" s="37"/>
      <c r="CX870" s="37"/>
      <c r="CY870" s="37"/>
      <c r="CZ870" s="37"/>
      <c r="DA870" s="37"/>
      <c r="DB870" s="37"/>
    </row>
    <row r="871" spans="23:106" ht="12.75" customHeight="1" x14ac:dyDescent="0.25"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  <c r="BI871" s="37"/>
      <c r="BJ871" s="37"/>
      <c r="BK871" s="37"/>
      <c r="BL871" s="37"/>
      <c r="BM871" s="37"/>
      <c r="BN871" s="37"/>
      <c r="BO871" s="37"/>
      <c r="BP871" s="37"/>
      <c r="BQ871" s="37"/>
      <c r="BR871" s="37"/>
      <c r="BS871" s="37"/>
      <c r="BT871" s="37"/>
      <c r="BU871" s="37"/>
      <c r="BV871" s="37"/>
      <c r="BW871" s="37"/>
      <c r="BX871" s="37"/>
      <c r="BY871" s="37"/>
      <c r="BZ871" s="37"/>
      <c r="CA871" s="37"/>
      <c r="CB871" s="37"/>
      <c r="CC871" s="37"/>
      <c r="CD871" s="37"/>
      <c r="CE871" s="37"/>
      <c r="CF871" s="37"/>
      <c r="CG871" s="37"/>
      <c r="CH871" s="37"/>
      <c r="CI871" s="37"/>
      <c r="CJ871" s="37"/>
      <c r="CK871" s="37"/>
      <c r="CL871" s="37"/>
      <c r="CM871" s="37"/>
      <c r="CN871" s="37"/>
      <c r="CO871" s="37"/>
      <c r="CP871" s="37"/>
      <c r="CQ871" s="37"/>
      <c r="CR871" s="37"/>
      <c r="CS871" s="37"/>
      <c r="CT871" s="37"/>
      <c r="CU871" s="37"/>
      <c r="CV871" s="37"/>
      <c r="CW871" s="37"/>
      <c r="CX871" s="37"/>
      <c r="CY871" s="37"/>
      <c r="CZ871" s="37"/>
      <c r="DA871" s="37"/>
      <c r="DB871" s="37"/>
    </row>
    <row r="872" spans="23:106" ht="12.75" customHeight="1" x14ac:dyDescent="0.25"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  <c r="BI872" s="37"/>
      <c r="BJ872" s="37"/>
      <c r="BK872" s="37"/>
      <c r="BL872" s="37"/>
      <c r="BM872" s="37"/>
      <c r="BN872" s="37"/>
      <c r="BO872" s="37"/>
      <c r="BP872" s="37"/>
      <c r="BQ872" s="37"/>
      <c r="BR872" s="37"/>
      <c r="BS872" s="37"/>
      <c r="BT872" s="37"/>
      <c r="BU872" s="37"/>
      <c r="BV872" s="37"/>
      <c r="BW872" s="37"/>
      <c r="BX872" s="37"/>
      <c r="BY872" s="37"/>
      <c r="BZ872" s="37"/>
      <c r="CA872" s="37"/>
      <c r="CB872" s="37"/>
      <c r="CC872" s="37"/>
      <c r="CD872" s="37"/>
      <c r="CE872" s="37"/>
      <c r="CF872" s="37"/>
      <c r="CG872" s="37"/>
      <c r="CH872" s="37"/>
      <c r="CI872" s="37"/>
      <c r="CJ872" s="37"/>
      <c r="CK872" s="37"/>
      <c r="CL872" s="37"/>
      <c r="CM872" s="37"/>
      <c r="CN872" s="37"/>
      <c r="CO872" s="37"/>
      <c r="CP872" s="37"/>
      <c r="CQ872" s="37"/>
      <c r="CR872" s="37"/>
      <c r="CS872" s="37"/>
      <c r="CT872" s="37"/>
      <c r="CU872" s="37"/>
      <c r="CV872" s="37"/>
      <c r="CW872" s="37"/>
      <c r="CX872" s="37"/>
      <c r="CY872" s="37"/>
      <c r="CZ872" s="37"/>
      <c r="DA872" s="37"/>
      <c r="DB872" s="37"/>
    </row>
    <row r="873" spans="23:106" ht="12.75" customHeight="1" x14ac:dyDescent="0.25"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  <c r="BI873" s="37"/>
      <c r="BJ873" s="37"/>
      <c r="BK873" s="37"/>
      <c r="BL873" s="37"/>
      <c r="BM873" s="37"/>
      <c r="BN873" s="37"/>
      <c r="BO873" s="37"/>
      <c r="BP873" s="37"/>
      <c r="BQ873" s="37"/>
      <c r="BR873" s="37"/>
      <c r="BS873" s="37"/>
      <c r="BT873" s="37"/>
      <c r="BU873" s="37"/>
      <c r="BV873" s="37"/>
      <c r="BW873" s="37"/>
      <c r="BX873" s="37"/>
      <c r="BY873" s="37"/>
      <c r="BZ873" s="37"/>
      <c r="CA873" s="37"/>
      <c r="CB873" s="37"/>
      <c r="CC873" s="37"/>
      <c r="CD873" s="37"/>
      <c r="CE873" s="37"/>
      <c r="CF873" s="37"/>
      <c r="CG873" s="37"/>
      <c r="CH873" s="37"/>
      <c r="CI873" s="37"/>
      <c r="CJ873" s="37"/>
      <c r="CK873" s="37"/>
      <c r="CL873" s="37"/>
      <c r="CM873" s="37"/>
      <c r="CN873" s="37"/>
      <c r="CO873" s="37"/>
      <c r="CP873" s="37"/>
      <c r="CQ873" s="37"/>
      <c r="CR873" s="37"/>
      <c r="CS873" s="37"/>
      <c r="CT873" s="37"/>
      <c r="CU873" s="37"/>
      <c r="CV873" s="37"/>
      <c r="CW873" s="37"/>
      <c r="CX873" s="37"/>
      <c r="CY873" s="37"/>
      <c r="CZ873" s="37"/>
      <c r="DA873" s="37"/>
      <c r="DB873" s="37"/>
    </row>
    <row r="874" spans="23:106" ht="12.75" customHeight="1" x14ac:dyDescent="0.25"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  <c r="BI874" s="37"/>
      <c r="BJ874" s="37"/>
      <c r="BK874" s="37"/>
      <c r="BL874" s="37"/>
      <c r="BM874" s="37"/>
      <c r="BN874" s="37"/>
      <c r="BO874" s="37"/>
      <c r="BP874" s="37"/>
      <c r="BQ874" s="37"/>
      <c r="BR874" s="37"/>
      <c r="BS874" s="37"/>
      <c r="BT874" s="37"/>
      <c r="BU874" s="37"/>
      <c r="BV874" s="37"/>
      <c r="BW874" s="37"/>
      <c r="BX874" s="37"/>
      <c r="BY874" s="37"/>
      <c r="BZ874" s="37"/>
      <c r="CA874" s="37"/>
      <c r="CB874" s="37"/>
      <c r="CC874" s="37"/>
      <c r="CD874" s="37"/>
      <c r="CE874" s="37"/>
      <c r="CF874" s="37"/>
      <c r="CG874" s="37"/>
      <c r="CH874" s="37"/>
      <c r="CI874" s="37"/>
      <c r="CJ874" s="37"/>
      <c r="CK874" s="37"/>
      <c r="CL874" s="37"/>
      <c r="CM874" s="37"/>
      <c r="CN874" s="37"/>
      <c r="CO874" s="37"/>
      <c r="CP874" s="37"/>
      <c r="CQ874" s="37"/>
      <c r="CR874" s="37"/>
      <c r="CS874" s="37"/>
      <c r="CT874" s="37"/>
      <c r="CU874" s="37"/>
      <c r="CV874" s="37"/>
      <c r="CW874" s="37"/>
      <c r="CX874" s="37"/>
      <c r="CY874" s="37"/>
      <c r="CZ874" s="37"/>
      <c r="DA874" s="37"/>
      <c r="DB874" s="37"/>
    </row>
    <row r="875" spans="23:106" ht="12.75" customHeight="1" x14ac:dyDescent="0.25"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  <c r="BI875" s="37"/>
      <c r="BJ875" s="37"/>
      <c r="BK875" s="37"/>
      <c r="BL875" s="37"/>
      <c r="BM875" s="37"/>
      <c r="BN875" s="37"/>
      <c r="BO875" s="37"/>
      <c r="BP875" s="37"/>
      <c r="BQ875" s="37"/>
      <c r="BR875" s="37"/>
      <c r="BS875" s="37"/>
      <c r="BT875" s="37"/>
      <c r="BU875" s="37"/>
      <c r="BV875" s="37"/>
      <c r="BW875" s="37"/>
      <c r="BX875" s="37"/>
      <c r="BY875" s="37"/>
      <c r="BZ875" s="37"/>
      <c r="CA875" s="37"/>
      <c r="CB875" s="37"/>
      <c r="CC875" s="37"/>
      <c r="CD875" s="37"/>
      <c r="CE875" s="37"/>
      <c r="CF875" s="37"/>
      <c r="CG875" s="37"/>
      <c r="CH875" s="37"/>
      <c r="CI875" s="37"/>
      <c r="CJ875" s="37"/>
      <c r="CK875" s="37"/>
      <c r="CL875" s="37"/>
      <c r="CM875" s="37"/>
      <c r="CN875" s="37"/>
      <c r="CO875" s="37"/>
      <c r="CP875" s="37"/>
      <c r="CQ875" s="37"/>
      <c r="CR875" s="37"/>
      <c r="CS875" s="37"/>
      <c r="CT875" s="37"/>
      <c r="CU875" s="37"/>
      <c r="CV875" s="37"/>
      <c r="CW875" s="37"/>
      <c r="CX875" s="37"/>
      <c r="CY875" s="37"/>
      <c r="CZ875" s="37"/>
      <c r="DA875" s="37"/>
      <c r="DB875" s="37"/>
    </row>
    <row r="876" spans="23:106" ht="12.75" customHeight="1" x14ac:dyDescent="0.25"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  <c r="BI876" s="37"/>
      <c r="BJ876" s="37"/>
      <c r="BK876" s="37"/>
      <c r="BL876" s="37"/>
      <c r="BM876" s="37"/>
      <c r="BN876" s="37"/>
      <c r="BO876" s="37"/>
      <c r="BP876" s="37"/>
      <c r="BQ876" s="37"/>
      <c r="BR876" s="37"/>
      <c r="BS876" s="37"/>
      <c r="BT876" s="37"/>
      <c r="BU876" s="37"/>
      <c r="BV876" s="37"/>
      <c r="BW876" s="37"/>
      <c r="BX876" s="37"/>
      <c r="BY876" s="37"/>
      <c r="BZ876" s="37"/>
      <c r="CA876" s="37"/>
      <c r="CB876" s="37"/>
      <c r="CC876" s="37"/>
      <c r="CD876" s="37"/>
      <c r="CE876" s="37"/>
      <c r="CF876" s="37"/>
      <c r="CG876" s="37"/>
      <c r="CH876" s="37"/>
      <c r="CI876" s="37"/>
      <c r="CJ876" s="37"/>
      <c r="CK876" s="37"/>
      <c r="CL876" s="37"/>
      <c r="CM876" s="37"/>
      <c r="CN876" s="37"/>
      <c r="CO876" s="37"/>
      <c r="CP876" s="37"/>
      <c r="CQ876" s="37"/>
      <c r="CR876" s="37"/>
      <c r="CS876" s="37"/>
      <c r="CT876" s="37"/>
      <c r="CU876" s="37"/>
      <c r="CV876" s="37"/>
      <c r="CW876" s="37"/>
      <c r="CX876" s="37"/>
      <c r="CY876" s="37"/>
      <c r="CZ876" s="37"/>
      <c r="DA876" s="37"/>
      <c r="DB876" s="37"/>
    </row>
    <row r="877" spans="23:106" ht="12.75" customHeight="1" x14ac:dyDescent="0.25"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  <c r="BI877" s="37"/>
      <c r="BJ877" s="37"/>
      <c r="BK877" s="37"/>
      <c r="BL877" s="37"/>
      <c r="BM877" s="37"/>
      <c r="BN877" s="37"/>
      <c r="BO877" s="37"/>
      <c r="BP877" s="37"/>
      <c r="BQ877" s="37"/>
      <c r="BR877" s="37"/>
      <c r="BS877" s="37"/>
      <c r="BT877" s="37"/>
      <c r="BU877" s="37"/>
      <c r="BV877" s="37"/>
      <c r="BW877" s="37"/>
      <c r="BX877" s="37"/>
      <c r="BY877" s="37"/>
      <c r="BZ877" s="37"/>
      <c r="CA877" s="37"/>
      <c r="CB877" s="37"/>
      <c r="CC877" s="37"/>
      <c r="CD877" s="37"/>
      <c r="CE877" s="37"/>
      <c r="CF877" s="37"/>
      <c r="CG877" s="37"/>
      <c r="CH877" s="37"/>
      <c r="CI877" s="37"/>
      <c r="CJ877" s="37"/>
      <c r="CK877" s="37"/>
      <c r="CL877" s="37"/>
      <c r="CM877" s="37"/>
      <c r="CN877" s="37"/>
      <c r="CO877" s="37"/>
      <c r="CP877" s="37"/>
      <c r="CQ877" s="37"/>
      <c r="CR877" s="37"/>
      <c r="CS877" s="37"/>
      <c r="CT877" s="37"/>
      <c r="CU877" s="37"/>
      <c r="CV877" s="37"/>
      <c r="CW877" s="37"/>
      <c r="CX877" s="37"/>
      <c r="CY877" s="37"/>
      <c r="CZ877" s="37"/>
      <c r="DA877" s="37"/>
      <c r="DB877" s="37"/>
    </row>
    <row r="878" spans="23:106" ht="12.75" customHeight="1" x14ac:dyDescent="0.25"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  <c r="BI878" s="37"/>
      <c r="BJ878" s="37"/>
      <c r="BK878" s="37"/>
      <c r="BL878" s="37"/>
      <c r="BM878" s="37"/>
      <c r="BN878" s="37"/>
      <c r="BO878" s="37"/>
      <c r="BP878" s="37"/>
      <c r="BQ878" s="37"/>
      <c r="BR878" s="37"/>
      <c r="BS878" s="37"/>
      <c r="BT878" s="37"/>
      <c r="BU878" s="37"/>
      <c r="BV878" s="37"/>
      <c r="BW878" s="37"/>
      <c r="BX878" s="37"/>
      <c r="BY878" s="37"/>
      <c r="BZ878" s="37"/>
      <c r="CA878" s="37"/>
      <c r="CB878" s="37"/>
      <c r="CC878" s="37"/>
      <c r="CD878" s="37"/>
      <c r="CE878" s="37"/>
      <c r="CF878" s="37"/>
      <c r="CG878" s="37"/>
      <c r="CH878" s="37"/>
      <c r="CI878" s="37"/>
      <c r="CJ878" s="37"/>
      <c r="CK878" s="37"/>
      <c r="CL878" s="37"/>
      <c r="CM878" s="37"/>
      <c r="CN878" s="37"/>
      <c r="CO878" s="37"/>
      <c r="CP878" s="37"/>
      <c r="CQ878" s="37"/>
      <c r="CR878" s="37"/>
      <c r="CS878" s="37"/>
      <c r="CT878" s="37"/>
      <c r="CU878" s="37"/>
      <c r="CV878" s="37"/>
      <c r="CW878" s="37"/>
      <c r="CX878" s="37"/>
      <c r="CY878" s="37"/>
      <c r="CZ878" s="37"/>
      <c r="DA878" s="37"/>
      <c r="DB878" s="37"/>
    </row>
    <row r="879" spans="23:106" ht="12.75" customHeight="1" x14ac:dyDescent="0.25"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  <c r="BI879" s="37"/>
      <c r="BJ879" s="37"/>
      <c r="BK879" s="37"/>
      <c r="BL879" s="37"/>
      <c r="BM879" s="37"/>
      <c r="BN879" s="37"/>
      <c r="BO879" s="37"/>
      <c r="BP879" s="37"/>
      <c r="BQ879" s="37"/>
      <c r="BR879" s="37"/>
      <c r="BS879" s="37"/>
      <c r="BT879" s="37"/>
      <c r="BU879" s="37"/>
      <c r="BV879" s="37"/>
      <c r="BW879" s="37"/>
      <c r="BX879" s="37"/>
      <c r="BY879" s="37"/>
      <c r="BZ879" s="37"/>
      <c r="CA879" s="37"/>
      <c r="CB879" s="37"/>
      <c r="CC879" s="37"/>
      <c r="CD879" s="37"/>
      <c r="CE879" s="37"/>
      <c r="CF879" s="37"/>
      <c r="CG879" s="37"/>
      <c r="CH879" s="37"/>
      <c r="CI879" s="37"/>
      <c r="CJ879" s="37"/>
      <c r="CK879" s="37"/>
      <c r="CL879" s="37"/>
      <c r="CM879" s="37"/>
      <c r="CN879" s="37"/>
      <c r="CO879" s="37"/>
      <c r="CP879" s="37"/>
      <c r="CQ879" s="37"/>
      <c r="CR879" s="37"/>
      <c r="CS879" s="37"/>
      <c r="CT879" s="37"/>
      <c r="CU879" s="37"/>
      <c r="CV879" s="37"/>
      <c r="CW879" s="37"/>
      <c r="CX879" s="37"/>
      <c r="CY879" s="37"/>
      <c r="CZ879" s="37"/>
      <c r="DA879" s="37"/>
      <c r="DB879" s="37"/>
    </row>
    <row r="880" spans="23:106" ht="12.75" customHeight="1" x14ac:dyDescent="0.25"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  <c r="BM880" s="37"/>
      <c r="BN880" s="37"/>
      <c r="BO880" s="37"/>
      <c r="BP880" s="37"/>
      <c r="BQ880" s="37"/>
      <c r="BR880" s="37"/>
      <c r="BS880" s="37"/>
      <c r="BT880" s="37"/>
      <c r="BU880" s="37"/>
      <c r="BV880" s="37"/>
      <c r="BW880" s="37"/>
      <c r="BX880" s="37"/>
      <c r="BY880" s="37"/>
      <c r="BZ880" s="37"/>
      <c r="CA880" s="37"/>
      <c r="CB880" s="37"/>
      <c r="CC880" s="37"/>
      <c r="CD880" s="37"/>
      <c r="CE880" s="37"/>
      <c r="CF880" s="37"/>
      <c r="CG880" s="37"/>
      <c r="CH880" s="37"/>
      <c r="CI880" s="37"/>
      <c r="CJ880" s="37"/>
      <c r="CK880" s="37"/>
      <c r="CL880" s="37"/>
      <c r="CM880" s="37"/>
      <c r="CN880" s="37"/>
      <c r="CO880" s="37"/>
      <c r="CP880" s="37"/>
      <c r="CQ880" s="37"/>
      <c r="CR880" s="37"/>
      <c r="CS880" s="37"/>
      <c r="CT880" s="37"/>
      <c r="CU880" s="37"/>
      <c r="CV880" s="37"/>
      <c r="CW880" s="37"/>
      <c r="CX880" s="37"/>
      <c r="CY880" s="37"/>
      <c r="CZ880" s="37"/>
      <c r="DA880" s="37"/>
      <c r="DB880" s="37"/>
    </row>
    <row r="881" spans="23:106" ht="12.75" customHeight="1" x14ac:dyDescent="0.25"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  <c r="BI881" s="37"/>
      <c r="BJ881" s="37"/>
      <c r="BK881" s="37"/>
      <c r="BL881" s="37"/>
      <c r="BM881" s="37"/>
      <c r="BN881" s="37"/>
      <c r="BO881" s="37"/>
      <c r="BP881" s="37"/>
      <c r="BQ881" s="37"/>
      <c r="BR881" s="37"/>
      <c r="BS881" s="37"/>
      <c r="BT881" s="37"/>
      <c r="BU881" s="37"/>
      <c r="BV881" s="37"/>
      <c r="BW881" s="37"/>
      <c r="BX881" s="37"/>
      <c r="BY881" s="37"/>
      <c r="BZ881" s="37"/>
      <c r="CA881" s="37"/>
      <c r="CB881" s="37"/>
      <c r="CC881" s="37"/>
      <c r="CD881" s="37"/>
      <c r="CE881" s="37"/>
      <c r="CF881" s="37"/>
      <c r="CG881" s="37"/>
      <c r="CH881" s="37"/>
      <c r="CI881" s="37"/>
      <c r="CJ881" s="37"/>
      <c r="CK881" s="37"/>
      <c r="CL881" s="37"/>
      <c r="CM881" s="37"/>
      <c r="CN881" s="37"/>
      <c r="CO881" s="37"/>
      <c r="CP881" s="37"/>
      <c r="CQ881" s="37"/>
      <c r="CR881" s="37"/>
      <c r="CS881" s="37"/>
      <c r="CT881" s="37"/>
      <c r="CU881" s="37"/>
      <c r="CV881" s="37"/>
      <c r="CW881" s="37"/>
      <c r="CX881" s="37"/>
      <c r="CY881" s="37"/>
      <c r="CZ881" s="37"/>
      <c r="DA881" s="37"/>
      <c r="DB881" s="37"/>
    </row>
    <row r="882" spans="23:106" ht="12.75" customHeight="1" x14ac:dyDescent="0.25"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  <c r="BI882" s="37"/>
      <c r="BJ882" s="37"/>
      <c r="BK882" s="37"/>
      <c r="BL882" s="37"/>
      <c r="BM882" s="37"/>
      <c r="BN882" s="37"/>
      <c r="BO882" s="37"/>
      <c r="BP882" s="37"/>
      <c r="BQ882" s="37"/>
      <c r="BR882" s="37"/>
      <c r="BS882" s="37"/>
      <c r="BT882" s="37"/>
      <c r="BU882" s="37"/>
      <c r="BV882" s="37"/>
      <c r="BW882" s="37"/>
      <c r="BX882" s="37"/>
      <c r="BY882" s="37"/>
      <c r="BZ882" s="37"/>
      <c r="CA882" s="37"/>
      <c r="CB882" s="37"/>
      <c r="CC882" s="37"/>
      <c r="CD882" s="37"/>
      <c r="CE882" s="37"/>
      <c r="CF882" s="37"/>
      <c r="CG882" s="37"/>
      <c r="CH882" s="37"/>
      <c r="CI882" s="37"/>
      <c r="CJ882" s="37"/>
      <c r="CK882" s="37"/>
      <c r="CL882" s="37"/>
      <c r="CM882" s="37"/>
      <c r="CN882" s="37"/>
      <c r="CO882" s="37"/>
      <c r="CP882" s="37"/>
      <c r="CQ882" s="37"/>
      <c r="CR882" s="37"/>
      <c r="CS882" s="37"/>
      <c r="CT882" s="37"/>
      <c r="CU882" s="37"/>
      <c r="CV882" s="37"/>
      <c r="CW882" s="37"/>
      <c r="CX882" s="37"/>
      <c r="CY882" s="37"/>
      <c r="CZ882" s="37"/>
      <c r="DA882" s="37"/>
      <c r="DB882" s="37"/>
    </row>
    <row r="883" spans="23:106" ht="12.75" customHeight="1" x14ac:dyDescent="0.25"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  <c r="BI883" s="37"/>
      <c r="BJ883" s="37"/>
      <c r="BK883" s="37"/>
      <c r="BL883" s="37"/>
      <c r="BM883" s="37"/>
      <c r="BN883" s="37"/>
      <c r="BO883" s="37"/>
      <c r="BP883" s="37"/>
      <c r="BQ883" s="37"/>
      <c r="BR883" s="37"/>
      <c r="BS883" s="37"/>
      <c r="BT883" s="37"/>
      <c r="BU883" s="37"/>
      <c r="BV883" s="37"/>
      <c r="BW883" s="37"/>
      <c r="BX883" s="37"/>
      <c r="BY883" s="37"/>
      <c r="BZ883" s="37"/>
      <c r="CA883" s="37"/>
      <c r="CB883" s="37"/>
      <c r="CC883" s="37"/>
      <c r="CD883" s="37"/>
      <c r="CE883" s="37"/>
      <c r="CF883" s="37"/>
      <c r="CG883" s="37"/>
      <c r="CH883" s="37"/>
      <c r="CI883" s="37"/>
      <c r="CJ883" s="37"/>
      <c r="CK883" s="37"/>
      <c r="CL883" s="37"/>
      <c r="CM883" s="37"/>
      <c r="CN883" s="37"/>
      <c r="CO883" s="37"/>
      <c r="CP883" s="37"/>
      <c r="CQ883" s="37"/>
      <c r="CR883" s="37"/>
      <c r="CS883" s="37"/>
      <c r="CT883" s="37"/>
      <c r="CU883" s="37"/>
      <c r="CV883" s="37"/>
      <c r="CW883" s="37"/>
      <c r="CX883" s="37"/>
      <c r="CY883" s="37"/>
      <c r="CZ883" s="37"/>
      <c r="DA883" s="37"/>
      <c r="DB883" s="37"/>
    </row>
    <row r="884" spans="23:106" ht="12.75" customHeight="1" x14ac:dyDescent="0.25"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  <c r="BI884" s="37"/>
      <c r="BJ884" s="37"/>
      <c r="BK884" s="37"/>
      <c r="BL884" s="37"/>
      <c r="BM884" s="37"/>
      <c r="BN884" s="37"/>
      <c r="BO884" s="37"/>
      <c r="BP884" s="37"/>
      <c r="BQ884" s="37"/>
      <c r="BR884" s="37"/>
      <c r="BS884" s="37"/>
      <c r="BT884" s="37"/>
      <c r="BU884" s="37"/>
      <c r="BV884" s="37"/>
      <c r="BW884" s="37"/>
      <c r="BX884" s="37"/>
      <c r="BY884" s="37"/>
      <c r="BZ884" s="37"/>
      <c r="CA884" s="37"/>
      <c r="CB884" s="37"/>
      <c r="CC884" s="37"/>
      <c r="CD884" s="37"/>
      <c r="CE884" s="37"/>
      <c r="CF884" s="37"/>
      <c r="CG884" s="37"/>
      <c r="CH884" s="37"/>
      <c r="CI884" s="37"/>
      <c r="CJ884" s="37"/>
      <c r="CK884" s="37"/>
      <c r="CL884" s="37"/>
      <c r="CM884" s="37"/>
      <c r="CN884" s="37"/>
      <c r="CO884" s="37"/>
      <c r="CP884" s="37"/>
      <c r="CQ884" s="37"/>
      <c r="CR884" s="37"/>
      <c r="CS884" s="37"/>
      <c r="CT884" s="37"/>
      <c r="CU884" s="37"/>
      <c r="CV884" s="37"/>
      <c r="CW884" s="37"/>
      <c r="CX884" s="37"/>
      <c r="CY884" s="37"/>
      <c r="CZ884" s="37"/>
      <c r="DA884" s="37"/>
      <c r="DB884" s="37"/>
    </row>
    <row r="885" spans="23:106" ht="12.75" customHeight="1" x14ac:dyDescent="0.25"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  <c r="BI885" s="37"/>
      <c r="BJ885" s="37"/>
      <c r="BK885" s="37"/>
      <c r="BL885" s="37"/>
      <c r="BM885" s="37"/>
      <c r="BN885" s="37"/>
      <c r="BO885" s="37"/>
      <c r="BP885" s="37"/>
      <c r="BQ885" s="37"/>
      <c r="BR885" s="37"/>
      <c r="BS885" s="37"/>
      <c r="BT885" s="37"/>
      <c r="BU885" s="37"/>
      <c r="BV885" s="37"/>
      <c r="BW885" s="37"/>
      <c r="BX885" s="37"/>
      <c r="BY885" s="37"/>
      <c r="BZ885" s="37"/>
      <c r="CA885" s="37"/>
      <c r="CB885" s="37"/>
      <c r="CC885" s="37"/>
      <c r="CD885" s="37"/>
      <c r="CE885" s="37"/>
      <c r="CF885" s="37"/>
      <c r="CG885" s="37"/>
      <c r="CH885" s="37"/>
      <c r="CI885" s="37"/>
      <c r="CJ885" s="37"/>
      <c r="CK885" s="37"/>
      <c r="CL885" s="37"/>
      <c r="CM885" s="37"/>
      <c r="CN885" s="37"/>
      <c r="CO885" s="37"/>
      <c r="CP885" s="37"/>
      <c r="CQ885" s="37"/>
      <c r="CR885" s="37"/>
      <c r="CS885" s="37"/>
      <c r="CT885" s="37"/>
      <c r="CU885" s="37"/>
      <c r="CV885" s="37"/>
      <c r="CW885" s="37"/>
      <c r="CX885" s="37"/>
      <c r="CY885" s="37"/>
      <c r="CZ885" s="37"/>
      <c r="DA885" s="37"/>
      <c r="DB885" s="37"/>
    </row>
    <row r="886" spans="23:106" ht="12.75" customHeight="1" x14ac:dyDescent="0.25"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  <c r="BI886" s="37"/>
      <c r="BJ886" s="37"/>
      <c r="BK886" s="37"/>
      <c r="BL886" s="37"/>
      <c r="BM886" s="37"/>
      <c r="BN886" s="37"/>
      <c r="BO886" s="37"/>
      <c r="BP886" s="37"/>
      <c r="BQ886" s="37"/>
      <c r="BR886" s="37"/>
      <c r="BS886" s="37"/>
      <c r="BT886" s="37"/>
      <c r="BU886" s="37"/>
      <c r="BV886" s="37"/>
      <c r="BW886" s="37"/>
      <c r="BX886" s="37"/>
      <c r="BY886" s="37"/>
      <c r="BZ886" s="37"/>
      <c r="CA886" s="37"/>
      <c r="CB886" s="37"/>
      <c r="CC886" s="37"/>
      <c r="CD886" s="37"/>
      <c r="CE886" s="37"/>
      <c r="CF886" s="37"/>
      <c r="CG886" s="37"/>
      <c r="CH886" s="37"/>
      <c r="CI886" s="37"/>
      <c r="CJ886" s="37"/>
      <c r="CK886" s="37"/>
      <c r="CL886" s="37"/>
      <c r="CM886" s="37"/>
      <c r="CN886" s="37"/>
      <c r="CO886" s="37"/>
      <c r="CP886" s="37"/>
      <c r="CQ886" s="37"/>
      <c r="CR886" s="37"/>
      <c r="CS886" s="37"/>
      <c r="CT886" s="37"/>
      <c r="CU886" s="37"/>
      <c r="CV886" s="37"/>
      <c r="CW886" s="37"/>
      <c r="CX886" s="37"/>
      <c r="CY886" s="37"/>
      <c r="CZ886" s="37"/>
      <c r="DA886" s="37"/>
      <c r="DB886" s="37"/>
    </row>
    <row r="887" spans="23:106" ht="12.75" customHeight="1" x14ac:dyDescent="0.25"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  <c r="BI887" s="37"/>
      <c r="BJ887" s="37"/>
      <c r="BK887" s="37"/>
      <c r="BL887" s="37"/>
      <c r="BM887" s="37"/>
      <c r="BN887" s="37"/>
      <c r="BO887" s="37"/>
      <c r="BP887" s="37"/>
      <c r="BQ887" s="37"/>
      <c r="BR887" s="37"/>
      <c r="BS887" s="37"/>
      <c r="BT887" s="37"/>
      <c r="BU887" s="37"/>
      <c r="BV887" s="37"/>
      <c r="BW887" s="37"/>
      <c r="BX887" s="37"/>
      <c r="BY887" s="37"/>
      <c r="BZ887" s="37"/>
      <c r="CA887" s="37"/>
      <c r="CB887" s="37"/>
      <c r="CC887" s="37"/>
      <c r="CD887" s="37"/>
      <c r="CE887" s="37"/>
      <c r="CF887" s="37"/>
      <c r="CG887" s="37"/>
      <c r="CH887" s="37"/>
      <c r="CI887" s="37"/>
      <c r="CJ887" s="37"/>
      <c r="CK887" s="37"/>
      <c r="CL887" s="37"/>
      <c r="CM887" s="37"/>
      <c r="CN887" s="37"/>
      <c r="CO887" s="37"/>
      <c r="CP887" s="37"/>
      <c r="CQ887" s="37"/>
      <c r="CR887" s="37"/>
      <c r="CS887" s="37"/>
      <c r="CT887" s="37"/>
      <c r="CU887" s="37"/>
      <c r="CV887" s="37"/>
      <c r="CW887" s="37"/>
      <c r="CX887" s="37"/>
      <c r="CY887" s="37"/>
      <c r="CZ887" s="37"/>
      <c r="DA887" s="37"/>
      <c r="DB887" s="37"/>
    </row>
    <row r="888" spans="23:106" ht="12.75" customHeight="1" x14ac:dyDescent="0.25"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  <c r="BI888" s="37"/>
      <c r="BJ888" s="37"/>
      <c r="BK888" s="37"/>
      <c r="BL888" s="37"/>
      <c r="BM888" s="37"/>
      <c r="BN888" s="37"/>
      <c r="BO888" s="37"/>
      <c r="BP888" s="37"/>
      <c r="BQ888" s="37"/>
      <c r="BR888" s="37"/>
      <c r="BS888" s="37"/>
      <c r="BT888" s="37"/>
      <c r="BU888" s="37"/>
      <c r="BV888" s="37"/>
      <c r="BW888" s="37"/>
      <c r="BX888" s="37"/>
      <c r="BY888" s="37"/>
      <c r="BZ888" s="37"/>
      <c r="CA888" s="37"/>
      <c r="CB888" s="37"/>
      <c r="CC888" s="37"/>
      <c r="CD888" s="37"/>
      <c r="CE888" s="37"/>
      <c r="CF888" s="37"/>
      <c r="CG888" s="37"/>
      <c r="CH888" s="37"/>
      <c r="CI888" s="37"/>
      <c r="CJ888" s="37"/>
      <c r="CK888" s="37"/>
      <c r="CL888" s="37"/>
      <c r="CM888" s="37"/>
      <c r="CN888" s="37"/>
      <c r="CO888" s="37"/>
      <c r="CP888" s="37"/>
      <c r="CQ888" s="37"/>
      <c r="CR888" s="37"/>
      <c r="CS888" s="37"/>
      <c r="CT888" s="37"/>
      <c r="CU888" s="37"/>
      <c r="CV888" s="37"/>
      <c r="CW888" s="37"/>
      <c r="CX888" s="37"/>
      <c r="CY888" s="37"/>
      <c r="CZ888" s="37"/>
      <c r="DA888" s="37"/>
      <c r="DB888" s="37"/>
    </row>
    <row r="889" spans="23:106" ht="12.75" customHeight="1" x14ac:dyDescent="0.25"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  <c r="BB889" s="37"/>
      <c r="BC889" s="37"/>
      <c r="BD889" s="37"/>
      <c r="BE889" s="37"/>
      <c r="BF889" s="37"/>
      <c r="BG889" s="37"/>
      <c r="BH889" s="37"/>
      <c r="BI889" s="37"/>
      <c r="BJ889" s="37"/>
      <c r="BK889" s="37"/>
      <c r="BL889" s="37"/>
      <c r="BM889" s="37"/>
      <c r="BN889" s="37"/>
      <c r="BO889" s="37"/>
      <c r="BP889" s="37"/>
      <c r="BQ889" s="37"/>
      <c r="BR889" s="37"/>
      <c r="BS889" s="37"/>
      <c r="BT889" s="37"/>
      <c r="BU889" s="37"/>
      <c r="BV889" s="37"/>
      <c r="BW889" s="37"/>
      <c r="BX889" s="37"/>
      <c r="BY889" s="37"/>
      <c r="BZ889" s="37"/>
      <c r="CA889" s="37"/>
      <c r="CB889" s="37"/>
      <c r="CC889" s="37"/>
      <c r="CD889" s="37"/>
      <c r="CE889" s="37"/>
      <c r="CF889" s="37"/>
      <c r="CG889" s="37"/>
      <c r="CH889" s="37"/>
      <c r="CI889" s="37"/>
      <c r="CJ889" s="37"/>
      <c r="CK889" s="37"/>
      <c r="CL889" s="37"/>
      <c r="CM889" s="37"/>
      <c r="CN889" s="37"/>
      <c r="CO889" s="37"/>
      <c r="CP889" s="37"/>
      <c r="CQ889" s="37"/>
      <c r="CR889" s="37"/>
      <c r="CS889" s="37"/>
      <c r="CT889" s="37"/>
      <c r="CU889" s="37"/>
      <c r="CV889" s="37"/>
      <c r="CW889" s="37"/>
      <c r="CX889" s="37"/>
      <c r="CY889" s="37"/>
      <c r="CZ889" s="37"/>
      <c r="DA889" s="37"/>
      <c r="DB889" s="37"/>
    </row>
    <row r="890" spans="23:106" ht="12.75" customHeight="1" x14ac:dyDescent="0.25"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  <c r="BB890" s="37"/>
      <c r="BC890" s="37"/>
      <c r="BD890" s="37"/>
      <c r="BE890" s="37"/>
      <c r="BF890" s="37"/>
      <c r="BG890" s="37"/>
      <c r="BH890" s="37"/>
      <c r="BI890" s="37"/>
      <c r="BJ890" s="37"/>
      <c r="BK890" s="37"/>
      <c r="BL890" s="37"/>
      <c r="BM890" s="37"/>
      <c r="BN890" s="37"/>
      <c r="BO890" s="37"/>
      <c r="BP890" s="37"/>
      <c r="BQ890" s="37"/>
      <c r="BR890" s="37"/>
      <c r="BS890" s="37"/>
      <c r="BT890" s="37"/>
      <c r="BU890" s="37"/>
      <c r="BV890" s="37"/>
      <c r="BW890" s="37"/>
      <c r="BX890" s="37"/>
      <c r="BY890" s="37"/>
      <c r="BZ890" s="37"/>
      <c r="CA890" s="37"/>
      <c r="CB890" s="37"/>
      <c r="CC890" s="37"/>
      <c r="CD890" s="37"/>
      <c r="CE890" s="37"/>
      <c r="CF890" s="37"/>
      <c r="CG890" s="37"/>
      <c r="CH890" s="37"/>
      <c r="CI890" s="37"/>
      <c r="CJ890" s="37"/>
      <c r="CK890" s="37"/>
      <c r="CL890" s="37"/>
      <c r="CM890" s="37"/>
      <c r="CN890" s="37"/>
      <c r="CO890" s="37"/>
      <c r="CP890" s="37"/>
      <c r="CQ890" s="37"/>
      <c r="CR890" s="37"/>
      <c r="CS890" s="37"/>
      <c r="CT890" s="37"/>
      <c r="CU890" s="37"/>
      <c r="CV890" s="37"/>
      <c r="CW890" s="37"/>
      <c r="CX890" s="37"/>
      <c r="CY890" s="37"/>
      <c r="CZ890" s="37"/>
      <c r="DA890" s="37"/>
      <c r="DB890" s="37"/>
    </row>
    <row r="891" spans="23:106" ht="12.75" customHeight="1" x14ac:dyDescent="0.25"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  <c r="BB891" s="37"/>
      <c r="BC891" s="37"/>
      <c r="BD891" s="37"/>
      <c r="BE891" s="37"/>
      <c r="BF891" s="37"/>
      <c r="BG891" s="37"/>
      <c r="BH891" s="37"/>
      <c r="BI891" s="37"/>
      <c r="BJ891" s="37"/>
      <c r="BK891" s="37"/>
      <c r="BL891" s="37"/>
      <c r="BM891" s="37"/>
      <c r="BN891" s="37"/>
      <c r="BO891" s="37"/>
      <c r="BP891" s="37"/>
      <c r="BQ891" s="37"/>
      <c r="BR891" s="37"/>
      <c r="BS891" s="37"/>
      <c r="BT891" s="37"/>
      <c r="BU891" s="37"/>
      <c r="BV891" s="37"/>
      <c r="BW891" s="37"/>
      <c r="BX891" s="37"/>
      <c r="BY891" s="37"/>
      <c r="BZ891" s="37"/>
      <c r="CA891" s="37"/>
      <c r="CB891" s="37"/>
      <c r="CC891" s="37"/>
      <c r="CD891" s="37"/>
      <c r="CE891" s="37"/>
      <c r="CF891" s="37"/>
      <c r="CG891" s="37"/>
      <c r="CH891" s="37"/>
      <c r="CI891" s="37"/>
      <c r="CJ891" s="37"/>
      <c r="CK891" s="37"/>
      <c r="CL891" s="37"/>
      <c r="CM891" s="37"/>
      <c r="CN891" s="37"/>
      <c r="CO891" s="37"/>
      <c r="CP891" s="37"/>
      <c r="CQ891" s="37"/>
      <c r="CR891" s="37"/>
      <c r="CS891" s="37"/>
      <c r="CT891" s="37"/>
      <c r="CU891" s="37"/>
      <c r="CV891" s="37"/>
      <c r="CW891" s="37"/>
      <c r="CX891" s="37"/>
      <c r="CY891" s="37"/>
      <c r="CZ891" s="37"/>
      <c r="DA891" s="37"/>
      <c r="DB891" s="37"/>
    </row>
    <row r="892" spans="23:106" ht="12.75" customHeight="1" x14ac:dyDescent="0.25"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  <c r="BB892" s="37"/>
      <c r="BC892" s="37"/>
      <c r="BD892" s="37"/>
      <c r="BE892" s="37"/>
      <c r="BF892" s="37"/>
      <c r="BG892" s="37"/>
      <c r="BH892" s="37"/>
      <c r="BI892" s="37"/>
      <c r="BJ892" s="37"/>
      <c r="BK892" s="37"/>
      <c r="BL892" s="37"/>
      <c r="BM892" s="37"/>
      <c r="BN892" s="37"/>
      <c r="BO892" s="37"/>
      <c r="BP892" s="37"/>
      <c r="BQ892" s="37"/>
      <c r="BR892" s="37"/>
      <c r="BS892" s="37"/>
      <c r="BT892" s="37"/>
      <c r="BU892" s="37"/>
      <c r="BV892" s="37"/>
      <c r="BW892" s="37"/>
      <c r="BX892" s="37"/>
      <c r="BY892" s="37"/>
      <c r="BZ892" s="37"/>
      <c r="CA892" s="37"/>
      <c r="CB892" s="37"/>
      <c r="CC892" s="37"/>
      <c r="CD892" s="37"/>
      <c r="CE892" s="37"/>
      <c r="CF892" s="37"/>
      <c r="CG892" s="37"/>
      <c r="CH892" s="37"/>
      <c r="CI892" s="37"/>
      <c r="CJ892" s="37"/>
      <c r="CK892" s="37"/>
      <c r="CL892" s="37"/>
      <c r="CM892" s="37"/>
      <c r="CN892" s="37"/>
      <c r="CO892" s="37"/>
      <c r="CP892" s="37"/>
      <c r="CQ892" s="37"/>
      <c r="CR892" s="37"/>
      <c r="CS892" s="37"/>
      <c r="CT892" s="37"/>
      <c r="CU892" s="37"/>
      <c r="CV892" s="37"/>
      <c r="CW892" s="37"/>
      <c r="CX892" s="37"/>
      <c r="CY892" s="37"/>
      <c r="CZ892" s="37"/>
      <c r="DA892" s="37"/>
      <c r="DB892" s="37"/>
    </row>
    <row r="893" spans="23:106" ht="12.75" customHeight="1" x14ac:dyDescent="0.25"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  <c r="BB893" s="37"/>
      <c r="BC893" s="37"/>
      <c r="BD893" s="37"/>
      <c r="BE893" s="37"/>
      <c r="BF893" s="37"/>
      <c r="BG893" s="37"/>
      <c r="BH893" s="37"/>
      <c r="BI893" s="37"/>
      <c r="BJ893" s="37"/>
      <c r="BK893" s="37"/>
      <c r="BL893" s="37"/>
      <c r="BM893" s="37"/>
      <c r="BN893" s="37"/>
      <c r="BO893" s="37"/>
      <c r="BP893" s="37"/>
      <c r="BQ893" s="37"/>
      <c r="BR893" s="37"/>
      <c r="BS893" s="37"/>
      <c r="BT893" s="37"/>
      <c r="BU893" s="37"/>
      <c r="BV893" s="37"/>
      <c r="BW893" s="37"/>
      <c r="BX893" s="37"/>
      <c r="BY893" s="37"/>
      <c r="BZ893" s="37"/>
      <c r="CA893" s="37"/>
      <c r="CB893" s="37"/>
      <c r="CC893" s="37"/>
      <c r="CD893" s="37"/>
      <c r="CE893" s="37"/>
      <c r="CF893" s="37"/>
      <c r="CG893" s="37"/>
      <c r="CH893" s="37"/>
      <c r="CI893" s="37"/>
      <c r="CJ893" s="37"/>
      <c r="CK893" s="37"/>
      <c r="CL893" s="37"/>
      <c r="CM893" s="37"/>
      <c r="CN893" s="37"/>
      <c r="CO893" s="37"/>
      <c r="CP893" s="37"/>
      <c r="CQ893" s="37"/>
      <c r="CR893" s="37"/>
      <c r="CS893" s="37"/>
      <c r="CT893" s="37"/>
      <c r="CU893" s="37"/>
      <c r="CV893" s="37"/>
      <c r="CW893" s="37"/>
      <c r="CX893" s="37"/>
      <c r="CY893" s="37"/>
      <c r="CZ893" s="37"/>
      <c r="DA893" s="37"/>
      <c r="DB893" s="37"/>
    </row>
    <row r="894" spans="23:106" ht="12.75" customHeight="1" x14ac:dyDescent="0.25"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  <c r="BB894" s="37"/>
      <c r="BC894" s="37"/>
      <c r="BD894" s="37"/>
      <c r="BE894" s="37"/>
      <c r="BF894" s="37"/>
      <c r="BG894" s="37"/>
      <c r="BH894" s="37"/>
      <c r="BI894" s="37"/>
      <c r="BJ894" s="37"/>
      <c r="BK894" s="37"/>
      <c r="BL894" s="37"/>
      <c r="BM894" s="37"/>
      <c r="BN894" s="37"/>
      <c r="BO894" s="37"/>
      <c r="BP894" s="37"/>
      <c r="BQ894" s="37"/>
      <c r="BR894" s="37"/>
      <c r="BS894" s="37"/>
      <c r="BT894" s="37"/>
      <c r="BU894" s="37"/>
      <c r="BV894" s="37"/>
      <c r="BW894" s="37"/>
      <c r="BX894" s="37"/>
      <c r="BY894" s="37"/>
      <c r="BZ894" s="37"/>
      <c r="CA894" s="37"/>
      <c r="CB894" s="37"/>
      <c r="CC894" s="37"/>
      <c r="CD894" s="37"/>
      <c r="CE894" s="37"/>
      <c r="CF894" s="37"/>
      <c r="CG894" s="37"/>
      <c r="CH894" s="37"/>
      <c r="CI894" s="37"/>
      <c r="CJ894" s="37"/>
      <c r="CK894" s="37"/>
      <c r="CL894" s="37"/>
      <c r="CM894" s="37"/>
      <c r="CN894" s="37"/>
      <c r="CO894" s="37"/>
      <c r="CP894" s="37"/>
      <c r="CQ894" s="37"/>
      <c r="CR894" s="37"/>
      <c r="CS894" s="37"/>
      <c r="CT894" s="37"/>
      <c r="CU894" s="37"/>
      <c r="CV894" s="37"/>
      <c r="CW894" s="37"/>
      <c r="CX894" s="37"/>
      <c r="CY894" s="37"/>
      <c r="CZ894" s="37"/>
      <c r="DA894" s="37"/>
      <c r="DB894" s="37"/>
    </row>
    <row r="895" spans="23:106" ht="12.75" customHeight="1" x14ac:dyDescent="0.25"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  <c r="BB895" s="37"/>
      <c r="BC895" s="37"/>
      <c r="BD895" s="37"/>
      <c r="BE895" s="37"/>
      <c r="BF895" s="37"/>
      <c r="BG895" s="37"/>
      <c r="BH895" s="37"/>
      <c r="BI895" s="37"/>
      <c r="BJ895" s="37"/>
      <c r="BK895" s="37"/>
      <c r="BL895" s="37"/>
      <c r="BM895" s="37"/>
      <c r="BN895" s="37"/>
      <c r="BO895" s="37"/>
      <c r="BP895" s="37"/>
      <c r="BQ895" s="37"/>
      <c r="BR895" s="37"/>
      <c r="BS895" s="37"/>
      <c r="BT895" s="37"/>
      <c r="BU895" s="37"/>
      <c r="BV895" s="37"/>
      <c r="BW895" s="37"/>
      <c r="BX895" s="37"/>
      <c r="BY895" s="37"/>
      <c r="BZ895" s="37"/>
      <c r="CA895" s="37"/>
      <c r="CB895" s="37"/>
      <c r="CC895" s="37"/>
      <c r="CD895" s="37"/>
      <c r="CE895" s="37"/>
      <c r="CF895" s="37"/>
      <c r="CG895" s="37"/>
      <c r="CH895" s="37"/>
      <c r="CI895" s="37"/>
      <c r="CJ895" s="37"/>
      <c r="CK895" s="37"/>
      <c r="CL895" s="37"/>
      <c r="CM895" s="37"/>
      <c r="CN895" s="37"/>
      <c r="CO895" s="37"/>
      <c r="CP895" s="37"/>
      <c r="CQ895" s="37"/>
      <c r="CR895" s="37"/>
      <c r="CS895" s="37"/>
      <c r="CT895" s="37"/>
      <c r="CU895" s="37"/>
      <c r="CV895" s="37"/>
      <c r="CW895" s="37"/>
      <c r="CX895" s="37"/>
      <c r="CY895" s="37"/>
      <c r="CZ895" s="37"/>
      <c r="DA895" s="37"/>
      <c r="DB895" s="37"/>
    </row>
    <row r="896" spans="23:106" ht="12.75" customHeight="1" x14ac:dyDescent="0.25"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  <c r="BB896" s="37"/>
      <c r="BC896" s="37"/>
      <c r="BD896" s="37"/>
      <c r="BE896" s="37"/>
      <c r="BF896" s="37"/>
      <c r="BG896" s="37"/>
      <c r="BH896" s="37"/>
      <c r="BI896" s="37"/>
      <c r="BJ896" s="37"/>
      <c r="BK896" s="37"/>
      <c r="BL896" s="37"/>
      <c r="BM896" s="37"/>
      <c r="BN896" s="37"/>
      <c r="BO896" s="37"/>
      <c r="BP896" s="37"/>
      <c r="BQ896" s="37"/>
      <c r="BR896" s="37"/>
      <c r="BS896" s="37"/>
      <c r="BT896" s="37"/>
      <c r="BU896" s="37"/>
      <c r="BV896" s="37"/>
      <c r="BW896" s="37"/>
      <c r="BX896" s="37"/>
      <c r="BY896" s="37"/>
      <c r="BZ896" s="37"/>
      <c r="CA896" s="37"/>
      <c r="CB896" s="37"/>
      <c r="CC896" s="37"/>
      <c r="CD896" s="37"/>
      <c r="CE896" s="37"/>
      <c r="CF896" s="37"/>
      <c r="CG896" s="37"/>
      <c r="CH896" s="37"/>
      <c r="CI896" s="37"/>
      <c r="CJ896" s="37"/>
      <c r="CK896" s="37"/>
      <c r="CL896" s="37"/>
      <c r="CM896" s="37"/>
      <c r="CN896" s="37"/>
      <c r="CO896" s="37"/>
      <c r="CP896" s="37"/>
      <c r="CQ896" s="37"/>
      <c r="CR896" s="37"/>
      <c r="CS896" s="37"/>
      <c r="CT896" s="37"/>
      <c r="CU896" s="37"/>
      <c r="CV896" s="37"/>
      <c r="CW896" s="37"/>
      <c r="CX896" s="37"/>
      <c r="CY896" s="37"/>
      <c r="CZ896" s="37"/>
      <c r="DA896" s="37"/>
      <c r="DB896" s="37"/>
    </row>
    <row r="897" spans="23:106" ht="12.75" customHeight="1" x14ac:dyDescent="0.25"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  <c r="BB897" s="37"/>
      <c r="BC897" s="37"/>
      <c r="BD897" s="37"/>
      <c r="BE897" s="37"/>
      <c r="BF897" s="37"/>
      <c r="BG897" s="37"/>
      <c r="BH897" s="37"/>
      <c r="BI897" s="37"/>
      <c r="BJ897" s="37"/>
      <c r="BK897" s="37"/>
      <c r="BL897" s="37"/>
      <c r="BM897" s="37"/>
      <c r="BN897" s="37"/>
      <c r="BO897" s="37"/>
      <c r="BP897" s="37"/>
      <c r="BQ897" s="37"/>
      <c r="BR897" s="37"/>
      <c r="BS897" s="37"/>
      <c r="BT897" s="37"/>
      <c r="BU897" s="37"/>
      <c r="BV897" s="37"/>
      <c r="BW897" s="37"/>
      <c r="BX897" s="37"/>
      <c r="BY897" s="37"/>
      <c r="BZ897" s="37"/>
      <c r="CA897" s="37"/>
      <c r="CB897" s="37"/>
      <c r="CC897" s="37"/>
      <c r="CD897" s="37"/>
      <c r="CE897" s="37"/>
      <c r="CF897" s="37"/>
      <c r="CG897" s="37"/>
      <c r="CH897" s="37"/>
      <c r="CI897" s="37"/>
      <c r="CJ897" s="37"/>
      <c r="CK897" s="37"/>
      <c r="CL897" s="37"/>
      <c r="CM897" s="37"/>
      <c r="CN897" s="37"/>
      <c r="CO897" s="37"/>
      <c r="CP897" s="37"/>
      <c r="CQ897" s="37"/>
      <c r="CR897" s="37"/>
      <c r="CS897" s="37"/>
      <c r="CT897" s="37"/>
      <c r="CU897" s="37"/>
      <c r="CV897" s="37"/>
      <c r="CW897" s="37"/>
      <c r="CX897" s="37"/>
      <c r="CY897" s="37"/>
      <c r="CZ897" s="37"/>
      <c r="DA897" s="37"/>
      <c r="DB897" s="37"/>
    </row>
    <row r="898" spans="23:106" ht="12.75" customHeight="1" x14ac:dyDescent="0.25"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  <c r="BB898" s="37"/>
      <c r="BC898" s="37"/>
      <c r="BD898" s="37"/>
      <c r="BE898" s="37"/>
      <c r="BF898" s="37"/>
      <c r="BG898" s="37"/>
      <c r="BH898" s="37"/>
      <c r="BI898" s="37"/>
      <c r="BJ898" s="37"/>
      <c r="BK898" s="37"/>
      <c r="BL898" s="37"/>
      <c r="BM898" s="37"/>
      <c r="BN898" s="37"/>
      <c r="BO898" s="37"/>
      <c r="BP898" s="37"/>
      <c r="BQ898" s="37"/>
      <c r="BR898" s="37"/>
      <c r="BS898" s="37"/>
      <c r="BT898" s="37"/>
      <c r="BU898" s="37"/>
      <c r="BV898" s="37"/>
      <c r="BW898" s="37"/>
      <c r="BX898" s="37"/>
      <c r="BY898" s="37"/>
      <c r="BZ898" s="37"/>
      <c r="CA898" s="37"/>
      <c r="CB898" s="37"/>
      <c r="CC898" s="37"/>
      <c r="CD898" s="37"/>
      <c r="CE898" s="37"/>
      <c r="CF898" s="37"/>
      <c r="CG898" s="37"/>
      <c r="CH898" s="37"/>
      <c r="CI898" s="37"/>
      <c r="CJ898" s="37"/>
      <c r="CK898" s="37"/>
      <c r="CL898" s="37"/>
      <c r="CM898" s="37"/>
      <c r="CN898" s="37"/>
      <c r="CO898" s="37"/>
      <c r="CP898" s="37"/>
      <c r="CQ898" s="37"/>
      <c r="CR898" s="37"/>
      <c r="CS898" s="37"/>
      <c r="CT898" s="37"/>
      <c r="CU898" s="37"/>
      <c r="CV898" s="37"/>
      <c r="CW898" s="37"/>
      <c r="CX898" s="37"/>
      <c r="CY898" s="37"/>
      <c r="CZ898" s="37"/>
      <c r="DA898" s="37"/>
      <c r="DB898" s="37"/>
    </row>
    <row r="899" spans="23:106" ht="12.75" customHeight="1" x14ac:dyDescent="0.25"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  <c r="BB899" s="37"/>
      <c r="BC899" s="37"/>
      <c r="BD899" s="37"/>
      <c r="BE899" s="37"/>
      <c r="BF899" s="37"/>
      <c r="BG899" s="37"/>
      <c r="BH899" s="37"/>
      <c r="BI899" s="37"/>
      <c r="BJ899" s="37"/>
      <c r="BK899" s="37"/>
      <c r="BL899" s="37"/>
      <c r="BM899" s="37"/>
      <c r="BN899" s="37"/>
      <c r="BO899" s="37"/>
      <c r="BP899" s="37"/>
      <c r="BQ899" s="37"/>
      <c r="BR899" s="37"/>
      <c r="BS899" s="37"/>
      <c r="BT899" s="37"/>
      <c r="BU899" s="37"/>
      <c r="BV899" s="37"/>
      <c r="BW899" s="37"/>
      <c r="BX899" s="37"/>
      <c r="BY899" s="37"/>
      <c r="BZ899" s="37"/>
      <c r="CA899" s="37"/>
      <c r="CB899" s="37"/>
      <c r="CC899" s="37"/>
      <c r="CD899" s="37"/>
      <c r="CE899" s="37"/>
      <c r="CF899" s="37"/>
      <c r="CG899" s="37"/>
      <c r="CH899" s="37"/>
      <c r="CI899" s="37"/>
      <c r="CJ899" s="37"/>
      <c r="CK899" s="37"/>
      <c r="CL899" s="37"/>
      <c r="CM899" s="37"/>
      <c r="CN899" s="37"/>
      <c r="CO899" s="37"/>
      <c r="CP899" s="37"/>
      <c r="CQ899" s="37"/>
      <c r="CR899" s="37"/>
      <c r="CS899" s="37"/>
      <c r="CT899" s="37"/>
      <c r="CU899" s="37"/>
      <c r="CV899" s="37"/>
      <c r="CW899" s="37"/>
      <c r="CX899" s="37"/>
      <c r="CY899" s="37"/>
      <c r="CZ899" s="37"/>
      <c r="DA899" s="37"/>
      <c r="DB899" s="37"/>
    </row>
    <row r="900" spans="23:106" ht="12.75" customHeight="1" x14ac:dyDescent="0.25"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  <c r="BB900" s="37"/>
      <c r="BC900" s="37"/>
      <c r="BD900" s="37"/>
      <c r="BE900" s="37"/>
      <c r="BF900" s="37"/>
      <c r="BG900" s="37"/>
      <c r="BH900" s="37"/>
      <c r="BI900" s="37"/>
      <c r="BJ900" s="37"/>
      <c r="BK900" s="37"/>
      <c r="BL900" s="37"/>
      <c r="BM900" s="37"/>
      <c r="BN900" s="37"/>
      <c r="BO900" s="37"/>
      <c r="BP900" s="37"/>
      <c r="BQ900" s="37"/>
      <c r="BR900" s="37"/>
      <c r="BS900" s="37"/>
      <c r="BT900" s="37"/>
      <c r="BU900" s="37"/>
      <c r="BV900" s="37"/>
      <c r="BW900" s="37"/>
      <c r="BX900" s="37"/>
      <c r="BY900" s="37"/>
      <c r="BZ900" s="37"/>
      <c r="CA900" s="37"/>
      <c r="CB900" s="37"/>
      <c r="CC900" s="37"/>
      <c r="CD900" s="37"/>
      <c r="CE900" s="37"/>
      <c r="CF900" s="37"/>
      <c r="CG900" s="37"/>
      <c r="CH900" s="37"/>
      <c r="CI900" s="37"/>
      <c r="CJ900" s="37"/>
      <c r="CK900" s="37"/>
      <c r="CL900" s="37"/>
      <c r="CM900" s="37"/>
      <c r="CN900" s="37"/>
      <c r="CO900" s="37"/>
      <c r="CP900" s="37"/>
      <c r="CQ900" s="37"/>
      <c r="CR900" s="37"/>
      <c r="CS900" s="37"/>
      <c r="CT900" s="37"/>
      <c r="CU900" s="37"/>
      <c r="CV900" s="37"/>
      <c r="CW900" s="37"/>
      <c r="CX900" s="37"/>
      <c r="CY900" s="37"/>
      <c r="CZ900" s="37"/>
      <c r="DA900" s="37"/>
      <c r="DB900" s="37"/>
    </row>
    <row r="901" spans="23:106" ht="12.75" customHeight="1" x14ac:dyDescent="0.25"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  <c r="BB901" s="37"/>
      <c r="BC901" s="37"/>
      <c r="BD901" s="37"/>
      <c r="BE901" s="37"/>
      <c r="BF901" s="37"/>
      <c r="BG901" s="37"/>
      <c r="BH901" s="37"/>
      <c r="BI901" s="37"/>
      <c r="BJ901" s="37"/>
      <c r="BK901" s="37"/>
      <c r="BL901" s="37"/>
      <c r="BM901" s="37"/>
      <c r="BN901" s="37"/>
      <c r="BO901" s="37"/>
      <c r="BP901" s="37"/>
      <c r="BQ901" s="37"/>
      <c r="BR901" s="37"/>
      <c r="BS901" s="37"/>
      <c r="BT901" s="37"/>
      <c r="BU901" s="37"/>
      <c r="BV901" s="37"/>
      <c r="BW901" s="37"/>
      <c r="BX901" s="37"/>
      <c r="BY901" s="37"/>
      <c r="BZ901" s="37"/>
      <c r="CA901" s="37"/>
      <c r="CB901" s="37"/>
      <c r="CC901" s="37"/>
      <c r="CD901" s="37"/>
      <c r="CE901" s="37"/>
      <c r="CF901" s="37"/>
      <c r="CG901" s="37"/>
      <c r="CH901" s="37"/>
      <c r="CI901" s="37"/>
      <c r="CJ901" s="37"/>
      <c r="CK901" s="37"/>
      <c r="CL901" s="37"/>
      <c r="CM901" s="37"/>
      <c r="CN901" s="37"/>
      <c r="CO901" s="37"/>
      <c r="CP901" s="37"/>
      <c r="CQ901" s="37"/>
      <c r="CR901" s="37"/>
      <c r="CS901" s="37"/>
      <c r="CT901" s="37"/>
      <c r="CU901" s="37"/>
      <c r="CV901" s="37"/>
      <c r="CW901" s="37"/>
      <c r="CX901" s="37"/>
      <c r="CY901" s="37"/>
      <c r="CZ901" s="37"/>
      <c r="DA901" s="37"/>
      <c r="DB901" s="37"/>
    </row>
    <row r="902" spans="23:106" ht="12.75" customHeight="1" x14ac:dyDescent="0.25"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  <c r="AR902" s="37"/>
      <c r="AS902" s="37"/>
      <c r="AT902" s="37"/>
      <c r="AU902" s="37"/>
      <c r="AV902" s="37"/>
      <c r="AW902" s="37"/>
      <c r="AX902" s="37"/>
      <c r="AY902" s="37"/>
      <c r="AZ902" s="37"/>
      <c r="BA902" s="37"/>
      <c r="BB902" s="37"/>
      <c r="BC902" s="37"/>
      <c r="BD902" s="37"/>
      <c r="BE902" s="37"/>
      <c r="BF902" s="37"/>
      <c r="BG902" s="37"/>
      <c r="BH902" s="37"/>
      <c r="BI902" s="37"/>
      <c r="BJ902" s="37"/>
      <c r="BK902" s="37"/>
      <c r="BL902" s="37"/>
      <c r="BM902" s="37"/>
      <c r="BN902" s="37"/>
      <c r="BO902" s="37"/>
      <c r="BP902" s="37"/>
      <c r="BQ902" s="37"/>
      <c r="BR902" s="37"/>
      <c r="BS902" s="37"/>
      <c r="BT902" s="37"/>
      <c r="BU902" s="37"/>
      <c r="BV902" s="37"/>
      <c r="BW902" s="37"/>
      <c r="BX902" s="37"/>
      <c r="BY902" s="37"/>
      <c r="BZ902" s="37"/>
      <c r="CA902" s="37"/>
      <c r="CB902" s="37"/>
      <c r="CC902" s="37"/>
      <c r="CD902" s="37"/>
      <c r="CE902" s="37"/>
      <c r="CF902" s="37"/>
      <c r="CG902" s="37"/>
      <c r="CH902" s="37"/>
      <c r="CI902" s="37"/>
      <c r="CJ902" s="37"/>
      <c r="CK902" s="37"/>
      <c r="CL902" s="37"/>
      <c r="CM902" s="37"/>
      <c r="CN902" s="37"/>
      <c r="CO902" s="37"/>
      <c r="CP902" s="37"/>
      <c r="CQ902" s="37"/>
      <c r="CR902" s="37"/>
      <c r="CS902" s="37"/>
      <c r="CT902" s="37"/>
      <c r="CU902" s="37"/>
      <c r="CV902" s="37"/>
      <c r="CW902" s="37"/>
      <c r="CX902" s="37"/>
      <c r="CY902" s="37"/>
      <c r="CZ902" s="37"/>
      <c r="DA902" s="37"/>
      <c r="DB902" s="37"/>
    </row>
    <row r="903" spans="23:106" ht="12.75" customHeight="1" x14ac:dyDescent="0.25"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  <c r="AR903" s="37"/>
      <c r="AS903" s="37"/>
      <c r="AT903" s="37"/>
      <c r="AU903" s="37"/>
      <c r="AV903" s="37"/>
      <c r="AW903" s="37"/>
      <c r="AX903" s="37"/>
      <c r="AY903" s="37"/>
      <c r="AZ903" s="37"/>
      <c r="BA903" s="37"/>
      <c r="BB903" s="37"/>
      <c r="BC903" s="37"/>
      <c r="BD903" s="37"/>
      <c r="BE903" s="37"/>
      <c r="BF903" s="37"/>
      <c r="BG903" s="37"/>
      <c r="BH903" s="37"/>
      <c r="BI903" s="37"/>
      <c r="BJ903" s="37"/>
      <c r="BK903" s="37"/>
      <c r="BL903" s="37"/>
      <c r="BM903" s="37"/>
      <c r="BN903" s="37"/>
      <c r="BO903" s="37"/>
      <c r="BP903" s="37"/>
      <c r="BQ903" s="37"/>
      <c r="BR903" s="37"/>
      <c r="BS903" s="37"/>
      <c r="BT903" s="37"/>
      <c r="BU903" s="37"/>
      <c r="BV903" s="37"/>
      <c r="BW903" s="37"/>
      <c r="BX903" s="37"/>
      <c r="BY903" s="37"/>
      <c r="BZ903" s="37"/>
      <c r="CA903" s="37"/>
      <c r="CB903" s="37"/>
      <c r="CC903" s="37"/>
      <c r="CD903" s="37"/>
      <c r="CE903" s="37"/>
      <c r="CF903" s="37"/>
      <c r="CG903" s="37"/>
      <c r="CH903" s="37"/>
      <c r="CI903" s="37"/>
      <c r="CJ903" s="37"/>
      <c r="CK903" s="37"/>
      <c r="CL903" s="37"/>
      <c r="CM903" s="37"/>
      <c r="CN903" s="37"/>
      <c r="CO903" s="37"/>
      <c r="CP903" s="37"/>
      <c r="CQ903" s="37"/>
      <c r="CR903" s="37"/>
      <c r="CS903" s="37"/>
      <c r="CT903" s="37"/>
      <c r="CU903" s="37"/>
      <c r="CV903" s="37"/>
      <c r="CW903" s="37"/>
      <c r="CX903" s="37"/>
      <c r="CY903" s="37"/>
      <c r="CZ903" s="37"/>
      <c r="DA903" s="37"/>
      <c r="DB903" s="37"/>
    </row>
    <row r="904" spans="23:106" ht="12.75" customHeight="1" x14ac:dyDescent="0.25"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  <c r="AR904" s="37"/>
      <c r="AS904" s="37"/>
      <c r="AT904" s="37"/>
      <c r="AU904" s="37"/>
      <c r="AV904" s="37"/>
      <c r="AW904" s="37"/>
      <c r="AX904" s="37"/>
      <c r="AY904" s="37"/>
      <c r="AZ904" s="37"/>
      <c r="BA904" s="37"/>
      <c r="BB904" s="37"/>
      <c r="BC904" s="37"/>
      <c r="BD904" s="37"/>
      <c r="BE904" s="37"/>
      <c r="BF904" s="37"/>
      <c r="BG904" s="37"/>
      <c r="BH904" s="37"/>
      <c r="BI904" s="37"/>
      <c r="BJ904" s="37"/>
      <c r="BK904" s="37"/>
      <c r="BL904" s="37"/>
      <c r="BM904" s="37"/>
      <c r="BN904" s="37"/>
      <c r="BO904" s="37"/>
      <c r="BP904" s="37"/>
      <c r="BQ904" s="37"/>
      <c r="BR904" s="37"/>
      <c r="BS904" s="37"/>
      <c r="BT904" s="37"/>
      <c r="BU904" s="37"/>
      <c r="BV904" s="37"/>
      <c r="BW904" s="37"/>
      <c r="BX904" s="37"/>
      <c r="BY904" s="37"/>
      <c r="BZ904" s="37"/>
      <c r="CA904" s="37"/>
      <c r="CB904" s="37"/>
      <c r="CC904" s="37"/>
      <c r="CD904" s="37"/>
      <c r="CE904" s="37"/>
      <c r="CF904" s="37"/>
      <c r="CG904" s="37"/>
      <c r="CH904" s="37"/>
      <c r="CI904" s="37"/>
      <c r="CJ904" s="37"/>
      <c r="CK904" s="37"/>
      <c r="CL904" s="37"/>
      <c r="CM904" s="37"/>
      <c r="CN904" s="37"/>
      <c r="CO904" s="37"/>
      <c r="CP904" s="37"/>
      <c r="CQ904" s="37"/>
      <c r="CR904" s="37"/>
      <c r="CS904" s="37"/>
      <c r="CT904" s="37"/>
      <c r="CU904" s="37"/>
      <c r="CV904" s="37"/>
      <c r="CW904" s="37"/>
      <c r="CX904" s="37"/>
      <c r="CY904" s="37"/>
      <c r="CZ904" s="37"/>
      <c r="DA904" s="37"/>
      <c r="DB904" s="37"/>
    </row>
    <row r="905" spans="23:106" ht="12.75" customHeight="1" x14ac:dyDescent="0.25"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  <c r="BB905" s="37"/>
      <c r="BC905" s="37"/>
      <c r="BD905" s="37"/>
      <c r="BE905" s="37"/>
      <c r="BF905" s="37"/>
      <c r="BG905" s="37"/>
      <c r="BH905" s="37"/>
      <c r="BI905" s="37"/>
      <c r="BJ905" s="37"/>
      <c r="BK905" s="37"/>
      <c r="BL905" s="37"/>
      <c r="BM905" s="37"/>
      <c r="BN905" s="37"/>
      <c r="BO905" s="37"/>
      <c r="BP905" s="37"/>
      <c r="BQ905" s="37"/>
      <c r="BR905" s="37"/>
      <c r="BS905" s="37"/>
      <c r="BT905" s="37"/>
      <c r="BU905" s="37"/>
      <c r="BV905" s="37"/>
      <c r="BW905" s="37"/>
      <c r="BX905" s="37"/>
      <c r="BY905" s="37"/>
      <c r="BZ905" s="37"/>
      <c r="CA905" s="37"/>
      <c r="CB905" s="37"/>
      <c r="CC905" s="37"/>
      <c r="CD905" s="37"/>
      <c r="CE905" s="37"/>
      <c r="CF905" s="37"/>
      <c r="CG905" s="37"/>
      <c r="CH905" s="37"/>
      <c r="CI905" s="37"/>
      <c r="CJ905" s="37"/>
      <c r="CK905" s="37"/>
      <c r="CL905" s="37"/>
      <c r="CM905" s="37"/>
      <c r="CN905" s="37"/>
      <c r="CO905" s="37"/>
      <c r="CP905" s="37"/>
      <c r="CQ905" s="37"/>
      <c r="CR905" s="37"/>
      <c r="CS905" s="37"/>
      <c r="CT905" s="37"/>
      <c r="CU905" s="37"/>
      <c r="CV905" s="37"/>
      <c r="CW905" s="37"/>
      <c r="CX905" s="37"/>
      <c r="CY905" s="37"/>
      <c r="CZ905" s="37"/>
      <c r="DA905" s="37"/>
      <c r="DB905" s="37"/>
    </row>
    <row r="906" spans="23:106" ht="12.75" customHeight="1" x14ac:dyDescent="0.25"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  <c r="BB906" s="37"/>
      <c r="BC906" s="37"/>
      <c r="BD906" s="37"/>
      <c r="BE906" s="37"/>
      <c r="BF906" s="37"/>
      <c r="BG906" s="37"/>
      <c r="BH906" s="37"/>
      <c r="BI906" s="37"/>
      <c r="BJ906" s="37"/>
      <c r="BK906" s="37"/>
      <c r="BL906" s="37"/>
      <c r="BM906" s="37"/>
      <c r="BN906" s="37"/>
      <c r="BO906" s="37"/>
      <c r="BP906" s="37"/>
      <c r="BQ906" s="37"/>
      <c r="BR906" s="37"/>
      <c r="BS906" s="37"/>
      <c r="BT906" s="37"/>
      <c r="BU906" s="37"/>
      <c r="BV906" s="37"/>
      <c r="BW906" s="37"/>
      <c r="BX906" s="37"/>
      <c r="BY906" s="37"/>
      <c r="BZ906" s="37"/>
      <c r="CA906" s="37"/>
      <c r="CB906" s="37"/>
      <c r="CC906" s="37"/>
      <c r="CD906" s="37"/>
      <c r="CE906" s="37"/>
      <c r="CF906" s="37"/>
      <c r="CG906" s="37"/>
      <c r="CH906" s="37"/>
      <c r="CI906" s="37"/>
      <c r="CJ906" s="37"/>
      <c r="CK906" s="37"/>
      <c r="CL906" s="37"/>
      <c r="CM906" s="37"/>
      <c r="CN906" s="37"/>
      <c r="CO906" s="37"/>
      <c r="CP906" s="37"/>
      <c r="CQ906" s="37"/>
      <c r="CR906" s="37"/>
      <c r="CS906" s="37"/>
      <c r="CT906" s="37"/>
      <c r="CU906" s="37"/>
      <c r="CV906" s="37"/>
      <c r="CW906" s="37"/>
      <c r="CX906" s="37"/>
      <c r="CY906" s="37"/>
      <c r="CZ906" s="37"/>
      <c r="DA906" s="37"/>
      <c r="DB906" s="37"/>
    </row>
    <row r="907" spans="23:106" ht="12.75" customHeight="1" x14ac:dyDescent="0.25"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  <c r="AQ907" s="37"/>
      <c r="AR907" s="37"/>
      <c r="AS907" s="37"/>
      <c r="AT907" s="37"/>
      <c r="AU907" s="37"/>
      <c r="AV907" s="37"/>
      <c r="AW907" s="37"/>
      <c r="AX907" s="37"/>
      <c r="AY907" s="37"/>
      <c r="AZ907" s="37"/>
      <c r="BA907" s="37"/>
      <c r="BB907" s="37"/>
      <c r="BC907" s="37"/>
      <c r="BD907" s="37"/>
      <c r="BE907" s="37"/>
      <c r="BF907" s="37"/>
      <c r="BG907" s="37"/>
      <c r="BH907" s="37"/>
      <c r="BI907" s="37"/>
      <c r="BJ907" s="37"/>
      <c r="BK907" s="37"/>
      <c r="BL907" s="37"/>
      <c r="BM907" s="37"/>
      <c r="BN907" s="37"/>
      <c r="BO907" s="37"/>
      <c r="BP907" s="37"/>
      <c r="BQ907" s="37"/>
      <c r="BR907" s="37"/>
      <c r="BS907" s="37"/>
      <c r="BT907" s="37"/>
      <c r="BU907" s="37"/>
      <c r="BV907" s="37"/>
      <c r="BW907" s="37"/>
      <c r="BX907" s="37"/>
      <c r="BY907" s="37"/>
      <c r="BZ907" s="37"/>
      <c r="CA907" s="37"/>
      <c r="CB907" s="37"/>
      <c r="CC907" s="37"/>
      <c r="CD907" s="37"/>
      <c r="CE907" s="37"/>
      <c r="CF907" s="37"/>
      <c r="CG907" s="37"/>
      <c r="CH907" s="37"/>
      <c r="CI907" s="37"/>
      <c r="CJ907" s="37"/>
      <c r="CK907" s="37"/>
      <c r="CL907" s="37"/>
      <c r="CM907" s="37"/>
      <c r="CN907" s="37"/>
      <c r="CO907" s="37"/>
      <c r="CP907" s="37"/>
      <c r="CQ907" s="37"/>
      <c r="CR907" s="37"/>
      <c r="CS907" s="37"/>
      <c r="CT907" s="37"/>
      <c r="CU907" s="37"/>
      <c r="CV907" s="37"/>
      <c r="CW907" s="37"/>
      <c r="CX907" s="37"/>
      <c r="CY907" s="37"/>
      <c r="CZ907" s="37"/>
      <c r="DA907" s="37"/>
      <c r="DB907" s="37"/>
    </row>
    <row r="908" spans="23:106" ht="12.75" customHeight="1" x14ac:dyDescent="0.25"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  <c r="AQ908" s="37"/>
      <c r="AR908" s="37"/>
      <c r="AS908" s="37"/>
      <c r="AT908" s="37"/>
      <c r="AU908" s="37"/>
      <c r="AV908" s="37"/>
      <c r="AW908" s="37"/>
      <c r="AX908" s="37"/>
      <c r="AY908" s="37"/>
      <c r="AZ908" s="37"/>
      <c r="BA908" s="37"/>
      <c r="BB908" s="37"/>
      <c r="BC908" s="37"/>
      <c r="BD908" s="37"/>
      <c r="BE908" s="37"/>
      <c r="BF908" s="37"/>
      <c r="BG908" s="37"/>
      <c r="BH908" s="37"/>
      <c r="BI908" s="37"/>
      <c r="BJ908" s="37"/>
      <c r="BK908" s="37"/>
      <c r="BL908" s="37"/>
      <c r="BM908" s="37"/>
      <c r="BN908" s="37"/>
      <c r="BO908" s="37"/>
      <c r="BP908" s="37"/>
      <c r="BQ908" s="37"/>
      <c r="BR908" s="37"/>
      <c r="BS908" s="37"/>
      <c r="BT908" s="37"/>
      <c r="BU908" s="37"/>
      <c r="BV908" s="37"/>
      <c r="BW908" s="37"/>
      <c r="BX908" s="37"/>
      <c r="BY908" s="37"/>
      <c r="BZ908" s="37"/>
      <c r="CA908" s="37"/>
      <c r="CB908" s="37"/>
      <c r="CC908" s="37"/>
      <c r="CD908" s="37"/>
      <c r="CE908" s="37"/>
      <c r="CF908" s="37"/>
      <c r="CG908" s="37"/>
      <c r="CH908" s="37"/>
      <c r="CI908" s="37"/>
      <c r="CJ908" s="37"/>
      <c r="CK908" s="37"/>
      <c r="CL908" s="37"/>
      <c r="CM908" s="37"/>
      <c r="CN908" s="37"/>
      <c r="CO908" s="37"/>
      <c r="CP908" s="37"/>
      <c r="CQ908" s="37"/>
      <c r="CR908" s="37"/>
      <c r="CS908" s="37"/>
      <c r="CT908" s="37"/>
      <c r="CU908" s="37"/>
      <c r="CV908" s="37"/>
      <c r="CW908" s="37"/>
      <c r="CX908" s="37"/>
      <c r="CY908" s="37"/>
      <c r="CZ908" s="37"/>
      <c r="DA908" s="37"/>
      <c r="DB908" s="37"/>
    </row>
    <row r="909" spans="23:106" ht="12.75" customHeight="1" x14ac:dyDescent="0.25"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  <c r="AQ909" s="37"/>
      <c r="AR909" s="37"/>
      <c r="AS909" s="37"/>
      <c r="AT909" s="37"/>
      <c r="AU909" s="37"/>
      <c r="AV909" s="37"/>
      <c r="AW909" s="37"/>
      <c r="AX909" s="37"/>
      <c r="AY909" s="37"/>
      <c r="AZ909" s="37"/>
      <c r="BA909" s="37"/>
      <c r="BB909" s="37"/>
      <c r="BC909" s="37"/>
      <c r="BD909" s="37"/>
      <c r="BE909" s="37"/>
      <c r="BF909" s="37"/>
      <c r="BG909" s="37"/>
      <c r="BH909" s="37"/>
      <c r="BI909" s="37"/>
      <c r="BJ909" s="37"/>
      <c r="BK909" s="37"/>
      <c r="BL909" s="37"/>
      <c r="BM909" s="37"/>
      <c r="BN909" s="37"/>
      <c r="BO909" s="37"/>
      <c r="BP909" s="37"/>
      <c r="BQ909" s="37"/>
      <c r="BR909" s="37"/>
      <c r="BS909" s="37"/>
      <c r="BT909" s="37"/>
      <c r="BU909" s="37"/>
      <c r="BV909" s="37"/>
      <c r="BW909" s="37"/>
      <c r="BX909" s="37"/>
      <c r="BY909" s="37"/>
      <c r="BZ909" s="37"/>
      <c r="CA909" s="37"/>
      <c r="CB909" s="37"/>
      <c r="CC909" s="37"/>
      <c r="CD909" s="37"/>
      <c r="CE909" s="37"/>
      <c r="CF909" s="37"/>
      <c r="CG909" s="37"/>
      <c r="CH909" s="37"/>
      <c r="CI909" s="37"/>
      <c r="CJ909" s="37"/>
      <c r="CK909" s="37"/>
      <c r="CL909" s="37"/>
      <c r="CM909" s="37"/>
      <c r="CN909" s="37"/>
      <c r="CO909" s="37"/>
      <c r="CP909" s="37"/>
      <c r="CQ909" s="37"/>
      <c r="CR909" s="37"/>
      <c r="CS909" s="37"/>
      <c r="CT909" s="37"/>
      <c r="CU909" s="37"/>
      <c r="CV909" s="37"/>
      <c r="CW909" s="37"/>
      <c r="CX909" s="37"/>
      <c r="CY909" s="37"/>
      <c r="CZ909" s="37"/>
      <c r="DA909" s="37"/>
      <c r="DB909" s="37"/>
    </row>
    <row r="910" spans="23:106" ht="12.75" customHeight="1" x14ac:dyDescent="0.25"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  <c r="AQ910" s="37"/>
      <c r="AR910" s="37"/>
      <c r="AS910" s="37"/>
      <c r="AT910" s="37"/>
      <c r="AU910" s="37"/>
      <c r="AV910" s="37"/>
      <c r="AW910" s="37"/>
      <c r="AX910" s="37"/>
      <c r="AY910" s="37"/>
      <c r="AZ910" s="37"/>
      <c r="BA910" s="37"/>
      <c r="BB910" s="37"/>
      <c r="BC910" s="37"/>
      <c r="BD910" s="37"/>
      <c r="BE910" s="37"/>
      <c r="BF910" s="37"/>
      <c r="BG910" s="37"/>
      <c r="BH910" s="37"/>
      <c r="BI910" s="37"/>
      <c r="BJ910" s="37"/>
      <c r="BK910" s="37"/>
      <c r="BL910" s="37"/>
      <c r="BM910" s="37"/>
      <c r="BN910" s="37"/>
      <c r="BO910" s="37"/>
      <c r="BP910" s="37"/>
      <c r="BQ910" s="37"/>
      <c r="BR910" s="37"/>
      <c r="BS910" s="37"/>
      <c r="BT910" s="37"/>
      <c r="BU910" s="37"/>
      <c r="BV910" s="37"/>
      <c r="BW910" s="37"/>
      <c r="BX910" s="37"/>
      <c r="BY910" s="37"/>
      <c r="BZ910" s="37"/>
      <c r="CA910" s="37"/>
      <c r="CB910" s="37"/>
      <c r="CC910" s="37"/>
      <c r="CD910" s="37"/>
      <c r="CE910" s="37"/>
      <c r="CF910" s="37"/>
      <c r="CG910" s="37"/>
      <c r="CH910" s="37"/>
      <c r="CI910" s="37"/>
      <c r="CJ910" s="37"/>
      <c r="CK910" s="37"/>
      <c r="CL910" s="37"/>
      <c r="CM910" s="37"/>
      <c r="CN910" s="37"/>
      <c r="CO910" s="37"/>
      <c r="CP910" s="37"/>
      <c r="CQ910" s="37"/>
      <c r="CR910" s="37"/>
      <c r="CS910" s="37"/>
      <c r="CT910" s="37"/>
      <c r="CU910" s="37"/>
      <c r="CV910" s="37"/>
      <c r="CW910" s="37"/>
      <c r="CX910" s="37"/>
      <c r="CY910" s="37"/>
      <c r="CZ910" s="37"/>
      <c r="DA910" s="37"/>
      <c r="DB910" s="37"/>
    </row>
    <row r="911" spans="23:106" ht="12.75" customHeight="1" x14ac:dyDescent="0.25"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  <c r="AQ911" s="37"/>
      <c r="AR911" s="37"/>
      <c r="AS911" s="37"/>
      <c r="AT911" s="37"/>
      <c r="AU911" s="37"/>
      <c r="AV911" s="37"/>
      <c r="AW911" s="37"/>
      <c r="AX911" s="37"/>
      <c r="AY911" s="37"/>
      <c r="AZ911" s="37"/>
      <c r="BA911" s="37"/>
      <c r="BB911" s="37"/>
      <c r="BC911" s="37"/>
      <c r="BD911" s="37"/>
      <c r="BE911" s="37"/>
      <c r="BF911" s="37"/>
      <c r="BG911" s="37"/>
      <c r="BH911" s="37"/>
      <c r="BI911" s="37"/>
      <c r="BJ911" s="37"/>
      <c r="BK911" s="37"/>
      <c r="BL911" s="37"/>
      <c r="BM911" s="37"/>
      <c r="BN911" s="37"/>
      <c r="BO911" s="37"/>
      <c r="BP911" s="37"/>
      <c r="BQ911" s="37"/>
      <c r="BR911" s="37"/>
      <c r="BS911" s="37"/>
      <c r="BT911" s="37"/>
      <c r="BU911" s="37"/>
      <c r="BV911" s="37"/>
      <c r="BW911" s="37"/>
      <c r="BX911" s="37"/>
      <c r="BY911" s="37"/>
      <c r="BZ911" s="37"/>
      <c r="CA911" s="37"/>
      <c r="CB911" s="37"/>
      <c r="CC911" s="37"/>
      <c r="CD911" s="37"/>
      <c r="CE911" s="37"/>
      <c r="CF911" s="37"/>
      <c r="CG911" s="37"/>
      <c r="CH911" s="37"/>
      <c r="CI911" s="37"/>
      <c r="CJ911" s="37"/>
      <c r="CK911" s="37"/>
      <c r="CL911" s="37"/>
      <c r="CM911" s="37"/>
      <c r="CN911" s="37"/>
      <c r="CO911" s="37"/>
      <c r="CP911" s="37"/>
      <c r="CQ911" s="37"/>
      <c r="CR911" s="37"/>
      <c r="CS911" s="37"/>
      <c r="CT911" s="37"/>
      <c r="CU911" s="37"/>
      <c r="CV911" s="37"/>
      <c r="CW911" s="37"/>
      <c r="CX911" s="37"/>
      <c r="CY911" s="37"/>
      <c r="CZ911" s="37"/>
      <c r="DA911" s="37"/>
      <c r="DB911" s="37"/>
    </row>
    <row r="912" spans="23:106" ht="12.75" customHeight="1" x14ac:dyDescent="0.25"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  <c r="AQ912" s="37"/>
      <c r="AR912" s="37"/>
      <c r="AS912" s="37"/>
      <c r="AT912" s="37"/>
      <c r="AU912" s="37"/>
      <c r="AV912" s="37"/>
      <c r="AW912" s="37"/>
      <c r="AX912" s="37"/>
      <c r="AY912" s="37"/>
      <c r="AZ912" s="37"/>
      <c r="BA912" s="37"/>
      <c r="BB912" s="37"/>
      <c r="BC912" s="37"/>
      <c r="BD912" s="37"/>
      <c r="BE912" s="37"/>
      <c r="BF912" s="37"/>
      <c r="BG912" s="37"/>
      <c r="BH912" s="37"/>
      <c r="BI912" s="37"/>
      <c r="BJ912" s="37"/>
      <c r="BK912" s="37"/>
      <c r="BL912" s="37"/>
      <c r="BM912" s="37"/>
      <c r="BN912" s="37"/>
      <c r="BO912" s="37"/>
      <c r="BP912" s="37"/>
      <c r="BQ912" s="37"/>
      <c r="BR912" s="37"/>
      <c r="BS912" s="37"/>
      <c r="BT912" s="37"/>
      <c r="BU912" s="37"/>
      <c r="BV912" s="37"/>
      <c r="BW912" s="37"/>
      <c r="BX912" s="37"/>
      <c r="BY912" s="37"/>
      <c r="BZ912" s="37"/>
      <c r="CA912" s="37"/>
      <c r="CB912" s="37"/>
      <c r="CC912" s="37"/>
      <c r="CD912" s="37"/>
      <c r="CE912" s="37"/>
      <c r="CF912" s="37"/>
      <c r="CG912" s="37"/>
      <c r="CH912" s="37"/>
      <c r="CI912" s="37"/>
      <c r="CJ912" s="37"/>
      <c r="CK912" s="37"/>
      <c r="CL912" s="37"/>
      <c r="CM912" s="37"/>
      <c r="CN912" s="37"/>
      <c r="CO912" s="37"/>
      <c r="CP912" s="37"/>
      <c r="CQ912" s="37"/>
      <c r="CR912" s="37"/>
      <c r="CS912" s="37"/>
      <c r="CT912" s="37"/>
      <c r="CU912" s="37"/>
      <c r="CV912" s="37"/>
      <c r="CW912" s="37"/>
      <c r="CX912" s="37"/>
      <c r="CY912" s="37"/>
      <c r="CZ912" s="37"/>
      <c r="DA912" s="37"/>
      <c r="DB912" s="37"/>
    </row>
    <row r="913" spans="23:106" ht="12.75" customHeight="1" x14ac:dyDescent="0.25"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  <c r="AQ913" s="37"/>
      <c r="AR913" s="37"/>
      <c r="AS913" s="37"/>
      <c r="AT913" s="37"/>
      <c r="AU913" s="37"/>
      <c r="AV913" s="37"/>
      <c r="AW913" s="37"/>
      <c r="AX913" s="37"/>
      <c r="AY913" s="37"/>
      <c r="AZ913" s="37"/>
      <c r="BA913" s="37"/>
      <c r="BB913" s="37"/>
      <c r="BC913" s="37"/>
      <c r="BD913" s="37"/>
      <c r="BE913" s="37"/>
      <c r="BF913" s="37"/>
      <c r="BG913" s="37"/>
      <c r="BH913" s="37"/>
      <c r="BI913" s="37"/>
      <c r="BJ913" s="37"/>
      <c r="BK913" s="37"/>
      <c r="BL913" s="37"/>
      <c r="BM913" s="37"/>
      <c r="BN913" s="37"/>
      <c r="BO913" s="37"/>
      <c r="BP913" s="37"/>
      <c r="BQ913" s="37"/>
      <c r="BR913" s="37"/>
      <c r="BS913" s="37"/>
      <c r="BT913" s="37"/>
      <c r="BU913" s="37"/>
      <c r="BV913" s="37"/>
      <c r="BW913" s="37"/>
      <c r="BX913" s="37"/>
      <c r="BY913" s="37"/>
      <c r="BZ913" s="37"/>
      <c r="CA913" s="37"/>
      <c r="CB913" s="37"/>
      <c r="CC913" s="37"/>
      <c r="CD913" s="37"/>
      <c r="CE913" s="37"/>
      <c r="CF913" s="37"/>
      <c r="CG913" s="37"/>
      <c r="CH913" s="37"/>
      <c r="CI913" s="37"/>
      <c r="CJ913" s="37"/>
      <c r="CK913" s="37"/>
      <c r="CL913" s="37"/>
      <c r="CM913" s="37"/>
      <c r="CN913" s="37"/>
      <c r="CO913" s="37"/>
      <c r="CP913" s="37"/>
      <c r="CQ913" s="37"/>
      <c r="CR913" s="37"/>
      <c r="CS913" s="37"/>
      <c r="CT913" s="37"/>
      <c r="CU913" s="37"/>
      <c r="CV913" s="37"/>
      <c r="CW913" s="37"/>
      <c r="CX913" s="37"/>
      <c r="CY913" s="37"/>
      <c r="CZ913" s="37"/>
      <c r="DA913" s="37"/>
      <c r="DB913" s="37"/>
    </row>
    <row r="914" spans="23:106" ht="12.75" customHeight="1" x14ac:dyDescent="0.25"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AX914" s="37"/>
      <c r="AY914" s="37"/>
      <c r="AZ914" s="37"/>
      <c r="BA914" s="37"/>
      <c r="BB914" s="37"/>
      <c r="BC914" s="37"/>
      <c r="BD914" s="37"/>
      <c r="BE914" s="37"/>
      <c r="BF914" s="37"/>
      <c r="BG914" s="37"/>
      <c r="BH914" s="37"/>
      <c r="BI914" s="37"/>
      <c r="BJ914" s="37"/>
      <c r="BK914" s="37"/>
      <c r="BL914" s="37"/>
      <c r="BM914" s="37"/>
      <c r="BN914" s="37"/>
      <c r="BO914" s="37"/>
      <c r="BP914" s="37"/>
      <c r="BQ914" s="37"/>
      <c r="BR914" s="37"/>
      <c r="BS914" s="37"/>
      <c r="BT914" s="37"/>
      <c r="BU914" s="37"/>
      <c r="BV914" s="37"/>
      <c r="BW914" s="37"/>
      <c r="BX914" s="37"/>
      <c r="BY914" s="37"/>
      <c r="BZ914" s="37"/>
      <c r="CA914" s="37"/>
      <c r="CB914" s="37"/>
      <c r="CC914" s="37"/>
      <c r="CD914" s="37"/>
      <c r="CE914" s="37"/>
      <c r="CF914" s="37"/>
      <c r="CG914" s="37"/>
      <c r="CH914" s="37"/>
      <c r="CI914" s="37"/>
      <c r="CJ914" s="37"/>
      <c r="CK914" s="37"/>
      <c r="CL914" s="37"/>
      <c r="CM914" s="37"/>
      <c r="CN914" s="37"/>
      <c r="CO914" s="37"/>
      <c r="CP914" s="37"/>
      <c r="CQ914" s="37"/>
      <c r="CR914" s="37"/>
      <c r="CS914" s="37"/>
      <c r="CT914" s="37"/>
      <c r="CU914" s="37"/>
      <c r="CV914" s="37"/>
      <c r="CW914" s="37"/>
      <c r="CX914" s="37"/>
      <c r="CY914" s="37"/>
      <c r="CZ914" s="37"/>
      <c r="DA914" s="37"/>
      <c r="DB914" s="37"/>
    </row>
    <row r="915" spans="23:106" ht="12.75" customHeight="1" x14ac:dyDescent="0.25"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  <c r="AQ915" s="37"/>
      <c r="AR915" s="37"/>
      <c r="AS915" s="37"/>
      <c r="AT915" s="37"/>
      <c r="AU915" s="37"/>
      <c r="AV915" s="37"/>
      <c r="AW915" s="37"/>
      <c r="AX915" s="37"/>
      <c r="AY915" s="37"/>
      <c r="AZ915" s="37"/>
      <c r="BA915" s="37"/>
      <c r="BB915" s="37"/>
      <c r="BC915" s="37"/>
      <c r="BD915" s="37"/>
      <c r="BE915" s="37"/>
      <c r="BF915" s="37"/>
      <c r="BG915" s="37"/>
      <c r="BH915" s="37"/>
      <c r="BI915" s="37"/>
      <c r="BJ915" s="37"/>
      <c r="BK915" s="37"/>
      <c r="BL915" s="37"/>
      <c r="BM915" s="37"/>
      <c r="BN915" s="37"/>
      <c r="BO915" s="37"/>
      <c r="BP915" s="37"/>
      <c r="BQ915" s="37"/>
      <c r="BR915" s="37"/>
      <c r="BS915" s="37"/>
      <c r="BT915" s="37"/>
      <c r="BU915" s="37"/>
      <c r="BV915" s="37"/>
      <c r="BW915" s="37"/>
      <c r="BX915" s="37"/>
      <c r="BY915" s="37"/>
      <c r="BZ915" s="37"/>
      <c r="CA915" s="37"/>
      <c r="CB915" s="37"/>
      <c r="CC915" s="37"/>
      <c r="CD915" s="37"/>
      <c r="CE915" s="37"/>
      <c r="CF915" s="37"/>
      <c r="CG915" s="37"/>
      <c r="CH915" s="37"/>
      <c r="CI915" s="37"/>
      <c r="CJ915" s="37"/>
      <c r="CK915" s="37"/>
      <c r="CL915" s="37"/>
      <c r="CM915" s="37"/>
      <c r="CN915" s="37"/>
      <c r="CO915" s="37"/>
      <c r="CP915" s="37"/>
      <c r="CQ915" s="37"/>
      <c r="CR915" s="37"/>
      <c r="CS915" s="37"/>
      <c r="CT915" s="37"/>
      <c r="CU915" s="37"/>
      <c r="CV915" s="37"/>
      <c r="CW915" s="37"/>
      <c r="CX915" s="37"/>
      <c r="CY915" s="37"/>
      <c r="CZ915" s="37"/>
      <c r="DA915" s="37"/>
      <c r="DB915" s="37"/>
    </row>
    <row r="916" spans="23:106" ht="12.75" customHeight="1" x14ac:dyDescent="0.25"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  <c r="AQ916" s="37"/>
      <c r="AR916" s="37"/>
      <c r="AS916" s="37"/>
      <c r="AT916" s="37"/>
      <c r="AU916" s="37"/>
      <c r="AV916" s="37"/>
      <c r="AW916" s="37"/>
      <c r="AX916" s="37"/>
      <c r="AY916" s="37"/>
      <c r="AZ916" s="37"/>
      <c r="BA916" s="37"/>
      <c r="BB916" s="37"/>
      <c r="BC916" s="37"/>
      <c r="BD916" s="37"/>
      <c r="BE916" s="37"/>
      <c r="BF916" s="37"/>
      <c r="BG916" s="37"/>
      <c r="BH916" s="37"/>
      <c r="BI916" s="37"/>
      <c r="BJ916" s="37"/>
      <c r="BK916" s="37"/>
      <c r="BL916" s="37"/>
      <c r="BM916" s="37"/>
      <c r="BN916" s="37"/>
      <c r="BO916" s="37"/>
      <c r="BP916" s="37"/>
      <c r="BQ916" s="37"/>
      <c r="BR916" s="37"/>
      <c r="BS916" s="37"/>
      <c r="BT916" s="37"/>
      <c r="BU916" s="37"/>
      <c r="BV916" s="37"/>
      <c r="BW916" s="37"/>
      <c r="BX916" s="37"/>
      <c r="BY916" s="37"/>
      <c r="BZ916" s="37"/>
      <c r="CA916" s="37"/>
      <c r="CB916" s="37"/>
      <c r="CC916" s="37"/>
      <c r="CD916" s="37"/>
      <c r="CE916" s="37"/>
      <c r="CF916" s="37"/>
      <c r="CG916" s="37"/>
      <c r="CH916" s="37"/>
      <c r="CI916" s="37"/>
      <c r="CJ916" s="37"/>
      <c r="CK916" s="37"/>
      <c r="CL916" s="37"/>
      <c r="CM916" s="37"/>
      <c r="CN916" s="37"/>
      <c r="CO916" s="37"/>
      <c r="CP916" s="37"/>
      <c r="CQ916" s="37"/>
      <c r="CR916" s="37"/>
      <c r="CS916" s="37"/>
      <c r="CT916" s="37"/>
      <c r="CU916" s="37"/>
      <c r="CV916" s="37"/>
      <c r="CW916" s="37"/>
      <c r="CX916" s="37"/>
      <c r="CY916" s="37"/>
      <c r="CZ916" s="37"/>
      <c r="DA916" s="37"/>
      <c r="DB916" s="37"/>
    </row>
    <row r="917" spans="23:106" ht="12.75" customHeight="1" x14ac:dyDescent="0.25"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  <c r="AQ917" s="37"/>
      <c r="AR917" s="37"/>
      <c r="AS917" s="37"/>
      <c r="AT917" s="37"/>
      <c r="AU917" s="37"/>
      <c r="AV917" s="37"/>
      <c r="AW917" s="37"/>
      <c r="AX917" s="37"/>
      <c r="AY917" s="37"/>
      <c r="AZ917" s="37"/>
      <c r="BA917" s="37"/>
      <c r="BB917" s="37"/>
      <c r="BC917" s="37"/>
      <c r="BD917" s="37"/>
      <c r="BE917" s="37"/>
      <c r="BF917" s="37"/>
      <c r="BG917" s="37"/>
      <c r="BH917" s="37"/>
      <c r="BI917" s="37"/>
      <c r="BJ917" s="37"/>
      <c r="BK917" s="37"/>
      <c r="BL917" s="37"/>
      <c r="BM917" s="37"/>
      <c r="BN917" s="37"/>
      <c r="BO917" s="37"/>
      <c r="BP917" s="37"/>
      <c r="BQ917" s="37"/>
      <c r="BR917" s="37"/>
      <c r="BS917" s="37"/>
      <c r="BT917" s="37"/>
      <c r="BU917" s="37"/>
      <c r="BV917" s="37"/>
      <c r="BW917" s="37"/>
      <c r="BX917" s="37"/>
      <c r="BY917" s="37"/>
      <c r="BZ917" s="37"/>
      <c r="CA917" s="37"/>
      <c r="CB917" s="37"/>
      <c r="CC917" s="37"/>
      <c r="CD917" s="37"/>
      <c r="CE917" s="37"/>
      <c r="CF917" s="37"/>
      <c r="CG917" s="37"/>
      <c r="CH917" s="37"/>
      <c r="CI917" s="37"/>
      <c r="CJ917" s="37"/>
      <c r="CK917" s="37"/>
      <c r="CL917" s="37"/>
      <c r="CM917" s="37"/>
      <c r="CN917" s="37"/>
      <c r="CO917" s="37"/>
      <c r="CP917" s="37"/>
      <c r="CQ917" s="37"/>
      <c r="CR917" s="37"/>
      <c r="CS917" s="37"/>
      <c r="CT917" s="37"/>
      <c r="CU917" s="37"/>
      <c r="CV917" s="37"/>
      <c r="CW917" s="37"/>
      <c r="CX917" s="37"/>
      <c r="CY917" s="37"/>
      <c r="CZ917" s="37"/>
      <c r="DA917" s="37"/>
      <c r="DB917" s="37"/>
    </row>
    <row r="918" spans="23:106" ht="12.75" customHeight="1" x14ac:dyDescent="0.25"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  <c r="AQ918" s="37"/>
      <c r="AR918" s="37"/>
      <c r="AS918" s="37"/>
      <c r="AT918" s="37"/>
      <c r="AU918" s="37"/>
      <c r="AV918" s="37"/>
      <c r="AW918" s="37"/>
      <c r="AX918" s="37"/>
      <c r="AY918" s="37"/>
      <c r="AZ918" s="37"/>
      <c r="BA918" s="37"/>
      <c r="BB918" s="37"/>
      <c r="BC918" s="37"/>
      <c r="BD918" s="37"/>
      <c r="BE918" s="37"/>
      <c r="BF918" s="37"/>
      <c r="BG918" s="37"/>
      <c r="BH918" s="37"/>
      <c r="BI918" s="37"/>
      <c r="BJ918" s="37"/>
      <c r="BK918" s="37"/>
      <c r="BL918" s="37"/>
      <c r="BM918" s="37"/>
      <c r="BN918" s="37"/>
      <c r="BO918" s="37"/>
      <c r="BP918" s="37"/>
      <c r="BQ918" s="37"/>
      <c r="BR918" s="37"/>
      <c r="BS918" s="37"/>
      <c r="BT918" s="37"/>
      <c r="BU918" s="37"/>
      <c r="BV918" s="37"/>
      <c r="BW918" s="37"/>
      <c r="BX918" s="37"/>
      <c r="BY918" s="37"/>
      <c r="BZ918" s="37"/>
      <c r="CA918" s="37"/>
      <c r="CB918" s="37"/>
      <c r="CC918" s="37"/>
      <c r="CD918" s="37"/>
      <c r="CE918" s="37"/>
      <c r="CF918" s="37"/>
      <c r="CG918" s="37"/>
      <c r="CH918" s="37"/>
      <c r="CI918" s="37"/>
      <c r="CJ918" s="37"/>
      <c r="CK918" s="37"/>
      <c r="CL918" s="37"/>
      <c r="CM918" s="37"/>
      <c r="CN918" s="37"/>
      <c r="CO918" s="37"/>
      <c r="CP918" s="37"/>
      <c r="CQ918" s="37"/>
      <c r="CR918" s="37"/>
      <c r="CS918" s="37"/>
      <c r="CT918" s="37"/>
      <c r="CU918" s="37"/>
      <c r="CV918" s="37"/>
      <c r="CW918" s="37"/>
      <c r="CX918" s="37"/>
      <c r="CY918" s="37"/>
      <c r="CZ918" s="37"/>
      <c r="DA918" s="37"/>
      <c r="DB918" s="37"/>
    </row>
    <row r="919" spans="23:106" ht="12.75" customHeight="1" x14ac:dyDescent="0.25"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  <c r="AQ919" s="37"/>
      <c r="AR919" s="37"/>
      <c r="AS919" s="37"/>
      <c r="AT919" s="37"/>
      <c r="AU919" s="37"/>
      <c r="AV919" s="37"/>
      <c r="AW919" s="37"/>
      <c r="AX919" s="37"/>
      <c r="AY919" s="37"/>
      <c r="AZ919" s="37"/>
      <c r="BA919" s="37"/>
      <c r="BB919" s="37"/>
      <c r="BC919" s="37"/>
      <c r="BD919" s="37"/>
      <c r="BE919" s="37"/>
      <c r="BF919" s="37"/>
      <c r="BG919" s="37"/>
      <c r="BH919" s="37"/>
      <c r="BI919" s="37"/>
      <c r="BJ919" s="37"/>
      <c r="BK919" s="37"/>
      <c r="BL919" s="37"/>
      <c r="BM919" s="37"/>
      <c r="BN919" s="37"/>
      <c r="BO919" s="37"/>
      <c r="BP919" s="37"/>
      <c r="BQ919" s="37"/>
      <c r="BR919" s="37"/>
      <c r="BS919" s="37"/>
      <c r="BT919" s="37"/>
      <c r="BU919" s="37"/>
      <c r="BV919" s="37"/>
      <c r="BW919" s="37"/>
      <c r="BX919" s="37"/>
      <c r="BY919" s="37"/>
      <c r="BZ919" s="37"/>
      <c r="CA919" s="37"/>
      <c r="CB919" s="37"/>
      <c r="CC919" s="37"/>
      <c r="CD919" s="37"/>
      <c r="CE919" s="37"/>
      <c r="CF919" s="37"/>
      <c r="CG919" s="37"/>
      <c r="CH919" s="37"/>
      <c r="CI919" s="37"/>
      <c r="CJ919" s="37"/>
      <c r="CK919" s="37"/>
      <c r="CL919" s="37"/>
      <c r="CM919" s="37"/>
      <c r="CN919" s="37"/>
      <c r="CO919" s="37"/>
      <c r="CP919" s="37"/>
      <c r="CQ919" s="37"/>
      <c r="CR919" s="37"/>
      <c r="CS919" s="37"/>
      <c r="CT919" s="37"/>
      <c r="CU919" s="37"/>
      <c r="CV919" s="37"/>
      <c r="CW919" s="37"/>
      <c r="CX919" s="37"/>
      <c r="CY919" s="37"/>
      <c r="CZ919" s="37"/>
      <c r="DA919" s="37"/>
      <c r="DB919" s="37"/>
    </row>
    <row r="920" spans="23:106" ht="12.75" customHeight="1" x14ac:dyDescent="0.25"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  <c r="AQ920" s="37"/>
      <c r="AR920" s="37"/>
      <c r="AS920" s="37"/>
      <c r="AT920" s="37"/>
      <c r="AU920" s="37"/>
      <c r="AV920" s="37"/>
      <c r="AW920" s="37"/>
      <c r="AX920" s="37"/>
      <c r="AY920" s="37"/>
      <c r="AZ920" s="37"/>
      <c r="BA920" s="37"/>
      <c r="BB920" s="37"/>
      <c r="BC920" s="37"/>
      <c r="BD920" s="37"/>
      <c r="BE920" s="37"/>
      <c r="BF920" s="37"/>
      <c r="BG920" s="37"/>
      <c r="BH920" s="37"/>
      <c r="BI920" s="37"/>
      <c r="BJ920" s="37"/>
      <c r="BK920" s="37"/>
      <c r="BL920" s="37"/>
      <c r="BM920" s="37"/>
      <c r="BN920" s="37"/>
      <c r="BO920" s="37"/>
      <c r="BP920" s="37"/>
      <c r="BQ920" s="37"/>
      <c r="BR920" s="37"/>
      <c r="BS920" s="37"/>
      <c r="BT920" s="37"/>
      <c r="BU920" s="37"/>
      <c r="BV920" s="37"/>
      <c r="BW920" s="37"/>
      <c r="BX920" s="37"/>
      <c r="BY920" s="37"/>
      <c r="BZ920" s="37"/>
      <c r="CA920" s="37"/>
      <c r="CB920" s="37"/>
      <c r="CC920" s="37"/>
      <c r="CD920" s="37"/>
      <c r="CE920" s="37"/>
      <c r="CF920" s="37"/>
      <c r="CG920" s="37"/>
      <c r="CH920" s="37"/>
      <c r="CI920" s="37"/>
      <c r="CJ920" s="37"/>
      <c r="CK920" s="37"/>
      <c r="CL920" s="37"/>
      <c r="CM920" s="37"/>
      <c r="CN920" s="37"/>
      <c r="CO920" s="37"/>
      <c r="CP920" s="37"/>
      <c r="CQ920" s="37"/>
      <c r="CR920" s="37"/>
      <c r="CS920" s="37"/>
      <c r="CT920" s="37"/>
      <c r="CU920" s="37"/>
      <c r="CV920" s="37"/>
      <c r="CW920" s="37"/>
      <c r="CX920" s="37"/>
      <c r="CY920" s="37"/>
      <c r="CZ920" s="37"/>
      <c r="DA920" s="37"/>
      <c r="DB920" s="37"/>
    </row>
    <row r="921" spans="23:106" ht="12.75" customHeight="1" x14ac:dyDescent="0.25"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  <c r="AQ921" s="37"/>
      <c r="AR921" s="37"/>
      <c r="AS921" s="37"/>
      <c r="AT921" s="37"/>
      <c r="AU921" s="37"/>
      <c r="AV921" s="37"/>
      <c r="AW921" s="37"/>
      <c r="AX921" s="37"/>
      <c r="AY921" s="37"/>
      <c r="AZ921" s="37"/>
      <c r="BA921" s="37"/>
      <c r="BB921" s="37"/>
      <c r="BC921" s="37"/>
      <c r="BD921" s="37"/>
      <c r="BE921" s="37"/>
      <c r="BF921" s="37"/>
      <c r="BG921" s="37"/>
      <c r="BH921" s="37"/>
      <c r="BI921" s="37"/>
      <c r="BJ921" s="37"/>
      <c r="BK921" s="37"/>
      <c r="BL921" s="37"/>
      <c r="BM921" s="37"/>
      <c r="BN921" s="37"/>
      <c r="BO921" s="37"/>
      <c r="BP921" s="37"/>
      <c r="BQ921" s="37"/>
      <c r="BR921" s="37"/>
      <c r="BS921" s="37"/>
      <c r="BT921" s="37"/>
      <c r="BU921" s="37"/>
      <c r="BV921" s="37"/>
      <c r="BW921" s="37"/>
      <c r="BX921" s="37"/>
      <c r="BY921" s="37"/>
      <c r="BZ921" s="37"/>
      <c r="CA921" s="37"/>
      <c r="CB921" s="37"/>
      <c r="CC921" s="37"/>
      <c r="CD921" s="37"/>
      <c r="CE921" s="37"/>
      <c r="CF921" s="37"/>
      <c r="CG921" s="37"/>
      <c r="CH921" s="37"/>
      <c r="CI921" s="37"/>
      <c r="CJ921" s="37"/>
      <c r="CK921" s="37"/>
      <c r="CL921" s="37"/>
      <c r="CM921" s="37"/>
      <c r="CN921" s="37"/>
      <c r="CO921" s="37"/>
      <c r="CP921" s="37"/>
      <c r="CQ921" s="37"/>
      <c r="CR921" s="37"/>
      <c r="CS921" s="37"/>
      <c r="CT921" s="37"/>
      <c r="CU921" s="37"/>
      <c r="CV921" s="37"/>
      <c r="CW921" s="37"/>
      <c r="CX921" s="37"/>
      <c r="CY921" s="37"/>
      <c r="CZ921" s="37"/>
      <c r="DA921" s="37"/>
      <c r="DB921" s="37"/>
    </row>
    <row r="922" spans="23:106" ht="12.75" customHeight="1" x14ac:dyDescent="0.25"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  <c r="AQ922" s="37"/>
      <c r="AR922" s="37"/>
      <c r="AS922" s="37"/>
      <c r="AT922" s="37"/>
      <c r="AU922" s="37"/>
      <c r="AV922" s="37"/>
      <c r="AW922" s="37"/>
      <c r="AX922" s="37"/>
      <c r="AY922" s="37"/>
      <c r="AZ922" s="37"/>
      <c r="BA922" s="37"/>
      <c r="BB922" s="37"/>
      <c r="BC922" s="37"/>
      <c r="BD922" s="37"/>
      <c r="BE922" s="37"/>
      <c r="BF922" s="37"/>
      <c r="BG922" s="37"/>
      <c r="BH922" s="37"/>
      <c r="BI922" s="37"/>
      <c r="BJ922" s="37"/>
      <c r="BK922" s="37"/>
      <c r="BL922" s="37"/>
      <c r="BM922" s="37"/>
      <c r="BN922" s="37"/>
      <c r="BO922" s="37"/>
      <c r="BP922" s="37"/>
      <c r="BQ922" s="37"/>
      <c r="BR922" s="37"/>
      <c r="BS922" s="37"/>
      <c r="BT922" s="37"/>
      <c r="BU922" s="37"/>
      <c r="BV922" s="37"/>
      <c r="BW922" s="37"/>
      <c r="BX922" s="37"/>
      <c r="BY922" s="37"/>
      <c r="BZ922" s="37"/>
      <c r="CA922" s="37"/>
      <c r="CB922" s="37"/>
      <c r="CC922" s="37"/>
      <c r="CD922" s="37"/>
      <c r="CE922" s="37"/>
      <c r="CF922" s="37"/>
      <c r="CG922" s="37"/>
      <c r="CH922" s="37"/>
      <c r="CI922" s="37"/>
      <c r="CJ922" s="37"/>
      <c r="CK922" s="37"/>
      <c r="CL922" s="37"/>
      <c r="CM922" s="37"/>
      <c r="CN922" s="37"/>
      <c r="CO922" s="37"/>
      <c r="CP922" s="37"/>
      <c r="CQ922" s="37"/>
      <c r="CR922" s="37"/>
      <c r="CS922" s="37"/>
      <c r="CT922" s="37"/>
      <c r="CU922" s="37"/>
      <c r="CV922" s="37"/>
      <c r="CW922" s="37"/>
      <c r="CX922" s="37"/>
      <c r="CY922" s="37"/>
      <c r="CZ922" s="37"/>
      <c r="DA922" s="37"/>
      <c r="DB922" s="37"/>
    </row>
    <row r="923" spans="23:106" ht="12.75" customHeight="1" x14ac:dyDescent="0.25"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  <c r="AQ923" s="37"/>
      <c r="AR923" s="37"/>
      <c r="AS923" s="37"/>
      <c r="AT923" s="37"/>
      <c r="AU923" s="37"/>
      <c r="AV923" s="37"/>
      <c r="AW923" s="37"/>
      <c r="AX923" s="37"/>
      <c r="AY923" s="37"/>
      <c r="AZ923" s="37"/>
      <c r="BA923" s="37"/>
      <c r="BB923" s="37"/>
      <c r="BC923" s="37"/>
      <c r="BD923" s="37"/>
      <c r="BE923" s="37"/>
      <c r="BF923" s="37"/>
      <c r="BG923" s="37"/>
      <c r="BH923" s="37"/>
      <c r="BI923" s="37"/>
      <c r="BJ923" s="37"/>
      <c r="BK923" s="37"/>
      <c r="BL923" s="37"/>
      <c r="BM923" s="37"/>
      <c r="BN923" s="37"/>
      <c r="BO923" s="37"/>
      <c r="BP923" s="37"/>
      <c r="BQ923" s="37"/>
      <c r="BR923" s="37"/>
      <c r="BS923" s="37"/>
      <c r="BT923" s="37"/>
      <c r="BU923" s="37"/>
      <c r="BV923" s="37"/>
      <c r="BW923" s="37"/>
      <c r="BX923" s="37"/>
      <c r="BY923" s="37"/>
      <c r="BZ923" s="37"/>
      <c r="CA923" s="37"/>
      <c r="CB923" s="37"/>
      <c r="CC923" s="37"/>
      <c r="CD923" s="37"/>
      <c r="CE923" s="37"/>
      <c r="CF923" s="37"/>
      <c r="CG923" s="37"/>
      <c r="CH923" s="37"/>
      <c r="CI923" s="37"/>
      <c r="CJ923" s="37"/>
      <c r="CK923" s="37"/>
      <c r="CL923" s="37"/>
      <c r="CM923" s="37"/>
      <c r="CN923" s="37"/>
      <c r="CO923" s="37"/>
      <c r="CP923" s="37"/>
      <c r="CQ923" s="37"/>
      <c r="CR923" s="37"/>
      <c r="CS923" s="37"/>
      <c r="CT923" s="37"/>
      <c r="CU923" s="37"/>
      <c r="CV923" s="37"/>
      <c r="CW923" s="37"/>
      <c r="CX923" s="37"/>
      <c r="CY923" s="37"/>
      <c r="CZ923" s="37"/>
      <c r="DA923" s="37"/>
      <c r="DB923" s="37"/>
    </row>
    <row r="924" spans="23:106" ht="12.75" customHeight="1" x14ac:dyDescent="0.25"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  <c r="AQ924" s="37"/>
      <c r="AR924" s="37"/>
      <c r="AS924" s="37"/>
      <c r="AT924" s="37"/>
      <c r="AU924" s="37"/>
      <c r="AV924" s="37"/>
      <c r="AW924" s="37"/>
      <c r="AX924" s="37"/>
      <c r="AY924" s="37"/>
      <c r="AZ924" s="37"/>
      <c r="BA924" s="37"/>
      <c r="BB924" s="37"/>
      <c r="BC924" s="37"/>
      <c r="BD924" s="37"/>
      <c r="BE924" s="37"/>
      <c r="BF924" s="37"/>
      <c r="BG924" s="37"/>
      <c r="BH924" s="37"/>
      <c r="BI924" s="37"/>
      <c r="BJ924" s="37"/>
      <c r="BK924" s="37"/>
      <c r="BL924" s="37"/>
      <c r="BM924" s="37"/>
      <c r="BN924" s="37"/>
      <c r="BO924" s="37"/>
      <c r="BP924" s="37"/>
      <c r="BQ924" s="37"/>
      <c r="BR924" s="37"/>
      <c r="BS924" s="37"/>
      <c r="BT924" s="37"/>
      <c r="BU924" s="37"/>
      <c r="BV924" s="37"/>
      <c r="BW924" s="37"/>
      <c r="BX924" s="37"/>
      <c r="BY924" s="37"/>
      <c r="BZ924" s="37"/>
      <c r="CA924" s="37"/>
      <c r="CB924" s="37"/>
      <c r="CC924" s="37"/>
      <c r="CD924" s="37"/>
      <c r="CE924" s="37"/>
      <c r="CF924" s="37"/>
      <c r="CG924" s="37"/>
      <c r="CH924" s="37"/>
      <c r="CI924" s="37"/>
      <c r="CJ924" s="37"/>
      <c r="CK924" s="37"/>
      <c r="CL924" s="37"/>
      <c r="CM924" s="37"/>
      <c r="CN924" s="37"/>
      <c r="CO924" s="37"/>
      <c r="CP924" s="37"/>
      <c r="CQ924" s="37"/>
      <c r="CR924" s="37"/>
      <c r="CS924" s="37"/>
      <c r="CT924" s="37"/>
      <c r="CU924" s="37"/>
      <c r="CV924" s="37"/>
      <c r="CW924" s="37"/>
      <c r="CX924" s="37"/>
      <c r="CY924" s="37"/>
      <c r="CZ924" s="37"/>
      <c r="DA924" s="37"/>
      <c r="DB924" s="37"/>
    </row>
    <row r="925" spans="23:106" ht="12.75" customHeight="1" x14ac:dyDescent="0.25"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  <c r="AQ925" s="37"/>
      <c r="AR925" s="37"/>
      <c r="AS925" s="37"/>
      <c r="AT925" s="37"/>
      <c r="AU925" s="37"/>
      <c r="AV925" s="37"/>
      <c r="AW925" s="37"/>
      <c r="AX925" s="37"/>
      <c r="AY925" s="37"/>
      <c r="AZ925" s="37"/>
      <c r="BA925" s="37"/>
      <c r="BB925" s="37"/>
      <c r="BC925" s="37"/>
      <c r="BD925" s="37"/>
      <c r="BE925" s="37"/>
      <c r="BF925" s="37"/>
      <c r="BG925" s="37"/>
      <c r="BH925" s="37"/>
      <c r="BI925" s="37"/>
      <c r="BJ925" s="37"/>
      <c r="BK925" s="37"/>
      <c r="BL925" s="37"/>
      <c r="BM925" s="37"/>
      <c r="BN925" s="37"/>
      <c r="BO925" s="37"/>
      <c r="BP925" s="37"/>
      <c r="BQ925" s="37"/>
      <c r="BR925" s="37"/>
      <c r="BS925" s="37"/>
      <c r="BT925" s="37"/>
      <c r="BU925" s="37"/>
      <c r="BV925" s="37"/>
      <c r="BW925" s="37"/>
      <c r="BX925" s="37"/>
      <c r="BY925" s="37"/>
      <c r="BZ925" s="37"/>
      <c r="CA925" s="37"/>
      <c r="CB925" s="37"/>
      <c r="CC925" s="37"/>
      <c r="CD925" s="37"/>
      <c r="CE925" s="37"/>
      <c r="CF925" s="37"/>
      <c r="CG925" s="37"/>
      <c r="CH925" s="37"/>
      <c r="CI925" s="37"/>
      <c r="CJ925" s="37"/>
      <c r="CK925" s="37"/>
      <c r="CL925" s="37"/>
      <c r="CM925" s="37"/>
      <c r="CN925" s="37"/>
      <c r="CO925" s="37"/>
      <c r="CP925" s="37"/>
      <c r="CQ925" s="37"/>
      <c r="CR925" s="37"/>
      <c r="CS925" s="37"/>
      <c r="CT925" s="37"/>
      <c r="CU925" s="37"/>
      <c r="CV925" s="37"/>
      <c r="CW925" s="37"/>
      <c r="CX925" s="37"/>
      <c r="CY925" s="37"/>
      <c r="CZ925" s="37"/>
      <c r="DA925" s="37"/>
      <c r="DB925" s="37"/>
    </row>
    <row r="926" spans="23:106" ht="12.75" customHeight="1" x14ac:dyDescent="0.25"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  <c r="AQ926" s="37"/>
      <c r="AR926" s="37"/>
      <c r="AS926" s="37"/>
      <c r="AT926" s="37"/>
      <c r="AU926" s="37"/>
      <c r="AV926" s="37"/>
      <c r="AW926" s="37"/>
      <c r="AX926" s="37"/>
      <c r="AY926" s="37"/>
      <c r="AZ926" s="37"/>
      <c r="BA926" s="37"/>
      <c r="BB926" s="37"/>
      <c r="BC926" s="37"/>
      <c r="BD926" s="37"/>
      <c r="BE926" s="37"/>
      <c r="BF926" s="37"/>
      <c r="BG926" s="37"/>
      <c r="BH926" s="37"/>
      <c r="BI926" s="37"/>
      <c r="BJ926" s="37"/>
      <c r="BK926" s="37"/>
      <c r="BL926" s="37"/>
      <c r="BM926" s="37"/>
      <c r="BN926" s="37"/>
      <c r="BO926" s="37"/>
      <c r="BP926" s="37"/>
      <c r="BQ926" s="37"/>
      <c r="BR926" s="37"/>
      <c r="BS926" s="37"/>
      <c r="BT926" s="37"/>
      <c r="BU926" s="37"/>
      <c r="BV926" s="37"/>
      <c r="BW926" s="37"/>
      <c r="BX926" s="37"/>
      <c r="BY926" s="37"/>
      <c r="BZ926" s="37"/>
      <c r="CA926" s="37"/>
      <c r="CB926" s="37"/>
      <c r="CC926" s="37"/>
      <c r="CD926" s="37"/>
      <c r="CE926" s="37"/>
      <c r="CF926" s="37"/>
      <c r="CG926" s="37"/>
      <c r="CH926" s="37"/>
      <c r="CI926" s="37"/>
      <c r="CJ926" s="37"/>
      <c r="CK926" s="37"/>
      <c r="CL926" s="37"/>
      <c r="CM926" s="37"/>
      <c r="CN926" s="37"/>
      <c r="CO926" s="37"/>
      <c r="CP926" s="37"/>
      <c r="CQ926" s="37"/>
      <c r="CR926" s="37"/>
      <c r="CS926" s="37"/>
      <c r="CT926" s="37"/>
      <c r="CU926" s="37"/>
      <c r="CV926" s="37"/>
      <c r="CW926" s="37"/>
      <c r="CX926" s="37"/>
      <c r="CY926" s="37"/>
      <c r="CZ926" s="37"/>
      <c r="DA926" s="37"/>
      <c r="DB926" s="37"/>
    </row>
    <row r="927" spans="23:106" ht="12.75" customHeight="1" x14ac:dyDescent="0.25"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  <c r="AQ927" s="37"/>
      <c r="AR927" s="37"/>
      <c r="AS927" s="37"/>
      <c r="AT927" s="37"/>
      <c r="AU927" s="37"/>
      <c r="AV927" s="37"/>
      <c r="AW927" s="37"/>
      <c r="AX927" s="37"/>
      <c r="AY927" s="37"/>
      <c r="AZ927" s="37"/>
      <c r="BA927" s="37"/>
      <c r="BB927" s="37"/>
      <c r="BC927" s="37"/>
      <c r="BD927" s="37"/>
      <c r="BE927" s="37"/>
      <c r="BF927" s="37"/>
      <c r="BG927" s="37"/>
      <c r="BH927" s="37"/>
      <c r="BI927" s="37"/>
      <c r="BJ927" s="37"/>
      <c r="BK927" s="37"/>
      <c r="BL927" s="37"/>
      <c r="BM927" s="37"/>
      <c r="BN927" s="37"/>
      <c r="BO927" s="37"/>
      <c r="BP927" s="37"/>
      <c r="BQ927" s="37"/>
      <c r="BR927" s="37"/>
      <c r="BS927" s="37"/>
      <c r="BT927" s="37"/>
      <c r="BU927" s="37"/>
      <c r="BV927" s="37"/>
      <c r="BW927" s="37"/>
      <c r="BX927" s="37"/>
      <c r="BY927" s="37"/>
      <c r="BZ927" s="37"/>
      <c r="CA927" s="37"/>
      <c r="CB927" s="37"/>
      <c r="CC927" s="37"/>
      <c r="CD927" s="37"/>
      <c r="CE927" s="37"/>
      <c r="CF927" s="37"/>
      <c r="CG927" s="37"/>
      <c r="CH927" s="37"/>
      <c r="CI927" s="37"/>
      <c r="CJ927" s="37"/>
      <c r="CK927" s="37"/>
      <c r="CL927" s="37"/>
      <c r="CM927" s="37"/>
      <c r="CN927" s="37"/>
      <c r="CO927" s="37"/>
      <c r="CP927" s="37"/>
      <c r="CQ927" s="37"/>
      <c r="CR927" s="37"/>
      <c r="CS927" s="37"/>
      <c r="CT927" s="37"/>
      <c r="CU927" s="37"/>
      <c r="CV927" s="37"/>
      <c r="CW927" s="37"/>
      <c r="CX927" s="37"/>
      <c r="CY927" s="37"/>
      <c r="CZ927" s="37"/>
      <c r="DA927" s="37"/>
      <c r="DB927" s="37"/>
    </row>
    <row r="928" spans="23:106" ht="12.75" customHeight="1" x14ac:dyDescent="0.25"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  <c r="AQ928" s="37"/>
      <c r="AR928" s="37"/>
      <c r="AS928" s="37"/>
      <c r="AT928" s="37"/>
      <c r="AU928" s="37"/>
      <c r="AV928" s="37"/>
      <c r="AW928" s="37"/>
      <c r="AX928" s="37"/>
      <c r="AY928" s="37"/>
      <c r="AZ928" s="37"/>
      <c r="BA928" s="37"/>
      <c r="BB928" s="37"/>
      <c r="BC928" s="37"/>
      <c r="BD928" s="37"/>
      <c r="BE928" s="37"/>
      <c r="BF928" s="37"/>
      <c r="BG928" s="37"/>
      <c r="BH928" s="37"/>
      <c r="BI928" s="37"/>
      <c r="BJ928" s="37"/>
      <c r="BK928" s="37"/>
      <c r="BL928" s="37"/>
      <c r="BM928" s="37"/>
      <c r="BN928" s="37"/>
      <c r="BO928" s="37"/>
      <c r="BP928" s="37"/>
      <c r="BQ928" s="37"/>
      <c r="BR928" s="37"/>
      <c r="BS928" s="37"/>
      <c r="BT928" s="37"/>
      <c r="BU928" s="37"/>
      <c r="BV928" s="37"/>
      <c r="BW928" s="37"/>
      <c r="BX928" s="37"/>
      <c r="BY928" s="37"/>
      <c r="BZ928" s="37"/>
      <c r="CA928" s="37"/>
      <c r="CB928" s="37"/>
      <c r="CC928" s="37"/>
      <c r="CD928" s="37"/>
      <c r="CE928" s="37"/>
      <c r="CF928" s="37"/>
      <c r="CG928" s="37"/>
      <c r="CH928" s="37"/>
      <c r="CI928" s="37"/>
      <c r="CJ928" s="37"/>
      <c r="CK928" s="37"/>
      <c r="CL928" s="37"/>
      <c r="CM928" s="37"/>
      <c r="CN928" s="37"/>
      <c r="CO928" s="37"/>
      <c r="CP928" s="37"/>
      <c r="CQ928" s="37"/>
      <c r="CR928" s="37"/>
      <c r="CS928" s="37"/>
      <c r="CT928" s="37"/>
      <c r="CU928" s="37"/>
      <c r="CV928" s="37"/>
      <c r="CW928" s="37"/>
      <c r="CX928" s="37"/>
      <c r="CY928" s="37"/>
      <c r="CZ928" s="37"/>
      <c r="DA928" s="37"/>
      <c r="DB928" s="37"/>
    </row>
    <row r="929" spans="23:106" ht="12.75" customHeight="1" x14ac:dyDescent="0.25"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  <c r="AQ929" s="37"/>
      <c r="AR929" s="37"/>
      <c r="AS929" s="37"/>
      <c r="AT929" s="37"/>
      <c r="AU929" s="37"/>
      <c r="AV929" s="37"/>
      <c r="AW929" s="37"/>
      <c r="AX929" s="37"/>
      <c r="AY929" s="37"/>
      <c r="AZ929" s="37"/>
      <c r="BA929" s="37"/>
      <c r="BB929" s="37"/>
      <c r="BC929" s="37"/>
      <c r="BD929" s="37"/>
      <c r="BE929" s="37"/>
      <c r="BF929" s="37"/>
      <c r="BG929" s="37"/>
      <c r="BH929" s="37"/>
      <c r="BI929" s="37"/>
      <c r="BJ929" s="37"/>
      <c r="BK929" s="37"/>
      <c r="BL929" s="37"/>
      <c r="BM929" s="37"/>
      <c r="BN929" s="37"/>
      <c r="BO929" s="37"/>
      <c r="BP929" s="37"/>
      <c r="BQ929" s="37"/>
      <c r="BR929" s="37"/>
      <c r="BS929" s="37"/>
      <c r="BT929" s="37"/>
      <c r="BU929" s="37"/>
      <c r="BV929" s="37"/>
      <c r="BW929" s="37"/>
      <c r="BX929" s="37"/>
      <c r="BY929" s="37"/>
      <c r="BZ929" s="37"/>
      <c r="CA929" s="37"/>
      <c r="CB929" s="37"/>
      <c r="CC929" s="37"/>
      <c r="CD929" s="37"/>
      <c r="CE929" s="37"/>
      <c r="CF929" s="37"/>
      <c r="CG929" s="37"/>
      <c r="CH929" s="37"/>
      <c r="CI929" s="37"/>
      <c r="CJ929" s="37"/>
      <c r="CK929" s="37"/>
      <c r="CL929" s="37"/>
      <c r="CM929" s="37"/>
      <c r="CN929" s="37"/>
      <c r="CO929" s="37"/>
      <c r="CP929" s="37"/>
      <c r="CQ929" s="37"/>
      <c r="CR929" s="37"/>
      <c r="CS929" s="37"/>
      <c r="CT929" s="37"/>
      <c r="CU929" s="37"/>
      <c r="CV929" s="37"/>
      <c r="CW929" s="37"/>
      <c r="CX929" s="37"/>
      <c r="CY929" s="37"/>
      <c r="CZ929" s="37"/>
      <c r="DA929" s="37"/>
      <c r="DB929" s="37"/>
    </row>
    <row r="930" spans="23:106" ht="12.75" customHeight="1" x14ac:dyDescent="0.25"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  <c r="AQ930" s="37"/>
      <c r="AR930" s="37"/>
      <c r="AS930" s="37"/>
      <c r="AT930" s="37"/>
      <c r="AU930" s="37"/>
      <c r="AV930" s="37"/>
      <c r="AW930" s="37"/>
      <c r="AX930" s="37"/>
      <c r="AY930" s="37"/>
      <c r="AZ930" s="37"/>
      <c r="BA930" s="37"/>
      <c r="BB930" s="37"/>
      <c r="BC930" s="37"/>
      <c r="BD930" s="37"/>
      <c r="BE930" s="37"/>
      <c r="BF930" s="37"/>
      <c r="BG930" s="37"/>
      <c r="BH930" s="37"/>
      <c r="BI930" s="37"/>
      <c r="BJ930" s="37"/>
      <c r="BK930" s="37"/>
      <c r="BL930" s="37"/>
      <c r="BM930" s="37"/>
      <c r="BN930" s="37"/>
      <c r="BO930" s="37"/>
      <c r="BP930" s="37"/>
      <c r="BQ930" s="37"/>
      <c r="BR930" s="37"/>
      <c r="BS930" s="37"/>
      <c r="BT930" s="37"/>
      <c r="BU930" s="37"/>
      <c r="BV930" s="37"/>
      <c r="BW930" s="37"/>
      <c r="BX930" s="37"/>
      <c r="BY930" s="37"/>
      <c r="BZ930" s="37"/>
      <c r="CA930" s="37"/>
      <c r="CB930" s="37"/>
      <c r="CC930" s="37"/>
      <c r="CD930" s="37"/>
      <c r="CE930" s="37"/>
      <c r="CF930" s="37"/>
      <c r="CG930" s="37"/>
      <c r="CH930" s="37"/>
      <c r="CI930" s="37"/>
      <c r="CJ930" s="37"/>
      <c r="CK930" s="37"/>
      <c r="CL930" s="37"/>
      <c r="CM930" s="37"/>
      <c r="CN930" s="37"/>
      <c r="CO930" s="37"/>
      <c r="CP930" s="37"/>
      <c r="CQ930" s="37"/>
      <c r="CR930" s="37"/>
      <c r="CS930" s="37"/>
      <c r="CT930" s="37"/>
      <c r="CU930" s="37"/>
      <c r="CV930" s="37"/>
      <c r="CW930" s="37"/>
      <c r="CX930" s="37"/>
      <c r="CY930" s="37"/>
      <c r="CZ930" s="37"/>
      <c r="DA930" s="37"/>
      <c r="DB930" s="37"/>
    </row>
    <row r="931" spans="23:106" ht="12.75" customHeight="1" x14ac:dyDescent="0.25"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  <c r="AQ931" s="37"/>
      <c r="AR931" s="37"/>
      <c r="AS931" s="37"/>
      <c r="AT931" s="37"/>
      <c r="AU931" s="37"/>
      <c r="AV931" s="37"/>
      <c r="AW931" s="37"/>
      <c r="AX931" s="37"/>
      <c r="AY931" s="37"/>
      <c r="AZ931" s="37"/>
      <c r="BA931" s="37"/>
      <c r="BB931" s="37"/>
      <c r="BC931" s="37"/>
      <c r="BD931" s="37"/>
      <c r="BE931" s="37"/>
      <c r="BF931" s="37"/>
      <c r="BG931" s="37"/>
      <c r="BH931" s="37"/>
      <c r="BI931" s="37"/>
      <c r="BJ931" s="37"/>
      <c r="BK931" s="37"/>
      <c r="BL931" s="37"/>
      <c r="BM931" s="37"/>
      <c r="BN931" s="37"/>
      <c r="BO931" s="37"/>
      <c r="BP931" s="37"/>
      <c r="BQ931" s="37"/>
      <c r="BR931" s="37"/>
      <c r="BS931" s="37"/>
      <c r="BT931" s="37"/>
      <c r="BU931" s="37"/>
      <c r="BV931" s="37"/>
      <c r="BW931" s="37"/>
      <c r="BX931" s="37"/>
      <c r="BY931" s="37"/>
      <c r="BZ931" s="37"/>
      <c r="CA931" s="37"/>
      <c r="CB931" s="37"/>
      <c r="CC931" s="37"/>
      <c r="CD931" s="37"/>
      <c r="CE931" s="37"/>
      <c r="CF931" s="37"/>
      <c r="CG931" s="37"/>
      <c r="CH931" s="37"/>
      <c r="CI931" s="37"/>
      <c r="CJ931" s="37"/>
      <c r="CK931" s="37"/>
      <c r="CL931" s="37"/>
      <c r="CM931" s="37"/>
      <c r="CN931" s="37"/>
      <c r="CO931" s="37"/>
      <c r="CP931" s="37"/>
      <c r="CQ931" s="37"/>
      <c r="CR931" s="37"/>
      <c r="CS931" s="37"/>
      <c r="CT931" s="37"/>
      <c r="CU931" s="37"/>
      <c r="CV931" s="37"/>
      <c r="CW931" s="37"/>
      <c r="CX931" s="37"/>
      <c r="CY931" s="37"/>
      <c r="CZ931" s="37"/>
      <c r="DA931" s="37"/>
      <c r="DB931" s="37"/>
    </row>
    <row r="932" spans="23:106" ht="12.75" customHeight="1" x14ac:dyDescent="0.25"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  <c r="AQ932" s="37"/>
      <c r="AR932" s="37"/>
      <c r="AS932" s="37"/>
      <c r="AT932" s="37"/>
      <c r="AU932" s="37"/>
      <c r="AV932" s="37"/>
      <c r="AW932" s="37"/>
      <c r="AX932" s="37"/>
      <c r="AY932" s="37"/>
      <c r="AZ932" s="37"/>
      <c r="BA932" s="37"/>
      <c r="BB932" s="37"/>
      <c r="BC932" s="37"/>
      <c r="BD932" s="37"/>
      <c r="BE932" s="37"/>
      <c r="BF932" s="37"/>
      <c r="BG932" s="37"/>
      <c r="BH932" s="37"/>
      <c r="BI932" s="37"/>
      <c r="BJ932" s="37"/>
      <c r="BK932" s="37"/>
      <c r="BL932" s="37"/>
      <c r="BM932" s="37"/>
      <c r="BN932" s="37"/>
      <c r="BO932" s="37"/>
      <c r="BP932" s="37"/>
      <c r="BQ932" s="37"/>
      <c r="BR932" s="37"/>
      <c r="BS932" s="37"/>
      <c r="BT932" s="37"/>
      <c r="BU932" s="37"/>
      <c r="BV932" s="37"/>
      <c r="BW932" s="37"/>
      <c r="BX932" s="37"/>
      <c r="BY932" s="37"/>
      <c r="BZ932" s="37"/>
      <c r="CA932" s="37"/>
      <c r="CB932" s="37"/>
      <c r="CC932" s="37"/>
      <c r="CD932" s="37"/>
      <c r="CE932" s="37"/>
      <c r="CF932" s="37"/>
      <c r="CG932" s="37"/>
      <c r="CH932" s="37"/>
      <c r="CI932" s="37"/>
      <c r="CJ932" s="37"/>
      <c r="CK932" s="37"/>
      <c r="CL932" s="37"/>
      <c r="CM932" s="37"/>
      <c r="CN932" s="37"/>
      <c r="CO932" s="37"/>
      <c r="CP932" s="37"/>
      <c r="CQ932" s="37"/>
      <c r="CR932" s="37"/>
      <c r="CS932" s="37"/>
      <c r="CT932" s="37"/>
      <c r="CU932" s="37"/>
      <c r="CV932" s="37"/>
      <c r="CW932" s="37"/>
      <c r="CX932" s="37"/>
      <c r="CY932" s="37"/>
      <c r="CZ932" s="37"/>
      <c r="DA932" s="37"/>
      <c r="DB932" s="37"/>
    </row>
    <row r="933" spans="23:106" ht="12.75" customHeight="1" x14ac:dyDescent="0.25"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  <c r="AQ933" s="37"/>
      <c r="AR933" s="37"/>
      <c r="AS933" s="37"/>
      <c r="AT933" s="37"/>
      <c r="AU933" s="37"/>
      <c r="AV933" s="37"/>
      <c r="AW933" s="37"/>
      <c r="AX933" s="37"/>
      <c r="AY933" s="37"/>
      <c r="AZ933" s="37"/>
      <c r="BA933" s="37"/>
      <c r="BB933" s="37"/>
      <c r="BC933" s="37"/>
      <c r="BD933" s="37"/>
      <c r="BE933" s="37"/>
      <c r="BF933" s="37"/>
      <c r="BG933" s="37"/>
      <c r="BH933" s="37"/>
      <c r="BI933" s="37"/>
      <c r="BJ933" s="37"/>
      <c r="BK933" s="37"/>
      <c r="BL933" s="37"/>
      <c r="BM933" s="37"/>
      <c r="BN933" s="37"/>
      <c r="BO933" s="37"/>
      <c r="BP933" s="37"/>
      <c r="BQ933" s="37"/>
      <c r="BR933" s="37"/>
      <c r="BS933" s="37"/>
      <c r="BT933" s="37"/>
      <c r="BU933" s="37"/>
      <c r="BV933" s="37"/>
      <c r="BW933" s="37"/>
      <c r="BX933" s="37"/>
      <c r="BY933" s="37"/>
      <c r="BZ933" s="37"/>
      <c r="CA933" s="37"/>
      <c r="CB933" s="37"/>
      <c r="CC933" s="37"/>
      <c r="CD933" s="37"/>
      <c r="CE933" s="37"/>
      <c r="CF933" s="37"/>
      <c r="CG933" s="37"/>
      <c r="CH933" s="37"/>
      <c r="CI933" s="37"/>
      <c r="CJ933" s="37"/>
      <c r="CK933" s="37"/>
      <c r="CL933" s="37"/>
      <c r="CM933" s="37"/>
      <c r="CN933" s="37"/>
      <c r="CO933" s="37"/>
      <c r="CP933" s="37"/>
      <c r="CQ933" s="37"/>
      <c r="CR933" s="37"/>
      <c r="CS933" s="37"/>
      <c r="CT933" s="37"/>
      <c r="CU933" s="37"/>
      <c r="CV933" s="37"/>
      <c r="CW933" s="37"/>
      <c r="CX933" s="37"/>
      <c r="CY933" s="37"/>
      <c r="CZ933" s="37"/>
      <c r="DA933" s="37"/>
      <c r="DB933" s="37"/>
    </row>
    <row r="934" spans="23:106" ht="12.75" customHeight="1" x14ac:dyDescent="0.25"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  <c r="AQ934" s="37"/>
      <c r="AR934" s="37"/>
      <c r="AS934" s="37"/>
      <c r="AT934" s="37"/>
      <c r="AU934" s="37"/>
      <c r="AV934" s="37"/>
      <c r="AW934" s="37"/>
      <c r="AX934" s="37"/>
      <c r="AY934" s="37"/>
      <c r="AZ934" s="37"/>
      <c r="BA934" s="37"/>
      <c r="BB934" s="37"/>
      <c r="BC934" s="37"/>
      <c r="BD934" s="37"/>
      <c r="BE934" s="37"/>
      <c r="BF934" s="37"/>
      <c r="BG934" s="37"/>
      <c r="BH934" s="37"/>
      <c r="BI934" s="37"/>
      <c r="BJ934" s="37"/>
      <c r="BK934" s="37"/>
      <c r="BL934" s="37"/>
      <c r="BM934" s="37"/>
      <c r="BN934" s="37"/>
      <c r="BO934" s="37"/>
      <c r="BP934" s="37"/>
      <c r="BQ934" s="37"/>
      <c r="BR934" s="37"/>
      <c r="BS934" s="37"/>
      <c r="BT934" s="37"/>
      <c r="BU934" s="37"/>
      <c r="BV934" s="37"/>
      <c r="BW934" s="37"/>
      <c r="BX934" s="37"/>
      <c r="BY934" s="37"/>
      <c r="BZ934" s="37"/>
      <c r="CA934" s="37"/>
      <c r="CB934" s="37"/>
      <c r="CC934" s="37"/>
      <c r="CD934" s="37"/>
      <c r="CE934" s="37"/>
      <c r="CF934" s="37"/>
      <c r="CG934" s="37"/>
      <c r="CH934" s="37"/>
      <c r="CI934" s="37"/>
      <c r="CJ934" s="37"/>
      <c r="CK934" s="37"/>
      <c r="CL934" s="37"/>
      <c r="CM934" s="37"/>
      <c r="CN934" s="37"/>
      <c r="CO934" s="37"/>
      <c r="CP934" s="37"/>
      <c r="CQ934" s="37"/>
      <c r="CR934" s="37"/>
      <c r="CS934" s="37"/>
      <c r="CT934" s="37"/>
      <c r="CU934" s="37"/>
      <c r="CV934" s="37"/>
      <c r="CW934" s="37"/>
      <c r="CX934" s="37"/>
      <c r="CY934" s="37"/>
      <c r="CZ934" s="37"/>
      <c r="DA934" s="37"/>
      <c r="DB934" s="37"/>
    </row>
    <row r="935" spans="23:106" ht="12.75" customHeight="1" x14ac:dyDescent="0.25"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  <c r="AQ935" s="37"/>
      <c r="AR935" s="37"/>
      <c r="AS935" s="37"/>
      <c r="AT935" s="37"/>
      <c r="AU935" s="37"/>
      <c r="AV935" s="37"/>
      <c r="AW935" s="37"/>
      <c r="AX935" s="37"/>
      <c r="AY935" s="37"/>
      <c r="AZ935" s="37"/>
      <c r="BA935" s="37"/>
      <c r="BB935" s="37"/>
      <c r="BC935" s="37"/>
      <c r="BD935" s="37"/>
      <c r="BE935" s="37"/>
      <c r="BF935" s="37"/>
      <c r="BG935" s="37"/>
      <c r="BH935" s="37"/>
      <c r="BI935" s="37"/>
      <c r="BJ935" s="37"/>
      <c r="BK935" s="37"/>
      <c r="BL935" s="37"/>
      <c r="BM935" s="37"/>
      <c r="BN935" s="37"/>
      <c r="BO935" s="37"/>
      <c r="BP935" s="37"/>
      <c r="BQ935" s="37"/>
      <c r="BR935" s="37"/>
      <c r="BS935" s="37"/>
      <c r="BT935" s="37"/>
      <c r="BU935" s="37"/>
      <c r="BV935" s="37"/>
      <c r="BW935" s="37"/>
      <c r="BX935" s="37"/>
      <c r="BY935" s="37"/>
      <c r="BZ935" s="37"/>
      <c r="CA935" s="37"/>
      <c r="CB935" s="37"/>
      <c r="CC935" s="37"/>
      <c r="CD935" s="37"/>
      <c r="CE935" s="37"/>
      <c r="CF935" s="37"/>
      <c r="CG935" s="37"/>
      <c r="CH935" s="37"/>
      <c r="CI935" s="37"/>
      <c r="CJ935" s="37"/>
      <c r="CK935" s="37"/>
      <c r="CL935" s="37"/>
      <c r="CM935" s="37"/>
      <c r="CN935" s="37"/>
      <c r="CO935" s="37"/>
      <c r="CP935" s="37"/>
      <c r="CQ935" s="37"/>
      <c r="CR935" s="37"/>
      <c r="CS935" s="37"/>
      <c r="CT935" s="37"/>
      <c r="CU935" s="37"/>
      <c r="CV935" s="37"/>
      <c r="CW935" s="37"/>
      <c r="CX935" s="37"/>
      <c r="CY935" s="37"/>
      <c r="CZ935" s="37"/>
      <c r="DA935" s="37"/>
      <c r="DB935" s="37"/>
    </row>
    <row r="936" spans="23:106" ht="12.75" customHeight="1" x14ac:dyDescent="0.25"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  <c r="AQ936" s="37"/>
      <c r="AR936" s="37"/>
      <c r="AS936" s="37"/>
      <c r="AT936" s="37"/>
      <c r="AU936" s="37"/>
      <c r="AV936" s="37"/>
      <c r="AW936" s="37"/>
      <c r="AX936" s="37"/>
      <c r="AY936" s="37"/>
      <c r="AZ936" s="37"/>
      <c r="BA936" s="37"/>
      <c r="BB936" s="37"/>
      <c r="BC936" s="37"/>
      <c r="BD936" s="37"/>
      <c r="BE936" s="37"/>
      <c r="BF936" s="37"/>
      <c r="BG936" s="37"/>
      <c r="BH936" s="37"/>
      <c r="BI936" s="37"/>
      <c r="BJ936" s="37"/>
      <c r="BK936" s="37"/>
      <c r="BL936" s="37"/>
      <c r="BM936" s="37"/>
      <c r="BN936" s="37"/>
      <c r="BO936" s="37"/>
      <c r="BP936" s="37"/>
      <c r="BQ936" s="37"/>
      <c r="BR936" s="37"/>
      <c r="BS936" s="37"/>
      <c r="BT936" s="37"/>
      <c r="BU936" s="37"/>
      <c r="BV936" s="37"/>
      <c r="BW936" s="37"/>
      <c r="BX936" s="37"/>
      <c r="BY936" s="37"/>
      <c r="BZ936" s="37"/>
      <c r="CA936" s="37"/>
      <c r="CB936" s="37"/>
      <c r="CC936" s="37"/>
      <c r="CD936" s="37"/>
      <c r="CE936" s="37"/>
      <c r="CF936" s="37"/>
      <c r="CG936" s="37"/>
      <c r="CH936" s="37"/>
      <c r="CI936" s="37"/>
      <c r="CJ936" s="37"/>
      <c r="CK936" s="37"/>
      <c r="CL936" s="37"/>
      <c r="CM936" s="37"/>
      <c r="CN936" s="37"/>
      <c r="CO936" s="37"/>
      <c r="CP936" s="37"/>
      <c r="CQ936" s="37"/>
      <c r="CR936" s="37"/>
      <c r="CS936" s="37"/>
      <c r="CT936" s="37"/>
      <c r="CU936" s="37"/>
      <c r="CV936" s="37"/>
      <c r="CW936" s="37"/>
      <c r="CX936" s="37"/>
      <c r="CY936" s="37"/>
      <c r="CZ936" s="37"/>
      <c r="DA936" s="37"/>
      <c r="DB936" s="37"/>
    </row>
    <row r="937" spans="23:106" ht="12.75" customHeight="1" x14ac:dyDescent="0.25"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  <c r="AQ937" s="37"/>
      <c r="AR937" s="37"/>
      <c r="AS937" s="37"/>
      <c r="AT937" s="37"/>
      <c r="AU937" s="37"/>
      <c r="AV937" s="37"/>
      <c r="AW937" s="37"/>
      <c r="AX937" s="37"/>
      <c r="AY937" s="37"/>
      <c r="AZ937" s="37"/>
      <c r="BA937" s="37"/>
      <c r="BB937" s="37"/>
      <c r="BC937" s="37"/>
      <c r="BD937" s="37"/>
      <c r="BE937" s="37"/>
      <c r="BF937" s="37"/>
      <c r="BG937" s="37"/>
      <c r="BH937" s="37"/>
      <c r="BI937" s="37"/>
      <c r="BJ937" s="37"/>
      <c r="BK937" s="37"/>
      <c r="BL937" s="37"/>
      <c r="BM937" s="37"/>
      <c r="BN937" s="37"/>
      <c r="BO937" s="37"/>
      <c r="BP937" s="37"/>
      <c r="BQ937" s="37"/>
      <c r="BR937" s="37"/>
      <c r="BS937" s="37"/>
      <c r="BT937" s="37"/>
      <c r="BU937" s="37"/>
      <c r="BV937" s="37"/>
      <c r="BW937" s="37"/>
      <c r="BX937" s="37"/>
      <c r="BY937" s="37"/>
      <c r="BZ937" s="37"/>
      <c r="CA937" s="37"/>
      <c r="CB937" s="37"/>
      <c r="CC937" s="37"/>
      <c r="CD937" s="37"/>
      <c r="CE937" s="37"/>
      <c r="CF937" s="37"/>
      <c r="CG937" s="37"/>
      <c r="CH937" s="37"/>
      <c r="CI937" s="37"/>
      <c r="CJ937" s="37"/>
      <c r="CK937" s="37"/>
      <c r="CL937" s="37"/>
      <c r="CM937" s="37"/>
      <c r="CN937" s="37"/>
      <c r="CO937" s="37"/>
      <c r="CP937" s="37"/>
      <c r="CQ937" s="37"/>
      <c r="CR937" s="37"/>
      <c r="CS937" s="37"/>
      <c r="CT937" s="37"/>
      <c r="CU937" s="37"/>
      <c r="CV937" s="37"/>
      <c r="CW937" s="37"/>
      <c r="CX937" s="37"/>
      <c r="CY937" s="37"/>
      <c r="CZ937" s="37"/>
      <c r="DA937" s="37"/>
      <c r="DB937" s="37"/>
    </row>
    <row r="938" spans="23:106" ht="12.75" customHeight="1" x14ac:dyDescent="0.25"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  <c r="AQ938" s="37"/>
      <c r="AR938" s="37"/>
      <c r="AS938" s="37"/>
      <c r="AT938" s="37"/>
      <c r="AU938" s="37"/>
      <c r="AV938" s="37"/>
      <c r="AW938" s="37"/>
      <c r="AX938" s="37"/>
      <c r="AY938" s="37"/>
      <c r="AZ938" s="37"/>
      <c r="BA938" s="37"/>
      <c r="BB938" s="37"/>
      <c r="BC938" s="37"/>
      <c r="BD938" s="37"/>
      <c r="BE938" s="37"/>
      <c r="BF938" s="37"/>
      <c r="BG938" s="37"/>
      <c r="BH938" s="37"/>
      <c r="BI938" s="37"/>
      <c r="BJ938" s="37"/>
      <c r="BK938" s="37"/>
      <c r="BL938" s="37"/>
      <c r="BM938" s="37"/>
      <c r="BN938" s="37"/>
      <c r="BO938" s="37"/>
      <c r="BP938" s="37"/>
      <c r="BQ938" s="37"/>
      <c r="BR938" s="37"/>
      <c r="BS938" s="37"/>
      <c r="BT938" s="37"/>
      <c r="BU938" s="37"/>
      <c r="BV938" s="37"/>
      <c r="BW938" s="37"/>
      <c r="BX938" s="37"/>
      <c r="BY938" s="37"/>
      <c r="BZ938" s="37"/>
      <c r="CA938" s="37"/>
      <c r="CB938" s="37"/>
      <c r="CC938" s="37"/>
      <c r="CD938" s="37"/>
      <c r="CE938" s="37"/>
      <c r="CF938" s="37"/>
      <c r="CG938" s="37"/>
      <c r="CH938" s="37"/>
      <c r="CI938" s="37"/>
      <c r="CJ938" s="37"/>
      <c r="CK938" s="37"/>
      <c r="CL938" s="37"/>
      <c r="CM938" s="37"/>
      <c r="CN938" s="37"/>
      <c r="CO938" s="37"/>
      <c r="CP938" s="37"/>
      <c r="CQ938" s="37"/>
      <c r="CR938" s="37"/>
      <c r="CS938" s="37"/>
      <c r="CT938" s="37"/>
      <c r="CU938" s="37"/>
      <c r="CV938" s="37"/>
      <c r="CW938" s="37"/>
      <c r="CX938" s="37"/>
      <c r="CY938" s="37"/>
      <c r="CZ938" s="37"/>
      <c r="DA938" s="37"/>
      <c r="DB938" s="37"/>
    </row>
    <row r="939" spans="23:106" ht="12.75" customHeight="1" x14ac:dyDescent="0.25"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  <c r="AR939" s="37"/>
      <c r="AS939" s="37"/>
      <c r="AT939" s="37"/>
      <c r="AU939" s="37"/>
      <c r="AV939" s="37"/>
      <c r="AW939" s="37"/>
      <c r="AX939" s="37"/>
      <c r="AY939" s="37"/>
      <c r="AZ939" s="37"/>
      <c r="BA939" s="37"/>
      <c r="BB939" s="37"/>
      <c r="BC939" s="37"/>
      <c r="BD939" s="37"/>
      <c r="BE939" s="37"/>
      <c r="BF939" s="37"/>
      <c r="BG939" s="37"/>
      <c r="BH939" s="37"/>
      <c r="BI939" s="37"/>
      <c r="BJ939" s="37"/>
      <c r="BK939" s="37"/>
      <c r="BL939" s="37"/>
      <c r="BM939" s="37"/>
      <c r="BN939" s="37"/>
      <c r="BO939" s="37"/>
      <c r="BP939" s="37"/>
      <c r="BQ939" s="37"/>
      <c r="BR939" s="37"/>
      <c r="BS939" s="37"/>
      <c r="BT939" s="37"/>
      <c r="BU939" s="37"/>
      <c r="BV939" s="37"/>
      <c r="BW939" s="37"/>
      <c r="BX939" s="37"/>
      <c r="BY939" s="37"/>
      <c r="BZ939" s="37"/>
      <c r="CA939" s="37"/>
      <c r="CB939" s="37"/>
      <c r="CC939" s="37"/>
      <c r="CD939" s="37"/>
      <c r="CE939" s="37"/>
      <c r="CF939" s="37"/>
      <c r="CG939" s="37"/>
      <c r="CH939" s="37"/>
      <c r="CI939" s="37"/>
      <c r="CJ939" s="37"/>
      <c r="CK939" s="37"/>
      <c r="CL939" s="37"/>
      <c r="CM939" s="37"/>
      <c r="CN939" s="37"/>
      <c r="CO939" s="37"/>
      <c r="CP939" s="37"/>
      <c r="CQ939" s="37"/>
      <c r="CR939" s="37"/>
      <c r="CS939" s="37"/>
      <c r="CT939" s="37"/>
      <c r="CU939" s="37"/>
      <c r="CV939" s="37"/>
      <c r="CW939" s="37"/>
      <c r="CX939" s="37"/>
      <c r="CY939" s="37"/>
      <c r="CZ939" s="37"/>
      <c r="DA939" s="37"/>
      <c r="DB939" s="37"/>
    </row>
    <row r="940" spans="23:106" ht="12.75" customHeight="1" x14ac:dyDescent="0.25"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  <c r="AQ940" s="37"/>
      <c r="AR940" s="37"/>
      <c r="AS940" s="37"/>
      <c r="AT940" s="37"/>
      <c r="AU940" s="37"/>
      <c r="AV940" s="37"/>
      <c r="AW940" s="37"/>
      <c r="AX940" s="37"/>
      <c r="AY940" s="37"/>
      <c r="AZ940" s="37"/>
      <c r="BA940" s="37"/>
      <c r="BB940" s="37"/>
      <c r="BC940" s="37"/>
      <c r="BD940" s="37"/>
      <c r="BE940" s="37"/>
      <c r="BF940" s="37"/>
      <c r="BG940" s="37"/>
      <c r="BH940" s="37"/>
      <c r="BI940" s="37"/>
      <c r="BJ940" s="37"/>
      <c r="BK940" s="37"/>
      <c r="BL940" s="37"/>
      <c r="BM940" s="37"/>
      <c r="BN940" s="37"/>
      <c r="BO940" s="37"/>
      <c r="BP940" s="37"/>
      <c r="BQ940" s="37"/>
      <c r="BR940" s="37"/>
      <c r="BS940" s="37"/>
      <c r="BT940" s="37"/>
      <c r="BU940" s="37"/>
      <c r="BV940" s="37"/>
      <c r="BW940" s="37"/>
      <c r="BX940" s="37"/>
      <c r="BY940" s="37"/>
      <c r="BZ940" s="37"/>
      <c r="CA940" s="37"/>
      <c r="CB940" s="37"/>
      <c r="CC940" s="37"/>
      <c r="CD940" s="37"/>
      <c r="CE940" s="37"/>
      <c r="CF940" s="37"/>
      <c r="CG940" s="37"/>
      <c r="CH940" s="37"/>
      <c r="CI940" s="37"/>
      <c r="CJ940" s="37"/>
      <c r="CK940" s="37"/>
      <c r="CL940" s="37"/>
      <c r="CM940" s="37"/>
      <c r="CN940" s="37"/>
      <c r="CO940" s="37"/>
      <c r="CP940" s="37"/>
      <c r="CQ940" s="37"/>
      <c r="CR940" s="37"/>
      <c r="CS940" s="37"/>
      <c r="CT940" s="37"/>
      <c r="CU940" s="37"/>
      <c r="CV940" s="37"/>
      <c r="CW940" s="37"/>
      <c r="CX940" s="37"/>
      <c r="CY940" s="37"/>
      <c r="CZ940" s="37"/>
      <c r="DA940" s="37"/>
      <c r="DB940" s="37"/>
    </row>
    <row r="941" spans="23:106" ht="12.75" customHeight="1" x14ac:dyDescent="0.25"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  <c r="AQ941" s="37"/>
      <c r="AR941" s="37"/>
      <c r="AS941" s="37"/>
      <c r="AT941" s="37"/>
      <c r="AU941" s="37"/>
      <c r="AV941" s="37"/>
      <c r="AW941" s="37"/>
      <c r="AX941" s="37"/>
      <c r="AY941" s="37"/>
      <c r="AZ941" s="37"/>
      <c r="BA941" s="37"/>
      <c r="BB941" s="37"/>
      <c r="BC941" s="37"/>
      <c r="BD941" s="37"/>
      <c r="BE941" s="37"/>
      <c r="BF941" s="37"/>
      <c r="BG941" s="37"/>
      <c r="BH941" s="37"/>
      <c r="BI941" s="37"/>
      <c r="BJ941" s="37"/>
      <c r="BK941" s="37"/>
      <c r="BL941" s="37"/>
      <c r="BM941" s="37"/>
      <c r="BN941" s="37"/>
      <c r="BO941" s="37"/>
      <c r="BP941" s="37"/>
      <c r="BQ941" s="37"/>
      <c r="BR941" s="37"/>
      <c r="BS941" s="37"/>
      <c r="BT941" s="37"/>
      <c r="BU941" s="37"/>
      <c r="BV941" s="37"/>
      <c r="BW941" s="37"/>
      <c r="BX941" s="37"/>
      <c r="BY941" s="37"/>
      <c r="BZ941" s="37"/>
      <c r="CA941" s="37"/>
      <c r="CB941" s="37"/>
      <c r="CC941" s="37"/>
      <c r="CD941" s="37"/>
      <c r="CE941" s="37"/>
      <c r="CF941" s="37"/>
      <c r="CG941" s="37"/>
      <c r="CH941" s="37"/>
      <c r="CI941" s="37"/>
      <c r="CJ941" s="37"/>
      <c r="CK941" s="37"/>
      <c r="CL941" s="37"/>
      <c r="CM941" s="37"/>
      <c r="CN941" s="37"/>
      <c r="CO941" s="37"/>
      <c r="CP941" s="37"/>
      <c r="CQ941" s="37"/>
      <c r="CR941" s="37"/>
      <c r="CS941" s="37"/>
      <c r="CT941" s="37"/>
      <c r="CU941" s="37"/>
      <c r="CV941" s="37"/>
      <c r="CW941" s="37"/>
      <c r="CX941" s="37"/>
      <c r="CY941" s="37"/>
      <c r="CZ941" s="37"/>
      <c r="DA941" s="37"/>
      <c r="DB941" s="37"/>
    </row>
    <row r="942" spans="23:106" ht="12.75" customHeight="1" x14ac:dyDescent="0.25"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  <c r="AQ942" s="37"/>
      <c r="AR942" s="37"/>
      <c r="AS942" s="37"/>
      <c r="AT942" s="37"/>
      <c r="AU942" s="37"/>
      <c r="AV942" s="37"/>
      <c r="AW942" s="37"/>
      <c r="AX942" s="37"/>
      <c r="AY942" s="37"/>
      <c r="AZ942" s="37"/>
      <c r="BA942" s="37"/>
      <c r="BB942" s="37"/>
      <c r="BC942" s="37"/>
      <c r="BD942" s="37"/>
      <c r="BE942" s="37"/>
      <c r="BF942" s="37"/>
      <c r="BG942" s="37"/>
      <c r="BH942" s="37"/>
      <c r="BI942" s="37"/>
      <c r="BJ942" s="37"/>
      <c r="BK942" s="37"/>
      <c r="BL942" s="37"/>
      <c r="BM942" s="37"/>
      <c r="BN942" s="37"/>
      <c r="BO942" s="37"/>
      <c r="BP942" s="37"/>
      <c r="BQ942" s="37"/>
      <c r="BR942" s="37"/>
      <c r="BS942" s="37"/>
      <c r="BT942" s="37"/>
      <c r="BU942" s="37"/>
      <c r="BV942" s="37"/>
      <c r="BW942" s="37"/>
      <c r="BX942" s="37"/>
      <c r="BY942" s="37"/>
      <c r="BZ942" s="37"/>
      <c r="CA942" s="37"/>
      <c r="CB942" s="37"/>
      <c r="CC942" s="37"/>
      <c r="CD942" s="37"/>
      <c r="CE942" s="37"/>
      <c r="CF942" s="37"/>
      <c r="CG942" s="37"/>
      <c r="CH942" s="37"/>
      <c r="CI942" s="37"/>
      <c r="CJ942" s="37"/>
      <c r="CK942" s="37"/>
      <c r="CL942" s="37"/>
      <c r="CM942" s="37"/>
      <c r="CN942" s="37"/>
      <c r="CO942" s="37"/>
      <c r="CP942" s="37"/>
      <c r="CQ942" s="37"/>
      <c r="CR942" s="37"/>
      <c r="CS942" s="37"/>
      <c r="CT942" s="37"/>
      <c r="CU942" s="37"/>
      <c r="CV942" s="37"/>
      <c r="CW942" s="37"/>
      <c r="CX942" s="37"/>
      <c r="CY942" s="37"/>
      <c r="CZ942" s="37"/>
      <c r="DA942" s="37"/>
      <c r="DB942" s="37"/>
    </row>
    <row r="943" spans="23:106" ht="12.75" customHeight="1" x14ac:dyDescent="0.25"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  <c r="AQ943" s="37"/>
      <c r="AR943" s="37"/>
      <c r="AS943" s="37"/>
      <c r="AT943" s="37"/>
      <c r="AU943" s="37"/>
      <c r="AV943" s="37"/>
      <c r="AW943" s="37"/>
      <c r="AX943" s="37"/>
      <c r="AY943" s="37"/>
      <c r="AZ943" s="37"/>
      <c r="BA943" s="37"/>
      <c r="BB943" s="37"/>
      <c r="BC943" s="37"/>
      <c r="BD943" s="37"/>
      <c r="BE943" s="37"/>
      <c r="BF943" s="37"/>
      <c r="BG943" s="37"/>
      <c r="BH943" s="37"/>
      <c r="BI943" s="37"/>
      <c r="BJ943" s="37"/>
      <c r="BK943" s="37"/>
      <c r="BL943" s="37"/>
      <c r="BM943" s="37"/>
      <c r="BN943" s="37"/>
      <c r="BO943" s="37"/>
      <c r="BP943" s="37"/>
      <c r="BQ943" s="37"/>
      <c r="BR943" s="37"/>
      <c r="BS943" s="37"/>
      <c r="BT943" s="37"/>
      <c r="BU943" s="37"/>
      <c r="BV943" s="37"/>
      <c r="BW943" s="37"/>
      <c r="BX943" s="37"/>
      <c r="BY943" s="37"/>
      <c r="BZ943" s="37"/>
      <c r="CA943" s="37"/>
      <c r="CB943" s="37"/>
      <c r="CC943" s="37"/>
      <c r="CD943" s="37"/>
      <c r="CE943" s="37"/>
      <c r="CF943" s="37"/>
      <c r="CG943" s="37"/>
      <c r="CH943" s="37"/>
      <c r="CI943" s="37"/>
      <c r="CJ943" s="37"/>
      <c r="CK943" s="37"/>
      <c r="CL943" s="37"/>
      <c r="CM943" s="37"/>
      <c r="CN943" s="37"/>
      <c r="CO943" s="37"/>
      <c r="CP943" s="37"/>
      <c r="CQ943" s="37"/>
      <c r="CR943" s="37"/>
      <c r="CS943" s="37"/>
      <c r="CT943" s="37"/>
      <c r="CU943" s="37"/>
      <c r="CV943" s="37"/>
      <c r="CW943" s="37"/>
      <c r="CX943" s="37"/>
      <c r="CY943" s="37"/>
      <c r="CZ943" s="37"/>
      <c r="DA943" s="37"/>
      <c r="DB943" s="37"/>
    </row>
    <row r="944" spans="23:106" ht="12.75" customHeight="1" x14ac:dyDescent="0.25"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  <c r="AQ944" s="37"/>
      <c r="AR944" s="37"/>
      <c r="AS944" s="37"/>
      <c r="AT944" s="37"/>
      <c r="AU944" s="37"/>
      <c r="AV944" s="37"/>
      <c r="AW944" s="37"/>
      <c r="AX944" s="37"/>
      <c r="AY944" s="37"/>
      <c r="AZ944" s="37"/>
      <c r="BA944" s="37"/>
      <c r="BB944" s="37"/>
      <c r="BC944" s="37"/>
      <c r="BD944" s="37"/>
      <c r="BE944" s="37"/>
      <c r="BF944" s="37"/>
      <c r="BG944" s="37"/>
      <c r="BH944" s="37"/>
      <c r="BI944" s="37"/>
      <c r="BJ944" s="37"/>
      <c r="BK944" s="37"/>
      <c r="BL944" s="37"/>
      <c r="BM944" s="37"/>
      <c r="BN944" s="37"/>
      <c r="BO944" s="37"/>
      <c r="BP944" s="37"/>
      <c r="BQ944" s="37"/>
      <c r="BR944" s="37"/>
      <c r="BS944" s="37"/>
      <c r="BT944" s="37"/>
      <c r="BU944" s="37"/>
      <c r="BV944" s="37"/>
      <c r="BW944" s="37"/>
      <c r="BX944" s="37"/>
      <c r="BY944" s="37"/>
      <c r="BZ944" s="37"/>
      <c r="CA944" s="37"/>
      <c r="CB944" s="37"/>
      <c r="CC944" s="37"/>
      <c r="CD944" s="37"/>
      <c r="CE944" s="37"/>
      <c r="CF944" s="37"/>
      <c r="CG944" s="37"/>
      <c r="CH944" s="37"/>
      <c r="CI944" s="37"/>
      <c r="CJ944" s="37"/>
      <c r="CK944" s="37"/>
      <c r="CL944" s="37"/>
      <c r="CM944" s="37"/>
      <c r="CN944" s="37"/>
      <c r="CO944" s="37"/>
      <c r="CP944" s="37"/>
      <c r="CQ944" s="37"/>
      <c r="CR944" s="37"/>
      <c r="CS944" s="37"/>
      <c r="CT944" s="37"/>
      <c r="CU944" s="37"/>
      <c r="CV944" s="37"/>
      <c r="CW944" s="37"/>
      <c r="CX944" s="37"/>
      <c r="CY944" s="37"/>
      <c r="CZ944" s="37"/>
      <c r="DA944" s="37"/>
      <c r="DB944" s="37"/>
    </row>
    <row r="945" spans="23:106" ht="12.75" customHeight="1" x14ac:dyDescent="0.25"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  <c r="AQ945" s="37"/>
      <c r="AR945" s="37"/>
      <c r="AS945" s="37"/>
      <c r="AT945" s="37"/>
      <c r="AU945" s="37"/>
      <c r="AV945" s="37"/>
      <c r="AW945" s="37"/>
      <c r="AX945" s="37"/>
      <c r="AY945" s="37"/>
      <c r="AZ945" s="37"/>
      <c r="BA945" s="37"/>
      <c r="BB945" s="37"/>
      <c r="BC945" s="37"/>
      <c r="BD945" s="37"/>
      <c r="BE945" s="37"/>
      <c r="BF945" s="37"/>
      <c r="BG945" s="37"/>
      <c r="BH945" s="37"/>
      <c r="BI945" s="37"/>
      <c r="BJ945" s="37"/>
      <c r="BK945" s="37"/>
      <c r="BL945" s="37"/>
      <c r="BM945" s="37"/>
      <c r="BN945" s="37"/>
      <c r="BO945" s="37"/>
      <c r="BP945" s="37"/>
      <c r="BQ945" s="37"/>
      <c r="BR945" s="37"/>
      <c r="BS945" s="37"/>
      <c r="BT945" s="37"/>
      <c r="BU945" s="37"/>
      <c r="BV945" s="37"/>
      <c r="BW945" s="37"/>
      <c r="BX945" s="37"/>
      <c r="BY945" s="37"/>
      <c r="BZ945" s="37"/>
      <c r="CA945" s="37"/>
      <c r="CB945" s="37"/>
      <c r="CC945" s="37"/>
      <c r="CD945" s="37"/>
      <c r="CE945" s="37"/>
      <c r="CF945" s="37"/>
      <c r="CG945" s="37"/>
      <c r="CH945" s="37"/>
      <c r="CI945" s="37"/>
      <c r="CJ945" s="37"/>
      <c r="CK945" s="37"/>
      <c r="CL945" s="37"/>
      <c r="CM945" s="37"/>
      <c r="CN945" s="37"/>
      <c r="CO945" s="37"/>
      <c r="CP945" s="37"/>
      <c r="CQ945" s="37"/>
      <c r="CR945" s="37"/>
      <c r="CS945" s="37"/>
      <c r="CT945" s="37"/>
      <c r="CU945" s="37"/>
      <c r="CV945" s="37"/>
      <c r="CW945" s="37"/>
      <c r="CX945" s="37"/>
      <c r="CY945" s="37"/>
      <c r="CZ945" s="37"/>
      <c r="DA945" s="37"/>
      <c r="DB945" s="37"/>
    </row>
    <row r="946" spans="23:106" ht="12.75" customHeight="1" x14ac:dyDescent="0.25"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  <c r="AQ946" s="37"/>
      <c r="AR946" s="37"/>
      <c r="AS946" s="37"/>
      <c r="AT946" s="37"/>
      <c r="AU946" s="37"/>
      <c r="AV946" s="37"/>
      <c r="AW946" s="37"/>
      <c r="AX946" s="37"/>
      <c r="AY946" s="37"/>
      <c r="AZ946" s="37"/>
      <c r="BA946" s="37"/>
      <c r="BB946" s="37"/>
      <c r="BC946" s="37"/>
      <c r="BD946" s="37"/>
      <c r="BE946" s="37"/>
      <c r="BF946" s="37"/>
      <c r="BG946" s="37"/>
      <c r="BH946" s="37"/>
      <c r="BI946" s="37"/>
      <c r="BJ946" s="37"/>
      <c r="BK946" s="37"/>
      <c r="BL946" s="37"/>
      <c r="BM946" s="37"/>
      <c r="BN946" s="37"/>
      <c r="BO946" s="37"/>
      <c r="BP946" s="37"/>
      <c r="BQ946" s="37"/>
      <c r="BR946" s="37"/>
      <c r="BS946" s="37"/>
      <c r="BT946" s="37"/>
      <c r="BU946" s="37"/>
      <c r="BV946" s="37"/>
      <c r="BW946" s="37"/>
      <c r="BX946" s="37"/>
      <c r="BY946" s="37"/>
      <c r="BZ946" s="37"/>
      <c r="CA946" s="37"/>
      <c r="CB946" s="37"/>
      <c r="CC946" s="37"/>
      <c r="CD946" s="37"/>
      <c r="CE946" s="37"/>
      <c r="CF946" s="37"/>
      <c r="CG946" s="37"/>
      <c r="CH946" s="37"/>
      <c r="CI946" s="37"/>
      <c r="CJ946" s="37"/>
      <c r="CK946" s="37"/>
      <c r="CL946" s="37"/>
      <c r="CM946" s="37"/>
      <c r="CN946" s="37"/>
      <c r="CO946" s="37"/>
      <c r="CP946" s="37"/>
      <c r="CQ946" s="37"/>
      <c r="CR946" s="37"/>
      <c r="CS946" s="37"/>
      <c r="CT946" s="37"/>
      <c r="CU946" s="37"/>
      <c r="CV946" s="37"/>
      <c r="CW946" s="37"/>
      <c r="CX946" s="37"/>
      <c r="CY946" s="37"/>
      <c r="CZ946" s="37"/>
      <c r="DA946" s="37"/>
      <c r="DB946" s="37"/>
    </row>
    <row r="947" spans="23:106" ht="12.75" customHeight="1" x14ac:dyDescent="0.25"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  <c r="AQ947" s="37"/>
      <c r="AR947" s="37"/>
      <c r="AS947" s="37"/>
      <c r="AT947" s="37"/>
      <c r="AU947" s="37"/>
      <c r="AV947" s="37"/>
      <c r="AW947" s="37"/>
      <c r="AX947" s="37"/>
      <c r="AY947" s="37"/>
      <c r="AZ947" s="37"/>
      <c r="BA947" s="37"/>
      <c r="BB947" s="37"/>
      <c r="BC947" s="37"/>
      <c r="BD947" s="37"/>
      <c r="BE947" s="37"/>
      <c r="BF947" s="37"/>
      <c r="BG947" s="37"/>
      <c r="BH947" s="37"/>
      <c r="BI947" s="37"/>
      <c r="BJ947" s="37"/>
      <c r="BK947" s="37"/>
      <c r="BL947" s="37"/>
      <c r="BM947" s="37"/>
      <c r="BN947" s="37"/>
      <c r="BO947" s="37"/>
      <c r="BP947" s="37"/>
      <c r="BQ947" s="37"/>
      <c r="BR947" s="37"/>
      <c r="BS947" s="37"/>
      <c r="BT947" s="37"/>
      <c r="BU947" s="37"/>
      <c r="BV947" s="37"/>
      <c r="BW947" s="37"/>
      <c r="BX947" s="37"/>
      <c r="BY947" s="37"/>
      <c r="BZ947" s="37"/>
      <c r="CA947" s="37"/>
      <c r="CB947" s="37"/>
      <c r="CC947" s="37"/>
      <c r="CD947" s="37"/>
      <c r="CE947" s="37"/>
      <c r="CF947" s="37"/>
      <c r="CG947" s="37"/>
      <c r="CH947" s="37"/>
      <c r="CI947" s="37"/>
      <c r="CJ947" s="37"/>
      <c r="CK947" s="37"/>
      <c r="CL947" s="37"/>
      <c r="CM947" s="37"/>
      <c r="CN947" s="37"/>
      <c r="CO947" s="37"/>
      <c r="CP947" s="37"/>
      <c r="CQ947" s="37"/>
      <c r="CR947" s="37"/>
      <c r="CS947" s="37"/>
      <c r="CT947" s="37"/>
      <c r="CU947" s="37"/>
      <c r="CV947" s="37"/>
      <c r="CW947" s="37"/>
      <c r="CX947" s="37"/>
      <c r="CY947" s="37"/>
      <c r="CZ947" s="37"/>
      <c r="DA947" s="37"/>
      <c r="DB947" s="37"/>
    </row>
    <row r="948" spans="23:106" ht="12.75" customHeight="1" x14ac:dyDescent="0.25"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  <c r="AQ948" s="37"/>
      <c r="AR948" s="37"/>
      <c r="AS948" s="37"/>
      <c r="AT948" s="37"/>
      <c r="AU948" s="37"/>
      <c r="AV948" s="37"/>
      <c r="AW948" s="37"/>
      <c r="AX948" s="37"/>
      <c r="AY948" s="37"/>
      <c r="AZ948" s="37"/>
      <c r="BA948" s="37"/>
      <c r="BB948" s="37"/>
      <c r="BC948" s="37"/>
      <c r="BD948" s="37"/>
      <c r="BE948" s="37"/>
      <c r="BF948" s="37"/>
      <c r="BG948" s="37"/>
      <c r="BH948" s="37"/>
      <c r="BI948" s="37"/>
      <c r="BJ948" s="37"/>
      <c r="BK948" s="37"/>
      <c r="BL948" s="37"/>
      <c r="BM948" s="37"/>
      <c r="BN948" s="37"/>
      <c r="BO948" s="37"/>
      <c r="BP948" s="37"/>
      <c r="BQ948" s="37"/>
      <c r="BR948" s="37"/>
      <c r="BS948" s="37"/>
      <c r="BT948" s="37"/>
      <c r="BU948" s="37"/>
      <c r="BV948" s="37"/>
      <c r="BW948" s="37"/>
      <c r="BX948" s="37"/>
      <c r="BY948" s="37"/>
      <c r="BZ948" s="37"/>
      <c r="CA948" s="37"/>
      <c r="CB948" s="37"/>
      <c r="CC948" s="37"/>
      <c r="CD948" s="37"/>
      <c r="CE948" s="37"/>
      <c r="CF948" s="37"/>
      <c r="CG948" s="37"/>
      <c r="CH948" s="37"/>
      <c r="CI948" s="37"/>
      <c r="CJ948" s="37"/>
      <c r="CK948" s="37"/>
      <c r="CL948" s="37"/>
      <c r="CM948" s="37"/>
      <c r="CN948" s="37"/>
      <c r="CO948" s="37"/>
      <c r="CP948" s="37"/>
      <c r="CQ948" s="37"/>
      <c r="CR948" s="37"/>
      <c r="CS948" s="37"/>
      <c r="CT948" s="37"/>
      <c r="CU948" s="37"/>
      <c r="CV948" s="37"/>
      <c r="CW948" s="37"/>
      <c r="CX948" s="37"/>
      <c r="CY948" s="37"/>
      <c r="CZ948" s="37"/>
      <c r="DA948" s="37"/>
      <c r="DB948" s="37"/>
    </row>
    <row r="949" spans="23:106" ht="12.75" customHeight="1" x14ac:dyDescent="0.25"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  <c r="AQ949" s="37"/>
      <c r="AR949" s="37"/>
      <c r="AS949" s="37"/>
      <c r="AT949" s="37"/>
      <c r="AU949" s="37"/>
      <c r="AV949" s="37"/>
      <c r="AW949" s="37"/>
      <c r="AX949" s="37"/>
      <c r="AY949" s="37"/>
      <c r="AZ949" s="37"/>
      <c r="BA949" s="37"/>
      <c r="BB949" s="37"/>
      <c r="BC949" s="37"/>
      <c r="BD949" s="37"/>
      <c r="BE949" s="37"/>
      <c r="BF949" s="37"/>
      <c r="BG949" s="37"/>
      <c r="BH949" s="37"/>
      <c r="BI949" s="37"/>
      <c r="BJ949" s="37"/>
      <c r="BK949" s="37"/>
      <c r="BL949" s="37"/>
      <c r="BM949" s="37"/>
      <c r="BN949" s="37"/>
      <c r="BO949" s="37"/>
      <c r="BP949" s="37"/>
      <c r="BQ949" s="37"/>
      <c r="BR949" s="37"/>
      <c r="BS949" s="37"/>
      <c r="BT949" s="37"/>
      <c r="BU949" s="37"/>
      <c r="BV949" s="37"/>
      <c r="BW949" s="37"/>
      <c r="BX949" s="37"/>
      <c r="BY949" s="37"/>
      <c r="BZ949" s="37"/>
      <c r="CA949" s="37"/>
      <c r="CB949" s="37"/>
      <c r="CC949" s="37"/>
      <c r="CD949" s="37"/>
      <c r="CE949" s="37"/>
      <c r="CF949" s="37"/>
      <c r="CG949" s="37"/>
      <c r="CH949" s="37"/>
      <c r="CI949" s="37"/>
      <c r="CJ949" s="37"/>
      <c r="CK949" s="37"/>
      <c r="CL949" s="37"/>
      <c r="CM949" s="37"/>
      <c r="CN949" s="37"/>
      <c r="CO949" s="37"/>
      <c r="CP949" s="37"/>
      <c r="CQ949" s="37"/>
      <c r="CR949" s="37"/>
      <c r="CS949" s="37"/>
      <c r="CT949" s="37"/>
      <c r="CU949" s="37"/>
      <c r="CV949" s="37"/>
      <c r="CW949" s="37"/>
      <c r="CX949" s="37"/>
      <c r="CY949" s="37"/>
      <c r="CZ949" s="37"/>
      <c r="DA949" s="37"/>
      <c r="DB949" s="37"/>
    </row>
    <row r="950" spans="23:106" ht="12.75" customHeight="1" x14ac:dyDescent="0.25"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  <c r="AQ950" s="37"/>
      <c r="AR950" s="37"/>
      <c r="AS950" s="37"/>
      <c r="AT950" s="37"/>
      <c r="AU950" s="37"/>
      <c r="AV950" s="37"/>
      <c r="AW950" s="37"/>
      <c r="AX950" s="37"/>
      <c r="AY950" s="37"/>
      <c r="AZ950" s="37"/>
      <c r="BA950" s="37"/>
      <c r="BB950" s="37"/>
      <c r="BC950" s="37"/>
      <c r="BD950" s="37"/>
      <c r="BE950" s="37"/>
      <c r="BF950" s="37"/>
      <c r="BG950" s="37"/>
      <c r="BH950" s="37"/>
      <c r="BI950" s="37"/>
      <c r="BJ950" s="37"/>
      <c r="BK950" s="37"/>
      <c r="BL950" s="37"/>
      <c r="BM950" s="37"/>
      <c r="BN950" s="37"/>
      <c r="BO950" s="37"/>
      <c r="BP950" s="37"/>
      <c r="BQ950" s="37"/>
      <c r="BR950" s="37"/>
      <c r="BS950" s="37"/>
      <c r="BT950" s="37"/>
      <c r="BU950" s="37"/>
      <c r="BV950" s="37"/>
      <c r="BW950" s="37"/>
      <c r="BX950" s="37"/>
      <c r="BY950" s="37"/>
      <c r="BZ950" s="37"/>
      <c r="CA950" s="37"/>
      <c r="CB950" s="37"/>
      <c r="CC950" s="37"/>
      <c r="CD950" s="37"/>
      <c r="CE950" s="37"/>
      <c r="CF950" s="37"/>
      <c r="CG950" s="37"/>
      <c r="CH950" s="37"/>
      <c r="CI950" s="37"/>
      <c r="CJ950" s="37"/>
      <c r="CK950" s="37"/>
      <c r="CL950" s="37"/>
      <c r="CM950" s="37"/>
      <c r="CN950" s="37"/>
      <c r="CO950" s="37"/>
      <c r="CP950" s="37"/>
      <c r="CQ950" s="37"/>
      <c r="CR950" s="37"/>
      <c r="CS950" s="37"/>
      <c r="CT950" s="37"/>
      <c r="CU950" s="37"/>
      <c r="CV950" s="37"/>
      <c r="CW950" s="37"/>
      <c r="CX950" s="37"/>
      <c r="CY950" s="37"/>
      <c r="CZ950" s="37"/>
      <c r="DA950" s="37"/>
      <c r="DB950" s="37"/>
    </row>
    <row r="951" spans="23:106" ht="12.75" customHeight="1" x14ac:dyDescent="0.25"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  <c r="AQ951" s="37"/>
      <c r="AR951" s="37"/>
      <c r="AS951" s="37"/>
      <c r="AT951" s="37"/>
      <c r="AU951" s="37"/>
      <c r="AV951" s="37"/>
      <c r="AW951" s="37"/>
      <c r="AX951" s="37"/>
      <c r="AY951" s="37"/>
      <c r="AZ951" s="37"/>
      <c r="BA951" s="37"/>
      <c r="BB951" s="37"/>
      <c r="BC951" s="37"/>
      <c r="BD951" s="37"/>
      <c r="BE951" s="37"/>
      <c r="BF951" s="37"/>
      <c r="BG951" s="37"/>
      <c r="BH951" s="37"/>
      <c r="BI951" s="37"/>
      <c r="BJ951" s="37"/>
      <c r="BK951" s="37"/>
      <c r="BL951" s="37"/>
      <c r="BM951" s="37"/>
      <c r="BN951" s="37"/>
      <c r="BO951" s="37"/>
      <c r="BP951" s="37"/>
      <c r="BQ951" s="37"/>
      <c r="BR951" s="37"/>
      <c r="BS951" s="37"/>
      <c r="BT951" s="37"/>
      <c r="BU951" s="37"/>
      <c r="BV951" s="37"/>
      <c r="BW951" s="37"/>
      <c r="BX951" s="37"/>
      <c r="BY951" s="37"/>
      <c r="BZ951" s="37"/>
      <c r="CA951" s="37"/>
      <c r="CB951" s="37"/>
      <c r="CC951" s="37"/>
      <c r="CD951" s="37"/>
      <c r="CE951" s="37"/>
      <c r="CF951" s="37"/>
      <c r="CG951" s="37"/>
      <c r="CH951" s="37"/>
      <c r="CI951" s="37"/>
      <c r="CJ951" s="37"/>
      <c r="CK951" s="37"/>
      <c r="CL951" s="37"/>
      <c r="CM951" s="37"/>
      <c r="CN951" s="37"/>
      <c r="CO951" s="37"/>
      <c r="CP951" s="37"/>
      <c r="CQ951" s="37"/>
      <c r="CR951" s="37"/>
      <c r="CS951" s="37"/>
      <c r="CT951" s="37"/>
      <c r="CU951" s="37"/>
      <c r="CV951" s="37"/>
      <c r="CW951" s="37"/>
      <c r="CX951" s="37"/>
      <c r="CY951" s="37"/>
      <c r="CZ951" s="37"/>
      <c r="DA951" s="37"/>
      <c r="DB951" s="37"/>
    </row>
    <row r="952" spans="23:106" ht="12.75" customHeight="1" x14ac:dyDescent="0.25"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  <c r="AQ952" s="37"/>
      <c r="AR952" s="37"/>
      <c r="AS952" s="37"/>
      <c r="AT952" s="37"/>
      <c r="AU952" s="37"/>
      <c r="AV952" s="37"/>
      <c r="AW952" s="37"/>
      <c r="AX952" s="37"/>
      <c r="AY952" s="37"/>
      <c r="AZ952" s="37"/>
      <c r="BA952" s="37"/>
      <c r="BB952" s="37"/>
      <c r="BC952" s="37"/>
      <c r="BD952" s="37"/>
      <c r="BE952" s="37"/>
      <c r="BF952" s="37"/>
      <c r="BG952" s="37"/>
      <c r="BH952" s="37"/>
      <c r="BI952" s="37"/>
      <c r="BJ952" s="37"/>
      <c r="BK952" s="37"/>
      <c r="BL952" s="37"/>
      <c r="BM952" s="37"/>
      <c r="BN952" s="37"/>
      <c r="BO952" s="37"/>
      <c r="BP952" s="37"/>
      <c r="BQ952" s="37"/>
      <c r="BR952" s="37"/>
      <c r="BS952" s="37"/>
      <c r="BT952" s="37"/>
      <c r="BU952" s="37"/>
      <c r="BV952" s="37"/>
      <c r="BW952" s="37"/>
      <c r="BX952" s="37"/>
      <c r="BY952" s="37"/>
      <c r="BZ952" s="37"/>
      <c r="CA952" s="37"/>
      <c r="CB952" s="37"/>
      <c r="CC952" s="37"/>
      <c r="CD952" s="37"/>
      <c r="CE952" s="37"/>
      <c r="CF952" s="37"/>
      <c r="CG952" s="37"/>
      <c r="CH952" s="37"/>
      <c r="CI952" s="37"/>
      <c r="CJ952" s="37"/>
      <c r="CK952" s="37"/>
      <c r="CL952" s="37"/>
      <c r="CM952" s="37"/>
      <c r="CN952" s="37"/>
      <c r="CO952" s="37"/>
      <c r="CP952" s="37"/>
      <c r="CQ952" s="37"/>
      <c r="CR952" s="37"/>
      <c r="CS952" s="37"/>
      <c r="CT952" s="37"/>
      <c r="CU952" s="37"/>
      <c r="CV952" s="37"/>
      <c r="CW952" s="37"/>
      <c r="CX952" s="37"/>
      <c r="CY952" s="37"/>
      <c r="CZ952" s="37"/>
      <c r="DA952" s="37"/>
      <c r="DB952" s="37"/>
    </row>
    <row r="953" spans="23:106" ht="12.75" customHeight="1" x14ac:dyDescent="0.25"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  <c r="AQ953" s="37"/>
      <c r="AR953" s="37"/>
      <c r="AS953" s="37"/>
      <c r="AT953" s="37"/>
      <c r="AU953" s="37"/>
      <c r="AV953" s="37"/>
      <c r="AW953" s="37"/>
      <c r="AX953" s="37"/>
      <c r="AY953" s="37"/>
      <c r="AZ953" s="37"/>
      <c r="BA953" s="37"/>
      <c r="BB953" s="37"/>
      <c r="BC953" s="37"/>
      <c r="BD953" s="37"/>
      <c r="BE953" s="37"/>
      <c r="BF953" s="37"/>
      <c r="BG953" s="37"/>
      <c r="BH953" s="37"/>
      <c r="BI953" s="37"/>
      <c r="BJ953" s="37"/>
      <c r="BK953" s="37"/>
      <c r="BL953" s="37"/>
      <c r="BM953" s="37"/>
      <c r="BN953" s="37"/>
      <c r="BO953" s="37"/>
      <c r="BP953" s="37"/>
      <c r="BQ953" s="37"/>
      <c r="BR953" s="37"/>
      <c r="BS953" s="37"/>
      <c r="BT953" s="37"/>
      <c r="BU953" s="37"/>
      <c r="BV953" s="37"/>
      <c r="BW953" s="37"/>
      <c r="BX953" s="37"/>
      <c r="BY953" s="37"/>
      <c r="BZ953" s="37"/>
      <c r="CA953" s="37"/>
      <c r="CB953" s="37"/>
      <c r="CC953" s="37"/>
      <c r="CD953" s="37"/>
      <c r="CE953" s="37"/>
      <c r="CF953" s="37"/>
      <c r="CG953" s="37"/>
      <c r="CH953" s="37"/>
      <c r="CI953" s="37"/>
      <c r="CJ953" s="37"/>
      <c r="CK953" s="37"/>
      <c r="CL953" s="37"/>
      <c r="CM953" s="37"/>
      <c r="CN953" s="37"/>
      <c r="CO953" s="37"/>
      <c r="CP953" s="37"/>
      <c r="CQ953" s="37"/>
      <c r="CR953" s="37"/>
      <c r="CS953" s="37"/>
      <c r="CT953" s="37"/>
      <c r="CU953" s="37"/>
      <c r="CV953" s="37"/>
      <c r="CW953" s="37"/>
      <c r="CX953" s="37"/>
      <c r="CY953" s="37"/>
      <c r="CZ953" s="37"/>
      <c r="DA953" s="37"/>
      <c r="DB953" s="37"/>
    </row>
    <row r="954" spans="23:106" ht="12.75" customHeight="1" x14ac:dyDescent="0.25"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7"/>
      <c r="AQ954" s="37"/>
      <c r="AR954" s="37"/>
      <c r="AS954" s="37"/>
      <c r="AT954" s="37"/>
      <c r="AU954" s="37"/>
      <c r="AV954" s="37"/>
      <c r="AW954" s="37"/>
      <c r="AX954" s="37"/>
      <c r="AY954" s="37"/>
      <c r="AZ954" s="37"/>
      <c r="BA954" s="37"/>
      <c r="BB954" s="37"/>
      <c r="BC954" s="37"/>
      <c r="BD954" s="37"/>
      <c r="BE954" s="37"/>
      <c r="BF954" s="37"/>
      <c r="BG954" s="37"/>
      <c r="BH954" s="37"/>
      <c r="BI954" s="37"/>
      <c r="BJ954" s="37"/>
      <c r="BK954" s="37"/>
      <c r="BL954" s="37"/>
      <c r="BM954" s="37"/>
      <c r="BN954" s="37"/>
      <c r="BO954" s="37"/>
      <c r="BP954" s="37"/>
      <c r="BQ954" s="37"/>
      <c r="BR954" s="37"/>
      <c r="BS954" s="37"/>
      <c r="BT954" s="37"/>
      <c r="BU954" s="37"/>
      <c r="BV954" s="37"/>
      <c r="BW954" s="37"/>
      <c r="BX954" s="37"/>
      <c r="BY954" s="37"/>
      <c r="BZ954" s="37"/>
      <c r="CA954" s="37"/>
      <c r="CB954" s="37"/>
      <c r="CC954" s="37"/>
      <c r="CD954" s="37"/>
      <c r="CE954" s="37"/>
      <c r="CF954" s="37"/>
      <c r="CG954" s="37"/>
      <c r="CH954" s="37"/>
      <c r="CI954" s="37"/>
      <c r="CJ954" s="37"/>
      <c r="CK954" s="37"/>
      <c r="CL954" s="37"/>
      <c r="CM954" s="37"/>
      <c r="CN954" s="37"/>
      <c r="CO954" s="37"/>
      <c r="CP954" s="37"/>
      <c r="CQ954" s="37"/>
      <c r="CR954" s="37"/>
      <c r="CS954" s="37"/>
      <c r="CT954" s="37"/>
      <c r="CU954" s="37"/>
      <c r="CV954" s="37"/>
      <c r="CW954" s="37"/>
      <c r="CX954" s="37"/>
      <c r="CY954" s="37"/>
      <c r="CZ954" s="37"/>
      <c r="DA954" s="37"/>
      <c r="DB954" s="37"/>
    </row>
    <row r="955" spans="23:106" ht="12.75" customHeight="1" x14ac:dyDescent="0.25"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  <c r="AQ955" s="37"/>
      <c r="AR955" s="37"/>
      <c r="AS955" s="37"/>
      <c r="AT955" s="37"/>
      <c r="AU955" s="37"/>
      <c r="AV955" s="37"/>
      <c r="AW955" s="37"/>
      <c r="AX955" s="37"/>
      <c r="AY955" s="37"/>
      <c r="AZ955" s="37"/>
      <c r="BA955" s="37"/>
      <c r="BB955" s="37"/>
      <c r="BC955" s="37"/>
      <c r="BD955" s="37"/>
      <c r="BE955" s="37"/>
      <c r="BF955" s="37"/>
      <c r="BG955" s="37"/>
      <c r="BH955" s="37"/>
      <c r="BI955" s="37"/>
      <c r="BJ955" s="37"/>
      <c r="BK955" s="37"/>
      <c r="BL955" s="37"/>
      <c r="BM955" s="37"/>
      <c r="BN955" s="37"/>
      <c r="BO955" s="37"/>
      <c r="BP955" s="37"/>
      <c r="BQ955" s="37"/>
      <c r="BR955" s="37"/>
      <c r="BS955" s="37"/>
      <c r="BT955" s="37"/>
      <c r="BU955" s="37"/>
      <c r="BV955" s="37"/>
      <c r="BW955" s="37"/>
      <c r="BX955" s="37"/>
      <c r="BY955" s="37"/>
      <c r="BZ955" s="37"/>
      <c r="CA955" s="37"/>
      <c r="CB955" s="37"/>
      <c r="CC955" s="37"/>
      <c r="CD955" s="37"/>
      <c r="CE955" s="37"/>
      <c r="CF955" s="37"/>
      <c r="CG955" s="37"/>
      <c r="CH955" s="37"/>
      <c r="CI955" s="37"/>
      <c r="CJ955" s="37"/>
      <c r="CK955" s="37"/>
      <c r="CL955" s="37"/>
      <c r="CM955" s="37"/>
      <c r="CN955" s="37"/>
      <c r="CO955" s="37"/>
      <c r="CP955" s="37"/>
      <c r="CQ955" s="37"/>
      <c r="CR955" s="37"/>
      <c r="CS955" s="37"/>
      <c r="CT955" s="37"/>
      <c r="CU955" s="37"/>
      <c r="CV955" s="37"/>
      <c r="CW955" s="37"/>
      <c r="CX955" s="37"/>
      <c r="CY955" s="37"/>
      <c r="CZ955" s="37"/>
      <c r="DA955" s="37"/>
      <c r="DB955" s="37"/>
    </row>
    <row r="956" spans="23:106" ht="12.75" customHeight="1" x14ac:dyDescent="0.25"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  <c r="AQ956" s="37"/>
      <c r="AR956" s="37"/>
      <c r="AS956" s="37"/>
      <c r="AT956" s="37"/>
      <c r="AU956" s="37"/>
      <c r="AV956" s="37"/>
      <c r="AW956" s="37"/>
      <c r="AX956" s="37"/>
      <c r="AY956" s="37"/>
      <c r="AZ956" s="37"/>
      <c r="BA956" s="37"/>
      <c r="BB956" s="37"/>
      <c r="BC956" s="37"/>
      <c r="BD956" s="37"/>
      <c r="BE956" s="37"/>
      <c r="BF956" s="37"/>
      <c r="BG956" s="37"/>
      <c r="BH956" s="37"/>
      <c r="BI956" s="37"/>
      <c r="BJ956" s="37"/>
      <c r="BK956" s="37"/>
      <c r="BL956" s="37"/>
      <c r="BM956" s="37"/>
      <c r="BN956" s="37"/>
      <c r="BO956" s="37"/>
      <c r="BP956" s="37"/>
      <c r="BQ956" s="37"/>
      <c r="BR956" s="37"/>
      <c r="BS956" s="37"/>
      <c r="BT956" s="37"/>
      <c r="BU956" s="37"/>
      <c r="BV956" s="37"/>
      <c r="BW956" s="37"/>
      <c r="BX956" s="37"/>
      <c r="BY956" s="37"/>
      <c r="BZ956" s="37"/>
      <c r="CA956" s="37"/>
      <c r="CB956" s="37"/>
      <c r="CC956" s="37"/>
      <c r="CD956" s="37"/>
      <c r="CE956" s="37"/>
      <c r="CF956" s="37"/>
      <c r="CG956" s="37"/>
      <c r="CH956" s="37"/>
      <c r="CI956" s="37"/>
      <c r="CJ956" s="37"/>
      <c r="CK956" s="37"/>
      <c r="CL956" s="37"/>
      <c r="CM956" s="37"/>
      <c r="CN956" s="37"/>
      <c r="CO956" s="37"/>
      <c r="CP956" s="37"/>
      <c r="CQ956" s="37"/>
      <c r="CR956" s="37"/>
      <c r="CS956" s="37"/>
      <c r="CT956" s="37"/>
      <c r="CU956" s="37"/>
      <c r="CV956" s="37"/>
      <c r="CW956" s="37"/>
      <c r="CX956" s="37"/>
      <c r="CY956" s="37"/>
      <c r="CZ956" s="37"/>
      <c r="DA956" s="37"/>
      <c r="DB956" s="37"/>
    </row>
    <row r="957" spans="23:106" ht="12.75" customHeight="1" x14ac:dyDescent="0.25"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  <c r="AQ957" s="37"/>
      <c r="AR957" s="37"/>
      <c r="AS957" s="37"/>
      <c r="AT957" s="37"/>
      <c r="AU957" s="37"/>
      <c r="AV957" s="37"/>
      <c r="AW957" s="37"/>
      <c r="AX957" s="37"/>
      <c r="AY957" s="37"/>
      <c r="AZ957" s="37"/>
      <c r="BA957" s="37"/>
      <c r="BB957" s="37"/>
      <c r="BC957" s="37"/>
      <c r="BD957" s="37"/>
      <c r="BE957" s="37"/>
      <c r="BF957" s="37"/>
      <c r="BG957" s="37"/>
      <c r="BH957" s="37"/>
      <c r="BI957" s="37"/>
      <c r="BJ957" s="37"/>
      <c r="BK957" s="37"/>
      <c r="BL957" s="37"/>
      <c r="BM957" s="37"/>
      <c r="BN957" s="37"/>
      <c r="BO957" s="37"/>
      <c r="BP957" s="37"/>
      <c r="BQ957" s="37"/>
      <c r="BR957" s="37"/>
      <c r="BS957" s="37"/>
      <c r="BT957" s="37"/>
      <c r="BU957" s="37"/>
      <c r="BV957" s="37"/>
      <c r="BW957" s="37"/>
      <c r="BX957" s="37"/>
      <c r="BY957" s="37"/>
      <c r="BZ957" s="37"/>
      <c r="CA957" s="37"/>
      <c r="CB957" s="37"/>
      <c r="CC957" s="37"/>
      <c r="CD957" s="37"/>
      <c r="CE957" s="37"/>
      <c r="CF957" s="37"/>
      <c r="CG957" s="37"/>
      <c r="CH957" s="37"/>
      <c r="CI957" s="37"/>
      <c r="CJ957" s="37"/>
      <c r="CK957" s="37"/>
      <c r="CL957" s="37"/>
      <c r="CM957" s="37"/>
      <c r="CN957" s="37"/>
      <c r="CO957" s="37"/>
      <c r="CP957" s="37"/>
      <c r="CQ957" s="37"/>
      <c r="CR957" s="37"/>
      <c r="CS957" s="37"/>
      <c r="CT957" s="37"/>
      <c r="CU957" s="37"/>
      <c r="CV957" s="37"/>
      <c r="CW957" s="37"/>
      <c r="CX957" s="37"/>
      <c r="CY957" s="37"/>
      <c r="CZ957" s="37"/>
      <c r="DA957" s="37"/>
      <c r="DB957" s="37"/>
    </row>
    <row r="958" spans="23:106" ht="12.75" customHeight="1" x14ac:dyDescent="0.25"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  <c r="AQ958" s="37"/>
      <c r="AR958" s="37"/>
      <c r="AS958" s="37"/>
      <c r="AT958" s="37"/>
      <c r="AU958" s="37"/>
      <c r="AV958" s="37"/>
      <c r="AW958" s="37"/>
      <c r="AX958" s="37"/>
      <c r="AY958" s="37"/>
      <c r="AZ958" s="37"/>
      <c r="BA958" s="37"/>
      <c r="BB958" s="37"/>
      <c r="BC958" s="37"/>
      <c r="BD958" s="37"/>
      <c r="BE958" s="37"/>
      <c r="BF958" s="37"/>
      <c r="BG958" s="37"/>
      <c r="BH958" s="37"/>
      <c r="BI958" s="37"/>
      <c r="BJ958" s="37"/>
      <c r="BK958" s="37"/>
      <c r="BL958" s="37"/>
      <c r="BM958" s="37"/>
      <c r="BN958" s="37"/>
      <c r="BO958" s="37"/>
      <c r="BP958" s="37"/>
      <c r="BQ958" s="37"/>
      <c r="BR958" s="37"/>
      <c r="BS958" s="37"/>
      <c r="BT958" s="37"/>
      <c r="BU958" s="37"/>
      <c r="BV958" s="37"/>
      <c r="BW958" s="37"/>
      <c r="BX958" s="37"/>
      <c r="BY958" s="37"/>
      <c r="BZ958" s="37"/>
      <c r="CA958" s="37"/>
      <c r="CB958" s="37"/>
      <c r="CC958" s="37"/>
      <c r="CD958" s="37"/>
      <c r="CE958" s="37"/>
      <c r="CF958" s="37"/>
      <c r="CG958" s="37"/>
      <c r="CH958" s="37"/>
      <c r="CI958" s="37"/>
      <c r="CJ958" s="37"/>
      <c r="CK958" s="37"/>
      <c r="CL958" s="37"/>
      <c r="CM958" s="37"/>
      <c r="CN958" s="37"/>
      <c r="CO958" s="37"/>
      <c r="CP958" s="37"/>
      <c r="CQ958" s="37"/>
      <c r="CR958" s="37"/>
      <c r="CS958" s="37"/>
      <c r="CT958" s="37"/>
      <c r="CU958" s="37"/>
      <c r="CV958" s="37"/>
      <c r="CW958" s="37"/>
      <c r="CX958" s="37"/>
      <c r="CY958" s="37"/>
      <c r="CZ958" s="37"/>
      <c r="DA958" s="37"/>
      <c r="DB958" s="37"/>
    </row>
    <row r="959" spans="23:106" ht="12.75" customHeight="1" x14ac:dyDescent="0.25"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  <c r="AQ959" s="37"/>
      <c r="AR959" s="37"/>
      <c r="AS959" s="37"/>
      <c r="AT959" s="37"/>
      <c r="AU959" s="37"/>
      <c r="AV959" s="37"/>
      <c r="AW959" s="37"/>
      <c r="AX959" s="37"/>
      <c r="AY959" s="37"/>
      <c r="AZ959" s="37"/>
      <c r="BA959" s="37"/>
      <c r="BB959" s="37"/>
      <c r="BC959" s="37"/>
      <c r="BD959" s="37"/>
      <c r="BE959" s="37"/>
      <c r="BF959" s="37"/>
      <c r="BG959" s="37"/>
      <c r="BH959" s="37"/>
      <c r="BI959" s="37"/>
      <c r="BJ959" s="37"/>
      <c r="BK959" s="37"/>
      <c r="BL959" s="37"/>
      <c r="BM959" s="37"/>
      <c r="BN959" s="37"/>
      <c r="BO959" s="37"/>
      <c r="BP959" s="37"/>
      <c r="BQ959" s="37"/>
      <c r="BR959" s="37"/>
      <c r="BS959" s="37"/>
      <c r="BT959" s="37"/>
      <c r="BU959" s="37"/>
      <c r="BV959" s="37"/>
      <c r="BW959" s="37"/>
      <c r="BX959" s="37"/>
      <c r="BY959" s="37"/>
      <c r="BZ959" s="37"/>
      <c r="CA959" s="37"/>
      <c r="CB959" s="37"/>
      <c r="CC959" s="37"/>
      <c r="CD959" s="37"/>
      <c r="CE959" s="37"/>
      <c r="CF959" s="37"/>
      <c r="CG959" s="37"/>
      <c r="CH959" s="37"/>
      <c r="CI959" s="37"/>
      <c r="CJ959" s="37"/>
      <c r="CK959" s="37"/>
      <c r="CL959" s="37"/>
      <c r="CM959" s="37"/>
      <c r="CN959" s="37"/>
      <c r="CO959" s="37"/>
      <c r="CP959" s="37"/>
      <c r="CQ959" s="37"/>
      <c r="CR959" s="37"/>
      <c r="CS959" s="37"/>
      <c r="CT959" s="37"/>
      <c r="CU959" s="37"/>
      <c r="CV959" s="37"/>
      <c r="CW959" s="37"/>
      <c r="CX959" s="37"/>
      <c r="CY959" s="37"/>
      <c r="CZ959" s="37"/>
      <c r="DA959" s="37"/>
      <c r="DB959" s="37"/>
    </row>
    <row r="960" spans="23:106" ht="12.75" customHeight="1" x14ac:dyDescent="0.25"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  <c r="AQ960" s="37"/>
      <c r="AR960" s="37"/>
      <c r="AS960" s="37"/>
      <c r="AT960" s="37"/>
      <c r="AU960" s="37"/>
      <c r="AV960" s="37"/>
      <c r="AW960" s="37"/>
      <c r="AX960" s="37"/>
      <c r="AY960" s="37"/>
      <c r="AZ960" s="37"/>
      <c r="BA960" s="37"/>
      <c r="BB960" s="37"/>
      <c r="BC960" s="37"/>
      <c r="BD960" s="37"/>
      <c r="BE960" s="37"/>
      <c r="BF960" s="37"/>
      <c r="BG960" s="37"/>
      <c r="BH960" s="37"/>
      <c r="BI960" s="37"/>
      <c r="BJ960" s="37"/>
      <c r="BK960" s="37"/>
      <c r="BL960" s="37"/>
      <c r="BM960" s="37"/>
      <c r="BN960" s="37"/>
      <c r="BO960" s="37"/>
      <c r="BP960" s="37"/>
      <c r="BQ960" s="37"/>
      <c r="BR960" s="37"/>
      <c r="BS960" s="37"/>
      <c r="BT960" s="37"/>
      <c r="BU960" s="37"/>
      <c r="BV960" s="37"/>
      <c r="BW960" s="37"/>
      <c r="BX960" s="37"/>
      <c r="BY960" s="37"/>
      <c r="BZ960" s="37"/>
      <c r="CA960" s="37"/>
      <c r="CB960" s="37"/>
      <c r="CC960" s="37"/>
      <c r="CD960" s="37"/>
      <c r="CE960" s="37"/>
      <c r="CF960" s="37"/>
      <c r="CG960" s="37"/>
      <c r="CH960" s="37"/>
      <c r="CI960" s="37"/>
      <c r="CJ960" s="37"/>
      <c r="CK960" s="37"/>
      <c r="CL960" s="37"/>
      <c r="CM960" s="37"/>
      <c r="CN960" s="37"/>
      <c r="CO960" s="37"/>
      <c r="CP960" s="37"/>
      <c r="CQ960" s="37"/>
      <c r="CR960" s="37"/>
      <c r="CS960" s="37"/>
      <c r="CT960" s="37"/>
      <c r="CU960" s="37"/>
      <c r="CV960" s="37"/>
      <c r="CW960" s="37"/>
      <c r="CX960" s="37"/>
      <c r="CY960" s="37"/>
      <c r="CZ960" s="37"/>
      <c r="DA960" s="37"/>
      <c r="DB960" s="37"/>
    </row>
    <row r="961" spans="23:106" ht="12.75" customHeight="1" x14ac:dyDescent="0.25"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  <c r="AQ961" s="37"/>
      <c r="AR961" s="37"/>
      <c r="AS961" s="37"/>
      <c r="AT961" s="37"/>
      <c r="AU961" s="37"/>
      <c r="AV961" s="37"/>
      <c r="AW961" s="37"/>
      <c r="AX961" s="37"/>
      <c r="AY961" s="37"/>
      <c r="AZ961" s="37"/>
      <c r="BA961" s="37"/>
      <c r="BB961" s="37"/>
      <c r="BC961" s="37"/>
      <c r="BD961" s="37"/>
      <c r="BE961" s="37"/>
      <c r="BF961" s="37"/>
      <c r="BG961" s="37"/>
      <c r="BH961" s="37"/>
      <c r="BI961" s="37"/>
      <c r="BJ961" s="37"/>
      <c r="BK961" s="37"/>
      <c r="BL961" s="37"/>
      <c r="BM961" s="37"/>
      <c r="BN961" s="37"/>
      <c r="BO961" s="37"/>
      <c r="BP961" s="37"/>
      <c r="BQ961" s="37"/>
      <c r="BR961" s="37"/>
      <c r="BS961" s="37"/>
      <c r="BT961" s="37"/>
      <c r="BU961" s="37"/>
      <c r="BV961" s="37"/>
      <c r="BW961" s="37"/>
      <c r="BX961" s="37"/>
      <c r="BY961" s="37"/>
      <c r="BZ961" s="37"/>
      <c r="CA961" s="37"/>
      <c r="CB961" s="37"/>
      <c r="CC961" s="37"/>
      <c r="CD961" s="37"/>
      <c r="CE961" s="37"/>
      <c r="CF961" s="37"/>
      <c r="CG961" s="37"/>
      <c r="CH961" s="37"/>
      <c r="CI961" s="37"/>
      <c r="CJ961" s="37"/>
      <c r="CK961" s="37"/>
      <c r="CL961" s="37"/>
      <c r="CM961" s="37"/>
      <c r="CN961" s="37"/>
      <c r="CO961" s="37"/>
      <c r="CP961" s="37"/>
      <c r="CQ961" s="37"/>
      <c r="CR961" s="37"/>
      <c r="CS961" s="37"/>
      <c r="CT961" s="37"/>
      <c r="CU961" s="37"/>
      <c r="CV961" s="37"/>
      <c r="CW961" s="37"/>
      <c r="CX961" s="37"/>
      <c r="CY961" s="37"/>
      <c r="CZ961" s="37"/>
      <c r="DA961" s="37"/>
      <c r="DB961" s="37"/>
    </row>
    <row r="962" spans="23:106" ht="12.75" customHeight="1" x14ac:dyDescent="0.25"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  <c r="AQ962" s="37"/>
      <c r="AR962" s="37"/>
      <c r="AS962" s="37"/>
      <c r="AT962" s="37"/>
      <c r="AU962" s="37"/>
      <c r="AV962" s="37"/>
      <c r="AW962" s="37"/>
      <c r="AX962" s="37"/>
      <c r="AY962" s="37"/>
      <c r="AZ962" s="37"/>
      <c r="BA962" s="37"/>
      <c r="BB962" s="37"/>
      <c r="BC962" s="37"/>
      <c r="BD962" s="37"/>
      <c r="BE962" s="37"/>
      <c r="BF962" s="37"/>
      <c r="BG962" s="37"/>
      <c r="BH962" s="37"/>
      <c r="BI962" s="37"/>
      <c r="BJ962" s="37"/>
      <c r="BK962" s="37"/>
      <c r="BL962" s="37"/>
      <c r="BM962" s="37"/>
      <c r="BN962" s="37"/>
      <c r="BO962" s="37"/>
      <c r="BP962" s="37"/>
      <c r="BQ962" s="37"/>
      <c r="BR962" s="37"/>
      <c r="BS962" s="37"/>
      <c r="BT962" s="37"/>
      <c r="BU962" s="37"/>
      <c r="BV962" s="37"/>
      <c r="BW962" s="37"/>
      <c r="BX962" s="37"/>
      <c r="BY962" s="37"/>
      <c r="BZ962" s="37"/>
      <c r="CA962" s="37"/>
      <c r="CB962" s="37"/>
      <c r="CC962" s="37"/>
      <c r="CD962" s="37"/>
      <c r="CE962" s="37"/>
      <c r="CF962" s="37"/>
      <c r="CG962" s="37"/>
      <c r="CH962" s="37"/>
      <c r="CI962" s="37"/>
      <c r="CJ962" s="37"/>
      <c r="CK962" s="37"/>
      <c r="CL962" s="37"/>
      <c r="CM962" s="37"/>
      <c r="CN962" s="37"/>
      <c r="CO962" s="37"/>
      <c r="CP962" s="37"/>
      <c r="CQ962" s="37"/>
      <c r="CR962" s="37"/>
      <c r="CS962" s="37"/>
      <c r="CT962" s="37"/>
      <c r="CU962" s="37"/>
      <c r="CV962" s="37"/>
      <c r="CW962" s="37"/>
      <c r="CX962" s="37"/>
      <c r="CY962" s="37"/>
      <c r="CZ962" s="37"/>
      <c r="DA962" s="37"/>
      <c r="DB962" s="37"/>
    </row>
    <row r="963" spans="23:106" ht="12.75" customHeight="1" x14ac:dyDescent="0.25"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  <c r="AQ963" s="37"/>
      <c r="AR963" s="37"/>
      <c r="AS963" s="37"/>
      <c r="AT963" s="37"/>
      <c r="AU963" s="37"/>
      <c r="AV963" s="37"/>
      <c r="AW963" s="37"/>
      <c r="AX963" s="37"/>
      <c r="AY963" s="37"/>
      <c r="AZ963" s="37"/>
      <c r="BA963" s="37"/>
      <c r="BB963" s="37"/>
      <c r="BC963" s="37"/>
      <c r="BD963" s="37"/>
      <c r="BE963" s="37"/>
      <c r="BF963" s="37"/>
      <c r="BG963" s="37"/>
      <c r="BH963" s="37"/>
      <c r="BI963" s="37"/>
      <c r="BJ963" s="37"/>
      <c r="BK963" s="37"/>
      <c r="BL963" s="37"/>
      <c r="BM963" s="37"/>
      <c r="BN963" s="37"/>
      <c r="BO963" s="37"/>
      <c r="BP963" s="37"/>
      <c r="BQ963" s="37"/>
      <c r="BR963" s="37"/>
      <c r="BS963" s="37"/>
      <c r="BT963" s="37"/>
      <c r="BU963" s="37"/>
      <c r="BV963" s="37"/>
      <c r="BW963" s="37"/>
      <c r="BX963" s="37"/>
      <c r="BY963" s="37"/>
      <c r="BZ963" s="37"/>
      <c r="CA963" s="37"/>
      <c r="CB963" s="37"/>
      <c r="CC963" s="37"/>
      <c r="CD963" s="37"/>
      <c r="CE963" s="37"/>
      <c r="CF963" s="37"/>
      <c r="CG963" s="37"/>
      <c r="CH963" s="37"/>
      <c r="CI963" s="37"/>
      <c r="CJ963" s="37"/>
      <c r="CK963" s="37"/>
      <c r="CL963" s="37"/>
      <c r="CM963" s="37"/>
      <c r="CN963" s="37"/>
      <c r="CO963" s="37"/>
      <c r="CP963" s="37"/>
      <c r="CQ963" s="37"/>
      <c r="CR963" s="37"/>
      <c r="CS963" s="37"/>
      <c r="CT963" s="37"/>
      <c r="CU963" s="37"/>
      <c r="CV963" s="37"/>
      <c r="CW963" s="37"/>
      <c r="CX963" s="37"/>
      <c r="CY963" s="37"/>
      <c r="CZ963" s="37"/>
      <c r="DA963" s="37"/>
      <c r="DB963" s="37"/>
    </row>
    <row r="964" spans="23:106" ht="12.75" customHeight="1" x14ac:dyDescent="0.25"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  <c r="AQ964" s="37"/>
      <c r="AR964" s="37"/>
      <c r="AS964" s="37"/>
      <c r="AT964" s="37"/>
      <c r="AU964" s="37"/>
      <c r="AV964" s="37"/>
      <c r="AW964" s="37"/>
      <c r="AX964" s="37"/>
      <c r="AY964" s="37"/>
      <c r="AZ964" s="37"/>
      <c r="BA964" s="37"/>
      <c r="BB964" s="37"/>
      <c r="BC964" s="37"/>
      <c r="BD964" s="37"/>
      <c r="BE964" s="37"/>
      <c r="BF964" s="37"/>
      <c r="BG964" s="37"/>
      <c r="BH964" s="37"/>
      <c r="BI964" s="37"/>
      <c r="BJ964" s="37"/>
      <c r="BK964" s="37"/>
      <c r="BL964" s="37"/>
      <c r="BM964" s="37"/>
      <c r="BN964" s="37"/>
      <c r="BO964" s="37"/>
      <c r="BP964" s="37"/>
      <c r="BQ964" s="37"/>
      <c r="BR964" s="37"/>
      <c r="BS964" s="37"/>
      <c r="BT964" s="37"/>
      <c r="BU964" s="37"/>
      <c r="BV964" s="37"/>
      <c r="BW964" s="37"/>
      <c r="BX964" s="37"/>
      <c r="BY964" s="37"/>
      <c r="BZ964" s="37"/>
      <c r="CA964" s="37"/>
      <c r="CB964" s="37"/>
      <c r="CC964" s="37"/>
      <c r="CD964" s="37"/>
      <c r="CE964" s="37"/>
      <c r="CF964" s="37"/>
      <c r="CG964" s="37"/>
      <c r="CH964" s="37"/>
      <c r="CI964" s="37"/>
      <c r="CJ964" s="37"/>
      <c r="CK964" s="37"/>
      <c r="CL964" s="37"/>
      <c r="CM964" s="37"/>
      <c r="CN964" s="37"/>
      <c r="CO964" s="37"/>
      <c r="CP964" s="37"/>
      <c r="CQ964" s="37"/>
      <c r="CR964" s="37"/>
      <c r="CS964" s="37"/>
      <c r="CT964" s="37"/>
      <c r="CU964" s="37"/>
      <c r="CV964" s="37"/>
      <c r="CW964" s="37"/>
      <c r="CX964" s="37"/>
      <c r="CY964" s="37"/>
      <c r="CZ964" s="37"/>
      <c r="DA964" s="37"/>
      <c r="DB964" s="37"/>
    </row>
    <row r="965" spans="23:106" ht="12.75" customHeight="1" x14ac:dyDescent="0.25"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  <c r="AQ965" s="37"/>
      <c r="AR965" s="37"/>
      <c r="AS965" s="37"/>
      <c r="AT965" s="37"/>
      <c r="AU965" s="37"/>
      <c r="AV965" s="37"/>
      <c r="AW965" s="37"/>
      <c r="AX965" s="37"/>
      <c r="AY965" s="37"/>
      <c r="AZ965" s="37"/>
      <c r="BA965" s="37"/>
      <c r="BB965" s="37"/>
      <c r="BC965" s="37"/>
      <c r="BD965" s="37"/>
      <c r="BE965" s="37"/>
      <c r="BF965" s="37"/>
      <c r="BG965" s="37"/>
      <c r="BH965" s="37"/>
      <c r="BI965" s="37"/>
      <c r="BJ965" s="37"/>
      <c r="BK965" s="37"/>
      <c r="BL965" s="37"/>
      <c r="BM965" s="37"/>
      <c r="BN965" s="37"/>
      <c r="BO965" s="37"/>
      <c r="BP965" s="37"/>
      <c r="BQ965" s="37"/>
      <c r="BR965" s="37"/>
      <c r="BS965" s="37"/>
      <c r="BT965" s="37"/>
      <c r="BU965" s="37"/>
      <c r="BV965" s="37"/>
      <c r="BW965" s="37"/>
      <c r="BX965" s="37"/>
      <c r="BY965" s="37"/>
      <c r="BZ965" s="37"/>
      <c r="CA965" s="37"/>
      <c r="CB965" s="37"/>
      <c r="CC965" s="37"/>
      <c r="CD965" s="37"/>
      <c r="CE965" s="37"/>
      <c r="CF965" s="37"/>
      <c r="CG965" s="37"/>
      <c r="CH965" s="37"/>
      <c r="CI965" s="37"/>
      <c r="CJ965" s="37"/>
      <c r="CK965" s="37"/>
      <c r="CL965" s="37"/>
      <c r="CM965" s="37"/>
      <c r="CN965" s="37"/>
      <c r="CO965" s="37"/>
      <c r="CP965" s="37"/>
      <c r="CQ965" s="37"/>
      <c r="CR965" s="37"/>
      <c r="CS965" s="37"/>
      <c r="CT965" s="37"/>
      <c r="CU965" s="37"/>
      <c r="CV965" s="37"/>
      <c r="CW965" s="37"/>
      <c r="CX965" s="37"/>
      <c r="CY965" s="37"/>
      <c r="CZ965" s="37"/>
      <c r="DA965" s="37"/>
      <c r="DB965" s="37"/>
    </row>
    <row r="966" spans="23:106" ht="12.75" customHeight="1" x14ac:dyDescent="0.25"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  <c r="AQ966" s="37"/>
      <c r="AR966" s="37"/>
      <c r="AS966" s="37"/>
      <c r="AT966" s="37"/>
      <c r="AU966" s="37"/>
      <c r="AV966" s="37"/>
      <c r="AW966" s="37"/>
      <c r="AX966" s="37"/>
      <c r="AY966" s="37"/>
      <c r="AZ966" s="37"/>
      <c r="BA966" s="37"/>
      <c r="BB966" s="37"/>
      <c r="BC966" s="37"/>
      <c r="BD966" s="37"/>
      <c r="BE966" s="37"/>
      <c r="BF966" s="37"/>
      <c r="BG966" s="37"/>
      <c r="BH966" s="37"/>
      <c r="BI966" s="37"/>
      <c r="BJ966" s="37"/>
      <c r="BK966" s="37"/>
      <c r="BL966" s="37"/>
      <c r="BM966" s="37"/>
      <c r="BN966" s="37"/>
      <c r="BO966" s="37"/>
      <c r="BP966" s="37"/>
      <c r="BQ966" s="37"/>
      <c r="BR966" s="37"/>
      <c r="BS966" s="37"/>
      <c r="BT966" s="37"/>
      <c r="BU966" s="37"/>
      <c r="BV966" s="37"/>
      <c r="BW966" s="37"/>
      <c r="BX966" s="37"/>
      <c r="BY966" s="37"/>
      <c r="BZ966" s="37"/>
      <c r="CA966" s="37"/>
      <c r="CB966" s="37"/>
      <c r="CC966" s="37"/>
      <c r="CD966" s="37"/>
      <c r="CE966" s="37"/>
      <c r="CF966" s="37"/>
      <c r="CG966" s="37"/>
      <c r="CH966" s="37"/>
      <c r="CI966" s="37"/>
      <c r="CJ966" s="37"/>
      <c r="CK966" s="37"/>
      <c r="CL966" s="37"/>
      <c r="CM966" s="37"/>
      <c r="CN966" s="37"/>
      <c r="CO966" s="37"/>
      <c r="CP966" s="37"/>
      <c r="CQ966" s="37"/>
      <c r="CR966" s="37"/>
      <c r="CS966" s="37"/>
      <c r="CT966" s="37"/>
      <c r="CU966" s="37"/>
      <c r="CV966" s="37"/>
      <c r="CW966" s="37"/>
      <c r="CX966" s="37"/>
      <c r="CY966" s="37"/>
      <c r="CZ966" s="37"/>
      <c r="DA966" s="37"/>
      <c r="DB966" s="37"/>
    </row>
    <row r="967" spans="23:106" ht="12.75" customHeight="1" x14ac:dyDescent="0.25"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  <c r="AQ967" s="37"/>
      <c r="AR967" s="37"/>
      <c r="AS967" s="37"/>
      <c r="AT967" s="37"/>
      <c r="AU967" s="37"/>
      <c r="AV967" s="37"/>
      <c r="AW967" s="37"/>
      <c r="AX967" s="37"/>
      <c r="AY967" s="37"/>
      <c r="AZ967" s="37"/>
      <c r="BA967" s="37"/>
      <c r="BB967" s="37"/>
      <c r="BC967" s="37"/>
      <c r="BD967" s="37"/>
      <c r="BE967" s="37"/>
      <c r="BF967" s="37"/>
      <c r="BG967" s="37"/>
      <c r="BH967" s="37"/>
      <c r="BI967" s="37"/>
      <c r="BJ967" s="37"/>
      <c r="BK967" s="37"/>
      <c r="BL967" s="37"/>
      <c r="BM967" s="37"/>
      <c r="BN967" s="37"/>
      <c r="BO967" s="37"/>
      <c r="BP967" s="37"/>
      <c r="BQ967" s="37"/>
      <c r="BR967" s="37"/>
      <c r="BS967" s="37"/>
      <c r="BT967" s="37"/>
      <c r="BU967" s="37"/>
      <c r="BV967" s="37"/>
      <c r="BW967" s="37"/>
      <c r="BX967" s="37"/>
      <c r="BY967" s="37"/>
      <c r="BZ967" s="37"/>
      <c r="CA967" s="37"/>
      <c r="CB967" s="37"/>
      <c r="CC967" s="37"/>
      <c r="CD967" s="37"/>
      <c r="CE967" s="37"/>
      <c r="CF967" s="37"/>
      <c r="CG967" s="37"/>
      <c r="CH967" s="37"/>
      <c r="CI967" s="37"/>
      <c r="CJ967" s="37"/>
      <c r="CK967" s="37"/>
      <c r="CL967" s="37"/>
      <c r="CM967" s="37"/>
      <c r="CN967" s="37"/>
      <c r="CO967" s="37"/>
      <c r="CP967" s="37"/>
      <c r="CQ967" s="37"/>
      <c r="CR967" s="37"/>
      <c r="CS967" s="37"/>
      <c r="CT967" s="37"/>
      <c r="CU967" s="37"/>
      <c r="CV967" s="37"/>
      <c r="CW967" s="37"/>
      <c r="CX967" s="37"/>
      <c r="CY967" s="37"/>
      <c r="CZ967" s="37"/>
      <c r="DA967" s="37"/>
      <c r="DB967" s="37"/>
    </row>
    <row r="968" spans="23:106" ht="12.75" customHeight="1" x14ac:dyDescent="0.25"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  <c r="AN968" s="37"/>
      <c r="AO968" s="37"/>
      <c r="AP968" s="37"/>
      <c r="AQ968" s="37"/>
      <c r="AR968" s="37"/>
      <c r="AS968" s="37"/>
      <c r="AT968" s="37"/>
      <c r="AU968" s="37"/>
      <c r="AV968" s="37"/>
      <c r="AW968" s="37"/>
      <c r="AX968" s="37"/>
      <c r="AY968" s="37"/>
      <c r="AZ968" s="37"/>
      <c r="BA968" s="37"/>
      <c r="BB968" s="37"/>
      <c r="BC968" s="37"/>
      <c r="BD968" s="37"/>
      <c r="BE968" s="37"/>
      <c r="BF968" s="37"/>
      <c r="BG968" s="37"/>
      <c r="BH968" s="37"/>
      <c r="BI968" s="37"/>
      <c r="BJ968" s="37"/>
      <c r="BK968" s="37"/>
      <c r="BL968" s="37"/>
      <c r="BM968" s="37"/>
      <c r="BN968" s="37"/>
      <c r="BO968" s="37"/>
      <c r="BP968" s="37"/>
      <c r="BQ968" s="37"/>
      <c r="BR968" s="37"/>
      <c r="BS968" s="37"/>
      <c r="BT968" s="37"/>
      <c r="BU968" s="37"/>
      <c r="BV968" s="37"/>
      <c r="BW968" s="37"/>
      <c r="BX968" s="37"/>
      <c r="BY968" s="37"/>
      <c r="BZ968" s="37"/>
      <c r="CA968" s="37"/>
      <c r="CB968" s="37"/>
      <c r="CC968" s="37"/>
      <c r="CD968" s="37"/>
      <c r="CE968" s="37"/>
      <c r="CF968" s="37"/>
      <c r="CG968" s="37"/>
      <c r="CH968" s="37"/>
      <c r="CI968" s="37"/>
      <c r="CJ968" s="37"/>
      <c r="CK968" s="37"/>
      <c r="CL968" s="37"/>
      <c r="CM968" s="37"/>
      <c r="CN968" s="37"/>
      <c r="CO968" s="37"/>
      <c r="CP968" s="37"/>
      <c r="CQ968" s="37"/>
      <c r="CR968" s="37"/>
      <c r="CS968" s="37"/>
      <c r="CT968" s="37"/>
      <c r="CU968" s="37"/>
      <c r="CV968" s="37"/>
      <c r="CW968" s="37"/>
      <c r="CX968" s="37"/>
      <c r="CY968" s="37"/>
      <c r="CZ968" s="37"/>
      <c r="DA968" s="37"/>
      <c r="DB968" s="37"/>
    </row>
    <row r="969" spans="23:106" ht="12.75" customHeight="1" x14ac:dyDescent="0.25"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  <c r="AQ969" s="37"/>
      <c r="AR969" s="37"/>
      <c r="AS969" s="37"/>
      <c r="AT969" s="37"/>
      <c r="AU969" s="37"/>
      <c r="AV969" s="37"/>
      <c r="AW969" s="37"/>
      <c r="AX969" s="37"/>
      <c r="AY969" s="37"/>
      <c r="AZ969" s="37"/>
      <c r="BA969" s="37"/>
      <c r="BB969" s="37"/>
      <c r="BC969" s="37"/>
      <c r="BD969" s="37"/>
      <c r="BE969" s="37"/>
      <c r="BF969" s="37"/>
      <c r="BG969" s="37"/>
      <c r="BH969" s="37"/>
      <c r="BI969" s="37"/>
      <c r="BJ969" s="37"/>
      <c r="BK969" s="37"/>
      <c r="BL969" s="37"/>
      <c r="BM969" s="37"/>
      <c r="BN969" s="37"/>
      <c r="BO969" s="37"/>
      <c r="BP969" s="37"/>
      <c r="BQ969" s="37"/>
      <c r="BR969" s="37"/>
      <c r="BS969" s="37"/>
      <c r="BT969" s="37"/>
      <c r="BU969" s="37"/>
      <c r="BV969" s="37"/>
      <c r="BW969" s="37"/>
      <c r="BX969" s="37"/>
      <c r="BY969" s="37"/>
      <c r="BZ969" s="37"/>
      <c r="CA969" s="37"/>
      <c r="CB969" s="37"/>
      <c r="CC969" s="37"/>
      <c r="CD969" s="37"/>
      <c r="CE969" s="37"/>
      <c r="CF969" s="37"/>
      <c r="CG969" s="37"/>
      <c r="CH969" s="37"/>
      <c r="CI969" s="37"/>
      <c r="CJ969" s="37"/>
      <c r="CK969" s="37"/>
      <c r="CL969" s="37"/>
      <c r="CM969" s="37"/>
      <c r="CN969" s="37"/>
      <c r="CO969" s="37"/>
      <c r="CP969" s="37"/>
      <c r="CQ969" s="37"/>
      <c r="CR969" s="37"/>
      <c r="CS969" s="37"/>
      <c r="CT969" s="37"/>
      <c r="CU969" s="37"/>
      <c r="CV969" s="37"/>
      <c r="CW969" s="37"/>
      <c r="CX969" s="37"/>
      <c r="CY969" s="37"/>
      <c r="CZ969" s="37"/>
      <c r="DA969" s="37"/>
      <c r="DB969" s="37"/>
    </row>
    <row r="970" spans="23:106" ht="12.75" customHeight="1" x14ac:dyDescent="0.25"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  <c r="AQ970" s="37"/>
      <c r="AR970" s="37"/>
      <c r="AS970" s="37"/>
      <c r="AT970" s="37"/>
      <c r="AU970" s="37"/>
      <c r="AV970" s="37"/>
      <c r="AW970" s="37"/>
      <c r="AX970" s="37"/>
      <c r="AY970" s="37"/>
      <c r="AZ970" s="37"/>
      <c r="BA970" s="37"/>
      <c r="BB970" s="37"/>
      <c r="BC970" s="37"/>
      <c r="BD970" s="37"/>
      <c r="BE970" s="37"/>
      <c r="BF970" s="37"/>
      <c r="BG970" s="37"/>
      <c r="BH970" s="37"/>
      <c r="BI970" s="37"/>
      <c r="BJ970" s="37"/>
      <c r="BK970" s="37"/>
      <c r="BL970" s="37"/>
      <c r="BM970" s="37"/>
      <c r="BN970" s="37"/>
      <c r="BO970" s="37"/>
      <c r="BP970" s="37"/>
      <c r="BQ970" s="37"/>
      <c r="BR970" s="37"/>
      <c r="BS970" s="37"/>
      <c r="BT970" s="37"/>
      <c r="BU970" s="37"/>
      <c r="BV970" s="37"/>
      <c r="BW970" s="37"/>
      <c r="BX970" s="37"/>
      <c r="BY970" s="37"/>
      <c r="BZ970" s="37"/>
      <c r="CA970" s="37"/>
      <c r="CB970" s="37"/>
      <c r="CC970" s="37"/>
      <c r="CD970" s="37"/>
      <c r="CE970" s="37"/>
      <c r="CF970" s="37"/>
      <c r="CG970" s="37"/>
      <c r="CH970" s="37"/>
      <c r="CI970" s="37"/>
      <c r="CJ970" s="37"/>
      <c r="CK970" s="37"/>
      <c r="CL970" s="37"/>
      <c r="CM970" s="37"/>
      <c r="CN970" s="37"/>
      <c r="CO970" s="37"/>
      <c r="CP970" s="37"/>
      <c r="CQ970" s="37"/>
      <c r="CR970" s="37"/>
      <c r="CS970" s="37"/>
      <c r="CT970" s="37"/>
      <c r="CU970" s="37"/>
      <c r="CV970" s="37"/>
      <c r="CW970" s="37"/>
      <c r="CX970" s="37"/>
      <c r="CY970" s="37"/>
      <c r="CZ970" s="37"/>
      <c r="DA970" s="37"/>
      <c r="DB970" s="37"/>
    </row>
    <row r="971" spans="23:106" ht="12.75" customHeight="1" x14ac:dyDescent="0.25"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  <c r="AQ971" s="37"/>
      <c r="AR971" s="37"/>
      <c r="AS971" s="37"/>
      <c r="AT971" s="37"/>
      <c r="AU971" s="37"/>
      <c r="AV971" s="37"/>
      <c r="AW971" s="37"/>
      <c r="AX971" s="37"/>
      <c r="AY971" s="37"/>
      <c r="AZ971" s="37"/>
      <c r="BA971" s="37"/>
      <c r="BB971" s="37"/>
      <c r="BC971" s="37"/>
      <c r="BD971" s="37"/>
      <c r="BE971" s="37"/>
      <c r="BF971" s="37"/>
      <c r="BG971" s="37"/>
      <c r="BH971" s="37"/>
      <c r="BI971" s="37"/>
      <c r="BJ971" s="37"/>
      <c r="BK971" s="37"/>
      <c r="BL971" s="37"/>
      <c r="BM971" s="37"/>
      <c r="BN971" s="37"/>
      <c r="BO971" s="37"/>
      <c r="BP971" s="37"/>
      <c r="BQ971" s="37"/>
      <c r="BR971" s="37"/>
      <c r="BS971" s="37"/>
      <c r="BT971" s="37"/>
      <c r="BU971" s="37"/>
      <c r="BV971" s="37"/>
      <c r="BW971" s="37"/>
      <c r="BX971" s="37"/>
      <c r="BY971" s="37"/>
      <c r="BZ971" s="37"/>
      <c r="CA971" s="37"/>
      <c r="CB971" s="37"/>
      <c r="CC971" s="37"/>
      <c r="CD971" s="37"/>
      <c r="CE971" s="37"/>
      <c r="CF971" s="37"/>
      <c r="CG971" s="37"/>
      <c r="CH971" s="37"/>
      <c r="CI971" s="37"/>
      <c r="CJ971" s="37"/>
      <c r="CK971" s="37"/>
      <c r="CL971" s="37"/>
      <c r="CM971" s="37"/>
      <c r="CN971" s="37"/>
      <c r="CO971" s="37"/>
      <c r="CP971" s="37"/>
      <c r="CQ971" s="37"/>
      <c r="CR971" s="37"/>
      <c r="CS971" s="37"/>
      <c r="CT971" s="37"/>
      <c r="CU971" s="37"/>
      <c r="CV971" s="37"/>
      <c r="CW971" s="37"/>
      <c r="CX971" s="37"/>
      <c r="CY971" s="37"/>
      <c r="CZ971" s="37"/>
      <c r="DA971" s="37"/>
      <c r="DB971" s="37"/>
    </row>
    <row r="972" spans="23:106" ht="12.75" customHeight="1" x14ac:dyDescent="0.25"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  <c r="AQ972" s="37"/>
      <c r="AR972" s="37"/>
      <c r="AS972" s="37"/>
      <c r="AT972" s="37"/>
      <c r="AU972" s="37"/>
      <c r="AV972" s="37"/>
      <c r="AW972" s="37"/>
      <c r="AX972" s="37"/>
      <c r="AY972" s="37"/>
      <c r="AZ972" s="37"/>
      <c r="BA972" s="37"/>
      <c r="BB972" s="37"/>
      <c r="BC972" s="37"/>
      <c r="BD972" s="37"/>
      <c r="BE972" s="37"/>
      <c r="BF972" s="37"/>
      <c r="BG972" s="37"/>
      <c r="BH972" s="37"/>
      <c r="BI972" s="37"/>
      <c r="BJ972" s="37"/>
      <c r="BK972" s="37"/>
      <c r="BL972" s="37"/>
      <c r="BM972" s="37"/>
      <c r="BN972" s="37"/>
      <c r="BO972" s="37"/>
      <c r="BP972" s="37"/>
      <c r="BQ972" s="37"/>
      <c r="BR972" s="37"/>
      <c r="BS972" s="37"/>
      <c r="BT972" s="37"/>
      <c r="BU972" s="37"/>
      <c r="BV972" s="37"/>
      <c r="BW972" s="37"/>
      <c r="BX972" s="37"/>
      <c r="BY972" s="37"/>
      <c r="BZ972" s="37"/>
      <c r="CA972" s="37"/>
      <c r="CB972" s="37"/>
      <c r="CC972" s="37"/>
      <c r="CD972" s="37"/>
      <c r="CE972" s="37"/>
      <c r="CF972" s="37"/>
      <c r="CG972" s="37"/>
      <c r="CH972" s="37"/>
      <c r="CI972" s="37"/>
      <c r="CJ972" s="37"/>
      <c r="CK972" s="37"/>
      <c r="CL972" s="37"/>
      <c r="CM972" s="37"/>
      <c r="CN972" s="37"/>
      <c r="CO972" s="37"/>
      <c r="CP972" s="37"/>
      <c r="CQ972" s="37"/>
      <c r="CR972" s="37"/>
      <c r="CS972" s="37"/>
      <c r="CT972" s="37"/>
      <c r="CU972" s="37"/>
      <c r="CV972" s="37"/>
      <c r="CW972" s="37"/>
      <c r="CX972" s="37"/>
      <c r="CY972" s="37"/>
      <c r="CZ972" s="37"/>
      <c r="DA972" s="37"/>
      <c r="DB972" s="37"/>
    </row>
    <row r="973" spans="23:106" ht="12.75" customHeight="1" x14ac:dyDescent="0.25"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  <c r="AQ973" s="37"/>
      <c r="AR973" s="37"/>
      <c r="AS973" s="37"/>
      <c r="AT973" s="37"/>
      <c r="AU973" s="37"/>
      <c r="AV973" s="37"/>
      <c r="AW973" s="37"/>
      <c r="AX973" s="37"/>
      <c r="AY973" s="37"/>
      <c r="AZ973" s="37"/>
      <c r="BA973" s="37"/>
      <c r="BB973" s="37"/>
      <c r="BC973" s="37"/>
      <c r="BD973" s="37"/>
      <c r="BE973" s="37"/>
      <c r="BF973" s="37"/>
      <c r="BG973" s="37"/>
      <c r="BH973" s="37"/>
      <c r="BI973" s="37"/>
      <c r="BJ973" s="37"/>
      <c r="BK973" s="37"/>
      <c r="BL973" s="37"/>
      <c r="BM973" s="37"/>
      <c r="BN973" s="37"/>
      <c r="BO973" s="37"/>
      <c r="BP973" s="37"/>
      <c r="BQ973" s="37"/>
      <c r="BR973" s="37"/>
      <c r="BS973" s="37"/>
      <c r="BT973" s="37"/>
      <c r="BU973" s="37"/>
      <c r="BV973" s="37"/>
      <c r="BW973" s="37"/>
      <c r="BX973" s="37"/>
      <c r="BY973" s="37"/>
      <c r="BZ973" s="37"/>
      <c r="CA973" s="37"/>
      <c r="CB973" s="37"/>
      <c r="CC973" s="37"/>
      <c r="CD973" s="37"/>
      <c r="CE973" s="37"/>
      <c r="CF973" s="37"/>
      <c r="CG973" s="37"/>
      <c r="CH973" s="37"/>
      <c r="CI973" s="37"/>
      <c r="CJ973" s="37"/>
      <c r="CK973" s="37"/>
      <c r="CL973" s="37"/>
      <c r="CM973" s="37"/>
      <c r="CN973" s="37"/>
      <c r="CO973" s="37"/>
      <c r="CP973" s="37"/>
      <c r="CQ973" s="37"/>
      <c r="CR973" s="37"/>
      <c r="CS973" s="37"/>
      <c r="CT973" s="37"/>
      <c r="CU973" s="37"/>
      <c r="CV973" s="37"/>
      <c r="CW973" s="37"/>
      <c r="CX973" s="37"/>
      <c r="CY973" s="37"/>
      <c r="CZ973" s="37"/>
      <c r="DA973" s="37"/>
      <c r="DB973" s="37"/>
    </row>
    <row r="974" spans="23:106" ht="12.75" customHeight="1" x14ac:dyDescent="0.25"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  <c r="AQ974" s="37"/>
      <c r="AR974" s="37"/>
      <c r="AS974" s="37"/>
      <c r="AT974" s="37"/>
      <c r="AU974" s="37"/>
      <c r="AV974" s="37"/>
      <c r="AW974" s="37"/>
      <c r="AX974" s="37"/>
      <c r="AY974" s="37"/>
      <c r="AZ974" s="37"/>
      <c r="BA974" s="37"/>
      <c r="BB974" s="37"/>
      <c r="BC974" s="37"/>
      <c r="BD974" s="37"/>
      <c r="BE974" s="37"/>
      <c r="BF974" s="37"/>
      <c r="BG974" s="37"/>
      <c r="BH974" s="37"/>
      <c r="BI974" s="37"/>
      <c r="BJ974" s="37"/>
      <c r="BK974" s="37"/>
      <c r="BL974" s="37"/>
      <c r="BM974" s="37"/>
      <c r="BN974" s="37"/>
      <c r="BO974" s="37"/>
      <c r="BP974" s="37"/>
      <c r="BQ974" s="37"/>
      <c r="BR974" s="37"/>
      <c r="BS974" s="37"/>
      <c r="BT974" s="37"/>
      <c r="BU974" s="37"/>
      <c r="BV974" s="37"/>
      <c r="BW974" s="37"/>
      <c r="BX974" s="37"/>
      <c r="BY974" s="37"/>
      <c r="BZ974" s="37"/>
      <c r="CA974" s="37"/>
      <c r="CB974" s="37"/>
      <c r="CC974" s="37"/>
      <c r="CD974" s="37"/>
      <c r="CE974" s="37"/>
      <c r="CF974" s="37"/>
      <c r="CG974" s="37"/>
      <c r="CH974" s="37"/>
      <c r="CI974" s="37"/>
      <c r="CJ974" s="37"/>
      <c r="CK974" s="37"/>
      <c r="CL974" s="37"/>
      <c r="CM974" s="37"/>
      <c r="CN974" s="37"/>
      <c r="CO974" s="37"/>
      <c r="CP974" s="37"/>
      <c r="CQ974" s="37"/>
      <c r="CR974" s="37"/>
      <c r="CS974" s="37"/>
      <c r="CT974" s="37"/>
      <c r="CU974" s="37"/>
      <c r="CV974" s="37"/>
      <c r="CW974" s="37"/>
      <c r="CX974" s="37"/>
      <c r="CY974" s="37"/>
      <c r="CZ974" s="37"/>
      <c r="DA974" s="37"/>
      <c r="DB974" s="37"/>
    </row>
    <row r="975" spans="23:106" ht="12.75" customHeight="1" x14ac:dyDescent="0.25"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  <c r="AQ975" s="37"/>
      <c r="AR975" s="37"/>
      <c r="AS975" s="37"/>
      <c r="AT975" s="37"/>
      <c r="AU975" s="37"/>
      <c r="AV975" s="37"/>
      <c r="AW975" s="37"/>
      <c r="AX975" s="37"/>
      <c r="AY975" s="37"/>
      <c r="AZ975" s="37"/>
      <c r="BA975" s="37"/>
      <c r="BB975" s="37"/>
      <c r="BC975" s="37"/>
      <c r="BD975" s="37"/>
      <c r="BE975" s="37"/>
      <c r="BF975" s="37"/>
      <c r="BG975" s="37"/>
      <c r="BH975" s="37"/>
      <c r="BI975" s="37"/>
      <c r="BJ975" s="37"/>
      <c r="BK975" s="37"/>
      <c r="BL975" s="37"/>
      <c r="BM975" s="37"/>
      <c r="BN975" s="37"/>
      <c r="BO975" s="37"/>
      <c r="BP975" s="37"/>
      <c r="BQ975" s="37"/>
      <c r="BR975" s="37"/>
      <c r="BS975" s="37"/>
      <c r="BT975" s="37"/>
      <c r="BU975" s="37"/>
      <c r="BV975" s="37"/>
      <c r="BW975" s="37"/>
      <c r="BX975" s="37"/>
      <c r="BY975" s="37"/>
      <c r="BZ975" s="37"/>
      <c r="CA975" s="37"/>
      <c r="CB975" s="37"/>
      <c r="CC975" s="37"/>
      <c r="CD975" s="37"/>
      <c r="CE975" s="37"/>
      <c r="CF975" s="37"/>
      <c r="CG975" s="37"/>
      <c r="CH975" s="37"/>
      <c r="CI975" s="37"/>
      <c r="CJ975" s="37"/>
      <c r="CK975" s="37"/>
      <c r="CL975" s="37"/>
      <c r="CM975" s="37"/>
      <c r="CN975" s="37"/>
      <c r="CO975" s="37"/>
      <c r="CP975" s="37"/>
      <c r="CQ975" s="37"/>
      <c r="CR975" s="37"/>
      <c r="CS975" s="37"/>
      <c r="CT975" s="37"/>
      <c r="CU975" s="37"/>
      <c r="CV975" s="37"/>
      <c r="CW975" s="37"/>
      <c r="CX975" s="37"/>
      <c r="CY975" s="37"/>
      <c r="CZ975" s="37"/>
      <c r="DA975" s="37"/>
      <c r="DB975" s="37"/>
    </row>
    <row r="976" spans="23:106" ht="12.75" customHeight="1" x14ac:dyDescent="0.25"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  <c r="AQ976" s="37"/>
      <c r="AR976" s="37"/>
      <c r="AS976" s="37"/>
      <c r="AT976" s="37"/>
      <c r="AU976" s="37"/>
      <c r="AV976" s="37"/>
      <c r="AW976" s="37"/>
      <c r="AX976" s="37"/>
      <c r="AY976" s="37"/>
      <c r="AZ976" s="37"/>
      <c r="BA976" s="37"/>
      <c r="BB976" s="37"/>
      <c r="BC976" s="37"/>
      <c r="BD976" s="37"/>
      <c r="BE976" s="37"/>
      <c r="BF976" s="37"/>
      <c r="BG976" s="37"/>
      <c r="BH976" s="37"/>
      <c r="BI976" s="37"/>
      <c r="BJ976" s="37"/>
      <c r="BK976" s="37"/>
      <c r="BL976" s="37"/>
      <c r="BM976" s="37"/>
      <c r="BN976" s="37"/>
      <c r="BO976" s="37"/>
      <c r="BP976" s="37"/>
      <c r="BQ976" s="37"/>
      <c r="BR976" s="37"/>
      <c r="BS976" s="37"/>
      <c r="BT976" s="37"/>
      <c r="BU976" s="37"/>
      <c r="BV976" s="37"/>
      <c r="BW976" s="37"/>
      <c r="BX976" s="37"/>
      <c r="BY976" s="37"/>
      <c r="BZ976" s="37"/>
      <c r="CA976" s="37"/>
      <c r="CB976" s="37"/>
      <c r="CC976" s="37"/>
      <c r="CD976" s="37"/>
      <c r="CE976" s="37"/>
      <c r="CF976" s="37"/>
      <c r="CG976" s="37"/>
      <c r="CH976" s="37"/>
      <c r="CI976" s="37"/>
      <c r="CJ976" s="37"/>
      <c r="CK976" s="37"/>
      <c r="CL976" s="37"/>
      <c r="CM976" s="37"/>
      <c r="CN976" s="37"/>
      <c r="CO976" s="37"/>
      <c r="CP976" s="37"/>
      <c r="CQ976" s="37"/>
      <c r="CR976" s="37"/>
      <c r="CS976" s="37"/>
      <c r="CT976" s="37"/>
      <c r="CU976" s="37"/>
      <c r="CV976" s="37"/>
      <c r="CW976" s="37"/>
      <c r="CX976" s="37"/>
      <c r="CY976" s="37"/>
      <c r="CZ976" s="37"/>
      <c r="DA976" s="37"/>
      <c r="DB976" s="37"/>
    </row>
    <row r="977" spans="23:106" ht="12.75" customHeight="1" x14ac:dyDescent="0.25"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7"/>
      <c r="AQ977" s="37"/>
      <c r="AR977" s="37"/>
      <c r="AS977" s="37"/>
      <c r="AT977" s="37"/>
      <c r="AU977" s="37"/>
      <c r="AV977" s="37"/>
      <c r="AW977" s="37"/>
      <c r="AX977" s="37"/>
      <c r="AY977" s="37"/>
      <c r="AZ977" s="37"/>
      <c r="BA977" s="37"/>
      <c r="BB977" s="37"/>
      <c r="BC977" s="37"/>
      <c r="BD977" s="37"/>
      <c r="BE977" s="37"/>
      <c r="BF977" s="37"/>
      <c r="BG977" s="37"/>
      <c r="BH977" s="37"/>
      <c r="BI977" s="37"/>
      <c r="BJ977" s="37"/>
      <c r="BK977" s="37"/>
      <c r="BL977" s="37"/>
      <c r="BM977" s="37"/>
      <c r="BN977" s="37"/>
      <c r="BO977" s="37"/>
      <c r="BP977" s="37"/>
      <c r="BQ977" s="37"/>
      <c r="BR977" s="37"/>
      <c r="BS977" s="37"/>
      <c r="BT977" s="37"/>
      <c r="BU977" s="37"/>
      <c r="BV977" s="37"/>
      <c r="BW977" s="37"/>
      <c r="BX977" s="37"/>
      <c r="BY977" s="37"/>
      <c r="BZ977" s="37"/>
      <c r="CA977" s="37"/>
      <c r="CB977" s="37"/>
      <c r="CC977" s="37"/>
      <c r="CD977" s="37"/>
      <c r="CE977" s="37"/>
      <c r="CF977" s="37"/>
      <c r="CG977" s="37"/>
      <c r="CH977" s="37"/>
      <c r="CI977" s="37"/>
      <c r="CJ977" s="37"/>
      <c r="CK977" s="37"/>
      <c r="CL977" s="37"/>
      <c r="CM977" s="37"/>
      <c r="CN977" s="37"/>
      <c r="CO977" s="37"/>
      <c r="CP977" s="37"/>
      <c r="CQ977" s="37"/>
      <c r="CR977" s="37"/>
      <c r="CS977" s="37"/>
      <c r="CT977" s="37"/>
      <c r="CU977" s="37"/>
      <c r="CV977" s="37"/>
      <c r="CW977" s="37"/>
      <c r="CX977" s="37"/>
      <c r="CY977" s="37"/>
      <c r="CZ977" s="37"/>
      <c r="DA977" s="37"/>
      <c r="DB977" s="37"/>
    </row>
    <row r="978" spans="23:106" ht="12.75" customHeight="1" x14ac:dyDescent="0.25"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  <c r="AQ978" s="37"/>
      <c r="AR978" s="37"/>
      <c r="AS978" s="37"/>
      <c r="AT978" s="37"/>
      <c r="AU978" s="37"/>
      <c r="AV978" s="37"/>
      <c r="AW978" s="37"/>
      <c r="AX978" s="37"/>
      <c r="AY978" s="37"/>
      <c r="AZ978" s="37"/>
      <c r="BA978" s="37"/>
      <c r="BB978" s="37"/>
      <c r="BC978" s="37"/>
      <c r="BD978" s="37"/>
      <c r="BE978" s="37"/>
      <c r="BF978" s="37"/>
      <c r="BG978" s="37"/>
      <c r="BH978" s="37"/>
      <c r="BI978" s="37"/>
      <c r="BJ978" s="37"/>
      <c r="BK978" s="37"/>
      <c r="BL978" s="37"/>
      <c r="BM978" s="37"/>
      <c r="BN978" s="37"/>
      <c r="BO978" s="37"/>
      <c r="BP978" s="37"/>
      <c r="BQ978" s="37"/>
      <c r="BR978" s="37"/>
      <c r="BS978" s="37"/>
      <c r="BT978" s="37"/>
      <c r="BU978" s="37"/>
      <c r="BV978" s="37"/>
      <c r="BW978" s="37"/>
      <c r="BX978" s="37"/>
      <c r="BY978" s="37"/>
      <c r="BZ978" s="37"/>
      <c r="CA978" s="37"/>
      <c r="CB978" s="37"/>
      <c r="CC978" s="37"/>
      <c r="CD978" s="37"/>
      <c r="CE978" s="37"/>
      <c r="CF978" s="37"/>
      <c r="CG978" s="37"/>
      <c r="CH978" s="37"/>
      <c r="CI978" s="37"/>
      <c r="CJ978" s="37"/>
      <c r="CK978" s="37"/>
      <c r="CL978" s="37"/>
      <c r="CM978" s="37"/>
      <c r="CN978" s="37"/>
      <c r="CO978" s="37"/>
      <c r="CP978" s="37"/>
      <c r="CQ978" s="37"/>
      <c r="CR978" s="37"/>
      <c r="CS978" s="37"/>
      <c r="CT978" s="37"/>
      <c r="CU978" s="37"/>
      <c r="CV978" s="37"/>
      <c r="CW978" s="37"/>
      <c r="CX978" s="37"/>
      <c r="CY978" s="37"/>
      <c r="CZ978" s="37"/>
      <c r="DA978" s="37"/>
      <c r="DB978" s="37"/>
    </row>
    <row r="979" spans="23:106" ht="12.75" customHeight="1" x14ac:dyDescent="0.25"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  <c r="AQ979" s="37"/>
      <c r="AR979" s="37"/>
      <c r="AS979" s="37"/>
      <c r="AT979" s="37"/>
      <c r="AU979" s="37"/>
      <c r="AV979" s="37"/>
      <c r="AW979" s="37"/>
      <c r="AX979" s="37"/>
      <c r="AY979" s="37"/>
      <c r="AZ979" s="37"/>
      <c r="BA979" s="37"/>
      <c r="BB979" s="37"/>
      <c r="BC979" s="37"/>
      <c r="BD979" s="37"/>
      <c r="BE979" s="37"/>
      <c r="BF979" s="37"/>
      <c r="BG979" s="37"/>
      <c r="BH979" s="37"/>
      <c r="BI979" s="37"/>
      <c r="BJ979" s="37"/>
      <c r="BK979" s="37"/>
      <c r="BL979" s="37"/>
      <c r="BM979" s="37"/>
      <c r="BN979" s="37"/>
      <c r="BO979" s="37"/>
      <c r="BP979" s="37"/>
      <c r="BQ979" s="37"/>
      <c r="BR979" s="37"/>
      <c r="BS979" s="37"/>
      <c r="BT979" s="37"/>
      <c r="BU979" s="37"/>
      <c r="BV979" s="37"/>
      <c r="BW979" s="37"/>
      <c r="BX979" s="37"/>
      <c r="BY979" s="37"/>
      <c r="BZ979" s="37"/>
      <c r="CA979" s="37"/>
      <c r="CB979" s="37"/>
      <c r="CC979" s="37"/>
      <c r="CD979" s="37"/>
      <c r="CE979" s="37"/>
      <c r="CF979" s="37"/>
      <c r="CG979" s="37"/>
      <c r="CH979" s="37"/>
      <c r="CI979" s="37"/>
      <c r="CJ979" s="37"/>
      <c r="CK979" s="37"/>
      <c r="CL979" s="37"/>
      <c r="CM979" s="37"/>
      <c r="CN979" s="37"/>
      <c r="CO979" s="37"/>
      <c r="CP979" s="37"/>
      <c r="CQ979" s="37"/>
      <c r="CR979" s="37"/>
      <c r="CS979" s="37"/>
      <c r="CT979" s="37"/>
      <c r="CU979" s="37"/>
      <c r="CV979" s="37"/>
      <c r="CW979" s="37"/>
      <c r="CX979" s="37"/>
      <c r="CY979" s="37"/>
      <c r="CZ979" s="37"/>
      <c r="DA979" s="37"/>
      <c r="DB979" s="37"/>
    </row>
    <row r="980" spans="23:106" ht="12.75" customHeight="1" x14ac:dyDescent="0.25"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  <c r="AQ980" s="37"/>
      <c r="AR980" s="37"/>
      <c r="AS980" s="37"/>
      <c r="AT980" s="37"/>
      <c r="AU980" s="37"/>
      <c r="AV980" s="37"/>
      <c r="AW980" s="37"/>
      <c r="AX980" s="37"/>
      <c r="AY980" s="37"/>
      <c r="AZ980" s="37"/>
      <c r="BA980" s="37"/>
      <c r="BB980" s="37"/>
      <c r="BC980" s="37"/>
      <c r="BD980" s="37"/>
      <c r="BE980" s="37"/>
      <c r="BF980" s="37"/>
      <c r="BG980" s="37"/>
      <c r="BH980" s="37"/>
      <c r="BI980" s="37"/>
      <c r="BJ980" s="37"/>
      <c r="BK980" s="37"/>
      <c r="BL980" s="37"/>
      <c r="BM980" s="37"/>
      <c r="BN980" s="37"/>
      <c r="BO980" s="37"/>
      <c r="BP980" s="37"/>
      <c r="BQ980" s="37"/>
      <c r="BR980" s="37"/>
      <c r="BS980" s="37"/>
      <c r="BT980" s="37"/>
      <c r="BU980" s="37"/>
      <c r="BV980" s="37"/>
      <c r="BW980" s="37"/>
      <c r="BX980" s="37"/>
      <c r="BY980" s="37"/>
      <c r="BZ980" s="37"/>
      <c r="CA980" s="37"/>
      <c r="CB980" s="37"/>
      <c r="CC980" s="37"/>
      <c r="CD980" s="37"/>
      <c r="CE980" s="37"/>
      <c r="CF980" s="37"/>
      <c r="CG980" s="37"/>
      <c r="CH980" s="37"/>
      <c r="CI980" s="37"/>
      <c r="CJ980" s="37"/>
      <c r="CK980" s="37"/>
      <c r="CL980" s="37"/>
      <c r="CM980" s="37"/>
      <c r="CN980" s="37"/>
      <c r="CO980" s="37"/>
      <c r="CP980" s="37"/>
      <c r="CQ980" s="37"/>
      <c r="CR980" s="37"/>
      <c r="CS980" s="37"/>
      <c r="CT980" s="37"/>
      <c r="CU980" s="37"/>
      <c r="CV980" s="37"/>
      <c r="CW980" s="37"/>
      <c r="CX980" s="37"/>
      <c r="CY980" s="37"/>
      <c r="CZ980" s="37"/>
      <c r="DA980" s="37"/>
      <c r="DB980" s="37"/>
    </row>
    <row r="981" spans="23:106" ht="12.75" customHeight="1" x14ac:dyDescent="0.25"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  <c r="AQ981" s="37"/>
      <c r="AR981" s="37"/>
      <c r="AS981" s="37"/>
      <c r="AT981" s="37"/>
      <c r="AU981" s="37"/>
      <c r="AV981" s="37"/>
      <c r="AW981" s="37"/>
      <c r="AX981" s="37"/>
      <c r="AY981" s="37"/>
      <c r="AZ981" s="37"/>
      <c r="BA981" s="37"/>
      <c r="BB981" s="37"/>
      <c r="BC981" s="37"/>
      <c r="BD981" s="37"/>
      <c r="BE981" s="37"/>
      <c r="BF981" s="37"/>
      <c r="BG981" s="37"/>
      <c r="BH981" s="37"/>
      <c r="BI981" s="37"/>
      <c r="BJ981" s="37"/>
      <c r="BK981" s="37"/>
      <c r="BL981" s="37"/>
      <c r="BM981" s="37"/>
      <c r="BN981" s="37"/>
      <c r="BO981" s="37"/>
      <c r="BP981" s="37"/>
      <c r="BQ981" s="37"/>
      <c r="BR981" s="37"/>
      <c r="BS981" s="37"/>
      <c r="BT981" s="37"/>
      <c r="BU981" s="37"/>
      <c r="BV981" s="37"/>
      <c r="BW981" s="37"/>
      <c r="BX981" s="37"/>
      <c r="BY981" s="37"/>
      <c r="BZ981" s="37"/>
      <c r="CA981" s="37"/>
      <c r="CB981" s="37"/>
      <c r="CC981" s="37"/>
      <c r="CD981" s="37"/>
      <c r="CE981" s="37"/>
      <c r="CF981" s="37"/>
      <c r="CG981" s="37"/>
      <c r="CH981" s="37"/>
      <c r="CI981" s="37"/>
      <c r="CJ981" s="37"/>
      <c r="CK981" s="37"/>
      <c r="CL981" s="37"/>
      <c r="CM981" s="37"/>
      <c r="CN981" s="37"/>
      <c r="CO981" s="37"/>
      <c r="CP981" s="37"/>
      <c r="CQ981" s="37"/>
      <c r="CR981" s="37"/>
      <c r="CS981" s="37"/>
      <c r="CT981" s="37"/>
      <c r="CU981" s="37"/>
      <c r="CV981" s="37"/>
      <c r="CW981" s="37"/>
      <c r="CX981" s="37"/>
      <c r="CY981" s="37"/>
      <c r="CZ981" s="37"/>
      <c r="DA981" s="37"/>
      <c r="DB981" s="37"/>
    </row>
    <row r="982" spans="23:106" ht="12.75" customHeight="1" x14ac:dyDescent="0.25"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  <c r="AQ982" s="37"/>
      <c r="AR982" s="37"/>
      <c r="AS982" s="37"/>
      <c r="AT982" s="37"/>
      <c r="AU982" s="37"/>
      <c r="AV982" s="37"/>
      <c r="AW982" s="37"/>
      <c r="AX982" s="37"/>
      <c r="AY982" s="37"/>
      <c r="AZ982" s="37"/>
      <c r="BA982" s="37"/>
      <c r="BB982" s="37"/>
      <c r="BC982" s="37"/>
      <c r="BD982" s="37"/>
      <c r="BE982" s="37"/>
      <c r="BF982" s="37"/>
      <c r="BG982" s="37"/>
      <c r="BH982" s="37"/>
      <c r="BI982" s="37"/>
      <c r="BJ982" s="37"/>
      <c r="BK982" s="37"/>
      <c r="BL982" s="37"/>
      <c r="BM982" s="37"/>
      <c r="BN982" s="37"/>
      <c r="BO982" s="37"/>
      <c r="BP982" s="37"/>
      <c r="BQ982" s="37"/>
      <c r="BR982" s="37"/>
      <c r="BS982" s="37"/>
      <c r="BT982" s="37"/>
      <c r="BU982" s="37"/>
      <c r="BV982" s="37"/>
      <c r="BW982" s="37"/>
      <c r="BX982" s="37"/>
      <c r="BY982" s="37"/>
      <c r="BZ982" s="37"/>
      <c r="CA982" s="37"/>
      <c r="CB982" s="37"/>
      <c r="CC982" s="37"/>
      <c r="CD982" s="37"/>
      <c r="CE982" s="37"/>
      <c r="CF982" s="37"/>
      <c r="CG982" s="37"/>
      <c r="CH982" s="37"/>
      <c r="CI982" s="37"/>
      <c r="CJ982" s="37"/>
      <c r="CK982" s="37"/>
      <c r="CL982" s="37"/>
      <c r="CM982" s="37"/>
      <c r="CN982" s="37"/>
      <c r="CO982" s="37"/>
      <c r="CP982" s="37"/>
      <c r="CQ982" s="37"/>
      <c r="CR982" s="37"/>
      <c r="CS982" s="37"/>
      <c r="CT982" s="37"/>
      <c r="CU982" s="37"/>
      <c r="CV982" s="37"/>
      <c r="CW982" s="37"/>
      <c r="CX982" s="37"/>
      <c r="CY982" s="37"/>
      <c r="CZ982" s="37"/>
      <c r="DA982" s="37"/>
      <c r="DB982" s="37"/>
    </row>
    <row r="983" spans="23:106" ht="12.75" customHeight="1" x14ac:dyDescent="0.25"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  <c r="AQ983" s="37"/>
      <c r="AR983" s="37"/>
      <c r="AS983" s="37"/>
      <c r="AT983" s="37"/>
      <c r="AU983" s="37"/>
      <c r="AV983" s="37"/>
      <c r="AW983" s="37"/>
      <c r="AX983" s="37"/>
      <c r="AY983" s="37"/>
      <c r="AZ983" s="37"/>
      <c r="BA983" s="37"/>
      <c r="BB983" s="37"/>
      <c r="BC983" s="37"/>
      <c r="BD983" s="37"/>
      <c r="BE983" s="37"/>
      <c r="BF983" s="37"/>
      <c r="BG983" s="37"/>
      <c r="BH983" s="37"/>
      <c r="BI983" s="37"/>
      <c r="BJ983" s="37"/>
      <c r="BK983" s="37"/>
      <c r="BL983" s="37"/>
      <c r="BM983" s="37"/>
      <c r="BN983" s="37"/>
      <c r="BO983" s="37"/>
      <c r="BP983" s="37"/>
      <c r="BQ983" s="37"/>
      <c r="BR983" s="37"/>
      <c r="BS983" s="37"/>
      <c r="BT983" s="37"/>
      <c r="BU983" s="37"/>
      <c r="BV983" s="37"/>
      <c r="BW983" s="37"/>
      <c r="BX983" s="37"/>
      <c r="BY983" s="37"/>
      <c r="BZ983" s="37"/>
      <c r="CA983" s="37"/>
      <c r="CB983" s="37"/>
      <c r="CC983" s="37"/>
      <c r="CD983" s="37"/>
      <c r="CE983" s="37"/>
      <c r="CF983" s="37"/>
      <c r="CG983" s="37"/>
      <c r="CH983" s="37"/>
      <c r="CI983" s="37"/>
      <c r="CJ983" s="37"/>
      <c r="CK983" s="37"/>
      <c r="CL983" s="37"/>
      <c r="CM983" s="37"/>
      <c r="CN983" s="37"/>
      <c r="CO983" s="37"/>
      <c r="CP983" s="37"/>
      <c r="CQ983" s="37"/>
      <c r="CR983" s="37"/>
      <c r="CS983" s="37"/>
      <c r="CT983" s="37"/>
      <c r="CU983" s="37"/>
      <c r="CV983" s="37"/>
      <c r="CW983" s="37"/>
      <c r="CX983" s="37"/>
      <c r="CY983" s="37"/>
      <c r="CZ983" s="37"/>
      <c r="DA983" s="37"/>
      <c r="DB983" s="37"/>
    </row>
    <row r="984" spans="23:106" ht="12.75" customHeight="1" x14ac:dyDescent="0.25"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  <c r="AQ984" s="37"/>
      <c r="AR984" s="37"/>
      <c r="AS984" s="37"/>
      <c r="AT984" s="37"/>
      <c r="AU984" s="37"/>
      <c r="AV984" s="37"/>
      <c r="AW984" s="37"/>
      <c r="AX984" s="37"/>
      <c r="AY984" s="37"/>
      <c r="AZ984" s="37"/>
      <c r="BA984" s="37"/>
      <c r="BB984" s="37"/>
      <c r="BC984" s="37"/>
      <c r="BD984" s="37"/>
      <c r="BE984" s="37"/>
      <c r="BF984" s="37"/>
      <c r="BG984" s="37"/>
      <c r="BH984" s="37"/>
      <c r="BI984" s="37"/>
      <c r="BJ984" s="37"/>
      <c r="BK984" s="37"/>
      <c r="BL984" s="37"/>
      <c r="BM984" s="37"/>
      <c r="BN984" s="37"/>
      <c r="BO984" s="37"/>
      <c r="BP984" s="37"/>
      <c r="BQ984" s="37"/>
      <c r="BR984" s="37"/>
      <c r="BS984" s="37"/>
      <c r="BT984" s="37"/>
      <c r="BU984" s="37"/>
      <c r="BV984" s="37"/>
      <c r="BW984" s="37"/>
      <c r="BX984" s="37"/>
      <c r="BY984" s="37"/>
      <c r="BZ984" s="37"/>
      <c r="CA984" s="37"/>
      <c r="CB984" s="37"/>
      <c r="CC984" s="37"/>
      <c r="CD984" s="37"/>
      <c r="CE984" s="37"/>
      <c r="CF984" s="37"/>
      <c r="CG984" s="37"/>
      <c r="CH984" s="37"/>
      <c r="CI984" s="37"/>
      <c r="CJ984" s="37"/>
      <c r="CK984" s="37"/>
      <c r="CL984" s="37"/>
      <c r="CM984" s="37"/>
      <c r="CN984" s="37"/>
      <c r="CO984" s="37"/>
      <c r="CP984" s="37"/>
      <c r="CQ984" s="37"/>
      <c r="CR984" s="37"/>
      <c r="CS984" s="37"/>
      <c r="CT984" s="37"/>
      <c r="CU984" s="37"/>
      <c r="CV984" s="37"/>
      <c r="CW984" s="37"/>
      <c r="CX984" s="37"/>
      <c r="CY984" s="37"/>
      <c r="CZ984" s="37"/>
      <c r="DA984" s="37"/>
      <c r="DB984" s="37"/>
    </row>
    <row r="985" spans="23:106" ht="12.75" customHeight="1" x14ac:dyDescent="0.25"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7"/>
      <c r="AQ985" s="37"/>
      <c r="AR985" s="37"/>
      <c r="AS985" s="37"/>
      <c r="AT985" s="37"/>
      <c r="AU985" s="37"/>
      <c r="AV985" s="37"/>
      <c r="AW985" s="37"/>
      <c r="AX985" s="37"/>
      <c r="AY985" s="37"/>
      <c r="AZ985" s="37"/>
      <c r="BA985" s="37"/>
      <c r="BB985" s="37"/>
      <c r="BC985" s="37"/>
      <c r="BD985" s="37"/>
      <c r="BE985" s="37"/>
      <c r="BF985" s="37"/>
      <c r="BG985" s="37"/>
      <c r="BH985" s="37"/>
      <c r="BI985" s="37"/>
      <c r="BJ985" s="37"/>
      <c r="BK985" s="37"/>
      <c r="BL985" s="37"/>
      <c r="BM985" s="37"/>
      <c r="BN985" s="37"/>
      <c r="BO985" s="37"/>
      <c r="BP985" s="37"/>
      <c r="BQ985" s="37"/>
      <c r="BR985" s="37"/>
      <c r="BS985" s="37"/>
      <c r="BT985" s="37"/>
      <c r="BU985" s="37"/>
      <c r="BV985" s="37"/>
      <c r="BW985" s="37"/>
      <c r="BX985" s="37"/>
      <c r="BY985" s="37"/>
      <c r="BZ985" s="37"/>
      <c r="CA985" s="37"/>
      <c r="CB985" s="37"/>
      <c r="CC985" s="37"/>
      <c r="CD985" s="37"/>
      <c r="CE985" s="37"/>
      <c r="CF985" s="37"/>
      <c r="CG985" s="37"/>
      <c r="CH985" s="37"/>
      <c r="CI985" s="37"/>
      <c r="CJ985" s="37"/>
      <c r="CK985" s="37"/>
      <c r="CL985" s="37"/>
      <c r="CM985" s="37"/>
      <c r="CN985" s="37"/>
      <c r="CO985" s="37"/>
      <c r="CP985" s="37"/>
      <c r="CQ985" s="37"/>
      <c r="CR985" s="37"/>
      <c r="CS985" s="37"/>
      <c r="CT985" s="37"/>
      <c r="CU985" s="37"/>
      <c r="CV985" s="37"/>
      <c r="CW985" s="37"/>
      <c r="CX985" s="37"/>
      <c r="CY985" s="37"/>
      <c r="CZ985" s="37"/>
      <c r="DA985" s="37"/>
      <c r="DB985" s="37"/>
    </row>
    <row r="986" spans="23:106" ht="12.75" customHeight="1" x14ac:dyDescent="0.25"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  <c r="AQ986" s="37"/>
      <c r="AR986" s="37"/>
      <c r="AS986" s="37"/>
      <c r="AT986" s="37"/>
      <c r="AU986" s="37"/>
      <c r="AV986" s="37"/>
      <c r="AW986" s="37"/>
      <c r="AX986" s="37"/>
      <c r="AY986" s="37"/>
      <c r="AZ986" s="37"/>
      <c r="BA986" s="37"/>
      <c r="BB986" s="37"/>
      <c r="BC986" s="37"/>
      <c r="BD986" s="37"/>
      <c r="BE986" s="37"/>
      <c r="BF986" s="37"/>
      <c r="BG986" s="37"/>
      <c r="BH986" s="37"/>
      <c r="BI986" s="37"/>
      <c r="BJ986" s="37"/>
      <c r="BK986" s="37"/>
      <c r="BL986" s="37"/>
      <c r="BM986" s="37"/>
      <c r="BN986" s="37"/>
      <c r="BO986" s="37"/>
      <c r="BP986" s="37"/>
      <c r="BQ986" s="37"/>
      <c r="BR986" s="37"/>
      <c r="BS986" s="37"/>
      <c r="BT986" s="37"/>
      <c r="BU986" s="37"/>
      <c r="BV986" s="37"/>
      <c r="BW986" s="37"/>
      <c r="BX986" s="37"/>
      <c r="BY986" s="37"/>
      <c r="BZ986" s="37"/>
      <c r="CA986" s="37"/>
      <c r="CB986" s="37"/>
      <c r="CC986" s="37"/>
      <c r="CD986" s="37"/>
      <c r="CE986" s="37"/>
      <c r="CF986" s="37"/>
      <c r="CG986" s="37"/>
      <c r="CH986" s="37"/>
      <c r="CI986" s="37"/>
      <c r="CJ986" s="37"/>
      <c r="CK986" s="37"/>
      <c r="CL986" s="37"/>
      <c r="CM986" s="37"/>
      <c r="CN986" s="37"/>
      <c r="CO986" s="37"/>
      <c r="CP986" s="37"/>
      <c r="CQ986" s="37"/>
      <c r="CR986" s="37"/>
      <c r="CS986" s="37"/>
      <c r="CT986" s="37"/>
      <c r="CU986" s="37"/>
      <c r="CV986" s="37"/>
      <c r="CW986" s="37"/>
      <c r="CX986" s="37"/>
      <c r="CY986" s="37"/>
      <c r="CZ986" s="37"/>
      <c r="DA986" s="37"/>
      <c r="DB986" s="37"/>
    </row>
    <row r="987" spans="23:106" ht="12.75" customHeight="1" x14ac:dyDescent="0.25"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  <c r="AQ987" s="37"/>
      <c r="AR987" s="37"/>
      <c r="AS987" s="37"/>
      <c r="AT987" s="37"/>
      <c r="AU987" s="37"/>
      <c r="AV987" s="37"/>
      <c r="AW987" s="37"/>
      <c r="AX987" s="37"/>
      <c r="AY987" s="37"/>
      <c r="AZ987" s="37"/>
      <c r="BA987" s="37"/>
      <c r="BB987" s="37"/>
      <c r="BC987" s="37"/>
      <c r="BD987" s="37"/>
      <c r="BE987" s="37"/>
      <c r="BF987" s="37"/>
      <c r="BG987" s="37"/>
      <c r="BH987" s="37"/>
      <c r="BI987" s="37"/>
      <c r="BJ987" s="37"/>
      <c r="BK987" s="37"/>
      <c r="BL987" s="37"/>
      <c r="BM987" s="37"/>
      <c r="BN987" s="37"/>
      <c r="BO987" s="37"/>
      <c r="BP987" s="37"/>
      <c r="BQ987" s="37"/>
      <c r="BR987" s="37"/>
      <c r="BS987" s="37"/>
      <c r="BT987" s="37"/>
      <c r="BU987" s="37"/>
      <c r="BV987" s="37"/>
      <c r="BW987" s="37"/>
      <c r="BX987" s="37"/>
      <c r="BY987" s="37"/>
      <c r="BZ987" s="37"/>
      <c r="CA987" s="37"/>
      <c r="CB987" s="37"/>
      <c r="CC987" s="37"/>
      <c r="CD987" s="37"/>
      <c r="CE987" s="37"/>
      <c r="CF987" s="37"/>
      <c r="CG987" s="37"/>
      <c r="CH987" s="37"/>
      <c r="CI987" s="37"/>
      <c r="CJ987" s="37"/>
      <c r="CK987" s="37"/>
      <c r="CL987" s="37"/>
      <c r="CM987" s="37"/>
      <c r="CN987" s="37"/>
      <c r="CO987" s="37"/>
      <c r="CP987" s="37"/>
      <c r="CQ987" s="37"/>
      <c r="CR987" s="37"/>
      <c r="CS987" s="37"/>
      <c r="CT987" s="37"/>
      <c r="CU987" s="37"/>
      <c r="CV987" s="37"/>
      <c r="CW987" s="37"/>
      <c r="CX987" s="37"/>
      <c r="CY987" s="37"/>
      <c r="CZ987" s="37"/>
      <c r="DA987" s="37"/>
      <c r="DB987" s="37"/>
    </row>
    <row r="988" spans="23:106" ht="12.75" customHeight="1" x14ac:dyDescent="0.25"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  <c r="AQ988" s="37"/>
      <c r="AR988" s="37"/>
      <c r="AS988" s="37"/>
      <c r="AT988" s="37"/>
      <c r="AU988" s="37"/>
      <c r="AV988" s="37"/>
      <c r="AW988" s="37"/>
      <c r="AX988" s="37"/>
      <c r="AY988" s="37"/>
      <c r="AZ988" s="37"/>
      <c r="BA988" s="37"/>
      <c r="BB988" s="37"/>
      <c r="BC988" s="37"/>
      <c r="BD988" s="37"/>
      <c r="BE988" s="37"/>
      <c r="BF988" s="37"/>
      <c r="BG988" s="37"/>
      <c r="BH988" s="37"/>
      <c r="BI988" s="37"/>
      <c r="BJ988" s="37"/>
      <c r="BK988" s="37"/>
      <c r="BL988" s="37"/>
      <c r="BM988" s="37"/>
      <c r="BN988" s="37"/>
      <c r="BO988" s="37"/>
      <c r="BP988" s="37"/>
      <c r="BQ988" s="37"/>
      <c r="BR988" s="37"/>
      <c r="BS988" s="37"/>
      <c r="BT988" s="37"/>
      <c r="BU988" s="37"/>
      <c r="BV988" s="37"/>
      <c r="BW988" s="37"/>
      <c r="BX988" s="37"/>
      <c r="BY988" s="37"/>
      <c r="BZ988" s="37"/>
      <c r="CA988" s="37"/>
      <c r="CB988" s="37"/>
      <c r="CC988" s="37"/>
      <c r="CD988" s="37"/>
      <c r="CE988" s="37"/>
      <c r="CF988" s="37"/>
      <c r="CG988" s="37"/>
      <c r="CH988" s="37"/>
      <c r="CI988" s="37"/>
      <c r="CJ988" s="37"/>
      <c r="CK988" s="37"/>
      <c r="CL988" s="37"/>
      <c r="CM988" s="37"/>
      <c r="CN988" s="37"/>
      <c r="CO988" s="37"/>
      <c r="CP988" s="37"/>
      <c r="CQ988" s="37"/>
      <c r="CR988" s="37"/>
      <c r="CS988" s="37"/>
      <c r="CT988" s="37"/>
      <c r="CU988" s="37"/>
      <c r="CV988" s="37"/>
      <c r="CW988" s="37"/>
      <c r="CX988" s="37"/>
      <c r="CY988" s="37"/>
      <c r="CZ988" s="37"/>
      <c r="DA988" s="37"/>
      <c r="DB988" s="37"/>
    </row>
    <row r="989" spans="23:106" ht="12.75" customHeight="1" x14ac:dyDescent="0.25"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  <c r="AQ989" s="37"/>
      <c r="AR989" s="37"/>
      <c r="AS989" s="37"/>
      <c r="AT989" s="37"/>
      <c r="AU989" s="37"/>
      <c r="AV989" s="37"/>
      <c r="AW989" s="37"/>
      <c r="AX989" s="37"/>
      <c r="AY989" s="37"/>
      <c r="AZ989" s="37"/>
      <c r="BA989" s="37"/>
      <c r="BB989" s="37"/>
      <c r="BC989" s="37"/>
      <c r="BD989" s="37"/>
      <c r="BE989" s="37"/>
      <c r="BF989" s="37"/>
      <c r="BG989" s="37"/>
      <c r="BH989" s="37"/>
      <c r="BI989" s="37"/>
      <c r="BJ989" s="37"/>
      <c r="BK989" s="37"/>
      <c r="BL989" s="37"/>
      <c r="BM989" s="37"/>
      <c r="BN989" s="37"/>
      <c r="BO989" s="37"/>
      <c r="BP989" s="37"/>
      <c r="BQ989" s="37"/>
      <c r="BR989" s="37"/>
      <c r="BS989" s="37"/>
      <c r="BT989" s="37"/>
      <c r="BU989" s="37"/>
      <c r="BV989" s="37"/>
      <c r="BW989" s="37"/>
      <c r="BX989" s="37"/>
      <c r="BY989" s="37"/>
      <c r="BZ989" s="37"/>
      <c r="CA989" s="37"/>
      <c r="CB989" s="37"/>
      <c r="CC989" s="37"/>
      <c r="CD989" s="37"/>
      <c r="CE989" s="37"/>
      <c r="CF989" s="37"/>
      <c r="CG989" s="37"/>
      <c r="CH989" s="37"/>
      <c r="CI989" s="37"/>
      <c r="CJ989" s="37"/>
      <c r="CK989" s="37"/>
      <c r="CL989" s="37"/>
      <c r="CM989" s="37"/>
      <c r="CN989" s="37"/>
      <c r="CO989" s="37"/>
      <c r="CP989" s="37"/>
      <c r="CQ989" s="37"/>
      <c r="CR989" s="37"/>
      <c r="CS989" s="37"/>
      <c r="CT989" s="37"/>
      <c r="CU989" s="37"/>
      <c r="CV989" s="37"/>
      <c r="CW989" s="37"/>
      <c r="CX989" s="37"/>
      <c r="CY989" s="37"/>
      <c r="CZ989" s="37"/>
      <c r="DA989" s="37"/>
      <c r="DB989" s="37"/>
    </row>
    <row r="990" spans="23:106" ht="12.75" customHeight="1" x14ac:dyDescent="0.25"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  <c r="AQ990" s="37"/>
      <c r="AR990" s="37"/>
      <c r="AS990" s="37"/>
      <c r="AT990" s="37"/>
      <c r="AU990" s="37"/>
      <c r="AV990" s="37"/>
      <c r="AW990" s="37"/>
      <c r="AX990" s="37"/>
      <c r="AY990" s="37"/>
      <c r="AZ990" s="37"/>
      <c r="BA990" s="37"/>
      <c r="BB990" s="37"/>
      <c r="BC990" s="37"/>
      <c r="BD990" s="37"/>
      <c r="BE990" s="37"/>
      <c r="BF990" s="37"/>
      <c r="BG990" s="37"/>
      <c r="BH990" s="37"/>
      <c r="BI990" s="37"/>
      <c r="BJ990" s="37"/>
      <c r="BK990" s="37"/>
      <c r="BL990" s="37"/>
      <c r="BM990" s="37"/>
      <c r="BN990" s="37"/>
      <c r="BO990" s="37"/>
      <c r="BP990" s="37"/>
      <c r="BQ990" s="37"/>
      <c r="BR990" s="37"/>
      <c r="BS990" s="37"/>
      <c r="BT990" s="37"/>
      <c r="BU990" s="37"/>
      <c r="BV990" s="37"/>
      <c r="BW990" s="37"/>
      <c r="BX990" s="37"/>
      <c r="BY990" s="37"/>
      <c r="BZ990" s="37"/>
      <c r="CA990" s="37"/>
      <c r="CB990" s="37"/>
      <c r="CC990" s="37"/>
      <c r="CD990" s="37"/>
      <c r="CE990" s="37"/>
      <c r="CF990" s="37"/>
      <c r="CG990" s="37"/>
      <c r="CH990" s="37"/>
      <c r="CI990" s="37"/>
      <c r="CJ990" s="37"/>
      <c r="CK990" s="37"/>
      <c r="CL990" s="37"/>
      <c r="CM990" s="37"/>
      <c r="CN990" s="37"/>
      <c r="CO990" s="37"/>
      <c r="CP990" s="37"/>
      <c r="CQ990" s="37"/>
      <c r="CR990" s="37"/>
      <c r="CS990" s="37"/>
      <c r="CT990" s="37"/>
      <c r="CU990" s="37"/>
      <c r="CV990" s="37"/>
      <c r="CW990" s="37"/>
      <c r="CX990" s="37"/>
      <c r="CY990" s="37"/>
      <c r="CZ990" s="37"/>
      <c r="DA990" s="37"/>
      <c r="DB990" s="37"/>
    </row>
    <row r="991" spans="23:106" ht="12.75" customHeight="1" x14ac:dyDescent="0.25"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  <c r="AR991" s="37"/>
      <c r="AS991" s="37"/>
      <c r="AT991" s="37"/>
      <c r="AU991" s="37"/>
      <c r="AV991" s="37"/>
      <c r="AW991" s="37"/>
      <c r="AX991" s="37"/>
      <c r="AY991" s="37"/>
      <c r="AZ991" s="37"/>
      <c r="BA991" s="37"/>
      <c r="BB991" s="37"/>
      <c r="BC991" s="37"/>
      <c r="BD991" s="37"/>
      <c r="BE991" s="37"/>
      <c r="BF991" s="37"/>
      <c r="BG991" s="37"/>
      <c r="BH991" s="37"/>
      <c r="BI991" s="37"/>
      <c r="BJ991" s="37"/>
      <c r="BK991" s="37"/>
      <c r="BL991" s="37"/>
      <c r="BM991" s="37"/>
      <c r="BN991" s="37"/>
      <c r="BO991" s="37"/>
      <c r="BP991" s="37"/>
      <c r="BQ991" s="37"/>
      <c r="BR991" s="37"/>
      <c r="BS991" s="37"/>
      <c r="BT991" s="37"/>
      <c r="BU991" s="37"/>
      <c r="BV991" s="37"/>
      <c r="BW991" s="37"/>
      <c r="BX991" s="37"/>
      <c r="BY991" s="37"/>
      <c r="BZ991" s="37"/>
      <c r="CA991" s="37"/>
      <c r="CB991" s="37"/>
      <c r="CC991" s="37"/>
      <c r="CD991" s="37"/>
      <c r="CE991" s="37"/>
      <c r="CF991" s="37"/>
      <c r="CG991" s="37"/>
      <c r="CH991" s="37"/>
      <c r="CI991" s="37"/>
      <c r="CJ991" s="37"/>
      <c r="CK991" s="37"/>
      <c r="CL991" s="37"/>
      <c r="CM991" s="37"/>
      <c r="CN991" s="37"/>
      <c r="CO991" s="37"/>
      <c r="CP991" s="37"/>
      <c r="CQ991" s="37"/>
      <c r="CR991" s="37"/>
      <c r="CS991" s="37"/>
      <c r="CT991" s="37"/>
      <c r="CU991" s="37"/>
      <c r="CV991" s="37"/>
      <c r="CW991" s="37"/>
      <c r="CX991" s="37"/>
      <c r="CY991" s="37"/>
      <c r="CZ991" s="37"/>
      <c r="DA991" s="37"/>
      <c r="DB991" s="37"/>
    </row>
    <row r="992" spans="23:106" ht="12.75" customHeight="1" x14ac:dyDescent="0.25"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  <c r="AQ992" s="37"/>
      <c r="AR992" s="37"/>
      <c r="AS992" s="37"/>
      <c r="AT992" s="37"/>
      <c r="AU992" s="37"/>
      <c r="AV992" s="37"/>
      <c r="AW992" s="37"/>
      <c r="AX992" s="37"/>
      <c r="AY992" s="37"/>
      <c r="AZ992" s="37"/>
      <c r="BA992" s="37"/>
      <c r="BB992" s="37"/>
      <c r="BC992" s="37"/>
      <c r="BD992" s="37"/>
      <c r="BE992" s="37"/>
      <c r="BF992" s="37"/>
      <c r="BG992" s="37"/>
      <c r="BH992" s="37"/>
      <c r="BI992" s="37"/>
      <c r="BJ992" s="37"/>
      <c r="BK992" s="37"/>
      <c r="BL992" s="37"/>
      <c r="BM992" s="37"/>
      <c r="BN992" s="37"/>
      <c r="BO992" s="37"/>
      <c r="BP992" s="37"/>
      <c r="BQ992" s="37"/>
      <c r="BR992" s="37"/>
      <c r="BS992" s="37"/>
      <c r="BT992" s="37"/>
      <c r="BU992" s="37"/>
      <c r="BV992" s="37"/>
      <c r="BW992" s="37"/>
      <c r="BX992" s="37"/>
      <c r="BY992" s="37"/>
      <c r="BZ992" s="37"/>
      <c r="CA992" s="37"/>
      <c r="CB992" s="37"/>
      <c r="CC992" s="37"/>
      <c r="CD992" s="37"/>
      <c r="CE992" s="37"/>
      <c r="CF992" s="37"/>
      <c r="CG992" s="37"/>
      <c r="CH992" s="37"/>
      <c r="CI992" s="37"/>
      <c r="CJ992" s="37"/>
      <c r="CK992" s="37"/>
      <c r="CL992" s="37"/>
      <c r="CM992" s="37"/>
      <c r="CN992" s="37"/>
      <c r="CO992" s="37"/>
      <c r="CP992" s="37"/>
      <c r="CQ992" s="37"/>
      <c r="CR992" s="37"/>
      <c r="CS992" s="37"/>
      <c r="CT992" s="37"/>
      <c r="CU992" s="37"/>
      <c r="CV992" s="37"/>
      <c r="CW992" s="37"/>
      <c r="CX992" s="37"/>
      <c r="CY992" s="37"/>
      <c r="CZ992" s="37"/>
      <c r="DA992" s="37"/>
      <c r="DB992" s="37"/>
    </row>
    <row r="993" spans="23:106" ht="12.75" customHeight="1" x14ac:dyDescent="0.25"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  <c r="AQ993" s="37"/>
      <c r="AR993" s="37"/>
      <c r="AS993" s="37"/>
      <c r="AT993" s="37"/>
      <c r="AU993" s="37"/>
      <c r="AV993" s="37"/>
      <c r="AW993" s="37"/>
      <c r="AX993" s="37"/>
      <c r="AY993" s="37"/>
      <c r="AZ993" s="37"/>
      <c r="BA993" s="37"/>
      <c r="BB993" s="37"/>
      <c r="BC993" s="37"/>
      <c r="BD993" s="37"/>
      <c r="BE993" s="37"/>
      <c r="BF993" s="37"/>
      <c r="BG993" s="37"/>
      <c r="BH993" s="37"/>
      <c r="BI993" s="37"/>
      <c r="BJ993" s="37"/>
      <c r="BK993" s="37"/>
      <c r="BL993" s="37"/>
      <c r="BM993" s="37"/>
      <c r="BN993" s="37"/>
      <c r="BO993" s="37"/>
      <c r="BP993" s="37"/>
      <c r="BQ993" s="37"/>
      <c r="BR993" s="37"/>
      <c r="BS993" s="37"/>
      <c r="BT993" s="37"/>
      <c r="BU993" s="37"/>
      <c r="BV993" s="37"/>
      <c r="BW993" s="37"/>
      <c r="BX993" s="37"/>
      <c r="BY993" s="37"/>
      <c r="BZ993" s="37"/>
      <c r="CA993" s="37"/>
      <c r="CB993" s="37"/>
      <c r="CC993" s="37"/>
      <c r="CD993" s="37"/>
      <c r="CE993" s="37"/>
      <c r="CF993" s="37"/>
      <c r="CG993" s="37"/>
      <c r="CH993" s="37"/>
      <c r="CI993" s="37"/>
      <c r="CJ993" s="37"/>
      <c r="CK993" s="37"/>
      <c r="CL993" s="37"/>
      <c r="CM993" s="37"/>
      <c r="CN993" s="37"/>
      <c r="CO993" s="37"/>
      <c r="CP993" s="37"/>
      <c r="CQ993" s="37"/>
      <c r="CR993" s="37"/>
      <c r="CS993" s="37"/>
      <c r="CT993" s="37"/>
      <c r="CU993" s="37"/>
      <c r="CV993" s="37"/>
      <c r="CW993" s="37"/>
      <c r="CX993" s="37"/>
      <c r="CY993" s="37"/>
      <c r="CZ993" s="37"/>
      <c r="DA993" s="37"/>
      <c r="DB993" s="37"/>
    </row>
    <row r="994" spans="23:106" ht="12.75" customHeight="1" x14ac:dyDescent="0.25"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7"/>
      <c r="AQ994" s="37"/>
      <c r="AR994" s="37"/>
      <c r="AS994" s="37"/>
      <c r="AT994" s="37"/>
      <c r="AU994" s="37"/>
      <c r="AV994" s="37"/>
      <c r="AW994" s="37"/>
      <c r="AX994" s="37"/>
      <c r="AY994" s="37"/>
      <c r="AZ994" s="37"/>
      <c r="BA994" s="37"/>
      <c r="BB994" s="37"/>
      <c r="BC994" s="37"/>
      <c r="BD994" s="37"/>
      <c r="BE994" s="37"/>
      <c r="BF994" s="37"/>
      <c r="BG994" s="37"/>
      <c r="BH994" s="37"/>
      <c r="BI994" s="37"/>
      <c r="BJ994" s="37"/>
      <c r="BK994" s="37"/>
      <c r="BL994" s="37"/>
      <c r="BM994" s="37"/>
      <c r="BN994" s="37"/>
      <c r="BO994" s="37"/>
      <c r="BP994" s="37"/>
      <c r="BQ994" s="37"/>
      <c r="BR994" s="37"/>
      <c r="BS994" s="37"/>
      <c r="BT994" s="37"/>
      <c r="BU994" s="37"/>
      <c r="BV994" s="37"/>
      <c r="BW994" s="37"/>
      <c r="BX994" s="37"/>
      <c r="BY994" s="37"/>
      <c r="BZ994" s="37"/>
      <c r="CA994" s="37"/>
      <c r="CB994" s="37"/>
      <c r="CC994" s="37"/>
      <c r="CD994" s="37"/>
      <c r="CE994" s="37"/>
      <c r="CF994" s="37"/>
      <c r="CG994" s="37"/>
      <c r="CH994" s="37"/>
      <c r="CI994" s="37"/>
      <c r="CJ994" s="37"/>
      <c r="CK994" s="37"/>
      <c r="CL994" s="37"/>
      <c r="CM994" s="37"/>
      <c r="CN994" s="37"/>
      <c r="CO994" s="37"/>
      <c r="CP994" s="37"/>
      <c r="CQ994" s="37"/>
      <c r="CR994" s="37"/>
      <c r="CS994" s="37"/>
      <c r="CT994" s="37"/>
      <c r="CU994" s="37"/>
      <c r="CV994" s="37"/>
      <c r="CW994" s="37"/>
      <c r="CX994" s="37"/>
      <c r="CY994" s="37"/>
      <c r="CZ994" s="37"/>
      <c r="DA994" s="37"/>
      <c r="DB994" s="37"/>
    </row>
    <row r="995" spans="23:106" ht="12.75" customHeight="1" x14ac:dyDescent="0.25"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  <c r="AQ995" s="37"/>
      <c r="AR995" s="37"/>
      <c r="AS995" s="37"/>
      <c r="AT995" s="37"/>
      <c r="AU995" s="37"/>
      <c r="AV995" s="37"/>
      <c r="AW995" s="37"/>
      <c r="AX995" s="37"/>
      <c r="AY995" s="37"/>
      <c r="AZ995" s="37"/>
      <c r="BA995" s="37"/>
      <c r="BB995" s="37"/>
      <c r="BC995" s="37"/>
      <c r="BD995" s="37"/>
      <c r="BE995" s="37"/>
      <c r="BF995" s="37"/>
      <c r="BG995" s="37"/>
      <c r="BH995" s="37"/>
      <c r="BI995" s="37"/>
      <c r="BJ995" s="37"/>
      <c r="BK995" s="37"/>
      <c r="BL995" s="37"/>
      <c r="BM995" s="37"/>
      <c r="BN995" s="37"/>
      <c r="BO995" s="37"/>
      <c r="BP995" s="37"/>
      <c r="BQ995" s="37"/>
      <c r="BR995" s="37"/>
      <c r="BS995" s="37"/>
      <c r="BT995" s="37"/>
      <c r="BU995" s="37"/>
      <c r="BV995" s="37"/>
      <c r="BW995" s="37"/>
      <c r="BX995" s="37"/>
      <c r="BY995" s="37"/>
      <c r="BZ995" s="37"/>
      <c r="CA995" s="37"/>
      <c r="CB995" s="37"/>
      <c r="CC995" s="37"/>
      <c r="CD995" s="37"/>
      <c r="CE995" s="37"/>
      <c r="CF995" s="37"/>
      <c r="CG995" s="37"/>
      <c r="CH995" s="37"/>
      <c r="CI995" s="37"/>
      <c r="CJ995" s="37"/>
      <c r="CK995" s="37"/>
      <c r="CL995" s="37"/>
      <c r="CM995" s="37"/>
      <c r="CN995" s="37"/>
      <c r="CO995" s="37"/>
      <c r="CP995" s="37"/>
      <c r="CQ995" s="37"/>
      <c r="CR995" s="37"/>
      <c r="CS995" s="37"/>
      <c r="CT995" s="37"/>
      <c r="CU995" s="37"/>
      <c r="CV995" s="37"/>
      <c r="CW995" s="37"/>
      <c r="CX995" s="37"/>
      <c r="CY995" s="37"/>
      <c r="CZ995" s="37"/>
      <c r="DA995" s="37"/>
      <c r="DB995" s="37"/>
    </row>
    <row r="996" spans="23:106" ht="12.75" customHeight="1" x14ac:dyDescent="0.25"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  <c r="AQ996" s="37"/>
      <c r="AR996" s="37"/>
      <c r="AS996" s="37"/>
      <c r="AT996" s="37"/>
      <c r="AU996" s="37"/>
      <c r="AV996" s="37"/>
      <c r="AW996" s="37"/>
      <c r="AX996" s="37"/>
      <c r="AY996" s="37"/>
      <c r="AZ996" s="37"/>
      <c r="BA996" s="37"/>
      <c r="BB996" s="37"/>
      <c r="BC996" s="37"/>
      <c r="BD996" s="37"/>
      <c r="BE996" s="37"/>
      <c r="BF996" s="37"/>
      <c r="BG996" s="37"/>
      <c r="BH996" s="37"/>
      <c r="BI996" s="37"/>
      <c r="BJ996" s="37"/>
      <c r="BK996" s="37"/>
      <c r="BL996" s="37"/>
      <c r="BM996" s="37"/>
      <c r="BN996" s="37"/>
      <c r="BO996" s="37"/>
      <c r="BP996" s="37"/>
      <c r="BQ996" s="37"/>
      <c r="BR996" s="37"/>
      <c r="BS996" s="37"/>
      <c r="BT996" s="37"/>
      <c r="BU996" s="37"/>
      <c r="BV996" s="37"/>
      <c r="BW996" s="37"/>
      <c r="BX996" s="37"/>
      <c r="BY996" s="37"/>
      <c r="BZ996" s="37"/>
      <c r="CA996" s="37"/>
      <c r="CB996" s="37"/>
      <c r="CC996" s="37"/>
      <c r="CD996" s="37"/>
      <c r="CE996" s="37"/>
      <c r="CF996" s="37"/>
      <c r="CG996" s="37"/>
      <c r="CH996" s="37"/>
      <c r="CI996" s="37"/>
      <c r="CJ996" s="37"/>
      <c r="CK996" s="37"/>
      <c r="CL996" s="37"/>
      <c r="CM996" s="37"/>
      <c r="CN996" s="37"/>
      <c r="CO996" s="37"/>
      <c r="CP996" s="37"/>
      <c r="CQ996" s="37"/>
      <c r="CR996" s="37"/>
      <c r="CS996" s="37"/>
      <c r="CT996" s="37"/>
      <c r="CU996" s="37"/>
      <c r="CV996" s="37"/>
      <c r="CW996" s="37"/>
      <c r="CX996" s="37"/>
      <c r="CY996" s="37"/>
      <c r="CZ996" s="37"/>
      <c r="DA996" s="37"/>
      <c r="DB996" s="37"/>
    </row>
    <row r="997" spans="23:106" ht="12.75" customHeight="1" x14ac:dyDescent="0.25"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  <c r="AQ997" s="37"/>
      <c r="AR997" s="37"/>
      <c r="AS997" s="37"/>
      <c r="AT997" s="37"/>
      <c r="AU997" s="37"/>
      <c r="AV997" s="37"/>
      <c r="AW997" s="37"/>
      <c r="AX997" s="37"/>
      <c r="AY997" s="37"/>
      <c r="AZ997" s="37"/>
      <c r="BA997" s="37"/>
      <c r="BB997" s="37"/>
      <c r="BC997" s="37"/>
      <c r="BD997" s="37"/>
      <c r="BE997" s="37"/>
      <c r="BF997" s="37"/>
      <c r="BG997" s="37"/>
      <c r="BH997" s="37"/>
      <c r="BI997" s="37"/>
      <c r="BJ997" s="37"/>
      <c r="BK997" s="37"/>
      <c r="BL997" s="37"/>
      <c r="BM997" s="37"/>
      <c r="BN997" s="37"/>
      <c r="BO997" s="37"/>
      <c r="BP997" s="37"/>
      <c r="BQ997" s="37"/>
      <c r="BR997" s="37"/>
      <c r="BS997" s="37"/>
      <c r="BT997" s="37"/>
      <c r="BU997" s="37"/>
      <c r="BV997" s="37"/>
      <c r="BW997" s="37"/>
      <c r="BX997" s="37"/>
      <c r="BY997" s="37"/>
      <c r="BZ997" s="37"/>
      <c r="CA997" s="37"/>
      <c r="CB997" s="37"/>
      <c r="CC997" s="37"/>
      <c r="CD997" s="37"/>
      <c r="CE997" s="37"/>
      <c r="CF997" s="37"/>
      <c r="CG997" s="37"/>
      <c r="CH997" s="37"/>
      <c r="CI997" s="37"/>
      <c r="CJ997" s="37"/>
      <c r="CK997" s="37"/>
      <c r="CL997" s="37"/>
      <c r="CM997" s="37"/>
      <c r="CN997" s="37"/>
      <c r="CO997" s="37"/>
      <c r="CP997" s="37"/>
      <c r="CQ997" s="37"/>
      <c r="CR997" s="37"/>
      <c r="CS997" s="37"/>
      <c r="CT997" s="37"/>
      <c r="CU997" s="37"/>
      <c r="CV997" s="37"/>
      <c r="CW997" s="37"/>
      <c r="CX997" s="37"/>
      <c r="CY997" s="37"/>
      <c r="CZ997" s="37"/>
      <c r="DA997" s="37"/>
      <c r="DB997" s="37"/>
    </row>
    <row r="998" spans="23:106" ht="12.75" customHeight="1" x14ac:dyDescent="0.25"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  <c r="AQ998" s="37"/>
      <c r="AR998" s="37"/>
      <c r="AS998" s="37"/>
      <c r="AT998" s="37"/>
      <c r="AU998" s="37"/>
      <c r="AV998" s="37"/>
      <c r="AW998" s="37"/>
      <c r="AX998" s="37"/>
      <c r="AY998" s="37"/>
      <c r="AZ998" s="37"/>
      <c r="BA998" s="37"/>
      <c r="BB998" s="37"/>
      <c r="BC998" s="37"/>
      <c r="BD998" s="37"/>
      <c r="BE998" s="37"/>
      <c r="BF998" s="37"/>
      <c r="BG998" s="37"/>
      <c r="BH998" s="37"/>
      <c r="BI998" s="37"/>
      <c r="BJ998" s="37"/>
      <c r="BK998" s="37"/>
      <c r="BL998" s="37"/>
      <c r="BM998" s="37"/>
      <c r="BN998" s="37"/>
      <c r="BO998" s="37"/>
      <c r="BP998" s="37"/>
      <c r="BQ998" s="37"/>
      <c r="BR998" s="37"/>
      <c r="BS998" s="37"/>
      <c r="BT998" s="37"/>
      <c r="BU998" s="37"/>
      <c r="BV998" s="37"/>
      <c r="BW998" s="37"/>
      <c r="BX998" s="37"/>
      <c r="BY998" s="37"/>
      <c r="BZ998" s="37"/>
      <c r="CA998" s="37"/>
      <c r="CB998" s="37"/>
      <c r="CC998" s="37"/>
      <c r="CD998" s="37"/>
      <c r="CE998" s="37"/>
      <c r="CF998" s="37"/>
      <c r="CG998" s="37"/>
      <c r="CH998" s="37"/>
      <c r="CI998" s="37"/>
      <c r="CJ998" s="37"/>
      <c r="CK998" s="37"/>
      <c r="CL998" s="37"/>
      <c r="CM998" s="37"/>
      <c r="CN998" s="37"/>
      <c r="CO998" s="37"/>
      <c r="CP998" s="37"/>
      <c r="CQ998" s="37"/>
      <c r="CR998" s="37"/>
      <c r="CS998" s="37"/>
      <c r="CT998" s="37"/>
      <c r="CU998" s="37"/>
      <c r="CV998" s="37"/>
      <c r="CW998" s="37"/>
      <c r="CX998" s="37"/>
      <c r="CY998" s="37"/>
      <c r="CZ998" s="37"/>
      <c r="DA998" s="37"/>
      <c r="DB998" s="37"/>
    </row>
    <row r="999" spans="23:106" ht="12.75" customHeight="1" x14ac:dyDescent="0.25"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  <c r="AN999" s="37"/>
      <c r="AO999" s="37"/>
      <c r="AP999" s="37"/>
      <c r="AQ999" s="37"/>
      <c r="AR999" s="37"/>
      <c r="AS999" s="37"/>
      <c r="AT999" s="37"/>
      <c r="AU999" s="37"/>
      <c r="AV999" s="37"/>
      <c r="AW999" s="37"/>
      <c r="AX999" s="37"/>
      <c r="AY999" s="37"/>
      <c r="AZ999" s="37"/>
      <c r="BA999" s="37"/>
      <c r="BB999" s="37"/>
      <c r="BC999" s="37"/>
      <c r="BD999" s="37"/>
      <c r="BE999" s="37"/>
      <c r="BF999" s="37"/>
      <c r="BG999" s="37"/>
      <c r="BH999" s="37"/>
      <c r="BI999" s="37"/>
      <c r="BJ999" s="37"/>
      <c r="BK999" s="37"/>
      <c r="BL999" s="37"/>
      <c r="BM999" s="37"/>
      <c r="BN999" s="37"/>
      <c r="BO999" s="37"/>
      <c r="BP999" s="37"/>
      <c r="BQ999" s="37"/>
      <c r="BR999" s="37"/>
      <c r="BS999" s="37"/>
      <c r="BT999" s="37"/>
      <c r="BU999" s="37"/>
      <c r="BV999" s="37"/>
      <c r="BW999" s="37"/>
      <c r="BX999" s="37"/>
      <c r="BY999" s="37"/>
      <c r="BZ999" s="37"/>
      <c r="CA999" s="37"/>
      <c r="CB999" s="37"/>
      <c r="CC999" s="37"/>
      <c r="CD999" s="37"/>
      <c r="CE999" s="37"/>
      <c r="CF999" s="37"/>
      <c r="CG999" s="37"/>
      <c r="CH999" s="37"/>
      <c r="CI999" s="37"/>
      <c r="CJ999" s="37"/>
      <c r="CK999" s="37"/>
      <c r="CL999" s="37"/>
      <c r="CM999" s="37"/>
      <c r="CN999" s="37"/>
      <c r="CO999" s="37"/>
      <c r="CP999" s="37"/>
      <c r="CQ999" s="37"/>
      <c r="CR999" s="37"/>
      <c r="CS999" s="37"/>
      <c r="CT999" s="37"/>
      <c r="CU999" s="37"/>
      <c r="CV999" s="37"/>
      <c r="CW999" s="37"/>
      <c r="CX999" s="37"/>
      <c r="CY999" s="37"/>
      <c r="CZ999" s="37"/>
      <c r="DA999" s="37"/>
      <c r="DB999" s="37"/>
    </row>
    <row r="1000" spans="23:106" ht="12.75" customHeight="1" x14ac:dyDescent="0.25"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7"/>
      <c r="AQ1000" s="37"/>
      <c r="AR1000" s="37"/>
      <c r="AS1000" s="37"/>
      <c r="AT1000" s="37"/>
      <c r="AU1000" s="37"/>
      <c r="AV1000" s="37"/>
      <c r="AW1000" s="37"/>
      <c r="AX1000" s="37"/>
      <c r="AY1000" s="37"/>
      <c r="AZ1000" s="37"/>
      <c r="BA1000" s="37"/>
      <c r="BB1000" s="37"/>
      <c r="BC1000" s="37"/>
      <c r="BD1000" s="37"/>
      <c r="BE1000" s="37"/>
      <c r="BF1000" s="37"/>
      <c r="BG1000" s="37"/>
      <c r="BH1000" s="37"/>
      <c r="BI1000" s="37"/>
      <c r="BJ1000" s="37"/>
      <c r="BK1000" s="37"/>
      <c r="BL1000" s="37"/>
      <c r="BM1000" s="37"/>
      <c r="BN1000" s="37"/>
      <c r="BO1000" s="37"/>
      <c r="BP1000" s="37"/>
      <c r="BQ1000" s="37"/>
      <c r="BR1000" s="37"/>
      <c r="BS1000" s="37"/>
      <c r="BT1000" s="37"/>
      <c r="BU1000" s="37"/>
      <c r="BV1000" s="37"/>
      <c r="BW1000" s="37"/>
      <c r="BX1000" s="37"/>
      <c r="BY1000" s="37"/>
      <c r="BZ1000" s="37"/>
      <c r="CA1000" s="37"/>
      <c r="CB1000" s="37"/>
      <c r="CC1000" s="37"/>
      <c r="CD1000" s="37"/>
      <c r="CE1000" s="37"/>
      <c r="CF1000" s="37"/>
      <c r="CG1000" s="37"/>
      <c r="CH1000" s="37"/>
      <c r="CI1000" s="37"/>
      <c r="CJ1000" s="37"/>
      <c r="CK1000" s="37"/>
      <c r="CL1000" s="37"/>
      <c r="CM1000" s="37"/>
      <c r="CN1000" s="37"/>
      <c r="CO1000" s="37"/>
      <c r="CP1000" s="37"/>
      <c r="CQ1000" s="37"/>
      <c r="CR1000" s="37"/>
      <c r="CS1000" s="37"/>
      <c r="CT1000" s="37"/>
      <c r="CU1000" s="37"/>
      <c r="CV1000" s="37"/>
      <c r="CW1000" s="37"/>
      <c r="CX1000" s="37"/>
      <c r="CY1000" s="37"/>
      <c r="CZ1000" s="37"/>
      <c r="DA1000" s="37"/>
      <c r="DB1000" s="37"/>
    </row>
  </sheetData>
  <mergeCells count="49">
    <mergeCell ref="A1:E1"/>
    <mergeCell ref="BD41:BF41"/>
    <mergeCell ref="BO45:BO47"/>
    <mergeCell ref="AI26:AK26"/>
    <mergeCell ref="AI27:AK27"/>
    <mergeCell ref="AI33:AL33"/>
    <mergeCell ref="AP33:AR33"/>
    <mergeCell ref="AU33:AW33"/>
    <mergeCell ref="AJ44:AL44"/>
    <mergeCell ref="W1:Z1"/>
    <mergeCell ref="AB1:AF1"/>
    <mergeCell ref="AH1:AL1"/>
    <mergeCell ref="AM26:AM28"/>
    <mergeCell ref="AC23:AE23"/>
    <mergeCell ref="AC24:AE24"/>
    <mergeCell ref="X40:Z40"/>
    <mergeCell ref="CX2:CX3"/>
    <mergeCell ref="CV2:CV3"/>
    <mergeCell ref="AI25:AK25"/>
    <mergeCell ref="BO2:BO4"/>
    <mergeCell ref="BP2:BQ2"/>
    <mergeCell ref="BR2:BS2"/>
    <mergeCell ref="AC25:AE25"/>
    <mergeCell ref="BV2:BV4"/>
    <mergeCell ref="CN1:CS1"/>
    <mergeCell ref="CN2:CN3"/>
    <mergeCell ref="CO2:CO3"/>
    <mergeCell ref="CP2:CP3"/>
    <mergeCell ref="CQ2:CQ3"/>
    <mergeCell ref="CR2:CR3"/>
    <mergeCell ref="CS2:CS3"/>
    <mergeCell ref="BP3:BP4"/>
    <mergeCell ref="BQ3:BQ4"/>
    <mergeCell ref="G1:K1"/>
    <mergeCell ref="M1:P1"/>
    <mergeCell ref="BW2:BX2"/>
    <mergeCell ref="BY2:BZ2"/>
    <mergeCell ref="CW2:CW3"/>
    <mergeCell ref="AO1:AR1"/>
    <mergeCell ref="AT1:AW1"/>
    <mergeCell ref="BC1:BF1"/>
    <mergeCell ref="CD1:CG1"/>
    <mergeCell ref="BR3:BR4"/>
    <mergeCell ref="BS3:BS4"/>
    <mergeCell ref="BW3:BW4"/>
    <mergeCell ref="BX3:BX4"/>
    <mergeCell ref="BY3:BY4"/>
    <mergeCell ref="BZ3:BZ4"/>
    <mergeCell ref="CI1:CL1"/>
  </mergeCells>
  <pageMargins left="0.7" right="0.7" top="0.75" bottom="0.75" header="0" footer="0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U1058"/>
  <sheetViews>
    <sheetView topLeftCell="W1" workbookViewId="0">
      <selection activeCell="E192" sqref="E192"/>
    </sheetView>
  </sheetViews>
  <sheetFormatPr baseColWidth="10" defaultColWidth="14.42578125" defaultRowHeight="15" customHeight="1" x14ac:dyDescent="0.25"/>
  <cols>
    <col min="1" max="1" width="15.85546875" customWidth="1"/>
    <col min="2" max="2" width="7.42578125" customWidth="1"/>
    <col min="3" max="3" width="7" customWidth="1"/>
    <col min="4" max="4" width="8.140625" customWidth="1"/>
    <col min="5" max="5" width="9" customWidth="1"/>
    <col min="6" max="6" width="7.140625" customWidth="1"/>
    <col min="7" max="7" width="7.5703125" customWidth="1"/>
    <col min="8" max="8" width="5.5703125" customWidth="1"/>
    <col min="9" max="9" width="7" customWidth="1"/>
    <col min="10" max="10" width="6.5703125" customWidth="1"/>
    <col min="11" max="11" width="8.42578125" customWidth="1"/>
    <col min="12" max="12" width="6.5703125" customWidth="1"/>
    <col min="13" max="13" width="8.7109375" customWidth="1"/>
    <col min="14" max="14" width="6.5703125" customWidth="1"/>
    <col min="15" max="15" width="7" customWidth="1"/>
    <col min="16" max="16" width="6.5703125" customWidth="1"/>
    <col min="17" max="17" width="7" customWidth="1"/>
    <col min="18" max="18" width="6.5703125" customWidth="1"/>
    <col min="19" max="19" width="7.5703125" customWidth="1"/>
    <col min="20" max="20" width="6.5703125" customWidth="1"/>
    <col min="21" max="21" width="8.42578125" customWidth="1"/>
    <col min="22" max="22" width="6.5703125" customWidth="1"/>
    <col min="23" max="23" width="8" customWidth="1"/>
    <col min="24" max="24" width="6.5703125" customWidth="1"/>
    <col min="25" max="25" width="7.28515625" customWidth="1"/>
    <col min="26" max="26" width="6.5703125" customWidth="1"/>
    <col min="27" max="27" width="8" customWidth="1"/>
    <col min="28" max="28" width="7.140625" customWidth="1"/>
    <col min="29" max="29" width="6.7109375" customWidth="1"/>
    <col min="30" max="30" width="7.140625" customWidth="1"/>
    <col min="31" max="31" width="8" customWidth="1"/>
    <col min="32" max="37" width="7.140625" customWidth="1"/>
    <col min="38" max="39" width="7.140625" bestFit="1" customWidth="1"/>
    <col min="40" max="45" width="7.140625" customWidth="1"/>
    <col min="46" max="47" width="10.7109375" customWidth="1"/>
  </cols>
  <sheetData>
    <row r="1" spans="1:47" x14ac:dyDescent="0.25">
      <c r="A1" s="1112" t="s">
        <v>2095</v>
      </c>
      <c r="B1" s="1113"/>
      <c r="C1" s="1113"/>
      <c r="D1" s="1113"/>
      <c r="E1" s="1113"/>
      <c r="F1" s="1113"/>
      <c r="G1" s="1113"/>
      <c r="H1" s="1113"/>
      <c r="I1" s="1113"/>
      <c r="J1" s="1113"/>
      <c r="K1" s="1113"/>
      <c r="L1" s="1113"/>
      <c r="M1" s="1113"/>
      <c r="N1" s="1113"/>
      <c r="O1" s="1113"/>
      <c r="P1" s="1113"/>
      <c r="Q1" s="1113"/>
      <c r="R1" s="1113"/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3"/>
      <c r="AE1" s="1113"/>
      <c r="AF1" s="1113"/>
      <c r="AG1" s="1113"/>
      <c r="AH1" s="1113"/>
      <c r="AI1" s="1113"/>
      <c r="AJ1" s="1113"/>
      <c r="AK1" s="1113"/>
      <c r="AL1" s="1114"/>
      <c r="AM1" s="1114"/>
      <c r="AN1" s="1114"/>
      <c r="AO1" s="1114"/>
      <c r="AP1" s="1114"/>
      <c r="AQ1" s="1114"/>
      <c r="AR1" s="1114"/>
      <c r="AS1" s="1114"/>
      <c r="AT1" s="1113"/>
      <c r="AU1" s="1115"/>
    </row>
    <row r="2" spans="1:47" x14ac:dyDescent="0.25">
      <c r="A2" s="42" t="s">
        <v>216</v>
      </c>
      <c r="B2" s="1111">
        <v>2003</v>
      </c>
      <c r="C2" s="1089"/>
      <c r="D2" s="1111">
        <v>2004</v>
      </c>
      <c r="E2" s="1089"/>
      <c r="F2" s="1111">
        <v>2005</v>
      </c>
      <c r="G2" s="1089"/>
      <c r="H2" s="1111">
        <v>2006</v>
      </c>
      <c r="I2" s="1089"/>
      <c r="J2" s="1111">
        <v>2007</v>
      </c>
      <c r="K2" s="1089"/>
      <c r="L2" s="1111">
        <v>2008</v>
      </c>
      <c r="M2" s="1089"/>
      <c r="N2" s="1111">
        <v>2009</v>
      </c>
      <c r="O2" s="1089"/>
      <c r="P2" s="1111">
        <v>2010</v>
      </c>
      <c r="Q2" s="1089"/>
      <c r="R2" s="1111">
        <v>2011</v>
      </c>
      <c r="S2" s="1089"/>
      <c r="T2" s="1111">
        <v>2012</v>
      </c>
      <c r="U2" s="1089"/>
      <c r="V2" s="1111">
        <v>2013</v>
      </c>
      <c r="W2" s="1089"/>
      <c r="X2" s="1111">
        <v>2014</v>
      </c>
      <c r="Y2" s="1089"/>
      <c r="Z2" s="1111">
        <v>2015</v>
      </c>
      <c r="AA2" s="1089"/>
      <c r="AB2" s="1111">
        <v>2016</v>
      </c>
      <c r="AC2" s="1089"/>
      <c r="AD2" s="1111">
        <v>2017</v>
      </c>
      <c r="AE2" s="1089"/>
      <c r="AF2" s="1111">
        <v>2018</v>
      </c>
      <c r="AG2" s="1089"/>
      <c r="AH2" s="1111">
        <v>2019</v>
      </c>
      <c r="AI2" s="1089"/>
      <c r="AJ2" s="1111">
        <v>2020</v>
      </c>
      <c r="AK2" s="1089"/>
      <c r="AL2" s="1111">
        <v>2021</v>
      </c>
      <c r="AM2" s="1089"/>
      <c r="AN2" s="1111">
        <v>2022</v>
      </c>
      <c r="AO2" s="1089"/>
      <c r="AP2" s="1111">
        <v>2023</v>
      </c>
      <c r="AQ2" s="1089"/>
      <c r="AR2" s="1111">
        <v>2024</v>
      </c>
      <c r="AS2" s="1089"/>
      <c r="AT2" s="40" t="s">
        <v>36</v>
      </c>
      <c r="AU2" s="40" t="s">
        <v>36</v>
      </c>
    </row>
    <row r="3" spans="1:47" x14ac:dyDescent="0.25">
      <c r="A3" s="42" t="s">
        <v>216</v>
      </c>
      <c r="B3" s="204" t="s">
        <v>101</v>
      </c>
      <c r="C3" s="204" t="s">
        <v>78</v>
      </c>
      <c r="D3" s="204" t="s">
        <v>101</v>
      </c>
      <c r="E3" s="204" t="s">
        <v>78</v>
      </c>
      <c r="F3" s="204" t="s">
        <v>101</v>
      </c>
      <c r="G3" s="204" t="s">
        <v>78</v>
      </c>
      <c r="H3" s="204" t="s">
        <v>101</v>
      </c>
      <c r="I3" s="204" t="s">
        <v>78</v>
      </c>
      <c r="J3" s="204" t="s">
        <v>101</v>
      </c>
      <c r="K3" s="204" t="s">
        <v>78</v>
      </c>
      <c r="L3" s="204" t="s">
        <v>101</v>
      </c>
      <c r="M3" s="204" t="s">
        <v>78</v>
      </c>
      <c r="N3" s="204" t="s">
        <v>101</v>
      </c>
      <c r="O3" s="204" t="s">
        <v>78</v>
      </c>
      <c r="P3" s="204" t="s">
        <v>101</v>
      </c>
      <c r="Q3" s="204" t="s">
        <v>78</v>
      </c>
      <c r="R3" s="204" t="s">
        <v>101</v>
      </c>
      <c r="S3" s="204" t="s">
        <v>78</v>
      </c>
      <c r="T3" s="204" t="s">
        <v>101</v>
      </c>
      <c r="U3" s="204" t="s">
        <v>78</v>
      </c>
      <c r="V3" s="204" t="s">
        <v>101</v>
      </c>
      <c r="W3" s="204" t="s">
        <v>78</v>
      </c>
      <c r="X3" s="204" t="s">
        <v>101</v>
      </c>
      <c r="Y3" s="204" t="s">
        <v>78</v>
      </c>
      <c r="Z3" s="204" t="s">
        <v>101</v>
      </c>
      <c r="AA3" s="204" t="s">
        <v>78</v>
      </c>
      <c r="AB3" s="204" t="s">
        <v>101</v>
      </c>
      <c r="AC3" s="204" t="s">
        <v>78</v>
      </c>
      <c r="AD3" s="204" t="s">
        <v>101</v>
      </c>
      <c r="AE3" s="204" t="s">
        <v>78</v>
      </c>
      <c r="AF3" s="204" t="s">
        <v>101</v>
      </c>
      <c r="AG3" s="204" t="s">
        <v>78</v>
      </c>
      <c r="AH3" s="204" t="s">
        <v>101</v>
      </c>
      <c r="AI3" s="204" t="s">
        <v>78</v>
      </c>
      <c r="AJ3" s="204" t="s">
        <v>101</v>
      </c>
      <c r="AK3" s="204" t="s">
        <v>78</v>
      </c>
      <c r="AL3" s="204" t="s">
        <v>101</v>
      </c>
      <c r="AM3" s="204" t="s">
        <v>78</v>
      </c>
      <c r="AN3" s="204" t="s">
        <v>101</v>
      </c>
      <c r="AO3" s="204" t="s">
        <v>78</v>
      </c>
      <c r="AP3" s="204" t="s">
        <v>101</v>
      </c>
      <c r="AQ3" s="204" t="s">
        <v>78</v>
      </c>
      <c r="AR3" s="204" t="s">
        <v>101</v>
      </c>
      <c r="AS3" s="204" t="s">
        <v>78</v>
      </c>
      <c r="AT3" s="204" t="s">
        <v>101</v>
      </c>
      <c r="AU3" s="204" t="s">
        <v>78</v>
      </c>
    </row>
    <row r="4" spans="1:47" x14ac:dyDescent="0.25">
      <c r="A4" s="33" t="s">
        <v>126</v>
      </c>
      <c r="B4" s="205">
        <f>141+44</f>
        <v>185</v>
      </c>
      <c r="C4" s="206">
        <f t="shared" ref="C4:C31" si="0">+B4/$B$191</f>
        <v>5.765035836709255E-2</v>
      </c>
      <c r="D4" s="205">
        <f>91+25+12+9+33+17+36+36+62+66</f>
        <v>387</v>
      </c>
      <c r="E4" s="206">
        <f t="shared" ref="E4:E31" si="1">+D4/$D$191</f>
        <v>6.7657342657342662E-2</v>
      </c>
      <c r="F4" s="205">
        <f>56+56+37+71+85+107+39+19+20+50</f>
        <v>540</v>
      </c>
      <c r="G4" s="206">
        <f t="shared" ref="G4:G31" si="2">+F4/$F$191</f>
        <v>8.0476900149031291E-2</v>
      </c>
      <c r="H4" s="205">
        <f>107+52+22+144+34+19+50+46+35+43+35</f>
        <v>587</v>
      </c>
      <c r="I4" s="206">
        <f t="shared" ref="I4:I31" si="3">+H4/$H$191</f>
        <v>6.9739812284661987E-2</v>
      </c>
      <c r="J4" s="205">
        <v>866</v>
      </c>
      <c r="K4" s="206">
        <f t="shared" ref="K4:K31" si="4">+J4/$J$191</f>
        <v>7.2785342074298195E-2</v>
      </c>
      <c r="L4" s="205">
        <f>97+19+184+109+133+20+271+145+225+97+38+26</f>
        <v>1364</v>
      </c>
      <c r="M4" s="206">
        <f t="shared" ref="M4:M19" si="5">+L4/$L$191</f>
        <v>6.7304845554130063E-2</v>
      </c>
      <c r="N4" s="205">
        <f>61+37+73+119+209+174+405+35+153+100+81+342</f>
        <v>1789</v>
      </c>
      <c r="O4" s="206">
        <f t="shared" ref="O4:O19" si="6">+N4/$N$191</f>
        <v>0.14712171052631579</v>
      </c>
      <c r="P4" s="205">
        <v>3096</v>
      </c>
      <c r="Q4" s="206">
        <f t="shared" ref="Q4:Q31" si="7">+P4/$P$191</f>
        <v>0.1527003699136868</v>
      </c>
      <c r="R4" s="205">
        <v>4271</v>
      </c>
      <c r="S4" s="206">
        <f t="shared" ref="S4:S31" si="8">+R4/$R$191</f>
        <v>0.1453116494284159</v>
      </c>
      <c r="T4" s="205">
        <v>4552</v>
      </c>
      <c r="U4" s="206">
        <f t="shared" ref="U4:U31" si="9">+T4/$T$191</f>
        <v>0.15757953404645689</v>
      </c>
      <c r="V4" s="207">
        <v>5059</v>
      </c>
      <c r="W4" s="206">
        <f t="shared" ref="W4:W31" si="10">+V4/$V$191</f>
        <v>0.17946080170273146</v>
      </c>
      <c r="X4" s="207">
        <v>6051</v>
      </c>
      <c r="Y4" s="206">
        <f t="shared" ref="Y4:Y31" si="11">+X4/$X$191</f>
        <v>0.19715877618845914</v>
      </c>
      <c r="Z4" s="207">
        <v>5339</v>
      </c>
      <c r="AA4" s="208">
        <f t="shared" ref="AA4:AA31" si="12">+Z4/$Z$191</f>
        <v>0.21739484506698156</v>
      </c>
      <c r="AB4" s="207">
        <v>4296</v>
      </c>
      <c r="AC4" s="208">
        <f t="shared" ref="AC4:AC31" si="13">+AB4/$AB$191</f>
        <v>0.20651860398038649</v>
      </c>
      <c r="AD4" s="207">
        <v>4180</v>
      </c>
      <c r="AE4" s="208">
        <f t="shared" ref="AE4:AE31" si="14">+AD4/$AD$191</f>
        <v>0.15008437758069729</v>
      </c>
      <c r="AF4" s="207">
        <v>5282</v>
      </c>
      <c r="AG4" s="208">
        <f t="shared" ref="AG4:AG31" si="15">+AF4/$AF$191</f>
        <v>0.14717191418222347</v>
      </c>
      <c r="AH4" s="207">
        <v>4071</v>
      </c>
      <c r="AI4" s="208">
        <f t="shared" ref="AI4:AI31" si="16">+AH4/$AH$191</f>
        <v>0.14315856102964447</v>
      </c>
      <c r="AJ4" s="207">
        <v>4751</v>
      </c>
      <c r="AK4" s="208">
        <f t="shared" ref="AK4:AK31" si="17">+AJ4/$AJ$191</f>
        <v>0.21595454545454545</v>
      </c>
      <c r="AL4" s="239">
        <v>4358</v>
      </c>
      <c r="AM4" s="232">
        <f>+AL4/$AL$191</f>
        <v>0.14658100972049376</v>
      </c>
      <c r="AN4" s="239">
        <v>4447</v>
      </c>
      <c r="AO4" s="232">
        <f>+AN4/$AN$191</f>
        <v>0.12439856775204207</v>
      </c>
      <c r="AP4" s="239">
        <v>4501</v>
      </c>
      <c r="AQ4" s="232">
        <f>+AP4/$AP$191</f>
        <v>0.14333481943825235</v>
      </c>
      <c r="AR4" s="239">
        <v>6038</v>
      </c>
      <c r="AS4" s="232">
        <f>+AR4/$AR$191</f>
        <v>0.16444250776186067</v>
      </c>
      <c r="AT4" s="209">
        <f>+B4+D4+F4+H4+J4+L4+N4+P4+R4+T4+V4+X4+Z4+AB4+AD4+AF4+AJ4+AL4+AN4+AP4+AR4</f>
        <v>71939</v>
      </c>
      <c r="AU4" s="210">
        <f>+AT4/$AT$191</f>
        <v>0.15289384420508548</v>
      </c>
    </row>
    <row r="5" spans="1:47" x14ac:dyDescent="0.25">
      <c r="A5" s="33" t="s">
        <v>122</v>
      </c>
      <c r="B5" s="205">
        <f>48+34+45+41+32+12+71+61+70+52</f>
        <v>466</v>
      </c>
      <c r="C5" s="206">
        <f t="shared" si="0"/>
        <v>0.14521657837332502</v>
      </c>
      <c r="D5" s="205">
        <f>46+32+58+51+50+65+21+32+67+64+25+82</f>
        <v>593</v>
      </c>
      <c r="E5" s="206">
        <f t="shared" si="1"/>
        <v>0.10367132867132867</v>
      </c>
      <c r="F5" s="205">
        <f>156+70+22+58+67+113+62+62+126</f>
        <v>736</v>
      </c>
      <c r="G5" s="206">
        <f t="shared" si="2"/>
        <v>0.10968703427719821</v>
      </c>
      <c r="H5" s="205">
        <f>68+74+65+55+62+65+51+83+70+91+111</f>
        <v>795</v>
      </c>
      <c r="I5" s="206">
        <f t="shared" si="3"/>
        <v>9.4451704882974927E-2</v>
      </c>
      <c r="J5" s="205">
        <v>1253</v>
      </c>
      <c r="K5" s="206">
        <f t="shared" si="4"/>
        <v>0.10531181711211969</v>
      </c>
      <c r="L5" s="205">
        <f>141+148+150+171+168+175+195+166+213+258+180+250</f>
        <v>2215</v>
      </c>
      <c r="M5" s="206">
        <f t="shared" si="5"/>
        <v>0.10929635843284319</v>
      </c>
      <c r="N5" s="205">
        <f>880+137+145+28+55+62+1+52+71</f>
        <v>1431</v>
      </c>
      <c r="O5" s="206">
        <f t="shared" si="6"/>
        <v>0.11768092105263157</v>
      </c>
      <c r="P5" s="205">
        <v>1986</v>
      </c>
      <c r="Q5" s="206">
        <f t="shared" si="7"/>
        <v>9.795314426633786E-2</v>
      </c>
      <c r="R5" s="205">
        <v>2781</v>
      </c>
      <c r="S5" s="206">
        <f t="shared" si="8"/>
        <v>9.4617583015786613E-2</v>
      </c>
      <c r="T5" s="205">
        <v>3885</v>
      </c>
      <c r="U5" s="206">
        <f t="shared" si="9"/>
        <v>0.13448956277910479</v>
      </c>
      <c r="V5" s="207">
        <v>4041</v>
      </c>
      <c r="W5" s="206">
        <f t="shared" si="10"/>
        <v>0.14334870521461512</v>
      </c>
      <c r="X5" s="207">
        <v>4242</v>
      </c>
      <c r="Y5" s="206">
        <f t="shared" si="11"/>
        <v>0.13821641523573686</v>
      </c>
      <c r="Z5" s="207">
        <v>3173</v>
      </c>
      <c r="AA5" s="208">
        <f t="shared" si="12"/>
        <v>0.12919907162343744</v>
      </c>
      <c r="AB5" s="207">
        <v>3079</v>
      </c>
      <c r="AC5" s="208">
        <f t="shared" si="13"/>
        <v>0.14801461397942506</v>
      </c>
      <c r="AD5" s="207">
        <v>3746</v>
      </c>
      <c r="AE5" s="208">
        <f t="shared" si="14"/>
        <v>0.13450145416681628</v>
      </c>
      <c r="AF5" s="207">
        <v>4695</v>
      </c>
      <c r="AG5" s="208">
        <f t="shared" si="15"/>
        <v>0.130816383393703</v>
      </c>
      <c r="AH5" s="207">
        <v>3391</v>
      </c>
      <c r="AI5" s="208">
        <f t="shared" si="16"/>
        <v>0.11924605267784928</v>
      </c>
      <c r="AJ5" s="207">
        <v>2057</v>
      </c>
      <c r="AK5" s="208">
        <f t="shared" si="17"/>
        <v>9.35E-2</v>
      </c>
      <c r="AL5" s="239">
        <v>3523</v>
      </c>
      <c r="AM5" s="232">
        <f t="shared" ref="AM5:AM68" si="18">+AL5/$AL$191</f>
        <v>0.1184958460865763</v>
      </c>
      <c r="AN5" s="239">
        <v>5356</v>
      </c>
      <c r="AO5" s="232">
        <f t="shared" ref="AO5:AO68" si="19">+AN5/$AN$191</f>
        <v>0.1498265637238447</v>
      </c>
      <c r="AP5" s="239">
        <v>4808</v>
      </c>
      <c r="AQ5" s="232">
        <f t="shared" ref="AQ5:AQ68" si="20">+AP5/$AP$191</f>
        <v>0.15311126679829309</v>
      </c>
      <c r="AR5" s="239">
        <v>5638</v>
      </c>
      <c r="AS5" s="232">
        <f t="shared" ref="AS5:AS68" si="21">+AR5/$AR$191</f>
        <v>0.153548668228117</v>
      </c>
      <c r="AT5" s="209">
        <f t="shared" ref="AT5:AT68" si="22">+B5+D5+F5+H5+J5+L5+N5+P5+R5+T5+V5+X5+Z5+AB5+AD5+AF5+AJ5+AL5+AN5+AP5+AR5</f>
        <v>60499</v>
      </c>
      <c r="AU5" s="210">
        <f t="shared" ref="AU5:AU68" si="23">+AT5/$AT$191</f>
        <v>0.12858011204719924</v>
      </c>
    </row>
    <row r="6" spans="1:47" x14ac:dyDescent="0.25">
      <c r="A6" s="233" t="s">
        <v>120</v>
      </c>
      <c r="B6" s="234">
        <f>48+77+65+90+95+97+68+27+60+133+181</f>
        <v>941</v>
      </c>
      <c r="C6" s="235">
        <f t="shared" si="0"/>
        <v>0.29323776877531943</v>
      </c>
      <c r="D6" s="234">
        <f>56+37+179+56+149+131+134+144+62+117+101+113</f>
        <v>1279</v>
      </c>
      <c r="E6" s="235">
        <f t="shared" si="1"/>
        <v>0.2236013986013986</v>
      </c>
      <c r="F6" s="234">
        <f>118+62+74+67+147+136+102+125+180+133+167+98</f>
        <v>1409</v>
      </c>
      <c r="G6" s="235">
        <f t="shared" si="2"/>
        <v>0.20998509687034278</v>
      </c>
      <c r="H6" s="234">
        <f>66+106+160+116+126+106+107+104+84+161+152+173</f>
        <v>1461</v>
      </c>
      <c r="I6" s="235">
        <f t="shared" si="3"/>
        <v>0.17357728406795769</v>
      </c>
      <c r="J6" s="234">
        <v>2204</v>
      </c>
      <c r="K6" s="235">
        <f t="shared" si="4"/>
        <v>0.18524121701126239</v>
      </c>
      <c r="L6" s="234">
        <f>122+245+204+230+281+241+523+367+516+334+93+196</f>
        <v>3352</v>
      </c>
      <c r="M6" s="235">
        <f t="shared" si="5"/>
        <v>0.16540017763742229</v>
      </c>
      <c r="N6" s="234">
        <f>519+87+55+74+64+80+216+177</f>
        <v>1272</v>
      </c>
      <c r="O6" s="235">
        <f t="shared" si="6"/>
        <v>0.10460526315789474</v>
      </c>
      <c r="P6" s="234">
        <v>3189</v>
      </c>
      <c r="Q6" s="235">
        <f t="shared" si="7"/>
        <v>0.15728729963008631</v>
      </c>
      <c r="R6" s="234">
        <v>3961</v>
      </c>
      <c r="S6" s="235">
        <f t="shared" si="8"/>
        <v>0.13476456178551988</v>
      </c>
      <c r="T6" s="234">
        <v>1995</v>
      </c>
      <c r="U6" s="235">
        <f t="shared" si="9"/>
        <v>6.9062207913594353E-2</v>
      </c>
      <c r="V6" s="237">
        <v>2449</v>
      </c>
      <c r="W6" s="235">
        <f t="shared" si="10"/>
        <v>8.6874778290173815E-2</v>
      </c>
      <c r="X6" s="237">
        <v>2442</v>
      </c>
      <c r="Y6" s="235">
        <f t="shared" si="11"/>
        <v>7.9567299859893775E-2</v>
      </c>
      <c r="Z6" s="237">
        <v>2389</v>
      </c>
      <c r="AA6" s="232">
        <f t="shared" si="12"/>
        <v>9.7275947717740952E-2</v>
      </c>
      <c r="AB6" s="237">
        <v>1306</v>
      </c>
      <c r="AC6" s="232">
        <f t="shared" si="13"/>
        <v>6.2782424766849337E-2</v>
      </c>
      <c r="AD6" s="237">
        <v>3898</v>
      </c>
      <c r="AE6" s="232">
        <f t="shared" si="14"/>
        <v>0.13995906789702345</v>
      </c>
      <c r="AF6" s="237">
        <v>5610</v>
      </c>
      <c r="AG6" s="232">
        <f t="shared" si="15"/>
        <v>0.15631095012538312</v>
      </c>
      <c r="AH6" s="237">
        <v>4180</v>
      </c>
      <c r="AI6" s="232">
        <f t="shared" si="16"/>
        <v>0.14699159545662341</v>
      </c>
      <c r="AJ6" s="237">
        <v>3606</v>
      </c>
      <c r="AK6" s="232">
        <f t="shared" si="17"/>
        <v>0.16390909090909092</v>
      </c>
      <c r="AL6" s="239">
        <v>4502</v>
      </c>
      <c r="AM6" s="232">
        <f t="shared" si="18"/>
        <v>0.15142443913760048</v>
      </c>
      <c r="AN6" s="239">
        <v>5015</v>
      </c>
      <c r="AO6" s="232">
        <f t="shared" si="19"/>
        <v>0.14028756853530266</v>
      </c>
      <c r="AP6" s="239">
        <v>4739</v>
      </c>
      <c r="AQ6" s="232">
        <f t="shared" si="20"/>
        <v>0.15091395452518949</v>
      </c>
      <c r="AR6" s="239">
        <v>4178</v>
      </c>
      <c r="AS6" s="232">
        <f t="shared" si="21"/>
        <v>0.11378615392995262</v>
      </c>
      <c r="AT6" s="209">
        <f t="shared" si="22"/>
        <v>61197</v>
      </c>
      <c r="AU6" s="210">
        <f t="shared" si="23"/>
        <v>0.13006358976102833</v>
      </c>
    </row>
    <row r="7" spans="1:47" x14ac:dyDescent="0.25">
      <c r="A7" s="233" t="s">
        <v>128</v>
      </c>
      <c r="B7" s="234">
        <v>35</v>
      </c>
      <c r="C7" s="235">
        <f t="shared" si="0"/>
        <v>1.090682455593643E-2</v>
      </c>
      <c r="D7" s="234">
        <v>161</v>
      </c>
      <c r="E7" s="235">
        <f t="shared" si="1"/>
        <v>2.8146853146853147E-2</v>
      </c>
      <c r="F7" s="234">
        <f>227+13+29+61</f>
        <v>330</v>
      </c>
      <c r="G7" s="235">
        <f t="shared" si="2"/>
        <v>4.9180327868852458E-2</v>
      </c>
      <c r="H7" s="234">
        <f>358+65+78</f>
        <v>501</v>
      </c>
      <c r="I7" s="235">
        <f t="shared" si="3"/>
        <v>5.9522395152667218E-2</v>
      </c>
      <c r="J7" s="234">
        <v>694</v>
      </c>
      <c r="K7" s="235">
        <f t="shared" si="4"/>
        <v>5.8329130946377546E-2</v>
      </c>
      <c r="L7" s="234">
        <f>143+113-8+115+139+125+7+51+191+52+140+107+72+105+19</f>
        <v>1371</v>
      </c>
      <c r="M7" s="235">
        <f t="shared" si="5"/>
        <v>6.7650251653014901E-2</v>
      </c>
      <c r="N7" s="234">
        <f>134+61+125+89+42+176+23+1+2+3+43</f>
        <v>699</v>
      </c>
      <c r="O7" s="235">
        <f t="shared" si="6"/>
        <v>5.7483552631578949E-2</v>
      </c>
      <c r="P7" s="234">
        <v>1434</v>
      </c>
      <c r="Q7" s="235">
        <f t="shared" si="7"/>
        <v>7.0727496917385946E-2</v>
      </c>
      <c r="R7" s="234">
        <v>3079</v>
      </c>
      <c r="S7" s="235">
        <f t="shared" si="8"/>
        <v>0.10475639629831246</v>
      </c>
      <c r="T7" s="234">
        <v>3946</v>
      </c>
      <c r="U7" s="235">
        <f t="shared" si="9"/>
        <v>0.13660123931180115</v>
      </c>
      <c r="V7" s="237">
        <v>4025</v>
      </c>
      <c r="W7" s="235">
        <f t="shared" si="10"/>
        <v>0.14278112805959561</v>
      </c>
      <c r="X7" s="237">
        <v>4874</v>
      </c>
      <c r="Y7" s="235">
        <f t="shared" si="11"/>
        <v>0.15880877130103288</v>
      </c>
      <c r="Z7" s="237">
        <v>2518</v>
      </c>
      <c r="AA7" s="232">
        <f t="shared" si="12"/>
        <v>0.10252860458487724</v>
      </c>
      <c r="AB7" s="237">
        <v>3508</v>
      </c>
      <c r="AC7" s="232">
        <f t="shared" si="13"/>
        <v>0.16863763099701951</v>
      </c>
      <c r="AD7" s="237">
        <v>2940</v>
      </c>
      <c r="AE7" s="232">
        <f t="shared" si="14"/>
        <v>0.10556173925532297</v>
      </c>
      <c r="AF7" s="237">
        <v>2891</v>
      </c>
      <c r="AG7" s="232">
        <f t="shared" si="15"/>
        <v>8.0551685706324885E-2</v>
      </c>
      <c r="AH7" s="237">
        <v>3195</v>
      </c>
      <c r="AI7" s="232">
        <f t="shared" si="16"/>
        <v>0.1123536237999789</v>
      </c>
      <c r="AJ7" s="237">
        <v>2650</v>
      </c>
      <c r="AK7" s="232">
        <f t="shared" si="17"/>
        <v>0.12045454545454545</v>
      </c>
      <c r="AL7" s="239">
        <v>4212</v>
      </c>
      <c r="AM7" s="232">
        <f t="shared" si="18"/>
        <v>0.14167031045037168</v>
      </c>
      <c r="AN7" s="239">
        <v>3799</v>
      </c>
      <c r="AO7" s="232">
        <f t="shared" si="19"/>
        <v>0.10627167953451941</v>
      </c>
      <c r="AP7" s="239">
        <v>3432</v>
      </c>
      <c r="AQ7" s="232">
        <f t="shared" si="20"/>
        <v>0.10929240175784982</v>
      </c>
      <c r="AR7" s="239">
        <v>4053</v>
      </c>
      <c r="AS7" s="232">
        <f t="shared" si="21"/>
        <v>0.11038182907565772</v>
      </c>
      <c r="AT7" s="209">
        <f t="shared" si="22"/>
        <v>51152</v>
      </c>
      <c r="AU7" s="210">
        <f t="shared" si="23"/>
        <v>0.10871468770456265</v>
      </c>
    </row>
    <row r="8" spans="1:47" x14ac:dyDescent="0.25">
      <c r="A8" s="233" t="s">
        <v>175</v>
      </c>
      <c r="B8" s="234">
        <f>82+180+80+22+10+2</f>
        <v>376</v>
      </c>
      <c r="C8" s="235">
        <f t="shared" si="0"/>
        <v>0.11717045808663135</v>
      </c>
      <c r="D8" s="234">
        <f>78+42+55+50+54+71</f>
        <v>350</v>
      </c>
      <c r="E8" s="235">
        <f t="shared" si="1"/>
        <v>6.1188811188811192E-2</v>
      </c>
      <c r="F8" s="234">
        <f>49+84+54+50+20+36+19+62+14</f>
        <v>388</v>
      </c>
      <c r="G8" s="235">
        <f t="shared" si="2"/>
        <v>5.7824143070044708E-2</v>
      </c>
      <c r="H8" s="234">
        <f>44+29+50+20+30+20+51+58+45+8+59+47</f>
        <v>461</v>
      </c>
      <c r="I8" s="235">
        <f t="shared" si="3"/>
        <v>5.4770108114530119E-2</v>
      </c>
      <c r="J8" s="234">
        <v>521</v>
      </c>
      <c r="K8" s="235">
        <f t="shared" si="4"/>
        <v>4.3788872079341068E-2</v>
      </c>
      <c r="L8" s="234">
        <f>36+62+65+85+48+47+87+59+128+154+77+66</f>
        <v>914</v>
      </c>
      <c r="M8" s="235">
        <f t="shared" si="5"/>
        <v>4.5100167768676598E-2</v>
      </c>
      <c r="N8" s="234">
        <v>552</v>
      </c>
      <c r="O8" s="235">
        <f t="shared" si="6"/>
        <v>4.5394736842105265E-2</v>
      </c>
      <c r="P8" s="234">
        <v>1291</v>
      </c>
      <c r="Q8" s="235">
        <f t="shared" si="7"/>
        <v>6.3674475955610363E-2</v>
      </c>
      <c r="R8" s="234">
        <v>2325</v>
      </c>
      <c r="S8" s="235">
        <f t="shared" si="8"/>
        <v>7.9103157321720199E-2</v>
      </c>
      <c r="T8" s="234">
        <v>2204</v>
      </c>
      <c r="U8" s="235">
        <f t="shared" si="9"/>
        <v>7.6297296361685182E-2</v>
      </c>
      <c r="V8" s="237">
        <v>2160</v>
      </c>
      <c r="W8" s="235">
        <f t="shared" si="10"/>
        <v>7.6622915927633914E-2</v>
      </c>
      <c r="X8" s="237">
        <v>2327</v>
      </c>
      <c r="Y8" s="235">
        <f t="shared" si="11"/>
        <v>7.5820273044214917E-2</v>
      </c>
      <c r="Z8" s="237">
        <v>1399</v>
      </c>
      <c r="AA8" s="232">
        <f t="shared" si="12"/>
        <v>5.696486013274156E-2</v>
      </c>
      <c r="AB8" s="237">
        <v>1349</v>
      </c>
      <c r="AC8" s="232">
        <f t="shared" si="13"/>
        <v>6.4849533698682821E-2</v>
      </c>
      <c r="AD8" s="237">
        <v>2321</v>
      </c>
      <c r="AE8" s="232">
        <f t="shared" si="14"/>
        <v>8.3336325446124015E-2</v>
      </c>
      <c r="AF8" s="237">
        <v>3764</v>
      </c>
      <c r="AG8" s="232">
        <f t="shared" si="15"/>
        <v>0.10487601003064921</v>
      </c>
      <c r="AH8" s="237">
        <v>2955</v>
      </c>
      <c r="AI8" s="232">
        <f t="shared" si="16"/>
        <v>0.10391391496993353</v>
      </c>
      <c r="AJ8" s="237">
        <v>1744</v>
      </c>
      <c r="AK8" s="232">
        <f t="shared" si="17"/>
        <v>7.9272727272727272E-2</v>
      </c>
      <c r="AL8" s="239">
        <v>2626</v>
      </c>
      <c r="AM8" s="232">
        <f t="shared" si="18"/>
        <v>8.8325317009182336E-2</v>
      </c>
      <c r="AN8" s="239">
        <v>3959</v>
      </c>
      <c r="AO8" s="232">
        <f t="shared" si="19"/>
        <v>0.11074745440304352</v>
      </c>
      <c r="AP8" s="239">
        <v>1535</v>
      </c>
      <c r="AQ8" s="232">
        <f t="shared" si="20"/>
        <v>4.8882236800203809E-2</v>
      </c>
      <c r="AR8" s="239">
        <v>2000</v>
      </c>
      <c r="AS8" s="232">
        <f t="shared" si="21"/>
        <v>5.4469197668718342E-2</v>
      </c>
      <c r="AT8" s="209">
        <f t="shared" si="22"/>
        <v>34566</v>
      </c>
      <c r="AU8" s="210">
        <f t="shared" si="23"/>
        <v>7.346402672810276E-2</v>
      </c>
    </row>
    <row r="9" spans="1:47" x14ac:dyDescent="0.25">
      <c r="A9" s="33" t="s">
        <v>133</v>
      </c>
      <c r="B9" s="205">
        <f>124+49+55+27+124</f>
        <v>379</v>
      </c>
      <c r="C9" s="206">
        <f t="shared" si="0"/>
        <v>0.11810532876285447</v>
      </c>
      <c r="D9" s="205">
        <f>59+78+97+59+78+75+52+39+63+89+27+110</f>
        <v>826</v>
      </c>
      <c r="E9" s="206">
        <f t="shared" si="1"/>
        <v>0.14440559440559442</v>
      </c>
      <c r="F9" s="205">
        <f>31+56+59+101+74+21+36+23+26+33+42+89</f>
        <v>591</v>
      </c>
      <c r="G9" s="206">
        <f t="shared" si="2"/>
        <v>8.8077496274217584E-2</v>
      </c>
      <c r="H9" s="205">
        <f>480+47+59+98+116+105+96</f>
        <v>1001</v>
      </c>
      <c r="I9" s="206">
        <f t="shared" si="3"/>
        <v>0.11892598312938102</v>
      </c>
      <c r="J9" s="205">
        <v>1060</v>
      </c>
      <c r="K9" s="206">
        <f t="shared" si="4"/>
        <v>8.9090603462766857E-2</v>
      </c>
      <c r="L9" s="205">
        <f>121+169+125+132+92+162+212+112+157+288+362+1+162+12</f>
        <v>2107</v>
      </c>
      <c r="M9" s="206">
        <f t="shared" si="5"/>
        <v>0.10396723576433435</v>
      </c>
      <c r="N9" s="205">
        <f>1448+56+65</f>
        <v>1569</v>
      </c>
      <c r="O9" s="206">
        <f t="shared" si="6"/>
        <v>0.1290296052631579</v>
      </c>
      <c r="P9" s="205">
        <v>1520</v>
      </c>
      <c r="Q9" s="206">
        <f t="shared" si="7"/>
        <v>7.4969173859432803E-2</v>
      </c>
      <c r="R9" s="205">
        <v>2278</v>
      </c>
      <c r="S9" s="206">
        <f t="shared" si="8"/>
        <v>7.7504082743603708E-2</v>
      </c>
      <c r="T9" s="205">
        <v>2327</v>
      </c>
      <c r="U9" s="206">
        <f t="shared" si="9"/>
        <v>8.055526707515491E-2</v>
      </c>
      <c r="V9" s="207">
        <v>668</v>
      </c>
      <c r="W9" s="206">
        <f t="shared" si="10"/>
        <v>2.3696346222064561E-2</v>
      </c>
      <c r="X9" s="207">
        <v>1241</v>
      </c>
      <c r="Y9" s="206">
        <f t="shared" si="11"/>
        <v>4.0435306767456256E-2</v>
      </c>
      <c r="Z9" s="207">
        <v>1048</v>
      </c>
      <c r="AA9" s="208">
        <f t="shared" si="12"/>
        <v>4.2672747261696321E-2</v>
      </c>
      <c r="AB9" s="207">
        <v>767</v>
      </c>
      <c r="AC9" s="208">
        <f t="shared" si="13"/>
        <v>3.6871454667820401E-2</v>
      </c>
      <c r="AD9" s="207">
        <v>1187</v>
      </c>
      <c r="AE9" s="208">
        <f t="shared" si="14"/>
        <v>4.2619654590499441E-2</v>
      </c>
      <c r="AF9" s="207">
        <v>2278</v>
      </c>
      <c r="AG9" s="208">
        <f t="shared" si="15"/>
        <v>6.347171914182223E-2</v>
      </c>
      <c r="AH9" s="207">
        <v>1833</v>
      </c>
      <c r="AI9" s="208">
        <f t="shared" si="16"/>
        <v>6.4458276189471461E-2</v>
      </c>
      <c r="AJ9" s="207">
        <v>1630</v>
      </c>
      <c r="AK9" s="208">
        <f t="shared" si="17"/>
        <v>7.4090909090909096E-2</v>
      </c>
      <c r="AL9" s="239">
        <v>2008</v>
      </c>
      <c r="AM9" s="232">
        <f t="shared" si="18"/>
        <v>6.7538932427432641E-2</v>
      </c>
      <c r="AN9" s="239">
        <v>1535</v>
      </c>
      <c r="AO9" s="232">
        <f t="shared" si="19"/>
        <v>4.2939465144903211E-2</v>
      </c>
      <c r="AP9" s="239">
        <v>1809</v>
      </c>
      <c r="AQ9" s="232">
        <f t="shared" si="20"/>
        <v>5.7607795681803707E-2</v>
      </c>
      <c r="AR9" s="239">
        <v>1843</v>
      </c>
      <c r="AS9" s="232">
        <f t="shared" si="21"/>
        <v>5.0193365651723949E-2</v>
      </c>
      <c r="AT9" s="209">
        <f t="shared" si="22"/>
        <v>29672</v>
      </c>
      <c r="AU9" s="210">
        <f t="shared" si="23"/>
        <v>6.3062680121398637E-2</v>
      </c>
    </row>
    <row r="10" spans="1:47" x14ac:dyDescent="0.25">
      <c r="A10" s="33" t="s">
        <v>137</v>
      </c>
      <c r="B10" s="205">
        <f>41+29+46</f>
        <v>116</v>
      </c>
      <c r="C10" s="206">
        <f t="shared" si="0"/>
        <v>3.6148332813960737E-2</v>
      </c>
      <c r="D10" s="205">
        <f>78+39+22+37+36+53+52+81</f>
        <v>398</v>
      </c>
      <c r="E10" s="206">
        <f t="shared" si="1"/>
        <v>6.9580419580419578E-2</v>
      </c>
      <c r="F10" s="205">
        <f>48+53+55+80+72+80+118+59+166+97+13+101</f>
        <v>942</v>
      </c>
      <c r="G10" s="206">
        <f t="shared" si="2"/>
        <v>0.14038748137108792</v>
      </c>
      <c r="H10" s="205">
        <f>175+50+71+178+68+104+150+1+115+81+132+156</f>
        <v>1281</v>
      </c>
      <c r="I10" s="206">
        <f t="shared" si="3"/>
        <v>0.15219199239634074</v>
      </c>
      <c r="J10" s="205">
        <v>1839</v>
      </c>
      <c r="K10" s="206">
        <f t="shared" si="4"/>
        <v>0.15456379223398892</v>
      </c>
      <c r="L10" s="205">
        <f>179+128+100+140+332+130+223+189+184+117+28+40</f>
        <v>1790</v>
      </c>
      <c r="M10" s="206">
        <f t="shared" si="5"/>
        <v>8.832527385769269E-2</v>
      </c>
      <c r="N10" s="205">
        <f>70+52+8+97+157+114+82+56+203+10+65</f>
        <v>914</v>
      </c>
      <c r="O10" s="206">
        <f t="shared" si="6"/>
        <v>7.5164473684210531E-2</v>
      </c>
      <c r="P10" s="205">
        <v>1667</v>
      </c>
      <c r="Q10" s="206">
        <f t="shared" si="7"/>
        <v>8.2219482120838475E-2</v>
      </c>
      <c r="R10" s="211">
        <v>1173</v>
      </c>
      <c r="S10" s="206">
        <f t="shared" si="8"/>
        <v>3.9908818726183994E-2</v>
      </c>
      <c r="T10" s="205">
        <v>1427</v>
      </c>
      <c r="U10" s="206">
        <f t="shared" si="9"/>
        <v>4.9399383805864228E-2</v>
      </c>
      <c r="V10" s="207">
        <v>1158</v>
      </c>
      <c r="W10" s="206">
        <f t="shared" si="10"/>
        <v>4.1078396594537069E-2</v>
      </c>
      <c r="X10" s="207">
        <v>972</v>
      </c>
      <c r="Y10" s="206">
        <f t="shared" si="11"/>
        <v>3.1670522302955265E-2</v>
      </c>
      <c r="Z10" s="207">
        <v>1180</v>
      </c>
      <c r="AA10" s="208">
        <f t="shared" si="12"/>
        <v>4.8047558939696242E-2</v>
      </c>
      <c r="AB10" s="207">
        <v>304</v>
      </c>
      <c r="AC10" s="208">
        <f t="shared" si="13"/>
        <v>1.4613979425055284E-2</v>
      </c>
      <c r="AD10" s="207">
        <v>1279</v>
      </c>
      <c r="AE10" s="208">
        <f t="shared" si="14"/>
        <v>4.5922947111414314E-2</v>
      </c>
      <c r="AF10" s="207">
        <v>1605</v>
      </c>
      <c r="AG10" s="208">
        <f t="shared" si="15"/>
        <v>4.4719977709668429E-2</v>
      </c>
      <c r="AH10" s="207">
        <v>1253</v>
      </c>
      <c r="AI10" s="208">
        <f t="shared" si="16"/>
        <v>4.4062313183528504E-2</v>
      </c>
      <c r="AJ10" s="207">
        <v>863</v>
      </c>
      <c r="AK10" s="208">
        <f t="shared" si="17"/>
        <v>3.9227272727272729E-2</v>
      </c>
      <c r="AL10" s="239">
        <v>684</v>
      </c>
      <c r="AM10" s="232">
        <f t="shared" si="18"/>
        <v>2.3006289731256936E-2</v>
      </c>
      <c r="AN10" s="239">
        <v>986</v>
      </c>
      <c r="AO10" s="232">
        <f t="shared" si="19"/>
        <v>2.7581962627279848E-2</v>
      </c>
      <c r="AP10" s="239">
        <v>944</v>
      </c>
      <c r="AQ10" s="232">
        <f t="shared" si="20"/>
        <v>3.0061779504490158E-2</v>
      </c>
      <c r="AR10" s="239">
        <v>1608</v>
      </c>
      <c r="AS10" s="232">
        <f t="shared" si="21"/>
        <v>4.3793234925649543E-2</v>
      </c>
      <c r="AT10" s="209">
        <f t="shared" si="22"/>
        <v>23130</v>
      </c>
      <c r="AU10" s="210">
        <f t="shared" si="23"/>
        <v>4.915879587516684E-2</v>
      </c>
    </row>
    <row r="11" spans="1:47" x14ac:dyDescent="0.25">
      <c r="A11" s="33" t="s">
        <v>131</v>
      </c>
      <c r="B11" s="205">
        <v>0</v>
      </c>
      <c r="C11" s="206">
        <f t="shared" si="0"/>
        <v>0</v>
      </c>
      <c r="D11" s="205">
        <v>0</v>
      </c>
      <c r="E11" s="206">
        <f t="shared" si="1"/>
        <v>0</v>
      </c>
      <c r="F11" s="205">
        <v>0</v>
      </c>
      <c r="G11" s="206">
        <f t="shared" si="2"/>
        <v>0</v>
      </c>
      <c r="H11" s="205">
        <v>0</v>
      </c>
      <c r="I11" s="206">
        <f t="shared" si="3"/>
        <v>0</v>
      </c>
      <c r="J11" s="205">
        <v>0</v>
      </c>
      <c r="K11" s="206">
        <f t="shared" si="4"/>
        <v>0</v>
      </c>
      <c r="L11" s="205">
        <v>0</v>
      </c>
      <c r="M11" s="206">
        <f t="shared" si="5"/>
        <v>0</v>
      </c>
      <c r="N11" s="205">
        <v>0</v>
      </c>
      <c r="O11" s="206">
        <f t="shared" si="6"/>
        <v>0</v>
      </c>
      <c r="P11" s="205">
        <v>115</v>
      </c>
      <c r="Q11" s="206">
        <f t="shared" si="7"/>
        <v>5.6720098643649819E-3</v>
      </c>
      <c r="R11" s="205">
        <v>183</v>
      </c>
      <c r="S11" s="206">
        <f t="shared" si="8"/>
        <v>6.2261839956450739E-3</v>
      </c>
      <c r="T11" s="205">
        <v>106</v>
      </c>
      <c r="U11" s="206">
        <f t="shared" si="9"/>
        <v>3.669470696160903E-3</v>
      </c>
      <c r="V11" s="207">
        <v>77</v>
      </c>
      <c r="W11" s="206">
        <f t="shared" si="10"/>
        <v>2.7314650585313939E-3</v>
      </c>
      <c r="X11" s="207">
        <v>20</v>
      </c>
      <c r="Y11" s="206">
        <f t="shared" si="11"/>
        <v>6.5165683750936754E-4</v>
      </c>
      <c r="Z11" s="207">
        <v>0</v>
      </c>
      <c r="AA11" s="208">
        <f t="shared" si="12"/>
        <v>0</v>
      </c>
      <c r="AB11" s="207">
        <v>8</v>
      </c>
      <c r="AC11" s="208">
        <f t="shared" si="13"/>
        <v>3.8457840592250747E-4</v>
      </c>
      <c r="AD11" s="207">
        <v>0</v>
      </c>
      <c r="AE11" s="208">
        <f t="shared" si="14"/>
        <v>0</v>
      </c>
      <c r="AF11" s="207">
        <v>0</v>
      </c>
      <c r="AG11" s="208">
        <f t="shared" si="15"/>
        <v>0</v>
      </c>
      <c r="AH11" s="207">
        <v>193</v>
      </c>
      <c r="AI11" s="208">
        <f t="shared" si="16"/>
        <v>6.7869325174948134E-3</v>
      </c>
      <c r="AJ11" s="207">
        <v>139</v>
      </c>
      <c r="AK11" s="208">
        <f t="shared" si="17"/>
        <v>6.3181818181818183E-3</v>
      </c>
      <c r="AL11" s="239">
        <v>558</v>
      </c>
      <c r="AM11" s="232">
        <f t="shared" si="18"/>
        <v>1.8768288991288556E-2</v>
      </c>
      <c r="AN11" s="239">
        <v>1060</v>
      </c>
      <c r="AO11" s="232">
        <f t="shared" si="19"/>
        <v>2.965200850397225E-2</v>
      </c>
      <c r="AP11" s="239">
        <v>977</v>
      </c>
      <c r="AQ11" s="232">
        <f t="shared" si="20"/>
        <v>3.1112667982931025E-2</v>
      </c>
      <c r="AR11" s="239">
        <v>864</v>
      </c>
      <c r="AS11" s="232">
        <f t="shared" si="21"/>
        <v>2.3530693392886323E-2</v>
      </c>
      <c r="AT11" s="209">
        <f t="shared" si="22"/>
        <v>4107</v>
      </c>
      <c r="AU11" s="210">
        <f t="shared" si="23"/>
        <v>8.7287148577306611E-3</v>
      </c>
    </row>
    <row r="12" spans="1:47" x14ac:dyDescent="0.25">
      <c r="A12" s="33" t="s">
        <v>143</v>
      </c>
      <c r="B12" s="205">
        <v>23</v>
      </c>
      <c r="C12" s="206">
        <f t="shared" si="0"/>
        <v>7.1673418510439391E-3</v>
      </c>
      <c r="D12" s="205">
        <v>85</v>
      </c>
      <c r="E12" s="206">
        <f t="shared" si="1"/>
        <v>1.486013986013986E-2</v>
      </c>
      <c r="F12" s="205">
        <v>100</v>
      </c>
      <c r="G12" s="206">
        <f t="shared" si="2"/>
        <v>1.4903129657228018E-2</v>
      </c>
      <c r="H12" s="205">
        <v>26</v>
      </c>
      <c r="I12" s="206">
        <f t="shared" si="3"/>
        <v>3.0889865747891171E-3</v>
      </c>
      <c r="J12" s="205">
        <v>120</v>
      </c>
      <c r="K12" s="206">
        <f t="shared" si="4"/>
        <v>1.0085728693898134E-2</v>
      </c>
      <c r="L12" s="205">
        <f>19+47+26+60+38+28+18+5+2+4+12+26</f>
        <v>285</v>
      </c>
      <c r="M12" s="206">
        <f t="shared" si="5"/>
        <v>1.4062962597453864E-2</v>
      </c>
      <c r="N12" s="205">
        <f>77+26+60</f>
        <v>163</v>
      </c>
      <c r="O12" s="206">
        <f t="shared" si="6"/>
        <v>1.3404605263157895E-2</v>
      </c>
      <c r="P12" s="205">
        <v>779</v>
      </c>
      <c r="Q12" s="206">
        <f t="shared" si="7"/>
        <v>3.842170160295931E-2</v>
      </c>
      <c r="R12" s="205">
        <v>1088</v>
      </c>
      <c r="S12" s="206">
        <f t="shared" si="8"/>
        <v>3.7016875340228635E-2</v>
      </c>
      <c r="T12" s="205">
        <v>1182</v>
      </c>
      <c r="U12" s="206">
        <f t="shared" si="9"/>
        <v>4.0918060027001768E-2</v>
      </c>
      <c r="V12" s="207">
        <v>909</v>
      </c>
      <c r="W12" s="206">
        <f t="shared" si="10"/>
        <v>3.2245477119545937E-2</v>
      </c>
      <c r="X12" s="207">
        <v>832</v>
      </c>
      <c r="Y12" s="206">
        <f t="shared" si="11"/>
        <v>2.710892444038969E-2</v>
      </c>
      <c r="Z12" s="207">
        <v>785</v>
      </c>
      <c r="AA12" s="208">
        <f t="shared" si="12"/>
        <v>3.1963842175984365E-2</v>
      </c>
      <c r="AB12" s="207">
        <v>580</v>
      </c>
      <c r="AC12" s="208">
        <f t="shared" si="13"/>
        <v>2.7881934429381791E-2</v>
      </c>
      <c r="AD12" s="207">
        <v>513</v>
      </c>
      <c r="AE12" s="208">
        <f t="shared" si="14"/>
        <v>1.8419446339449211E-2</v>
      </c>
      <c r="AF12" s="207">
        <v>803</v>
      </c>
      <c r="AG12" s="208">
        <f t="shared" si="15"/>
        <v>2.2373920312064643E-2</v>
      </c>
      <c r="AH12" s="207">
        <v>683</v>
      </c>
      <c r="AI12" s="208">
        <f t="shared" si="16"/>
        <v>2.4018004712170762E-2</v>
      </c>
      <c r="AJ12" s="207">
        <v>587</v>
      </c>
      <c r="AK12" s="208">
        <f t="shared" si="17"/>
        <v>2.6681818181818182E-2</v>
      </c>
      <c r="AL12" s="239">
        <v>825</v>
      </c>
      <c r="AM12" s="232">
        <f t="shared" si="18"/>
        <v>2.7748814368840604E-2</v>
      </c>
      <c r="AN12" s="239">
        <v>666</v>
      </c>
      <c r="AO12" s="232">
        <f t="shared" si="19"/>
        <v>1.863041289023162E-2</v>
      </c>
      <c r="AP12" s="239">
        <v>549</v>
      </c>
      <c r="AQ12" s="232">
        <f t="shared" si="20"/>
        <v>1.7482962868607094E-2</v>
      </c>
      <c r="AR12" s="239">
        <v>742</v>
      </c>
      <c r="AS12" s="232">
        <f t="shared" si="21"/>
        <v>2.0208072335094505E-2</v>
      </c>
      <c r="AT12" s="209">
        <f t="shared" si="22"/>
        <v>11642</v>
      </c>
      <c r="AU12" s="210">
        <f t="shared" si="23"/>
        <v>2.4743048057876884E-2</v>
      </c>
    </row>
    <row r="13" spans="1:47" x14ac:dyDescent="0.25">
      <c r="A13" s="33" t="s">
        <v>138</v>
      </c>
      <c r="B13" s="205">
        <f>47+7+39+13</f>
        <v>106</v>
      </c>
      <c r="C13" s="206">
        <f t="shared" si="0"/>
        <v>3.303209722655033E-2</v>
      </c>
      <c r="D13" s="205">
        <f>87+40+12+27+14</f>
        <v>180</v>
      </c>
      <c r="E13" s="206">
        <f t="shared" si="1"/>
        <v>3.1468531468531472E-2</v>
      </c>
      <c r="F13" s="205">
        <f>24+21+20+14+23+57+43+37+20+38</f>
        <v>297</v>
      </c>
      <c r="G13" s="206">
        <f t="shared" si="2"/>
        <v>4.4262295081967211E-2</v>
      </c>
      <c r="H13" s="205">
        <f>85+26+37+14+10+7</f>
        <v>179</v>
      </c>
      <c r="I13" s="206">
        <f t="shared" si="3"/>
        <v>2.1266484495663537E-2</v>
      </c>
      <c r="J13" s="205">
        <v>175</v>
      </c>
      <c r="K13" s="206">
        <f t="shared" si="4"/>
        <v>1.4708354345268113E-2</v>
      </c>
      <c r="L13" s="205">
        <f>60+36+38+20+31+18+12+21+14+9</f>
        <v>259</v>
      </c>
      <c r="M13" s="206">
        <f t="shared" si="5"/>
        <v>1.2780025658738774E-2</v>
      </c>
      <c r="N13" s="205">
        <f>75+7+22+18+27+17+18+45+21</f>
        <v>250</v>
      </c>
      <c r="O13" s="206">
        <f t="shared" si="6"/>
        <v>2.0559210526315791E-2</v>
      </c>
      <c r="P13" s="205">
        <v>409</v>
      </c>
      <c r="Q13" s="206">
        <f t="shared" si="7"/>
        <v>2.0172626387176325E-2</v>
      </c>
      <c r="R13" s="205">
        <v>549</v>
      </c>
      <c r="S13" s="206">
        <f t="shared" si="8"/>
        <v>1.8678551986935219E-2</v>
      </c>
      <c r="T13" s="205">
        <v>244</v>
      </c>
      <c r="U13" s="206">
        <f t="shared" si="9"/>
        <v>8.4467061307854745E-3</v>
      </c>
      <c r="V13" s="207">
        <v>558</v>
      </c>
      <c r="W13" s="206">
        <f t="shared" si="10"/>
        <v>1.9794253281305428E-2</v>
      </c>
      <c r="X13" s="207">
        <v>607</v>
      </c>
      <c r="Y13" s="206">
        <f t="shared" si="11"/>
        <v>1.9777785018409304E-2</v>
      </c>
      <c r="Z13" s="207">
        <v>438</v>
      </c>
      <c r="AA13" s="208">
        <f t="shared" si="12"/>
        <v>1.783460238609064E-2</v>
      </c>
      <c r="AB13" s="207">
        <v>598</v>
      </c>
      <c r="AC13" s="208">
        <f t="shared" si="13"/>
        <v>2.8747235842707431E-2</v>
      </c>
      <c r="AD13" s="207">
        <v>718</v>
      </c>
      <c r="AE13" s="208">
        <f t="shared" si="14"/>
        <v>2.5780043804531257E-2</v>
      </c>
      <c r="AF13" s="207">
        <v>844</v>
      </c>
      <c r="AG13" s="208">
        <f t="shared" si="15"/>
        <v>2.35162998049596E-2</v>
      </c>
      <c r="AH13" s="207">
        <v>426</v>
      </c>
      <c r="AI13" s="208">
        <f t="shared" si="16"/>
        <v>1.4980483173330519E-2</v>
      </c>
      <c r="AJ13" s="207">
        <v>309</v>
      </c>
      <c r="AK13" s="208">
        <f t="shared" si="17"/>
        <v>1.4045454545454545E-2</v>
      </c>
      <c r="AL13" s="239">
        <v>460</v>
      </c>
      <c r="AM13" s="232">
        <f t="shared" si="18"/>
        <v>1.5472066193535368E-2</v>
      </c>
      <c r="AN13" s="239">
        <v>504</v>
      </c>
      <c r="AO13" s="232">
        <f t="shared" si="19"/>
        <v>1.4098690835850957E-2</v>
      </c>
      <c r="AP13" s="239">
        <v>595</v>
      </c>
      <c r="AQ13" s="232">
        <f t="shared" si="20"/>
        <v>1.8947837717342843E-2</v>
      </c>
      <c r="AR13" s="239">
        <v>719</v>
      </c>
      <c r="AS13" s="232">
        <f t="shared" si="21"/>
        <v>1.9581676561904245E-2</v>
      </c>
      <c r="AT13" s="209">
        <f t="shared" si="22"/>
        <v>8998</v>
      </c>
      <c r="AU13" s="210">
        <f t="shared" si="23"/>
        <v>1.9123685485722058E-2</v>
      </c>
    </row>
    <row r="14" spans="1:47" x14ac:dyDescent="0.25">
      <c r="A14" s="33" t="s">
        <v>135</v>
      </c>
      <c r="B14" s="205">
        <v>0</v>
      </c>
      <c r="C14" s="206">
        <f t="shared" si="0"/>
        <v>0</v>
      </c>
      <c r="D14" s="205">
        <v>0</v>
      </c>
      <c r="E14" s="206">
        <f t="shared" si="1"/>
        <v>0</v>
      </c>
      <c r="F14" s="205">
        <v>0</v>
      </c>
      <c r="G14" s="206">
        <f t="shared" si="2"/>
        <v>0</v>
      </c>
      <c r="H14" s="205">
        <v>0</v>
      </c>
      <c r="I14" s="206">
        <f t="shared" si="3"/>
        <v>0</v>
      </c>
      <c r="J14" s="205">
        <v>0</v>
      </c>
      <c r="K14" s="206">
        <f t="shared" si="4"/>
        <v>0</v>
      </c>
      <c r="L14" s="205">
        <f>31+26+24+1+12</f>
        <v>94</v>
      </c>
      <c r="M14" s="206">
        <f t="shared" si="5"/>
        <v>4.6383104707391687E-3</v>
      </c>
      <c r="N14" s="205">
        <f>14+17+29+1</f>
        <v>61</v>
      </c>
      <c r="O14" s="206">
        <f t="shared" si="6"/>
        <v>5.0164473684210526E-3</v>
      </c>
      <c r="P14" s="205">
        <v>22</v>
      </c>
      <c r="Q14" s="206">
        <f t="shared" si="7"/>
        <v>1.0850801479654747E-3</v>
      </c>
      <c r="R14" s="205">
        <v>147</v>
      </c>
      <c r="S14" s="206">
        <f t="shared" si="8"/>
        <v>5.0013609145345668E-3</v>
      </c>
      <c r="T14" s="205">
        <v>70</v>
      </c>
      <c r="U14" s="206">
        <f t="shared" si="9"/>
        <v>2.4232353653892754E-3</v>
      </c>
      <c r="V14" s="207">
        <v>55</v>
      </c>
      <c r="W14" s="206">
        <f t="shared" si="10"/>
        <v>1.9510464703795672E-3</v>
      </c>
      <c r="X14" s="207">
        <v>90</v>
      </c>
      <c r="Y14" s="206">
        <f t="shared" si="11"/>
        <v>2.9324557687921541E-3</v>
      </c>
      <c r="Z14" s="207">
        <v>98</v>
      </c>
      <c r="AA14" s="208">
        <f t="shared" si="12"/>
        <v>3.990390488212061E-3</v>
      </c>
      <c r="AB14" s="207">
        <v>295</v>
      </c>
      <c r="AC14" s="208">
        <f t="shared" si="13"/>
        <v>1.4181328718392462E-2</v>
      </c>
      <c r="AD14" s="207">
        <v>374</v>
      </c>
      <c r="AE14" s="208">
        <f t="shared" si="14"/>
        <v>1.3428602204588705E-2</v>
      </c>
      <c r="AF14" s="207">
        <v>672</v>
      </c>
      <c r="AG14" s="208">
        <f t="shared" si="15"/>
        <v>1.872387851769295E-2</v>
      </c>
      <c r="AH14" s="207">
        <v>242</v>
      </c>
      <c r="AI14" s="208">
        <f t="shared" si="16"/>
        <v>8.5100397369624083E-3</v>
      </c>
      <c r="AJ14" s="207">
        <v>258</v>
      </c>
      <c r="AK14" s="208">
        <f t="shared" si="17"/>
        <v>1.1727272727272727E-2</v>
      </c>
      <c r="AL14" s="239">
        <v>261</v>
      </c>
      <c r="AM14" s="232">
        <f t="shared" si="18"/>
        <v>8.7787158185059361E-3</v>
      </c>
      <c r="AN14" s="239">
        <v>714</v>
      </c>
      <c r="AO14" s="232">
        <f t="shared" si="19"/>
        <v>1.9973145350788854E-2</v>
      </c>
      <c r="AP14" s="239">
        <v>653</v>
      </c>
      <c r="AQ14" s="232">
        <f t="shared" si="20"/>
        <v>2.079485383096618E-2</v>
      </c>
      <c r="AR14" s="239">
        <v>624</v>
      </c>
      <c r="AS14" s="232">
        <f t="shared" si="21"/>
        <v>1.6994389672640123E-2</v>
      </c>
      <c r="AT14" s="209">
        <f t="shared" si="22"/>
        <v>4488</v>
      </c>
      <c r="AU14" s="210">
        <f t="shared" si="23"/>
        <v>9.5384641542476771E-3</v>
      </c>
    </row>
    <row r="15" spans="1:47" x14ac:dyDescent="0.25">
      <c r="A15" s="233" t="s">
        <v>242</v>
      </c>
      <c r="B15" s="234">
        <v>98</v>
      </c>
      <c r="C15" s="235">
        <f t="shared" si="0"/>
        <v>3.0539108756622E-2</v>
      </c>
      <c r="D15" s="234">
        <f>119+33+22</f>
        <v>174</v>
      </c>
      <c r="E15" s="235">
        <f t="shared" si="1"/>
        <v>3.0419580419580421E-2</v>
      </c>
      <c r="F15" s="234">
        <f>31+12+13+12+9+13+18+29+22+8</f>
        <v>167</v>
      </c>
      <c r="G15" s="235">
        <f t="shared" si="2"/>
        <v>2.4888226527570789E-2</v>
      </c>
      <c r="H15" s="234">
        <f>58+25+31+15+15+39+29+19+30+25</f>
        <v>286</v>
      </c>
      <c r="I15" s="235">
        <f t="shared" si="3"/>
        <v>3.3978852322680289E-2</v>
      </c>
      <c r="J15" s="234">
        <v>285</v>
      </c>
      <c r="K15" s="235">
        <f t="shared" si="4"/>
        <v>2.395360564800807E-2</v>
      </c>
      <c r="L15" s="234">
        <f>32+25+39+22+55+14+12+18+47+75+33+64</f>
        <v>436</v>
      </c>
      <c r="M15" s="235">
        <f t="shared" si="5"/>
        <v>2.1513865587683804E-2</v>
      </c>
      <c r="N15" s="234">
        <f>92+23+21+21+7+57+20+31+37+38+48</f>
        <v>395</v>
      </c>
      <c r="O15" s="235">
        <f t="shared" si="6"/>
        <v>3.2483552631578948E-2</v>
      </c>
      <c r="P15" s="234">
        <v>512</v>
      </c>
      <c r="Q15" s="235">
        <f t="shared" si="7"/>
        <v>2.5252774352651049E-2</v>
      </c>
      <c r="R15" s="234">
        <v>578</v>
      </c>
      <c r="S15" s="235">
        <f t="shared" si="8"/>
        <v>1.966521502449646E-2</v>
      </c>
      <c r="T15" s="234">
        <v>555</v>
      </c>
      <c r="U15" s="235">
        <f t="shared" si="9"/>
        <v>1.9212794682729257E-2</v>
      </c>
      <c r="V15" s="237">
        <v>558</v>
      </c>
      <c r="W15" s="235">
        <f t="shared" si="10"/>
        <v>1.9794253281305428E-2</v>
      </c>
      <c r="X15" s="237">
        <v>541</v>
      </c>
      <c r="Y15" s="235">
        <f t="shared" si="11"/>
        <v>1.7627317454628394E-2</v>
      </c>
      <c r="Z15" s="237">
        <v>453</v>
      </c>
      <c r="AA15" s="232">
        <f t="shared" si="12"/>
        <v>1.8445376440408813E-2</v>
      </c>
      <c r="AB15" s="237">
        <v>392</v>
      </c>
      <c r="AC15" s="232">
        <f t="shared" si="13"/>
        <v>1.8844341890202863E-2</v>
      </c>
      <c r="AD15" s="237">
        <v>570</v>
      </c>
      <c r="AE15" s="232">
        <f t="shared" si="14"/>
        <v>2.0466051488276901E-2</v>
      </c>
      <c r="AF15" s="237">
        <v>527</v>
      </c>
      <c r="AG15" s="232">
        <f t="shared" si="15"/>
        <v>1.4683755920869323E-2</v>
      </c>
      <c r="AH15" s="237">
        <v>487</v>
      </c>
      <c r="AI15" s="232">
        <f t="shared" si="16"/>
        <v>1.7125575834300383E-2</v>
      </c>
      <c r="AJ15" s="237">
        <v>351</v>
      </c>
      <c r="AK15" s="232">
        <f t="shared" si="17"/>
        <v>1.5954545454545454E-2</v>
      </c>
      <c r="AL15" s="239">
        <v>332</v>
      </c>
      <c r="AM15" s="232">
        <f t="shared" si="18"/>
        <v>1.1166795600551612E-2</v>
      </c>
      <c r="AN15" s="239">
        <v>471</v>
      </c>
      <c r="AO15" s="232">
        <f t="shared" si="19"/>
        <v>1.3175562269217858E-2</v>
      </c>
      <c r="AP15" s="239">
        <v>411</v>
      </c>
      <c r="AQ15" s="232">
        <f t="shared" si="20"/>
        <v>1.3088338322399848E-2</v>
      </c>
      <c r="AR15" s="239">
        <v>583</v>
      </c>
      <c r="AS15" s="232">
        <f t="shared" si="21"/>
        <v>1.5877771120431396E-2</v>
      </c>
      <c r="AT15" s="209">
        <f t="shared" si="22"/>
        <v>8675</v>
      </c>
      <c r="AU15" s="210">
        <f t="shared" si="23"/>
        <v>1.8437205110984536E-2</v>
      </c>
    </row>
    <row r="16" spans="1:47" x14ac:dyDescent="0.25">
      <c r="A16" s="233" t="s">
        <v>130</v>
      </c>
      <c r="B16" s="234">
        <f>32+11</f>
        <v>43</v>
      </c>
      <c r="C16" s="235">
        <f t="shared" si="0"/>
        <v>1.3399813025864755E-2</v>
      </c>
      <c r="D16" s="234">
        <v>85</v>
      </c>
      <c r="E16" s="235">
        <f t="shared" si="1"/>
        <v>1.486013986013986E-2</v>
      </c>
      <c r="F16" s="234">
        <v>75</v>
      </c>
      <c r="G16" s="235">
        <f t="shared" si="2"/>
        <v>1.1177347242921014E-2</v>
      </c>
      <c r="H16" s="234">
        <v>75</v>
      </c>
      <c r="I16" s="235">
        <f t="shared" si="3"/>
        <v>8.9105381965070684E-3</v>
      </c>
      <c r="J16" s="234">
        <v>83</v>
      </c>
      <c r="K16" s="235">
        <f t="shared" si="4"/>
        <v>6.975962346612876E-3</v>
      </c>
      <c r="L16" s="234">
        <f>98+29</f>
        <v>127</v>
      </c>
      <c r="M16" s="235">
        <f t="shared" si="5"/>
        <v>6.2666535083390901E-3</v>
      </c>
      <c r="N16" s="234">
        <v>52</v>
      </c>
      <c r="O16" s="235">
        <f t="shared" si="6"/>
        <v>4.2763157894736845E-3</v>
      </c>
      <c r="P16" s="234">
        <v>86</v>
      </c>
      <c r="Q16" s="235">
        <f t="shared" si="7"/>
        <v>4.2416769420468561E-3</v>
      </c>
      <c r="R16" s="234">
        <v>120</v>
      </c>
      <c r="S16" s="235">
        <f t="shared" si="8"/>
        <v>4.0827436037016874E-3</v>
      </c>
      <c r="T16" s="234">
        <v>80</v>
      </c>
      <c r="U16" s="235">
        <f t="shared" si="9"/>
        <v>2.7694118461591721E-3</v>
      </c>
      <c r="V16" s="237">
        <v>77</v>
      </c>
      <c r="W16" s="235">
        <f t="shared" si="10"/>
        <v>2.7314650585313939E-3</v>
      </c>
      <c r="X16" s="237">
        <v>60</v>
      </c>
      <c r="Y16" s="235">
        <f t="shared" si="11"/>
        <v>1.9549705125281027E-3</v>
      </c>
      <c r="Z16" s="237">
        <v>76</v>
      </c>
      <c r="AA16" s="232">
        <f t="shared" si="12"/>
        <v>3.0945885418787408E-3</v>
      </c>
      <c r="AB16" s="237">
        <v>172</v>
      </c>
      <c r="AC16" s="232">
        <f t="shared" si="13"/>
        <v>8.2684357273339094E-3</v>
      </c>
      <c r="AD16" s="237">
        <v>300</v>
      </c>
      <c r="AE16" s="232">
        <f t="shared" si="14"/>
        <v>1.0771606046461527E-2</v>
      </c>
      <c r="AF16" s="237">
        <v>569</v>
      </c>
      <c r="AG16" s="232">
        <f t="shared" si="15"/>
        <v>1.5853998328225132E-2</v>
      </c>
      <c r="AH16" s="237">
        <v>456</v>
      </c>
      <c r="AI16" s="232">
        <f t="shared" si="16"/>
        <v>1.6035446777086189E-2</v>
      </c>
      <c r="AJ16" s="237">
        <v>346</v>
      </c>
      <c r="AK16" s="232">
        <f t="shared" si="17"/>
        <v>1.5727272727272729E-2</v>
      </c>
      <c r="AL16" s="239">
        <v>780</v>
      </c>
      <c r="AM16" s="232">
        <f t="shared" si="18"/>
        <v>2.6235242675994752E-2</v>
      </c>
      <c r="AN16" s="239">
        <v>1233</v>
      </c>
      <c r="AO16" s="232">
        <f t="shared" si="19"/>
        <v>3.449144008056395E-2</v>
      </c>
      <c r="AP16" s="239">
        <v>558</v>
      </c>
      <c r="AQ16" s="232">
        <f t="shared" si="20"/>
        <v>1.7769568817272784E-2</v>
      </c>
      <c r="AR16" s="239">
        <v>523</v>
      </c>
      <c r="AS16" s="232">
        <f t="shared" si="21"/>
        <v>1.4243695190369846E-2</v>
      </c>
      <c r="AT16" s="209">
        <f t="shared" si="22"/>
        <v>5520</v>
      </c>
      <c r="AU16" s="210">
        <f t="shared" si="23"/>
        <v>1.1731800831427623E-2</v>
      </c>
    </row>
    <row r="17" spans="1:47" x14ac:dyDescent="0.25">
      <c r="A17" s="33" t="s">
        <v>148</v>
      </c>
      <c r="B17" s="205">
        <f>52+11+30+23+18</f>
        <v>134</v>
      </c>
      <c r="C17" s="206">
        <f t="shared" si="0"/>
        <v>4.1757556871299471E-2</v>
      </c>
      <c r="D17" s="205">
        <v>124</v>
      </c>
      <c r="E17" s="206">
        <f t="shared" si="1"/>
        <v>2.1678321678321677E-2</v>
      </c>
      <c r="F17" s="205">
        <f>93+24</f>
        <v>117</v>
      </c>
      <c r="G17" s="206">
        <f t="shared" si="2"/>
        <v>1.743666169895678E-2</v>
      </c>
      <c r="H17" s="205">
        <f>38+31+64+28+3+54+19+30+48</f>
        <v>315</v>
      </c>
      <c r="I17" s="206">
        <f t="shared" si="3"/>
        <v>3.7424260425329689E-2</v>
      </c>
      <c r="J17" s="205">
        <v>521</v>
      </c>
      <c r="K17" s="206">
        <f t="shared" si="4"/>
        <v>4.3788872079341068E-2</v>
      </c>
      <c r="L17" s="205">
        <f>78+133+79+79+108+106+130+51+234+120+130+57</f>
        <v>1305</v>
      </c>
      <c r="M17" s="206">
        <f t="shared" si="5"/>
        <v>6.439356557781506E-2</v>
      </c>
      <c r="N17" s="205">
        <f>192+10+11+24+77+27+36+51+12+48+63</f>
        <v>551</v>
      </c>
      <c r="O17" s="206">
        <f t="shared" si="6"/>
        <v>4.5312499999999999E-2</v>
      </c>
      <c r="P17" s="205">
        <v>753</v>
      </c>
      <c r="Q17" s="206">
        <f t="shared" si="7"/>
        <v>3.7139334155363746E-2</v>
      </c>
      <c r="R17" s="205">
        <v>857</v>
      </c>
      <c r="S17" s="206">
        <f t="shared" si="8"/>
        <v>2.9157593903102887E-2</v>
      </c>
      <c r="T17" s="205">
        <v>579</v>
      </c>
      <c r="U17" s="206">
        <f t="shared" si="9"/>
        <v>2.0043618236577007E-2</v>
      </c>
      <c r="V17" s="207">
        <v>584</v>
      </c>
      <c r="W17" s="206">
        <f t="shared" si="10"/>
        <v>2.0716566158212133E-2</v>
      </c>
      <c r="X17" s="207">
        <v>804</v>
      </c>
      <c r="Y17" s="206">
        <f t="shared" si="11"/>
        <v>2.6196604867876574E-2</v>
      </c>
      <c r="Z17" s="207">
        <v>792</v>
      </c>
      <c r="AA17" s="208">
        <f t="shared" si="12"/>
        <v>3.2248870067999515E-2</v>
      </c>
      <c r="AB17" s="207">
        <v>570</v>
      </c>
      <c r="AC17" s="208">
        <f t="shared" si="13"/>
        <v>2.7401211421978655E-2</v>
      </c>
      <c r="AD17" s="207">
        <v>933</v>
      </c>
      <c r="AE17" s="208">
        <f t="shared" si="14"/>
        <v>3.3499694804495349E-2</v>
      </c>
      <c r="AF17" s="207">
        <v>1219</v>
      </c>
      <c r="AG17" s="208">
        <f t="shared" si="15"/>
        <v>3.3964892727779326E-2</v>
      </c>
      <c r="AH17" s="207">
        <v>428</v>
      </c>
      <c r="AI17" s="208">
        <f t="shared" si="16"/>
        <v>1.5050814080247565E-2</v>
      </c>
      <c r="AJ17" s="207">
        <v>160</v>
      </c>
      <c r="AK17" s="208">
        <f t="shared" si="17"/>
        <v>7.2727272727272727E-3</v>
      </c>
      <c r="AL17" s="239">
        <v>351</v>
      </c>
      <c r="AM17" s="232">
        <f t="shared" si="18"/>
        <v>1.1805859204197638E-2</v>
      </c>
      <c r="AN17" s="239">
        <v>296</v>
      </c>
      <c r="AO17" s="232">
        <f t="shared" si="19"/>
        <v>8.2801835067696089E-3</v>
      </c>
      <c r="AP17" s="239">
        <v>89</v>
      </c>
      <c r="AQ17" s="232">
        <f t="shared" si="20"/>
        <v>2.834214381249602E-3</v>
      </c>
      <c r="AR17" s="239">
        <v>493</v>
      </c>
      <c r="AS17" s="232">
        <f t="shared" si="21"/>
        <v>1.342665722533907E-2</v>
      </c>
      <c r="AT17" s="209">
        <f t="shared" si="22"/>
        <v>11547</v>
      </c>
      <c r="AU17" s="210">
        <f t="shared" si="23"/>
        <v>2.4541142065307026E-2</v>
      </c>
    </row>
    <row r="18" spans="1:47" x14ac:dyDescent="0.25">
      <c r="A18" s="33" t="s">
        <v>127</v>
      </c>
      <c r="B18" s="205">
        <v>9</v>
      </c>
      <c r="C18" s="206">
        <f t="shared" si="0"/>
        <v>2.8046120286693674E-3</v>
      </c>
      <c r="D18" s="205">
        <v>0</v>
      </c>
      <c r="E18" s="206">
        <f t="shared" si="1"/>
        <v>0</v>
      </c>
      <c r="F18" s="205">
        <v>6</v>
      </c>
      <c r="G18" s="206">
        <f t="shared" si="2"/>
        <v>8.9418777943368107E-4</v>
      </c>
      <c r="H18" s="205">
        <v>36</v>
      </c>
      <c r="I18" s="206">
        <f t="shared" si="3"/>
        <v>4.277058334323393E-3</v>
      </c>
      <c r="J18" s="205">
        <v>0</v>
      </c>
      <c r="K18" s="206">
        <f t="shared" si="4"/>
        <v>0</v>
      </c>
      <c r="L18" s="205">
        <v>0</v>
      </c>
      <c r="M18" s="206">
        <f t="shared" si="5"/>
        <v>0</v>
      </c>
      <c r="N18" s="205">
        <f>38+42+3</f>
        <v>83</v>
      </c>
      <c r="O18" s="206">
        <f t="shared" si="6"/>
        <v>6.8256578947368425E-3</v>
      </c>
      <c r="P18" s="205">
        <v>24</v>
      </c>
      <c r="Q18" s="206">
        <f t="shared" si="7"/>
        <v>1.1837237977805179E-3</v>
      </c>
      <c r="R18" s="205">
        <v>29</v>
      </c>
      <c r="S18" s="206">
        <f t="shared" si="8"/>
        <v>9.8666303756124105E-4</v>
      </c>
      <c r="T18" s="205">
        <v>240</v>
      </c>
      <c r="U18" s="206">
        <f t="shared" si="9"/>
        <v>8.3082355384775167E-3</v>
      </c>
      <c r="V18" s="207">
        <v>478</v>
      </c>
      <c r="W18" s="206">
        <f t="shared" si="10"/>
        <v>1.6956367506207874E-2</v>
      </c>
      <c r="X18" s="207">
        <v>308</v>
      </c>
      <c r="Y18" s="206">
        <f t="shared" si="11"/>
        <v>1.003551529764426E-2</v>
      </c>
      <c r="Z18" s="207">
        <v>543</v>
      </c>
      <c r="AA18" s="208">
        <f t="shared" si="12"/>
        <v>2.2110020766317847E-2</v>
      </c>
      <c r="AB18" s="207">
        <v>371</v>
      </c>
      <c r="AC18" s="208">
        <f t="shared" si="13"/>
        <v>1.7834823574656284E-2</v>
      </c>
      <c r="AD18" s="207">
        <v>492</v>
      </c>
      <c r="AE18" s="208">
        <f t="shared" si="14"/>
        <v>1.7665433916196904E-2</v>
      </c>
      <c r="AF18" s="207">
        <v>454</v>
      </c>
      <c r="AG18" s="208">
        <f t="shared" si="15"/>
        <v>1.2649763165227083E-2</v>
      </c>
      <c r="AH18" s="207">
        <v>27</v>
      </c>
      <c r="AI18" s="208">
        <f t="shared" si="16"/>
        <v>9.4946724338010335E-4</v>
      </c>
      <c r="AJ18" s="207">
        <v>0</v>
      </c>
      <c r="AK18" s="208">
        <f t="shared" si="17"/>
        <v>0</v>
      </c>
      <c r="AL18" s="239">
        <v>32</v>
      </c>
      <c r="AM18" s="232">
        <f t="shared" si="18"/>
        <v>1.0763176482459385E-3</v>
      </c>
      <c r="AN18" s="239">
        <v>314</v>
      </c>
      <c r="AO18" s="232">
        <f t="shared" si="19"/>
        <v>8.7837081794785721E-3</v>
      </c>
      <c r="AP18" s="239">
        <v>455</v>
      </c>
      <c r="AQ18" s="232">
        <f t="shared" si="20"/>
        <v>1.4489522960320999E-2</v>
      </c>
      <c r="AR18" s="239">
        <v>482</v>
      </c>
      <c r="AS18" s="232">
        <f t="shared" si="21"/>
        <v>1.3127076638161119E-2</v>
      </c>
      <c r="AT18" s="209">
        <f t="shared" si="22"/>
        <v>4356</v>
      </c>
      <c r="AU18" s="210">
        <f t="shared" si="23"/>
        <v>9.2579210908874509E-3</v>
      </c>
    </row>
    <row r="19" spans="1:47" x14ac:dyDescent="0.25">
      <c r="A19" s="233" t="s">
        <v>123</v>
      </c>
      <c r="B19" s="234">
        <v>17</v>
      </c>
      <c r="C19" s="235">
        <f t="shared" si="0"/>
        <v>5.2976004985976939E-3</v>
      </c>
      <c r="D19" s="234">
        <v>87</v>
      </c>
      <c r="E19" s="235">
        <f t="shared" si="1"/>
        <v>1.520979020979021E-2</v>
      </c>
      <c r="F19" s="234">
        <v>82</v>
      </c>
      <c r="G19" s="235">
        <f t="shared" si="2"/>
        <v>1.2220566318926976E-2</v>
      </c>
      <c r="H19" s="234">
        <v>104</v>
      </c>
      <c r="I19" s="235">
        <f t="shared" si="3"/>
        <v>1.2355946299156468E-2</v>
      </c>
      <c r="J19" s="234">
        <v>133</v>
      </c>
      <c r="K19" s="235">
        <f t="shared" si="4"/>
        <v>1.1178349302403766E-2</v>
      </c>
      <c r="L19" s="234">
        <f>34+18+14+17+11+12+34+16+16+9</f>
        <v>181</v>
      </c>
      <c r="M19" s="235">
        <f t="shared" si="5"/>
        <v>8.9312148425935069E-3</v>
      </c>
      <c r="N19" s="234">
        <v>173</v>
      </c>
      <c r="O19" s="235">
        <f t="shared" si="6"/>
        <v>1.4226973684210527E-2</v>
      </c>
      <c r="P19" s="234">
        <v>182</v>
      </c>
      <c r="Q19" s="235">
        <f t="shared" si="7"/>
        <v>8.9765721331689276E-3</v>
      </c>
      <c r="R19" s="234">
        <v>376</v>
      </c>
      <c r="S19" s="235">
        <f t="shared" si="8"/>
        <v>1.2792596624931955E-2</v>
      </c>
      <c r="T19" s="234">
        <v>350</v>
      </c>
      <c r="U19" s="235">
        <f t="shared" si="9"/>
        <v>1.2116176826946377E-2</v>
      </c>
      <c r="V19" s="237">
        <v>334</v>
      </c>
      <c r="W19" s="235">
        <f t="shared" si="10"/>
        <v>1.1848173111032281E-2</v>
      </c>
      <c r="X19" s="237">
        <v>425</v>
      </c>
      <c r="Y19" s="235">
        <f t="shared" si="11"/>
        <v>1.384770779707406E-2</v>
      </c>
      <c r="Z19" s="237">
        <v>346</v>
      </c>
      <c r="AA19" s="232">
        <f t="shared" si="12"/>
        <v>1.4088521519605848E-2</v>
      </c>
      <c r="AB19" s="237">
        <v>314</v>
      </c>
      <c r="AC19" s="232">
        <f t="shared" si="13"/>
        <v>1.5094702432458418E-2</v>
      </c>
      <c r="AD19" s="237">
        <v>335</v>
      </c>
      <c r="AE19" s="232">
        <f t="shared" si="14"/>
        <v>1.2028293418548705E-2</v>
      </c>
      <c r="AF19" s="237">
        <v>378</v>
      </c>
      <c r="AG19" s="232">
        <f t="shared" si="15"/>
        <v>1.0532181666202284E-2</v>
      </c>
      <c r="AH19" s="237">
        <v>400</v>
      </c>
      <c r="AI19" s="232">
        <f t="shared" si="16"/>
        <v>1.4066181383408939E-2</v>
      </c>
      <c r="AJ19" s="237">
        <v>286</v>
      </c>
      <c r="AK19" s="232">
        <f t="shared" si="17"/>
        <v>1.2999999999999999E-2</v>
      </c>
      <c r="AL19" s="239">
        <v>364</v>
      </c>
      <c r="AM19" s="232">
        <f t="shared" si="18"/>
        <v>1.2243113248797552E-2</v>
      </c>
      <c r="AN19" s="239">
        <v>394</v>
      </c>
      <c r="AO19" s="232">
        <f t="shared" si="19"/>
        <v>1.1021595613740628E-2</v>
      </c>
      <c r="AP19" s="239">
        <v>412</v>
      </c>
      <c r="AQ19" s="232">
        <f t="shared" si="20"/>
        <v>1.3120183427807146E-2</v>
      </c>
      <c r="AR19" s="239">
        <v>472</v>
      </c>
      <c r="AS19" s="232">
        <f t="shared" si="21"/>
        <v>1.2854730649817528E-2</v>
      </c>
      <c r="AT19" s="209">
        <f t="shared" si="22"/>
        <v>5745</v>
      </c>
      <c r="AU19" s="210">
        <f t="shared" si="23"/>
        <v>1.2209999234882555E-2</v>
      </c>
    </row>
    <row r="20" spans="1:47" x14ac:dyDescent="0.25">
      <c r="A20" s="33" t="s">
        <v>151</v>
      </c>
      <c r="B20" s="205">
        <v>0</v>
      </c>
      <c r="C20" s="206">
        <f t="shared" si="0"/>
        <v>0</v>
      </c>
      <c r="D20" s="205">
        <v>0</v>
      </c>
      <c r="E20" s="206">
        <f t="shared" si="1"/>
        <v>0</v>
      </c>
      <c r="F20" s="205">
        <v>0</v>
      </c>
      <c r="G20" s="206">
        <f t="shared" si="2"/>
        <v>0</v>
      </c>
      <c r="H20" s="205">
        <v>0</v>
      </c>
      <c r="I20" s="206">
        <f t="shared" si="3"/>
        <v>0</v>
      </c>
      <c r="J20" s="205">
        <v>0</v>
      </c>
      <c r="K20" s="206">
        <f t="shared" si="4"/>
        <v>0</v>
      </c>
      <c r="L20" s="205">
        <v>0</v>
      </c>
      <c r="M20" s="206"/>
      <c r="N20" s="205">
        <v>0</v>
      </c>
      <c r="O20" s="206"/>
      <c r="P20" s="205">
        <v>0</v>
      </c>
      <c r="Q20" s="206">
        <f t="shared" si="7"/>
        <v>0</v>
      </c>
      <c r="R20" s="205">
        <v>0</v>
      </c>
      <c r="S20" s="206">
        <f t="shared" si="8"/>
        <v>0</v>
      </c>
      <c r="T20" s="205">
        <v>0</v>
      </c>
      <c r="U20" s="206">
        <f t="shared" si="9"/>
        <v>0</v>
      </c>
      <c r="V20" s="207">
        <v>0</v>
      </c>
      <c r="W20" s="206">
        <f t="shared" si="10"/>
        <v>0</v>
      </c>
      <c r="X20" s="207">
        <v>0</v>
      </c>
      <c r="Y20" s="206">
        <f t="shared" si="11"/>
        <v>0</v>
      </c>
      <c r="Z20" s="207">
        <v>0</v>
      </c>
      <c r="AA20" s="208">
        <f t="shared" si="12"/>
        <v>0</v>
      </c>
      <c r="AB20" s="207">
        <v>0</v>
      </c>
      <c r="AC20" s="208">
        <f t="shared" si="13"/>
        <v>0</v>
      </c>
      <c r="AD20" s="207">
        <v>0</v>
      </c>
      <c r="AE20" s="208">
        <f t="shared" si="14"/>
        <v>0</v>
      </c>
      <c r="AF20" s="207">
        <v>0</v>
      </c>
      <c r="AG20" s="208">
        <f t="shared" si="15"/>
        <v>0</v>
      </c>
      <c r="AH20" s="207">
        <v>0</v>
      </c>
      <c r="AI20" s="208">
        <f t="shared" si="16"/>
        <v>0</v>
      </c>
      <c r="AJ20" s="207">
        <v>0</v>
      </c>
      <c r="AK20" s="208">
        <f t="shared" si="17"/>
        <v>0</v>
      </c>
      <c r="AL20" s="239">
        <v>0</v>
      </c>
      <c r="AM20" s="232">
        <f t="shared" si="18"/>
        <v>0</v>
      </c>
      <c r="AN20" s="239">
        <v>59</v>
      </c>
      <c r="AO20" s="232">
        <f t="shared" si="19"/>
        <v>1.6504419827682668E-3</v>
      </c>
      <c r="AP20" s="239">
        <v>239</v>
      </c>
      <c r="AQ20" s="232">
        <f t="shared" si="20"/>
        <v>7.6109801923444371E-3</v>
      </c>
      <c r="AR20" s="239">
        <v>453</v>
      </c>
      <c r="AS20" s="232">
        <f t="shared" si="21"/>
        <v>1.2337273271964704E-2</v>
      </c>
      <c r="AT20" s="209">
        <f t="shared" si="22"/>
        <v>751</v>
      </c>
      <c r="AU20" s="210">
        <f t="shared" si="23"/>
        <v>1.5961200044206786E-3</v>
      </c>
    </row>
    <row r="21" spans="1:47" x14ac:dyDescent="0.25">
      <c r="A21" s="33" t="s">
        <v>141</v>
      </c>
      <c r="B21" s="205">
        <v>57</v>
      </c>
      <c r="C21" s="206">
        <f t="shared" si="0"/>
        <v>1.7762542848239325E-2</v>
      </c>
      <c r="D21" s="205">
        <v>185</v>
      </c>
      <c r="E21" s="206">
        <f t="shared" si="1"/>
        <v>3.2342657342657344E-2</v>
      </c>
      <c r="F21" s="205">
        <v>155</v>
      </c>
      <c r="G21" s="206">
        <f t="shared" si="2"/>
        <v>2.3099850968703428E-2</v>
      </c>
      <c r="H21" s="205">
        <f>37+62+30+28+20+8+29+71+68</f>
        <v>353</v>
      </c>
      <c r="I21" s="206">
        <f t="shared" si="3"/>
        <v>4.193893311155994E-2</v>
      </c>
      <c r="J21" s="205">
        <v>278</v>
      </c>
      <c r="K21" s="206">
        <f t="shared" si="4"/>
        <v>2.3365271474197345E-2</v>
      </c>
      <c r="L21" s="205">
        <f>43+33+9+28+51+6+42+28+53+226+51+30</f>
        <v>600</v>
      </c>
      <c r="M21" s="206">
        <f t="shared" ref="M21:M31" si="24">+L21/$L$191</f>
        <v>2.9606237047271292E-2</v>
      </c>
      <c r="N21" s="205">
        <f>22+31+9+1+18+4+16+18+27+11</f>
        <v>157</v>
      </c>
      <c r="O21" s="206">
        <f t="shared" ref="O21:O31" si="25">+N21/$N$191</f>
        <v>1.2911184210526316E-2</v>
      </c>
      <c r="P21" s="205">
        <v>530</v>
      </c>
      <c r="Q21" s="206">
        <f t="shared" si="7"/>
        <v>2.6140567200986436E-2</v>
      </c>
      <c r="R21" s="205">
        <v>745</v>
      </c>
      <c r="S21" s="206">
        <f t="shared" si="8"/>
        <v>2.5347033206314644E-2</v>
      </c>
      <c r="T21" s="205">
        <v>377</v>
      </c>
      <c r="U21" s="206">
        <f t="shared" si="9"/>
        <v>1.3050853325025098E-2</v>
      </c>
      <c r="V21" s="207">
        <v>431</v>
      </c>
      <c r="W21" s="206">
        <f t="shared" si="10"/>
        <v>1.5289109613338063E-2</v>
      </c>
      <c r="X21" s="207">
        <v>250</v>
      </c>
      <c r="Y21" s="206">
        <f t="shared" si="11"/>
        <v>8.1457104688670949E-3</v>
      </c>
      <c r="Z21" s="207">
        <v>263</v>
      </c>
      <c r="AA21" s="208">
        <f t="shared" si="12"/>
        <v>1.070890508571196E-2</v>
      </c>
      <c r="AB21" s="207">
        <v>190</v>
      </c>
      <c r="AC21" s="208">
        <f t="shared" si="13"/>
        <v>9.1337371406595511E-3</v>
      </c>
      <c r="AD21" s="207">
        <v>94</v>
      </c>
      <c r="AE21" s="208">
        <f t="shared" si="14"/>
        <v>3.3751032278912787E-3</v>
      </c>
      <c r="AF21" s="207">
        <v>318</v>
      </c>
      <c r="AG21" s="208">
        <f t="shared" si="15"/>
        <v>8.8604067985511292E-3</v>
      </c>
      <c r="AH21" s="207">
        <v>531</v>
      </c>
      <c r="AI21" s="208">
        <f t="shared" si="16"/>
        <v>1.8672855786475366E-2</v>
      </c>
      <c r="AJ21" s="207">
        <v>49</v>
      </c>
      <c r="AK21" s="208">
        <f t="shared" si="17"/>
        <v>2.2272727272727275E-3</v>
      </c>
      <c r="AL21" s="239">
        <v>310</v>
      </c>
      <c r="AM21" s="232">
        <f t="shared" si="18"/>
        <v>1.042682721738253E-2</v>
      </c>
      <c r="AN21" s="239">
        <v>474</v>
      </c>
      <c r="AO21" s="232">
        <f t="shared" si="19"/>
        <v>1.3259483048002686E-2</v>
      </c>
      <c r="AP21" s="239">
        <v>518</v>
      </c>
      <c r="AQ21" s="232">
        <f t="shared" si="20"/>
        <v>1.6495764600980831E-2</v>
      </c>
      <c r="AR21" s="239">
        <v>453</v>
      </c>
      <c r="AS21" s="232">
        <f t="shared" si="21"/>
        <v>1.2337273271964704E-2</v>
      </c>
      <c r="AT21" s="209">
        <f t="shared" si="22"/>
        <v>6787</v>
      </c>
      <c r="AU21" s="210">
        <f t="shared" si="23"/>
        <v>1.4424589174438276E-2</v>
      </c>
    </row>
    <row r="22" spans="1:47" x14ac:dyDescent="0.25">
      <c r="A22" s="33" t="s">
        <v>139</v>
      </c>
      <c r="B22" s="205">
        <v>24</v>
      </c>
      <c r="C22" s="206">
        <f t="shared" si="0"/>
        <v>7.47896540978498E-3</v>
      </c>
      <c r="D22" s="205">
        <v>8</v>
      </c>
      <c r="E22" s="206">
        <f t="shared" si="1"/>
        <v>1.3986013986013986E-3</v>
      </c>
      <c r="F22" s="205">
        <v>19</v>
      </c>
      <c r="G22" s="206">
        <f t="shared" si="2"/>
        <v>2.8315946348733234E-3</v>
      </c>
      <c r="H22" s="205">
        <v>55</v>
      </c>
      <c r="I22" s="206">
        <f t="shared" si="3"/>
        <v>6.5343946774385174E-3</v>
      </c>
      <c r="J22" s="205">
        <v>50</v>
      </c>
      <c r="K22" s="206">
        <f t="shared" si="4"/>
        <v>4.2023869557908889E-3</v>
      </c>
      <c r="L22" s="205">
        <f>19+12+5+7+9+10+2</f>
        <v>64</v>
      </c>
      <c r="M22" s="206">
        <f t="shared" si="24"/>
        <v>3.1579986183756046E-3</v>
      </c>
      <c r="N22" s="205">
        <v>26</v>
      </c>
      <c r="O22" s="206">
        <f t="shared" si="25"/>
        <v>2.1381578947368422E-3</v>
      </c>
      <c r="P22" s="205">
        <v>52</v>
      </c>
      <c r="Q22" s="206">
        <f t="shared" si="7"/>
        <v>2.5647348951911221E-3</v>
      </c>
      <c r="R22" s="205">
        <v>250</v>
      </c>
      <c r="S22" s="206">
        <f t="shared" si="8"/>
        <v>8.5057158410451819E-3</v>
      </c>
      <c r="T22" s="205">
        <v>442</v>
      </c>
      <c r="U22" s="206">
        <f t="shared" si="9"/>
        <v>1.5301000450029426E-2</v>
      </c>
      <c r="V22" s="207">
        <v>206</v>
      </c>
      <c r="W22" s="206">
        <f t="shared" si="10"/>
        <v>7.307555870876197E-3</v>
      </c>
      <c r="X22" s="207">
        <v>380</v>
      </c>
      <c r="Y22" s="206">
        <f t="shared" si="11"/>
        <v>1.2381479912677984E-2</v>
      </c>
      <c r="Z22" s="207">
        <v>382</v>
      </c>
      <c r="AA22" s="208">
        <f t="shared" si="12"/>
        <v>1.5554379249969462E-2</v>
      </c>
      <c r="AB22" s="207">
        <v>595</v>
      </c>
      <c r="AC22" s="208">
        <f t="shared" si="13"/>
        <v>2.8603018940486492E-2</v>
      </c>
      <c r="AD22" s="207">
        <v>949</v>
      </c>
      <c r="AE22" s="208">
        <f t="shared" si="14"/>
        <v>3.4074180460306629E-2</v>
      </c>
      <c r="AF22" s="207">
        <v>836</v>
      </c>
      <c r="AG22" s="208">
        <f t="shared" si="15"/>
        <v>2.3293396489272779E-2</v>
      </c>
      <c r="AH22" s="207">
        <v>782</v>
      </c>
      <c r="AI22" s="208">
        <f t="shared" si="16"/>
        <v>2.7499384604564477E-2</v>
      </c>
      <c r="AJ22" s="207">
        <v>485</v>
      </c>
      <c r="AK22" s="208">
        <f t="shared" si="17"/>
        <v>2.2045454545454545E-2</v>
      </c>
      <c r="AL22" s="239">
        <v>662</v>
      </c>
      <c r="AM22" s="232">
        <f t="shared" si="18"/>
        <v>2.2266321348087856E-2</v>
      </c>
      <c r="AN22" s="239">
        <v>547</v>
      </c>
      <c r="AO22" s="232">
        <f t="shared" si="19"/>
        <v>1.5301555331766812E-2</v>
      </c>
      <c r="AP22" s="239">
        <v>599</v>
      </c>
      <c r="AQ22" s="232">
        <f t="shared" si="20"/>
        <v>1.907521813897204E-2</v>
      </c>
      <c r="AR22" s="239">
        <v>400</v>
      </c>
      <c r="AS22" s="232">
        <f t="shared" si="21"/>
        <v>1.0893839533743668E-2</v>
      </c>
      <c r="AT22" s="209">
        <f t="shared" si="22"/>
        <v>7031</v>
      </c>
      <c r="AU22" s="210">
        <f t="shared" si="23"/>
        <v>1.4943168776407178E-2</v>
      </c>
    </row>
    <row r="23" spans="1:47" x14ac:dyDescent="0.25">
      <c r="A23" s="33" t="s">
        <v>132</v>
      </c>
      <c r="B23" s="205">
        <v>25</v>
      </c>
      <c r="C23" s="206">
        <f t="shared" si="0"/>
        <v>7.7905889685260209E-3</v>
      </c>
      <c r="D23" s="205">
        <v>54</v>
      </c>
      <c r="E23" s="206">
        <f t="shared" si="1"/>
        <v>9.4405594405594408E-3</v>
      </c>
      <c r="F23" s="205">
        <v>69</v>
      </c>
      <c r="G23" s="206">
        <f t="shared" si="2"/>
        <v>1.0283159463487332E-2</v>
      </c>
      <c r="H23" s="205">
        <v>54</v>
      </c>
      <c r="I23" s="206">
        <f t="shared" si="3"/>
        <v>6.4155875014850899E-3</v>
      </c>
      <c r="J23" s="205">
        <v>90</v>
      </c>
      <c r="K23" s="206">
        <f t="shared" si="4"/>
        <v>7.5642965204236008E-3</v>
      </c>
      <c r="L23" s="205">
        <f>24+17+9+12+24+7+27+42</f>
        <v>162</v>
      </c>
      <c r="M23" s="206">
        <f t="shared" si="24"/>
        <v>7.9936840027632489E-3</v>
      </c>
      <c r="N23" s="205">
        <v>62</v>
      </c>
      <c r="O23" s="206">
        <f t="shared" si="25"/>
        <v>5.098684210526316E-3</v>
      </c>
      <c r="P23" s="205">
        <v>104</v>
      </c>
      <c r="Q23" s="206">
        <f t="shared" si="7"/>
        <v>5.1294697903822442E-3</v>
      </c>
      <c r="R23" s="205">
        <v>121</v>
      </c>
      <c r="S23" s="206">
        <f t="shared" si="8"/>
        <v>4.1167664670658686E-3</v>
      </c>
      <c r="T23" s="205">
        <v>102</v>
      </c>
      <c r="U23" s="206">
        <f t="shared" si="9"/>
        <v>3.5310001038529443E-3</v>
      </c>
      <c r="V23" s="207">
        <v>120</v>
      </c>
      <c r="W23" s="206">
        <f t="shared" si="10"/>
        <v>4.2568286626463283E-3</v>
      </c>
      <c r="X23" s="207">
        <v>109</v>
      </c>
      <c r="Y23" s="206">
        <f t="shared" si="11"/>
        <v>3.5515297644260532E-3</v>
      </c>
      <c r="Z23" s="207">
        <v>67</v>
      </c>
      <c r="AA23" s="208">
        <f t="shared" si="12"/>
        <v>2.7281241092878376E-3</v>
      </c>
      <c r="AB23" s="207">
        <v>112</v>
      </c>
      <c r="AC23" s="208">
        <f t="shared" si="13"/>
        <v>5.3840976829151047E-3</v>
      </c>
      <c r="AD23" s="207">
        <v>150</v>
      </c>
      <c r="AE23" s="208">
        <f t="shared" si="14"/>
        <v>5.3858030232307634E-3</v>
      </c>
      <c r="AF23" s="207">
        <v>178</v>
      </c>
      <c r="AG23" s="208">
        <f t="shared" si="15"/>
        <v>4.959598774031764E-3</v>
      </c>
      <c r="AH23" s="207">
        <v>280</v>
      </c>
      <c r="AI23" s="208">
        <f t="shared" si="16"/>
        <v>9.8463269683862573E-3</v>
      </c>
      <c r="AJ23" s="207">
        <v>176</v>
      </c>
      <c r="AK23" s="208">
        <f t="shared" si="17"/>
        <v>8.0000000000000002E-3</v>
      </c>
      <c r="AL23" s="239">
        <v>316</v>
      </c>
      <c r="AM23" s="232">
        <f t="shared" si="18"/>
        <v>1.0628636776428644E-2</v>
      </c>
      <c r="AN23" s="239">
        <v>869</v>
      </c>
      <c r="AO23" s="232">
        <f t="shared" si="19"/>
        <v>2.4309052254671591E-2</v>
      </c>
      <c r="AP23" s="239">
        <v>414</v>
      </c>
      <c r="AQ23" s="232">
        <f t="shared" si="20"/>
        <v>1.3183873638621744E-2</v>
      </c>
      <c r="AR23" s="239">
        <v>346</v>
      </c>
      <c r="AS23" s="232">
        <f t="shared" si="21"/>
        <v>9.4231711966882726E-3</v>
      </c>
      <c r="AT23" s="209">
        <f t="shared" si="22"/>
        <v>3700</v>
      </c>
      <c r="AU23" s="210">
        <f t="shared" si="23"/>
        <v>7.8637070790366324E-3</v>
      </c>
    </row>
    <row r="24" spans="1:47" x14ac:dyDescent="0.25">
      <c r="A24" s="33" t="s">
        <v>147</v>
      </c>
      <c r="B24" s="205">
        <v>13</v>
      </c>
      <c r="C24" s="206">
        <f t="shared" si="0"/>
        <v>4.0511062636335304E-3</v>
      </c>
      <c r="D24" s="205">
        <v>48</v>
      </c>
      <c r="E24" s="206">
        <f t="shared" si="1"/>
        <v>8.3916083916083916E-3</v>
      </c>
      <c r="F24" s="205">
        <v>42</v>
      </c>
      <c r="G24" s="206">
        <f t="shared" si="2"/>
        <v>6.2593144560357675E-3</v>
      </c>
      <c r="H24" s="205">
        <v>85</v>
      </c>
      <c r="I24" s="206">
        <f t="shared" si="3"/>
        <v>1.0098609956041345E-2</v>
      </c>
      <c r="J24" s="205">
        <v>98</v>
      </c>
      <c r="K24" s="206">
        <f t="shared" si="4"/>
        <v>8.236678433350143E-3</v>
      </c>
      <c r="L24" s="205">
        <f>23+29+15+28+43+17+27+8+3+10+34</f>
        <v>237</v>
      </c>
      <c r="M24" s="206">
        <f t="shared" si="24"/>
        <v>1.169446363367216E-2</v>
      </c>
      <c r="N24" s="205">
        <v>140</v>
      </c>
      <c r="O24" s="206">
        <f t="shared" si="25"/>
        <v>1.1513157894736841E-2</v>
      </c>
      <c r="P24" s="205">
        <v>134</v>
      </c>
      <c r="Q24" s="206">
        <f t="shared" si="7"/>
        <v>6.6091245376078914E-3</v>
      </c>
      <c r="R24" s="205">
        <v>121</v>
      </c>
      <c r="S24" s="206">
        <f t="shared" si="8"/>
        <v>4.1167664670658686E-3</v>
      </c>
      <c r="T24" s="205">
        <v>143</v>
      </c>
      <c r="U24" s="206">
        <f t="shared" si="9"/>
        <v>4.95032367500952E-3</v>
      </c>
      <c r="V24" s="207">
        <v>164</v>
      </c>
      <c r="W24" s="206">
        <f t="shared" si="10"/>
        <v>5.817665838949982E-3</v>
      </c>
      <c r="X24" s="207">
        <v>161</v>
      </c>
      <c r="Y24" s="206">
        <f t="shared" si="11"/>
        <v>5.2458375419504088E-3</v>
      </c>
      <c r="Z24" s="207">
        <v>154</v>
      </c>
      <c r="AA24" s="208">
        <f t="shared" si="12"/>
        <v>6.2706136243332383E-3</v>
      </c>
      <c r="AB24" s="207">
        <v>149</v>
      </c>
      <c r="AC24" s="208">
        <f t="shared" si="13"/>
        <v>7.1627728103067015E-3</v>
      </c>
      <c r="AD24" s="207">
        <v>337</v>
      </c>
      <c r="AE24" s="208">
        <f t="shared" si="14"/>
        <v>1.2100104125525115E-2</v>
      </c>
      <c r="AF24" s="207">
        <v>324</v>
      </c>
      <c r="AG24" s="208">
        <f t="shared" si="15"/>
        <v>9.0275842853162445E-3</v>
      </c>
      <c r="AH24" s="207">
        <v>325</v>
      </c>
      <c r="AI24" s="208">
        <f t="shared" si="16"/>
        <v>1.1428772374019763E-2</v>
      </c>
      <c r="AJ24" s="207">
        <v>133</v>
      </c>
      <c r="AK24" s="208">
        <f t="shared" si="17"/>
        <v>6.0454545454545457E-3</v>
      </c>
      <c r="AL24" s="239">
        <v>261</v>
      </c>
      <c r="AM24" s="232">
        <f t="shared" si="18"/>
        <v>8.7787158185059361E-3</v>
      </c>
      <c r="AN24" s="239">
        <v>271</v>
      </c>
      <c r="AO24" s="232">
        <f t="shared" si="19"/>
        <v>7.5808436835627172E-3</v>
      </c>
      <c r="AP24" s="239">
        <v>208</v>
      </c>
      <c r="AQ24" s="232">
        <f t="shared" si="20"/>
        <v>6.6237819247181706E-3</v>
      </c>
      <c r="AR24" s="239">
        <v>337</v>
      </c>
      <c r="AS24" s="232">
        <f t="shared" si="21"/>
        <v>9.1780598071790395E-3</v>
      </c>
      <c r="AT24" s="209">
        <f t="shared" si="22"/>
        <v>3560</v>
      </c>
      <c r="AU24" s="210">
        <f t="shared" si="23"/>
        <v>7.5661614057757863E-3</v>
      </c>
    </row>
    <row r="25" spans="1:47" x14ac:dyDescent="0.25">
      <c r="A25" s="33" t="s">
        <v>150</v>
      </c>
      <c r="B25" s="205">
        <f>35+13</f>
        <v>48</v>
      </c>
      <c r="C25" s="206">
        <f t="shared" si="0"/>
        <v>1.495793081956996E-2</v>
      </c>
      <c r="D25" s="205">
        <f>91+41+36+37+7+38+27+65+46</f>
        <v>388</v>
      </c>
      <c r="E25" s="206">
        <f t="shared" si="1"/>
        <v>6.7832167832167833E-2</v>
      </c>
      <c r="F25" s="205">
        <v>322</v>
      </c>
      <c r="G25" s="206">
        <f t="shared" si="2"/>
        <v>4.798807749627422E-2</v>
      </c>
      <c r="H25" s="205">
        <v>334</v>
      </c>
      <c r="I25" s="206">
        <f t="shared" si="3"/>
        <v>3.9681596768444814E-2</v>
      </c>
      <c r="J25" s="205">
        <v>703</v>
      </c>
      <c r="K25" s="206">
        <f t="shared" si="4"/>
        <v>5.9085560598419899E-2</v>
      </c>
      <c r="L25" s="205">
        <f>56+21+72+133+114+126+102+74+55+66+150+53</f>
        <v>1022</v>
      </c>
      <c r="M25" s="206">
        <f t="shared" si="24"/>
        <v>5.0429290437185435E-2</v>
      </c>
      <c r="N25" s="205">
        <f>144+47+51+49+29+61+42+63</f>
        <v>486</v>
      </c>
      <c r="O25" s="206">
        <f t="shared" si="25"/>
        <v>3.9967105263157894E-2</v>
      </c>
      <c r="P25" s="205">
        <v>624</v>
      </c>
      <c r="Q25" s="206">
        <f t="shared" si="7"/>
        <v>3.0776818742293464E-2</v>
      </c>
      <c r="R25" s="205">
        <v>448</v>
      </c>
      <c r="S25" s="206">
        <f t="shared" si="8"/>
        <v>1.5242242787152967E-2</v>
      </c>
      <c r="T25" s="205">
        <v>295</v>
      </c>
      <c r="U25" s="206">
        <f t="shared" si="9"/>
        <v>1.0212206182711946E-2</v>
      </c>
      <c r="V25" s="207">
        <v>283</v>
      </c>
      <c r="W25" s="206">
        <f t="shared" si="10"/>
        <v>1.0039020929407592E-2</v>
      </c>
      <c r="X25" s="207">
        <v>331</v>
      </c>
      <c r="Y25" s="206">
        <f t="shared" si="11"/>
        <v>1.0784920660780033E-2</v>
      </c>
      <c r="Z25" s="207">
        <v>398</v>
      </c>
      <c r="AA25" s="208">
        <f t="shared" si="12"/>
        <v>1.6205871574575512E-2</v>
      </c>
      <c r="AB25" s="207">
        <v>275</v>
      </c>
      <c r="AC25" s="208">
        <f t="shared" si="13"/>
        <v>1.3219882703586193E-2</v>
      </c>
      <c r="AD25" s="207">
        <v>269</v>
      </c>
      <c r="AE25" s="208">
        <f t="shared" si="14"/>
        <v>9.6585400883271704E-3</v>
      </c>
      <c r="AF25" s="207">
        <v>174</v>
      </c>
      <c r="AG25" s="208">
        <f t="shared" si="15"/>
        <v>4.8481471161883529E-3</v>
      </c>
      <c r="AH25" s="207">
        <v>133</v>
      </c>
      <c r="AI25" s="208">
        <f t="shared" si="16"/>
        <v>4.6770053099834726E-3</v>
      </c>
      <c r="AJ25" s="207">
        <v>177</v>
      </c>
      <c r="AK25" s="208">
        <f t="shared" si="17"/>
        <v>8.0454545454545449E-3</v>
      </c>
      <c r="AL25" s="239">
        <v>429</v>
      </c>
      <c r="AM25" s="232">
        <f t="shared" si="18"/>
        <v>1.4429383471797114E-2</v>
      </c>
      <c r="AN25" s="239">
        <v>244</v>
      </c>
      <c r="AO25" s="232">
        <f t="shared" si="19"/>
        <v>6.8255566744992724E-3</v>
      </c>
      <c r="AP25" s="239">
        <v>396</v>
      </c>
      <c r="AQ25" s="232">
        <f t="shared" si="20"/>
        <v>1.2610661741290363E-2</v>
      </c>
      <c r="AR25" s="239">
        <v>319</v>
      </c>
      <c r="AS25" s="232">
        <f t="shared" si="21"/>
        <v>8.6878370281605749E-3</v>
      </c>
      <c r="AT25" s="209">
        <f t="shared" si="22"/>
        <v>7965</v>
      </c>
      <c r="AU25" s="210">
        <f t="shared" si="23"/>
        <v>1.6928223482304532E-2</v>
      </c>
    </row>
    <row r="26" spans="1:47" x14ac:dyDescent="0.25">
      <c r="A26" s="33" t="s">
        <v>134</v>
      </c>
      <c r="B26" s="205">
        <v>0</v>
      </c>
      <c r="C26" s="206">
        <f t="shared" si="0"/>
        <v>0</v>
      </c>
      <c r="D26" s="205">
        <v>0</v>
      </c>
      <c r="E26" s="206">
        <f t="shared" si="1"/>
        <v>0</v>
      </c>
      <c r="F26" s="205">
        <v>0</v>
      </c>
      <c r="G26" s="206">
        <f t="shared" si="2"/>
        <v>0</v>
      </c>
      <c r="H26" s="205">
        <v>0</v>
      </c>
      <c r="I26" s="206">
        <f t="shared" si="3"/>
        <v>0</v>
      </c>
      <c r="J26" s="205">
        <v>0</v>
      </c>
      <c r="K26" s="206">
        <f t="shared" si="4"/>
        <v>0</v>
      </c>
      <c r="L26" s="205">
        <v>0</v>
      </c>
      <c r="M26" s="206">
        <f t="shared" si="24"/>
        <v>0</v>
      </c>
      <c r="N26" s="205">
        <v>0</v>
      </c>
      <c r="O26" s="206">
        <f t="shared" si="25"/>
        <v>0</v>
      </c>
      <c r="P26" s="205">
        <v>0</v>
      </c>
      <c r="Q26" s="206">
        <f t="shared" si="7"/>
        <v>0</v>
      </c>
      <c r="R26" s="205">
        <v>304</v>
      </c>
      <c r="S26" s="206">
        <f t="shared" si="8"/>
        <v>1.0342950462710943E-2</v>
      </c>
      <c r="T26" s="205">
        <v>476</v>
      </c>
      <c r="U26" s="206">
        <f t="shared" si="9"/>
        <v>1.6478000484647072E-2</v>
      </c>
      <c r="V26" s="207">
        <v>149</v>
      </c>
      <c r="W26" s="206">
        <f t="shared" si="10"/>
        <v>5.2855622561191916E-3</v>
      </c>
      <c r="X26" s="207">
        <v>158</v>
      </c>
      <c r="Y26" s="206">
        <f t="shared" si="11"/>
        <v>5.1480890163240036E-3</v>
      </c>
      <c r="Z26" s="207">
        <v>99</v>
      </c>
      <c r="AA26" s="208">
        <f t="shared" si="12"/>
        <v>4.0311087584999393E-3</v>
      </c>
      <c r="AB26" s="207">
        <v>51</v>
      </c>
      <c r="AC26" s="208">
        <f t="shared" si="13"/>
        <v>2.4516873377559852E-3</v>
      </c>
      <c r="AD26" s="207">
        <v>0</v>
      </c>
      <c r="AE26" s="208">
        <f t="shared" si="14"/>
        <v>0</v>
      </c>
      <c r="AF26" s="207">
        <v>22</v>
      </c>
      <c r="AG26" s="208">
        <f t="shared" si="15"/>
        <v>6.1298411813875736E-4</v>
      </c>
      <c r="AH26" s="207">
        <v>25</v>
      </c>
      <c r="AI26" s="208">
        <f t="shared" si="16"/>
        <v>8.7913633646305867E-4</v>
      </c>
      <c r="AJ26" s="207">
        <v>18</v>
      </c>
      <c r="AK26" s="208">
        <f t="shared" si="17"/>
        <v>8.1818181818181816E-4</v>
      </c>
      <c r="AL26" s="239">
        <v>242</v>
      </c>
      <c r="AM26" s="232">
        <f t="shared" si="18"/>
        <v>8.1396522148599101E-3</v>
      </c>
      <c r="AN26" s="239">
        <v>499</v>
      </c>
      <c r="AO26" s="232">
        <f t="shared" si="19"/>
        <v>1.3958822871209578E-2</v>
      </c>
      <c r="AP26" s="239">
        <v>304</v>
      </c>
      <c r="AQ26" s="232">
        <f t="shared" si="20"/>
        <v>9.6809120438188651E-3</v>
      </c>
      <c r="AR26" s="239">
        <v>267</v>
      </c>
      <c r="AS26" s="232">
        <f t="shared" si="21"/>
        <v>7.2716378887738983E-3</v>
      </c>
      <c r="AT26" s="209">
        <f t="shared" si="22"/>
        <v>2589</v>
      </c>
      <c r="AU26" s="210">
        <f t="shared" si="23"/>
        <v>5.5024696290880649E-3</v>
      </c>
    </row>
    <row r="27" spans="1:47" ht="15.75" customHeight="1" x14ac:dyDescent="0.25">
      <c r="A27" s="33" t="s">
        <v>140</v>
      </c>
      <c r="B27" s="205">
        <v>0</v>
      </c>
      <c r="C27" s="206">
        <f t="shared" si="0"/>
        <v>0</v>
      </c>
      <c r="D27" s="205">
        <v>0</v>
      </c>
      <c r="E27" s="206">
        <f t="shared" si="1"/>
        <v>0</v>
      </c>
      <c r="F27" s="205">
        <v>0</v>
      </c>
      <c r="G27" s="206">
        <f t="shared" si="2"/>
        <v>0</v>
      </c>
      <c r="H27" s="205">
        <v>0</v>
      </c>
      <c r="I27" s="206">
        <f t="shared" si="3"/>
        <v>0</v>
      </c>
      <c r="J27" s="205">
        <v>5</v>
      </c>
      <c r="K27" s="206">
        <f t="shared" si="4"/>
        <v>4.2023869557908893E-4</v>
      </c>
      <c r="L27" s="205">
        <v>12</v>
      </c>
      <c r="M27" s="206">
        <f t="shared" si="24"/>
        <v>5.9212474094542586E-4</v>
      </c>
      <c r="N27" s="205">
        <v>0</v>
      </c>
      <c r="O27" s="206">
        <f t="shared" si="25"/>
        <v>0</v>
      </c>
      <c r="P27" s="205">
        <v>0</v>
      </c>
      <c r="Q27" s="206">
        <f t="shared" si="7"/>
        <v>0</v>
      </c>
      <c r="R27" s="205">
        <v>73</v>
      </c>
      <c r="S27" s="206">
        <f t="shared" si="8"/>
        <v>2.4836690255851932E-3</v>
      </c>
      <c r="T27" s="205">
        <v>208</v>
      </c>
      <c r="U27" s="206">
        <f t="shared" si="9"/>
        <v>7.2004708000138473E-3</v>
      </c>
      <c r="V27" s="207">
        <v>297</v>
      </c>
      <c r="W27" s="206">
        <f t="shared" si="10"/>
        <v>1.0535650940049664E-2</v>
      </c>
      <c r="X27" s="207">
        <v>272</v>
      </c>
      <c r="Y27" s="206">
        <f t="shared" si="11"/>
        <v>8.8625329901273996E-3</v>
      </c>
      <c r="Z27" s="207">
        <v>111</v>
      </c>
      <c r="AA27" s="208">
        <f t="shared" si="12"/>
        <v>4.5197280019544771E-3</v>
      </c>
      <c r="AB27" s="207">
        <v>101</v>
      </c>
      <c r="AC27" s="208">
        <f t="shared" si="13"/>
        <v>4.855302374771657E-3</v>
      </c>
      <c r="AD27" s="207">
        <v>124</v>
      </c>
      <c r="AE27" s="208">
        <f t="shared" si="14"/>
        <v>4.4522638325374311E-3</v>
      </c>
      <c r="AF27" s="207">
        <v>54</v>
      </c>
      <c r="AG27" s="208">
        <f t="shared" si="15"/>
        <v>1.5045973808860407E-3</v>
      </c>
      <c r="AH27" s="207">
        <v>38</v>
      </c>
      <c r="AI27" s="208">
        <f t="shared" si="16"/>
        <v>1.3362872314238493E-3</v>
      </c>
      <c r="AJ27" s="207">
        <v>12</v>
      </c>
      <c r="AK27" s="208">
        <f t="shared" si="17"/>
        <v>5.4545454545454548E-4</v>
      </c>
      <c r="AL27" s="239">
        <v>132</v>
      </c>
      <c r="AM27" s="232">
        <f t="shared" si="18"/>
        <v>4.439810299014497E-3</v>
      </c>
      <c r="AN27" s="239">
        <v>104</v>
      </c>
      <c r="AO27" s="232">
        <f t="shared" si="19"/>
        <v>2.9092536645406735E-3</v>
      </c>
      <c r="AP27" s="239">
        <v>161</v>
      </c>
      <c r="AQ27" s="232">
        <f t="shared" si="20"/>
        <v>5.1270619705751225E-3</v>
      </c>
      <c r="AR27" s="239">
        <v>266</v>
      </c>
      <c r="AS27" s="232">
        <f t="shared" si="21"/>
        <v>7.2444032899395393E-3</v>
      </c>
      <c r="AT27" s="209">
        <f t="shared" si="22"/>
        <v>1932</v>
      </c>
      <c r="AU27" s="210">
        <f t="shared" si="23"/>
        <v>4.1061302909996683E-3</v>
      </c>
    </row>
    <row r="28" spans="1:47" ht="15.75" customHeight="1" x14ac:dyDescent="0.25">
      <c r="A28" s="33" t="s">
        <v>119</v>
      </c>
      <c r="B28" s="205">
        <v>2</v>
      </c>
      <c r="C28" s="206">
        <f t="shared" si="0"/>
        <v>6.2324711748208163E-4</v>
      </c>
      <c r="D28" s="205">
        <v>2</v>
      </c>
      <c r="E28" s="206">
        <f t="shared" si="1"/>
        <v>3.4965034965034965E-4</v>
      </c>
      <c r="F28" s="205">
        <v>4</v>
      </c>
      <c r="G28" s="206">
        <f t="shared" si="2"/>
        <v>5.9612518628912071E-4</v>
      </c>
      <c r="H28" s="205">
        <v>16</v>
      </c>
      <c r="I28" s="206">
        <f t="shared" si="3"/>
        <v>1.9009148152548414E-3</v>
      </c>
      <c r="J28" s="205">
        <v>32</v>
      </c>
      <c r="K28" s="206">
        <f t="shared" si="4"/>
        <v>2.6895276517061692E-3</v>
      </c>
      <c r="L28" s="205">
        <v>73</v>
      </c>
      <c r="M28" s="206">
        <f t="shared" si="24"/>
        <v>3.6020921740846736E-3</v>
      </c>
      <c r="N28" s="205">
        <v>68</v>
      </c>
      <c r="O28" s="206">
        <f t="shared" si="25"/>
        <v>5.5921052631578948E-3</v>
      </c>
      <c r="P28" s="205">
        <v>127</v>
      </c>
      <c r="Q28" s="206">
        <f t="shared" si="7"/>
        <v>6.2638717632552401E-3</v>
      </c>
      <c r="R28" s="205">
        <v>203</v>
      </c>
      <c r="S28" s="206">
        <f t="shared" si="8"/>
        <v>6.9066412629286882E-3</v>
      </c>
      <c r="T28" s="205">
        <v>242</v>
      </c>
      <c r="U28" s="206">
        <f t="shared" si="9"/>
        <v>8.3774708346314956E-3</v>
      </c>
      <c r="V28" s="207">
        <v>232</v>
      </c>
      <c r="W28" s="206">
        <f t="shared" si="10"/>
        <v>8.2298687477829011E-3</v>
      </c>
      <c r="X28" s="207">
        <v>230</v>
      </c>
      <c r="Y28" s="206">
        <f t="shared" si="11"/>
        <v>7.494053631357727E-3</v>
      </c>
      <c r="Z28" s="207">
        <v>294</v>
      </c>
      <c r="AA28" s="208">
        <f t="shared" si="12"/>
        <v>1.1971171464636183E-2</v>
      </c>
      <c r="AB28" s="207">
        <v>185</v>
      </c>
      <c r="AC28" s="208">
        <f t="shared" si="13"/>
        <v>8.8933756369579849E-3</v>
      </c>
      <c r="AD28" s="207">
        <v>237</v>
      </c>
      <c r="AE28" s="208">
        <f t="shared" si="14"/>
        <v>8.5095687767046072E-3</v>
      </c>
      <c r="AF28" s="207">
        <v>236</v>
      </c>
      <c r="AG28" s="208">
        <f t="shared" si="15"/>
        <v>6.5756478127612147E-3</v>
      </c>
      <c r="AH28" s="207">
        <v>217</v>
      </c>
      <c r="AI28" s="208">
        <f t="shared" si="16"/>
        <v>7.6309034004993495E-3</v>
      </c>
      <c r="AJ28" s="207">
        <v>138</v>
      </c>
      <c r="AK28" s="208">
        <f t="shared" si="17"/>
        <v>6.2727272727272727E-3</v>
      </c>
      <c r="AL28" s="239">
        <v>159</v>
      </c>
      <c r="AM28" s="232">
        <f t="shared" si="18"/>
        <v>5.347953314722007E-3</v>
      </c>
      <c r="AN28" s="239">
        <v>254</v>
      </c>
      <c r="AO28" s="232">
        <f t="shared" si="19"/>
        <v>7.1052926037820296E-3</v>
      </c>
      <c r="AP28" s="239">
        <v>310</v>
      </c>
      <c r="AQ28" s="232">
        <f t="shared" si="20"/>
        <v>9.8719826762626584E-3</v>
      </c>
      <c r="AR28" s="239">
        <v>230</v>
      </c>
      <c r="AS28" s="232">
        <f t="shared" si="21"/>
        <v>6.2639577319026094E-3</v>
      </c>
      <c r="AT28" s="209">
        <f t="shared" si="22"/>
        <v>3274</v>
      </c>
      <c r="AU28" s="210">
        <f t="shared" si="23"/>
        <v>6.9583181018286304E-3</v>
      </c>
    </row>
    <row r="29" spans="1:47" ht="15.75" customHeight="1" x14ac:dyDescent="0.25">
      <c r="A29" s="15" t="s">
        <v>156</v>
      </c>
      <c r="B29" s="205">
        <v>0</v>
      </c>
      <c r="C29" s="206">
        <f t="shared" si="0"/>
        <v>0</v>
      </c>
      <c r="D29" s="205">
        <v>0</v>
      </c>
      <c r="E29" s="206">
        <f t="shared" si="1"/>
        <v>0</v>
      </c>
      <c r="F29" s="205">
        <v>0</v>
      </c>
      <c r="G29" s="206">
        <f t="shared" si="2"/>
        <v>0</v>
      </c>
      <c r="H29" s="205">
        <v>0</v>
      </c>
      <c r="I29" s="206">
        <f t="shared" si="3"/>
        <v>0</v>
      </c>
      <c r="J29" s="205">
        <v>0</v>
      </c>
      <c r="K29" s="206">
        <f t="shared" si="4"/>
        <v>0</v>
      </c>
      <c r="L29" s="205">
        <v>0</v>
      </c>
      <c r="M29" s="206">
        <f t="shared" si="24"/>
        <v>0</v>
      </c>
      <c r="N29" s="205">
        <v>0</v>
      </c>
      <c r="O29" s="206">
        <f t="shared" si="25"/>
        <v>0</v>
      </c>
      <c r="P29" s="205">
        <v>0</v>
      </c>
      <c r="Q29" s="206">
        <f t="shared" si="7"/>
        <v>0</v>
      </c>
      <c r="R29" s="207">
        <v>0</v>
      </c>
      <c r="S29" s="206">
        <f t="shared" si="8"/>
        <v>0</v>
      </c>
      <c r="T29" s="212">
        <v>0</v>
      </c>
      <c r="U29" s="206">
        <f t="shared" si="9"/>
        <v>0</v>
      </c>
      <c r="V29" s="207">
        <v>0</v>
      </c>
      <c r="W29" s="206">
        <f t="shared" si="10"/>
        <v>0</v>
      </c>
      <c r="X29" s="207">
        <v>0</v>
      </c>
      <c r="Y29" s="206">
        <f t="shared" si="11"/>
        <v>0</v>
      </c>
      <c r="Z29" s="207">
        <v>56</v>
      </c>
      <c r="AA29" s="208">
        <f t="shared" si="12"/>
        <v>2.2802231361211778E-3</v>
      </c>
      <c r="AB29" s="207">
        <v>31</v>
      </c>
      <c r="AC29" s="208">
        <f t="shared" si="13"/>
        <v>1.4902413229497165E-3</v>
      </c>
      <c r="AD29" s="207">
        <v>28</v>
      </c>
      <c r="AE29" s="208">
        <f t="shared" si="14"/>
        <v>1.0053498976697426E-3</v>
      </c>
      <c r="AF29" s="207">
        <v>43</v>
      </c>
      <c r="AG29" s="208">
        <f t="shared" si="15"/>
        <v>1.198105321816662E-3</v>
      </c>
      <c r="AH29" s="207">
        <v>15</v>
      </c>
      <c r="AI29" s="208">
        <f t="shared" si="16"/>
        <v>5.2748180187783518E-4</v>
      </c>
      <c r="AJ29" s="207">
        <v>26</v>
      </c>
      <c r="AK29" s="208">
        <f t="shared" si="17"/>
        <v>1.1818181818181819E-3</v>
      </c>
      <c r="AL29" s="239">
        <v>39</v>
      </c>
      <c r="AM29" s="232">
        <f t="shared" si="18"/>
        <v>1.3117621337997377E-3</v>
      </c>
      <c r="AN29" s="239">
        <v>70</v>
      </c>
      <c r="AO29" s="232">
        <f t="shared" si="19"/>
        <v>1.9581515049792997E-3</v>
      </c>
      <c r="AP29" s="239">
        <v>35</v>
      </c>
      <c r="AQ29" s="232">
        <f t="shared" si="20"/>
        <v>1.1145786892554615E-3</v>
      </c>
      <c r="AR29" s="239">
        <v>218</v>
      </c>
      <c r="AS29" s="232">
        <f t="shared" si="21"/>
        <v>5.9371425458902994E-3</v>
      </c>
      <c r="AT29" s="209">
        <f t="shared" si="22"/>
        <v>546</v>
      </c>
      <c r="AU29" s="210">
        <f t="shared" si="23"/>
        <v>1.1604281257172977E-3</v>
      </c>
    </row>
    <row r="30" spans="1:47" ht="15.75" customHeight="1" x14ac:dyDescent="0.25">
      <c r="A30" s="33" t="s">
        <v>153</v>
      </c>
      <c r="B30" s="205">
        <v>5</v>
      </c>
      <c r="C30" s="206">
        <f t="shared" si="0"/>
        <v>1.5581177937052041E-3</v>
      </c>
      <c r="D30" s="205">
        <v>4</v>
      </c>
      <c r="E30" s="206">
        <f t="shared" si="1"/>
        <v>6.993006993006993E-4</v>
      </c>
      <c r="F30" s="205">
        <v>20</v>
      </c>
      <c r="G30" s="206">
        <f t="shared" si="2"/>
        <v>2.9806259314456036E-3</v>
      </c>
      <c r="H30" s="205">
        <v>8</v>
      </c>
      <c r="I30" s="206">
        <f t="shared" si="3"/>
        <v>9.5045740762742068E-4</v>
      </c>
      <c r="J30" s="205">
        <v>43</v>
      </c>
      <c r="K30" s="206">
        <f t="shared" si="4"/>
        <v>3.6140527819801646E-3</v>
      </c>
      <c r="L30" s="205">
        <v>71</v>
      </c>
      <c r="M30" s="206">
        <f t="shared" si="24"/>
        <v>3.5034047172604363E-3</v>
      </c>
      <c r="N30" s="205">
        <v>45</v>
      </c>
      <c r="O30" s="206">
        <f t="shared" si="25"/>
        <v>3.7006578947368419E-3</v>
      </c>
      <c r="P30" s="205">
        <v>81</v>
      </c>
      <c r="Q30" s="206">
        <f t="shared" si="7"/>
        <v>3.9950678175092475E-3</v>
      </c>
      <c r="R30" s="205">
        <v>100</v>
      </c>
      <c r="S30" s="206">
        <f t="shared" si="8"/>
        <v>3.4022863364180731E-3</v>
      </c>
      <c r="T30" s="205">
        <v>60</v>
      </c>
      <c r="U30" s="206">
        <f t="shared" si="9"/>
        <v>2.0770588846193792E-3</v>
      </c>
      <c r="V30" s="207">
        <v>84</v>
      </c>
      <c r="W30" s="206">
        <f t="shared" si="10"/>
        <v>2.9797800638524299E-3</v>
      </c>
      <c r="X30" s="207">
        <v>72</v>
      </c>
      <c r="Y30" s="206">
        <f t="shared" si="11"/>
        <v>2.345964615033723E-3</v>
      </c>
      <c r="Z30" s="207">
        <v>61</v>
      </c>
      <c r="AA30" s="208">
        <f t="shared" si="12"/>
        <v>2.4838144875605683E-3</v>
      </c>
      <c r="AB30" s="207">
        <v>59</v>
      </c>
      <c r="AC30" s="208">
        <f t="shared" si="13"/>
        <v>2.8362657436784926E-3</v>
      </c>
      <c r="AD30" s="207">
        <v>71</v>
      </c>
      <c r="AE30" s="208">
        <f t="shared" si="14"/>
        <v>2.5492800976625613E-3</v>
      </c>
      <c r="AF30" s="207">
        <v>101</v>
      </c>
      <c r="AG30" s="208">
        <f t="shared" si="15"/>
        <v>2.8141543605461131E-3</v>
      </c>
      <c r="AH30" s="207">
        <v>76</v>
      </c>
      <c r="AI30" s="208">
        <f t="shared" si="16"/>
        <v>2.6725744628476986E-3</v>
      </c>
      <c r="AJ30" s="207">
        <v>33</v>
      </c>
      <c r="AK30" s="208">
        <f t="shared" si="17"/>
        <v>1.5E-3</v>
      </c>
      <c r="AL30" s="239">
        <v>75</v>
      </c>
      <c r="AM30" s="232">
        <f t="shared" si="18"/>
        <v>2.5226194880764185E-3</v>
      </c>
      <c r="AN30" s="239">
        <v>110</v>
      </c>
      <c r="AO30" s="232">
        <f t="shared" si="19"/>
        <v>3.0770952221103277E-3</v>
      </c>
      <c r="AP30" s="239">
        <v>76</v>
      </c>
      <c r="AQ30" s="232">
        <f t="shared" si="20"/>
        <v>2.4202280109547163E-3</v>
      </c>
      <c r="AR30" s="239">
        <v>216</v>
      </c>
      <c r="AS30" s="232">
        <f t="shared" si="21"/>
        <v>5.8826733482215806E-3</v>
      </c>
      <c r="AT30" s="209">
        <f t="shared" si="22"/>
        <v>1395</v>
      </c>
      <c r="AU30" s="210">
        <f t="shared" si="23"/>
        <v>2.964830101420568E-3</v>
      </c>
    </row>
    <row r="31" spans="1:47" ht="15.75" customHeight="1" x14ac:dyDescent="0.25">
      <c r="A31" s="33" t="s">
        <v>125</v>
      </c>
      <c r="B31" s="205">
        <v>0</v>
      </c>
      <c r="C31" s="206">
        <f t="shared" si="0"/>
        <v>0</v>
      </c>
      <c r="D31" s="205">
        <v>0</v>
      </c>
      <c r="E31" s="206">
        <f t="shared" si="1"/>
        <v>0</v>
      </c>
      <c r="F31" s="205">
        <v>0</v>
      </c>
      <c r="G31" s="206">
        <f t="shared" si="2"/>
        <v>0</v>
      </c>
      <c r="H31" s="205">
        <v>0</v>
      </c>
      <c r="I31" s="206">
        <f t="shared" si="3"/>
        <v>0</v>
      </c>
      <c r="J31" s="205">
        <v>0</v>
      </c>
      <c r="K31" s="206">
        <f t="shared" si="4"/>
        <v>0</v>
      </c>
      <c r="L31" s="205">
        <v>0</v>
      </c>
      <c r="M31" s="206">
        <f t="shared" si="24"/>
        <v>0</v>
      </c>
      <c r="N31" s="205">
        <v>0</v>
      </c>
      <c r="O31" s="206">
        <f t="shared" si="25"/>
        <v>0</v>
      </c>
      <c r="P31" s="205">
        <v>0</v>
      </c>
      <c r="Q31" s="206">
        <f t="shared" si="7"/>
        <v>0</v>
      </c>
      <c r="R31" s="205">
        <v>252</v>
      </c>
      <c r="S31" s="206">
        <f t="shared" si="8"/>
        <v>8.5737615677735444E-3</v>
      </c>
      <c r="T31" s="205">
        <v>115</v>
      </c>
      <c r="U31" s="206">
        <f t="shared" si="9"/>
        <v>3.9810295288538093E-3</v>
      </c>
      <c r="V31" s="207">
        <v>114</v>
      </c>
      <c r="W31" s="206">
        <f t="shared" si="10"/>
        <v>4.0439872295140117E-3</v>
      </c>
      <c r="X31" s="207">
        <v>75</v>
      </c>
      <c r="Y31" s="206">
        <f t="shared" si="11"/>
        <v>2.4437131406601282E-3</v>
      </c>
      <c r="Z31" s="207">
        <v>70</v>
      </c>
      <c r="AA31" s="208">
        <f t="shared" si="12"/>
        <v>2.8502789201514719E-3</v>
      </c>
      <c r="AB31" s="207">
        <v>0</v>
      </c>
      <c r="AC31" s="208">
        <f t="shared" si="13"/>
        <v>0</v>
      </c>
      <c r="AD31" s="207">
        <v>0</v>
      </c>
      <c r="AE31" s="208">
        <f t="shared" si="14"/>
        <v>0</v>
      </c>
      <c r="AF31" s="207">
        <v>0</v>
      </c>
      <c r="AG31" s="208">
        <f t="shared" si="15"/>
        <v>0</v>
      </c>
      <c r="AH31" s="207">
        <v>30</v>
      </c>
      <c r="AI31" s="208">
        <f t="shared" si="16"/>
        <v>1.0549636037556704E-3</v>
      </c>
      <c r="AJ31" s="207">
        <v>36</v>
      </c>
      <c r="AK31" s="208">
        <f t="shared" si="17"/>
        <v>1.6363636363636363E-3</v>
      </c>
      <c r="AL31" s="239">
        <v>17</v>
      </c>
      <c r="AM31" s="232">
        <f t="shared" si="18"/>
        <v>5.7179375063065487E-4</v>
      </c>
      <c r="AN31" s="239">
        <v>83</v>
      </c>
      <c r="AO31" s="232">
        <f t="shared" si="19"/>
        <v>2.3218082130468838E-3</v>
      </c>
      <c r="AP31" s="239">
        <v>41</v>
      </c>
      <c r="AQ31" s="232">
        <f t="shared" si="20"/>
        <v>1.3056493216992548E-3</v>
      </c>
      <c r="AR31" s="239">
        <v>210</v>
      </c>
      <c r="AS31" s="232">
        <f t="shared" si="21"/>
        <v>5.7192657552154261E-3</v>
      </c>
      <c r="AT31" s="209">
        <f t="shared" si="22"/>
        <v>1013</v>
      </c>
      <c r="AU31" s="210">
        <f t="shared" si="23"/>
        <v>2.1529554786659751E-3</v>
      </c>
    </row>
    <row r="32" spans="1:47" ht="15.75" customHeight="1" x14ac:dyDescent="0.25">
      <c r="A32" s="33" t="s">
        <v>1853</v>
      </c>
      <c r="B32" s="205"/>
      <c r="C32" s="206"/>
      <c r="D32" s="205"/>
      <c r="E32" s="206"/>
      <c r="F32" s="205"/>
      <c r="G32" s="206"/>
      <c r="H32" s="205"/>
      <c r="I32" s="206"/>
      <c r="J32" s="205"/>
      <c r="K32" s="206"/>
      <c r="L32" s="205"/>
      <c r="M32" s="206"/>
      <c r="N32" s="205"/>
      <c r="O32" s="206"/>
      <c r="P32" s="205"/>
      <c r="Q32" s="206"/>
      <c r="R32" s="207"/>
      <c r="S32" s="206"/>
      <c r="T32" s="212"/>
      <c r="U32" s="206"/>
      <c r="V32" s="207"/>
      <c r="W32" s="206"/>
      <c r="X32" s="207"/>
      <c r="Y32" s="206"/>
      <c r="Z32" s="207"/>
      <c r="AA32" s="208"/>
      <c r="AB32" s="207"/>
      <c r="AC32" s="208"/>
      <c r="AD32" s="207"/>
      <c r="AE32" s="208"/>
      <c r="AF32" s="207"/>
      <c r="AG32" s="208"/>
      <c r="AH32" s="207"/>
      <c r="AI32" s="208"/>
      <c r="AJ32" s="207"/>
      <c r="AK32" s="208"/>
      <c r="AL32" s="239"/>
      <c r="AM32" s="232">
        <f t="shared" si="18"/>
        <v>0</v>
      </c>
      <c r="AN32" s="239"/>
      <c r="AO32" s="232">
        <f t="shared" si="19"/>
        <v>0</v>
      </c>
      <c r="AP32" s="239"/>
      <c r="AQ32" s="232">
        <f t="shared" si="20"/>
        <v>0</v>
      </c>
      <c r="AR32" s="239">
        <v>210</v>
      </c>
      <c r="AS32" s="232">
        <f t="shared" si="21"/>
        <v>5.7192657552154261E-3</v>
      </c>
      <c r="AT32" s="209">
        <f t="shared" si="22"/>
        <v>210</v>
      </c>
      <c r="AU32" s="210">
        <f t="shared" si="23"/>
        <v>4.4631850989126833E-4</v>
      </c>
    </row>
    <row r="33" spans="1:47" ht="15.75" customHeight="1" x14ac:dyDescent="0.25">
      <c r="A33" s="33" t="s">
        <v>144</v>
      </c>
      <c r="B33" s="205">
        <v>0</v>
      </c>
      <c r="C33" s="206">
        <f>+B33/$B$191</f>
        <v>0</v>
      </c>
      <c r="D33" s="205">
        <v>3</v>
      </c>
      <c r="E33" s="206">
        <f>+D33/$D$191</f>
        <v>5.2447552447552448E-4</v>
      </c>
      <c r="F33" s="205">
        <v>0</v>
      </c>
      <c r="G33" s="206">
        <f>+F33/$F$191</f>
        <v>0</v>
      </c>
      <c r="H33" s="205">
        <v>0</v>
      </c>
      <c r="I33" s="206">
        <f>+H33/$H$191</f>
        <v>0</v>
      </c>
      <c r="J33" s="205">
        <v>81</v>
      </c>
      <c r="K33" s="206">
        <f>+J33/$J$191</f>
        <v>6.8078668683812403E-3</v>
      </c>
      <c r="L33" s="205">
        <f>36+63+48+15+26+95+77+20+6</f>
        <v>386</v>
      </c>
      <c r="M33" s="206">
        <f>+L33/$L$191</f>
        <v>1.9046679167077866E-2</v>
      </c>
      <c r="N33" s="205">
        <v>259</v>
      </c>
      <c r="O33" s="206">
        <f>+N33/$N$191</f>
        <v>2.1299342105263158E-2</v>
      </c>
      <c r="P33" s="205">
        <v>171</v>
      </c>
      <c r="Q33" s="206">
        <f>+P33/$P$191</f>
        <v>8.43403205918619E-3</v>
      </c>
      <c r="R33" s="205">
        <v>422</v>
      </c>
      <c r="S33" s="206">
        <f>+R33/$R$191</f>
        <v>1.4357648339684267E-2</v>
      </c>
      <c r="T33" s="205">
        <v>276</v>
      </c>
      <c r="U33" s="206">
        <f>+T33/$T$191</f>
        <v>9.5544708692491438E-3</v>
      </c>
      <c r="V33" s="207">
        <v>303</v>
      </c>
      <c r="W33" s="206">
        <f>+V33/$V$191</f>
        <v>1.074849237318198E-2</v>
      </c>
      <c r="X33" s="207">
        <v>229</v>
      </c>
      <c r="Y33" s="206">
        <f>+X33/$X$191</f>
        <v>7.4614707894822586E-3</v>
      </c>
      <c r="Z33" s="207">
        <v>166</v>
      </c>
      <c r="AA33" s="208">
        <f>+Z33/$Z$191</f>
        <v>6.7592328677877761E-3</v>
      </c>
      <c r="AB33" s="207">
        <v>70</v>
      </c>
      <c r="AC33" s="208">
        <f>+AB33/$AB$191</f>
        <v>3.3650610518219403E-3</v>
      </c>
      <c r="AD33" s="207">
        <v>65</v>
      </c>
      <c r="AE33" s="208">
        <f>+AD33/$AD$191</f>
        <v>2.3338479767333309E-3</v>
      </c>
      <c r="AF33" s="207">
        <v>89</v>
      </c>
      <c r="AG33" s="208">
        <f>+AF33/$AF$191</f>
        <v>2.479799387015882E-3</v>
      </c>
      <c r="AH33" s="207">
        <v>39</v>
      </c>
      <c r="AI33" s="208">
        <f>+AH33/$AH$191</f>
        <v>1.3714526848823715E-3</v>
      </c>
      <c r="AJ33" s="207">
        <v>61</v>
      </c>
      <c r="AK33" s="208">
        <f>+AJ33/$AJ$191</f>
        <v>2.7727272727272726E-3</v>
      </c>
      <c r="AL33" s="239">
        <v>21</v>
      </c>
      <c r="AM33" s="232">
        <f t="shared" si="18"/>
        <v>7.0633345666139724E-4</v>
      </c>
      <c r="AN33" s="239">
        <v>19</v>
      </c>
      <c r="AO33" s="232">
        <f t="shared" si="19"/>
        <v>5.3149826563723848E-4</v>
      </c>
      <c r="AP33" s="239">
        <v>24</v>
      </c>
      <c r="AQ33" s="232">
        <f t="shared" si="20"/>
        <v>7.6428252977517352E-4</v>
      </c>
      <c r="AR33" s="239">
        <v>201</v>
      </c>
      <c r="AS33" s="232">
        <f t="shared" si="21"/>
        <v>5.4741543657061929E-3</v>
      </c>
      <c r="AT33" s="209">
        <f t="shared" si="22"/>
        <v>2846</v>
      </c>
      <c r="AU33" s="210">
        <f t="shared" si="23"/>
        <v>6.0486784721454747E-3</v>
      </c>
    </row>
    <row r="34" spans="1:47" ht="15.75" customHeight="1" x14ac:dyDescent="0.25">
      <c r="A34" s="33" t="s">
        <v>161</v>
      </c>
      <c r="B34" s="205">
        <v>0</v>
      </c>
      <c r="C34" s="206">
        <f>+B34/$B$191</f>
        <v>0</v>
      </c>
      <c r="D34" s="205">
        <v>0</v>
      </c>
      <c r="E34" s="206">
        <f>+D34/$D$191</f>
        <v>0</v>
      </c>
      <c r="F34" s="205">
        <v>0</v>
      </c>
      <c r="G34" s="206">
        <f>+F34/$F$191</f>
        <v>0</v>
      </c>
      <c r="H34" s="205">
        <v>0</v>
      </c>
      <c r="I34" s="206">
        <f>+H34/$H$191</f>
        <v>0</v>
      </c>
      <c r="J34" s="205">
        <v>0</v>
      </c>
      <c r="K34" s="206">
        <f>+J34/$J$191</f>
        <v>0</v>
      </c>
      <c r="L34" s="205">
        <v>0</v>
      </c>
      <c r="M34" s="206">
        <f>+L34/$L$191</f>
        <v>0</v>
      </c>
      <c r="N34" s="205">
        <v>0</v>
      </c>
      <c r="O34" s="206">
        <f>+N34/$N$191</f>
        <v>0</v>
      </c>
      <c r="P34" s="205">
        <v>0</v>
      </c>
      <c r="Q34" s="206">
        <f>+P34/$P$191</f>
        <v>0</v>
      </c>
      <c r="R34" s="207">
        <v>0</v>
      </c>
      <c r="S34" s="206">
        <f>+R34/$R$191</f>
        <v>0</v>
      </c>
      <c r="T34" s="212">
        <v>0</v>
      </c>
      <c r="U34" s="206">
        <f>+T34/$T$191</f>
        <v>0</v>
      </c>
      <c r="V34" s="207">
        <v>0</v>
      </c>
      <c r="W34" s="206">
        <f>+V34/$V$191</f>
        <v>0</v>
      </c>
      <c r="X34" s="207">
        <v>3</v>
      </c>
      <c r="Y34" s="206">
        <f>+X34/$X$191</f>
        <v>9.774852562640514E-5</v>
      </c>
      <c r="Z34" s="207">
        <v>0</v>
      </c>
      <c r="AA34" s="208">
        <f>+Z34/$Z$191</f>
        <v>0</v>
      </c>
      <c r="AB34" s="207">
        <v>0</v>
      </c>
      <c r="AC34" s="208">
        <f>+AB34/$AB$191</f>
        <v>0</v>
      </c>
      <c r="AD34" s="207">
        <v>3</v>
      </c>
      <c r="AE34" s="208">
        <f>+AD34/$AD$191</f>
        <v>1.0771606046461527E-4</v>
      </c>
      <c r="AF34" s="207">
        <v>117</v>
      </c>
      <c r="AG34" s="208">
        <f>+AF34/$AF$191</f>
        <v>3.2599609919197548E-3</v>
      </c>
      <c r="AH34" s="207">
        <v>125</v>
      </c>
      <c r="AI34" s="208">
        <f>+AH34/$AH$191</f>
        <v>4.395681682315293E-3</v>
      </c>
      <c r="AJ34" s="207">
        <v>57</v>
      </c>
      <c r="AK34" s="208">
        <f>+AJ34/$AJ$191</f>
        <v>2.5909090909090908E-3</v>
      </c>
      <c r="AL34" s="239">
        <v>40</v>
      </c>
      <c r="AM34" s="232">
        <f t="shared" si="18"/>
        <v>1.3453970603074232E-3</v>
      </c>
      <c r="AN34" s="239">
        <v>44</v>
      </c>
      <c r="AO34" s="232">
        <f t="shared" si="19"/>
        <v>1.2308380888441312E-3</v>
      </c>
      <c r="AP34" s="239"/>
      <c r="AQ34" s="232">
        <f t="shared" si="20"/>
        <v>0</v>
      </c>
      <c r="AR34" s="239">
        <v>160</v>
      </c>
      <c r="AS34" s="232">
        <f t="shared" si="21"/>
        <v>4.3575358134974674E-3</v>
      </c>
      <c r="AT34" s="209">
        <f t="shared" si="22"/>
        <v>424</v>
      </c>
      <c r="AU34" s="210">
        <f t="shared" si="23"/>
        <v>9.0113832473284652E-4</v>
      </c>
    </row>
    <row r="35" spans="1:47" ht="15.75" customHeight="1" x14ac:dyDescent="0.25">
      <c r="A35" s="33" t="s">
        <v>152</v>
      </c>
      <c r="B35" s="205"/>
      <c r="C35" s="206"/>
      <c r="D35" s="205"/>
      <c r="E35" s="206"/>
      <c r="F35" s="205"/>
      <c r="G35" s="206"/>
      <c r="H35" s="205"/>
      <c r="I35" s="206"/>
      <c r="J35" s="205"/>
      <c r="K35" s="206"/>
      <c r="L35" s="205"/>
      <c r="M35" s="206"/>
      <c r="N35" s="205"/>
      <c r="O35" s="206"/>
      <c r="P35" s="205"/>
      <c r="Q35" s="206"/>
      <c r="R35" s="207"/>
      <c r="S35" s="206"/>
      <c r="T35" s="212"/>
      <c r="U35" s="206"/>
      <c r="V35" s="207"/>
      <c r="W35" s="206"/>
      <c r="X35" s="207"/>
      <c r="Y35" s="206"/>
      <c r="Z35" s="207"/>
      <c r="AA35" s="208"/>
      <c r="AB35" s="207"/>
      <c r="AC35" s="208"/>
      <c r="AD35" s="207"/>
      <c r="AE35" s="208"/>
      <c r="AF35" s="207"/>
      <c r="AG35" s="208"/>
      <c r="AH35" s="207"/>
      <c r="AI35" s="208"/>
      <c r="AJ35" s="207"/>
      <c r="AK35" s="208"/>
      <c r="AL35" s="239"/>
      <c r="AM35" s="232">
        <f t="shared" si="18"/>
        <v>0</v>
      </c>
      <c r="AN35" s="239">
        <v>144</v>
      </c>
      <c r="AO35" s="232">
        <f t="shared" si="19"/>
        <v>4.0281973816717019E-3</v>
      </c>
      <c r="AP35" s="239">
        <v>99</v>
      </c>
      <c r="AQ35" s="232">
        <f t="shared" si="20"/>
        <v>3.1526654353225907E-3</v>
      </c>
      <c r="AR35" s="239">
        <v>150</v>
      </c>
      <c r="AS35" s="232">
        <f t="shared" si="21"/>
        <v>4.0851898251538753E-3</v>
      </c>
      <c r="AT35" s="209">
        <f t="shared" si="22"/>
        <v>393</v>
      </c>
      <c r="AU35" s="210">
        <f t="shared" si="23"/>
        <v>8.3525321136794495E-4</v>
      </c>
    </row>
    <row r="36" spans="1:47" ht="15.75" customHeight="1" x14ac:dyDescent="0.25">
      <c r="A36" s="33" t="s">
        <v>164</v>
      </c>
      <c r="B36" s="205"/>
      <c r="C36" s="206"/>
      <c r="D36" s="205"/>
      <c r="E36" s="206"/>
      <c r="F36" s="205"/>
      <c r="G36" s="206"/>
      <c r="H36" s="205"/>
      <c r="I36" s="206"/>
      <c r="J36" s="205"/>
      <c r="K36" s="206"/>
      <c r="L36" s="205"/>
      <c r="M36" s="206"/>
      <c r="N36" s="205"/>
      <c r="O36" s="206"/>
      <c r="P36" s="205"/>
      <c r="Q36" s="206"/>
      <c r="R36" s="207"/>
      <c r="S36" s="206"/>
      <c r="T36" s="205"/>
      <c r="U36" s="206"/>
      <c r="V36" s="207"/>
      <c r="W36" s="206"/>
      <c r="X36" s="207"/>
      <c r="Y36" s="206"/>
      <c r="Z36" s="207"/>
      <c r="AA36" s="208"/>
      <c r="AB36" s="207"/>
      <c r="AC36" s="208"/>
      <c r="AD36" s="207">
        <v>4</v>
      </c>
      <c r="AE36" s="208">
        <f>+AD36/$AD$191</f>
        <v>1.4362141395282037E-4</v>
      </c>
      <c r="AF36" s="207">
        <v>0</v>
      </c>
      <c r="AG36" s="208">
        <f>+AF36/$AF$191</f>
        <v>0</v>
      </c>
      <c r="AH36" s="207">
        <v>0</v>
      </c>
      <c r="AI36" s="208">
        <f>+AH36/$AH$191</f>
        <v>0</v>
      </c>
      <c r="AJ36" s="207">
        <v>0</v>
      </c>
      <c r="AK36" s="208">
        <f>+AJ36/$AJ$191</f>
        <v>0</v>
      </c>
      <c r="AL36" s="239"/>
      <c r="AM36" s="232">
        <f t="shared" si="18"/>
        <v>0</v>
      </c>
      <c r="AN36" s="239">
        <v>66</v>
      </c>
      <c r="AO36" s="232">
        <f t="shared" si="19"/>
        <v>1.8462571332661967E-3</v>
      </c>
      <c r="AP36" s="239">
        <v>253</v>
      </c>
      <c r="AQ36" s="232">
        <f t="shared" si="20"/>
        <v>8.056811668046622E-3</v>
      </c>
      <c r="AR36" s="239">
        <v>149</v>
      </c>
      <c r="AS36" s="232">
        <f t="shared" si="21"/>
        <v>4.0579552263195163E-3</v>
      </c>
      <c r="AT36" s="209">
        <f t="shared" si="22"/>
        <v>472</v>
      </c>
      <c r="AU36" s="210">
        <f t="shared" si="23"/>
        <v>1.0031539841365649E-3</v>
      </c>
    </row>
    <row r="37" spans="1:47" ht="15.75" customHeight="1" x14ac:dyDescent="0.25">
      <c r="A37" s="233" t="s">
        <v>159</v>
      </c>
      <c r="B37" s="234">
        <v>2</v>
      </c>
      <c r="C37" s="235">
        <f>+B37/$B$191</f>
        <v>6.2324711748208163E-4</v>
      </c>
      <c r="D37" s="234">
        <v>1</v>
      </c>
      <c r="E37" s="235">
        <f>+D37/$D$191</f>
        <v>1.7482517482517483E-4</v>
      </c>
      <c r="F37" s="234">
        <v>0</v>
      </c>
      <c r="G37" s="235">
        <f>+F37/$F$191</f>
        <v>0</v>
      </c>
      <c r="H37" s="234">
        <v>0</v>
      </c>
      <c r="I37" s="235">
        <f>+H37/$H$191</f>
        <v>0</v>
      </c>
      <c r="J37" s="234">
        <v>2</v>
      </c>
      <c r="K37" s="235">
        <f>+J37/$J$191</f>
        <v>1.6809547823163558E-4</v>
      </c>
      <c r="L37" s="234">
        <v>0</v>
      </c>
      <c r="M37" s="235">
        <f>+L37/$L$191</f>
        <v>0</v>
      </c>
      <c r="N37" s="234">
        <v>0</v>
      </c>
      <c r="O37" s="235">
        <f>+N37/$N$191</f>
        <v>0</v>
      </c>
      <c r="P37" s="234">
        <v>1</v>
      </c>
      <c r="Q37" s="235">
        <f>+P37/$P$191</f>
        <v>4.9321824907521581E-5</v>
      </c>
      <c r="R37" s="234">
        <v>2</v>
      </c>
      <c r="S37" s="235">
        <f>+R37/$R$191</f>
        <v>6.8045726728361465E-5</v>
      </c>
      <c r="T37" s="234">
        <v>1</v>
      </c>
      <c r="U37" s="235">
        <f>+T37/$T$191</f>
        <v>3.4617648076989647E-5</v>
      </c>
      <c r="V37" s="237">
        <v>1</v>
      </c>
      <c r="W37" s="235">
        <f>+V37/$V$191</f>
        <v>3.5473572188719404E-5</v>
      </c>
      <c r="X37" s="237">
        <v>4</v>
      </c>
      <c r="Y37" s="235">
        <f>+X37/$X$191</f>
        <v>1.3033136750187352E-4</v>
      </c>
      <c r="Z37" s="237">
        <v>2</v>
      </c>
      <c r="AA37" s="232">
        <f>+Z37/$Z$191</f>
        <v>8.1436540575756343E-5</v>
      </c>
      <c r="AB37" s="237">
        <v>3</v>
      </c>
      <c r="AC37" s="232">
        <f>+AB37/$AB$191</f>
        <v>1.4421690222094028E-4</v>
      </c>
      <c r="AD37" s="237">
        <v>4</v>
      </c>
      <c r="AE37" s="232">
        <f>+AD37/$AD$191</f>
        <v>1.4362141395282037E-4</v>
      </c>
      <c r="AF37" s="237">
        <v>4</v>
      </c>
      <c r="AG37" s="232">
        <f>+AF37/$AF$191</f>
        <v>1.1145165784341042E-4</v>
      </c>
      <c r="AH37" s="237">
        <v>14</v>
      </c>
      <c r="AI37" s="232">
        <f>+AH37/$AH$191</f>
        <v>4.9231634841931284E-4</v>
      </c>
      <c r="AJ37" s="237">
        <v>58</v>
      </c>
      <c r="AK37" s="232">
        <f>+AJ37/$AJ$191</f>
        <v>2.6363636363636363E-3</v>
      </c>
      <c r="AL37" s="239">
        <v>49</v>
      </c>
      <c r="AM37" s="232">
        <f t="shared" si="18"/>
        <v>1.6481113988765935E-3</v>
      </c>
      <c r="AN37" s="239">
        <v>43</v>
      </c>
      <c r="AO37" s="232">
        <f t="shared" si="19"/>
        <v>1.2028644959158554E-3</v>
      </c>
      <c r="AP37" s="239">
        <v>129</v>
      </c>
      <c r="AQ37" s="232">
        <f t="shared" si="20"/>
        <v>4.1080185975415576E-3</v>
      </c>
      <c r="AR37" s="239">
        <v>146</v>
      </c>
      <c r="AS37" s="232">
        <f t="shared" si="21"/>
        <v>3.9762514298164386E-3</v>
      </c>
      <c r="AT37" s="209">
        <f t="shared" si="22"/>
        <v>452</v>
      </c>
      <c r="AU37" s="210">
        <f t="shared" si="23"/>
        <v>9.6064745938501562E-4</v>
      </c>
    </row>
    <row r="38" spans="1:47" ht="15.75" customHeight="1" x14ac:dyDescent="0.25">
      <c r="A38" s="33" t="s">
        <v>732</v>
      </c>
      <c r="B38" s="205"/>
      <c r="C38" s="206"/>
      <c r="D38" s="205"/>
      <c r="E38" s="206"/>
      <c r="F38" s="205"/>
      <c r="G38" s="206"/>
      <c r="H38" s="205"/>
      <c r="I38" s="206"/>
      <c r="J38" s="205"/>
      <c r="K38" s="206"/>
      <c r="L38" s="205"/>
      <c r="M38" s="206"/>
      <c r="N38" s="205"/>
      <c r="O38" s="206"/>
      <c r="P38" s="205"/>
      <c r="Q38" s="206"/>
      <c r="R38" s="207"/>
      <c r="S38" s="206"/>
      <c r="T38" s="205"/>
      <c r="U38" s="206"/>
      <c r="V38" s="207"/>
      <c r="W38" s="206"/>
      <c r="X38" s="207"/>
      <c r="Y38" s="206"/>
      <c r="Z38" s="207"/>
      <c r="AA38" s="208"/>
      <c r="AB38" s="207"/>
      <c r="AC38" s="208"/>
      <c r="AD38" s="207"/>
      <c r="AE38" s="208"/>
      <c r="AF38" s="207"/>
      <c r="AG38" s="208"/>
      <c r="AH38" s="207"/>
      <c r="AI38" s="208"/>
      <c r="AJ38" s="207"/>
      <c r="AK38" s="208"/>
      <c r="AL38" s="239">
        <v>114</v>
      </c>
      <c r="AM38" s="232">
        <f t="shared" si="18"/>
        <v>3.834381621876156E-3</v>
      </c>
      <c r="AN38" s="239">
        <v>68</v>
      </c>
      <c r="AO38" s="232">
        <f t="shared" si="19"/>
        <v>1.9022043191227482E-3</v>
      </c>
      <c r="AP38" s="239">
        <v>30</v>
      </c>
      <c r="AQ38" s="232">
        <f t="shared" si="20"/>
        <v>9.5535316221896692E-4</v>
      </c>
      <c r="AR38" s="239">
        <v>136</v>
      </c>
      <c r="AS38" s="232">
        <f t="shared" si="21"/>
        <v>3.703905441472847E-3</v>
      </c>
      <c r="AT38" s="209">
        <f t="shared" si="22"/>
        <v>348</v>
      </c>
      <c r="AU38" s="210">
        <f t="shared" si="23"/>
        <v>7.3961353067695894E-4</v>
      </c>
    </row>
    <row r="39" spans="1:47" ht="15.75" customHeight="1" x14ac:dyDescent="0.25">
      <c r="A39" s="33" t="s">
        <v>154</v>
      </c>
      <c r="B39" s="205">
        <v>3</v>
      </c>
      <c r="C39" s="206">
        <f t="shared" ref="C39:C46" si="26">+B39/$B$191</f>
        <v>9.348706762231225E-4</v>
      </c>
      <c r="D39" s="205">
        <v>22</v>
      </c>
      <c r="E39" s="206">
        <f t="shared" ref="E39:E46" si="27">+D39/$D$191</f>
        <v>3.8461538461538464E-3</v>
      </c>
      <c r="F39" s="205">
        <v>18</v>
      </c>
      <c r="G39" s="206">
        <f t="shared" ref="G39:G46" si="28">+F39/$F$191</f>
        <v>2.6825633383010432E-3</v>
      </c>
      <c r="H39" s="205">
        <f>15+27</f>
        <v>42</v>
      </c>
      <c r="I39" s="206">
        <f t="shared" ref="I39:I46" si="29">+H39/$H$191</f>
        <v>4.9899013900439586E-3</v>
      </c>
      <c r="J39" s="205">
        <v>142</v>
      </c>
      <c r="K39" s="206">
        <f t="shared" ref="K39:K46" si="30">+J39/$J$191</f>
        <v>1.1934778954446125E-2</v>
      </c>
      <c r="L39" s="205">
        <f>36+30</f>
        <v>66</v>
      </c>
      <c r="M39" s="206">
        <f t="shared" ref="M39:M46" si="31">+L39/$L$191</f>
        <v>3.256686075199842E-3</v>
      </c>
      <c r="N39" s="205">
        <v>18</v>
      </c>
      <c r="O39" s="206">
        <f t="shared" ref="O39:O46" si="32">+N39/$N$191</f>
        <v>1.4802631578947369E-3</v>
      </c>
      <c r="P39" s="205">
        <v>60</v>
      </c>
      <c r="Q39" s="206">
        <f t="shared" ref="Q39:Q46" si="33">+P39/$P$191</f>
        <v>2.9593094944512948E-3</v>
      </c>
      <c r="R39" s="205">
        <v>133</v>
      </c>
      <c r="S39" s="206">
        <f t="shared" ref="S39:S46" si="34">+R39/$R$191</f>
        <v>4.5250408274360374E-3</v>
      </c>
      <c r="T39" s="205">
        <v>125</v>
      </c>
      <c r="U39" s="206">
        <f t="shared" ref="U39:U46" si="35">+T39/$T$191</f>
        <v>4.3272060096237065E-3</v>
      </c>
      <c r="V39" s="207">
        <v>125</v>
      </c>
      <c r="W39" s="206">
        <f t="shared" ref="W39:W46" si="36">+V39/$V$191</f>
        <v>4.4341965235899254E-3</v>
      </c>
      <c r="X39" s="207">
        <v>164</v>
      </c>
      <c r="Y39" s="206">
        <f t="shared" ref="Y39:Y46" si="37">+X39/$X$191</f>
        <v>5.3435860675768139E-3</v>
      </c>
      <c r="Z39" s="207">
        <v>138</v>
      </c>
      <c r="AA39" s="208">
        <f t="shared" ref="AA39:AA46" si="38">+Z39/$Z$191</f>
        <v>5.6191212997271879E-3</v>
      </c>
      <c r="AB39" s="207">
        <v>78</v>
      </c>
      <c r="AC39" s="208">
        <f t="shared" ref="AC39:AC46" si="39">+AB39/$AB$191</f>
        <v>3.7496394577444477E-3</v>
      </c>
      <c r="AD39" s="207">
        <v>140</v>
      </c>
      <c r="AE39" s="208">
        <f t="shared" ref="AE39:AE46" si="40">+AD39/$AD$191</f>
        <v>5.0267494883487127E-3</v>
      </c>
      <c r="AF39" s="207">
        <v>109</v>
      </c>
      <c r="AG39" s="208">
        <f t="shared" ref="AG39:AG46" si="41">+AF39/$AF$191</f>
        <v>3.0370576762329339E-3</v>
      </c>
      <c r="AH39" s="207">
        <v>83</v>
      </c>
      <c r="AI39" s="208">
        <f t="shared" ref="AI39:AI46" si="42">+AH39/$AH$191</f>
        <v>2.9187326370573551E-3</v>
      </c>
      <c r="AJ39" s="207">
        <v>21</v>
      </c>
      <c r="AK39" s="208">
        <f t="shared" ref="AK39:AK46" si="43">+AJ39/$AJ$191</f>
        <v>9.5454545454545456E-4</v>
      </c>
      <c r="AL39" s="239">
        <v>109</v>
      </c>
      <c r="AM39" s="232">
        <f t="shared" si="18"/>
        <v>3.6662069893377285E-3</v>
      </c>
      <c r="AN39" s="239">
        <v>134</v>
      </c>
      <c r="AO39" s="232">
        <f t="shared" si="19"/>
        <v>3.7484614523889447E-3</v>
      </c>
      <c r="AP39" s="239">
        <v>65</v>
      </c>
      <c r="AQ39" s="232">
        <f t="shared" si="20"/>
        <v>2.0699318514744284E-3</v>
      </c>
      <c r="AR39" s="239">
        <v>104</v>
      </c>
      <c r="AS39" s="232">
        <f t="shared" si="21"/>
        <v>2.8323982787733537E-3</v>
      </c>
      <c r="AT39" s="209">
        <f t="shared" si="22"/>
        <v>1816</v>
      </c>
      <c r="AU39" s="210">
        <f t="shared" si="23"/>
        <v>3.859592447440682E-3</v>
      </c>
    </row>
    <row r="40" spans="1:47" ht="15.75" customHeight="1" x14ac:dyDescent="0.25">
      <c r="A40" s="33" t="s">
        <v>149</v>
      </c>
      <c r="B40" s="205">
        <v>0</v>
      </c>
      <c r="C40" s="206">
        <f t="shared" si="26"/>
        <v>0</v>
      </c>
      <c r="D40" s="205">
        <v>0</v>
      </c>
      <c r="E40" s="206">
        <f t="shared" si="27"/>
        <v>0</v>
      </c>
      <c r="F40" s="205">
        <v>0</v>
      </c>
      <c r="G40" s="206">
        <f t="shared" si="28"/>
        <v>0</v>
      </c>
      <c r="H40" s="205">
        <v>0</v>
      </c>
      <c r="I40" s="206">
        <f t="shared" si="29"/>
        <v>0</v>
      </c>
      <c r="J40" s="205">
        <v>3</v>
      </c>
      <c r="K40" s="206">
        <f t="shared" si="30"/>
        <v>2.5214321734745338E-4</v>
      </c>
      <c r="L40" s="205">
        <v>0</v>
      </c>
      <c r="M40" s="206">
        <f t="shared" si="31"/>
        <v>0</v>
      </c>
      <c r="N40" s="205">
        <v>0</v>
      </c>
      <c r="O40" s="206">
        <f t="shared" si="32"/>
        <v>0</v>
      </c>
      <c r="P40" s="205">
        <v>0</v>
      </c>
      <c r="Q40" s="206">
        <f t="shared" si="33"/>
        <v>0</v>
      </c>
      <c r="R40" s="207">
        <v>0</v>
      </c>
      <c r="S40" s="206">
        <f t="shared" si="34"/>
        <v>0</v>
      </c>
      <c r="T40" s="212">
        <v>0</v>
      </c>
      <c r="U40" s="206">
        <f t="shared" si="35"/>
        <v>0</v>
      </c>
      <c r="V40" s="207">
        <v>0</v>
      </c>
      <c r="W40" s="206">
        <f t="shared" si="36"/>
        <v>0</v>
      </c>
      <c r="X40" s="207">
        <v>0</v>
      </c>
      <c r="Y40" s="206">
        <f t="shared" si="37"/>
        <v>0</v>
      </c>
      <c r="Z40" s="207">
        <v>0</v>
      </c>
      <c r="AA40" s="208">
        <f t="shared" si="38"/>
        <v>0</v>
      </c>
      <c r="AB40" s="207">
        <v>0</v>
      </c>
      <c r="AC40" s="208">
        <f t="shared" si="39"/>
        <v>0</v>
      </c>
      <c r="AD40" s="207">
        <v>0</v>
      </c>
      <c r="AE40" s="208">
        <f t="shared" si="40"/>
        <v>0</v>
      </c>
      <c r="AF40" s="207">
        <v>0</v>
      </c>
      <c r="AG40" s="208">
        <f t="shared" si="41"/>
        <v>0</v>
      </c>
      <c r="AH40" s="207">
        <v>0</v>
      </c>
      <c r="AI40" s="208">
        <f t="shared" si="42"/>
        <v>0</v>
      </c>
      <c r="AJ40" s="207">
        <v>0</v>
      </c>
      <c r="AK40" s="208">
        <f t="shared" si="43"/>
        <v>0</v>
      </c>
      <c r="AL40" s="239">
        <v>135</v>
      </c>
      <c r="AM40" s="232">
        <f t="shared" si="18"/>
        <v>4.5407150785375531E-3</v>
      </c>
      <c r="AN40" s="239">
        <v>48</v>
      </c>
      <c r="AO40" s="232">
        <f t="shared" si="19"/>
        <v>1.342732460557234E-3</v>
      </c>
      <c r="AP40" s="239">
        <v>59</v>
      </c>
      <c r="AQ40" s="232">
        <f t="shared" si="20"/>
        <v>1.8788612190306349E-3</v>
      </c>
      <c r="AR40" s="239">
        <v>90</v>
      </c>
      <c r="AS40" s="232">
        <f t="shared" si="21"/>
        <v>2.4511138950923253E-3</v>
      </c>
      <c r="AT40" s="209">
        <f t="shared" si="22"/>
        <v>335</v>
      </c>
      <c r="AU40" s="210">
        <f t="shared" si="23"/>
        <v>7.1198428958845178E-4</v>
      </c>
    </row>
    <row r="41" spans="1:47" ht="15.75" customHeight="1" x14ac:dyDescent="0.25">
      <c r="A41" s="33" t="s">
        <v>157</v>
      </c>
      <c r="B41" s="205">
        <v>22</v>
      </c>
      <c r="C41" s="206">
        <f t="shared" si="26"/>
        <v>6.8557182923028983E-3</v>
      </c>
      <c r="D41" s="205">
        <v>30</v>
      </c>
      <c r="E41" s="206">
        <f t="shared" si="27"/>
        <v>5.244755244755245E-3</v>
      </c>
      <c r="F41" s="205">
        <v>14</v>
      </c>
      <c r="G41" s="206">
        <f t="shared" si="28"/>
        <v>2.0864381520119225E-3</v>
      </c>
      <c r="H41" s="205">
        <v>5</v>
      </c>
      <c r="I41" s="206">
        <f t="shared" si="29"/>
        <v>5.9403587976713797E-4</v>
      </c>
      <c r="J41" s="205">
        <v>14</v>
      </c>
      <c r="K41" s="206">
        <f t="shared" si="30"/>
        <v>1.1766683476214491E-3</v>
      </c>
      <c r="L41" s="205">
        <v>30</v>
      </c>
      <c r="M41" s="206">
        <f t="shared" si="31"/>
        <v>1.4803118523635645E-3</v>
      </c>
      <c r="N41" s="205">
        <v>15</v>
      </c>
      <c r="O41" s="206">
        <f t="shared" si="32"/>
        <v>1.2335526315789473E-3</v>
      </c>
      <c r="P41" s="205">
        <v>20</v>
      </c>
      <c r="Q41" s="206">
        <f t="shared" si="33"/>
        <v>9.8643649815043154E-4</v>
      </c>
      <c r="R41" s="205">
        <v>89</v>
      </c>
      <c r="S41" s="206">
        <f t="shared" si="34"/>
        <v>3.0280348394120847E-3</v>
      </c>
      <c r="T41" s="205">
        <v>64</v>
      </c>
      <c r="U41" s="206">
        <f t="shared" si="35"/>
        <v>2.2155294769273374E-3</v>
      </c>
      <c r="V41" s="207">
        <v>39</v>
      </c>
      <c r="W41" s="206">
        <f t="shared" si="36"/>
        <v>1.3834693153600567E-3</v>
      </c>
      <c r="X41" s="207">
        <v>63</v>
      </c>
      <c r="Y41" s="206">
        <f t="shared" si="37"/>
        <v>2.0527190381545079E-3</v>
      </c>
      <c r="Z41" s="207">
        <v>61</v>
      </c>
      <c r="AA41" s="208">
        <f t="shared" si="38"/>
        <v>2.4838144875605683E-3</v>
      </c>
      <c r="AB41" s="207">
        <v>41</v>
      </c>
      <c r="AC41" s="208">
        <f t="shared" si="39"/>
        <v>1.9709643303528505E-3</v>
      </c>
      <c r="AD41" s="207">
        <v>30</v>
      </c>
      <c r="AE41" s="208">
        <f t="shared" si="40"/>
        <v>1.0771606046461528E-3</v>
      </c>
      <c r="AF41" s="207">
        <v>36</v>
      </c>
      <c r="AG41" s="208">
        <f t="shared" si="41"/>
        <v>1.0030649205906939E-3</v>
      </c>
      <c r="AH41" s="207">
        <v>24</v>
      </c>
      <c r="AI41" s="208">
        <f t="shared" si="42"/>
        <v>8.4397088300453634E-4</v>
      </c>
      <c r="AJ41" s="207">
        <v>26</v>
      </c>
      <c r="AK41" s="208">
        <f t="shared" si="43"/>
        <v>1.1818181818181819E-3</v>
      </c>
      <c r="AL41" s="239">
        <v>37</v>
      </c>
      <c r="AM41" s="232">
        <f t="shared" si="18"/>
        <v>1.2444922807843665E-3</v>
      </c>
      <c r="AN41" s="239">
        <v>29</v>
      </c>
      <c r="AO41" s="232">
        <f t="shared" si="19"/>
        <v>8.1123419491999549E-4</v>
      </c>
      <c r="AP41" s="239">
        <v>93</v>
      </c>
      <c r="AQ41" s="232">
        <f t="shared" si="20"/>
        <v>2.9615948028787974E-3</v>
      </c>
      <c r="AR41" s="239">
        <v>85</v>
      </c>
      <c r="AS41" s="232">
        <f t="shared" si="21"/>
        <v>2.3149409009205293E-3</v>
      </c>
      <c r="AT41" s="209">
        <f t="shared" si="22"/>
        <v>843</v>
      </c>
      <c r="AU41" s="210">
        <f t="shared" si="23"/>
        <v>1.7916500182778056E-3</v>
      </c>
    </row>
    <row r="42" spans="1:47" ht="15.75" customHeight="1" x14ac:dyDescent="0.25">
      <c r="A42" s="33" t="s">
        <v>163</v>
      </c>
      <c r="B42" s="205">
        <v>0</v>
      </c>
      <c r="C42" s="206">
        <f t="shared" si="26"/>
        <v>0</v>
      </c>
      <c r="D42" s="205">
        <v>1</v>
      </c>
      <c r="E42" s="206">
        <f t="shared" si="27"/>
        <v>1.7482517482517483E-4</v>
      </c>
      <c r="F42" s="205">
        <v>2</v>
      </c>
      <c r="G42" s="206">
        <f t="shared" si="28"/>
        <v>2.9806259314456036E-4</v>
      </c>
      <c r="H42" s="205">
        <v>0</v>
      </c>
      <c r="I42" s="206">
        <f t="shared" si="29"/>
        <v>0</v>
      </c>
      <c r="J42" s="205">
        <v>0</v>
      </c>
      <c r="K42" s="206">
        <f t="shared" si="30"/>
        <v>0</v>
      </c>
      <c r="L42" s="205">
        <v>2</v>
      </c>
      <c r="M42" s="206">
        <f t="shared" si="31"/>
        <v>9.8687456824237644E-5</v>
      </c>
      <c r="N42" s="205">
        <v>0</v>
      </c>
      <c r="O42" s="206">
        <f t="shared" si="32"/>
        <v>0</v>
      </c>
      <c r="P42" s="205">
        <v>0</v>
      </c>
      <c r="Q42" s="206">
        <f t="shared" si="33"/>
        <v>0</v>
      </c>
      <c r="R42" s="205">
        <v>169</v>
      </c>
      <c r="S42" s="206">
        <f t="shared" si="34"/>
        <v>5.7498639085465436E-3</v>
      </c>
      <c r="T42" s="205">
        <v>32</v>
      </c>
      <c r="U42" s="206">
        <f t="shared" si="35"/>
        <v>1.1077647384636687E-3</v>
      </c>
      <c r="V42" s="207">
        <v>31</v>
      </c>
      <c r="W42" s="206">
        <f t="shared" si="36"/>
        <v>1.0996807378503015E-3</v>
      </c>
      <c r="X42" s="207">
        <v>68</v>
      </c>
      <c r="Y42" s="206">
        <f t="shared" si="37"/>
        <v>2.2156332475318499E-3</v>
      </c>
      <c r="Z42" s="207">
        <v>55</v>
      </c>
      <c r="AA42" s="208">
        <f t="shared" si="38"/>
        <v>2.2395048658332994E-3</v>
      </c>
      <c r="AB42" s="207">
        <v>29</v>
      </c>
      <c r="AC42" s="208">
        <f t="shared" si="39"/>
        <v>1.3940967214690896E-3</v>
      </c>
      <c r="AD42" s="207">
        <v>75</v>
      </c>
      <c r="AE42" s="208">
        <f t="shared" si="40"/>
        <v>2.6929015116153817E-3</v>
      </c>
      <c r="AF42" s="207">
        <v>86</v>
      </c>
      <c r="AG42" s="208">
        <f t="shared" si="41"/>
        <v>2.3962106436333239E-3</v>
      </c>
      <c r="AH42" s="207">
        <v>57</v>
      </c>
      <c r="AI42" s="208">
        <f t="shared" si="42"/>
        <v>2.0044308471357736E-3</v>
      </c>
      <c r="AJ42" s="207">
        <v>38</v>
      </c>
      <c r="AK42" s="208">
        <f t="shared" si="43"/>
        <v>1.7272727272727272E-3</v>
      </c>
      <c r="AL42" s="239">
        <v>43</v>
      </c>
      <c r="AM42" s="232">
        <f t="shared" si="18"/>
        <v>1.44630183983048E-3</v>
      </c>
      <c r="AN42" s="239">
        <v>66</v>
      </c>
      <c r="AO42" s="232">
        <f t="shared" si="19"/>
        <v>1.8462571332661967E-3</v>
      </c>
      <c r="AP42" s="239">
        <v>88</v>
      </c>
      <c r="AQ42" s="232">
        <f t="shared" si="20"/>
        <v>2.8023692758423029E-3</v>
      </c>
      <c r="AR42" s="239">
        <v>72</v>
      </c>
      <c r="AS42" s="232">
        <f t="shared" si="21"/>
        <v>1.9608911160738604E-3</v>
      </c>
      <c r="AT42" s="209">
        <f t="shared" si="22"/>
        <v>857</v>
      </c>
      <c r="AU42" s="210">
        <f t="shared" si="23"/>
        <v>1.8214045856038902E-3</v>
      </c>
    </row>
    <row r="43" spans="1:47" ht="15.75" customHeight="1" x14ac:dyDescent="0.25">
      <c r="A43" s="33" t="s">
        <v>142</v>
      </c>
      <c r="B43" s="205">
        <v>0</v>
      </c>
      <c r="C43" s="206">
        <f t="shared" si="26"/>
        <v>0</v>
      </c>
      <c r="D43" s="205">
        <v>0</v>
      </c>
      <c r="E43" s="206">
        <f t="shared" si="27"/>
        <v>0</v>
      </c>
      <c r="F43" s="205">
        <v>0</v>
      </c>
      <c r="G43" s="206">
        <f t="shared" si="28"/>
        <v>0</v>
      </c>
      <c r="H43" s="205">
        <v>0</v>
      </c>
      <c r="I43" s="206">
        <f t="shared" si="29"/>
        <v>0</v>
      </c>
      <c r="J43" s="205">
        <v>0</v>
      </c>
      <c r="K43" s="206">
        <f t="shared" si="30"/>
        <v>0</v>
      </c>
      <c r="L43" s="205">
        <v>0</v>
      </c>
      <c r="M43" s="206">
        <f t="shared" si="31"/>
        <v>0</v>
      </c>
      <c r="N43" s="205">
        <v>0</v>
      </c>
      <c r="O43" s="206">
        <f t="shared" si="32"/>
        <v>0</v>
      </c>
      <c r="P43" s="205">
        <v>0</v>
      </c>
      <c r="Q43" s="206">
        <f t="shared" si="33"/>
        <v>0</v>
      </c>
      <c r="R43" s="207">
        <v>0</v>
      </c>
      <c r="S43" s="206">
        <f t="shared" si="34"/>
        <v>0</v>
      </c>
      <c r="T43" s="212">
        <v>0</v>
      </c>
      <c r="U43" s="206">
        <f t="shared" si="35"/>
        <v>0</v>
      </c>
      <c r="V43" s="207">
        <v>0</v>
      </c>
      <c r="W43" s="206">
        <f t="shared" si="36"/>
        <v>0</v>
      </c>
      <c r="X43" s="207">
        <v>0</v>
      </c>
      <c r="Y43" s="206">
        <f t="shared" si="37"/>
        <v>0</v>
      </c>
      <c r="Z43" s="207">
        <v>0</v>
      </c>
      <c r="AA43" s="208">
        <f t="shared" si="38"/>
        <v>0</v>
      </c>
      <c r="AB43" s="207">
        <v>18</v>
      </c>
      <c r="AC43" s="208">
        <f t="shared" si="39"/>
        <v>8.6530141332564179E-4</v>
      </c>
      <c r="AD43" s="207">
        <v>55</v>
      </c>
      <c r="AE43" s="208">
        <f t="shared" si="40"/>
        <v>1.9747944418512802E-3</v>
      </c>
      <c r="AF43" s="207">
        <v>79</v>
      </c>
      <c r="AG43" s="208">
        <f t="shared" si="41"/>
        <v>2.2011702424073556E-3</v>
      </c>
      <c r="AH43" s="207">
        <v>128</v>
      </c>
      <c r="AI43" s="208">
        <f t="shared" si="42"/>
        <v>4.5011780426908602E-3</v>
      </c>
      <c r="AJ43" s="207">
        <v>65</v>
      </c>
      <c r="AK43" s="208">
        <f t="shared" si="43"/>
        <v>2.9545454545454545E-3</v>
      </c>
      <c r="AL43" s="239">
        <v>33</v>
      </c>
      <c r="AM43" s="232">
        <f t="shared" si="18"/>
        <v>1.1099525747536242E-3</v>
      </c>
      <c r="AN43" s="239">
        <v>86</v>
      </c>
      <c r="AO43" s="232">
        <f t="shared" si="19"/>
        <v>2.4057289918317107E-3</v>
      </c>
      <c r="AP43" s="239">
        <v>59</v>
      </c>
      <c r="AQ43" s="232">
        <f t="shared" si="20"/>
        <v>1.8788612190306349E-3</v>
      </c>
      <c r="AR43" s="239">
        <v>65</v>
      </c>
      <c r="AS43" s="232">
        <f t="shared" si="21"/>
        <v>1.770248924233346E-3</v>
      </c>
      <c r="AT43" s="209">
        <f t="shared" si="22"/>
        <v>460</v>
      </c>
      <c r="AU43" s="210">
        <f t="shared" si="23"/>
        <v>9.7765006928563544E-4</v>
      </c>
    </row>
    <row r="44" spans="1:47" ht="15.75" customHeight="1" x14ac:dyDescent="0.25">
      <c r="A44" s="33" t="s">
        <v>166</v>
      </c>
      <c r="B44" s="205">
        <v>11</v>
      </c>
      <c r="C44" s="206">
        <f t="shared" si="26"/>
        <v>3.4278591461514491E-3</v>
      </c>
      <c r="D44" s="205">
        <v>24</v>
      </c>
      <c r="E44" s="206">
        <f t="shared" si="27"/>
        <v>4.1958041958041958E-3</v>
      </c>
      <c r="F44" s="205">
        <v>29</v>
      </c>
      <c r="G44" s="206">
        <f t="shared" si="28"/>
        <v>4.3219076005961256E-3</v>
      </c>
      <c r="H44" s="205">
        <v>34</v>
      </c>
      <c r="I44" s="206">
        <f t="shared" si="29"/>
        <v>4.0394439824165381E-3</v>
      </c>
      <c r="J44" s="205">
        <v>49</v>
      </c>
      <c r="K44" s="206">
        <f t="shared" si="30"/>
        <v>4.1183392166750715E-3</v>
      </c>
      <c r="L44" s="205">
        <v>52</v>
      </c>
      <c r="M44" s="206">
        <f t="shared" si="31"/>
        <v>2.5658738774301786E-3</v>
      </c>
      <c r="N44" s="205">
        <v>68</v>
      </c>
      <c r="O44" s="206">
        <f t="shared" si="32"/>
        <v>5.5921052631578948E-3</v>
      </c>
      <c r="P44" s="205">
        <v>19</v>
      </c>
      <c r="Q44" s="206">
        <f t="shared" si="33"/>
        <v>9.3711467324290995E-4</v>
      </c>
      <c r="R44" s="205">
        <v>45</v>
      </c>
      <c r="S44" s="206">
        <f t="shared" si="34"/>
        <v>1.5310288513881328E-3</v>
      </c>
      <c r="T44" s="205">
        <v>6</v>
      </c>
      <c r="U44" s="206">
        <f t="shared" si="35"/>
        <v>2.077058884619379E-4</v>
      </c>
      <c r="V44" s="207">
        <v>40</v>
      </c>
      <c r="W44" s="206">
        <f t="shared" si="36"/>
        <v>1.4189428875487761E-3</v>
      </c>
      <c r="X44" s="207">
        <v>32</v>
      </c>
      <c r="Y44" s="206">
        <f t="shared" si="37"/>
        <v>1.0426509400149882E-3</v>
      </c>
      <c r="Z44" s="207">
        <v>16</v>
      </c>
      <c r="AA44" s="208">
        <f t="shared" si="38"/>
        <v>6.5149232460605074E-4</v>
      </c>
      <c r="AB44" s="207">
        <v>18</v>
      </c>
      <c r="AC44" s="208">
        <f t="shared" si="39"/>
        <v>8.6530141332564179E-4</v>
      </c>
      <c r="AD44" s="207">
        <v>32</v>
      </c>
      <c r="AE44" s="208">
        <f t="shared" si="40"/>
        <v>1.148971311622563E-3</v>
      </c>
      <c r="AF44" s="207">
        <v>59</v>
      </c>
      <c r="AG44" s="208">
        <f t="shared" si="41"/>
        <v>1.6439119531903037E-3</v>
      </c>
      <c r="AH44" s="207">
        <v>33</v>
      </c>
      <c r="AI44" s="208">
        <f t="shared" si="42"/>
        <v>1.1604599641312375E-3</v>
      </c>
      <c r="AJ44" s="207">
        <v>35</v>
      </c>
      <c r="AK44" s="208">
        <f t="shared" si="43"/>
        <v>1.590909090909091E-3</v>
      </c>
      <c r="AL44" s="239">
        <v>19</v>
      </c>
      <c r="AM44" s="232">
        <f t="shared" si="18"/>
        <v>6.39063603646026E-4</v>
      </c>
      <c r="AN44" s="239">
        <v>17</v>
      </c>
      <c r="AO44" s="232">
        <f t="shared" si="19"/>
        <v>4.7555107978068705E-4</v>
      </c>
      <c r="AP44" s="239">
        <v>18</v>
      </c>
      <c r="AQ44" s="232">
        <f t="shared" si="20"/>
        <v>5.7321189733138022E-4</v>
      </c>
      <c r="AR44" s="239">
        <v>62</v>
      </c>
      <c r="AS44" s="232">
        <f t="shared" si="21"/>
        <v>1.6885451277302685E-3</v>
      </c>
      <c r="AT44" s="209">
        <f t="shared" si="22"/>
        <v>685</v>
      </c>
      <c r="AU44" s="210">
        <f t="shared" si="23"/>
        <v>1.4558484727405657E-3</v>
      </c>
    </row>
    <row r="45" spans="1:47" ht="15.75" customHeight="1" x14ac:dyDescent="0.25">
      <c r="A45" s="15" t="s">
        <v>121</v>
      </c>
      <c r="B45" s="205">
        <v>0</v>
      </c>
      <c r="C45" s="206">
        <f t="shared" si="26"/>
        <v>0</v>
      </c>
      <c r="D45" s="205">
        <v>0</v>
      </c>
      <c r="E45" s="206">
        <f t="shared" si="27"/>
        <v>0</v>
      </c>
      <c r="F45" s="205">
        <v>0</v>
      </c>
      <c r="G45" s="206">
        <f t="shared" si="28"/>
        <v>0</v>
      </c>
      <c r="H45" s="205">
        <v>0</v>
      </c>
      <c r="I45" s="206">
        <f t="shared" si="29"/>
        <v>0</v>
      </c>
      <c r="J45" s="205">
        <v>0</v>
      </c>
      <c r="K45" s="206">
        <f t="shared" si="30"/>
        <v>0</v>
      </c>
      <c r="L45" s="205">
        <v>0</v>
      </c>
      <c r="M45" s="206">
        <f t="shared" si="31"/>
        <v>0</v>
      </c>
      <c r="N45" s="205">
        <v>0</v>
      </c>
      <c r="O45" s="206">
        <f t="shared" si="32"/>
        <v>0</v>
      </c>
      <c r="P45" s="205">
        <v>0</v>
      </c>
      <c r="Q45" s="206">
        <f t="shared" si="33"/>
        <v>0</v>
      </c>
      <c r="R45" s="207">
        <v>0</v>
      </c>
      <c r="S45" s="206">
        <f t="shared" si="34"/>
        <v>0</v>
      </c>
      <c r="T45" s="212">
        <v>0</v>
      </c>
      <c r="U45" s="206">
        <f t="shared" si="35"/>
        <v>0</v>
      </c>
      <c r="V45" s="207">
        <v>0</v>
      </c>
      <c r="W45" s="206">
        <f t="shared" si="36"/>
        <v>0</v>
      </c>
      <c r="X45" s="207">
        <v>0</v>
      </c>
      <c r="Y45" s="206">
        <f t="shared" si="37"/>
        <v>0</v>
      </c>
      <c r="Z45" s="207">
        <v>24</v>
      </c>
      <c r="AA45" s="208">
        <f t="shared" si="38"/>
        <v>9.7723848690907606E-4</v>
      </c>
      <c r="AB45" s="207">
        <v>45</v>
      </c>
      <c r="AC45" s="208">
        <f t="shared" si="39"/>
        <v>2.1632535333141042E-3</v>
      </c>
      <c r="AD45" s="207">
        <v>113</v>
      </c>
      <c r="AE45" s="208">
        <f t="shared" si="40"/>
        <v>4.0573049441671753E-3</v>
      </c>
      <c r="AF45" s="207">
        <v>103</v>
      </c>
      <c r="AG45" s="208">
        <f t="shared" si="41"/>
        <v>2.8698801894678182E-3</v>
      </c>
      <c r="AH45" s="207">
        <v>136</v>
      </c>
      <c r="AI45" s="208">
        <f t="shared" si="42"/>
        <v>4.7825016703590389E-3</v>
      </c>
      <c r="AJ45" s="207">
        <v>62</v>
      </c>
      <c r="AK45" s="208">
        <f t="shared" si="43"/>
        <v>2.8181818181818182E-3</v>
      </c>
      <c r="AL45" s="239">
        <v>40</v>
      </c>
      <c r="AM45" s="232">
        <f t="shared" si="18"/>
        <v>1.3453970603074232E-3</v>
      </c>
      <c r="AN45" s="239">
        <v>51</v>
      </c>
      <c r="AO45" s="232">
        <f t="shared" si="19"/>
        <v>1.4266532393420611E-3</v>
      </c>
      <c r="AP45" s="239">
        <v>42</v>
      </c>
      <c r="AQ45" s="232">
        <f t="shared" si="20"/>
        <v>1.3374944271065537E-3</v>
      </c>
      <c r="AR45" s="239">
        <v>60</v>
      </c>
      <c r="AS45" s="232">
        <f t="shared" si="21"/>
        <v>1.6340759300615502E-3</v>
      </c>
      <c r="AT45" s="209">
        <f t="shared" si="22"/>
        <v>540</v>
      </c>
      <c r="AU45" s="210">
        <f t="shared" si="23"/>
        <v>1.1476761682918328E-3</v>
      </c>
    </row>
    <row r="46" spans="1:47" ht="15.75" customHeight="1" x14ac:dyDescent="0.25">
      <c r="A46" s="33" t="s">
        <v>165</v>
      </c>
      <c r="B46" s="205">
        <v>0</v>
      </c>
      <c r="C46" s="206">
        <f t="shared" si="26"/>
        <v>0</v>
      </c>
      <c r="D46" s="205">
        <v>2</v>
      </c>
      <c r="E46" s="206">
        <f t="shared" si="27"/>
        <v>3.4965034965034965E-4</v>
      </c>
      <c r="F46" s="205">
        <v>1</v>
      </c>
      <c r="G46" s="206">
        <f t="shared" si="28"/>
        <v>1.4903129657228018E-4</v>
      </c>
      <c r="H46" s="205">
        <v>3</v>
      </c>
      <c r="I46" s="206">
        <f t="shared" si="29"/>
        <v>3.5642152786028277E-4</v>
      </c>
      <c r="J46" s="205">
        <v>4</v>
      </c>
      <c r="K46" s="206">
        <f t="shared" si="30"/>
        <v>3.3619095646327115E-4</v>
      </c>
      <c r="L46" s="205">
        <v>9</v>
      </c>
      <c r="M46" s="206">
        <f t="shared" si="31"/>
        <v>4.4409355570906937E-4</v>
      </c>
      <c r="N46" s="205">
        <v>10</v>
      </c>
      <c r="O46" s="206">
        <f t="shared" si="32"/>
        <v>8.2236842105263153E-4</v>
      </c>
      <c r="P46" s="205">
        <v>16</v>
      </c>
      <c r="Q46" s="206">
        <f t="shared" si="33"/>
        <v>7.8914919852034529E-4</v>
      </c>
      <c r="R46" s="205">
        <v>33</v>
      </c>
      <c r="S46" s="206">
        <f t="shared" si="34"/>
        <v>1.122754491017964E-3</v>
      </c>
      <c r="T46" s="205">
        <v>36</v>
      </c>
      <c r="U46" s="206">
        <f t="shared" si="35"/>
        <v>1.2462353307716274E-3</v>
      </c>
      <c r="V46" s="207">
        <v>40</v>
      </c>
      <c r="W46" s="206">
        <f t="shared" si="36"/>
        <v>1.4189428875487761E-3</v>
      </c>
      <c r="X46" s="207">
        <v>59</v>
      </c>
      <c r="Y46" s="206">
        <f t="shared" si="37"/>
        <v>1.9223876706526343E-3</v>
      </c>
      <c r="Z46" s="207">
        <v>77</v>
      </c>
      <c r="AA46" s="208">
        <f t="shared" si="38"/>
        <v>3.1353068121666191E-3</v>
      </c>
      <c r="AB46" s="207">
        <v>58</v>
      </c>
      <c r="AC46" s="208">
        <f t="shared" si="39"/>
        <v>2.7881934429381792E-3</v>
      </c>
      <c r="AD46" s="207">
        <v>51</v>
      </c>
      <c r="AE46" s="208">
        <f t="shared" si="40"/>
        <v>1.8311730278984598E-3</v>
      </c>
      <c r="AF46" s="207">
        <v>35</v>
      </c>
      <c r="AG46" s="208">
        <f t="shared" si="41"/>
        <v>9.752020061298412E-4</v>
      </c>
      <c r="AH46" s="207">
        <v>49</v>
      </c>
      <c r="AI46" s="208">
        <f t="shared" si="42"/>
        <v>1.7231072194675951E-3</v>
      </c>
      <c r="AJ46" s="207">
        <v>35</v>
      </c>
      <c r="AK46" s="208">
        <f t="shared" si="43"/>
        <v>1.590909090909091E-3</v>
      </c>
      <c r="AL46" s="239">
        <v>21</v>
      </c>
      <c r="AM46" s="232">
        <f t="shared" si="18"/>
        <v>7.0633345666139724E-4</v>
      </c>
      <c r="AN46" s="239">
        <v>43</v>
      </c>
      <c r="AO46" s="232">
        <f t="shared" si="19"/>
        <v>1.2028644959158554E-3</v>
      </c>
      <c r="AP46" s="239">
        <v>35</v>
      </c>
      <c r="AQ46" s="232">
        <f t="shared" si="20"/>
        <v>1.1145786892554615E-3</v>
      </c>
      <c r="AR46" s="239">
        <v>54</v>
      </c>
      <c r="AS46" s="232">
        <f t="shared" si="21"/>
        <v>1.4706683370553952E-3</v>
      </c>
      <c r="AT46" s="209">
        <f t="shared" si="22"/>
        <v>622</v>
      </c>
      <c r="AU46" s="210">
        <f t="shared" si="23"/>
        <v>1.3219529197731853E-3</v>
      </c>
    </row>
    <row r="47" spans="1:47" ht="15.75" customHeight="1" x14ac:dyDescent="0.25">
      <c r="A47" s="33" t="s">
        <v>733</v>
      </c>
      <c r="B47" s="205"/>
      <c r="C47" s="206"/>
      <c r="D47" s="205"/>
      <c r="E47" s="206"/>
      <c r="F47" s="205"/>
      <c r="G47" s="206"/>
      <c r="H47" s="205"/>
      <c r="I47" s="206"/>
      <c r="J47" s="205"/>
      <c r="K47" s="206"/>
      <c r="L47" s="205"/>
      <c r="M47" s="206"/>
      <c r="N47" s="211"/>
      <c r="O47" s="206"/>
      <c r="P47" s="205"/>
      <c r="Q47" s="206"/>
      <c r="R47" s="207"/>
      <c r="S47" s="206"/>
      <c r="T47" s="212"/>
      <c r="U47" s="206"/>
      <c r="V47" s="207"/>
      <c r="W47" s="206"/>
      <c r="X47" s="207"/>
      <c r="Y47" s="206"/>
      <c r="Z47" s="207"/>
      <c r="AA47" s="208"/>
      <c r="AB47" s="207"/>
      <c r="AC47" s="208"/>
      <c r="AD47" s="207"/>
      <c r="AE47" s="208"/>
      <c r="AF47" s="207"/>
      <c r="AG47" s="208"/>
      <c r="AH47" s="207"/>
      <c r="AI47" s="208"/>
      <c r="AJ47" s="207"/>
      <c r="AK47" s="208"/>
      <c r="AL47" s="239">
        <v>114</v>
      </c>
      <c r="AM47" s="232">
        <f t="shared" si="18"/>
        <v>3.834381621876156E-3</v>
      </c>
      <c r="AN47" s="239">
        <v>135</v>
      </c>
      <c r="AO47" s="232">
        <f t="shared" si="19"/>
        <v>3.7764350453172208E-3</v>
      </c>
      <c r="AP47" s="239">
        <v>108</v>
      </c>
      <c r="AQ47" s="232">
        <f t="shared" si="20"/>
        <v>3.4392713839882811E-3</v>
      </c>
      <c r="AR47" s="239">
        <v>51</v>
      </c>
      <c r="AS47" s="232">
        <f t="shared" si="21"/>
        <v>1.3889645405523177E-3</v>
      </c>
      <c r="AT47" s="209">
        <f t="shared" si="22"/>
        <v>408</v>
      </c>
      <c r="AU47" s="210">
        <f t="shared" si="23"/>
        <v>8.6713310493160699E-4</v>
      </c>
    </row>
    <row r="48" spans="1:47" ht="15.75" customHeight="1" x14ac:dyDescent="0.25">
      <c r="A48" s="233" t="s">
        <v>167</v>
      </c>
      <c r="B48" s="234">
        <v>0</v>
      </c>
      <c r="C48" s="235">
        <f>+B48/$B$191</f>
        <v>0</v>
      </c>
      <c r="D48" s="234">
        <v>0</v>
      </c>
      <c r="E48" s="235">
        <f>+D48/$D$191</f>
        <v>0</v>
      </c>
      <c r="F48" s="234">
        <v>0</v>
      </c>
      <c r="G48" s="235">
        <f>+F48/$F$191</f>
        <v>0</v>
      </c>
      <c r="H48" s="234">
        <v>0</v>
      </c>
      <c r="I48" s="235">
        <f>+H48/$H$191</f>
        <v>0</v>
      </c>
      <c r="J48" s="234">
        <v>0</v>
      </c>
      <c r="K48" s="235">
        <f>+J48/$J$191</f>
        <v>0</v>
      </c>
      <c r="L48" s="234">
        <v>7</v>
      </c>
      <c r="M48" s="235">
        <f>+L48/$L$191</f>
        <v>3.4540609888483173E-4</v>
      </c>
      <c r="N48" s="234">
        <v>0</v>
      </c>
      <c r="O48" s="235">
        <f>+N48/$N$191</f>
        <v>0</v>
      </c>
      <c r="P48" s="234">
        <v>0</v>
      </c>
      <c r="Q48" s="235">
        <f>+P48/$P$191</f>
        <v>0</v>
      </c>
      <c r="R48" s="237">
        <v>0</v>
      </c>
      <c r="S48" s="235">
        <f>+R48/$R$191</f>
        <v>0</v>
      </c>
      <c r="T48" s="236">
        <v>0</v>
      </c>
      <c r="U48" s="235">
        <f>+T48/$T$191</f>
        <v>0</v>
      </c>
      <c r="V48" s="237">
        <v>0</v>
      </c>
      <c r="W48" s="235">
        <f>+V48/$V$191</f>
        <v>0</v>
      </c>
      <c r="X48" s="237">
        <v>0</v>
      </c>
      <c r="Y48" s="235">
        <f>+X48/$X$191</f>
        <v>0</v>
      </c>
      <c r="Z48" s="237">
        <v>3</v>
      </c>
      <c r="AA48" s="232">
        <f>+Z48/$Z$191</f>
        <v>1.2215481086363451E-4</v>
      </c>
      <c r="AB48" s="237">
        <v>10</v>
      </c>
      <c r="AC48" s="232">
        <f>+AB48/$AB$191</f>
        <v>4.8072300740313432E-4</v>
      </c>
      <c r="AD48" s="237">
        <v>7</v>
      </c>
      <c r="AE48" s="232">
        <f>+AD48/$AD$191</f>
        <v>2.5133747441743564E-4</v>
      </c>
      <c r="AF48" s="237">
        <v>69</v>
      </c>
      <c r="AG48" s="232">
        <f>+AF48/$AF$191</f>
        <v>1.9225410977988298E-3</v>
      </c>
      <c r="AH48" s="237">
        <v>36</v>
      </c>
      <c r="AI48" s="232">
        <f>+AH48/$AH$191</f>
        <v>1.2659563245068046E-3</v>
      </c>
      <c r="AJ48" s="237">
        <v>3</v>
      </c>
      <c r="AK48" s="232">
        <f>+AJ48/$AJ$191</f>
        <v>1.3636363636363637E-4</v>
      </c>
      <c r="AL48" s="239">
        <v>41</v>
      </c>
      <c r="AM48" s="232">
        <f t="shared" si="18"/>
        <v>1.3790319868151088E-3</v>
      </c>
      <c r="AN48" s="239">
        <v>55</v>
      </c>
      <c r="AO48" s="232">
        <f t="shared" si="19"/>
        <v>1.5385476110551639E-3</v>
      </c>
      <c r="AP48" s="239">
        <v>70</v>
      </c>
      <c r="AQ48" s="232">
        <f t="shared" si="20"/>
        <v>2.229157378510923E-3</v>
      </c>
      <c r="AR48" s="239">
        <v>45</v>
      </c>
      <c r="AS48" s="232">
        <f t="shared" si="21"/>
        <v>1.2255569475461627E-3</v>
      </c>
      <c r="AT48" s="209">
        <f t="shared" si="22"/>
        <v>310</v>
      </c>
      <c r="AU48" s="210">
        <f t="shared" si="23"/>
        <v>6.5885113364901515E-4</v>
      </c>
    </row>
    <row r="49" spans="1:47" ht="15.75" customHeight="1" x14ac:dyDescent="0.25">
      <c r="A49" s="33" t="s">
        <v>1570</v>
      </c>
      <c r="B49" s="205"/>
      <c r="C49" s="206"/>
      <c r="D49" s="205"/>
      <c r="E49" s="206"/>
      <c r="F49" s="205"/>
      <c r="G49" s="206"/>
      <c r="H49" s="205"/>
      <c r="I49" s="206"/>
      <c r="J49" s="205"/>
      <c r="K49" s="206"/>
      <c r="L49" s="205"/>
      <c r="M49" s="206"/>
      <c r="N49" s="205"/>
      <c r="O49" s="206"/>
      <c r="P49" s="205"/>
      <c r="Q49" s="206"/>
      <c r="R49" s="207"/>
      <c r="S49" s="206"/>
      <c r="T49" s="212"/>
      <c r="U49" s="206"/>
      <c r="V49" s="207"/>
      <c r="W49" s="206"/>
      <c r="X49" s="207"/>
      <c r="Y49" s="206"/>
      <c r="Z49" s="207"/>
      <c r="AA49" s="208"/>
      <c r="AB49" s="207"/>
      <c r="AC49" s="208"/>
      <c r="AD49" s="207"/>
      <c r="AE49" s="208"/>
      <c r="AF49" s="207"/>
      <c r="AG49" s="208"/>
      <c r="AH49" s="207"/>
      <c r="AI49" s="208"/>
      <c r="AJ49" s="207"/>
      <c r="AK49" s="208"/>
      <c r="AL49" s="239"/>
      <c r="AM49" s="232">
        <f t="shared" si="18"/>
        <v>0</v>
      </c>
      <c r="AN49" s="239"/>
      <c r="AO49" s="232">
        <f t="shared" si="19"/>
        <v>0</v>
      </c>
      <c r="AP49" s="239">
        <v>3</v>
      </c>
      <c r="AQ49" s="232">
        <f t="shared" si="20"/>
        <v>9.553531622189669E-5</v>
      </c>
      <c r="AR49" s="239">
        <v>40</v>
      </c>
      <c r="AS49" s="232">
        <f t="shared" si="21"/>
        <v>1.0893839533743668E-3</v>
      </c>
      <c r="AT49" s="209">
        <f t="shared" si="22"/>
        <v>43</v>
      </c>
      <c r="AU49" s="210">
        <f t="shared" si="23"/>
        <v>9.1389028215831136E-5</v>
      </c>
    </row>
    <row r="50" spans="1:47" ht="15.75" customHeight="1" x14ac:dyDescent="0.25">
      <c r="A50" s="33" t="s">
        <v>129</v>
      </c>
      <c r="B50" s="205">
        <v>0</v>
      </c>
      <c r="C50" s="206">
        <f>+B50/$B$191</f>
        <v>0</v>
      </c>
      <c r="D50" s="205">
        <v>0</v>
      </c>
      <c r="E50" s="206">
        <f>+D50/$D$191</f>
        <v>0</v>
      </c>
      <c r="F50" s="205">
        <v>0</v>
      </c>
      <c r="G50" s="206">
        <f>+F50/$F$191</f>
        <v>0</v>
      </c>
      <c r="H50" s="205">
        <v>0</v>
      </c>
      <c r="I50" s="206">
        <f>+H50/$H$191</f>
        <v>0</v>
      </c>
      <c r="J50" s="205">
        <v>0</v>
      </c>
      <c r="K50" s="206">
        <f>+J50/$J$191</f>
        <v>0</v>
      </c>
      <c r="L50" s="205">
        <v>0</v>
      </c>
      <c r="M50" s="206">
        <f>+L50/$L$191</f>
        <v>0</v>
      </c>
      <c r="N50" s="205">
        <v>0</v>
      </c>
      <c r="O50" s="206">
        <f>+N50/$N$191</f>
        <v>0</v>
      </c>
      <c r="P50" s="205">
        <v>0</v>
      </c>
      <c r="Q50" s="206">
        <f>+P50/$P$191</f>
        <v>0</v>
      </c>
      <c r="R50" s="205">
        <v>153</v>
      </c>
      <c r="S50" s="206">
        <f>+R50/$R$191</f>
        <v>5.2054980947196516E-3</v>
      </c>
      <c r="T50" s="205">
        <v>100</v>
      </c>
      <c r="U50" s="206">
        <f>+T50/$T$191</f>
        <v>3.461764807698965E-3</v>
      </c>
      <c r="V50" s="207">
        <v>97</v>
      </c>
      <c r="W50" s="206">
        <f>+V50/$V$191</f>
        <v>3.4409365023057824E-3</v>
      </c>
      <c r="X50" s="207">
        <v>77</v>
      </c>
      <c r="Y50" s="206">
        <f>+X50/$X$191</f>
        <v>2.508878824411065E-3</v>
      </c>
      <c r="Z50" s="207">
        <v>62</v>
      </c>
      <c r="AA50" s="208">
        <f>+Z50/$Z$191</f>
        <v>2.5245327578484467E-3</v>
      </c>
      <c r="AB50" s="207">
        <v>56</v>
      </c>
      <c r="AC50" s="208">
        <f>+AB50/$AB$191</f>
        <v>2.6920488414575523E-3</v>
      </c>
      <c r="AD50" s="207">
        <v>84</v>
      </c>
      <c r="AE50" s="208">
        <f>+AD50/$AD$191</f>
        <v>3.0160496930092275E-3</v>
      </c>
      <c r="AF50" s="207">
        <v>82</v>
      </c>
      <c r="AG50" s="208">
        <f>+AF50/$AF$191</f>
        <v>2.2847589857899137E-3</v>
      </c>
      <c r="AH50" s="207">
        <v>119</v>
      </c>
      <c r="AI50" s="208">
        <f>+AH50/$AH$191</f>
        <v>4.1846889615641597E-3</v>
      </c>
      <c r="AJ50" s="207">
        <v>91</v>
      </c>
      <c r="AK50" s="208">
        <f>+AJ50/$AJ$191</f>
        <v>4.1363636363636359E-3</v>
      </c>
      <c r="AL50" s="239">
        <v>100</v>
      </c>
      <c r="AM50" s="232">
        <f t="shared" si="18"/>
        <v>3.363492650768558E-3</v>
      </c>
      <c r="AN50" s="239">
        <v>82</v>
      </c>
      <c r="AO50" s="232">
        <f t="shared" si="19"/>
        <v>2.2938346201186082E-3</v>
      </c>
      <c r="AP50" s="239">
        <v>139</v>
      </c>
      <c r="AQ50" s="232">
        <f t="shared" si="20"/>
        <v>4.4264696516145468E-3</v>
      </c>
      <c r="AR50" s="239">
        <v>35</v>
      </c>
      <c r="AS50" s="232">
        <f t="shared" si="21"/>
        <v>9.532109592025709E-4</v>
      </c>
      <c r="AT50" s="209">
        <f t="shared" si="22"/>
        <v>1158</v>
      </c>
      <c r="AU50" s="210">
        <f t="shared" si="23"/>
        <v>2.4611277831147081E-3</v>
      </c>
    </row>
    <row r="51" spans="1:47" ht="15.75" customHeight="1" x14ac:dyDescent="0.25">
      <c r="A51" s="33" t="s">
        <v>1791</v>
      </c>
      <c r="B51" s="205"/>
      <c r="C51" s="206"/>
      <c r="D51" s="205"/>
      <c r="E51" s="206"/>
      <c r="F51" s="205"/>
      <c r="G51" s="206"/>
      <c r="H51" s="205"/>
      <c r="I51" s="206"/>
      <c r="J51" s="205"/>
      <c r="K51" s="206"/>
      <c r="L51" s="205"/>
      <c r="M51" s="206"/>
      <c r="N51" s="205"/>
      <c r="O51" s="206"/>
      <c r="P51" s="205"/>
      <c r="Q51" s="206"/>
      <c r="R51" s="205"/>
      <c r="S51" s="206"/>
      <c r="T51" s="205"/>
      <c r="U51" s="206"/>
      <c r="V51" s="207"/>
      <c r="W51" s="206"/>
      <c r="X51" s="207"/>
      <c r="Y51" s="206"/>
      <c r="Z51" s="207"/>
      <c r="AA51" s="208"/>
      <c r="AB51" s="207"/>
      <c r="AC51" s="208"/>
      <c r="AD51" s="207"/>
      <c r="AE51" s="208"/>
      <c r="AF51" s="207"/>
      <c r="AG51" s="208"/>
      <c r="AH51" s="207"/>
      <c r="AI51" s="208"/>
      <c r="AJ51" s="207"/>
      <c r="AK51" s="208"/>
      <c r="AL51" s="239"/>
      <c r="AM51" s="232">
        <f t="shared" si="18"/>
        <v>0</v>
      </c>
      <c r="AN51" s="239"/>
      <c r="AO51" s="232">
        <f t="shared" si="19"/>
        <v>0</v>
      </c>
      <c r="AP51" s="239"/>
      <c r="AQ51" s="232">
        <f t="shared" si="20"/>
        <v>0</v>
      </c>
      <c r="AR51" s="239">
        <v>23</v>
      </c>
      <c r="AS51" s="232">
        <f t="shared" si="21"/>
        <v>6.2639577319026092E-4</v>
      </c>
      <c r="AT51" s="209">
        <f t="shared" si="22"/>
        <v>23</v>
      </c>
      <c r="AU51" s="210">
        <f t="shared" si="23"/>
        <v>4.888250346428177E-5</v>
      </c>
    </row>
    <row r="52" spans="1:47" ht="15.75" customHeight="1" x14ac:dyDescent="0.25">
      <c r="A52" s="33" t="s">
        <v>737</v>
      </c>
      <c r="B52" s="205"/>
      <c r="C52" s="206"/>
      <c r="D52" s="205"/>
      <c r="E52" s="206"/>
      <c r="F52" s="205"/>
      <c r="G52" s="206"/>
      <c r="H52" s="205"/>
      <c r="I52" s="206"/>
      <c r="J52" s="205"/>
      <c r="K52" s="206"/>
      <c r="L52" s="205"/>
      <c r="M52" s="206"/>
      <c r="N52" s="205"/>
      <c r="O52" s="206"/>
      <c r="P52" s="205"/>
      <c r="Q52" s="206"/>
      <c r="R52" s="207"/>
      <c r="S52" s="206"/>
      <c r="T52" s="212"/>
      <c r="U52" s="206"/>
      <c r="V52" s="207"/>
      <c r="W52" s="206"/>
      <c r="X52" s="207"/>
      <c r="Y52" s="206"/>
      <c r="Z52" s="207"/>
      <c r="AA52" s="208"/>
      <c r="AB52" s="207"/>
      <c r="AC52" s="208"/>
      <c r="AD52" s="207"/>
      <c r="AE52" s="208"/>
      <c r="AF52" s="207"/>
      <c r="AG52" s="208"/>
      <c r="AH52" s="207"/>
      <c r="AI52" s="208"/>
      <c r="AJ52" s="207"/>
      <c r="AK52" s="208"/>
      <c r="AL52" s="239">
        <v>9</v>
      </c>
      <c r="AM52" s="232">
        <f t="shared" si="18"/>
        <v>3.0271433856917025E-4</v>
      </c>
      <c r="AN52" s="239">
        <v>18</v>
      </c>
      <c r="AO52" s="232">
        <f t="shared" si="19"/>
        <v>5.0352467270896274E-4</v>
      </c>
      <c r="AP52" s="239">
        <v>14</v>
      </c>
      <c r="AQ52" s="232">
        <f t="shared" si="20"/>
        <v>4.4583147570218456E-4</v>
      </c>
      <c r="AR52" s="239">
        <v>22</v>
      </c>
      <c r="AS52" s="232">
        <f t="shared" si="21"/>
        <v>5.9916117435590175E-4</v>
      </c>
      <c r="AT52" s="209">
        <f t="shared" si="22"/>
        <v>63</v>
      </c>
      <c r="AU52" s="210">
        <f t="shared" si="23"/>
        <v>1.3389555296738049E-4</v>
      </c>
    </row>
    <row r="53" spans="1:47" ht="15.75" customHeight="1" x14ac:dyDescent="0.25">
      <c r="A53" s="33" t="s">
        <v>250</v>
      </c>
      <c r="B53" s="205">
        <v>0</v>
      </c>
      <c r="C53" s="206">
        <f>+B53/$B$191</f>
        <v>0</v>
      </c>
      <c r="D53" s="205">
        <v>0</v>
      </c>
      <c r="E53" s="206">
        <f>+D53/$D$191</f>
        <v>0</v>
      </c>
      <c r="F53" s="205">
        <v>0</v>
      </c>
      <c r="G53" s="206">
        <f>+F53/$F$191</f>
        <v>0</v>
      </c>
      <c r="H53" s="205">
        <v>1</v>
      </c>
      <c r="I53" s="206">
        <f>+H53/$H$191</f>
        <v>1.1880717595342758E-4</v>
      </c>
      <c r="J53" s="205">
        <v>0</v>
      </c>
      <c r="K53" s="206">
        <f>+J53/$J$191</f>
        <v>0</v>
      </c>
      <c r="L53" s="205">
        <v>0</v>
      </c>
      <c r="M53" s="206">
        <f>+L53/$L$191</f>
        <v>0</v>
      </c>
      <c r="N53" s="205">
        <v>0</v>
      </c>
      <c r="O53" s="206">
        <f>+N53/$N$191</f>
        <v>0</v>
      </c>
      <c r="P53" s="205">
        <v>100</v>
      </c>
      <c r="Q53" s="206">
        <f>+P53/$P$191</f>
        <v>4.9321824907521579E-3</v>
      </c>
      <c r="R53" s="205">
        <v>83</v>
      </c>
      <c r="S53" s="206">
        <f>+R53/$R$191</f>
        <v>2.8238976592270004E-3</v>
      </c>
      <c r="T53" s="205">
        <v>42</v>
      </c>
      <c r="U53" s="206">
        <f>+T53/$T$191</f>
        <v>1.4539412192335654E-3</v>
      </c>
      <c r="V53" s="207">
        <v>83</v>
      </c>
      <c r="W53" s="206">
        <f>+V53/$V$191</f>
        <v>2.9443064916637104E-3</v>
      </c>
      <c r="X53" s="207">
        <v>94</v>
      </c>
      <c r="Y53" s="206">
        <f>+X53/$X$191</f>
        <v>3.0627871362940277E-3</v>
      </c>
      <c r="Z53" s="207">
        <v>72</v>
      </c>
      <c r="AA53" s="208">
        <f>+Z53/$Z$191</f>
        <v>2.9317154607272282E-3</v>
      </c>
      <c r="AB53" s="207">
        <v>26</v>
      </c>
      <c r="AC53" s="208">
        <f>+AB53/$AB$191</f>
        <v>1.2498798192481493E-3</v>
      </c>
      <c r="AD53" s="207">
        <v>3</v>
      </c>
      <c r="AE53" s="208">
        <f>+AD53/$AD$191</f>
        <v>1.0771606046461527E-4</v>
      </c>
      <c r="AF53" s="207">
        <v>0</v>
      </c>
      <c r="AG53" s="208">
        <f>+AF53/$AF$191</f>
        <v>0</v>
      </c>
      <c r="AH53" s="207">
        <v>2</v>
      </c>
      <c r="AI53" s="208">
        <f>+AH53/$AH$191</f>
        <v>7.033090691704469E-5</v>
      </c>
      <c r="AJ53" s="207">
        <v>2</v>
      </c>
      <c r="AK53" s="208">
        <f>+AJ53/$AJ$191</f>
        <v>9.0909090909090904E-5</v>
      </c>
      <c r="AL53" s="239"/>
      <c r="AM53" s="232">
        <f t="shared" si="18"/>
        <v>0</v>
      </c>
      <c r="AN53" s="239">
        <v>35</v>
      </c>
      <c r="AO53" s="232">
        <f t="shared" si="19"/>
        <v>9.7907575248964984E-4</v>
      </c>
      <c r="AP53" s="239">
        <v>14</v>
      </c>
      <c r="AQ53" s="232">
        <f t="shared" si="20"/>
        <v>4.4583147570218456E-4</v>
      </c>
      <c r="AR53" s="239">
        <v>20</v>
      </c>
      <c r="AS53" s="232">
        <f t="shared" si="21"/>
        <v>5.4469197668718342E-4</v>
      </c>
      <c r="AT53" s="209">
        <f t="shared" si="22"/>
        <v>575</v>
      </c>
      <c r="AU53" s="210">
        <f t="shared" si="23"/>
        <v>1.2220625866070441E-3</v>
      </c>
    </row>
    <row r="54" spans="1:47" ht="15.75" customHeight="1" x14ac:dyDescent="0.25">
      <c r="A54" s="33" t="s">
        <v>162</v>
      </c>
      <c r="B54" s="205">
        <v>0</v>
      </c>
      <c r="C54" s="206">
        <f>+B54/$B$191</f>
        <v>0</v>
      </c>
      <c r="D54" s="205">
        <v>0</v>
      </c>
      <c r="E54" s="206">
        <f>+D54/$D$191</f>
        <v>0</v>
      </c>
      <c r="F54" s="205">
        <v>0</v>
      </c>
      <c r="G54" s="206">
        <f>+F54/$F$191</f>
        <v>0</v>
      </c>
      <c r="H54" s="205">
        <v>0</v>
      </c>
      <c r="I54" s="206">
        <f>+H54/$H$191</f>
        <v>0</v>
      </c>
      <c r="J54" s="205">
        <v>0</v>
      </c>
      <c r="K54" s="206">
        <f>+J54/$J$191</f>
        <v>0</v>
      </c>
      <c r="L54" s="205">
        <v>0</v>
      </c>
      <c r="M54" s="206">
        <f>+L54/$L$191</f>
        <v>0</v>
      </c>
      <c r="N54" s="205">
        <v>0</v>
      </c>
      <c r="O54" s="206">
        <f>+N54/$N$191</f>
        <v>0</v>
      </c>
      <c r="P54" s="205">
        <v>0</v>
      </c>
      <c r="Q54" s="206">
        <f>+P54/$P$191</f>
        <v>0</v>
      </c>
      <c r="R54" s="207">
        <v>0</v>
      </c>
      <c r="S54" s="206">
        <f>+R54/$R$191</f>
        <v>0</v>
      </c>
      <c r="T54" s="205">
        <v>1</v>
      </c>
      <c r="U54" s="206">
        <f>+T54/$T$191</f>
        <v>3.4617648076989647E-5</v>
      </c>
      <c r="V54" s="207">
        <v>0</v>
      </c>
      <c r="W54" s="206">
        <f>+V54/$V$191</f>
        <v>0</v>
      </c>
      <c r="X54" s="207">
        <v>0</v>
      </c>
      <c r="Y54" s="206">
        <f>+X54/$X$191</f>
        <v>0</v>
      </c>
      <c r="Z54" s="207">
        <v>0</v>
      </c>
      <c r="AA54" s="208">
        <f>+Z54/$Z$191</f>
        <v>0</v>
      </c>
      <c r="AB54" s="207">
        <v>0</v>
      </c>
      <c r="AC54" s="208">
        <f>+AB54/$AB$191</f>
        <v>0</v>
      </c>
      <c r="AD54" s="207">
        <v>0</v>
      </c>
      <c r="AE54" s="208">
        <f>+AD54/$AD$191</f>
        <v>0</v>
      </c>
      <c r="AF54" s="207">
        <v>0</v>
      </c>
      <c r="AG54" s="208">
        <f>+AF54/$AF$191</f>
        <v>0</v>
      </c>
      <c r="AH54" s="207">
        <v>0</v>
      </c>
      <c r="AI54" s="208">
        <f>+AH54/$AH$191</f>
        <v>0</v>
      </c>
      <c r="AJ54" s="207">
        <v>12</v>
      </c>
      <c r="AK54" s="208">
        <f>+AJ54/$AJ$191</f>
        <v>5.4545454545454548E-4</v>
      </c>
      <c r="AL54" s="239">
        <v>23</v>
      </c>
      <c r="AM54" s="232">
        <f t="shared" si="18"/>
        <v>7.7360330967676837E-4</v>
      </c>
      <c r="AN54" s="239">
        <v>12</v>
      </c>
      <c r="AO54" s="232">
        <f t="shared" si="19"/>
        <v>3.3568311513930849E-4</v>
      </c>
      <c r="AP54" s="239">
        <v>22</v>
      </c>
      <c r="AQ54" s="232">
        <f t="shared" si="20"/>
        <v>7.0059231896057571E-4</v>
      </c>
      <c r="AR54" s="239">
        <v>18</v>
      </c>
      <c r="AS54" s="232">
        <f t="shared" si="21"/>
        <v>4.9022277901846509E-4</v>
      </c>
      <c r="AT54" s="209">
        <f t="shared" si="22"/>
        <v>88</v>
      </c>
      <c r="AU54" s="210">
        <f t="shared" si="23"/>
        <v>1.870287089068172E-4</v>
      </c>
    </row>
    <row r="55" spans="1:47" ht="15.75" customHeight="1" x14ac:dyDescent="0.25">
      <c r="A55" s="33" t="s">
        <v>771</v>
      </c>
      <c r="B55" s="205">
        <v>0</v>
      </c>
      <c r="C55" s="206">
        <f>+B55/$B$191</f>
        <v>0</v>
      </c>
      <c r="D55" s="205">
        <v>0</v>
      </c>
      <c r="E55" s="206">
        <f>+D55/$D$191</f>
        <v>0</v>
      </c>
      <c r="F55" s="205">
        <v>0</v>
      </c>
      <c r="G55" s="206">
        <f>+F55/$F$191</f>
        <v>0</v>
      </c>
      <c r="H55" s="205">
        <v>0</v>
      </c>
      <c r="I55" s="206">
        <f>+H55/$H$191</f>
        <v>0</v>
      </c>
      <c r="J55" s="205">
        <v>0</v>
      </c>
      <c r="K55" s="206">
        <f>+J55/$J$191</f>
        <v>0</v>
      </c>
      <c r="L55" s="205">
        <f>89+68</f>
        <v>157</v>
      </c>
      <c r="M55" s="206">
        <f>+L55/$L$191</f>
        <v>7.746965360702655E-3</v>
      </c>
      <c r="N55" s="205">
        <f>47+25+39</f>
        <v>111</v>
      </c>
      <c r="O55" s="206">
        <f>+N55/$N$191</f>
        <v>9.1282894736842111E-3</v>
      </c>
      <c r="P55" s="205">
        <v>68</v>
      </c>
      <c r="Q55" s="206">
        <f>+P55/$P$191</f>
        <v>3.3538840937114675E-3</v>
      </c>
      <c r="R55" s="205">
        <v>48</v>
      </c>
      <c r="S55" s="206">
        <f>+R55/$R$191</f>
        <v>1.633097441480675E-3</v>
      </c>
      <c r="T55" s="212">
        <v>0</v>
      </c>
      <c r="U55" s="206">
        <f>+T55/$T$191</f>
        <v>0</v>
      </c>
      <c r="V55" s="207">
        <v>0</v>
      </c>
      <c r="W55" s="206">
        <f>+V55/$V$191</f>
        <v>0</v>
      </c>
      <c r="X55" s="207">
        <v>0</v>
      </c>
      <c r="Y55" s="206">
        <f>+X55/$X$191</f>
        <v>0</v>
      </c>
      <c r="Z55" s="207">
        <v>0</v>
      </c>
      <c r="AA55" s="208">
        <f>+Z55/$Z$191</f>
        <v>0</v>
      </c>
      <c r="AB55" s="207">
        <v>0</v>
      </c>
      <c r="AC55" s="208">
        <f>+AB55/$AB$191</f>
        <v>0</v>
      </c>
      <c r="AD55" s="207">
        <v>0</v>
      </c>
      <c r="AE55" s="208">
        <f>+AD55/$AD$191</f>
        <v>0</v>
      </c>
      <c r="AF55" s="207">
        <v>0</v>
      </c>
      <c r="AG55" s="208">
        <f>+AF55/$AF$191</f>
        <v>0</v>
      </c>
      <c r="AH55" s="207">
        <v>0</v>
      </c>
      <c r="AI55" s="208">
        <f>+AH55/$AH$191</f>
        <v>0</v>
      </c>
      <c r="AJ55" s="207">
        <v>0</v>
      </c>
      <c r="AK55" s="208">
        <f>+AJ55/$AJ$191</f>
        <v>0</v>
      </c>
      <c r="AL55" s="239">
        <v>1</v>
      </c>
      <c r="AM55" s="232">
        <f t="shared" si="18"/>
        <v>3.3634926507685578E-5</v>
      </c>
      <c r="AN55" s="239"/>
      <c r="AO55" s="232">
        <f t="shared" si="19"/>
        <v>0</v>
      </c>
      <c r="AP55" s="239">
        <v>54</v>
      </c>
      <c r="AQ55" s="232">
        <f t="shared" si="20"/>
        <v>1.7196356919941405E-3</v>
      </c>
      <c r="AR55" s="239">
        <v>17</v>
      </c>
      <c r="AS55" s="232">
        <f t="shared" si="21"/>
        <v>4.6298818018410587E-4</v>
      </c>
      <c r="AT55" s="209">
        <f t="shared" si="22"/>
        <v>456</v>
      </c>
      <c r="AU55" s="210">
        <f t="shared" si="23"/>
        <v>9.6914876433532547E-4</v>
      </c>
    </row>
    <row r="56" spans="1:47" ht="15.75" customHeight="1" x14ac:dyDescent="0.25">
      <c r="A56" s="233" t="s">
        <v>2003</v>
      </c>
      <c r="B56" s="234"/>
      <c r="C56" s="235"/>
      <c r="D56" s="234"/>
      <c r="E56" s="235"/>
      <c r="F56" s="234"/>
      <c r="G56" s="235"/>
      <c r="H56" s="234"/>
      <c r="I56" s="235"/>
      <c r="J56" s="234"/>
      <c r="K56" s="235"/>
      <c r="L56" s="234"/>
      <c r="M56" s="235"/>
      <c r="N56" s="234"/>
      <c r="O56" s="235"/>
      <c r="P56" s="234"/>
      <c r="Q56" s="235"/>
      <c r="R56" s="234"/>
      <c r="S56" s="235"/>
      <c r="T56" s="234"/>
      <c r="U56" s="235"/>
      <c r="V56" s="237"/>
      <c r="W56" s="235"/>
      <c r="X56" s="237"/>
      <c r="Y56" s="235"/>
      <c r="Z56" s="237"/>
      <c r="AA56" s="232"/>
      <c r="AB56" s="237"/>
      <c r="AC56" s="232"/>
      <c r="AD56" s="237"/>
      <c r="AE56" s="232"/>
      <c r="AF56" s="237"/>
      <c r="AG56" s="232"/>
      <c r="AH56" s="237"/>
      <c r="AI56" s="232"/>
      <c r="AJ56" s="237"/>
      <c r="AK56" s="232"/>
      <c r="AL56" s="239"/>
      <c r="AM56" s="232">
        <f t="shared" si="18"/>
        <v>0</v>
      </c>
      <c r="AN56" s="239"/>
      <c r="AO56" s="232">
        <f t="shared" si="19"/>
        <v>0</v>
      </c>
      <c r="AP56" s="239"/>
      <c r="AQ56" s="232">
        <f t="shared" si="20"/>
        <v>0</v>
      </c>
      <c r="AR56" s="239">
        <v>16</v>
      </c>
      <c r="AS56" s="232">
        <f t="shared" si="21"/>
        <v>4.357535813497467E-4</v>
      </c>
      <c r="AT56" s="209">
        <f t="shared" si="22"/>
        <v>16</v>
      </c>
      <c r="AU56" s="210">
        <f t="shared" si="23"/>
        <v>3.400521980123949E-5</v>
      </c>
    </row>
    <row r="57" spans="1:47" ht="15.75" customHeight="1" x14ac:dyDescent="0.25">
      <c r="A57" s="33" t="s">
        <v>146</v>
      </c>
      <c r="B57" s="205">
        <v>0</v>
      </c>
      <c r="C57" s="206">
        <f>+B57/$B$191</f>
        <v>0</v>
      </c>
      <c r="D57" s="205">
        <v>0</v>
      </c>
      <c r="E57" s="206">
        <f>+D57/$D$191</f>
        <v>0</v>
      </c>
      <c r="F57" s="205">
        <v>0</v>
      </c>
      <c r="G57" s="206">
        <f>+F57/$F$191</f>
        <v>0</v>
      </c>
      <c r="H57" s="205">
        <v>0</v>
      </c>
      <c r="I57" s="206">
        <f>+H57/$H$191</f>
        <v>0</v>
      </c>
      <c r="J57" s="205">
        <v>0</v>
      </c>
      <c r="K57" s="206">
        <f>+J57/$J$191</f>
        <v>0</v>
      </c>
      <c r="L57" s="205">
        <v>0</v>
      </c>
      <c r="M57" s="206">
        <f>+L57/$L$191</f>
        <v>0</v>
      </c>
      <c r="N57" s="205">
        <v>0</v>
      </c>
      <c r="O57" s="206">
        <f>+N57/$N$191</f>
        <v>0</v>
      </c>
      <c r="P57" s="205">
        <v>0</v>
      </c>
      <c r="Q57" s="206">
        <f>+P57/$P$191</f>
        <v>0</v>
      </c>
      <c r="R57" s="207">
        <v>0</v>
      </c>
      <c r="S57" s="206">
        <f>+R57/$R$191</f>
        <v>0</v>
      </c>
      <c r="T57" s="212">
        <v>0</v>
      </c>
      <c r="U57" s="206">
        <f>+T57/$T$191</f>
        <v>0</v>
      </c>
      <c r="V57" s="207">
        <v>0</v>
      </c>
      <c r="W57" s="206">
        <f>+V57/$V$191</f>
        <v>0</v>
      </c>
      <c r="X57" s="207">
        <v>0</v>
      </c>
      <c r="Y57" s="206">
        <f>+X57/$X$191</f>
        <v>0</v>
      </c>
      <c r="Z57" s="207">
        <v>0</v>
      </c>
      <c r="AA57" s="208">
        <f>+Z57/$Z$191</f>
        <v>0</v>
      </c>
      <c r="AB57" s="207">
        <v>0</v>
      </c>
      <c r="AC57" s="208">
        <f>+AB57/$AB$191</f>
        <v>0</v>
      </c>
      <c r="AD57" s="207">
        <v>3</v>
      </c>
      <c r="AE57" s="208">
        <f>+AD57/$AD$191</f>
        <v>1.0771606046461527E-4</v>
      </c>
      <c r="AF57" s="207">
        <v>51</v>
      </c>
      <c r="AG57" s="208">
        <f>+AF57/$AF$191</f>
        <v>1.4210086375034828E-3</v>
      </c>
      <c r="AH57" s="207">
        <v>48</v>
      </c>
      <c r="AI57" s="208">
        <f>+AH57/$AH$191</f>
        <v>1.6879417660090727E-3</v>
      </c>
      <c r="AJ57" s="207">
        <v>30</v>
      </c>
      <c r="AK57" s="208">
        <f>+AJ57/$AJ$191</f>
        <v>1.3636363636363637E-3</v>
      </c>
      <c r="AL57" s="239">
        <v>16</v>
      </c>
      <c r="AM57" s="232">
        <f t="shared" si="18"/>
        <v>5.3815882412296926E-4</v>
      </c>
      <c r="AN57" s="239">
        <v>14</v>
      </c>
      <c r="AO57" s="232">
        <f t="shared" si="19"/>
        <v>3.9163030099585993E-4</v>
      </c>
      <c r="AP57" s="239">
        <v>34</v>
      </c>
      <c r="AQ57" s="232">
        <f t="shared" si="20"/>
        <v>1.0827335838481625E-3</v>
      </c>
      <c r="AR57" s="239">
        <v>13</v>
      </c>
      <c r="AS57" s="232">
        <f t="shared" si="21"/>
        <v>3.5404978484666921E-4</v>
      </c>
      <c r="AT57" s="209">
        <f t="shared" si="22"/>
        <v>161</v>
      </c>
      <c r="AU57" s="210">
        <f t="shared" si="23"/>
        <v>3.4217752424997236E-4</v>
      </c>
    </row>
    <row r="58" spans="1:47" ht="15.75" customHeight="1" x14ac:dyDescent="0.25">
      <c r="A58" s="33" t="s">
        <v>1478</v>
      </c>
      <c r="B58" s="205"/>
      <c r="C58" s="206"/>
      <c r="D58" s="205"/>
      <c r="E58" s="206"/>
      <c r="F58" s="205"/>
      <c r="G58" s="206"/>
      <c r="H58" s="205"/>
      <c r="I58" s="206"/>
      <c r="J58" s="205"/>
      <c r="K58" s="206"/>
      <c r="L58" s="205"/>
      <c r="M58" s="206"/>
      <c r="N58" s="205"/>
      <c r="O58" s="206"/>
      <c r="P58" s="205"/>
      <c r="Q58" s="206"/>
      <c r="R58" s="205"/>
      <c r="S58" s="206"/>
      <c r="T58" s="205"/>
      <c r="U58" s="206"/>
      <c r="V58" s="207"/>
      <c r="W58" s="206"/>
      <c r="X58" s="207"/>
      <c r="Y58" s="206"/>
      <c r="Z58" s="207"/>
      <c r="AA58" s="208"/>
      <c r="AB58" s="207"/>
      <c r="AC58" s="208"/>
      <c r="AD58" s="207"/>
      <c r="AE58" s="208"/>
      <c r="AF58" s="207"/>
      <c r="AG58" s="208"/>
      <c r="AH58" s="207"/>
      <c r="AI58" s="208"/>
      <c r="AJ58" s="207"/>
      <c r="AK58" s="208"/>
      <c r="AL58" s="239"/>
      <c r="AM58" s="232">
        <f t="shared" si="18"/>
        <v>0</v>
      </c>
      <c r="AN58" s="239">
        <v>9</v>
      </c>
      <c r="AO58" s="232">
        <f t="shared" si="19"/>
        <v>2.5176233635448137E-4</v>
      </c>
      <c r="AP58" s="239">
        <v>4</v>
      </c>
      <c r="AQ58" s="232">
        <f t="shared" si="20"/>
        <v>1.273804216291956E-4</v>
      </c>
      <c r="AR58" s="239">
        <v>12</v>
      </c>
      <c r="AS58" s="232">
        <f t="shared" si="21"/>
        <v>3.2681518601231004E-4</v>
      </c>
      <c r="AT58" s="209">
        <f t="shared" si="22"/>
        <v>25</v>
      </c>
      <c r="AU58" s="210">
        <f t="shared" si="23"/>
        <v>5.3133155939436705E-5</v>
      </c>
    </row>
    <row r="59" spans="1:47" ht="15.75" customHeight="1" x14ac:dyDescent="0.25">
      <c r="A59" s="33" t="s">
        <v>1957</v>
      </c>
      <c r="B59" s="205"/>
      <c r="C59" s="206"/>
      <c r="D59" s="205"/>
      <c r="E59" s="206"/>
      <c r="F59" s="205"/>
      <c r="G59" s="206"/>
      <c r="H59" s="205"/>
      <c r="I59" s="206"/>
      <c r="J59" s="205"/>
      <c r="K59" s="206"/>
      <c r="L59" s="205"/>
      <c r="M59" s="206"/>
      <c r="N59" s="205"/>
      <c r="O59" s="206"/>
      <c r="P59" s="205"/>
      <c r="Q59" s="206"/>
      <c r="R59" s="207"/>
      <c r="S59" s="206"/>
      <c r="T59" s="212"/>
      <c r="U59" s="206"/>
      <c r="V59" s="207"/>
      <c r="W59" s="206"/>
      <c r="X59" s="207"/>
      <c r="Y59" s="206"/>
      <c r="Z59" s="207"/>
      <c r="AA59" s="208"/>
      <c r="AB59" s="207"/>
      <c r="AC59" s="208"/>
      <c r="AD59" s="207"/>
      <c r="AE59" s="208"/>
      <c r="AF59" s="207"/>
      <c r="AG59" s="208"/>
      <c r="AH59" s="207"/>
      <c r="AI59" s="208"/>
      <c r="AJ59" s="207"/>
      <c r="AK59" s="208"/>
      <c r="AL59" s="239"/>
      <c r="AM59" s="232">
        <f t="shared" si="18"/>
        <v>0</v>
      </c>
      <c r="AN59" s="239">
        <v>1</v>
      </c>
      <c r="AO59" s="232">
        <f t="shared" si="19"/>
        <v>2.7973592928275707E-5</v>
      </c>
      <c r="AP59" s="239">
        <v>1</v>
      </c>
      <c r="AQ59" s="232">
        <f t="shared" si="20"/>
        <v>3.1845105407298901E-5</v>
      </c>
      <c r="AR59" s="239">
        <v>10</v>
      </c>
      <c r="AS59" s="232">
        <f t="shared" si="21"/>
        <v>2.7234598834359171E-4</v>
      </c>
      <c r="AT59" s="209">
        <f t="shared" si="22"/>
        <v>12</v>
      </c>
      <c r="AU59" s="210">
        <f t="shared" si="23"/>
        <v>2.5503914850929617E-5</v>
      </c>
    </row>
    <row r="60" spans="1:47" ht="15.75" customHeight="1" x14ac:dyDescent="0.25">
      <c r="A60" s="233" t="s">
        <v>738</v>
      </c>
      <c r="B60" s="234"/>
      <c r="C60" s="235"/>
      <c r="D60" s="234"/>
      <c r="E60" s="235"/>
      <c r="F60" s="234"/>
      <c r="G60" s="235"/>
      <c r="H60" s="234"/>
      <c r="I60" s="235"/>
      <c r="J60" s="234"/>
      <c r="K60" s="235"/>
      <c r="L60" s="234"/>
      <c r="M60" s="235"/>
      <c r="N60" s="234"/>
      <c r="O60" s="235"/>
      <c r="P60" s="234"/>
      <c r="Q60" s="235"/>
      <c r="R60" s="237"/>
      <c r="S60" s="235"/>
      <c r="T60" s="236"/>
      <c r="U60" s="235"/>
      <c r="V60" s="237"/>
      <c r="W60" s="235"/>
      <c r="X60" s="237"/>
      <c r="Y60" s="235"/>
      <c r="Z60" s="237"/>
      <c r="AA60" s="232"/>
      <c r="AB60" s="237"/>
      <c r="AC60" s="232"/>
      <c r="AD60" s="237"/>
      <c r="AE60" s="232"/>
      <c r="AF60" s="237"/>
      <c r="AG60" s="232"/>
      <c r="AH60" s="237"/>
      <c r="AI60" s="232"/>
      <c r="AJ60" s="237"/>
      <c r="AK60" s="232"/>
      <c r="AL60" s="239">
        <v>1</v>
      </c>
      <c r="AM60" s="232">
        <f t="shared" si="18"/>
        <v>3.3634926507685578E-5</v>
      </c>
      <c r="AN60" s="239">
        <v>12</v>
      </c>
      <c r="AO60" s="232">
        <f t="shared" si="19"/>
        <v>3.3568311513930849E-4</v>
      </c>
      <c r="AP60" s="239">
        <v>30</v>
      </c>
      <c r="AQ60" s="232">
        <f t="shared" si="20"/>
        <v>9.5535316221896692E-4</v>
      </c>
      <c r="AR60" s="239">
        <v>10</v>
      </c>
      <c r="AS60" s="232">
        <f t="shared" si="21"/>
        <v>2.7234598834359171E-4</v>
      </c>
      <c r="AT60" s="209">
        <f t="shared" si="22"/>
        <v>53</v>
      </c>
      <c r="AU60" s="210">
        <f t="shared" si="23"/>
        <v>1.1264229059160581E-4</v>
      </c>
    </row>
    <row r="61" spans="1:47" ht="15.75" customHeight="1" x14ac:dyDescent="0.25">
      <c r="A61" s="15" t="s">
        <v>1937</v>
      </c>
      <c r="B61" s="205"/>
      <c r="C61" s="206"/>
      <c r="D61" s="205"/>
      <c r="E61" s="206"/>
      <c r="F61" s="205"/>
      <c r="G61" s="206"/>
      <c r="H61" s="205"/>
      <c r="I61" s="206"/>
      <c r="J61" s="205"/>
      <c r="K61" s="206"/>
      <c r="L61" s="205"/>
      <c r="M61" s="206"/>
      <c r="N61" s="205"/>
      <c r="O61" s="206"/>
      <c r="P61" s="205"/>
      <c r="Q61" s="206"/>
      <c r="R61" s="207"/>
      <c r="S61" s="206"/>
      <c r="T61" s="205"/>
      <c r="U61" s="206"/>
      <c r="V61" s="207"/>
      <c r="W61" s="206"/>
      <c r="X61" s="207"/>
      <c r="Y61" s="206"/>
      <c r="Z61" s="207"/>
      <c r="AA61" s="208"/>
      <c r="AB61" s="207"/>
      <c r="AC61" s="208"/>
      <c r="AD61" s="207"/>
      <c r="AE61" s="208"/>
      <c r="AF61" s="207"/>
      <c r="AG61" s="208"/>
      <c r="AH61" s="207"/>
      <c r="AI61" s="208"/>
      <c r="AJ61" s="207"/>
      <c r="AK61" s="208"/>
      <c r="AL61" s="239"/>
      <c r="AM61" s="232">
        <f t="shared" si="18"/>
        <v>0</v>
      </c>
      <c r="AN61" s="239"/>
      <c r="AO61" s="232">
        <f t="shared" si="19"/>
        <v>0</v>
      </c>
      <c r="AP61" s="239"/>
      <c r="AQ61" s="232">
        <f t="shared" si="20"/>
        <v>0</v>
      </c>
      <c r="AR61" s="239">
        <v>9</v>
      </c>
      <c r="AS61" s="232">
        <f t="shared" si="21"/>
        <v>2.4511138950923254E-4</v>
      </c>
      <c r="AT61" s="209">
        <f t="shared" si="22"/>
        <v>9</v>
      </c>
      <c r="AU61" s="210">
        <f t="shared" si="23"/>
        <v>1.9127936138197212E-5</v>
      </c>
    </row>
    <row r="62" spans="1:47" ht="15.75" customHeight="1" x14ac:dyDescent="0.25">
      <c r="A62" s="33" t="s">
        <v>136</v>
      </c>
      <c r="B62" s="205">
        <v>10</v>
      </c>
      <c r="C62" s="206">
        <f>+B62/$B$191</f>
        <v>3.1162355874104083E-3</v>
      </c>
      <c r="D62" s="205">
        <v>64</v>
      </c>
      <c r="E62" s="206">
        <f>+D62/$D$191</f>
        <v>1.1188811188811189E-2</v>
      </c>
      <c r="F62" s="205">
        <v>53</v>
      </c>
      <c r="G62" s="206">
        <f>+F62/$F$191</f>
        <v>7.898658718330849E-3</v>
      </c>
      <c r="H62" s="205">
        <v>42</v>
      </c>
      <c r="I62" s="206">
        <f>+H62/$H$191</f>
        <v>4.9899013900439586E-3</v>
      </c>
      <c r="J62" s="205">
        <v>70</v>
      </c>
      <c r="K62" s="206">
        <f>+J62/$J$191</f>
        <v>5.8833417381072449E-3</v>
      </c>
      <c r="L62" s="205">
        <f>47+16+2+20</f>
        <v>85</v>
      </c>
      <c r="M62" s="206">
        <f>+L62/$L$191</f>
        <v>4.1942169150301E-3</v>
      </c>
      <c r="N62" s="205">
        <v>13</v>
      </c>
      <c r="O62" s="206">
        <f>+N62/$N$191</f>
        <v>1.0690789473684211E-3</v>
      </c>
      <c r="P62" s="205">
        <v>31</v>
      </c>
      <c r="Q62" s="206">
        <f>+P62/$P$191</f>
        <v>1.528976572133169E-3</v>
      </c>
      <c r="R62" s="205">
        <v>140</v>
      </c>
      <c r="S62" s="206">
        <f>+R62/$R$191</f>
        <v>4.7632008709853025E-3</v>
      </c>
      <c r="T62" s="205">
        <v>125</v>
      </c>
      <c r="U62" s="206">
        <f>+T62/$T$191</f>
        <v>4.3272060096237065E-3</v>
      </c>
      <c r="V62" s="207">
        <v>107</v>
      </c>
      <c r="W62" s="206">
        <f>+V62/$V$191</f>
        <v>3.7956722241929762E-3</v>
      </c>
      <c r="X62" s="207">
        <v>149</v>
      </c>
      <c r="Y62" s="206">
        <f>+X62/$X$191</f>
        <v>4.854843439444788E-3</v>
      </c>
      <c r="Z62" s="207">
        <v>112</v>
      </c>
      <c r="AA62" s="208">
        <f>+Z62/$Z$191</f>
        <v>4.5604462722423555E-3</v>
      </c>
      <c r="AB62" s="207">
        <v>41</v>
      </c>
      <c r="AC62" s="208">
        <f>+AB62/$AB$191</f>
        <v>1.9709643303528505E-3</v>
      </c>
      <c r="AD62" s="207">
        <v>24</v>
      </c>
      <c r="AE62" s="208">
        <f>+AD62/$AD$191</f>
        <v>8.6172848371692218E-4</v>
      </c>
      <c r="AF62" s="207">
        <v>20</v>
      </c>
      <c r="AG62" s="208">
        <f>+AF62/$AF$191</f>
        <v>5.5725828921705215E-4</v>
      </c>
      <c r="AH62" s="207">
        <v>33</v>
      </c>
      <c r="AI62" s="208">
        <f>+AH62/$AH$191</f>
        <v>1.1604599641312375E-3</v>
      </c>
      <c r="AJ62" s="207">
        <v>33</v>
      </c>
      <c r="AK62" s="208">
        <f>+AJ62/$AJ$191</f>
        <v>1.5E-3</v>
      </c>
      <c r="AL62" s="239">
        <v>3</v>
      </c>
      <c r="AM62" s="232">
        <f t="shared" si="18"/>
        <v>1.0090477952305674E-4</v>
      </c>
      <c r="AN62" s="239">
        <v>30</v>
      </c>
      <c r="AO62" s="232">
        <f t="shared" si="19"/>
        <v>8.3920778784827123E-4</v>
      </c>
      <c r="AP62" s="239"/>
      <c r="AQ62" s="232">
        <f t="shared" si="20"/>
        <v>0</v>
      </c>
      <c r="AR62" s="239">
        <v>7</v>
      </c>
      <c r="AS62" s="232">
        <f t="shared" si="21"/>
        <v>1.9064219184051419E-4</v>
      </c>
      <c r="AT62" s="209">
        <f t="shared" si="22"/>
        <v>1159</v>
      </c>
      <c r="AU62" s="210">
        <f t="shared" si="23"/>
        <v>2.4632531093522858E-3</v>
      </c>
    </row>
    <row r="63" spans="1:47" ht="15.75" customHeight="1" x14ac:dyDescent="0.25">
      <c r="A63" s="33" t="s">
        <v>1983</v>
      </c>
      <c r="B63" s="205"/>
      <c r="C63" s="206"/>
      <c r="D63" s="205"/>
      <c r="E63" s="206"/>
      <c r="F63" s="205"/>
      <c r="G63" s="206"/>
      <c r="H63" s="205"/>
      <c r="I63" s="206"/>
      <c r="J63" s="205"/>
      <c r="K63" s="206"/>
      <c r="L63" s="205"/>
      <c r="M63" s="206"/>
      <c r="N63" s="205"/>
      <c r="O63" s="206"/>
      <c r="P63" s="205"/>
      <c r="Q63" s="206"/>
      <c r="R63" s="207"/>
      <c r="S63" s="206"/>
      <c r="T63" s="212"/>
      <c r="U63" s="206"/>
      <c r="V63" s="207"/>
      <c r="W63" s="206"/>
      <c r="X63" s="207"/>
      <c r="Y63" s="206"/>
      <c r="Z63" s="207"/>
      <c r="AA63" s="208"/>
      <c r="AB63" s="207"/>
      <c r="AC63" s="208"/>
      <c r="AD63" s="207"/>
      <c r="AE63" s="208"/>
      <c r="AF63" s="207"/>
      <c r="AG63" s="208"/>
      <c r="AH63" s="207"/>
      <c r="AI63" s="208"/>
      <c r="AJ63" s="207"/>
      <c r="AK63" s="208"/>
      <c r="AL63" s="239"/>
      <c r="AM63" s="232">
        <f t="shared" si="18"/>
        <v>0</v>
      </c>
      <c r="AN63" s="239"/>
      <c r="AO63" s="232">
        <f t="shared" si="19"/>
        <v>0</v>
      </c>
      <c r="AP63" s="239"/>
      <c r="AQ63" s="232">
        <f t="shared" si="20"/>
        <v>0</v>
      </c>
      <c r="AR63" s="239">
        <v>5</v>
      </c>
      <c r="AS63" s="232">
        <f t="shared" si="21"/>
        <v>1.3617299417179585E-4</v>
      </c>
      <c r="AT63" s="209">
        <f t="shared" si="22"/>
        <v>5</v>
      </c>
      <c r="AU63" s="210">
        <f t="shared" si="23"/>
        <v>1.0626631187887341E-5</v>
      </c>
    </row>
    <row r="64" spans="1:47" ht="15.75" customHeight="1" x14ac:dyDescent="0.25">
      <c r="A64" s="15" t="s">
        <v>1880</v>
      </c>
      <c r="B64" s="205"/>
      <c r="C64" s="206"/>
      <c r="D64" s="205"/>
      <c r="E64" s="206"/>
      <c r="F64" s="205"/>
      <c r="G64" s="206"/>
      <c r="H64" s="205"/>
      <c r="I64" s="206"/>
      <c r="J64" s="205"/>
      <c r="K64" s="206"/>
      <c r="L64" s="205"/>
      <c r="M64" s="206"/>
      <c r="N64" s="205"/>
      <c r="O64" s="206"/>
      <c r="P64" s="205"/>
      <c r="Q64" s="206"/>
      <c r="R64" s="207"/>
      <c r="S64" s="206"/>
      <c r="T64" s="212"/>
      <c r="U64" s="206"/>
      <c r="V64" s="207"/>
      <c r="W64" s="206"/>
      <c r="X64" s="207"/>
      <c r="Y64" s="206"/>
      <c r="Z64" s="207"/>
      <c r="AA64" s="208"/>
      <c r="AB64" s="207"/>
      <c r="AC64" s="208"/>
      <c r="AD64" s="207"/>
      <c r="AE64" s="208"/>
      <c r="AF64" s="207"/>
      <c r="AG64" s="208"/>
      <c r="AH64" s="207"/>
      <c r="AI64" s="208"/>
      <c r="AJ64" s="207"/>
      <c r="AK64" s="208"/>
      <c r="AL64" s="239"/>
      <c r="AM64" s="232">
        <f t="shared" si="18"/>
        <v>0</v>
      </c>
      <c r="AN64" s="239"/>
      <c r="AO64" s="232">
        <f t="shared" si="19"/>
        <v>0</v>
      </c>
      <c r="AP64" s="239"/>
      <c r="AQ64" s="232">
        <f t="shared" si="20"/>
        <v>0</v>
      </c>
      <c r="AR64" s="239">
        <v>4</v>
      </c>
      <c r="AS64" s="232">
        <f t="shared" si="21"/>
        <v>1.0893839533743668E-4</v>
      </c>
      <c r="AT64" s="209">
        <f t="shared" si="22"/>
        <v>4</v>
      </c>
      <c r="AU64" s="210">
        <f t="shared" si="23"/>
        <v>8.5013049503098724E-6</v>
      </c>
    </row>
    <row r="65" spans="1:47" ht="15.75" customHeight="1" x14ac:dyDescent="0.25">
      <c r="A65" s="33" t="s">
        <v>1506</v>
      </c>
      <c r="B65" s="205"/>
      <c r="C65" s="206"/>
      <c r="D65" s="205"/>
      <c r="E65" s="206"/>
      <c r="F65" s="205"/>
      <c r="G65" s="206"/>
      <c r="H65" s="205"/>
      <c r="I65" s="206"/>
      <c r="J65" s="205"/>
      <c r="K65" s="206"/>
      <c r="L65" s="205"/>
      <c r="M65" s="206"/>
      <c r="N65" s="205"/>
      <c r="O65" s="206"/>
      <c r="P65" s="205"/>
      <c r="Q65" s="206"/>
      <c r="R65" s="207"/>
      <c r="S65" s="206"/>
      <c r="T65" s="212"/>
      <c r="U65" s="206"/>
      <c r="V65" s="207"/>
      <c r="W65" s="206"/>
      <c r="X65" s="207"/>
      <c r="Y65" s="206"/>
      <c r="Z65" s="207"/>
      <c r="AA65" s="208"/>
      <c r="AB65" s="207"/>
      <c r="AC65" s="208"/>
      <c r="AD65" s="207"/>
      <c r="AE65" s="208"/>
      <c r="AF65" s="207"/>
      <c r="AG65" s="208"/>
      <c r="AH65" s="207"/>
      <c r="AI65" s="208"/>
      <c r="AJ65" s="207"/>
      <c r="AK65" s="208"/>
      <c r="AL65" s="239"/>
      <c r="AM65" s="232">
        <f t="shared" si="18"/>
        <v>0</v>
      </c>
      <c r="AN65" s="239"/>
      <c r="AO65" s="232">
        <f t="shared" si="19"/>
        <v>0</v>
      </c>
      <c r="AP65" s="239">
        <v>1</v>
      </c>
      <c r="AQ65" s="232">
        <f t="shared" si="20"/>
        <v>3.1845105407298901E-5</v>
      </c>
      <c r="AR65" s="239">
        <v>4</v>
      </c>
      <c r="AS65" s="232">
        <f t="shared" si="21"/>
        <v>1.0893839533743668E-4</v>
      </c>
      <c r="AT65" s="209">
        <f t="shared" si="22"/>
        <v>5</v>
      </c>
      <c r="AU65" s="210">
        <f t="shared" si="23"/>
        <v>1.0626631187887341E-5</v>
      </c>
    </row>
    <row r="66" spans="1:47" ht="15.75" customHeight="1" x14ac:dyDescent="0.25">
      <c r="A66" s="33" t="s">
        <v>1534</v>
      </c>
      <c r="B66" s="205"/>
      <c r="C66" s="206"/>
      <c r="D66" s="205"/>
      <c r="E66" s="206"/>
      <c r="F66" s="205"/>
      <c r="G66" s="206"/>
      <c r="H66" s="205"/>
      <c r="I66" s="206"/>
      <c r="J66" s="205"/>
      <c r="K66" s="206"/>
      <c r="L66" s="205"/>
      <c r="M66" s="206"/>
      <c r="N66" s="205"/>
      <c r="O66" s="206"/>
      <c r="P66" s="205"/>
      <c r="Q66" s="206"/>
      <c r="R66" s="205"/>
      <c r="S66" s="206"/>
      <c r="T66" s="205"/>
      <c r="U66" s="206"/>
      <c r="V66" s="207"/>
      <c r="W66" s="206"/>
      <c r="X66" s="207"/>
      <c r="Y66" s="206"/>
      <c r="Z66" s="207"/>
      <c r="AA66" s="208"/>
      <c r="AB66" s="207"/>
      <c r="AC66" s="208"/>
      <c r="AD66" s="207"/>
      <c r="AE66" s="208"/>
      <c r="AF66" s="207"/>
      <c r="AG66" s="208"/>
      <c r="AH66" s="207"/>
      <c r="AI66" s="208"/>
      <c r="AJ66" s="207"/>
      <c r="AK66" s="208"/>
      <c r="AL66" s="239"/>
      <c r="AM66" s="232">
        <f t="shared" si="18"/>
        <v>0</v>
      </c>
      <c r="AN66" s="239"/>
      <c r="AO66" s="232">
        <f t="shared" si="19"/>
        <v>0</v>
      </c>
      <c r="AP66" s="239">
        <v>3</v>
      </c>
      <c r="AQ66" s="232">
        <f t="shared" si="20"/>
        <v>9.553531622189669E-5</v>
      </c>
      <c r="AR66" s="239">
        <v>3</v>
      </c>
      <c r="AS66" s="232">
        <f t="shared" si="21"/>
        <v>8.170379650307751E-5</v>
      </c>
      <c r="AT66" s="209">
        <f t="shared" si="22"/>
        <v>6</v>
      </c>
      <c r="AU66" s="210">
        <f t="shared" si="23"/>
        <v>1.2751957425464809E-5</v>
      </c>
    </row>
    <row r="67" spans="1:47" ht="15.75" customHeight="1" x14ac:dyDescent="0.25">
      <c r="A67" s="33" t="s">
        <v>1665</v>
      </c>
      <c r="B67" s="205"/>
      <c r="C67" s="206"/>
      <c r="D67" s="205"/>
      <c r="E67" s="206"/>
      <c r="F67" s="205"/>
      <c r="G67" s="206"/>
      <c r="H67" s="205"/>
      <c r="I67" s="206"/>
      <c r="J67" s="205"/>
      <c r="K67" s="206"/>
      <c r="L67" s="205"/>
      <c r="M67" s="206"/>
      <c r="N67" s="205"/>
      <c r="O67" s="206"/>
      <c r="P67" s="205"/>
      <c r="Q67" s="206"/>
      <c r="R67" s="205"/>
      <c r="S67" s="206"/>
      <c r="T67" s="205"/>
      <c r="U67" s="206"/>
      <c r="V67" s="207"/>
      <c r="W67" s="206"/>
      <c r="X67" s="207"/>
      <c r="Y67" s="206"/>
      <c r="Z67" s="207"/>
      <c r="AA67" s="208"/>
      <c r="AB67" s="207"/>
      <c r="AC67" s="208"/>
      <c r="AD67" s="207"/>
      <c r="AE67" s="208"/>
      <c r="AF67" s="207"/>
      <c r="AG67" s="208"/>
      <c r="AH67" s="207"/>
      <c r="AI67" s="208"/>
      <c r="AJ67" s="207"/>
      <c r="AK67" s="208"/>
      <c r="AL67" s="239"/>
      <c r="AM67" s="232">
        <f t="shared" si="18"/>
        <v>0</v>
      </c>
      <c r="AN67" s="239"/>
      <c r="AO67" s="232">
        <f t="shared" si="19"/>
        <v>0</v>
      </c>
      <c r="AP67" s="239">
        <v>2</v>
      </c>
      <c r="AQ67" s="232">
        <f t="shared" si="20"/>
        <v>6.3690210814597802E-5</v>
      </c>
      <c r="AR67" s="239">
        <v>3</v>
      </c>
      <c r="AS67" s="232">
        <f t="shared" si="21"/>
        <v>8.170379650307751E-5</v>
      </c>
      <c r="AT67" s="209">
        <f t="shared" si="22"/>
        <v>5</v>
      </c>
      <c r="AU67" s="210">
        <f t="shared" si="23"/>
        <v>1.0626631187887341E-5</v>
      </c>
    </row>
    <row r="68" spans="1:47" ht="15.75" customHeight="1" x14ac:dyDescent="0.25">
      <c r="A68" s="233" t="s">
        <v>1793</v>
      </c>
      <c r="B68" s="234"/>
      <c r="C68" s="235"/>
      <c r="D68" s="234"/>
      <c r="E68" s="235"/>
      <c r="F68" s="234"/>
      <c r="G68" s="235"/>
      <c r="H68" s="234"/>
      <c r="I68" s="235"/>
      <c r="J68" s="234"/>
      <c r="K68" s="235"/>
      <c r="L68" s="234"/>
      <c r="M68" s="235"/>
      <c r="N68" s="234"/>
      <c r="O68" s="235"/>
      <c r="P68" s="234"/>
      <c r="Q68" s="235"/>
      <c r="R68" s="237"/>
      <c r="S68" s="235"/>
      <c r="T68" s="236"/>
      <c r="U68" s="235"/>
      <c r="V68" s="237"/>
      <c r="W68" s="235"/>
      <c r="X68" s="237"/>
      <c r="Y68" s="235"/>
      <c r="Z68" s="237"/>
      <c r="AA68" s="232"/>
      <c r="AB68" s="237"/>
      <c r="AC68" s="232"/>
      <c r="AD68" s="237"/>
      <c r="AE68" s="232"/>
      <c r="AF68" s="237"/>
      <c r="AG68" s="232"/>
      <c r="AH68" s="237"/>
      <c r="AI68" s="232"/>
      <c r="AJ68" s="237"/>
      <c r="AK68" s="232"/>
      <c r="AL68" s="239"/>
      <c r="AM68" s="232">
        <f t="shared" si="18"/>
        <v>0</v>
      </c>
      <c r="AN68" s="239"/>
      <c r="AO68" s="232">
        <f t="shared" si="19"/>
        <v>0</v>
      </c>
      <c r="AP68" s="239"/>
      <c r="AQ68" s="232">
        <f t="shared" si="20"/>
        <v>0</v>
      </c>
      <c r="AR68" s="239">
        <v>3</v>
      </c>
      <c r="AS68" s="232">
        <f t="shared" si="21"/>
        <v>8.170379650307751E-5</v>
      </c>
      <c r="AT68" s="209">
        <f t="shared" si="22"/>
        <v>3</v>
      </c>
      <c r="AU68" s="210">
        <f t="shared" si="23"/>
        <v>6.3759787127324043E-6</v>
      </c>
    </row>
    <row r="69" spans="1:47" ht="15.75" customHeight="1" x14ac:dyDescent="0.25">
      <c r="A69" s="15" t="s">
        <v>1806</v>
      </c>
      <c r="B69" s="205"/>
      <c r="C69" s="206"/>
      <c r="D69" s="205"/>
      <c r="E69" s="206"/>
      <c r="F69" s="205"/>
      <c r="G69" s="206"/>
      <c r="H69" s="205"/>
      <c r="I69" s="206"/>
      <c r="J69" s="205"/>
      <c r="K69" s="206"/>
      <c r="L69" s="205"/>
      <c r="M69" s="206"/>
      <c r="N69" s="205"/>
      <c r="O69" s="206"/>
      <c r="P69" s="205"/>
      <c r="Q69" s="206"/>
      <c r="R69" s="207"/>
      <c r="S69" s="206"/>
      <c r="T69" s="205"/>
      <c r="U69" s="206"/>
      <c r="V69" s="207"/>
      <c r="W69" s="206"/>
      <c r="X69" s="207"/>
      <c r="Y69" s="206"/>
      <c r="Z69" s="207"/>
      <c r="AA69" s="208"/>
      <c r="AB69" s="207"/>
      <c r="AC69" s="208"/>
      <c r="AD69" s="207"/>
      <c r="AE69" s="208"/>
      <c r="AF69" s="207"/>
      <c r="AG69" s="208"/>
      <c r="AH69" s="207"/>
      <c r="AI69" s="208"/>
      <c r="AJ69" s="207"/>
      <c r="AK69" s="208"/>
      <c r="AL69" s="239"/>
      <c r="AM69" s="232">
        <f t="shared" ref="AM69:AM132" si="44">+AL69/$AL$191</f>
        <v>0</v>
      </c>
      <c r="AN69" s="239"/>
      <c r="AO69" s="232">
        <f t="shared" ref="AO69:AO132" si="45">+AN69/$AN$191</f>
        <v>0</v>
      </c>
      <c r="AP69" s="239"/>
      <c r="AQ69" s="232">
        <f t="shared" ref="AQ69:AQ132" si="46">+AP69/$AP$191</f>
        <v>0</v>
      </c>
      <c r="AR69" s="239">
        <v>3</v>
      </c>
      <c r="AS69" s="232">
        <f t="shared" ref="AS69:AS132" si="47">+AR69/$AR$191</f>
        <v>8.170379650307751E-5</v>
      </c>
      <c r="AT69" s="209">
        <f t="shared" ref="AT69:AT132" si="48">+B69+D69+F69+H69+J69+L69+N69+P69+R69+T69+V69+X69+Z69+AB69+AD69+AF69+AJ69+AL69+AN69+AP69+AR69</f>
        <v>3</v>
      </c>
      <c r="AU69" s="210">
        <f t="shared" ref="AU69:AU132" si="49">+AT69/$AT$191</f>
        <v>6.3759787127324043E-6</v>
      </c>
    </row>
    <row r="70" spans="1:47" ht="15.75" customHeight="1" x14ac:dyDescent="0.25">
      <c r="A70" s="233" t="s">
        <v>1395</v>
      </c>
      <c r="B70" s="234">
        <v>0</v>
      </c>
      <c r="C70" s="235">
        <f>+B70/$B$191</f>
        <v>0</v>
      </c>
      <c r="D70" s="234">
        <v>0</v>
      </c>
      <c r="E70" s="235">
        <f>+D70/$D$191</f>
        <v>0</v>
      </c>
      <c r="F70" s="234">
        <v>0</v>
      </c>
      <c r="G70" s="235">
        <f>+F70/$F$191</f>
        <v>0</v>
      </c>
      <c r="H70" s="234">
        <v>0</v>
      </c>
      <c r="I70" s="235">
        <f>+H70/$H$191</f>
        <v>0</v>
      </c>
      <c r="J70" s="234">
        <v>0</v>
      </c>
      <c r="K70" s="235">
        <f>+J70/$J$191</f>
        <v>0</v>
      </c>
      <c r="L70" s="234">
        <v>0</v>
      </c>
      <c r="M70" s="235">
        <f>+L70/$L$191</f>
        <v>0</v>
      </c>
      <c r="N70" s="234">
        <v>0</v>
      </c>
      <c r="O70" s="235">
        <f>+N70/$N$191</f>
        <v>0</v>
      </c>
      <c r="P70" s="234">
        <v>0</v>
      </c>
      <c r="Q70" s="235">
        <f>+P70/$P$191</f>
        <v>0</v>
      </c>
      <c r="R70" s="234">
        <v>4</v>
      </c>
      <c r="S70" s="235">
        <f>+R70/$R$191</f>
        <v>1.3609145345672293E-4</v>
      </c>
      <c r="T70" s="234">
        <v>25</v>
      </c>
      <c r="U70" s="235">
        <f>+T70/$T$191</f>
        <v>8.6544120192474125E-4</v>
      </c>
      <c r="V70" s="237">
        <v>0</v>
      </c>
      <c r="W70" s="235">
        <f>+V70/$V$191</f>
        <v>0</v>
      </c>
      <c r="X70" s="237">
        <v>0</v>
      </c>
      <c r="Y70" s="235">
        <f>+X70/$X$191</f>
        <v>0</v>
      </c>
      <c r="Z70" s="237">
        <v>0</v>
      </c>
      <c r="AA70" s="232">
        <f>+Z70/$Z$191</f>
        <v>0</v>
      </c>
      <c r="AB70" s="237">
        <v>0</v>
      </c>
      <c r="AC70" s="232">
        <f>+AB70/$AB$191</f>
        <v>0</v>
      </c>
      <c r="AD70" s="237">
        <v>0</v>
      </c>
      <c r="AE70" s="232">
        <f>+AD70/$AD$191</f>
        <v>0</v>
      </c>
      <c r="AF70" s="237">
        <v>0</v>
      </c>
      <c r="AG70" s="232">
        <f>+AF70/$AF$191</f>
        <v>0</v>
      </c>
      <c r="AH70" s="237">
        <v>0</v>
      </c>
      <c r="AI70" s="232">
        <f>+AH70/$AH$191</f>
        <v>0</v>
      </c>
      <c r="AJ70" s="237">
        <v>0</v>
      </c>
      <c r="AK70" s="232">
        <f>+AJ70/$AJ$191</f>
        <v>0</v>
      </c>
      <c r="AL70" s="239"/>
      <c r="AM70" s="232">
        <f t="shared" si="44"/>
        <v>0</v>
      </c>
      <c r="AN70" s="239"/>
      <c r="AO70" s="232">
        <f t="shared" si="45"/>
        <v>0</v>
      </c>
      <c r="AP70" s="239"/>
      <c r="AQ70" s="232">
        <f t="shared" si="46"/>
        <v>0</v>
      </c>
      <c r="AR70" s="239">
        <v>2</v>
      </c>
      <c r="AS70" s="232">
        <f t="shared" si="47"/>
        <v>5.4469197668718338E-5</v>
      </c>
      <c r="AT70" s="209">
        <f t="shared" si="48"/>
        <v>31</v>
      </c>
      <c r="AU70" s="210">
        <f t="shared" si="49"/>
        <v>6.5885113364901515E-5</v>
      </c>
    </row>
    <row r="71" spans="1:47" ht="15.75" customHeight="1" x14ac:dyDescent="0.25">
      <c r="A71" s="33" t="s">
        <v>713</v>
      </c>
      <c r="B71" s="205">
        <v>0</v>
      </c>
      <c r="C71" s="206">
        <f>+B71/$B$191</f>
        <v>0</v>
      </c>
      <c r="D71" s="205">
        <v>0</v>
      </c>
      <c r="E71" s="206">
        <f>+D71/$D$191</f>
        <v>0</v>
      </c>
      <c r="F71" s="205">
        <v>0</v>
      </c>
      <c r="G71" s="206">
        <f>+F71/$F$191</f>
        <v>0</v>
      </c>
      <c r="H71" s="205">
        <v>0</v>
      </c>
      <c r="I71" s="206">
        <f>+H71/$H$191</f>
        <v>0</v>
      </c>
      <c r="J71" s="205">
        <v>0</v>
      </c>
      <c r="K71" s="206">
        <f>+J71/$J$191</f>
        <v>0</v>
      </c>
      <c r="L71" s="205">
        <v>0</v>
      </c>
      <c r="M71" s="206">
        <f>+L71/$L$191</f>
        <v>0</v>
      </c>
      <c r="N71" s="205">
        <v>0</v>
      </c>
      <c r="O71" s="206">
        <f>+N71/$N$191</f>
        <v>0</v>
      </c>
      <c r="P71" s="205">
        <v>1</v>
      </c>
      <c r="Q71" s="206">
        <f>+P71/$P$191</f>
        <v>4.9321824907521581E-5</v>
      </c>
      <c r="R71" s="207">
        <v>0</v>
      </c>
      <c r="S71" s="206">
        <f>+R71/$R$191</f>
        <v>0</v>
      </c>
      <c r="T71" s="205">
        <v>1</v>
      </c>
      <c r="U71" s="206">
        <f>+T71/$T$191</f>
        <v>3.4617648076989647E-5</v>
      </c>
      <c r="V71" s="207">
        <v>0</v>
      </c>
      <c r="W71" s="206">
        <f>+V71/$V$191</f>
        <v>0</v>
      </c>
      <c r="X71" s="207">
        <v>1</v>
      </c>
      <c r="Y71" s="206">
        <f>+X71/$X$191</f>
        <v>3.258284187546838E-5</v>
      </c>
      <c r="Z71" s="207">
        <v>0</v>
      </c>
      <c r="AA71" s="208">
        <f>+Z71/$Z$191</f>
        <v>0</v>
      </c>
      <c r="AB71" s="207">
        <v>0</v>
      </c>
      <c r="AC71" s="208">
        <f>+AB71/$AB$191</f>
        <v>0</v>
      </c>
      <c r="AD71" s="207">
        <v>0</v>
      </c>
      <c r="AE71" s="208">
        <f>+AD71/$AD$191</f>
        <v>0</v>
      </c>
      <c r="AF71" s="207">
        <v>0</v>
      </c>
      <c r="AG71" s="208">
        <f>+AF71/$AF$191</f>
        <v>0</v>
      </c>
      <c r="AH71" s="207">
        <v>0</v>
      </c>
      <c r="AI71" s="208">
        <f>+AH71/$AH$191</f>
        <v>0</v>
      </c>
      <c r="AJ71" s="207">
        <v>1</v>
      </c>
      <c r="AK71" s="208">
        <f>+AJ71/$AJ$191</f>
        <v>4.5454545454545452E-5</v>
      </c>
      <c r="AL71" s="239"/>
      <c r="AM71" s="232">
        <f t="shared" si="44"/>
        <v>0</v>
      </c>
      <c r="AN71" s="239"/>
      <c r="AO71" s="232">
        <f t="shared" si="45"/>
        <v>0</v>
      </c>
      <c r="AP71" s="239"/>
      <c r="AQ71" s="232">
        <f t="shared" si="46"/>
        <v>0</v>
      </c>
      <c r="AR71" s="239">
        <v>2</v>
      </c>
      <c r="AS71" s="232">
        <f t="shared" si="47"/>
        <v>5.4469197668718338E-5</v>
      </c>
      <c r="AT71" s="209">
        <f t="shared" si="48"/>
        <v>6</v>
      </c>
      <c r="AU71" s="210">
        <f t="shared" si="49"/>
        <v>1.2751957425464809E-5</v>
      </c>
    </row>
    <row r="72" spans="1:47" ht="15.75" customHeight="1" x14ac:dyDescent="0.25">
      <c r="A72" s="33" t="s">
        <v>1968</v>
      </c>
      <c r="B72" s="205"/>
      <c r="C72" s="206"/>
      <c r="D72" s="205"/>
      <c r="E72" s="206"/>
      <c r="F72" s="205"/>
      <c r="G72" s="206"/>
      <c r="H72" s="205"/>
      <c r="I72" s="206"/>
      <c r="J72" s="205"/>
      <c r="K72" s="206"/>
      <c r="L72" s="205"/>
      <c r="M72" s="206"/>
      <c r="N72" s="205"/>
      <c r="O72" s="206"/>
      <c r="P72" s="205"/>
      <c r="Q72" s="206"/>
      <c r="R72" s="207"/>
      <c r="S72" s="206"/>
      <c r="T72" s="212"/>
      <c r="U72" s="206"/>
      <c r="V72" s="207"/>
      <c r="W72" s="206"/>
      <c r="X72" s="207"/>
      <c r="Y72" s="206"/>
      <c r="Z72" s="207"/>
      <c r="AA72" s="208"/>
      <c r="AB72" s="207"/>
      <c r="AC72" s="208"/>
      <c r="AD72" s="207"/>
      <c r="AE72" s="208"/>
      <c r="AF72" s="207"/>
      <c r="AG72" s="208"/>
      <c r="AH72" s="207"/>
      <c r="AI72" s="208"/>
      <c r="AJ72" s="207"/>
      <c r="AK72" s="208"/>
      <c r="AL72" s="239"/>
      <c r="AM72" s="232">
        <f t="shared" si="44"/>
        <v>0</v>
      </c>
      <c r="AN72" s="239"/>
      <c r="AO72" s="232">
        <f t="shared" si="45"/>
        <v>0</v>
      </c>
      <c r="AP72" s="239"/>
      <c r="AQ72" s="232">
        <f t="shared" si="46"/>
        <v>0</v>
      </c>
      <c r="AR72" s="239">
        <v>2</v>
      </c>
      <c r="AS72" s="232">
        <f t="shared" si="47"/>
        <v>5.4469197668718338E-5</v>
      </c>
      <c r="AT72" s="209">
        <f t="shared" si="48"/>
        <v>2</v>
      </c>
      <c r="AU72" s="210">
        <f t="shared" si="49"/>
        <v>4.2506524751549362E-6</v>
      </c>
    </row>
    <row r="73" spans="1:47" ht="15.75" customHeight="1" x14ac:dyDescent="0.25">
      <c r="A73" s="15" t="s">
        <v>168</v>
      </c>
      <c r="B73" s="205"/>
      <c r="C73" s="206"/>
      <c r="D73" s="205"/>
      <c r="E73" s="206"/>
      <c r="F73" s="205"/>
      <c r="G73" s="206"/>
      <c r="H73" s="205"/>
      <c r="I73" s="206"/>
      <c r="J73" s="205"/>
      <c r="K73" s="206"/>
      <c r="L73" s="205"/>
      <c r="M73" s="206"/>
      <c r="N73" s="205"/>
      <c r="O73" s="206"/>
      <c r="P73" s="205"/>
      <c r="Q73" s="206"/>
      <c r="R73" s="205"/>
      <c r="S73" s="206"/>
      <c r="T73" s="212"/>
      <c r="U73" s="206"/>
      <c r="V73" s="207"/>
      <c r="W73" s="206"/>
      <c r="X73" s="207"/>
      <c r="Y73" s="206"/>
      <c r="Z73" s="207"/>
      <c r="AA73" s="208"/>
      <c r="AB73" s="207"/>
      <c r="AC73" s="208"/>
      <c r="AD73" s="207"/>
      <c r="AE73" s="208"/>
      <c r="AF73" s="207">
        <v>0</v>
      </c>
      <c r="AG73" s="208">
        <f>+AF73/$AF$191</f>
        <v>0</v>
      </c>
      <c r="AH73" s="207">
        <v>3</v>
      </c>
      <c r="AI73" s="208">
        <f>+AH73/$AH$191</f>
        <v>1.0549636037556704E-4</v>
      </c>
      <c r="AJ73" s="207">
        <v>2</v>
      </c>
      <c r="AK73" s="208">
        <f>+AJ73/$AJ$191</f>
        <v>9.0909090909090904E-5</v>
      </c>
      <c r="AL73" s="239">
        <v>1</v>
      </c>
      <c r="AM73" s="232">
        <f t="shared" si="44"/>
        <v>3.3634926507685578E-5</v>
      </c>
      <c r="AN73" s="239">
        <v>3</v>
      </c>
      <c r="AO73" s="232">
        <f t="shared" si="45"/>
        <v>8.3920778784827123E-5</v>
      </c>
      <c r="AP73" s="239">
        <v>7</v>
      </c>
      <c r="AQ73" s="232">
        <f t="shared" si="46"/>
        <v>2.2291573785109228E-4</v>
      </c>
      <c r="AR73" s="239">
        <v>2</v>
      </c>
      <c r="AS73" s="232">
        <f t="shared" si="47"/>
        <v>5.4469197668718338E-5</v>
      </c>
      <c r="AT73" s="209">
        <f t="shared" si="48"/>
        <v>15</v>
      </c>
      <c r="AU73" s="210">
        <f t="shared" si="49"/>
        <v>3.1879893563662019E-5</v>
      </c>
    </row>
    <row r="74" spans="1:47" ht="15.75" customHeight="1" x14ac:dyDescent="0.25">
      <c r="A74" s="33" t="s">
        <v>1982</v>
      </c>
      <c r="B74" s="205"/>
      <c r="C74" s="206"/>
      <c r="D74" s="205"/>
      <c r="E74" s="206"/>
      <c r="F74" s="205"/>
      <c r="G74" s="206"/>
      <c r="H74" s="205"/>
      <c r="I74" s="206"/>
      <c r="J74" s="205"/>
      <c r="K74" s="206"/>
      <c r="L74" s="205"/>
      <c r="M74" s="206"/>
      <c r="N74" s="205"/>
      <c r="O74" s="206"/>
      <c r="P74" s="205"/>
      <c r="Q74" s="206"/>
      <c r="R74" s="207"/>
      <c r="S74" s="206"/>
      <c r="T74" s="212"/>
      <c r="U74" s="206"/>
      <c r="V74" s="207"/>
      <c r="W74" s="206"/>
      <c r="X74" s="207"/>
      <c r="Y74" s="206"/>
      <c r="Z74" s="207"/>
      <c r="AA74" s="208"/>
      <c r="AB74" s="207"/>
      <c r="AC74" s="208"/>
      <c r="AD74" s="207"/>
      <c r="AE74" s="208"/>
      <c r="AF74" s="207"/>
      <c r="AG74" s="208"/>
      <c r="AH74" s="207"/>
      <c r="AI74" s="208"/>
      <c r="AJ74" s="207"/>
      <c r="AK74" s="208"/>
      <c r="AL74" s="239"/>
      <c r="AM74" s="232">
        <f t="shared" si="44"/>
        <v>0</v>
      </c>
      <c r="AN74" s="239"/>
      <c r="AO74" s="232">
        <f t="shared" si="45"/>
        <v>0</v>
      </c>
      <c r="AP74" s="239"/>
      <c r="AQ74" s="232">
        <f t="shared" si="46"/>
        <v>0</v>
      </c>
      <c r="AR74" s="239">
        <v>2</v>
      </c>
      <c r="AS74" s="232">
        <f t="shared" si="47"/>
        <v>5.4469197668718338E-5</v>
      </c>
      <c r="AT74" s="209">
        <f t="shared" si="48"/>
        <v>2</v>
      </c>
      <c r="AU74" s="210">
        <f t="shared" si="49"/>
        <v>4.2506524751549362E-6</v>
      </c>
    </row>
    <row r="75" spans="1:47" ht="15.75" customHeight="1" x14ac:dyDescent="0.25">
      <c r="A75" s="33" t="s">
        <v>731</v>
      </c>
      <c r="B75" s="205">
        <v>0</v>
      </c>
      <c r="C75" s="206">
        <f>+B75/$B$191</f>
        <v>0</v>
      </c>
      <c r="D75" s="205">
        <v>0</v>
      </c>
      <c r="E75" s="206">
        <f>+D75/$D$191</f>
        <v>0</v>
      </c>
      <c r="F75" s="205">
        <v>0</v>
      </c>
      <c r="G75" s="206">
        <f>+F75/$F$191</f>
        <v>0</v>
      </c>
      <c r="H75" s="205">
        <v>0</v>
      </c>
      <c r="I75" s="206">
        <f>+H75/$H$191</f>
        <v>0</v>
      </c>
      <c r="J75" s="205">
        <v>0</v>
      </c>
      <c r="K75" s="206">
        <f>+J75/$J$191</f>
        <v>0</v>
      </c>
      <c r="L75" s="205">
        <v>0</v>
      </c>
      <c r="M75" s="206">
        <f>+L75/$L$191</f>
        <v>0</v>
      </c>
      <c r="N75" s="205">
        <v>0</v>
      </c>
      <c r="O75" s="206">
        <f>+N75/$N$191</f>
        <v>0</v>
      </c>
      <c r="P75" s="205">
        <v>0</v>
      </c>
      <c r="Q75" s="206">
        <f>+P75/$P$191</f>
        <v>0</v>
      </c>
      <c r="R75" s="205">
        <v>7</v>
      </c>
      <c r="S75" s="206">
        <f>+R75/$R$191</f>
        <v>2.3816004354926512E-4</v>
      </c>
      <c r="T75" s="212">
        <v>0</v>
      </c>
      <c r="U75" s="206">
        <f>+T75/$T$191</f>
        <v>0</v>
      </c>
      <c r="V75" s="207">
        <v>0</v>
      </c>
      <c r="W75" s="206">
        <f>+V75/$V$191</f>
        <v>0</v>
      </c>
      <c r="X75" s="207">
        <v>0</v>
      </c>
      <c r="Y75" s="206">
        <f>+X75/$X$191</f>
        <v>0</v>
      </c>
      <c r="Z75" s="207">
        <v>0</v>
      </c>
      <c r="AA75" s="208">
        <f>+Z75/$Z$191</f>
        <v>0</v>
      </c>
      <c r="AB75" s="207">
        <v>0</v>
      </c>
      <c r="AC75" s="208">
        <f>+AB75/$AB$191</f>
        <v>0</v>
      </c>
      <c r="AD75" s="207">
        <v>0</v>
      </c>
      <c r="AE75" s="208">
        <f>+AD75/$AD$191</f>
        <v>0</v>
      </c>
      <c r="AF75" s="207">
        <v>2</v>
      </c>
      <c r="AG75" s="208">
        <f>+AF75/$AF$191</f>
        <v>5.5725828921705208E-5</v>
      </c>
      <c r="AH75" s="207">
        <v>0</v>
      </c>
      <c r="AI75" s="208">
        <f>+AH75/$AH$191</f>
        <v>0</v>
      </c>
      <c r="AJ75" s="207">
        <v>0</v>
      </c>
      <c r="AK75" s="208">
        <f>+AJ75/$AJ$191</f>
        <v>0</v>
      </c>
      <c r="AL75" s="239"/>
      <c r="AM75" s="232">
        <f t="shared" si="44"/>
        <v>0</v>
      </c>
      <c r="AN75" s="239">
        <v>12</v>
      </c>
      <c r="AO75" s="232">
        <f t="shared" si="45"/>
        <v>3.3568311513930849E-4</v>
      </c>
      <c r="AP75" s="239">
        <v>1</v>
      </c>
      <c r="AQ75" s="232">
        <f t="shared" si="46"/>
        <v>3.1845105407298901E-5</v>
      </c>
      <c r="AR75" s="239">
        <v>1</v>
      </c>
      <c r="AS75" s="232">
        <f t="shared" si="47"/>
        <v>2.7234598834359169E-5</v>
      </c>
      <c r="AT75" s="209">
        <f t="shared" si="48"/>
        <v>23</v>
      </c>
      <c r="AU75" s="210">
        <f t="shared" si="49"/>
        <v>4.888250346428177E-5</v>
      </c>
    </row>
    <row r="76" spans="1:47" ht="15.75" customHeight="1" x14ac:dyDescent="0.25">
      <c r="A76" s="33" t="s">
        <v>1820</v>
      </c>
      <c r="B76" s="205"/>
      <c r="C76" s="206"/>
      <c r="D76" s="205"/>
      <c r="E76" s="206"/>
      <c r="F76" s="205"/>
      <c r="G76" s="206"/>
      <c r="H76" s="205"/>
      <c r="I76" s="206"/>
      <c r="J76" s="205"/>
      <c r="K76" s="206"/>
      <c r="L76" s="205"/>
      <c r="M76" s="206"/>
      <c r="N76" s="205"/>
      <c r="O76" s="206"/>
      <c r="P76" s="205"/>
      <c r="Q76" s="206"/>
      <c r="R76" s="205"/>
      <c r="S76" s="206"/>
      <c r="T76" s="212"/>
      <c r="U76" s="206"/>
      <c r="V76" s="207"/>
      <c r="W76" s="206"/>
      <c r="X76" s="207"/>
      <c r="Y76" s="206"/>
      <c r="Z76" s="207"/>
      <c r="AA76" s="208"/>
      <c r="AB76" s="207"/>
      <c r="AC76" s="208"/>
      <c r="AD76" s="207"/>
      <c r="AE76" s="208"/>
      <c r="AF76" s="207"/>
      <c r="AG76" s="208"/>
      <c r="AH76" s="207"/>
      <c r="AI76" s="208"/>
      <c r="AJ76" s="207"/>
      <c r="AK76" s="208"/>
      <c r="AL76" s="239"/>
      <c r="AM76" s="232">
        <f t="shared" si="44"/>
        <v>0</v>
      </c>
      <c r="AN76" s="239"/>
      <c r="AO76" s="232">
        <f t="shared" si="45"/>
        <v>0</v>
      </c>
      <c r="AP76" s="239"/>
      <c r="AQ76" s="232">
        <f t="shared" si="46"/>
        <v>0</v>
      </c>
      <c r="AR76" s="239">
        <v>1</v>
      </c>
      <c r="AS76" s="232">
        <f t="shared" si="47"/>
        <v>2.7234598834359169E-5</v>
      </c>
      <c r="AT76" s="209">
        <f t="shared" si="48"/>
        <v>1</v>
      </c>
      <c r="AU76" s="210">
        <f t="shared" si="49"/>
        <v>2.1253262375774681E-6</v>
      </c>
    </row>
    <row r="77" spans="1:47" ht="15.75" customHeight="1" x14ac:dyDescent="0.25">
      <c r="A77" s="33" t="s">
        <v>1879</v>
      </c>
      <c r="B77" s="205"/>
      <c r="C77" s="206"/>
      <c r="D77" s="205"/>
      <c r="E77" s="206"/>
      <c r="F77" s="205"/>
      <c r="G77" s="206"/>
      <c r="H77" s="205"/>
      <c r="I77" s="206"/>
      <c r="J77" s="205"/>
      <c r="K77" s="206"/>
      <c r="L77" s="205"/>
      <c r="M77" s="206"/>
      <c r="N77" s="205"/>
      <c r="O77" s="206"/>
      <c r="P77" s="205"/>
      <c r="Q77" s="206"/>
      <c r="R77" s="205"/>
      <c r="S77" s="206"/>
      <c r="T77" s="212"/>
      <c r="U77" s="206"/>
      <c r="V77" s="207"/>
      <c r="W77" s="206"/>
      <c r="X77" s="207"/>
      <c r="Y77" s="206"/>
      <c r="Z77" s="207"/>
      <c r="AA77" s="208"/>
      <c r="AB77" s="207"/>
      <c r="AC77" s="208"/>
      <c r="AD77" s="207"/>
      <c r="AE77" s="208"/>
      <c r="AF77" s="207"/>
      <c r="AG77" s="208"/>
      <c r="AH77" s="207"/>
      <c r="AI77" s="208"/>
      <c r="AJ77" s="207"/>
      <c r="AK77" s="208"/>
      <c r="AL77" s="239"/>
      <c r="AM77" s="232">
        <f t="shared" si="44"/>
        <v>0</v>
      </c>
      <c r="AN77" s="239"/>
      <c r="AO77" s="232">
        <f t="shared" si="45"/>
        <v>0</v>
      </c>
      <c r="AP77" s="239"/>
      <c r="AQ77" s="232">
        <f t="shared" si="46"/>
        <v>0</v>
      </c>
      <c r="AR77" s="239">
        <v>1</v>
      </c>
      <c r="AS77" s="232">
        <f t="shared" si="47"/>
        <v>2.7234598834359169E-5</v>
      </c>
      <c r="AT77" s="209">
        <f t="shared" si="48"/>
        <v>1</v>
      </c>
      <c r="AU77" s="210">
        <f t="shared" si="49"/>
        <v>2.1253262375774681E-6</v>
      </c>
    </row>
    <row r="78" spans="1:47" ht="15.75" customHeight="1" x14ac:dyDescent="0.25">
      <c r="A78" s="213" t="s">
        <v>1805</v>
      </c>
      <c r="B78" s="234"/>
      <c r="C78" s="235"/>
      <c r="D78" s="234"/>
      <c r="E78" s="235"/>
      <c r="F78" s="234"/>
      <c r="G78" s="235"/>
      <c r="H78" s="234"/>
      <c r="I78" s="235"/>
      <c r="J78" s="234"/>
      <c r="K78" s="235"/>
      <c r="L78" s="234"/>
      <c r="M78" s="235"/>
      <c r="N78" s="234"/>
      <c r="O78" s="235"/>
      <c r="P78" s="234"/>
      <c r="Q78" s="235"/>
      <c r="R78" s="237"/>
      <c r="S78" s="235"/>
      <c r="T78" s="236"/>
      <c r="U78" s="235"/>
      <c r="V78" s="237"/>
      <c r="W78" s="235"/>
      <c r="X78" s="237"/>
      <c r="Y78" s="235"/>
      <c r="Z78" s="237"/>
      <c r="AA78" s="232"/>
      <c r="AB78" s="237"/>
      <c r="AC78" s="232"/>
      <c r="AD78" s="237"/>
      <c r="AE78" s="232"/>
      <c r="AF78" s="237"/>
      <c r="AG78" s="232"/>
      <c r="AH78" s="237"/>
      <c r="AI78" s="232"/>
      <c r="AJ78" s="237"/>
      <c r="AK78" s="232"/>
      <c r="AL78" s="239"/>
      <c r="AM78" s="232">
        <f t="shared" si="44"/>
        <v>0</v>
      </c>
      <c r="AN78" s="239"/>
      <c r="AO78" s="232">
        <f t="shared" si="45"/>
        <v>0</v>
      </c>
      <c r="AP78" s="239"/>
      <c r="AQ78" s="232">
        <f t="shared" si="46"/>
        <v>0</v>
      </c>
      <c r="AR78" s="239">
        <v>1</v>
      </c>
      <c r="AS78" s="232">
        <f t="shared" si="47"/>
        <v>2.7234598834359169E-5</v>
      </c>
      <c r="AT78" s="209">
        <f t="shared" si="48"/>
        <v>1</v>
      </c>
      <c r="AU78" s="210">
        <f t="shared" si="49"/>
        <v>2.1253262375774681E-6</v>
      </c>
    </row>
    <row r="79" spans="1:47" ht="15.75" customHeight="1" x14ac:dyDescent="0.25">
      <c r="A79" s="233" t="s">
        <v>1936</v>
      </c>
      <c r="B79" s="234"/>
      <c r="C79" s="235"/>
      <c r="D79" s="234"/>
      <c r="E79" s="235"/>
      <c r="F79" s="234"/>
      <c r="G79" s="235"/>
      <c r="H79" s="234"/>
      <c r="I79" s="235"/>
      <c r="J79" s="234"/>
      <c r="K79" s="235"/>
      <c r="L79" s="234"/>
      <c r="M79" s="235"/>
      <c r="N79" s="234"/>
      <c r="O79" s="235"/>
      <c r="P79" s="234"/>
      <c r="Q79" s="235"/>
      <c r="R79" s="237"/>
      <c r="S79" s="235"/>
      <c r="T79" s="234"/>
      <c r="U79" s="235"/>
      <c r="V79" s="237"/>
      <c r="W79" s="235"/>
      <c r="X79" s="237"/>
      <c r="Y79" s="235"/>
      <c r="Z79" s="237"/>
      <c r="AA79" s="232"/>
      <c r="AB79" s="237"/>
      <c r="AC79" s="232"/>
      <c r="AD79" s="237"/>
      <c r="AE79" s="232"/>
      <c r="AF79" s="237"/>
      <c r="AG79" s="232"/>
      <c r="AH79" s="237"/>
      <c r="AI79" s="232"/>
      <c r="AJ79" s="237"/>
      <c r="AK79" s="232"/>
      <c r="AL79" s="239"/>
      <c r="AM79" s="232">
        <f t="shared" si="44"/>
        <v>0</v>
      </c>
      <c r="AN79" s="239"/>
      <c r="AO79" s="232">
        <f t="shared" si="45"/>
        <v>0</v>
      </c>
      <c r="AP79" s="239"/>
      <c r="AQ79" s="232">
        <f t="shared" si="46"/>
        <v>0</v>
      </c>
      <c r="AR79" s="239">
        <v>1</v>
      </c>
      <c r="AS79" s="232">
        <f t="shared" si="47"/>
        <v>2.7234598834359169E-5</v>
      </c>
      <c r="AT79" s="209">
        <f t="shared" si="48"/>
        <v>1</v>
      </c>
      <c r="AU79" s="210">
        <f t="shared" si="49"/>
        <v>2.1253262375774681E-6</v>
      </c>
    </row>
    <row r="80" spans="1:47" ht="15.75" customHeight="1" x14ac:dyDescent="0.25">
      <c r="A80" s="33" t="s">
        <v>1829</v>
      </c>
      <c r="B80" s="205"/>
      <c r="C80" s="206"/>
      <c r="D80" s="205"/>
      <c r="E80" s="206"/>
      <c r="F80" s="205"/>
      <c r="G80" s="206"/>
      <c r="H80" s="205"/>
      <c r="I80" s="206"/>
      <c r="J80" s="205"/>
      <c r="K80" s="206"/>
      <c r="L80" s="205"/>
      <c r="M80" s="206"/>
      <c r="N80" s="205"/>
      <c r="O80" s="206"/>
      <c r="P80" s="205"/>
      <c r="Q80" s="206"/>
      <c r="R80" s="207"/>
      <c r="S80" s="206"/>
      <c r="T80" s="212"/>
      <c r="U80" s="206"/>
      <c r="V80" s="207"/>
      <c r="W80" s="206"/>
      <c r="X80" s="207"/>
      <c r="Y80" s="206"/>
      <c r="Z80" s="207"/>
      <c r="AA80" s="208"/>
      <c r="AB80" s="207"/>
      <c r="AC80" s="208"/>
      <c r="AD80" s="207"/>
      <c r="AE80" s="208"/>
      <c r="AF80" s="207"/>
      <c r="AG80" s="208"/>
      <c r="AH80" s="207"/>
      <c r="AI80" s="208"/>
      <c r="AJ80" s="207"/>
      <c r="AK80" s="208"/>
      <c r="AL80" s="239"/>
      <c r="AM80" s="232">
        <f t="shared" si="44"/>
        <v>0</v>
      </c>
      <c r="AN80" s="239"/>
      <c r="AO80" s="232">
        <f t="shared" si="45"/>
        <v>0</v>
      </c>
      <c r="AP80" s="239"/>
      <c r="AQ80" s="232">
        <f t="shared" si="46"/>
        <v>0</v>
      </c>
      <c r="AR80" s="239">
        <v>1</v>
      </c>
      <c r="AS80" s="232">
        <f t="shared" si="47"/>
        <v>2.7234598834359169E-5</v>
      </c>
      <c r="AT80" s="209">
        <f t="shared" si="48"/>
        <v>1</v>
      </c>
      <c r="AU80" s="210">
        <f t="shared" si="49"/>
        <v>2.1253262375774681E-6</v>
      </c>
    </row>
    <row r="81" spans="1:47" ht="15.75" customHeight="1" x14ac:dyDescent="0.25">
      <c r="A81" s="33" t="s">
        <v>155</v>
      </c>
      <c r="B81" s="205"/>
      <c r="C81" s="206"/>
      <c r="D81" s="205"/>
      <c r="E81" s="206"/>
      <c r="F81" s="205"/>
      <c r="G81" s="206"/>
      <c r="H81" s="205"/>
      <c r="I81" s="206"/>
      <c r="J81" s="205"/>
      <c r="K81" s="206"/>
      <c r="L81" s="205"/>
      <c r="M81" s="206"/>
      <c r="N81" s="205"/>
      <c r="O81" s="206"/>
      <c r="P81" s="205"/>
      <c r="Q81" s="206"/>
      <c r="R81" s="207"/>
      <c r="S81" s="206"/>
      <c r="T81" s="212"/>
      <c r="U81" s="206"/>
      <c r="V81" s="207"/>
      <c r="W81" s="206"/>
      <c r="X81" s="207"/>
      <c r="Y81" s="206"/>
      <c r="Z81" s="207"/>
      <c r="AA81" s="208"/>
      <c r="AB81" s="207"/>
      <c r="AC81" s="208"/>
      <c r="AD81" s="207"/>
      <c r="AE81" s="208"/>
      <c r="AF81" s="207"/>
      <c r="AG81" s="208"/>
      <c r="AH81" s="207"/>
      <c r="AI81" s="208"/>
      <c r="AJ81" s="207"/>
      <c r="AK81" s="208"/>
      <c r="AL81" s="239"/>
      <c r="AM81" s="232">
        <f t="shared" si="44"/>
        <v>0</v>
      </c>
      <c r="AN81" s="239">
        <v>16</v>
      </c>
      <c r="AO81" s="232">
        <f t="shared" si="45"/>
        <v>4.4757748685241131E-4</v>
      </c>
      <c r="AP81" s="239">
        <v>8</v>
      </c>
      <c r="AQ81" s="232">
        <f t="shared" si="46"/>
        <v>2.5476084325839121E-4</v>
      </c>
      <c r="AR81" s="239">
        <v>1</v>
      </c>
      <c r="AS81" s="232">
        <f t="shared" si="47"/>
        <v>2.7234598834359169E-5</v>
      </c>
      <c r="AT81" s="209">
        <f t="shared" si="48"/>
        <v>25</v>
      </c>
      <c r="AU81" s="210">
        <f t="shared" si="49"/>
        <v>5.3133155939436705E-5</v>
      </c>
    </row>
    <row r="82" spans="1:47" ht="15.75" customHeight="1" x14ac:dyDescent="0.25">
      <c r="A82" s="233" t="s">
        <v>1959</v>
      </c>
      <c r="B82" s="234"/>
      <c r="C82" s="235"/>
      <c r="D82" s="234"/>
      <c r="E82" s="235"/>
      <c r="F82" s="234"/>
      <c r="G82" s="235"/>
      <c r="H82" s="234"/>
      <c r="I82" s="235"/>
      <c r="J82" s="234"/>
      <c r="K82" s="235"/>
      <c r="L82" s="234"/>
      <c r="M82" s="235"/>
      <c r="N82" s="234"/>
      <c r="O82" s="235"/>
      <c r="P82" s="234"/>
      <c r="Q82" s="235"/>
      <c r="R82" s="234"/>
      <c r="S82" s="235"/>
      <c r="T82" s="234"/>
      <c r="U82" s="235"/>
      <c r="V82" s="237"/>
      <c r="W82" s="235"/>
      <c r="X82" s="237"/>
      <c r="Y82" s="235"/>
      <c r="Z82" s="237"/>
      <c r="AA82" s="232"/>
      <c r="AB82" s="237"/>
      <c r="AC82" s="232"/>
      <c r="AD82" s="237"/>
      <c r="AE82" s="232"/>
      <c r="AF82" s="237"/>
      <c r="AG82" s="232"/>
      <c r="AH82" s="237"/>
      <c r="AI82" s="232"/>
      <c r="AJ82" s="237"/>
      <c r="AK82" s="232"/>
      <c r="AL82" s="239"/>
      <c r="AM82" s="232">
        <f t="shared" si="44"/>
        <v>0</v>
      </c>
      <c r="AN82" s="239"/>
      <c r="AO82" s="232">
        <f t="shared" si="45"/>
        <v>0</v>
      </c>
      <c r="AP82" s="239"/>
      <c r="AQ82" s="232">
        <f t="shared" si="46"/>
        <v>0</v>
      </c>
      <c r="AR82" s="239">
        <v>1</v>
      </c>
      <c r="AS82" s="232">
        <f t="shared" si="47"/>
        <v>2.7234598834359169E-5</v>
      </c>
      <c r="AT82" s="209">
        <f t="shared" si="48"/>
        <v>1</v>
      </c>
      <c r="AU82" s="210">
        <f t="shared" si="49"/>
        <v>2.1253262375774681E-6</v>
      </c>
    </row>
    <row r="83" spans="1:47" ht="15.75" customHeight="1" x14ac:dyDescent="0.25">
      <c r="A83" s="33" t="s">
        <v>1427</v>
      </c>
      <c r="B83" s="205">
        <v>0</v>
      </c>
      <c r="C83" s="206">
        <f>+B83/$B$191</f>
        <v>0</v>
      </c>
      <c r="D83" s="205">
        <v>0</v>
      </c>
      <c r="E83" s="206">
        <f>+D83/$D$191</f>
        <v>0</v>
      </c>
      <c r="F83" s="205">
        <v>0</v>
      </c>
      <c r="G83" s="206">
        <f>+F83/$F$191</f>
        <v>0</v>
      </c>
      <c r="H83" s="205">
        <v>0</v>
      </c>
      <c r="I83" s="206">
        <f>+H83/$H$191</f>
        <v>0</v>
      </c>
      <c r="J83" s="205">
        <v>0</v>
      </c>
      <c r="K83" s="206">
        <f>+J83/$J$191</f>
        <v>0</v>
      </c>
      <c r="L83" s="205">
        <v>0</v>
      </c>
      <c r="M83" s="206">
        <f>+L83/$L$191</f>
        <v>0</v>
      </c>
      <c r="N83" s="205">
        <v>0</v>
      </c>
      <c r="O83" s="206">
        <f>+N83/$N$191</f>
        <v>0</v>
      </c>
      <c r="P83" s="205">
        <v>10</v>
      </c>
      <c r="Q83" s="206">
        <f>+P83/$P$191</f>
        <v>4.9321824907521577E-4</v>
      </c>
      <c r="R83" s="205">
        <v>10</v>
      </c>
      <c r="S83" s="206">
        <f>+R83/$R$191</f>
        <v>3.402286336418073E-4</v>
      </c>
      <c r="T83" s="212">
        <v>0</v>
      </c>
      <c r="U83" s="206">
        <f>+T83/$T$191</f>
        <v>0</v>
      </c>
      <c r="V83" s="207">
        <v>0</v>
      </c>
      <c r="W83" s="206">
        <f>+V83/$V$191</f>
        <v>0</v>
      </c>
      <c r="X83" s="207">
        <v>0</v>
      </c>
      <c r="Y83" s="206">
        <f>+X83/$X$191</f>
        <v>0</v>
      </c>
      <c r="Z83" s="207">
        <v>0</v>
      </c>
      <c r="AA83" s="208">
        <f>+Z83/$Z$191</f>
        <v>0</v>
      </c>
      <c r="AB83" s="207">
        <v>0</v>
      </c>
      <c r="AC83" s="208">
        <f>+AB83/$AB$191</f>
        <v>0</v>
      </c>
      <c r="AD83" s="207">
        <v>0</v>
      </c>
      <c r="AE83" s="208">
        <f>+AD83/$AD$191</f>
        <v>0</v>
      </c>
      <c r="AF83" s="207">
        <v>0</v>
      </c>
      <c r="AG83" s="208">
        <f>+AF83/$AF$191</f>
        <v>0</v>
      </c>
      <c r="AH83" s="207">
        <v>0</v>
      </c>
      <c r="AI83" s="208">
        <f>+AH83/$AH$191</f>
        <v>0</v>
      </c>
      <c r="AJ83" s="207">
        <v>0</v>
      </c>
      <c r="AK83" s="208">
        <f>+AJ83/$AJ$191</f>
        <v>0</v>
      </c>
      <c r="AL83" s="239"/>
      <c r="AM83" s="232">
        <f t="shared" si="44"/>
        <v>0</v>
      </c>
      <c r="AN83" s="239"/>
      <c r="AO83" s="232">
        <f t="shared" si="45"/>
        <v>0</v>
      </c>
      <c r="AP83" s="239"/>
      <c r="AQ83" s="232">
        <f t="shared" si="46"/>
        <v>0</v>
      </c>
      <c r="AR83" s="239">
        <v>1</v>
      </c>
      <c r="AS83" s="232">
        <f t="shared" si="47"/>
        <v>2.7234598834359169E-5</v>
      </c>
      <c r="AT83" s="209">
        <f t="shared" si="48"/>
        <v>21</v>
      </c>
      <c r="AU83" s="210">
        <f t="shared" si="49"/>
        <v>4.4631850989126829E-5</v>
      </c>
    </row>
    <row r="84" spans="1:47" ht="15.75" customHeight="1" x14ac:dyDescent="0.25">
      <c r="A84" s="233" t="s">
        <v>1821</v>
      </c>
      <c r="B84" s="234"/>
      <c r="C84" s="235"/>
      <c r="D84" s="234"/>
      <c r="E84" s="235"/>
      <c r="F84" s="234"/>
      <c r="G84" s="235"/>
      <c r="H84" s="234"/>
      <c r="I84" s="235"/>
      <c r="J84" s="234"/>
      <c r="K84" s="235"/>
      <c r="L84" s="234"/>
      <c r="M84" s="235"/>
      <c r="N84" s="238"/>
      <c r="O84" s="235"/>
      <c r="P84" s="234"/>
      <c r="Q84" s="235"/>
      <c r="R84" s="237"/>
      <c r="S84" s="235"/>
      <c r="T84" s="236"/>
      <c r="U84" s="235"/>
      <c r="V84" s="237"/>
      <c r="W84" s="235"/>
      <c r="X84" s="237"/>
      <c r="Y84" s="235"/>
      <c r="Z84" s="237"/>
      <c r="AA84" s="232"/>
      <c r="AB84" s="237"/>
      <c r="AC84" s="232"/>
      <c r="AD84" s="237"/>
      <c r="AE84" s="232"/>
      <c r="AF84" s="237"/>
      <c r="AG84" s="232"/>
      <c r="AH84" s="237"/>
      <c r="AI84" s="232"/>
      <c r="AJ84" s="237"/>
      <c r="AK84" s="232"/>
      <c r="AL84" s="239"/>
      <c r="AM84" s="232">
        <f t="shared" si="44"/>
        <v>0</v>
      </c>
      <c r="AN84" s="239"/>
      <c r="AO84" s="232">
        <f t="shared" si="45"/>
        <v>0</v>
      </c>
      <c r="AP84" s="239"/>
      <c r="AQ84" s="232">
        <f t="shared" si="46"/>
        <v>0</v>
      </c>
      <c r="AR84" s="239">
        <v>1</v>
      </c>
      <c r="AS84" s="232">
        <f t="shared" si="47"/>
        <v>2.7234598834359169E-5</v>
      </c>
      <c r="AT84" s="209">
        <f t="shared" si="48"/>
        <v>1</v>
      </c>
      <c r="AU84" s="210">
        <f t="shared" si="49"/>
        <v>2.1253262375774681E-6</v>
      </c>
    </row>
    <row r="85" spans="1:47" ht="15.75" customHeight="1" x14ac:dyDescent="0.25">
      <c r="A85" s="33" t="s">
        <v>1780</v>
      </c>
      <c r="B85" s="205"/>
      <c r="C85" s="206"/>
      <c r="D85" s="205"/>
      <c r="E85" s="206"/>
      <c r="F85" s="205"/>
      <c r="G85" s="206"/>
      <c r="H85" s="205"/>
      <c r="I85" s="206"/>
      <c r="J85" s="205"/>
      <c r="K85" s="206"/>
      <c r="L85" s="205"/>
      <c r="M85" s="206"/>
      <c r="N85" s="211"/>
      <c r="O85" s="206"/>
      <c r="P85" s="205"/>
      <c r="Q85" s="206"/>
      <c r="R85" s="207"/>
      <c r="S85" s="206"/>
      <c r="T85" s="212"/>
      <c r="U85" s="206"/>
      <c r="V85" s="207"/>
      <c r="W85" s="206"/>
      <c r="X85" s="207"/>
      <c r="Y85" s="206"/>
      <c r="Z85" s="207"/>
      <c r="AA85" s="208"/>
      <c r="AB85" s="207"/>
      <c r="AC85" s="208"/>
      <c r="AD85" s="207"/>
      <c r="AE85" s="208"/>
      <c r="AF85" s="207"/>
      <c r="AG85" s="208"/>
      <c r="AH85" s="207"/>
      <c r="AI85" s="208"/>
      <c r="AJ85" s="207"/>
      <c r="AK85" s="208"/>
      <c r="AL85" s="239"/>
      <c r="AM85" s="232">
        <f t="shared" si="44"/>
        <v>0</v>
      </c>
      <c r="AN85" s="239"/>
      <c r="AO85" s="232">
        <f t="shared" si="45"/>
        <v>0</v>
      </c>
      <c r="AP85" s="239"/>
      <c r="AQ85" s="232">
        <f t="shared" si="46"/>
        <v>0</v>
      </c>
      <c r="AR85" s="239">
        <v>1</v>
      </c>
      <c r="AS85" s="232">
        <f t="shared" si="47"/>
        <v>2.7234598834359169E-5</v>
      </c>
      <c r="AT85" s="209">
        <f t="shared" si="48"/>
        <v>1</v>
      </c>
      <c r="AU85" s="210">
        <f t="shared" si="49"/>
        <v>2.1253262375774681E-6</v>
      </c>
    </row>
    <row r="86" spans="1:47" ht="15.75" customHeight="1" x14ac:dyDescent="0.25">
      <c r="A86" s="233" t="s">
        <v>717</v>
      </c>
      <c r="B86" s="234">
        <v>0</v>
      </c>
      <c r="C86" s="235">
        <f>+B86/$B$191</f>
        <v>0</v>
      </c>
      <c r="D86" s="234">
        <v>0</v>
      </c>
      <c r="E86" s="235">
        <f>+D86/$D$191</f>
        <v>0</v>
      </c>
      <c r="F86" s="234">
        <v>0</v>
      </c>
      <c r="G86" s="235">
        <f>+F86/$F$191</f>
        <v>0</v>
      </c>
      <c r="H86" s="234">
        <v>8</v>
      </c>
      <c r="I86" s="235">
        <f>+H86/$H$191</f>
        <v>9.5045740762742068E-4</v>
      </c>
      <c r="J86" s="234">
        <v>0</v>
      </c>
      <c r="K86" s="235">
        <f>+J86/$J$191</f>
        <v>0</v>
      </c>
      <c r="L86" s="234">
        <v>0</v>
      </c>
      <c r="M86" s="235">
        <f>+L86/$L$191</f>
        <v>0</v>
      </c>
      <c r="N86" s="234">
        <v>0</v>
      </c>
      <c r="O86" s="235">
        <f>+N86/$N$191</f>
        <v>0</v>
      </c>
      <c r="P86" s="234">
        <v>0</v>
      </c>
      <c r="Q86" s="235">
        <f>+P86/$P$191</f>
        <v>0</v>
      </c>
      <c r="R86" s="237">
        <v>0</v>
      </c>
      <c r="S86" s="235">
        <f>+R86/$R$191</f>
        <v>0</v>
      </c>
      <c r="T86" s="236">
        <v>0</v>
      </c>
      <c r="U86" s="235">
        <f>+T86/$T$191</f>
        <v>0</v>
      </c>
      <c r="V86" s="237">
        <v>0</v>
      </c>
      <c r="W86" s="235">
        <f>+V86/$V$191</f>
        <v>0</v>
      </c>
      <c r="X86" s="237">
        <v>0</v>
      </c>
      <c r="Y86" s="235">
        <f>+X86/$X$191</f>
        <v>0</v>
      </c>
      <c r="Z86" s="237">
        <v>1</v>
      </c>
      <c r="AA86" s="232">
        <f>+Z86/$Z$191</f>
        <v>4.0718270287878171E-5</v>
      </c>
      <c r="AB86" s="237">
        <v>3</v>
      </c>
      <c r="AC86" s="232">
        <f>+AB86/$AB$191</f>
        <v>1.4421690222094028E-4</v>
      </c>
      <c r="AD86" s="237">
        <v>1</v>
      </c>
      <c r="AE86" s="232">
        <f>+AD86/$AD$191</f>
        <v>3.5905353488205093E-5</v>
      </c>
      <c r="AF86" s="237">
        <v>0</v>
      </c>
      <c r="AG86" s="232">
        <f>+AF86/$AF$191</f>
        <v>0</v>
      </c>
      <c r="AH86" s="237">
        <v>0</v>
      </c>
      <c r="AI86" s="232">
        <f>+AH86/$AH$191</f>
        <v>0</v>
      </c>
      <c r="AJ86" s="237">
        <v>0</v>
      </c>
      <c r="AK86" s="232">
        <f>+AJ86/$AJ$191</f>
        <v>0</v>
      </c>
      <c r="AL86" s="239"/>
      <c r="AM86" s="232">
        <f t="shared" si="44"/>
        <v>0</v>
      </c>
      <c r="AN86" s="239"/>
      <c r="AO86" s="232">
        <f t="shared" si="45"/>
        <v>0</v>
      </c>
      <c r="AP86" s="239"/>
      <c r="AQ86" s="232">
        <f t="shared" si="46"/>
        <v>0</v>
      </c>
      <c r="AR86" s="239">
        <v>1</v>
      </c>
      <c r="AS86" s="232">
        <f t="shared" si="47"/>
        <v>2.7234598834359169E-5</v>
      </c>
      <c r="AT86" s="209">
        <f t="shared" si="48"/>
        <v>14</v>
      </c>
      <c r="AU86" s="210">
        <f t="shared" si="49"/>
        <v>2.9754567326084555E-5</v>
      </c>
    </row>
    <row r="87" spans="1:47" ht="15.75" customHeight="1" x14ac:dyDescent="0.25">
      <c r="A87" s="233" t="s">
        <v>1830</v>
      </c>
      <c r="B87" s="234"/>
      <c r="C87" s="235"/>
      <c r="D87" s="234"/>
      <c r="E87" s="235"/>
      <c r="F87" s="234"/>
      <c r="G87" s="235"/>
      <c r="H87" s="234"/>
      <c r="I87" s="235"/>
      <c r="J87" s="234"/>
      <c r="K87" s="235"/>
      <c r="L87" s="234"/>
      <c r="M87" s="235"/>
      <c r="N87" s="234"/>
      <c r="O87" s="235"/>
      <c r="P87" s="234"/>
      <c r="Q87" s="235"/>
      <c r="R87" s="237"/>
      <c r="S87" s="235"/>
      <c r="T87" s="236"/>
      <c r="U87" s="235"/>
      <c r="V87" s="237"/>
      <c r="W87" s="235"/>
      <c r="X87" s="237"/>
      <c r="Y87" s="235"/>
      <c r="Z87" s="237"/>
      <c r="AA87" s="232"/>
      <c r="AB87" s="237"/>
      <c r="AC87" s="232"/>
      <c r="AD87" s="237"/>
      <c r="AE87" s="232"/>
      <c r="AF87" s="237"/>
      <c r="AG87" s="232"/>
      <c r="AH87" s="237"/>
      <c r="AI87" s="232"/>
      <c r="AJ87" s="237"/>
      <c r="AK87" s="232"/>
      <c r="AL87" s="239"/>
      <c r="AM87" s="232">
        <f t="shared" si="44"/>
        <v>0</v>
      </c>
      <c r="AN87" s="239"/>
      <c r="AO87" s="232">
        <f t="shared" si="45"/>
        <v>0</v>
      </c>
      <c r="AP87" s="239"/>
      <c r="AQ87" s="232">
        <f t="shared" si="46"/>
        <v>0</v>
      </c>
      <c r="AR87" s="239">
        <v>1</v>
      </c>
      <c r="AS87" s="232">
        <f t="shared" si="47"/>
        <v>2.7234598834359169E-5</v>
      </c>
      <c r="AT87" s="209">
        <f t="shared" si="48"/>
        <v>1</v>
      </c>
      <c r="AU87" s="210">
        <f t="shared" si="49"/>
        <v>2.1253262375774681E-6</v>
      </c>
    </row>
    <row r="88" spans="1:47" ht="15.75" customHeight="1" x14ac:dyDescent="0.25">
      <c r="A88" s="33" t="s">
        <v>1439</v>
      </c>
      <c r="B88" s="205">
        <v>0</v>
      </c>
      <c r="C88" s="206">
        <f>+B88/$B$191</f>
        <v>0</v>
      </c>
      <c r="D88" s="205">
        <v>0</v>
      </c>
      <c r="E88" s="206">
        <f>+D88/$D$191</f>
        <v>0</v>
      </c>
      <c r="F88" s="205">
        <v>0</v>
      </c>
      <c r="G88" s="206">
        <f>+F88/$F$191</f>
        <v>0</v>
      </c>
      <c r="H88" s="205">
        <v>0</v>
      </c>
      <c r="I88" s="206">
        <f>+H88/$H$191</f>
        <v>0</v>
      </c>
      <c r="J88" s="205">
        <v>0</v>
      </c>
      <c r="K88" s="206">
        <f>+J88/$J$191</f>
        <v>0</v>
      </c>
      <c r="L88" s="205">
        <v>0</v>
      </c>
      <c r="M88" s="206">
        <f>+L88/$L$191</f>
        <v>0</v>
      </c>
      <c r="N88" s="205">
        <v>0</v>
      </c>
      <c r="O88" s="206">
        <f>+N88/$N$191</f>
        <v>0</v>
      </c>
      <c r="P88" s="205">
        <v>0</v>
      </c>
      <c r="Q88" s="206">
        <f>+P88/$P$191</f>
        <v>0</v>
      </c>
      <c r="R88" s="207">
        <v>0</v>
      </c>
      <c r="S88" s="206">
        <f>+R88/$R$191</f>
        <v>0</v>
      </c>
      <c r="T88" s="205">
        <v>2</v>
      </c>
      <c r="U88" s="206">
        <f>+T88/$T$191</f>
        <v>6.9235296153979294E-5</v>
      </c>
      <c r="V88" s="207">
        <v>7</v>
      </c>
      <c r="W88" s="206">
        <f>+V88/$V$191</f>
        <v>2.483150053210358E-4</v>
      </c>
      <c r="X88" s="207">
        <v>7</v>
      </c>
      <c r="Y88" s="206">
        <f>+X88/$X$191</f>
        <v>2.2807989312827865E-4</v>
      </c>
      <c r="Z88" s="207">
        <v>0</v>
      </c>
      <c r="AA88" s="208">
        <f>+Z88/$Z$191</f>
        <v>0</v>
      </c>
      <c r="AB88" s="207">
        <v>0</v>
      </c>
      <c r="AC88" s="208">
        <f>+AB88/$AB$191</f>
        <v>0</v>
      </c>
      <c r="AD88" s="207">
        <v>0</v>
      </c>
      <c r="AE88" s="208">
        <f>+AD88/$AD$191</f>
        <v>0</v>
      </c>
      <c r="AF88" s="207">
        <v>0</v>
      </c>
      <c r="AG88" s="208">
        <f>+AF88/$AF$191</f>
        <v>0</v>
      </c>
      <c r="AH88" s="207">
        <v>0</v>
      </c>
      <c r="AI88" s="208">
        <f>+AH88/$AH$191</f>
        <v>0</v>
      </c>
      <c r="AJ88" s="207">
        <v>0</v>
      </c>
      <c r="AK88" s="208">
        <f>+AJ88/$AJ$191</f>
        <v>0</v>
      </c>
      <c r="AL88" s="239"/>
      <c r="AM88" s="232">
        <f t="shared" si="44"/>
        <v>0</v>
      </c>
      <c r="AN88" s="239"/>
      <c r="AO88" s="232">
        <f t="shared" si="45"/>
        <v>0</v>
      </c>
      <c r="AP88" s="239">
        <v>8</v>
      </c>
      <c r="AQ88" s="232">
        <f t="shared" si="46"/>
        <v>2.5476084325839121E-4</v>
      </c>
      <c r="AR88" s="239">
        <v>1</v>
      </c>
      <c r="AS88" s="232">
        <f t="shared" si="47"/>
        <v>2.7234598834359169E-5</v>
      </c>
      <c r="AT88" s="209">
        <f t="shared" si="48"/>
        <v>25</v>
      </c>
      <c r="AU88" s="210">
        <f t="shared" si="49"/>
        <v>5.3133155939436705E-5</v>
      </c>
    </row>
    <row r="89" spans="1:47" ht="15.75" customHeight="1" x14ac:dyDescent="0.25">
      <c r="A89" s="233" t="s">
        <v>1952</v>
      </c>
      <c r="B89" s="234"/>
      <c r="C89" s="235"/>
      <c r="D89" s="234"/>
      <c r="E89" s="235"/>
      <c r="F89" s="234"/>
      <c r="G89" s="235"/>
      <c r="H89" s="234"/>
      <c r="I89" s="235"/>
      <c r="J89" s="234"/>
      <c r="K89" s="235"/>
      <c r="L89" s="234"/>
      <c r="M89" s="235"/>
      <c r="N89" s="234"/>
      <c r="O89" s="235"/>
      <c r="P89" s="234"/>
      <c r="Q89" s="235"/>
      <c r="R89" s="237"/>
      <c r="S89" s="235"/>
      <c r="T89" s="236"/>
      <c r="U89" s="235"/>
      <c r="V89" s="237"/>
      <c r="W89" s="235"/>
      <c r="X89" s="237"/>
      <c r="Y89" s="235"/>
      <c r="Z89" s="237"/>
      <c r="AA89" s="232"/>
      <c r="AB89" s="237"/>
      <c r="AC89" s="232"/>
      <c r="AD89" s="237"/>
      <c r="AE89" s="232"/>
      <c r="AF89" s="237"/>
      <c r="AG89" s="232"/>
      <c r="AH89" s="237"/>
      <c r="AI89" s="232"/>
      <c r="AJ89" s="237"/>
      <c r="AK89" s="232"/>
      <c r="AL89" s="239"/>
      <c r="AM89" s="232">
        <f t="shared" si="44"/>
        <v>0</v>
      </c>
      <c r="AN89" s="239"/>
      <c r="AO89" s="232">
        <f t="shared" si="45"/>
        <v>0</v>
      </c>
      <c r="AP89" s="239"/>
      <c r="AQ89" s="232">
        <f t="shared" si="46"/>
        <v>0</v>
      </c>
      <c r="AR89" s="239">
        <v>1</v>
      </c>
      <c r="AS89" s="232">
        <f t="shared" si="47"/>
        <v>2.7234598834359169E-5</v>
      </c>
      <c r="AT89" s="209">
        <f t="shared" si="48"/>
        <v>1</v>
      </c>
      <c r="AU89" s="210">
        <f t="shared" si="49"/>
        <v>2.1253262375774681E-6</v>
      </c>
    </row>
    <row r="90" spans="1:47" ht="15.75" customHeight="1" x14ac:dyDescent="0.25">
      <c r="A90" s="33" t="s">
        <v>1969</v>
      </c>
      <c r="B90" s="205"/>
      <c r="C90" s="206"/>
      <c r="D90" s="205"/>
      <c r="E90" s="206"/>
      <c r="F90" s="205"/>
      <c r="G90" s="206"/>
      <c r="H90" s="205"/>
      <c r="I90" s="206"/>
      <c r="J90" s="205"/>
      <c r="K90" s="206"/>
      <c r="L90" s="205"/>
      <c r="M90" s="206"/>
      <c r="N90" s="205"/>
      <c r="O90" s="206"/>
      <c r="P90" s="205"/>
      <c r="Q90" s="206"/>
      <c r="R90" s="205"/>
      <c r="S90" s="206"/>
      <c r="T90" s="205"/>
      <c r="U90" s="206"/>
      <c r="V90" s="207"/>
      <c r="W90" s="206"/>
      <c r="X90" s="207"/>
      <c r="Y90" s="206"/>
      <c r="Z90" s="207"/>
      <c r="AA90" s="208"/>
      <c r="AB90" s="207"/>
      <c r="AC90" s="208"/>
      <c r="AD90" s="207"/>
      <c r="AE90" s="208"/>
      <c r="AF90" s="207"/>
      <c r="AG90" s="208"/>
      <c r="AH90" s="207"/>
      <c r="AI90" s="208"/>
      <c r="AJ90" s="207"/>
      <c r="AK90" s="208"/>
      <c r="AL90" s="239"/>
      <c r="AM90" s="232">
        <f t="shared" si="44"/>
        <v>0</v>
      </c>
      <c r="AN90" s="239"/>
      <c r="AO90" s="232">
        <f t="shared" si="45"/>
        <v>0</v>
      </c>
      <c r="AP90" s="239"/>
      <c r="AQ90" s="232">
        <f t="shared" si="46"/>
        <v>0</v>
      </c>
      <c r="AR90" s="239">
        <v>1</v>
      </c>
      <c r="AS90" s="232">
        <f t="shared" si="47"/>
        <v>2.7234598834359169E-5</v>
      </c>
      <c r="AT90" s="209">
        <f t="shared" si="48"/>
        <v>1</v>
      </c>
      <c r="AU90" s="210">
        <f t="shared" si="49"/>
        <v>2.1253262375774681E-6</v>
      </c>
    </row>
    <row r="91" spans="1:47" ht="15.75" customHeight="1" x14ac:dyDescent="0.25">
      <c r="A91" s="33" t="s">
        <v>1385</v>
      </c>
      <c r="B91" s="205">
        <v>0</v>
      </c>
      <c r="C91" s="206">
        <f>+B91/$B$191</f>
        <v>0</v>
      </c>
      <c r="D91" s="205">
        <v>0</v>
      </c>
      <c r="E91" s="206">
        <f>+D91/$D$191</f>
        <v>0</v>
      </c>
      <c r="F91" s="205">
        <v>0</v>
      </c>
      <c r="G91" s="206">
        <f>+F91/$F$191</f>
        <v>0</v>
      </c>
      <c r="H91" s="205">
        <v>3</v>
      </c>
      <c r="I91" s="206">
        <f>+H91/$H$191</f>
        <v>3.5642152786028277E-4</v>
      </c>
      <c r="J91" s="205">
        <v>0</v>
      </c>
      <c r="K91" s="206">
        <f>+J91/$J$191</f>
        <v>0</v>
      </c>
      <c r="L91" s="205">
        <v>0</v>
      </c>
      <c r="M91" s="206">
        <f>+L91/$L$191</f>
        <v>0</v>
      </c>
      <c r="N91" s="205">
        <v>0</v>
      </c>
      <c r="O91" s="206">
        <f>+N91/$N$191</f>
        <v>0</v>
      </c>
      <c r="P91" s="205">
        <v>0</v>
      </c>
      <c r="Q91" s="206">
        <f>+P91/$P$191</f>
        <v>0</v>
      </c>
      <c r="R91" s="207">
        <v>0</v>
      </c>
      <c r="S91" s="206">
        <f>+R91/$R$191</f>
        <v>0</v>
      </c>
      <c r="T91" s="212">
        <v>0</v>
      </c>
      <c r="U91" s="206">
        <f>+T91/$T$191</f>
        <v>0</v>
      </c>
      <c r="V91" s="207">
        <v>0</v>
      </c>
      <c r="W91" s="206">
        <f>+V91/$V$191</f>
        <v>0</v>
      </c>
      <c r="X91" s="207">
        <v>0</v>
      </c>
      <c r="Y91" s="206">
        <f>+X91/$X$191</f>
        <v>0</v>
      </c>
      <c r="Z91" s="207">
        <v>0</v>
      </c>
      <c r="AA91" s="208">
        <f>+Z91/$Z$191</f>
        <v>0</v>
      </c>
      <c r="AB91" s="207">
        <v>0</v>
      </c>
      <c r="AC91" s="208">
        <f>+AB91/$AB$191</f>
        <v>0</v>
      </c>
      <c r="AD91" s="207">
        <v>0</v>
      </c>
      <c r="AE91" s="208">
        <f>+AD91/$AD$191</f>
        <v>0</v>
      </c>
      <c r="AF91" s="207">
        <v>0</v>
      </c>
      <c r="AG91" s="208">
        <f>+AF91/$AF$191</f>
        <v>0</v>
      </c>
      <c r="AH91" s="207">
        <v>0</v>
      </c>
      <c r="AI91" s="208">
        <f>+AH91/$AH$191</f>
        <v>0</v>
      </c>
      <c r="AJ91" s="207">
        <v>0</v>
      </c>
      <c r="AK91" s="208">
        <f>+AJ91/$AJ$191</f>
        <v>0</v>
      </c>
      <c r="AL91" s="239"/>
      <c r="AM91" s="232">
        <f t="shared" si="44"/>
        <v>0</v>
      </c>
      <c r="AN91" s="239"/>
      <c r="AO91" s="232">
        <f t="shared" si="45"/>
        <v>0</v>
      </c>
      <c r="AP91" s="239"/>
      <c r="AQ91" s="232">
        <f t="shared" si="46"/>
        <v>0</v>
      </c>
      <c r="AR91" s="239"/>
      <c r="AS91" s="232">
        <f t="shared" si="47"/>
        <v>0</v>
      </c>
      <c r="AT91" s="209">
        <f t="shared" si="48"/>
        <v>3</v>
      </c>
      <c r="AU91" s="210">
        <f t="shared" si="49"/>
        <v>6.3759787127324043E-6</v>
      </c>
    </row>
    <row r="92" spans="1:47" ht="15.75" customHeight="1" x14ac:dyDescent="0.25">
      <c r="A92" s="33" t="s">
        <v>1624</v>
      </c>
      <c r="B92" s="205"/>
      <c r="C92" s="206"/>
      <c r="D92" s="205"/>
      <c r="E92" s="206"/>
      <c r="F92" s="205"/>
      <c r="G92" s="206"/>
      <c r="H92" s="205"/>
      <c r="I92" s="206"/>
      <c r="J92" s="205"/>
      <c r="K92" s="206"/>
      <c r="L92" s="205"/>
      <c r="M92" s="206"/>
      <c r="N92" s="205"/>
      <c r="O92" s="206"/>
      <c r="P92" s="205"/>
      <c r="Q92" s="206"/>
      <c r="R92" s="205"/>
      <c r="S92" s="206"/>
      <c r="T92" s="212"/>
      <c r="U92" s="206"/>
      <c r="V92" s="207"/>
      <c r="W92" s="206"/>
      <c r="X92" s="207"/>
      <c r="Y92" s="206"/>
      <c r="Z92" s="207"/>
      <c r="AA92" s="208"/>
      <c r="AB92" s="207"/>
      <c r="AC92" s="208"/>
      <c r="AD92" s="207"/>
      <c r="AE92" s="208"/>
      <c r="AF92" s="207"/>
      <c r="AG92" s="208"/>
      <c r="AH92" s="207"/>
      <c r="AI92" s="208"/>
      <c r="AJ92" s="207"/>
      <c r="AK92" s="208"/>
      <c r="AL92" s="239"/>
      <c r="AM92" s="232">
        <f t="shared" si="44"/>
        <v>0</v>
      </c>
      <c r="AN92" s="239"/>
      <c r="AO92" s="232">
        <f t="shared" si="45"/>
        <v>0</v>
      </c>
      <c r="AP92" s="239">
        <v>1</v>
      </c>
      <c r="AQ92" s="232">
        <f t="shared" si="46"/>
        <v>3.1845105407298901E-5</v>
      </c>
      <c r="AR92" s="239"/>
      <c r="AS92" s="232">
        <f t="shared" si="47"/>
        <v>0</v>
      </c>
      <c r="AT92" s="209">
        <f t="shared" si="48"/>
        <v>1</v>
      </c>
      <c r="AU92" s="210">
        <f t="shared" si="49"/>
        <v>2.1253262375774681E-6</v>
      </c>
    </row>
    <row r="93" spans="1:47" ht="15.75" customHeight="1" x14ac:dyDescent="0.25">
      <c r="A93" s="233" t="s">
        <v>1386</v>
      </c>
      <c r="B93" s="234">
        <v>0</v>
      </c>
      <c r="C93" s="235">
        <f t="shared" ref="C93:C113" si="50">+B93/$B$191</f>
        <v>0</v>
      </c>
      <c r="D93" s="234">
        <v>0</v>
      </c>
      <c r="E93" s="235">
        <f t="shared" ref="E93:E113" si="51">+D93/$D$191</f>
        <v>0</v>
      </c>
      <c r="F93" s="234">
        <v>0</v>
      </c>
      <c r="G93" s="235">
        <f t="shared" ref="G93:G113" si="52">+F93/$F$191</f>
        <v>0</v>
      </c>
      <c r="H93" s="234">
        <v>0</v>
      </c>
      <c r="I93" s="235">
        <f t="shared" ref="I93:I113" si="53">+H93/$H$191</f>
        <v>0</v>
      </c>
      <c r="J93" s="234">
        <v>0</v>
      </c>
      <c r="K93" s="235">
        <f t="shared" ref="K93:K113" si="54">+J93/$J$191</f>
        <v>0</v>
      </c>
      <c r="L93" s="234">
        <v>0</v>
      </c>
      <c r="M93" s="235">
        <f t="shared" ref="M93:M113" si="55">+L93/$L$191</f>
        <v>0</v>
      </c>
      <c r="N93" s="234">
        <v>1</v>
      </c>
      <c r="O93" s="235">
        <f t="shared" ref="O93:O113" si="56">+N93/$N$191</f>
        <v>8.2236842105263156E-5</v>
      </c>
      <c r="P93" s="234">
        <v>0</v>
      </c>
      <c r="Q93" s="235">
        <f t="shared" ref="Q93:Q113" si="57">+P93/$P$191</f>
        <v>0</v>
      </c>
      <c r="R93" s="237">
        <v>0</v>
      </c>
      <c r="S93" s="235">
        <f t="shared" ref="S93:S113" si="58">+R93/$R$191</f>
        <v>0</v>
      </c>
      <c r="T93" s="236">
        <v>0</v>
      </c>
      <c r="U93" s="235">
        <f t="shared" ref="U93:U113" si="59">+T93/$T$191</f>
        <v>0</v>
      </c>
      <c r="V93" s="237">
        <v>0</v>
      </c>
      <c r="W93" s="235">
        <f t="shared" ref="W93:W113" si="60">+V93/$V$191</f>
        <v>0</v>
      </c>
      <c r="X93" s="237">
        <v>1</v>
      </c>
      <c r="Y93" s="235">
        <f t="shared" ref="Y93:Y113" si="61">+X93/$X$191</f>
        <v>3.258284187546838E-5</v>
      </c>
      <c r="Z93" s="237">
        <v>0</v>
      </c>
      <c r="AA93" s="232">
        <f t="shared" ref="AA93:AA113" si="62">+Z93/$Z$191</f>
        <v>0</v>
      </c>
      <c r="AB93" s="237">
        <v>0</v>
      </c>
      <c r="AC93" s="232">
        <f t="shared" ref="AC93:AC113" si="63">+AB93/$AB$191</f>
        <v>0</v>
      </c>
      <c r="AD93" s="237">
        <v>0</v>
      </c>
      <c r="AE93" s="232">
        <f t="shared" ref="AE93:AE113" si="64">+AD93/$AD$191</f>
        <v>0</v>
      </c>
      <c r="AF93" s="237">
        <v>0</v>
      </c>
      <c r="AG93" s="232">
        <f t="shared" ref="AG93:AG113" si="65">+AF93/$AF$191</f>
        <v>0</v>
      </c>
      <c r="AH93" s="237">
        <v>0</v>
      </c>
      <c r="AI93" s="232">
        <f t="shared" ref="AI93:AI113" si="66">+AH93/$AH$191</f>
        <v>0</v>
      </c>
      <c r="AJ93" s="237">
        <v>0</v>
      </c>
      <c r="AK93" s="232">
        <f t="shared" ref="AK93:AK113" si="67">+AJ93/$AJ$191</f>
        <v>0</v>
      </c>
      <c r="AL93" s="239"/>
      <c r="AM93" s="232">
        <f t="shared" si="44"/>
        <v>0</v>
      </c>
      <c r="AN93" s="239"/>
      <c r="AO93" s="232">
        <f t="shared" si="45"/>
        <v>0</v>
      </c>
      <c r="AP93" s="239"/>
      <c r="AQ93" s="232">
        <f t="shared" si="46"/>
        <v>0</v>
      </c>
      <c r="AR93" s="239"/>
      <c r="AS93" s="232">
        <f t="shared" si="47"/>
        <v>0</v>
      </c>
      <c r="AT93" s="209">
        <f t="shared" si="48"/>
        <v>2</v>
      </c>
      <c r="AU93" s="210">
        <f t="shared" si="49"/>
        <v>4.2506524751549362E-6</v>
      </c>
    </row>
    <row r="94" spans="1:47" ht="15.75" customHeight="1" x14ac:dyDescent="0.25">
      <c r="A94" s="233" t="s">
        <v>1387</v>
      </c>
      <c r="B94" s="234">
        <v>0</v>
      </c>
      <c r="C94" s="235">
        <f t="shared" si="50"/>
        <v>0</v>
      </c>
      <c r="D94" s="234">
        <v>0</v>
      </c>
      <c r="E94" s="235">
        <f t="shared" si="51"/>
        <v>0</v>
      </c>
      <c r="F94" s="234">
        <v>0</v>
      </c>
      <c r="G94" s="235">
        <f t="shared" si="52"/>
        <v>0</v>
      </c>
      <c r="H94" s="234">
        <v>0</v>
      </c>
      <c r="I94" s="235">
        <f t="shared" si="53"/>
        <v>0</v>
      </c>
      <c r="J94" s="234">
        <v>1</v>
      </c>
      <c r="K94" s="235">
        <f t="shared" si="54"/>
        <v>8.4047739115817788E-5</v>
      </c>
      <c r="L94" s="234">
        <v>0</v>
      </c>
      <c r="M94" s="235">
        <f t="shared" si="55"/>
        <v>0</v>
      </c>
      <c r="N94" s="234">
        <v>0</v>
      </c>
      <c r="O94" s="235">
        <f t="shared" si="56"/>
        <v>0</v>
      </c>
      <c r="P94" s="234">
        <v>0</v>
      </c>
      <c r="Q94" s="235">
        <f t="shared" si="57"/>
        <v>0</v>
      </c>
      <c r="R94" s="237">
        <v>0</v>
      </c>
      <c r="S94" s="235">
        <f t="shared" si="58"/>
        <v>0</v>
      </c>
      <c r="T94" s="236">
        <v>0</v>
      </c>
      <c r="U94" s="235">
        <f t="shared" si="59"/>
        <v>0</v>
      </c>
      <c r="V94" s="237">
        <v>0</v>
      </c>
      <c r="W94" s="235">
        <f t="shared" si="60"/>
        <v>0</v>
      </c>
      <c r="X94" s="237">
        <v>0</v>
      </c>
      <c r="Y94" s="235">
        <f t="shared" si="61"/>
        <v>0</v>
      </c>
      <c r="Z94" s="237">
        <v>0</v>
      </c>
      <c r="AA94" s="232">
        <f t="shared" si="62"/>
        <v>0</v>
      </c>
      <c r="AB94" s="237">
        <v>0</v>
      </c>
      <c r="AC94" s="232">
        <f t="shared" si="63"/>
        <v>0</v>
      </c>
      <c r="AD94" s="237">
        <v>0</v>
      </c>
      <c r="AE94" s="232">
        <f t="shared" si="64"/>
        <v>0</v>
      </c>
      <c r="AF94" s="237">
        <v>0</v>
      </c>
      <c r="AG94" s="232">
        <f t="shared" si="65"/>
        <v>0</v>
      </c>
      <c r="AH94" s="237">
        <v>0</v>
      </c>
      <c r="AI94" s="232">
        <f t="shared" si="66"/>
        <v>0</v>
      </c>
      <c r="AJ94" s="237">
        <v>0</v>
      </c>
      <c r="AK94" s="232">
        <f t="shared" si="67"/>
        <v>0</v>
      </c>
      <c r="AL94" s="239"/>
      <c r="AM94" s="232">
        <f t="shared" si="44"/>
        <v>0</v>
      </c>
      <c r="AN94" s="239"/>
      <c r="AO94" s="232">
        <f t="shared" si="45"/>
        <v>0</v>
      </c>
      <c r="AP94" s="239"/>
      <c r="AQ94" s="232">
        <f t="shared" si="46"/>
        <v>0</v>
      </c>
      <c r="AR94" s="239"/>
      <c r="AS94" s="232">
        <f t="shared" si="47"/>
        <v>0</v>
      </c>
      <c r="AT94" s="209">
        <f t="shared" si="48"/>
        <v>1</v>
      </c>
      <c r="AU94" s="210">
        <f t="shared" si="49"/>
        <v>2.1253262375774681E-6</v>
      </c>
    </row>
    <row r="95" spans="1:47" ht="15.75" customHeight="1" x14ac:dyDescent="0.25">
      <c r="A95" s="33" t="s">
        <v>708</v>
      </c>
      <c r="B95" s="205">
        <v>0</v>
      </c>
      <c r="C95" s="206">
        <f t="shared" si="50"/>
        <v>0</v>
      </c>
      <c r="D95" s="205">
        <v>0</v>
      </c>
      <c r="E95" s="206">
        <f t="shared" si="51"/>
        <v>0</v>
      </c>
      <c r="F95" s="205">
        <v>0</v>
      </c>
      <c r="G95" s="206">
        <f t="shared" si="52"/>
        <v>0</v>
      </c>
      <c r="H95" s="205">
        <v>0</v>
      </c>
      <c r="I95" s="206">
        <f t="shared" si="53"/>
        <v>0</v>
      </c>
      <c r="J95" s="205">
        <v>0</v>
      </c>
      <c r="K95" s="206">
        <f t="shared" si="54"/>
        <v>0</v>
      </c>
      <c r="L95" s="205">
        <v>0</v>
      </c>
      <c r="M95" s="206">
        <f t="shared" si="55"/>
        <v>0</v>
      </c>
      <c r="N95" s="205">
        <v>0</v>
      </c>
      <c r="O95" s="206">
        <f t="shared" si="56"/>
        <v>0</v>
      </c>
      <c r="P95" s="205">
        <v>0</v>
      </c>
      <c r="Q95" s="206">
        <f t="shared" si="57"/>
        <v>0</v>
      </c>
      <c r="R95" s="207">
        <v>0</v>
      </c>
      <c r="S95" s="206">
        <f t="shared" si="58"/>
        <v>0</v>
      </c>
      <c r="T95" s="212">
        <v>0</v>
      </c>
      <c r="U95" s="206">
        <f t="shared" si="59"/>
        <v>0</v>
      </c>
      <c r="V95" s="207">
        <v>1</v>
      </c>
      <c r="W95" s="206">
        <f t="shared" si="60"/>
        <v>3.5473572188719404E-5</v>
      </c>
      <c r="X95" s="207">
        <v>0</v>
      </c>
      <c r="Y95" s="206">
        <f t="shared" si="61"/>
        <v>0</v>
      </c>
      <c r="Z95" s="207">
        <v>1</v>
      </c>
      <c r="AA95" s="208">
        <f t="shared" si="62"/>
        <v>4.0718270287878171E-5</v>
      </c>
      <c r="AB95" s="207">
        <v>0</v>
      </c>
      <c r="AC95" s="208">
        <f t="shared" si="63"/>
        <v>0</v>
      </c>
      <c r="AD95" s="207">
        <v>0</v>
      </c>
      <c r="AE95" s="208">
        <f t="shared" si="64"/>
        <v>0</v>
      </c>
      <c r="AF95" s="207">
        <v>0</v>
      </c>
      <c r="AG95" s="208">
        <f t="shared" si="65"/>
        <v>0</v>
      </c>
      <c r="AH95" s="207">
        <v>0</v>
      </c>
      <c r="AI95" s="208">
        <f t="shared" si="66"/>
        <v>0</v>
      </c>
      <c r="AJ95" s="207">
        <v>0</v>
      </c>
      <c r="AK95" s="208">
        <f t="shared" si="67"/>
        <v>0</v>
      </c>
      <c r="AL95" s="239"/>
      <c r="AM95" s="232">
        <f t="shared" si="44"/>
        <v>0</v>
      </c>
      <c r="AN95" s="239"/>
      <c r="AO95" s="232">
        <f t="shared" si="45"/>
        <v>0</v>
      </c>
      <c r="AP95" s="239"/>
      <c r="AQ95" s="232">
        <f t="shared" si="46"/>
        <v>0</v>
      </c>
      <c r="AR95" s="239"/>
      <c r="AS95" s="232">
        <f t="shared" si="47"/>
        <v>0</v>
      </c>
      <c r="AT95" s="209">
        <f t="shared" si="48"/>
        <v>2</v>
      </c>
      <c r="AU95" s="210">
        <f t="shared" si="49"/>
        <v>4.2506524751549362E-6</v>
      </c>
    </row>
    <row r="96" spans="1:47" ht="15.75" customHeight="1" x14ac:dyDescent="0.25">
      <c r="A96" s="233" t="s">
        <v>1388</v>
      </c>
      <c r="B96" s="234">
        <v>0</v>
      </c>
      <c r="C96" s="235">
        <f t="shared" si="50"/>
        <v>0</v>
      </c>
      <c r="D96" s="234">
        <v>0</v>
      </c>
      <c r="E96" s="235">
        <f t="shared" si="51"/>
        <v>0</v>
      </c>
      <c r="F96" s="234">
        <v>0</v>
      </c>
      <c r="G96" s="235">
        <f t="shared" si="52"/>
        <v>0</v>
      </c>
      <c r="H96" s="234">
        <v>0</v>
      </c>
      <c r="I96" s="235">
        <f t="shared" si="53"/>
        <v>0</v>
      </c>
      <c r="J96" s="234">
        <v>0</v>
      </c>
      <c r="K96" s="235">
        <f t="shared" si="54"/>
        <v>0</v>
      </c>
      <c r="L96" s="234">
        <v>0</v>
      </c>
      <c r="M96" s="235">
        <f t="shared" si="55"/>
        <v>0</v>
      </c>
      <c r="N96" s="234">
        <v>0</v>
      </c>
      <c r="O96" s="235">
        <f t="shared" si="56"/>
        <v>0</v>
      </c>
      <c r="P96" s="234">
        <v>0</v>
      </c>
      <c r="Q96" s="235">
        <f t="shared" si="57"/>
        <v>0</v>
      </c>
      <c r="R96" s="237">
        <v>0</v>
      </c>
      <c r="S96" s="235">
        <f t="shared" si="58"/>
        <v>0</v>
      </c>
      <c r="T96" s="234">
        <v>81</v>
      </c>
      <c r="U96" s="235">
        <f t="shared" si="59"/>
        <v>2.8040294942361615E-3</v>
      </c>
      <c r="V96" s="237">
        <v>12</v>
      </c>
      <c r="W96" s="235">
        <f t="shared" si="60"/>
        <v>4.2568286626463287E-4</v>
      </c>
      <c r="X96" s="237">
        <v>12</v>
      </c>
      <c r="Y96" s="235">
        <f t="shared" si="61"/>
        <v>3.9099410250562056E-4</v>
      </c>
      <c r="Z96" s="237">
        <v>0</v>
      </c>
      <c r="AA96" s="232">
        <f t="shared" si="62"/>
        <v>0</v>
      </c>
      <c r="AB96" s="237">
        <v>0</v>
      </c>
      <c r="AC96" s="232">
        <f t="shared" si="63"/>
        <v>0</v>
      </c>
      <c r="AD96" s="237">
        <v>0</v>
      </c>
      <c r="AE96" s="232">
        <f t="shared" si="64"/>
        <v>0</v>
      </c>
      <c r="AF96" s="237">
        <v>0</v>
      </c>
      <c r="AG96" s="232">
        <f t="shared" si="65"/>
        <v>0</v>
      </c>
      <c r="AH96" s="237">
        <v>0</v>
      </c>
      <c r="AI96" s="232">
        <f t="shared" si="66"/>
        <v>0</v>
      </c>
      <c r="AJ96" s="237">
        <v>0</v>
      </c>
      <c r="AK96" s="232">
        <f t="shared" si="67"/>
        <v>0</v>
      </c>
      <c r="AL96" s="239"/>
      <c r="AM96" s="232">
        <f t="shared" si="44"/>
        <v>0</v>
      </c>
      <c r="AN96" s="239"/>
      <c r="AO96" s="232">
        <f t="shared" si="45"/>
        <v>0</v>
      </c>
      <c r="AP96" s="239"/>
      <c r="AQ96" s="232">
        <f t="shared" si="46"/>
        <v>0</v>
      </c>
      <c r="AR96" s="239"/>
      <c r="AS96" s="232">
        <f t="shared" si="47"/>
        <v>0</v>
      </c>
      <c r="AT96" s="209">
        <f t="shared" si="48"/>
        <v>105</v>
      </c>
      <c r="AU96" s="210">
        <f t="shared" si="49"/>
        <v>2.2315925494563417E-4</v>
      </c>
    </row>
    <row r="97" spans="1:47" ht="15.75" customHeight="1" x14ac:dyDescent="0.25">
      <c r="A97" s="233" t="s">
        <v>1389</v>
      </c>
      <c r="B97" s="234">
        <v>0</v>
      </c>
      <c r="C97" s="235">
        <f t="shared" si="50"/>
        <v>0</v>
      </c>
      <c r="D97" s="234">
        <v>0</v>
      </c>
      <c r="E97" s="235">
        <f t="shared" si="51"/>
        <v>0</v>
      </c>
      <c r="F97" s="234">
        <v>0</v>
      </c>
      <c r="G97" s="235">
        <f t="shared" si="52"/>
        <v>0</v>
      </c>
      <c r="H97" s="234">
        <v>1</v>
      </c>
      <c r="I97" s="235">
        <f t="shared" si="53"/>
        <v>1.1880717595342758E-4</v>
      </c>
      <c r="J97" s="234">
        <v>0</v>
      </c>
      <c r="K97" s="235">
        <f t="shared" si="54"/>
        <v>0</v>
      </c>
      <c r="L97" s="234">
        <v>20</v>
      </c>
      <c r="M97" s="235">
        <f t="shared" si="55"/>
        <v>9.8687456824237633E-4</v>
      </c>
      <c r="N97" s="234">
        <v>0</v>
      </c>
      <c r="O97" s="235">
        <f t="shared" si="56"/>
        <v>0</v>
      </c>
      <c r="P97" s="234">
        <v>0</v>
      </c>
      <c r="Q97" s="235">
        <f t="shared" si="57"/>
        <v>0</v>
      </c>
      <c r="R97" s="234">
        <v>9</v>
      </c>
      <c r="S97" s="235">
        <f t="shared" si="58"/>
        <v>3.0620577027762655E-4</v>
      </c>
      <c r="T97" s="236">
        <v>0</v>
      </c>
      <c r="U97" s="235">
        <f t="shared" si="59"/>
        <v>0</v>
      </c>
      <c r="V97" s="237">
        <v>0</v>
      </c>
      <c r="W97" s="235">
        <f t="shared" si="60"/>
        <v>0</v>
      </c>
      <c r="X97" s="237">
        <v>0</v>
      </c>
      <c r="Y97" s="235">
        <f t="shared" si="61"/>
        <v>0</v>
      </c>
      <c r="Z97" s="237">
        <v>0</v>
      </c>
      <c r="AA97" s="232">
        <f t="shared" si="62"/>
        <v>0</v>
      </c>
      <c r="AB97" s="237">
        <v>0</v>
      </c>
      <c r="AC97" s="232">
        <f t="shared" si="63"/>
        <v>0</v>
      </c>
      <c r="AD97" s="237">
        <v>0</v>
      </c>
      <c r="AE97" s="232">
        <f t="shared" si="64"/>
        <v>0</v>
      </c>
      <c r="AF97" s="237">
        <v>0</v>
      </c>
      <c r="AG97" s="232">
        <f t="shared" si="65"/>
        <v>0</v>
      </c>
      <c r="AH97" s="237">
        <v>0</v>
      </c>
      <c r="AI97" s="232">
        <f t="shared" si="66"/>
        <v>0</v>
      </c>
      <c r="AJ97" s="237">
        <v>0</v>
      </c>
      <c r="AK97" s="232">
        <f t="shared" si="67"/>
        <v>0</v>
      </c>
      <c r="AL97" s="239"/>
      <c r="AM97" s="232">
        <f t="shared" si="44"/>
        <v>0</v>
      </c>
      <c r="AN97" s="239"/>
      <c r="AO97" s="232">
        <f t="shared" si="45"/>
        <v>0</v>
      </c>
      <c r="AP97" s="239"/>
      <c r="AQ97" s="232">
        <f t="shared" si="46"/>
        <v>0</v>
      </c>
      <c r="AR97" s="239"/>
      <c r="AS97" s="232">
        <f t="shared" si="47"/>
        <v>0</v>
      </c>
      <c r="AT97" s="209">
        <f t="shared" si="48"/>
        <v>30</v>
      </c>
      <c r="AU97" s="210">
        <f t="shared" si="49"/>
        <v>6.3759787127324038E-5</v>
      </c>
    </row>
    <row r="98" spans="1:47" ht="15.75" customHeight="1" x14ac:dyDescent="0.25">
      <c r="A98" s="233" t="s">
        <v>1390</v>
      </c>
      <c r="B98" s="234">
        <v>0</v>
      </c>
      <c r="C98" s="235">
        <f t="shared" si="50"/>
        <v>0</v>
      </c>
      <c r="D98" s="234">
        <v>0</v>
      </c>
      <c r="E98" s="235">
        <f t="shared" si="51"/>
        <v>0</v>
      </c>
      <c r="F98" s="234">
        <v>0</v>
      </c>
      <c r="G98" s="235">
        <f t="shared" si="52"/>
        <v>0</v>
      </c>
      <c r="H98" s="234">
        <v>0</v>
      </c>
      <c r="I98" s="235">
        <f t="shared" si="53"/>
        <v>0</v>
      </c>
      <c r="J98" s="234">
        <v>0</v>
      </c>
      <c r="K98" s="235">
        <f t="shared" si="54"/>
        <v>0</v>
      </c>
      <c r="L98" s="234">
        <v>3</v>
      </c>
      <c r="M98" s="235">
        <f t="shared" si="55"/>
        <v>1.4803118523635647E-4</v>
      </c>
      <c r="N98" s="234">
        <v>4</v>
      </c>
      <c r="O98" s="235">
        <f t="shared" si="56"/>
        <v>3.2894736842105262E-4</v>
      </c>
      <c r="P98" s="234">
        <v>0</v>
      </c>
      <c r="Q98" s="235">
        <f t="shared" si="57"/>
        <v>0</v>
      </c>
      <c r="R98" s="237">
        <v>0</v>
      </c>
      <c r="S98" s="235">
        <f t="shared" si="58"/>
        <v>0</v>
      </c>
      <c r="T98" s="236">
        <v>0</v>
      </c>
      <c r="U98" s="235">
        <f t="shared" si="59"/>
        <v>0</v>
      </c>
      <c r="V98" s="237">
        <v>0</v>
      </c>
      <c r="W98" s="235">
        <f t="shared" si="60"/>
        <v>0</v>
      </c>
      <c r="X98" s="237">
        <v>0</v>
      </c>
      <c r="Y98" s="235">
        <f t="shared" si="61"/>
        <v>0</v>
      </c>
      <c r="Z98" s="237">
        <v>0</v>
      </c>
      <c r="AA98" s="232">
        <f t="shared" si="62"/>
        <v>0</v>
      </c>
      <c r="AB98" s="237">
        <v>0</v>
      </c>
      <c r="AC98" s="232">
        <f t="shared" si="63"/>
        <v>0</v>
      </c>
      <c r="AD98" s="237">
        <v>0</v>
      </c>
      <c r="AE98" s="232">
        <f t="shared" si="64"/>
        <v>0</v>
      </c>
      <c r="AF98" s="237">
        <v>0</v>
      </c>
      <c r="AG98" s="232">
        <f t="shared" si="65"/>
        <v>0</v>
      </c>
      <c r="AH98" s="237">
        <v>0</v>
      </c>
      <c r="AI98" s="232">
        <f t="shared" si="66"/>
        <v>0</v>
      </c>
      <c r="AJ98" s="237">
        <v>0</v>
      </c>
      <c r="AK98" s="232">
        <f t="shared" si="67"/>
        <v>0</v>
      </c>
      <c r="AL98" s="239"/>
      <c r="AM98" s="232">
        <f t="shared" si="44"/>
        <v>0</v>
      </c>
      <c r="AN98" s="239"/>
      <c r="AO98" s="232">
        <f t="shared" si="45"/>
        <v>0</v>
      </c>
      <c r="AP98" s="239">
        <v>3</v>
      </c>
      <c r="AQ98" s="232">
        <f t="shared" si="46"/>
        <v>9.553531622189669E-5</v>
      </c>
      <c r="AR98" s="239"/>
      <c r="AS98" s="232">
        <f t="shared" si="47"/>
        <v>0</v>
      </c>
      <c r="AT98" s="209">
        <f t="shared" si="48"/>
        <v>10</v>
      </c>
      <c r="AU98" s="210">
        <f t="shared" si="49"/>
        <v>2.1253262375774683E-5</v>
      </c>
    </row>
    <row r="99" spans="1:47" ht="15.75" customHeight="1" x14ac:dyDescent="0.25">
      <c r="A99" s="33" t="s">
        <v>230</v>
      </c>
      <c r="B99" s="205">
        <v>0</v>
      </c>
      <c r="C99" s="206">
        <f t="shared" si="50"/>
        <v>0</v>
      </c>
      <c r="D99" s="205">
        <v>0</v>
      </c>
      <c r="E99" s="206">
        <f t="shared" si="51"/>
        <v>0</v>
      </c>
      <c r="F99" s="205">
        <v>0</v>
      </c>
      <c r="G99" s="206">
        <f t="shared" si="52"/>
        <v>0</v>
      </c>
      <c r="H99" s="205">
        <v>0</v>
      </c>
      <c r="I99" s="206">
        <f t="shared" si="53"/>
        <v>0</v>
      </c>
      <c r="J99" s="205">
        <v>0</v>
      </c>
      <c r="K99" s="206">
        <f t="shared" si="54"/>
        <v>0</v>
      </c>
      <c r="L99" s="205">
        <v>0</v>
      </c>
      <c r="M99" s="206">
        <f t="shared" si="55"/>
        <v>0</v>
      </c>
      <c r="N99" s="205">
        <v>0</v>
      </c>
      <c r="O99" s="206">
        <f t="shared" si="56"/>
        <v>0</v>
      </c>
      <c r="P99" s="205">
        <v>0</v>
      </c>
      <c r="Q99" s="206">
        <f t="shared" si="57"/>
        <v>0</v>
      </c>
      <c r="R99" s="207">
        <v>0</v>
      </c>
      <c r="S99" s="206">
        <f t="shared" si="58"/>
        <v>0</v>
      </c>
      <c r="T99" s="205">
        <v>2</v>
      </c>
      <c r="U99" s="206">
        <f t="shared" si="59"/>
        <v>6.9235296153979294E-5</v>
      </c>
      <c r="V99" s="207">
        <v>24</v>
      </c>
      <c r="W99" s="206">
        <f t="shared" si="60"/>
        <v>8.5136573252926574E-4</v>
      </c>
      <c r="X99" s="207">
        <v>134</v>
      </c>
      <c r="Y99" s="206">
        <f t="shared" si="61"/>
        <v>4.366100811312763E-3</v>
      </c>
      <c r="Z99" s="207">
        <v>39</v>
      </c>
      <c r="AA99" s="208">
        <f t="shared" si="62"/>
        <v>1.5880125412272488E-3</v>
      </c>
      <c r="AB99" s="207">
        <v>67</v>
      </c>
      <c r="AC99" s="208">
        <f t="shared" si="63"/>
        <v>3.220844149601E-3</v>
      </c>
      <c r="AD99" s="207">
        <v>341</v>
      </c>
      <c r="AE99" s="208">
        <f t="shared" si="64"/>
        <v>1.2243725539477937E-2</v>
      </c>
      <c r="AF99" s="207">
        <v>260</v>
      </c>
      <c r="AG99" s="208">
        <f t="shared" si="65"/>
        <v>7.2443577598216777E-3</v>
      </c>
      <c r="AH99" s="207">
        <v>414</v>
      </c>
      <c r="AI99" s="208">
        <f t="shared" si="66"/>
        <v>1.4558497731828253E-2</v>
      </c>
      <c r="AJ99" s="207">
        <v>215</v>
      </c>
      <c r="AK99" s="208">
        <f t="shared" si="67"/>
        <v>9.7727272727272732E-3</v>
      </c>
      <c r="AL99" s="239">
        <v>70</v>
      </c>
      <c r="AM99" s="232">
        <f t="shared" si="44"/>
        <v>2.3544448555379905E-3</v>
      </c>
      <c r="AN99" s="239"/>
      <c r="AO99" s="232">
        <f t="shared" si="45"/>
        <v>0</v>
      </c>
      <c r="AP99" s="239"/>
      <c r="AQ99" s="232">
        <f t="shared" si="46"/>
        <v>0</v>
      </c>
      <c r="AR99" s="239"/>
      <c r="AS99" s="232">
        <f t="shared" si="47"/>
        <v>0</v>
      </c>
      <c r="AT99" s="209">
        <f t="shared" si="48"/>
        <v>1152</v>
      </c>
      <c r="AU99" s="210">
        <f t="shared" si="49"/>
        <v>2.4483758256892431E-3</v>
      </c>
    </row>
    <row r="100" spans="1:47" ht="15.75" customHeight="1" x14ac:dyDescent="0.25">
      <c r="A100" s="33" t="s">
        <v>709</v>
      </c>
      <c r="B100" s="205">
        <v>0</v>
      </c>
      <c r="C100" s="206">
        <f t="shared" si="50"/>
        <v>0</v>
      </c>
      <c r="D100" s="205">
        <v>0</v>
      </c>
      <c r="E100" s="206">
        <f t="shared" si="51"/>
        <v>0</v>
      </c>
      <c r="F100" s="205">
        <v>0</v>
      </c>
      <c r="G100" s="206">
        <f t="shared" si="52"/>
        <v>0</v>
      </c>
      <c r="H100" s="205">
        <v>0</v>
      </c>
      <c r="I100" s="206">
        <f t="shared" si="53"/>
        <v>0</v>
      </c>
      <c r="J100" s="205">
        <v>0</v>
      </c>
      <c r="K100" s="206">
        <f t="shared" si="54"/>
        <v>0</v>
      </c>
      <c r="L100" s="205">
        <v>0</v>
      </c>
      <c r="M100" s="206">
        <f t="shared" si="55"/>
        <v>0</v>
      </c>
      <c r="N100" s="205">
        <v>0</v>
      </c>
      <c r="O100" s="206">
        <f t="shared" si="56"/>
        <v>0</v>
      </c>
      <c r="P100" s="205">
        <v>1</v>
      </c>
      <c r="Q100" s="206">
        <f t="shared" si="57"/>
        <v>4.9321824907521581E-5</v>
      </c>
      <c r="R100" s="205">
        <v>4</v>
      </c>
      <c r="S100" s="206">
        <f t="shared" si="58"/>
        <v>1.3609145345672293E-4</v>
      </c>
      <c r="T100" s="205">
        <v>0</v>
      </c>
      <c r="U100" s="206">
        <f t="shared" si="59"/>
        <v>0</v>
      </c>
      <c r="V100" s="207">
        <v>1</v>
      </c>
      <c r="W100" s="206">
        <f t="shared" si="60"/>
        <v>3.5473572188719404E-5</v>
      </c>
      <c r="X100" s="207">
        <v>2</v>
      </c>
      <c r="Y100" s="206">
        <f t="shared" si="61"/>
        <v>6.516568375093676E-5</v>
      </c>
      <c r="Z100" s="207">
        <v>1</v>
      </c>
      <c r="AA100" s="208">
        <f t="shared" si="62"/>
        <v>4.0718270287878171E-5</v>
      </c>
      <c r="AB100" s="207">
        <v>0</v>
      </c>
      <c r="AC100" s="208">
        <f t="shared" si="63"/>
        <v>0</v>
      </c>
      <c r="AD100" s="207">
        <v>1</v>
      </c>
      <c r="AE100" s="208">
        <f t="shared" si="64"/>
        <v>3.5905353488205093E-5</v>
      </c>
      <c r="AF100" s="207">
        <v>0</v>
      </c>
      <c r="AG100" s="208">
        <f t="shared" si="65"/>
        <v>0</v>
      </c>
      <c r="AH100" s="207">
        <v>3</v>
      </c>
      <c r="AI100" s="208">
        <f t="shared" si="66"/>
        <v>1.0549636037556704E-4</v>
      </c>
      <c r="AJ100" s="207">
        <v>0</v>
      </c>
      <c r="AK100" s="208">
        <f t="shared" si="67"/>
        <v>0</v>
      </c>
      <c r="AL100" s="239"/>
      <c r="AM100" s="232">
        <f t="shared" si="44"/>
        <v>0</v>
      </c>
      <c r="AN100" s="239"/>
      <c r="AO100" s="232">
        <f t="shared" si="45"/>
        <v>0</v>
      </c>
      <c r="AP100" s="239"/>
      <c r="AQ100" s="232">
        <f t="shared" si="46"/>
        <v>0</v>
      </c>
      <c r="AR100" s="239"/>
      <c r="AS100" s="232">
        <f t="shared" si="47"/>
        <v>0</v>
      </c>
      <c r="AT100" s="209">
        <f t="shared" si="48"/>
        <v>10</v>
      </c>
      <c r="AU100" s="210">
        <f t="shared" si="49"/>
        <v>2.1253262375774683E-5</v>
      </c>
    </row>
    <row r="101" spans="1:47" ht="15.75" customHeight="1" x14ac:dyDescent="0.25">
      <c r="A101" s="33" t="s">
        <v>1391</v>
      </c>
      <c r="B101" s="205">
        <v>0</v>
      </c>
      <c r="C101" s="206">
        <f t="shared" si="50"/>
        <v>0</v>
      </c>
      <c r="D101" s="205">
        <v>0</v>
      </c>
      <c r="E101" s="206">
        <f t="shared" si="51"/>
        <v>0</v>
      </c>
      <c r="F101" s="205">
        <v>0</v>
      </c>
      <c r="G101" s="206">
        <f t="shared" si="52"/>
        <v>0</v>
      </c>
      <c r="H101" s="205">
        <v>0</v>
      </c>
      <c r="I101" s="206">
        <f t="shared" si="53"/>
        <v>0</v>
      </c>
      <c r="J101" s="205">
        <v>0</v>
      </c>
      <c r="K101" s="206">
        <f t="shared" si="54"/>
        <v>0</v>
      </c>
      <c r="L101" s="205">
        <v>0</v>
      </c>
      <c r="M101" s="206">
        <f t="shared" si="55"/>
        <v>0</v>
      </c>
      <c r="N101" s="205">
        <v>0</v>
      </c>
      <c r="O101" s="206">
        <f t="shared" si="56"/>
        <v>0</v>
      </c>
      <c r="P101" s="205">
        <v>0</v>
      </c>
      <c r="Q101" s="206">
        <f t="shared" si="57"/>
        <v>0</v>
      </c>
      <c r="R101" s="207">
        <v>0</v>
      </c>
      <c r="S101" s="206">
        <f t="shared" si="58"/>
        <v>0</v>
      </c>
      <c r="T101" s="212">
        <v>0</v>
      </c>
      <c r="U101" s="206">
        <f t="shared" si="59"/>
        <v>0</v>
      </c>
      <c r="V101" s="207">
        <v>18</v>
      </c>
      <c r="W101" s="206">
        <f t="shared" si="60"/>
        <v>6.385242993969493E-4</v>
      </c>
      <c r="X101" s="207">
        <v>0</v>
      </c>
      <c r="Y101" s="206">
        <f t="shared" si="61"/>
        <v>0</v>
      </c>
      <c r="Z101" s="207">
        <v>0</v>
      </c>
      <c r="AA101" s="208">
        <f t="shared" si="62"/>
        <v>0</v>
      </c>
      <c r="AB101" s="207">
        <v>0</v>
      </c>
      <c r="AC101" s="208">
        <f t="shared" si="63"/>
        <v>0</v>
      </c>
      <c r="AD101" s="207">
        <v>0</v>
      </c>
      <c r="AE101" s="208">
        <f t="shared" si="64"/>
        <v>0</v>
      </c>
      <c r="AF101" s="207">
        <v>0</v>
      </c>
      <c r="AG101" s="208">
        <f t="shared" si="65"/>
        <v>0</v>
      </c>
      <c r="AH101" s="207">
        <v>0</v>
      </c>
      <c r="AI101" s="208">
        <f t="shared" si="66"/>
        <v>0</v>
      </c>
      <c r="AJ101" s="207">
        <v>0</v>
      </c>
      <c r="AK101" s="208">
        <f t="shared" si="67"/>
        <v>0</v>
      </c>
      <c r="AL101" s="239"/>
      <c r="AM101" s="232">
        <f t="shared" si="44"/>
        <v>0</v>
      </c>
      <c r="AN101" s="239"/>
      <c r="AO101" s="232">
        <f t="shared" si="45"/>
        <v>0</v>
      </c>
      <c r="AP101" s="239"/>
      <c r="AQ101" s="232">
        <f t="shared" si="46"/>
        <v>0</v>
      </c>
      <c r="AR101" s="239"/>
      <c r="AS101" s="232">
        <f t="shared" si="47"/>
        <v>0</v>
      </c>
      <c r="AT101" s="209">
        <f t="shared" si="48"/>
        <v>18</v>
      </c>
      <c r="AU101" s="210">
        <f t="shared" si="49"/>
        <v>3.8255872276394424E-5</v>
      </c>
    </row>
    <row r="102" spans="1:47" ht="15.75" customHeight="1" x14ac:dyDescent="0.25">
      <c r="A102" s="33" t="s">
        <v>1392</v>
      </c>
      <c r="B102" s="205">
        <v>0</v>
      </c>
      <c r="C102" s="206">
        <f t="shared" si="50"/>
        <v>0</v>
      </c>
      <c r="D102" s="205">
        <v>0</v>
      </c>
      <c r="E102" s="206">
        <f t="shared" si="51"/>
        <v>0</v>
      </c>
      <c r="F102" s="205">
        <v>0</v>
      </c>
      <c r="G102" s="206">
        <f t="shared" si="52"/>
        <v>0</v>
      </c>
      <c r="H102" s="205">
        <v>0</v>
      </c>
      <c r="I102" s="206">
        <f t="shared" si="53"/>
        <v>0</v>
      </c>
      <c r="J102" s="205">
        <v>0</v>
      </c>
      <c r="K102" s="206">
        <f t="shared" si="54"/>
        <v>0</v>
      </c>
      <c r="L102" s="205">
        <f>36+18</f>
        <v>54</v>
      </c>
      <c r="M102" s="206">
        <f t="shared" si="55"/>
        <v>2.6645613342544164E-3</v>
      </c>
      <c r="N102" s="205">
        <v>17</v>
      </c>
      <c r="O102" s="206">
        <f t="shared" si="56"/>
        <v>1.3980263157894737E-3</v>
      </c>
      <c r="P102" s="205">
        <v>14</v>
      </c>
      <c r="Q102" s="206">
        <f t="shared" si="57"/>
        <v>6.9050554870530212E-4</v>
      </c>
      <c r="R102" s="205">
        <v>61</v>
      </c>
      <c r="S102" s="206">
        <f t="shared" si="58"/>
        <v>2.0753946652150245E-3</v>
      </c>
      <c r="T102" s="205">
        <v>53</v>
      </c>
      <c r="U102" s="206">
        <f t="shared" si="59"/>
        <v>1.8347353480804515E-3</v>
      </c>
      <c r="V102" s="207">
        <v>46</v>
      </c>
      <c r="W102" s="206">
        <f t="shared" si="60"/>
        <v>1.6317843206810926E-3</v>
      </c>
      <c r="X102" s="207">
        <v>0</v>
      </c>
      <c r="Y102" s="206">
        <f t="shared" si="61"/>
        <v>0</v>
      </c>
      <c r="Z102" s="207">
        <v>0</v>
      </c>
      <c r="AA102" s="208">
        <f t="shared" si="62"/>
        <v>0</v>
      </c>
      <c r="AB102" s="207">
        <v>0</v>
      </c>
      <c r="AC102" s="208">
        <f t="shared" si="63"/>
        <v>0</v>
      </c>
      <c r="AD102" s="207">
        <v>0</v>
      </c>
      <c r="AE102" s="208">
        <f t="shared" si="64"/>
        <v>0</v>
      </c>
      <c r="AF102" s="207">
        <v>0</v>
      </c>
      <c r="AG102" s="208">
        <f t="shared" si="65"/>
        <v>0</v>
      </c>
      <c r="AH102" s="207">
        <v>0</v>
      </c>
      <c r="AI102" s="208">
        <f t="shared" si="66"/>
        <v>0</v>
      </c>
      <c r="AJ102" s="207">
        <v>0</v>
      </c>
      <c r="AK102" s="208">
        <f t="shared" si="67"/>
        <v>0</v>
      </c>
      <c r="AL102" s="239"/>
      <c r="AM102" s="232">
        <f t="shared" si="44"/>
        <v>0</v>
      </c>
      <c r="AN102" s="239"/>
      <c r="AO102" s="232">
        <f t="shared" si="45"/>
        <v>0</v>
      </c>
      <c r="AP102" s="239"/>
      <c r="AQ102" s="232">
        <f t="shared" si="46"/>
        <v>0</v>
      </c>
      <c r="AR102" s="239"/>
      <c r="AS102" s="232">
        <f t="shared" si="47"/>
        <v>0</v>
      </c>
      <c r="AT102" s="209">
        <f t="shared" si="48"/>
        <v>245</v>
      </c>
      <c r="AU102" s="210">
        <f t="shared" si="49"/>
        <v>5.2070492820647965E-4</v>
      </c>
    </row>
    <row r="103" spans="1:47" ht="15.75" customHeight="1" x14ac:dyDescent="0.25">
      <c r="A103" s="33" t="s">
        <v>1393</v>
      </c>
      <c r="B103" s="205">
        <v>9</v>
      </c>
      <c r="C103" s="206">
        <f t="shared" si="50"/>
        <v>2.8046120286693674E-3</v>
      </c>
      <c r="D103" s="205">
        <v>0</v>
      </c>
      <c r="E103" s="206">
        <f t="shared" si="51"/>
        <v>0</v>
      </c>
      <c r="F103" s="205">
        <v>0</v>
      </c>
      <c r="G103" s="206">
        <f t="shared" si="52"/>
        <v>0</v>
      </c>
      <c r="H103" s="205">
        <v>0</v>
      </c>
      <c r="I103" s="206">
        <f t="shared" si="53"/>
        <v>0</v>
      </c>
      <c r="J103" s="205">
        <v>0</v>
      </c>
      <c r="K103" s="206">
        <f t="shared" si="54"/>
        <v>0</v>
      </c>
      <c r="L103" s="205">
        <f>40+66+54</f>
        <v>160</v>
      </c>
      <c r="M103" s="206">
        <f t="shared" si="55"/>
        <v>7.8949965459390106E-3</v>
      </c>
      <c r="N103" s="205">
        <v>0</v>
      </c>
      <c r="O103" s="206">
        <f t="shared" si="56"/>
        <v>0</v>
      </c>
      <c r="P103" s="205">
        <v>29</v>
      </c>
      <c r="Q103" s="206">
        <f t="shared" si="57"/>
        <v>1.4303329223181258E-3</v>
      </c>
      <c r="R103" s="205">
        <v>71</v>
      </c>
      <c r="S103" s="206">
        <f t="shared" si="58"/>
        <v>2.4156232988568316E-3</v>
      </c>
      <c r="T103" s="205">
        <v>158</v>
      </c>
      <c r="U103" s="206">
        <f t="shared" si="59"/>
        <v>5.4695883961643644E-3</v>
      </c>
      <c r="V103" s="207">
        <v>148</v>
      </c>
      <c r="W103" s="206">
        <f t="shared" si="60"/>
        <v>5.2500886839304721E-3</v>
      </c>
      <c r="X103" s="207">
        <v>65</v>
      </c>
      <c r="Y103" s="206">
        <f t="shared" si="61"/>
        <v>2.1178847219054447E-3</v>
      </c>
      <c r="Z103" s="207">
        <v>12</v>
      </c>
      <c r="AA103" s="208">
        <f t="shared" si="62"/>
        <v>4.8861924345453803E-4</v>
      </c>
      <c r="AB103" s="207">
        <v>0</v>
      </c>
      <c r="AC103" s="208">
        <f t="shared" si="63"/>
        <v>0</v>
      </c>
      <c r="AD103" s="207">
        <v>0</v>
      </c>
      <c r="AE103" s="208">
        <f t="shared" si="64"/>
        <v>0</v>
      </c>
      <c r="AF103" s="207">
        <v>0</v>
      </c>
      <c r="AG103" s="208">
        <f t="shared" si="65"/>
        <v>0</v>
      </c>
      <c r="AH103" s="207">
        <v>0</v>
      </c>
      <c r="AI103" s="208">
        <f t="shared" si="66"/>
        <v>0</v>
      </c>
      <c r="AJ103" s="207">
        <v>0</v>
      </c>
      <c r="AK103" s="208">
        <f t="shared" si="67"/>
        <v>0</v>
      </c>
      <c r="AL103" s="239"/>
      <c r="AM103" s="232">
        <f t="shared" si="44"/>
        <v>0</v>
      </c>
      <c r="AN103" s="239"/>
      <c r="AO103" s="232">
        <f t="shared" si="45"/>
        <v>0</v>
      </c>
      <c r="AP103" s="239"/>
      <c r="AQ103" s="232">
        <f t="shared" si="46"/>
        <v>0</v>
      </c>
      <c r="AR103" s="239"/>
      <c r="AS103" s="232">
        <f t="shared" si="47"/>
        <v>0</v>
      </c>
      <c r="AT103" s="209">
        <f t="shared" si="48"/>
        <v>652</v>
      </c>
      <c r="AU103" s="210">
        <f t="shared" si="49"/>
        <v>1.3857127069005091E-3</v>
      </c>
    </row>
    <row r="104" spans="1:47" ht="15.75" customHeight="1" x14ac:dyDescent="0.25">
      <c r="A104" s="33" t="s">
        <v>1394</v>
      </c>
      <c r="B104" s="205">
        <v>0</v>
      </c>
      <c r="C104" s="206">
        <f t="shared" si="50"/>
        <v>0</v>
      </c>
      <c r="D104" s="205">
        <v>0</v>
      </c>
      <c r="E104" s="206">
        <f t="shared" si="51"/>
        <v>0</v>
      </c>
      <c r="F104" s="205">
        <v>8</v>
      </c>
      <c r="G104" s="206">
        <f t="shared" si="52"/>
        <v>1.1922503725782414E-3</v>
      </c>
      <c r="H104" s="205">
        <v>15</v>
      </c>
      <c r="I104" s="206">
        <f t="shared" si="53"/>
        <v>1.7821076393014139E-3</v>
      </c>
      <c r="J104" s="205">
        <v>0</v>
      </c>
      <c r="K104" s="206">
        <f t="shared" si="54"/>
        <v>0</v>
      </c>
      <c r="L104" s="205">
        <v>2</v>
      </c>
      <c r="M104" s="206">
        <f t="shared" si="55"/>
        <v>9.8687456824237644E-5</v>
      </c>
      <c r="N104" s="205">
        <v>30</v>
      </c>
      <c r="O104" s="206">
        <f t="shared" si="56"/>
        <v>2.4671052631578946E-3</v>
      </c>
      <c r="P104" s="205">
        <v>75</v>
      </c>
      <c r="Q104" s="206">
        <f t="shared" si="57"/>
        <v>3.6991368680641184E-3</v>
      </c>
      <c r="R104" s="207">
        <v>0</v>
      </c>
      <c r="S104" s="206">
        <f t="shared" si="58"/>
        <v>0</v>
      </c>
      <c r="T104" s="212">
        <v>0</v>
      </c>
      <c r="U104" s="206">
        <f t="shared" si="59"/>
        <v>0</v>
      </c>
      <c r="V104" s="207">
        <v>0</v>
      </c>
      <c r="W104" s="206">
        <f t="shared" si="60"/>
        <v>0</v>
      </c>
      <c r="X104" s="207">
        <v>0</v>
      </c>
      <c r="Y104" s="206">
        <f t="shared" si="61"/>
        <v>0</v>
      </c>
      <c r="Z104" s="207">
        <v>0</v>
      </c>
      <c r="AA104" s="208">
        <f t="shared" si="62"/>
        <v>0</v>
      </c>
      <c r="AB104" s="207">
        <v>0</v>
      </c>
      <c r="AC104" s="208">
        <f t="shared" si="63"/>
        <v>0</v>
      </c>
      <c r="AD104" s="207">
        <v>0</v>
      </c>
      <c r="AE104" s="208">
        <f t="shared" si="64"/>
        <v>0</v>
      </c>
      <c r="AF104" s="207">
        <v>0</v>
      </c>
      <c r="AG104" s="208">
        <f t="shared" si="65"/>
        <v>0</v>
      </c>
      <c r="AH104" s="207">
        <v>0</v>
      </c>
      <c r="AI104" s="208">
        <f t="shared" si="66"/>
        <v>0</v>
      </c>
      <c r="AJ104" s="207">
        <v>0</v>
      </c>
      <c r="AK104" s="208">
        <f t="shared" si="67"/>
        <v>0</v>
      </c>
      <c r="AL104" s="239"/>
      <c r="AM104" s="232">
        <f t="shared" si="44"/>
        <v>0</v>
      </c>
      <c r="AN104" s="239"/>
      <c r="AO104" s="232">
        <f t="shared" si="45"/>
        <v>0</v>
      </c>
      <c r="AP104" s="239"/>
      <c r="AQ104" s="232">
        <f t="shared" si="46"/>
        <v>0</v>
      </c>
      <c r="AR104" s="239"/>
      <c r="AS104" s="232">
        <f t="shared" si="47"/>
        <v>0</v>
      </c>
      <c r="AT104" s="209">
        <f t="shared" si="48"/>
        <v>130</v>
      </c>
      <c r="AU104" s="210">
        <f t="shared" si="49"/>
        <v>2.7629241088507084E-4</v>
      </c>
    </row>
    <row r="105" spans="1:47" ht="15.75" customHeight="1" x14ac:dyDescent="0.25">
      <c r="A105" s="233" t="s">
        <v>710</v>
      </c>
      <c r="B105" s="234">
        <v>4</v>
      </c>
      <c r="C105" s="235">
        <f t="shared" si="50"/>
        <v>1.2464942349641633E-3</v>
      </c>
      <c r="D105" s="234">
        <v>4</v>
      </c>
      <c r="E105" s="235">
        <f t="shared" si="51"/>
        <v>6.993006993006993E-4</v>
      </c>
      <c r="F105" s="234">
        <v>0</v>
      </c>
      <c r="G105" s="235">
        <f t="shared" si="52"/>
        <v>0</v>
      </c>
      <c r="H105" s="234">
        <v>1</v>
      </c>
      <c r="I105" s="235">
        <f t="shared" si="53"/>
        <v>1.1880717595342758E-4</v>
      </c>
      <c r="J105" s="234">
        <v>12</v>
      </c>
      <c r="K105" s="235">
        <f t="shared" si="54"/>
        <v>1.0085728693898135E-3</v>
      </c>
      <c r="L105" s="234">
        <v>18</v>
      </c>
      <c r="M105" s="235">
        <f t="shared" si="55"/>
        <v>8.8818711141813874E-4</v>
      </c>
      <c r="N105" s="234">
        <v>2</v>
      </c>
      <c r="O105" s="235">
        <f t="shared" si="56"/>
        <v>1.6447368421052631E-4</v>
      </c>
      <c r="P105" s="234">
        <v>2</v>
      </c>
      <c r="Q105" s="235">
        <f t="shared" si="57"/>
        <v>9.8643649815043162E-5</v>
      </c>
      <c r="R105" s="234">
        <v>10</v>
      </c>
      <c r="S105" s="235">
        <f t="shared" si="58"/>
        <v>3.402286336418073E-4</v>
      </c>
      <c r="T105" s="234">
        <v>4</v>
      </c>
      <c r="U105" s="235">
        <f t="shared" si="59"/>
        <v>1.3847059230795859E-4</v>
      </c>
      <c r="V105" s="237">
        <v>4</v>
      </c>
      <c r="W105" s="235">
        <f t="shared" si="60"/>
        <v>1.4189428875487761E-4</v>
      </c>
      <c r="X105" s="237">
        <v>3</v>
      </c>
      <c r="Y105" s="235">
        <f t="shared" si="61"/>
        <v>9.774852562640514E-5</v>
      </c>
      <c r="Z105" s="237">
        <v>0</v>
      </c>
      <c r="AA105" s="232">
        <f t="shared" si="62"/>
        <v>0</v>
      </c>
      <c r="AB105" s="237">
        <v>2</v>
      </c>
      <c r="AC105" s="232">
        <f t="shared" si="63"/>
        <v>9.6144601480626868E-5</v>
      </c>
      <c r="AD105" s="237">
        <v>0</v>
      </c>
      <c r="AE105" s="232">
        <f t="shared" si="64"/>
        <v>0</v>
      </c>
      <c r="AF105" s="237">
        <v>0</v>
      </c>
      <c r="AG105" s="232">
        <f t="shared" si="65"/>
        <v>0</v>
      </c>
      <c r="AH105" s="237">
        <v>0</v>
      </c>
      <c r="AI105" s="232">
        <f t="shared" si="66"/>
        <v>0</v>
      </c>
      <c r="AJ105" s="237">
        <v>0</v>
      </c>
      <c r="AK105" s="232">
        <f t="shared" si="67"/>
        <v>0</v>
      </c>
      <c r="AL105" s="239"/>
      <c r="AM105" s="232">
        <f t="shared" si="44"/>
        <v>0</v>
      </c>
      <c r="AN105" s="239"/>
      <c r="AO105" s="232">
        <f t="shared" si="45"/>
        <v>0</v>
      </c>
      <c r="AP105" s="239"/>
      <c r="AQ105" s="232">
        <f t="shared" si="46"/>
        <v>0</v>
      </c>
      <c r="AR105" s="239"/>
      <c r="AS105" s="232">
        <f t="shared" si="47"/>
        <v>0</v>
      </c>
      <c r="AT105" s="209">
        <f t="shared" si="48"/>
        <v>66</v>
      </c>
      <c r="AU105" s="210">
        <f t="shared" si="49"/>
        <v>1.4027153168011289E-4</v>
      </c>
    </row>
    <row r="106" spans="1:47" ht="15.75" customHeight="1" x14ac:dyDescent="0.25">
      <c r="A106" s="233" t="s">
        <v>1396</v>
      </c>
      <c r="B106" s="234">
        <v>0</v>
      </c>
      <c r="C106" s="235">
        <f t="shared" si="50"/>
        <v>0</v>
      </c>
      <c r="D106" s="234">
        <v>0</v>
      </c>
      <c r="E106" s="235">
        <f t="shared" si="51"/>
        <v>0</v>
      </c>
      <c r="F106" s="234">
        <v>0</v>
      </c>
      <c r="G106" s="235">
        <f t="shared" si="52"/>
        <v>0</v>
      </c>
      <c r="H106" s="234">
        <v>0</v>
      </c>
      <c r="I106" s="235">
        <f t="shared" si="53"/>
        <v>0</v>
      </c>
      <c r="J106" s="234">
        <v>0</v>
      </c>
      <c r="K106" s="235">
        <f t="shared" si="54"/>
        <v>0</v>
      </c>
      <c r="L106" s="234">
        <f>21+15</f>
        <v>36</v>
      </c>
      <c r="M106" s="235">
        <f t="shared" si="55"/>
        <v>1.7763742228362775E-3</v>
      </c>
      <c r="N106" s="234">
        <v>27</v>
      </c>
      <c r="O106" s="235">
        <f t="shared" si="56"/>
        <v>2.2203947368421052E-3</v>
      </c>
      <c r="P106" s="234">
        <v>0</v>
      </c>
      <c r="Q106" s="235">
        <f t="shared" si="57"/>
        <v>0</v>
      </c>
      <c r="R106" s="237">
        <v>0</v>
      </c>
      <c r="S106" s="235">
        <f t="shared" si="58"/>
        <v>0</v>
      </c>
      <c r="T106" s="236">
        <v>0</v>
      </c>
      <c r="U106" s="235">
        <f t="shared" si="59"/>
        <v>0</v>
      </c>
      <c r="V106" s="237">
        <v>0</v>
      </c>
      <c r="W106" s="235">
        <f t="shared" si="60"/>
        <v>0</v>
      </c>
      <c r="X106" s="237">
        <v>0</v>
      </c>
      <c r="Y106" s="235">
        <f t="shared" si="61"/>
        <v>0</v>
      </c>
      <c r="Z106" s="237">
        <v>0</v>
      </c>
      <c r="AA106" s="232">
        <f t="shared" si="62"/>
        <v>0</v>
      </c>
      <c r="AB106" s="237">
        <v>0</v>
      </c>
      <c r="AC106" s="232">
        <f t="shared" si="63"/>
        <v>0</v>
      </c>
      <c r="AD106" s="237">
        <v>0</v>
      </c>
      <c r="AE106" s="232">
        <f t="shared" si="64"/>
        <v>0</v>
      </c>
      <c r="AF106" s="237">
        <v>0</v>
      </c>
      <c r="AG106" s="232">
        <f t="shared" si="65"/>
        <v>0</v>
      </c>
      <c r="AH106" s="237">
        <v>0</v>
      </c>
      <c r="AI106" s="232">
        <f t="shared" si="66"/>
        <v>0</v>
      </c>
      <c r="AJ106" s="237">
        <v>0</v>
      </c>
      <c r="AK106" s="232">
        <f t="shared" si="67"/>
        <v>0</v>
      </c>
      <c r="AL106" s="239"/>
      <c r="AM106" s="232">
        <f t="shared" si="44"/>
        <v>0</v>
      </c>
      <c r="AN106" s="239"/>
      <c r="AO106" s="232">
        <f t="shared" si="45"/>
        <v>0</v>
      </c>
      <c r="AP106" s="239"/>
      <c r="AQ106" s="232">
        <f t="shared" si="46"/>
        <v>0</v>
      </c>
      <c r="AR106" s="239"/>
      <c r="AS106" s="232">
        <f t="shared" si="47"/>
        <v>0</v>
      </c>
      <c r="AT106" s="209">
        <f t="shared" si="48"/>
        <v>63</v>
      </c>
      <c r="AU106" s="210">
        <f t="shared" si="49"/>
        <v>1.3389555296738049E-4</v>
      </c>
    </row>
    <row r="107" spans="1:47" ht="15.75" customHeight="1" x14ac:dyDescent="0.25">
      <c r="A107" s="33" t="s">
        <v>711</v>
      </c>
      <c r="B107" s="205">
        <v>0</v>
      </c>
      <c r="C107" s="206">
        <f t="shared" si="50"/>
        <v>0</v>
      </c>
      <c r="D107" s="205">
        <v>20</v>
      </c>
      <c r="E107" s="206">
        <f t="shared" si="51"/>
        <v>3.4965034965034965E-3</v>
      </c>
      <c r="F107" s="205">
        <v>26</v>
      </c>
      <c r="G107" s="206">
        <f t="shared" si="52"/>
        <v>3.8748137108792846E-3</v>
      </c>
      <c r="H107" s="205">
        <v>47</v>
      </c>
      <c r="I107" s="206">
        <f t="shared" si="53"/>
        <v>5.5839372698110968E-3</v>
      </c>
      <c r="J107" s="205">
        <v>101</v>
      </c>
      <c r="K107" s="206">
        <f t="shared" si="54"/>
        <v>8.4888216506975971E-3</v>
      </c>
      <c r="L107" s="205">
        <f>34+14+25+15+12+25+45</f>
        <v>170</v>
      </c>
      <c r="M107" s="206">
        <f t="shared" si="55"/>
        <v>8.3884338300602001E-3</v>
      </c>
      <c r="N107" s="205">
        <f>48+15+4+3</f>
        <v>70</v>
      </c>
      <c r="O107" s="206">
        <f t="shared" si="56"/>
        <v>5.7565789473684207E-3</v>
      </c>
      <c r="P107" s="205">
        <v>66</v>
      </c>
      <c r="Q107" s="206">
        <f t="shared" si="57"/>
        <v>3.2552404438964243E-3</v>
      </c>
      <c r="R107" s="205">
        <v>78</v>
      </c>
      <c r="S107" s="206">
        <f t="shared" si="58"/>
        <v>2.6537833424060968E-3</v>
      </c>
      <c r="T107" s="205">
        <v>58</v>
      </c>
      <c r="U107" s="206">
        <f t="shared" si="59"/>
        <v>2.0078235884653998E-3</v>
      </c>
      <c r="V107" s="207">
        <v>105</v>
      </c>
      <c r="W107" s="206">
        <f t="shared" si="60"/>
        <v>3.7247250798155373E-3</v>
      </c>
      <c r="X107" s="207">
        <v>37</v>
      </c>
      <c r="Y107" s="206">
        <f t="shared" si="61"/>
        <v>1.2055651493923299E-3</v>
      </c>
      <c r="Z107" s="207">
        <v>28</v>
      </c>
      <c r="AA107" s="208">
        <f t="shared" si="62"/>
        <v>1.1401115680605889E-3</v>
      </c>
      <c r="AB107" s="207">
        <v>0</v>
      </c>
      <c r="AC107" s="208">
        <f t="shared" si="63"/>
        <v>0</v>
      </c>
      <c r="AD107" s="207">
        <v>0</v>
      </c>
      <c r="AE107" s="208">
        <f t="shared" si="64"/>
        <v>0</v>
      </c>
      <c r="AF107" s="207">
        <v>0</v>
      </c>
      <c r="AG107" s="208">
        <f t="shared" si="65"/>
        <v>0</v>
      </c>
      <c r="AH107" s="207">
        <v>0</v>
      </c>
      <c r="AI107" s="208">
        <f t="shared" si="66"/>
        <v>0</v>
      </c>
      <c r="AJ107" s="207">
        <v>0</v>
      </c>
      <c r="AK107" s="208">
        <f t="shared" si="67"/>
        <v>0</v>
      </c>
      <c r="AL107" s="239"/>
      <c r="AM107" s="232">
        <f t="shared" si="44"/>
        <v>0</v>
      </c>
      <c r="AN107" s="239"/>
      <c r="AO107" s="232">
        <f t="shared" si="45"/>
        <v>0</v>
      </c>
      <c r="AP107" s="239"/>
      <c r="AQ107" s="232">
        <f t="shared" si="46"/>
        <v>0</v>
      </c>
      <c r="AR107" s="239"/>
      <c r="AS107" s="232">
        <f t="shared" si="47"/>
        <v>0</v>
      </c>
      <c r="AT107" s="209">
        <f t="shared" si="48"/>
        <v>806</v>
      </c>
      <c r="AU107" s="210">
        <f t="shared" si="49"/>
        <v>1.7130129474874393E-3</v>
      </c>
    </row>
    <row r="108" spans="1:47" ht="15.75" customHeight="1" x14ac:dyDescent="0.25">
      <c r="A108" s="233" t="s">
        <v>1397</v>
      </c>
      <c r="B108" s="234">
        <v>0</v>
      </c>
      <c r="C108" s="235">
        <f t="shared" si="50"/>
        <v>0</v>
      </c>
      <c r="D108" s="234">
        <v>0</v>
      </c>
      <c r="E108" s="235">
        <f t="shared" si="51"/>
        <v>0</v>
      </c>
      <c r="F108" s="234">
        <v>0</v>
      </c>
      <c r="G108" s="235">
        <f t="shared" si="52"/>
        <v>0</v>
      </c>
      <c r="H108" s="234">
        <v>0</v>
      </c>
      <c r="I108" s="235">
        <f t="shared" si="53"/>
        <v>0</v>
      </c>
      <c r="J108" s="234">
        <v>0</v>
      </c>
      <c r="K108" s="235">
        <f t="shared" si="54"/>
        <v>0</v>
      </c>
      <c r="L108" s="234">
        <v>0</v>
      </c>
      <c r="M108" s="235">
        <f t="shared" si="55"/>
        <v>0</v>
      </c>
      <c r="N108" s="234">
        <v>0</v>
      </c>
      <c r="O108" s="235">
        <f t="shared" si="56"/>
        <v>0</v>
      </c>
      <c r="P108" s="234">
        <v>5</v>
      </c>
      <c r="Q108" s="235">
        <f t="shared" si="57"/>
        <v>2.4660912453760788E-4</v>
      </c>
      <c r="R108" s="234">
        <v>22</v>
      </c>
      <c r="S108" s="235">
        <f t="shared" si="58"/>
        <v>7.4850299401197609E-4</v>
      </c>
      <c r="T108" s="234">
        <v>12</v>
      </c>
      <c r="U108" s="235">
        <f t="shared" si="59"/>
        <v>4.1541177692387579E-4</v>
      </c>
      <c r="V108" s="237">
        <v>0</v>
      </c>
      <c r="W108" s="235">
        <f t="shared" si="60"/>
        <v>0</v>
      </c>
      <c r="X108" s="237">
        <v>0</v>
      </c>
      <c r="Y108" s="235">
        <f t="shared" si="61"/>
        <v>0</v>
      </c>
      <c r="Z108" s="237">
        <v>0</v>
      </c>
      <c r="AA108" s="232">
        <f t="shared" si="62"/>
        <v>0</v>
      </c>
      <c r="AB108" s="237">
        <v>0</v>
      </c>
      <c r="AC108" s="232">
        <f t="shared" si="63"/>
        <v>0</v>
      </c>
      <c r="AD108" s="237">
        <v>0</v>
      </c>
      <c r="AE108" s="232">
        <f t="shared" si="64"/>
        <v>0</v>
      </c>
      <c r="AF108" s="237">
        <v>0</v>
      </c>
      <c r="AG108" s="232">
        <f t="shared" si="65"/>
        <v>0</v>
      </c>
      <c r="AH108" s="237">
        <v>0</v>
      </c>
      <c r="AI108" s="232">
        <f t="shared" si="66"/>
        <v>0</v>
      </c>
      <c r="AJ108" s="237">
        <v>0</v>
      </c>
      <c r="AK108" s="232">
        <f t="shared" si="67"/>
        <v>0</v>
      </c>
      <c r="AL108" s="239"/>
      <c r="AM108" s="232">
        <f t="shared" si="44"/>
        <v>0</v>
      </c>
      <c r="AN108" s="239"/>
      <c r="AO108" s="232">
        <f t="shared" si="45"/>
        <v>0</v>
      </c>
      <c r="AP108" s="239"/>
      <c r="AQ108" s="232">
        <f t="shared" si="46"/>
        <v>0</v>
      </c>
      <c r="AR108" s="239"/>
      <c r="AS108" s="232">
        <f t="shared" si="47"/>
        <v>0</v>
      </c>
      <c r="AT108" s="209">
        <f t="shared" si="48"/>
        <v>39</v>
      </c>
      <c r="AU108" s="210">
        <f t="shared" si="49"/>
        <v>8.2887723265521253E-5</v>
      </c>
    </row>
    <row r="109" spans="1:47" ht="15.75" customHeight="1" x14ac:dyDescent="0.25">
      <c r="A109" s="33" t="s">
        <v>1398</v>
      </c>
      <c r="B109" s="205">
        <v>0</v>
      </c>
      <c r="C109" s="206">
        <f t="shared" si="50"/>
        <v>0</v>
      </c>
      <c r="D109" s="205">
        <v>0</v>
      </c>
      <c r="E109" s="206">
        <f t="shared" si="51"/>
        <v>0</v>
      </c>
      <c r="F109" s="205">
        <v>0</v>
      </c>
      <c r="G109" s="206">
        <f t="shared" si="52"/>
        <v>0</v>
      </c>
      <c r="H109" s="205">
        <v>0</v>
      </c>
      <c r="I109" s="206">
        <f t="shared" si="53"/>
        <v>0</v>
      </c>
      <c r="J109" s="205">
        <v>0</v>
      </c>
      <c r="K109" s="206">
        <f t="shared" si="54"/>
        <v>0</v>
      </c>
      <c r="L109" s="205">
        <v>5</v>
      </c>
      <c r="M109" s="206">
        <f t="shared" si="55"/>
        <v>2.4671864206059408E-4</v>
      </c>
      <c r="N109" s="205">
        <v>3</v>
      </c>
      <c r="O109" s="206">
        <f t="shared" si="56"/>
        <v>2.4671052631578948E-4</v>
      </c>
      <c r="P109" s="205">
        <v>76</v>
      </c>
      <c r="Q109" s="206">
        <f t="shared" si="57"/>
        <v>3.7484586929716398E-3</v>
      </c>
      <c r="R109" s="205">
        <v>63</v>
      </c>
      <c r="S109" s="206">
        <f t="shared" si="58"/>
        <v>2.1434403919433861E-3</v>
      </c>
      <c r="T109" s="212">
        <v>0</v>
      </c>
      <c r="U109" s="206">
        <f t="shared" si="59"/>
        <v>0</v>
      </c>
      <c r="V109" s="207">
        <v>0</v>
      </c>
      <c r="W109" s="206">
        <f t="shared" si="60"/>
        <v>0</v>
      </c>
      <c r="X109" s="207">
        <v>0</v>
      </c>
      <c r="Y109" s="206">
        <f t="shared" si="61"/>
        <v>0</v>
      </c>
      <c r="Z109" s="207">
        <v>0</v>
      </c>
      <c r="AA109" s="208">
        <f t="shared" si="62"/>
        <v>0</v>
      </c>
      <c r="AB109" s="207">
        <v>0</v>
      </c>
      <c r="AC109" s="208">
        <f t="shared" si="63"/>
        <v>0</v>
      </c>
      <c r="AD109" s="207">
        <v>0</v>
      </c>
      <c r="AE109" s="208">
        <f t="shared" si="64"/>
        <v>0</v>
      </c>
      <c r="AF109" s="207">
        <v>0</v>
      </c>
      <c r="AG109" s="208">
        <f t="shared" si="65"/>
        <v>0</v>
      </c>
      <c r="AH109" s="207">
        <v>6</v>
      </c>
      <c r="AI109" s="208">
        <f t="shared" si="66"/>
        <v>2.1099272075113408E-4</v>
      </c>
      <c r="AJ109" s="207">
        <v>0</v>
      </c>
      <c r="AK109" s="208">
        <f t="shared" si="67"/>
        <v>0</v>
      </c>
      <c r="AL109" s="239"/>
      <c r="AM109" s="232">
        <f t="shared" si="44"/>
        <v>0</v>
      </c>
      <c r="AN109" s="239"/>
      <c r="AO109" s="232">
        <f t="shared" si="45"/>
        <v>0</v>
      </c>
      <c r="AP109" s="239"/>
      <c r="AQ109" s="232">
        <f t="shared" si="46"/>
        <v>0</v>
      </c>
      <c r="AR109" s="239"/>
      <c r="AS109" s="232">
        <f t="shared" si="47"/>
        <v>0</v>
      </c>
      <c r="AT109" s="209">
        <f t="shared" si="48"/>
        <v>147</v>
      </c>
      <c r="AU109" s="210">
        <f t="shared" si="49"/>
        <v>3.1242295692388781E-4</v>
      </c>
    </row>
    <row r="110" spans="1:47" ht="15.75" customHeight="1" x14ac:dyDescent="0.25">
      <c r="A110" s="33" t="s">
        <v>1399</v>
      </c>
      <c r="B110" s="205">
        <v>0</v>
      </c>
      <c r="C110" s="206">
        <f t="shared" si="50"/>
        <v>0</v>
      </c>
      <c r="D110" s="205">
        <v>0</v>
      </c>
      <c r="E110" s="206">
        <f t="shared" si="51"/>
        <v>0</v>
      </c>
      <c r="F110" s="205">
        <v>0</v>
      </c>
      <c r="G110" s="206">
        <f t="shared" si="52"/>
        <v>0</v>
      </c>
      <c r="H110" s="205">
        <v>0</v>
      </c>
      <c r="I110" s="206">
        <f t="shared" si="53"/>
        <v>0</v>
      </c>
      <c r="J110" s="205">
        <v>0</v>
      </c>
      <c r="K110" s="206">
        <f t="shared" si="54"/>
        <v>0</v>
      </c>
      <c r="L110" s="205">
        <v>0</v>
      </c>
      <c r="M110" s="206">
        <f t="shared" si="55"/>
        <v>0</v>
      </c>
      <c r="N110" s="205">
        <v>17</v>
      </c>
      <c r="O110" s="206">
        <f t="shared" si="56"/>
        <v>1.3980263157894737E-3</v>
      </c>
      <c r="P110" s="205">
        <v>0</v>
      </c>
      <c r="Q110" s="206">
        <f t="shared" si="57"/>
        <v>0</v>
      </c>
      <c r="R110" s="205">
        <v>7</v>
      </c>
      <c r="S110" s="206">
        <f t="shared" si="58"/>
        <v>2.3816004354926512E-4</v>
      </c>
      <c r="T110" s="212">
        <v>0</v>
      </c>
      <c r="U110" s="206">
        <f t="shared" si="59"/>
        <v>0</v>
      </c>
      <c r="V110" s="207">
        <v>0</v>
      </c>
      <c r="W110" s="206">
        <f t="shared" si="60"/>
        <v>0</v>
      </c>
      <c r="X110" s="207">
        <v>0</v>
      </c>
      <c r="Y110" s="206">
        <f t="shared" si="61"/>
        <v>0</v>
      </c>
      <c r="Z110" s="207">
        <v>0</v>
      </c>
      <c r="AA110" s="208">
        <f t="shared" si="62"/>
        <v>0</v>
      </c>
      <c r="AB110" s="207">
        <v>0</v>
      </c>
      <c r="AC110" s="208">
        <f t="shared" si="63"/>
        <v>0</v>
      </c>
      <c r="AD110" s="207">
        <v>0</v>
      </c>
      <c r="AE110" s="208">
        <f t="shared" si="64"/>
        <v>0</v>
      </c>
      <c r="AF110" s="207">
        <v>0</v>
      </c>
      <c r="AG110" s="208">
        <f t="shared" si="65"/>
        <v>0</v>
      </c>
      <c r="AH110" s="207">
        <v>0</v>
      </c>
      <c r="AI110" s="208">
        <f t="shared" si="66"/>
        <v>0</v>
      </c>
      <c r="AJ110" s="207">
        <v>0</v>
      </c>
      <c r="AK110" s="208">
        <f t="shared" si="67"/>
        <v>0</v>
      </c>
      <c r="AL110" s="239"/>
      <c r="AM110" s="232">
        <f t="shared" si="44"/>
        <v>0</v>
      </c>
      <c r="AN110" s="239"/>
      <c r="AO110" s="232">
        <f t="shared" si="45"/>
        <v>0</v>
      </c>
      <c r="AP110" s="239"/>
      <c r="AQ110" s="232">
        <f t="shared" si="46"/>
        <v>0</v>
      </c>
      <c r="AR110" s="239"/>
      <c r="AS110" s="232">
        <f t="shared" si="47"/>
        <v>0</v>
      </c>
      <c r="AT110" s="209">
        <f t="shared" si="48"/>
        <v>24</v>
      </c>
      <c r="AU110" s="210">
        <f t="shared" si="49"/>
        <v>5.1007829701859234E-5</v>
      </c>
    </row>
    <row r="111" spans="1:47" ht="15.75" customHeight="1" x14ac:dyDescent="0.25">
      <c r="A111" s="233" t="s">
        <v>1400</v>
      </c>
      <c r="B111" s="234">
        <v>0</v>
      </c>
      <c r="C111" s="235">
        <f t="shared" si="50"/>
        <v>0</v>
      </c>
      <c r="D111" s="234">
        <v>0</v>
      </c>
      <c r="E111" s="235">
        <f t="shared" si="51"/>
        <v>0</v>
      </c>
      <c r="F111" s="234">
        <v>0</v>
      </c>
      <c r="G111" s="235">
        <f t="shared" si="52"/>
        <v>0</v>
      </c>
      <c r="H111" s="234">
        <v>0</v>
      </c>
      <c r="I111" s="235">
        <f t="shared" si="53"/>
        <v>0</v>
      </c>
      <c r="J111" s="234">
        <v>0</v>
      </c>
      <c r="K111" s="235">
        <f t="shared" si="54"/>
        <v>0</v>
      </c>
      <c r="L111" s="234">
        <v>0</v>
      </c>
      <c r="M111" s="235">
        <f t="shared" si="55"/>
        <v>0</v>
      </c>
      <c r="N111" s="234">
        <v>0</v>
      </c>
      <c r="O111" s="235">
        <f t="shared" si="56"/>
        <v>0</v>
      </c>
      <c r="P111" s="234">
        <v>0</v>
      </c>
      <c r="Q111" s="235">
        <f t="shared" si="57"/>
        <v>0</v>
      </c>
      <c r="R111" s="237">
        <v>0</v>
      </c>
      <c r="S111" s="235">
        <f t="shared" si="58"/>
        <v>0</v>
      </c>
      <c r="T111" s="236">
        <v>0</v>
      </c>
      <c r="U111" s="235">
        <f t="shared" si="59"/>
        <v>0</v>
      </c>
      <c r="V111" s="237">
        <v>4</v>
      </c>
      <c r="W111" s="235">
        <f t="shared" si="60"/>
        <v>1.4189428875487761E-4</v>
      </c>
      <c r="X111" s="237">
        <v>0</v>
      </c>
      <c r="Y111" s="235">
        <f t="shared" si="61"/>
        <v>0</v>
      </c>
      <c r="Z111" s="237">
        <v>24</v>
      </c>
      <c r="AA111" s="232">
        <f t="shared" si="62"/>
        <v>9.7723848690907606E-4</v>
      </c>
      <c r="AB111" s="237">
        <v>25</v>
      </c>
      <c r="AC111" s="232">
        <f t="shared" si="63"/>
        <v>1.2018075185078359E-3</v>
      </c>
      <c r="AD111" s="237">
        <v>55</v>
      </c>
      <c r="AE111" s="232">
        <f t="shared" si="64"/>
        <v>1.9747944418512802E-3</v>
      </c>
      <c r="AF111" s="237">
        <v>35</v>
      </c>
      <c r="AG111" s="232">
        <f t="shared" si="65"/>
        <v>9.752020061298412E-4</v>
      </c>
      <c r="AH111" s="237">
        <v>20</v>
      </c>
      <c r="AI111" s="232">
        <f t="shared" si="66"/>
        <v>7.0330906917044698E-4</v>
      </c>
      <c r="AJ111" s="237">
        <v>0</v>
      </c>
      <c r="AK111" s="232">
        <f t="shared" si="67"/>
        <v>0</v>
      </c>
      <c r="AL111" s="239"/>
      <c r="AM111" s="232">
        <f t="shared" si="44"/>
        <v>0</v>
      </c>
      <c r="AN111" s="239"/>
      <c r="AO111" s="232">
        <f t="shared" si="45"/>
        <v>0</v>
      </c>
      <c r="AP111" s="239"/>
      <c r="AQ111" s="232">
        <f t="shared" si="46"/>
        <v>0</v>
      </c>
      <c r="AR111" s="239"/>
      <c r="AS111" s="232">
        <f t="shared" si="47"/>
        <v>0</v>
      </c>
      <c r="AT111" s="209">
        <f t="shared" si="48"/>
        <v>143</v>
      </c>
      <c r="AU111" s="210">
        <f t="shared" si="49"/>
        <v>3.0392165197357796E-4</v>
      </c>
    </row>
    <row r="112" spans="1:47" ht="15.75" customHeight="1" x14ac:dyDescent="0.25">
      <c r="A112" s="33" t="s">
        <v>712</v>
      </c>
      <c r="B112" s="205">
        <v>0</v>
      </c>
      <c r="C112" s="206">
        <f t="shared" si="50"/>
        <v>0</v>
      </c>
      <c r="D112" s="205">
        <v>0</v>
      </c>
      <c r="E112" s="206">
        <f t="shared" si="51"/>
        <v>0</v>
      </c>
      <c r="F112" s="205">
        <v>0</v>
      </c>
      <c r="G112" s="206">
        <f t="shared" si="52"/>
        <v>0</v>
      </c>
      <c r="H112" s="205">
        <v>0</v>
      </c>
      <c r="I112" s="206">
        <f t="shared" si="53"/>
        <v>0</v>
      </c>
      <c r="J112" s="205">
        <v>0</v>
      </c>
      <c r="K112" s="206">
        <f t="shared" si="54"/>
        <v>0</v>
      </c>
      <c r="L112" s="205">
        <v>0</v>
      </c>
      <c r="M112" s="206">
        <f t="shared" si="55"/>
        <v>0</v>
      </c>
      <c r="N112" s="205">
        <v>0</v>
      </c>
      <c r="O112" s="206">
        <f t="shared" si="56"/>
        <v>0</v>
      </c>
      <c r="P112" s="205">
        <v>0</v>
      </c>
      <c r="Q112" s="206">
        <f t="shared" si="57"/>
        <v>0</v>
      </c>
      <c r="R112" s="207">
        <v>0</v>
      </c>
      <c r="S112" s="206">
        <f t="shared" si="58"/>
        <v>0</v>
      </c>
      <c r="T112" s="205">
        <v>1</v>
      </c>
      <c r="U112" s="206">
        <f t="shared" si="59"/>
        <v>3.4617648076989647E-5</v>
      </c>
      <c r="V112" s="207">
        <v>0</v>
      </c>
      <c r="W112" s="206">
        <f t="shared" si="60"/>
        <v>0</v>
      </c>
      <c r="X112" s="207">
        <v>0</v>
      </c>
      <c r="Y112" s="206">
        <f t="shared" si="61"/>
        <v>0</v>
      </c>
      <c r="Z112" s="207">
        <v>0</v>
      </c>
      <c r="AA112" s="208">
        <f t="shared" si="62"/>
        <v>0</v>
      </c>
      <c r="AB112" s="207">
        <v>0</v>
      </c>
      <c r="AC112" s="208">
        <f t="shared" si="63"/>
        <v>0</v>
      </c>
      <c r="AD112" s="207">
        <v>1</v>
      </c>
      <c r="AE112" s="208">
        <f t="shared" si="64"/>
        <v>3.5905353488205093E-5</v>
      </c>
      <c r="AF112" s="207">
        <v>0</v>
      </c>
      <c r="AG112" s="208">
        <f t="shared" si="65"/>
        <v>0</v>
      </c>
      <c r="AH112" s="207">
        <v>2</v>
      </c>
      <c r="AI112" s="208">
        <f t="shared" si="66"/>
        <v>7.033090691704469E-5</v>
      </c>
      <c r="AJ112" s="207">
        <v>0</v>
      </c>
      <c r="AK112" s="208">
        <f t="shared" si="67"/>
        <v>0</v>
      </c>
      <c r="AL112" s="239"/>
      <c r="AM112" s="232">
        <f t="shared" si="44"/>
        <v>0</v>
      </c>
      <c r="AN112" s="239"/>
      <c r="AO112" s="232">
        <f t="shared" si="45"/>
        <v>0</v>
      </c>
      <c r="AP112" s="239"/>
      <c r="AQ112" s="232">
        <f t="shared" si="46"/>
        <v>0</v>
      </c>
      <c r="AR112" s="239"/>
      <c r="AS112" s="232">
        <f t="shared" si="47"/>
        <v>0</v>
      </c>
      <c r="AT112" s="209">
        <f t="shared" si="48"/>
        <v>2</v>
      </c>
      <c r="AU112" s="210">
        <f t="shared" si="49"/>
        <v>4.2506524751549362E-6</v>
      </c>
    </row>
    <row r="113" spans="1:47" ht="15.75" customHeight="1" x14ac:dyDescent="0.25">
      <c r="A113" s="33" t="s">
        <v>1401</v>
      </c>
      <c r="B113" s="205">
        <v>0</v>
      </c>
      <c r="C113" s="206">
        <f t="shared" si="50"/>
        <v>0</v>
      </c>
      <c r="D113" s="205">
        <v>0</v>
      </c>
      <c r="E113" s="206">
        <f t="shared" si="51"/>
        <v>0</v>
      </c>
      <c r="F113" s="205">
        <v>0</v>
      </c>
      <c r="G113" s="206">
        <f t="shared" si="52"/>
        <v>0</v>
      </c>
      <c r="H113" s="205">
        <v>0</v>
      </c>
      <c r="I113" s="206">
        <f t="shared" si="53"/>
        <v>0</v>
      </c>
      <c r="J113" s="205">
        <v>0</v>
      </c>
      <c r="K113" s="206">
        <f t="shared" si="54"/>
        <v>0</v>
      </c>
      <c r="L113" s="205">
        <v>0</v>
      </c>
      <c r="M113" s="206">
        <f t="shared" si="55"/>
        <v>0</v>
      </c>
      <c r="N113" s="205">
        <v>0</v>
      </c>
      <c r="O113" s="206">
        <f t="shared" si="56"/>
        <v>0</v>
      </c>
      <c r="P113" s="205">
        <v>0</v>
      </c>
      <c r="Q113" s="206">
        <f t="shared" si="57"/>
        <v>0</v>
      </c>
      <c r="R113" s="205">
        <v>2</v>
      </c>
      <c r="S113" s="206">
        <f t="shared" si="58"/>
        <v>6.8045726728361465E-5</v>
      </c>
      <c r="T113" s="212">
        <v>0</v>
      </c>
      <c r="U113" s="206">
        <f t="shared" si="59"/>
        <v>0</v>
      </c>
      <c r="V113" s="207">
        <v>0</v>
      </c>
      <c r="W113" s="206">
        <f t="shared" si="60"/>
        <v>0</v>
      </c>
      <c r="X113" s="207">
        <v>0</v>
      </c>
      <c r="Y113" s="206">
        <f t="shared" si="61"/>
        <v>0</v>
      </c>
      <c r="Z113" s="207">
        <v>0</v>
      </c>
      <c r="AA113" s="208">
        <f t="shared" si="62"/>
        <v>0</v>
      </c>
      <c r="AB113" s="207">
        <v>0</v>
      </c>
      <c r="AC113" s="208">
        <f t="shared" si="63"/>
        <v>0</v>
      </c>
      <c r="AD113" s="207">
        <v>0</v>
      </c>
      <c r="AE113" s="208">
        <f t="shared" si="64"/>
        <v>0</v>
      </c>
      <c r="AF113" s="207">
        <v>0</v>
      </c>
      <c r="AG113" s="208">
        <f t="shared" si="65"/>
        <v>0</v>
      </c>
      <c r="AH113" s="207">
        <v>0</v>
      </c>
      <c r="AI113" s="208">
        <f t="shared" si="66"/>
        <v>0</v>
      </c>
      <c r="AJ113" s="207">
        <v>0</v>
      </c>
      <c r="AK113" s="208">
        <f t="shared" si="67"/>
        <v>0</v>
      </c>
      <c r="AL113" s="239"/>
      <c r="AM113" s="232">
        <f t="shared" si="44"/>
        <v>0</v>
      </c>
      <c r="AN113" s="239"/>
      <c r="AO113" s="232">
        <f t="shared" si="45"/>
        <v>0</v>
      </c>
      <c r="AP113" s="239"/>
      <c r="AQ113" s="232">
        <f t="shared" si="46"/>
        <v>0</v>
      </c>
      <c r="AR113" s="239"/>
      <c r="AS113" s="232">
        <f t="shared" si="47"/>
        <v>0</v>
      </c>
      <c r="AT113" s="209">
        <f t="shared" si="48"/>
        <v>2</v>
      </c>
      <c r="AU113" s="210">
        <f t="shared" si="49"/>
        <v>4.2506524751549362E-6</v>
      </c>
    </row>
    <row r="114" spans="1:47" ht="15.75" customHeight="1" x14ac:dyDescent="0.25">
      <c r="A114" s="33" t="s">
        <v>1476</v>
      </c>
      <c r="B114" s="205"/>
      <c r="C114" s="206"/>
      <c r="D114" s="205"/>
      <c r="E114" s="206"/>
      <c r="F114" s="205"/>
      <c r="G114" s="206"/>
      <c r="H114" s="205"/>
      <c r="I114" s="206"/>
      <c r="J114" s="205"/>
      <c r="K114" s="206"/>
      <c r="L114" s="205"/>
      <c r="M114" s="206"/>
      <c r="N114" s="205"/>
      <c r="O114" s="206"/>
      <c r="P114" s="205"/>
      <c r="Q114" s="206"/>
      <c r="R114" s="205"/>
      <c r="S114" s="206"/>
      <c r="T114" s="205"/>
      <c r="U114" s="206"/>
      <c r="V114" s="207"/>
      <c r="W114" s="206"/>
      <c r="X114" s="207"/>
      <c r="Y114" s="206"/>
      <c r="Z114" s="207"/>
      <c r="AA114" s="208"/>
      <c r="AB114" s="207"/>
      <c r="AC114" s="208"/>
      <c r="AD114" s="207"/>
      <c r="AE114" s="208"/>
      <c r="AF114" s="207"/>
      <c r="AG114" s="208"/>
      <c r="AH114" s="207"/>
      <c r="AI114" s="208"/>
      <c r="AJ114" s="207"/>
      <c r="AK114" s="208"/>
      <c r="AL114" s="239"/>
      <c r="AM114" s="232">
        <f t="shared" si="44"/>
        <v>0</v>
      </c>
      <c r="AN114" s="239">
        <v>11</v>
      </c>
      <c r="AO114" s="232">
        <f t="shared" si="45"/>
        <v>3.077095222110328E-4</v>
      </c>
      <c r="AP114" s="239">
        <v>8</v>
      </c>
      <c r="AQ114" s="232">
        <f t="shared" si="46"/>
        <v>2.5476084325839121E-4</v>
      </c>
      <c r="AR114" s="239"/>
      <c r="AS114" s="232">
        <f t="shared" si="47"/>
        <v>0</v>
      </c>
      <c r="AT114" s="209">
        <f t="shared" si="48"/>
        <v>19</v>
      </c>
      <c r="AU114" s="210">
        <f t="shared" si="49"/>
        <v>4.0381198513971895E-5</v>
      </c>
    </row>
    <row r="115" spans="1:47" ht="15.75" customHeight="1" x14ac:dyDescent="0.25">
      <c r="A115" s="233" t="s">
        <v>1402</v>
      </c>
      <c r="B115" s="234">
        <v>0</v>
      </c>
      <c r="C115" s="235">
        <f t="shared" ref="C115:C129" si="68">+B115/$B$191</f>
        <v>0</v>
      </c>
      <c r="D115" s="234">
        <v>0</v>
      </c>
      <c r="E115" s="235">
        <f t="shared" ref="E115:E129" si="69">+D115/$D$191</f>
        <v>0</v>
      </c>
      <c r="F115" s="234">
        <v>0</v>
      </c>
      <c r="G115" s="235">
        <f t="shared" ref="G115:G129" si="70">+F115/$F$191</f>
        <v>0</v>
      </c>
      <c r="H115" s="234">
        <v>0</v>
      </c>
      <c r="I115" s="235">
        <f t="shared" ref="I115:I129" si="71">+H115/$H$191</f>
        <v>0</v>
      </c>
      <c r="J115" s="234">
        <v>0</v>
      </c>
      <c r="K115" s="235">
        <f t="shared" ref="K115:K129" si="72">+J115/$J$191</f>
        <v>0</v>
      </c>
      <c r="L115" s="234">
        <v>3</v>
      </c>
      <c r="M115" s="235">
        <f t="shared" ref="M115:M129" si="73">+L115/$L$191</f>
        <v>1.4803118523635647E-4</v>
      </c>
      <c r="N115" s="234">
        <v>0</v>
      </c>
      <c r="O115" s="235">
        <f t="shared" ref="O115:O129" si="74">+N115/$N$191</f>
        <v>0</v>
      </c>
      <c r="P115" s="234">
        <v>0</v>
      </c>
      <c r="Q115" s="235">
        <f t="shared" ref="Q115:Q129" si="75">+P115/$P$191</f>
        <v>0</v>
      </c>
      <c r="R115" s="237">
        <v>0</v>
      </c>
      <c r="S115" s="235">
        <f t="shared" ref="S115:S129" si="76">+R115/$R$191</f>
        <v>0</v>
      </c>
      <c r="T115" s="236">
        <v>0</v>
      </c>
      <c r="U115" s="235">
        <f t="shared" ref="U115:U129" si="77">+T115/$T$191</f>
        <v>0</v>
      </c>
      <c r="V115" s="237">
        <v>0</v>
      </c>
      <c r="W115" s="235">
        <f t="shared" ref="W115:W129" si="78">+V115/$V$191</f>
        <v>0</v>
      </c>
      <c r="X115" s="237">
        <v>0</v>
      </c>
      <c r="Y115" s="235">
        <f t="shared" ref="Y115:Y129" si="79">+X115/$X$191</f>
        <v>0</v>
      </c>
      <c r="Z115" s="237">
        <v>0</v>
      </c>
      <c r="AA115" s="232">
        <f t="shared" ref="AA115:AA129" si="80">+Z115/$Z$191</f>
        <v>0</v>
      </c>
      <c r="AB115" s="237">
        <v>0</v>
      </c>
      <c r="AC115" s="232">
        <f t="shared" ref="AC115:AC129" si="81">+AB115/$AB$191</f>
        <v>0</v>
      </c>
      <c r="AD115" s="237">
        <v>0</v>
      </c>
      <c r="AE115" s="232">
        <f t="shared" ref="AE115:AE129" si="82">+AD115/$AD$191</f>
        <v>0</v>
      </c>
      <c r="AF115" s="237">
        <v>0</v>
      </c>
      <c r="AG115" s="232">
        <f t="shared" ref="AG115:AG129" si="83">+AF115/$AF$191</f>
        <v>0</v>
      </c>
      <c r="AH115" s="237">
        <v>0</v>
      </c>
      <c r="AI115" s="232">
        <f t="shared" ref="AI115:AI129" si="84">+AH115/$AH$191</f>
        <v>0</v>
      </c>
      <c r="AJ115" s="237">
        <v>0</v>
      </c>
      <c r="AK115" s="232">
        <f t="shared" ref="AK115:AK129" si="85">+AJ115/$AJ$191</f>
        <v>0</v>
      </c>
      <c r="AL115" s="239"/>
      <c r="AM115" s="232">
        <f t="shared" si="44"/>
        <v>0</v>
      </c>
      <c r="AN115" s="239"/>
      <c r="AO115" s="232">
        <f t="shared" si="45"/>
        <v>0</v>
      </c>
      <c r="AP115" s="239"/>
      <c r="AQ115" s="232">
        <f t="shared" si="46"/>
        <v>0</v>
      </c>
      <c r="AR115" s="239"/>
      <c r="AS115" s="232">
        <f t="shared" si="47"/>
        <v>0</v>
      </c>
      <c r="AT115" s="209">
        <f t="shared" si="48"/>
        <v>3</v>
      </c>
      <c r="AU115" s="210">
        <f t="shared" si="49"/>
        <v>6.3759787127324043E-6</v>
      </c>
    </row>
    <row r="116" spans="1:47" ht="15.75" customHeight="1" x14ac:dyDescent="0.25">
      <c r="A116" s="233" t="s">
        <v>1403</v>
      </c>
      <c r="B116" s="234">
        <v>0</v>
      </c>
      <c r="C116" s="235">
        <f t="shared" si="68"/>
        <v>0</v>
      </c>
      <c r="D116" s="234">
        <v>0</v>
      </c>
      <c r="E116" s="235">
        <f t="shared" si="69"/>
        <v>0</v>
      </c>
      <c r="F116" s="234">
        <v>0</v>
      </c>
      <c r="G116" s="235">
        <f t="shared" si="70"/>
        <v>0</v>
      </c>
      <c r="H116" s="234">
        <v>0</v>
      </c>
      <c r="I116" s="235">
        <f t="shared" si="71"/>
        <v>0</v>
      </c>
      <c r="J116" s="234">
        <v>0</v>
      </c>
      <c r="K116" s="235">
        <f t="shared" si="72"/>
        <v>0</v>
      </c>
      <c r="L116" s="234">
        <v>2</v>
      </c>
      <c r="M116" s="235">
        <f t="shared" si="73"/>
        <v>9.8687456824237644E-5</v>
      </c>
      <c r="N116" s="234">
        <v>0</v>
      </c>
      <c r="O116" s="235">
        <f t="shared" si="74"/>
        <v>0</v>
      </c>
      <c r="P116" s="234">
        <v>0</v>
      </c>
      <c r="Q116" s="235">
        <f t="shared" si="75"/>
        <v>0</v>
      </c>
      <c r="R116" s="237">
        <v>0</v>
      </c>
      <c r="S116" s="235">
        <f t="shared" si="76"/>
        <v>0</v>
      </c>
      <c r="T116" s="236">
        <v>0</v>
      </c>
      <c r="U116" s="235">
        <f t="shared" si="77"/>
        <v>0</v>
      </c>
      <c r="V116" s="237">
        <v>0</v>
      </c>
      <c r="W116" s="235">
        <f t="shared" si="78"/>
        <v>0</v>
      </c>
      <c r="X116" s="237">
        <v>0</v>
      </c>
      <c r="Y116" s="235">
        <f t="shared" si="79"/>
        <v>0</v>
      </c>
      <c r="Z116" s="237">
        <v>0</v>
      </c>
      <c r="AA116" s="232">
        <f t="shared" si="80"/>
        <v>0</v>
      </c>
      <c r="AB116" s="237">
        <v>0</v>
      </c>
      <c r="AC116" s="232">
        <f t="shared" si="81"/>
        <v>0</v>
      </c>
      <c r="AD116" s="237">
        <v>0</v>
      </c>
      <c r="AE116" s="232">
        <f t="shared" si="82"/>
        <v>0</v>
      </c>
      <c r="AF116" s="237">
        <v>0</v>
      </c>
      <c r="AG116" s="232">
        <f t="shared" si="83"/>
        <v>0</v>
      </c>
      <c r="AH116" s="237">
        <v>0</v>
      </c>
      <c r="AI116" s="232">
        <f t="shared" si="84"/>
        <v>0</v>
      </c>
      <c r="AJ116" s="237">
        <v>0</v>
      </c>
      <c r="AK116" s="232">
        <f t="shared" si="85"/>
        <v>0</v>
      </c>
      <c r="AL116" s="239"/>
      <c r="AM116" s="232">
        <f t="shared" si="44"/>
        <v>0</v>
      </c>
      <c r="AN116" s="239"/>
      <c r="AO116" s="232">
        <f t="shared" si="45"/>
        <v>0</v>
      </c>
      <c r="AP116" s="239"/>
      <c r="AQ116" s="232">
        <f t="shared" si="46"/>
        <v>0</v>
      </c>
      <c r="AR116" s="239"/>
      <c r="AS116" s="232">
        <f t="shared" si="47"/>
        <v>0</v>
      </c>
      <c r="AT116" s="209">
        <f t="shared" si="48"/>
        <v>2</v>
      </c>
      <c r="AU116" s="210">
        <f t="shared" si="49"/>
        <v>4.2506524751549362E-6</v>
      </c>
    </row>
    <row r="117" spans="1:47" ht="15.75" customHeight="1" x14ac:dyDescent="0.25">
      <c r="A117" s="233" t="s">
        <v>1404</v>
      </c>
      <c r="B117" s="234">
        <v>0</v>
      </c>
      <c r="C117" s="235">
        <f t="shared" si="68"/>
        <v>0</v>
      </c>
      <c r="D117" s="234">
        <v>0</v>
      </c>
      <c r="E117" s="235">
        <f t="shared" si="69"/>
        <v>0</v>
      </c>
      <c r="F117" s="234">
        <v>0</v>
      </c>
      <c r="G117" s="235">
        <f t="shared" si="70"/>
        <v>0</v>
      </c>
      <c r="H117" s="234">
        <v>0</v>
      </c>
      <c r="I117" s="235">
        <f t="shared" si="71"/>
        <v>0</v>
      </c>
      <c r="J117" s="234">
        <v>0</v>
      </c>
      <c r="K117" s="235">
        <f t="shared" si="72"/>
        <v>0</v>
      </c>
      <c r="L117" s="234">
        <v>0</v>
      </c>
      <c r="M117" s="235">
        <f t="shared" si="73"/>
        <v>0</v>
      </c>
      <c r="N117" s="234">
        <v>0</v>
      </c>
      <c r="O117" s="235">
        <f t="shared" si="74"/>
        <v>0</v>
      </c>
      <c r="P117" s="234">
        <v>0</v>
      </c>
      <c r="Q117" s="235">
        <f t="shared" si="75"/>
        <v>0</v>
      </c>
      <c r="R117" s="234">
        <v>0</v>
      </c>
      <c r="S117" s="235">
        <f t="shared" si="76"/>
        <v>0</v>
      </c>
      <c r="T117" s="234">
        <v>0</v>
      </c>
      <c r="U117" s="235">
        <f t="shared" si="77"/>
        <v>0</v>
      </c>
      <c r="V117" s="237">
        <v>0</v>
      </c>
      <c r="W117" s="235">
        <f t="shared" si="78"/>
        <v>0</v>
      </c>
      <c r="X117" s="237">
        <v>0</v>
      </c>
      <c r="Y117" s="235">
        <f t="shared" si="79"/>
        <v>0</v>
      </c>
      <c r="Z117" s="237">
        <v>0</v>
      </c>
      <c r="AA117" s="232">
        <f t="shared" si="80"/>
        <v>0</v>
      </c>
      <c r="AB117" s="237">
        <v>0</v>
      </c>
      <c r="AC117" s="232">
        <f t="shared" si="81"/>
        <v>0</v>
      </c>
      <c r="AD117" s="237">
        <v>4</v>
      </c>
      <c r="AE117" s="232">
        <f t="shared" si="82"/>
        <v>1.4362141395282037E-4</v>
      </c>
      <c r="AF117" s="237">
        <v>0</v>
      </c>
      <c r="AG117" s="232">
        <f t="shared" si="83"/>
        <v>0</v>
      </c>
      <c r="AH117" s="237">
        <v>0</v>
      </c>
      <c r="AI117" s="232">
        <f t="shared" si="84"/>
        <v>0</v>
      </c>
      <c r="AJ117" s="237">
        <v>0</v>
      </c>
      <c r="AK117" s="232">
        <f t="shared" si="85"/>
        <v>0</v>
      </c>
      <c r="AL117" s="239"/>
      <c r="AM117" s="232">
        <f t="shared" si="44"/>
        <v>0</v>
      </c>
      <c r="AN117" s="239"/>
      <c r="AO117" s="232">
        <f t="shared" si="45"/>
        <v>0</v>
      </c>
      <c r="AP117" s="239"/>
      <c r="AQ117" s="232">
        <f t="shared" si="46"/>
        <v>0</v>
      </c>
      <c r="AR117" s="239"/>
      <c r="AS117" s="232">
        <f t="shared" si="47"/>
        <v>0</v>
      </c>
      <c r="AT117" s="209">
        <f t="shared" si="48"/>
        <v>4</v>
      </c>
      <c r="AU117" s="210">
        <f t="shared" si="49"/>
        <v>8.5013049503098724E-6</v>
      </c>
    </row>
    <row r="118" spans="1:47" ht="15.75" customHeight="1" x14ac:dyDescent="0.25">
      <c r="A118" s="233" t="s">
        <v>1405</v>
      </c>
      <c r="B118" s="234">
        <v>0</v>
      </c>
      <c r="C118" s="235">
        <f t="shared" si="68"/>
        <v>0</v>
      </c>
      <c r="D118" s="234">
        <v>0</v>
      </c>
      <c r="E118" s="235">
        <f t="shared" si="69"/>
        <v>0</v>
      </c>
      <c r="F118" s="234">
        <v>0</v>
      </c>
      <c r="G118" s="235">
        <f t="shared" si="70"/>
        <v>0</v>
      </c>
      <c r="H118" s="234">
        <v>0</v>
      </c>
      <c r="I118" s="235">
        <f t="shared" si="71"/>
        <v>0</v>
      </c>
      <c r="J118" s="234">
        <v>14</v>
      </c>
      <c r="K118" s="235">
        <f t="shared" si="72"/>
        <v>1.1766683476214491E-3</v>
      </c>
      <c r="L118" s="234">
        <v>18</v>
      </c>
      <c r="M118" s="235">
        <f t="shared" si="73"/>
        <v>8.8818711141813874E-4</v>
      </c>
      <c r="N118" s="234">
        <v>18</v>
      </c>
      <c r="O118" s="235">
        <f t="shared" si="74"/>
        <v>1.4802631578947369E-3</v>
      </c>
      <c r="P118" s="234">
        <v>3</v>
      </c>
      <c r="Q118" s="235">
        <f t="shared" si="75"/>
        <v>1.4796547472256474E-4</v>
      </c>
      <c r="R118" s="234">
        <v>27</v>
      </c>
      <c r="S118" s="235">
        <f t="shared" si="76"/>
        <v>9.1861731083287966E-4</v>
      </c>
      <c r="T118" s="234">
        <v>6</v>
      </c>
      <c r="U118" s="235">
        <f t="shared" si="77"/>
        <v>2.077058884619379E-4</v>
      </c>
      <c r="V118" s="237">
        <v>9</v>
      </c>
      <c r="W118" s="235">
        <f t="shared" si="78"/>
        <v>3.1926214969847465E-4</v>
      </c>
      <c r="X118" s="237">
        <v>30</v>
      </c>
      <c r="Y118" s="235">
        <f t="shared" si="79"/>
        <v>9.7748525626405137E-4</v>
      </c>
      <c r="Z118" s="237">
        <v>0</v>
      </c>
      <c r="AA118" s="232">
        <f t="shared" si="80"/>
        <v>0</v>
      </c>
      <c r="AB118" s="237">
        <v>0</v>
      </c>
      <c r="AC118" s="232">
        <f t="shared" si="81"/>
        <v>0</v>
      </c>
      <c r="AD118" s="237">
        <v>0</v>
      </c>
      <c r="AE118" s="232">
        <f t="shared" si="82"/>
        <v>0</v>
      </c>
      <c r="AF118" s="237">
        <v>0</v>
      </c>
      <c r="AG118" s="232">
        <f t="shared" si="83"/>
        <v>0</v>
      </c>
      <c r="AH118" s="237">
        <v>0</v>
      </c>
      <c r="AI118" s="232">
        <f t="shared" si="84"/>
        <v>0</v>
      </c>
      <c r="AJ118" s="237">
        <v>0</v>
      </c>
      <c r="AK118" s="232">
        <f t="shared" si="85"/>
        <v>0</v>
      </c>
      <c r="AL118" s="239"/>
      <c r="AM118" s="232">
        <f t="shared" si="44"/>
        <v>0</v>
      </c>
      <c r="AN118" s="239"/>
      <c r="AO118" s="232">
        <f t="shared" si="45"/>
        <v>0</v>
      </c>
      <c r="AP118" s="239"/>
      <c r="AQ118" s="232">
        <f t="shared" si="46"/>
        <v>0</v>
      </c>
      <c r="AR118" s="239"/>
      <c r="AS118" s="232">
        <f t="shared" si="47"/>
        <v>0</v>
      </c>
      <c r="AT118" s="209">
        <f t="shared" si="48"/>
        <v>125</v>
      </c>
      <c r="AU118" s="210">
        <f t="shared" si="49"/>
        <v>2.656657796971835E-4</v>
      </c>
    </row>
    <row r="119" spans="1:47" ht="15.75" customHeight="1" x14ac:dyDescent="0.25">
      <c r="A119" s="33" t="s">
        <v>1406</v>
      </c>
      <c r="B119" s="205">
        <v>0</v>
      </c>
      <c r="C119" s="206">
        <f t="shared" si="68"/>
        <v>0</v>
      </c>
      <c r="D119" s="205">
        <v>0</v>
      </c>
      <c r="E119" s="206">
        <f t="shared" si="69"/>
        <v>0</v>
      </c>
      <c r="F119" s="205">
        <v>0</v>
      </c>
      <c r="G119" s="206">
        <f t="shared" si="70"/>
        <v>0</v>
      </c>
      <c r="H119" s="205">
        <v>0</v>
      </c>
      <c r="I119" s="206">
        <f t="shared" si="71"/>
        <v>0</v>
      </c>
      <c r="J119" s="205">
        <v>0</v>
      </c>
      <c r="K119" s="206">
        <f t="shared" si="72"/>
        <v>0</v>
      </c>
      <c r="L119" s="205">
        <v>0</v>
      </c>
      <c r="M119" s="206">
        <f t="shared" si="73"/>
        <v>0</v>
      </c>
      <c r="N119" s="205">
        <v>1</v>
      </c>
      <c r="O119" s="206">
        <f t="shared" si="74"/>
        <v>8.2236842105263156E-5</v>
      </c>
      <c r="P119" s="205">
        <v>0</v>
      </c>
      <c r="Q119" s="206">
        <f t="shared" si="75"/>
        <v>0</v>
      </c>
      <c r="R119" s="207">
        <v>0</v>
      </c>
      <c r="S119" s="206">
        <f t="shared" si="76"/>
        <v>0</v>
      </c>
      <c r="T119" s="212">
        <v>0</v>
      </c>
      <c r="U119" s="206">
        <f t="shared" si="77"/>
        <v>0</v>
      </c>
      <c r="V119" s="207">
        <v>0</v>
      </c>
      <c r="W119" s="206">
        <f t="shared" si="78"/>
        <v>0</v>
      </c>
      <c r="X119" s="207">
        <v>0</v>
      </c>
      <c r="Y119" s="206">
        <f t="shared" si="79"/>
        <v>0</v>
      </c>
      <c r="Z119" s="207">
        <v>0</v>
      </c>
      <c r="AA119" s="208">
        <f t="shared" si="80"/>
        <v>0</v>
      </c>
      <c r="AB119" s="207">
        <v>0</v>
      </c>
      <c r="AC119" s="208">
        <f t="shared" si="81"/>
        <v>0</v>
      </c>
      <c r="AD119" s="207">
        <v>0</v>
      </c>
      <c r="AE119" s="208">
        <f t="shared" si="82"/>
        <v>0</v>
      </c>
      <c r="AF119" s="207">
        <v>0</v>
      </c>
      <c r="AG119" s="208">
        <f t="shared" si="83"/>
        <v>0</v>
      </c>
      <c r="AH119" s="207">
        <v>0</v>
      </c>
      <c r="AI119" s="208">
        <f t="shared" si="84"/>
        <v>0</v>
      </c>
      <c r="AJ119" s="207">
        <v>0</v>
      </c>
      <c r="AK119" s="208">
        <f t="shared" si="85"/>
        <v>0</v>
      </c>
      <c r="AL119" s="239"/>
      <c r="AM119" s="232">
        <f t="shared" si="44"/>
        <v>0</v>
      </c>
      <c r="AN119" s="239"/>
      <c r="AO119" s="232">
        <f t="shared" si="45"/>
        <v>0</v>
      </c>
      <c r="AP119" s="239"/>
      <c r="AQ119" s="232">
        <f t="shared" si="46"/>
        <v>0</v>
      </c>
      <c r="AR119" s="239"/>
      <c r="AS119" s="232">
        <f t="shared" si="47"/>
        <v>0</v>
      </c>
      <c r="AT119" s="209">
        <f t="shared" si="48"/>
        <v>1</v>
      </c>
      <c r="AU119" s="210">
        <f t="shared" si="49"/>
        <v>2.1253262375774681E-6</v>
      </c>
    </row>
    <row r="120" spans="1:47" ht="15.75" customHeight="1" x14ac:dyDescent="0.25">
      <c r="A120" s="33" t="s">
        <v>1407</v>
      </c>
      <c r="B120" s="205">
        <v>0</v>
      </c>
      <c r="C120" s="206">
        <f t="shared" si="68"/>
        <v>0</v>
      </c>
      <c r="D120" s="205">
        <v>0</v>
      </c>
      <c r="E120" s="206">
        <f t="shared" si="69"/>
        <v>0</v>
      </c>
      <c r="F120" s="205">
        <v>0</v>
      </c>
      <c r="G120" s="206">
        <f t="shared" si="70"/>
        <v>0</v>
      </c>
      <c r="H120" s="205">
        <v>0</v>
      </c>
      <c r="I120" s="206">
        <f t="shared" si="71"/>
        <v>0</v>
      </c>
      <c r="J120" s="205">
        <v>0</v>
      </c>
      <c r="K120" s="206">
        <f t="shared" si="72"/>
        <v>0</v>
      </c>
      <c r="L120" s="205">
        <v>0</v>
      </c>
      <c r="M120" s="206">
        <f t="shared" si="73"/>
        <v>0</v>
      </c>
      <c r="N120" s="205">
        <v>0</v>
      </c>
      <c r="O120" s="206">
        <f t="shared" si="74"/>
        <v>0</v>
      </c>
      <c r="P120" s="205">
        <v>0</v>
      </c>
      <c r="Q120" s="206">
        <f t="shared" si="75"/>
        <v>0</v>
      </c>
      <c r="R120" s="207">
        <v>0</v>
      </c>
      <c r="S120" s="206">
        <f t="shared" si="76"/>
        <v>0</v>
      </c>
      <c r="T120" s="211">
        <v>2</v>
      </c>
      <c r="U120" s="206">
        <f t="shared" si="77"/>
        <v>6.9235296153979294E-5</v>
      </c>
      <c r="V120" s="207">
        <v>0</v>
      </c>
      <c r="W120" s="206">
        <f t="shared" si="78"/>
        <v>0</v>
      </c>
      <c r="X120" s="207">
        <v>0</v>
      </c>
      <c r="Y120" s="206">
        <f t="shared" si="79"/>
        <v>0</v>
      </c>
      <c r="Z120" s="207">
        <v>3</v>
      </c>
      <c r="AA120" s="208">
        <f t="shared" si="80"/>
        <v>1.2215481086363451E-4</v>
      </c>
      <c r="AB120" s="207">
        <v>0</v>
      </c>
      <c r="AC120" s="208">
        <f t="shared" si="81"/>
        <v>0</v>
      </c>
      <c r="AD120" s="207">
        <v>0</v>
      </c>
      <c r="AE120" s="208">
        <f t="shared" si="82"/>
        <v>0</v>
      </c>
      <c r="AF120" s="207">
        <v>0</v>
      </c>
      <c r="AG120" s="208">
        <f t="shared" si="83"/>
        <v>0</v>
      </c>
      <c r="AH120" s="207">
        <v>0</v>
      </c>
      <c r="AI120" s="208">
        <f t="shared" si="84"/>
        <v>0</v>
      </c>
      <c r="AJ120" s="207">
        <v>0</v>
      </c>
      <c r="AK120" s="208">
        <f t="shared" si="85"/>
        <v>0</v>
      </c>
      <c r="AL120" s="239"/>
      <c r="AM120" s="232">
        <f t="shared" si="44"/>
        <v>0</v>
      </c>
      <c r="AN120" s="239"/>
      <c r="AO120" s="232">
        <f t="shared" si="45"/>
        <v>0</v>
      </c>
      <c r="AP120" s="239"/>
      <c r="AQ120" s="232">
        <f t="shared" si="46"/>
        <v>0</v>
      </c>
      <c r="AR120" s="239"/>
      <c r="AS120" s="232">
        <f t="shared" si="47"/>
        <v>0</v>
      </c>
      <c r="AT120" s="209">
        <f t="shared" si="48"/>
        <v>5</v>
      </c>
      <c r="AU120" s="210">
        <f t="shared" si="49"/>
        <v>1.0626631187887341E-5</v>
      </c>
    </row>
    <row r="121" spans="1:47" ht="15.75" customHeight="1" x14ac:dyDescent="0.25">
      <c r="A121" s="33" t="s">
        <v>1408</v>
      </c>
      <c r="B121" s="205">
        <v>0</v>
      </c>
      <c r="C121" s="206">
        <f t="shared" si="68"/>
        <v>0</v>
      </c>
      <c r="D121" s="205">
        <v>0</v>
      </c>
      <c r="E121" s="206">
        <f t="shared" si="69"/>
        <v>0</v>
      </c>
      <c r="F121" s="205">
        <v>0</v>
      </c>
      <c r="G121" s="206">
        <f t="shared" si="70"/>
        <v>0</v>
      </c>
      <c r="H121" s="205">
        <v>0</v>
      </c>
      <c r="I121" s="206">
        <f t="shared" si="71"/>
        <v>0</v>
      </c>
      <c r="J121" s="205">
        <v>0</v>
      </c>
      <c r="K121" s="206">
        <f t="shared" si="72"/>
        <v>0</v>
      </c>
      <c r="L121" s="205">
        <v>5</v>
      </c>
      <c r="M121" s="206">
        <f t="shared" si="73"/>
        <v>2.4671864206059408E-4</v>
      </c>
      <c r="N121" s="205">
        <v>0</v>
      </c>
      <c r="O121" s="206">
        <f t="shared" si="74"/>
        <v>0</v>
      </c>
      <c r="P121" s="205">
        <v>0</v>
      </c>
      <c r="Q121" s="206">
        <f t="shared" si="75"/>
        <v>0</v>
      </c>
      <c r="R121" s="207">
        <v>0</v>
      </c>
      <c r="S121" s="206">
        <f t="shared" si="76"/>
        <v>0</v>
      </c>
      <c r="T121" s="212">
        <v>0</v>
      </c>
      <c r="U121" s="206">
        <f t="shared" si="77"/>
        <v>0</v>
      </c>
      <c r="V121" s="207">
        <v>0</v>
      </c>
      <c r="W121" s="206">
        <f t="shared" si="78"/>
        <v>0</v>
      </c>
      <c r="X121" s="207">
        <v>0</v>
      </c>
      <c r="Y121" s="206">
        <f t="shared" si="79"/>
        <v>0</v>
      </c>
      <c r="Z121" s="207">
        <v>0</v>
      </c>
      <c r="AA121" s="208">
        <f t="shared" si="80"/>
        <v>0</v>
      </c>
      <c r="AB121" s="207">
        <v>0</v>
      </c>
      <c r="AC121" s="208">
        <f t="shared" si="81"/>
        <v>0</v>
      </c>
      <c r="AD121" s="207">
        <v>0</v>
      </c>
      <c r="AE121" s="208">
        <f t="shared" si="82"/>
        <v>0</v>
      </c>
      <c r="AF121" s="207">
        <v>0</v>
      </c>
      <c r="AG121" s="208">
        <f t="shared" si="83"/>
        <v>0</v>
      </c>
      <c r="AH121" s="207">
        <v>0</v>
      </c>
      <c r="AI121" s="208">
        <f t="shared" si="84"/>
        <v>0</v>
      </c>
      <c r="AJ121" s="207">
        <v>0</v>
      </c>
      <c r="AK121" s="208">
        <f t="shared" si="85"/>
        <v>0</v>
      </c>
      <c r="AL121" s="239"/>
      <c r="AM121" s="232">
        <f t="shared" si="44"/>
        <v>0</v>
      </c>
      <c r="AN121" s="239"/>
      <c r="AO121" s="232">
        <f t="shared" si="45"/>
        <v>0</v>
      </c>
      <c r="AP121" s="239"/>
      <c r="AQ121" s="232">
        <f t="shared" si="46"/>
        <v>0</v>
      </c>
      <c r="AR121" s="239"/>
      <c r="AS121" s="232">
        <f t="shared" si="47"/>
        <v>0</v>
      </c>
      <c r="AT121" s="209">
        <f t="shared" si="48"/>
        <v>5</v>
      </c>
      <c r="AU121" s="210">
        <f t="shared" si="49"/>
        <v>1.0626631187887341E-5</v>
      </c>
    </row>
    <row r="122" spans="1:47" ht="15.75" customHeight="1" x14ac:dyDescent="0.25">
      <c r="A122" s="33" t="s">
        <v>1409</v>
      </c>
      <c r="B122" s="205">
        <v>0</v>
      </c>
      <c r="C122" s="206">
        <f t="shared" si="68"/>
        <v>0</v>
      </c>
      <c r="D122" s="205">
        <v>0</v>
      </c>
      <c r="E122" s="206">
        <f t="shared" si="69"/>
        <v>0</v>
      </c>
      <c r="F122" s="205">
        <v>0</v>
      </c>
      <c r="G122" s="206">
        <f t="shared" si="70"/>
        <v>0</v>
      </c>
      <c r="H122" s="205">
        <v>0</v>
      </c>
      <c r="I122" s="206">
        <f t="shared" si="71"/>
        <v>0</v>
      </c>
      <c r="J122" s="205">
        <v>0</v>
      </c>
      <c r="K122" s="206">
        <f t="shared" si="72"/>
        <v>0</v>
      </c>
      <c r="L122" s="205">
        <v>10</v>
      </c>
      <c r="M122" s="206">
        <f t="shared" si="73"/>
        <v>4.9343728412118816E-4</v>
      </c>
      <c r="N122" s="205">
        <v>0</v>
      </c>
      <c r="O122" s="206">
        <f t="shared" si="74"/>
        <v>0</v>
      </c>
      <c r="P122" s="205">
        <v>3</v>
      </c>
      <c r="Q122" s="206">
        <f t="shared" si="75"/>
        <v>1.4796547472256474E-4</v>
      </c>
      <c r="R122" s="205">
        <v>7</v>
      </c>
      <c r="S122" s="206">
        <f t="shared" si="76"/>
        <v>2.3816004354926512E-4</v>
      </c>
      <c r="T122" s="212">
        <v>0</v>
      </c>
      <c r="U122" s="206">
        <f t="shared" si="77"/>
        <v>0</v>
      </c>
      <c r="V122" s="207">
        <v>0</v>
      </c>
      <c r="W122" s="206">
        <f t="shared" si="78"/>
        <v>0</v>
      </c>
      <c r="X122" s="207">
        <v>0</v>
      </c>
      <c r="Y122" s="206">
        <f t="shared" si="79"/>
        <v>0</v>
      </c>
      <c r="Z122" s="207">
        <v>0</v>
      </c>
      <c r="AA122" s="208">
        <f t="shared" si="80"/>
        <v>0</v>
      </c>
      <c r="AB122" s="207">
        <v>0</v>
      </c>
      <c r="AC122" s="208">
        <f t="shared" si="81"/>
        <v>0</v>
      </c>
      <c r="AD122" s="207">
        <v>0</v>
      </c>
      <c r="AE122" s="208">
        <f t="shared" si="82"/>
        <v>0</v>
      </c>
      <c r="AF122" s="207">
        <v>0</v>
      </c>
      <c r="AG122" s="208">
        <f t="shared" si="83"/>
        <v>0</v>
      </c>
      <c r="AH122" s="207">
        <v>0</v>
      </c>
      <c r="AI122" s="208">
        <f t="shared" si="84"/>
        <v>0</v>
      </c>
      <c r="AJ122" s="207">
        <v>0</v>
      </c>
      <c r="AK122" s="208">
        <f t="shared" si="85"/>
        <v>0</v>
      </c>
      <c r="AL122" s="239"/>
      <c r="AM122" s="232">
        <f t="shared" si="44"/>
        <v>0</v>
      </c>
      <c r="AN122" s="239"/>
      <c r="AO122" s="232">
        <f t="shared" si="45"/>
        <v>0</v>
      </c>
      <c r="AP122" s="239"/>
      <c r="AQ122" s="232">
        <f t="shared" si="46"/>
        <v>0</v>
      </c>
      <c r="AR122" s="239"/>
      <c r="AS122" s="232">
        <f t="shared" si="47"/>
        <v>0</v>
      </c>
      <c r="AT122" s="209">
        <f t="shared" si="48"/>
        <v>20</v>
      </c>
      <c r="AU122" s="210">
        <f t="shared" si="49"/>
        <v>4.2506524751549365E-5</v>
      </c>
    </row>
    <row r="123" spans="1:47" ht="15.75" customHeight="1" x14ac:dyDescent="0.25">
      <c r="A123" s="33" t="s">
        <v>1410</v>
      </c>
      <c r="B123" s="205">
        <v>0</v>
      </c>
      <c r="C123" s="206">
        <f t="shared" si="68"/>
        <v>0</v>
      </c>
      <c r="D123" s="205">
        <v>0</v>
      </c>
      <c r="E123" s="206">
        <f t="shared" si="69"/>
        <v>0</v>
      </c>
      <c r="F123" s="205">
        <v>0</v>
      </c>
      <c r="G123" s="206">
        <f t="shared" si="70"/>
        <v>0</v>
      </c>
      <c r="H123" s="205">
        <v>0</v>
      </c>
      <c r="I123" s="206">
        <f t="shared" si="71"/>
        <v>0</v>
      </c>
      <c r="J123" s="205">
        <v>0</v>
      </c>
      <c r="K123" s="206">
        <f t="shared" si="72"/>
        <v>0</v>
      </c>
      <c r="L123" s="205">
        <v>0</v>
      </c>
      <c r="M123" s="206">
        <f t="shared" si="73"/>
        <v>0</v>
      </c>
      <c r="N123" s="205">
        <v>0</v>
      </c>
      <c r="O123" s="206">
        <f t="shared" si="74"/>
        <v>0</v>
      </c>
      <c r="P123" s="205">
        <v>0</v>
      </c>
      <c r="Q123" s="206">
        <f t="shared" si="75"/>
        <v>0</v>
      </c>
      <c r="R123" s="205">
        <v>69</v>
      </c>
      <c r="S123" s="206">
        <f t="shared" si="76"/>
        <v>2.3475775721284705E-3</v>
      </c>
      <c r="T123" s="205">
        <v>223</v>
      </c>
      <c r="U123" s="206">
        <f t="shared" si="77"/>
        <v>7.7197355211686917E-3</v>
      </c>
      <c r="V123" s="207">
        <v>305</v>
      </c>
      <c r="W123" s="206">
        <f t="shared" si="78"/>
        <v>1.0819439517559419E-2</v>
      </c>
      <c r="X123" s="207">
        <v>302</v>
      </c>
      <c r="Y123" s="206">
        <f t="shared" si="79"/>
        <v>9.8400182463914496E-3</v>
      </c>
      <c r="Z123" s="207">
        <v>232</v>
      </c>
      <c r="AA123" s="208">
        <f t="shared" si="80"/>
        <v>9.4466387067877362E-3</v>
      </c>
      <c r="AB123" s="207">
        <v>139</v>
      </c>
      <c r="AC123" s="208">
        <f t="shared" si="81"/>
        <v>6.6820498029035672E-3</v>
      </c>
      <c r="AD123" s="207">
        <v>191</v>
      </c>
      <c r="AE123" s="208">
        <f t="shared" si="82"/>
        <v>6.8579225162471724E-3</v>
      </c>
      <c r="AF123" s="207">
        <v>83</v>
      </c>
      <c r="AG123" s="208">
        <f t="shared" si="83"/>
        <v>2.3126219002507662E-3</v>
      </c>
      <c r="AH123" s="207">
        <v>36</v>
      </c>
      <c r="AI123" s="208">
        <f t="shared" si="84"/>
        <v>1.2659563245068046E-3</v>
      </c>
      <c r="AJ123" s="207">
        <v>0</v>
      </c>
      <c r="AK123" s="208">
        <f t="shared" si="85"/>
        <v>0</v>
      </c>
      <c r="AL123" s="239"/>
      <c r="AM123" s="232">
        <f t="shared" si="44"/>
        <v>0</v>
      </c>
      <c r="AN123" s="239"/>
      <c r="AO123" s="232">
        <f t="shared" si="45"/>
        <v>0</v>
      </c>
      <c r="AP123" s="239"/>
      <c r="AQ123" s="232">
        <f t="shared" si="46"/>
        <v>0</v>
      </c>
      <c r="AR123" s="239"/>
      <c r="AS123" s="232">
        <f t="shared" si="47"/>
        <v>0</v>
      </c>
      <c r="AT123" s="209">
        <f t="shared" si="48"/>
        <v>1544</v>
      </c>
      <c r="AU123" s="210">
        <f t="shared" si="49"/>
        <v>3.2815037108196109E-3</v>
      </c>
    </row>
    <row r="124" spans="1:47" ht="15.75" customHeight="1" x14ac:dyDescent="0.25">
      <c r="A124" s="33" t="s">
        <v>1411</v>
      </c>
      <c r="B124" s="205">
        <v>0</v>
      </c>
      <c r="C124" s="206">
        <f t="shared" si="68"/>
        <v>0</v>
      </c>
      <c r="D124" s="205">
        <v>0</v>
      </c>
      <c r="E124" s="206">
        <f t="shared" si="69"/>
        <v>0</v>
      </c>
      <c r="F124" s="205">
        <v>0</v>
      </c>
      <c r="G124" s="206">
        <f t="shared" si="70"/>
        <v>0</v>
      </c>
      <c r="H124" s="205">
        <v>0</v>
      </c>
      <c r="I124" s="206">
        <f t="shared" si="71"/>
        <v>0</v>
      </c>
      <c r="J124" s="205">
        <v>0</v>
      </c>
      <c r="K124" s="206">
        <f t="shared" si="72"/>
        <v>0</v>
      </c>
      <c r="L124" s="205">
        <v>0</v>
      </c>
      <c r="M124" s="206">
        <f t="shared" si="73"/>
        <v>0</v>
      </c>
      <c r="N124" s="205">
        <v>0</v>
      </c>
      <c r="O124" s="206">
        <f t="shared" si="74"/>
        <v>0</v>
      </c>
      <c r="P124" s="205">
        <v>0</v>
      </c>
      <c r="Q124" s="206">
        <f t="shared" si="75"/>
        <v>0</v>
      </c>
      <c r="R124" s="205">
        <v>4</v>
      </c>
      <c r="S124" s="206">
        <f t="shared" si="76"/>
        <v>1.3609145345672293E-4</v>
      </c>
      <c r="T124" s="205">
        <v>20</v>
      </c>
      <c r="U124" s="206">
        <f t="shared" si="77"/>
        <v>6.9235296153979302E-4</v>
      </c>
      <c r="V124" s="207">
        <v>25</v>
      </c>
      <c r="W124" s="206">
        <f t="shared" si="78"/>
        <v>8.8683930471798505E-4</v>
      </c>
      <c r="X124" s="207">
        <v>0</v>
      </c>
      <c r="Y124" s="206">
        <f t="shared" si="79"/>
        <v>0</v>
      </c>
      <c r="Z124" s="207">
        <v>0</v>
      </c>
      <c r="AA124" s="208">
        <f t="shared" si="80"/>
        <v>0</v>
      </c>
      <c r="AB124" s="207">
        <v>0</v>
      </c>
      <c r="AC124" s="208">
        <f t="shared" si="81"/>
        <v>0</v>
      </c>
      <c r="AD124" s="207">
        <v>0</v>
      </c>
      <c r="AE124" s="208">
        <f t="shared" si="82"/>
        <v>0</v>
      </c>
      <c r="AF124" s="207">
        <v>0</v>
      </c>
      <c r="AG124" s="208">
        <f t="shared" si="83"/>
        <v>0</v>
      </c>
      <c r="AH124" s="207">
        <v>0</v>
      </c>
      <c r="AI124" s="208">
        <f t="shared" si="84"/>
        <v>0</v>
      </c>
      <c r="AJ124" s="207">
        <v>0</v>
      </c>
      <c r="AK124" s="208">
        <f t="shared" si="85"/>
        <v>0</v>
      </c>
      <c r="AL124" s="239"/>
      <c r="AM124" s="232">
        <f t="shared" si="44"/>
        <v>0</v>
      </c>
      <c r="AN124" s="239"/>
      <c r="AO124" s="232">
        <f t="shared" si="45"/>
        <v>0</v>
      </c>
      <c r="AP124" s="239"/>
      <c r="AQ124" s="232">
        <f t="shared" si="46"/>
        <v>0</v>
      </c>
      <c r="AR124" s="239"/>
      <c r="AS124" s="232">
        <f t="shared" si="47"/>
        <v>0</v>
      </c>
      <c r="AT124" s="209">
        <f t="shared" si="48"/>
        <v>49</v>
      </c>
      <c r="AU124" s="210">
        <f t="shared" si="49"/>
        <v>1.0414098564129593E-4</v>
      </c>
    </row>
    <row r="125" spans="1:47" ht="15.75" customHeight="1" x14ac:dyDescent="0.25">
      <c r="A125" s="33" t="s">
        <v>1412</v>
      </c>
      <c r="B125" s="205">
        <v>0</v>
      </c>
      <c r="C125" s="206">
        <f t="shared" si="68"/>
        <v>0</v>
      </c>
      <c r="D125" s="205">
        <v>0</v>
      </c>
      <c r="E125" s="206">
        <f t="shared" si="69"/>
        <v>0</v>
      </c>
      <c r="F125" s="205">
        <v>0</v>
      </c>
      <c r="G125" s="206">
        <f t="shared" si="70"/>
        <v>0</v>
      </c>
      <c r="H125" s="205">
        <v>0</v>
      </c>
      <c r="I125" s="206">
        <f t="shared" si="71"/>
        <v>0</v>
      </c>
      <c r="J125" s="205">
        <v>0</v>
      </c>
      <c r="K125" s="206">
        <f t="shared" si="72"/>
        <v>0</v>
      </c>
      <c r="L125" s="205">
        <v>0</v>
      </c>
      <c r="M125" s="206">
        <f t="shared" si="73"/>
        <v>0</v>
      </c>
      <c r="N125" s="205">
        <v>2</v>
      </c>
      <c r="O125" s="206">
        <f t="shared" si="74"/>
        <v>1.6447368421052631E-4</v>
      </c>
      <c r="P125" s="205">
        <v>0</v>
      </c>
      <c r="Q125" s="206">
        <f t="shared" si="75"/>
        <v>0</v>
      </c>
      <c r="R125" s="207">
        <v>0</v>
      </c>
      <c r="S125" s="206">
        <f t="shared" si="76"/>
        <v>0</v>
      </c>
      <c r="T125" s="212">
        <v>0</v>
      </c>
      <c r="U125" s="206">
        <f t="shared" si="77"/>
        <v>0</v>
      </c>
      <c r="V125" s="207">
        <v>0</v>
      </c>
      <c r="W125" s="206">
        <f t="shared" si="78"/>
        <v>0</v>
      </c>
      <c r="X125" s="207">
        <v>0</v>
      </c>
      <c r="Y125" s="206">
        <f t="shared" si="79"/>
        <v>0</v>
      </c>
      <c r="Z125" s="207">
        <v>0</v>
      </c>
      <c r="AA125" s="208">
        <f t="shared" si="80"/>
        <v>0</v>
      </c>
      <c r="AB125" s="207">
        <v>0</v>
      </c>
      <c r="AC125" s="208">
        <f t="shared" si="81"/>
        <v>0</v>
      </c>
      <c r="AD125" s="207">
        <v>0</v>
      </c>
      <c r="AE125" s="208">
        <f t="shared" si="82"/>
        <v>0</v>
      </c>
      <c r="AF125" s="207">
        <v>0</v>
      </c>
      <c r="AG125" s="208">
        <f t="shared" si="83"/>
        <v>0</v>
      </c>
      <c r="AH125" s="207">
        <v>0</v>
      </c>
      <c r="AI125" s="208">
        <f t="shared" si="84"/>
        <v>0</v>
      </c>
      <c r="AJ125" s="207">
        <v>0</v>
      </c>
      <c r="AK125" s="208">
        <f t="shared" si="85"/>
        <v>0</v>
      </c>
      <c r="AL125" s="239"/>
      <c r="AM125" s="232">
        <f t="shared" si="44"/>
        <v>0</v>
      </c>
      <c r="AN125" s="239"/>
      <c r="AO125" s="232">
        <f t="shared" si="45"/>
        <v>0</v>
      </c>
      <c r="AP125" s="239"/>
      <c r="AQ125" s="232">
        <f t="shared" si="46"/>
        <v>0</v>
      </c>
      <c r="AR125" s="239"/>
      <c r="AS125" s="232">
        <f t="shared" si="47"/>
        <v>0</v>
      </c>
      <c r="AT125" s="209">
        <f t="shared" si="48"/>
        <v>2</v>
      </c>
      <c r="AU125" s="210">
        <f t="shared" si="49"/>
        <v>4.2506524751549362E-6</v>
      </c>
    </row>
    <row r="126" spans="1:47" ht="15.75" customHeight="1" x14ac:dyDescent="0.25">
      <c r="A126" s="33" t="s">
        <v>1413</v>
      </c>
      <c r="B126" s="205">
        <v>0</v>
      </c>
      <c r="C126" s="206">
        <f t="shared" si="68"/>
        <v>0</v>
      </c>
      <c r="D126" s="205">
        <v>0</v>
      </c>
      <c r="E126" s="206">
        <f t="shared" si="69"/>
        <v>0</v>
      </c>
      <c r="F126" s="205">
        <v>0</v>
      </c>
      <c r="G126" s="206">
        <f t="shared" si="70"/>
        <v>0</v>
      </c>
      <c r="H126" s="205">
        <v>0</v>
      </c>
      <c r="I126" s="206">
        <f t="shared" si="71"/>
        <v>0</v>
      </c>
      <c r="J126" s="205">
        <v>0</v>
      </c>
      <c r="K126" s="206">
        <f t="shared" si="72"/>
        <v>0</v>
      </c>
      <c r="L126" s="205">
        <v>0</v>
      </c>
      <c r="M126" s="206">
        <f t="shared" si="73"/>
        <v>0</v>
      </c>
      <c r="N126" s="205">
        <v>0</v>
      </c>
      <c r="O126" s="206">
        <f t="shared" si="74"/>
        <v>0</v>
      </c>
      <c r="P126" s="205">
        <v>0</v>
      </c>
      <c r="Q126" s="206">
        <f t="shared" si="75"/>
        <v>0</v>
      </c>
      <c r="R126" s="207">
        <v>0</v>
      </c>
      <c r="S126" s="206">
        <f t="shared" si="76"/>
        <v>0</v>
      </c>
      <c r="T126" s="205">
        <v>154</v>
      </c>
      <c r="U126" s="206">
        <f t="shared" si="77"/>
        <v>5.3311178038564057E-3</v>
      </c>
      <c r="V126" s="207">
        <v>212</v>
      </c>
      <c r="W126" s="206">
        <f t="shared" si="78"/>
        <v>7.5203973040085135E-3</v>
      </c>
      <c r="X126" s="207">
        <v>126</v>
      </c>
      <c r="Y126" s="206">
        <f t="shared" si="79"/>
        <v>4.1054380763090158E-3</v>
      </c>
      <c r="Z126" s="207">
        <v>33</v>
      </c>
      <c r="AA126" s="208">
        <f t="shared" si="80"/>
        <v>1.3437029194999796E-3</v>
      </c>
      <c r="AB126" s="207">
        <v>44</v>
      </c>
      <c r="AC126" s="208">
        <f t="shared" si="81"/>
        <v>2.1151812325737908E-3</v>
      </c>
      <c r="AD126" s="207">
        <v>13</v>
      </c>
      <c r="AE126" s="208">
        <f t="shared" si="82"/>
        <v>4.6676959534666619E-4</v>
      </c>
      <c r="AF126" s="207">
        <v>20</v>
      </c>
      <c r="AG126" s="208">
        <f t="shared" si="83"/>
        <v>5.5725828921705215E-4</v>
      </c>
      <c r="AH126" s="207">
        <v>0</v>
      </c>
      <c r="AI126" s="208">
        <f t="shared" si="84"/>
        <v>0</v>
      </c>
      <c r="AJ126" s="207">
        <v>0</v>
      </c>
      <c r="AK126" s="208">
        <f t="shared" si="85"/>
        <v>0</v>
      </c>
      <c r="AL126" s="239"/>
      <c r="AM126" s="232">
        <f t="shared" si="44"/>
        <v>0</v>
      </c>
      <c r="AN126" s="239"/>
      <c r="AO126" s="232">
        <f t="shared" si="45"/>
        <v>0</v>
      </c>
      <c r="AP126" s="239">
        <v>1</v>
      </c>
      <c r="AQ126" s="232">
        <f t="shared" si="46"/>
        <v>3.1845105407298901E-5</v>
      </c>
      <c r="AR126" s="239"/>
      <c r="AS126" s="232">
        <f t="shared" si="47"/>
        <v>0</v>
      </c>
      <c r="AT126" s="209">
        <f t="shared" si="48"/>
        <v>603</v>
      </c>
      <c r="AU126" s="210">
        <f t="shared" si="49"/>
        <v>1.2815717212592134E-3</v>
      </c>
    </row>
    <row r="127" spans="1:47" ht="15.75" customHeight="1" x14ac:dyDescent="0.25">
      <c r="A127" s="233" t="s">
        <v>714</v>
      </c>
      <c r="B127" s="234">
        <v>0</v>
      </c>
      <c r="C127" s="235">
        <f t="shared" si="68"/>
        <v>0</v>
      </c>
      <c r="D127" s="234">
        <v>0</v>
      </c>
      <c r="E127" s="235">
        <f t="shared" si="69"/>
        <v>0</v>
      </c>
      <c r="F127" s="234">
        <v>0</v>
      </c>
      <c r="G127" s="235">
        <f t="shared" si="70"/>
        <v>0</v>
      </c>
      <c r="H127" s="234">
        <v>3</v>
      </c>
      <c r="I127" s="235">
        <f t="shared" si="71"/>
        <v>3.5642152786028277E-4</v>
      </c>
      <c r="J127" s="234">
        <v>3</v>
      </c>
      <c r="K127" s="235">
        <f t="shared" si="72"/>
        <v>2.5214321734745338E-4</v>
      </c>
      <c r="L127" s="234">
        <v>0</v>
      </c>
      <c r="M127" s="235">
        <f t="shared" si="73"/>
        <v>0</v>
      </c>
      <c r="N127" s="234">
        <v>1</v>
      </c>
      <c r="O127" s="235">
        <f t="shared" si="74"/>
        <v>8.2236842105263156E-5</v>
      </c>
      <c r="P127" s="234">
        <v>0</v>
      </c>
      <c r="Q127" s="235">
        <f t="shared" si="75"/>
        <v>0</v>
      </c>
      <c r="R127" s="237">
        <v>0</v>
      </c>
      <c r="S127" s="235">
        <f t="shared" si="76"/>
        <v>0</v>
      </c>
      <c r="T127" s="236">
        <v>0</v>
      </c>
      <c r="U127" s="235">
        <f t="shared" si="77"/>
        <v>0</v>
      </c>
      <c r="V127" s="237">
        <v>0</v>
      </c>
      <c r="W127" s="235">
        <f t="shared" si="78"/>
        <v>0</v>
      </c>
      <c r="X127" s="237">
        <v>0</v>
      </c>
      <c r="Y127" s="235">
        <f t="shared" si="79"/>
        <v>0</v>
      </c>
      <c r="Z127" s="237">
        <v>0</v>
      </c>
      <c r="AA127" s="232">
        <f t="shared" si="80"/>
        <v>0</v>
      </c>
      <c r="AB127" s="237">
        <v>0</v>
      </c>
      <c r="AC127" s="232">
        <f t="shared" si="81"/>
        <v>0</v>
      </c>
      <c r="AD127" s="237">
        <v>0</v>
      </c>
      <c r="AE127" s="232">
        <f t="shared" si="82"/>
        <v>0</v>
      </c>
      <c r="AF127" s="237">
        <v>0</v>
      </c>
      <c r="AG127" s="232">
        <f t="shared" si="83"/>
        <v>0</v>
      </c>
      <c r="AH127" s="237">
        <v>0</v>
      </c>
      <c r="AI127" s="232">
        <f t="shared" si="84"/>
        <v>0</v>
      </c>
      <c r="AJ127" s="237">
        <v>0</v>
      </c>
      <c r="AK127" s="232">
        <f t="shared" si="85"/>
        <v>0</v>
      </c>
      <c r="AL127" s="239"/>
      <c r="AM127" s="232">
        <f t="shared" si="44"/>
        <v>0</v>
      </c>
      <c r="AN127" s="239"/>
      <c r="AO127" s="232">
        <f t="shared" si="45"/>
        <v>0</v>
      </c>
      <c r="AP127" s="239"/>
      <c r="AQ127" s="232">
        <f t="shared" si="46"/>
        <v>0</v>
      </c>
      <c r="AR127" s="239"/>
      <c r="AS127" s="232">
        <f t="shared" si="47"/>
        <v>0</v>
      </c>
      <c r="AT127" s="209">
        <f t="shared" si="48"/>
        <v>7</v>
      </c>
      <c r="AU127" s="210">
        <f t="shared" si="49"/>
        <v>1.4877283663042278E-5</v>
      </c>
    </row>
    <row r="128" spans="1:47" ht="15.75" customHeight="1" x14ac:dyDescent="0.25">
      <c r="A128" s="233" t="s">
        <v>1414</v>
      </c>
      <c r="B128" s="234">
        <v>0</v>
      </c>
      <c r="C128" s="235">
        <f t="shared" si="68"/>
        <v>0</v>
      </c>
      <c r="D128" s="234">
        <v>0</v>
      </c>
      <c r="E128" s="235">
        <f t="shared" si="69"/>
        <v>0</v>
      </c>
      <c r="F128" s="234">
        <v>0</v>
      </c>
      <c r="G128" s="235">
        <f t="shared" si="70"/>
        <v>0</v>
      </c>
      <c r="H128" s="234">
        <v>0</v>
      </c>
      <c r="I128" s="235">
        <f t="shared" si="71"/>
        <v>0</v>
      </c>
      <c r="J128" s="234">
        <v>1</v>
      </c>
      <c r="K128" s="235">
        <f t="shared" si="72"/>
        <v>8.4047739115817788E-5</v>
      </c>
      <c r="L128" s="234">
        <v>4</v>
      </c>
      <c r="M128" s="235">
        <f t="shared" si="73"/>
        <v>1.9737491364847529E-4</v>
      </c>
      <c r="N128" s="234">
        <v>1</v>
      </c>
      <c r="O128" s="235">
        <f t="shared" si="74"/>
        <v>8.2236842105263156E-5</v>
      </c>
      <c r="P128" s="234">
        <v>0</v>
      </c>
      <c r="Q128" s="235">
        <f t="shared" si="75"/>
        <v>0</v>
      </c>
      <c r="R128" s="237">
        <v>0</v>
      </c>
      <c r="S128" s="235">
        <f t="shared" si="76"/>
        <v>0</v>
      </c>
      <c r="T128" s="236">
        <v>0</v>
      </c>
      <c r="U128" s="235">
        <f t="shared" si="77"/>
        <v>0</v>
      </c>
      <c r="V128" s="237">
        <v>0</v>
      </c>
      <c r="W128" s="235">
        <f t="shared" si="78"/>
        <v>0</v>
      </c>
      <c r="X128" s="237">
        <v>0</v>
      </c>
      <c r="Y128" s="235">
        <f t="shared" si="79"/>
        <v>0</v>
      </c>
      <c r="Z128" s="237">
        <v>0</v>
      </c>
      <c r="AA128" s="232">
        <f t="shared" si="80"/>
        <v>0</v>
      </c>
      <c r="AB128" s="237">
        <v>0</v>
      </c>
      <c r="AC128" s="232">
        <f t="shared" si="81"/>
        <v>0</v>
      </c>
      <c r="AD128" s="237">
        <v>0</v>
      </c>
      <c r="AE128" s="232">
        <f t="shared" si="82"/>
        <v>0</v>
      </c>
      <c r="AF128" s="237">
        <v>0</v>
      </c>
      <c r="AG128" s="232">
        <f t="shared" si="83"/>
        <v>0</v>
      </c>
      <c r="AH128" s="237">
        <v>0</v>
      </c>
      <c r="AI128" s="232">
        <f t="shared" si="84"/>
        <v>0</v>
      </c>
      <c r="AJ128" s="237">
        <v>0</v>
      </c>
      <c r="AK128" s="232">
        <f t="shared" si="85"/>
        <v>0</v>
      </c>
      <c r="AL128" s="239"/>
      <c r="AM128" s="232">
        <f t="shared" si="44"/>
        <v>0</v>
      </c>
      <c r="AN128" s="239"/>
      <c r="AO128" s="232">
        <f t="shared" si="45"/>
        <v>0</v>
      </c>
      <c r="AP128" s="239"/>
      <c r="AQ128" s="232">
        <f t="shared" si="46"/>
        <v>0</v>
      </c>
      <c r="AR128" s="239"/>
      <c r="AS128" s="232">
        <f t="shared" si="47"/>
        <v>0</v>
      </c>
      <c r="AT128" s="209">
        <f t="shared" si="48"/>
        <v>6</v>
      </c>
      <c r="AU128" s="210">
        <f t="shared" si="49"/>
        <v>1.2751957425464809E-5</v>
      </c>
    </row>
    <row r="129" spans="1:47" ht="15.75" customHeight="1" x14ac:dyDescent="0.25">
      <c r="A129" s="233" t="s">
        <v>1415</v>
      </c>
      <c r="B129" s="234">
        <v>0</v>
      </c>
      <c r="C129" s="235">
        <f t="shared" si="68"/>
        <v>0</v>
      </c>
      <c r="D129" s="234">
        <v>0</v>
      </c>
      <c r="E129" s="235">
        <f t="shared" si="69"/>
        <v>0</v>
      </c>
      <c r="F129" s="234">
        <v>0</v>
      </c>
      <c r="G129" s="235">
        <f t="shared" si="70"/>
        <v>0</v>
      </c>
      <c r="H129" s="234">
        <v>0</v>
      </c>
      <c r="I129" s="235">
        <f t="shared" si="71"/>
        <v>0</v>
      </c>
      <c r="J129" s="234">
        <v>0</v>
      </c>
      <c r="K129" s="235">
        <f t="shared" si="72"/>
        <v>0</v>
      </c>
      <c r="L129" s="234">
        <v>0</v>
      </c>
      <c r="M129" s="235">
        <f t="shared" si="73"/>
        <v>0</v>
      </c>
      <c r="N129" s="234">
        <v>0</v>
      </c>
      <c r="O129" s="235">
        <f t="shared" si="74"/>
        <v>0</v>
      </c>
      <c r="P129" s="234">
        <v>0</v>
      </c>
      <c r="Q129" s="235">
        <f t="shared" si="75"/>
        <v>0</v>
      </c>
      <c r="R129" s="234">
        <v>33</v>
      </c>
      <c r="S129" s="235">
        <f t="shared" si="76"/>
        <v>1.122754491017964E-3</v>
      </c>
      <c r="T129" s="236">
        <v>0</v>
      </c>
      <c r="U129" s="235">
        <f t="shared" si="77"/>
        <v>0</v>
      </c>
      <c r="V129" s="237">
        <v>24</v>
      </c>
      <c r="W129" s="235">
        <f t="shared" si="78"/>
        <v>8.5136573252926574E-4</v>
      </c>
      <c r="X129" s="237">
        <v>12</v>
      </c>
      <c r="Y129" s="235">
        <f t="shared" si="79"/>
        <v>3.9099410250562056E-4</v>
      </c>
      <c r="Z129" s="237">
        <v>0</v>
      </c>
      <c r="AA129" s="232">
        <f t="shared" si="80"/>
        <v>0</v>
      </c>
      <c r="AB129" s="237">
        <v>0</v>
      </c>
      <c r="AC129" s="232">
        <f t="shared" si="81"/>
        <v>0</v>
      </c>
      <c r="AD129" s="237">
        <v>0</v>
      </c>
      <c r="AE129" s="232">
        <f t="shared" si="82"/>
        <v>0</v>
      </c>
      <c r="AF129" s="237">
        <v>0</v>
      </c>
      <c r="AG129" s="232">
        <f t="shared" si="83"/>
        <v>0</v>
      </c>
      <c r="AH129" s="237">
        <v>0</v>
      </c>
      <c r="AI129" s="232">
        <f t="shared" si="84"/>
        <v>0</v>
      </c>
      <c r="AJ129" s="237">
        <v>0</v>
      </c>
      <c r="AK129" s="232">
        <f t="shared" si="85"/>
        <v>0</v>
      </c>
      <c r="AL129" s="239"/>
      <c r="AM129" s="232">
        <f t="shared" si="44"/>
        <v>0</v>
      </c>
      <c r="AN129" s="239"/>
      <c r="AO129" s="232">
        <f t="shared" si="45"/>
        <v>0</v>
      </c>
      <c r="AP129" s="239"/>
      <c r="AQ129" s="232">
        <f t="shared" si="46"/>
        <v>0</v>
      </c>
      <c r="AR129" s="239"/>
      <c r="AS129" s="232">
        <f t="shared" si="47"/>
        <v>0</v>
      </c>
      <c r="AT129" s="209">
        <f t="shared" si="48"/>
        <v>69</v>
      </c>
      <c r="AU129" s="210">
        <f t="shared" si="49"/>
        <v>1.466475103928453E-4</v>
      </c>
    </row>
    <row r="130" spans="1:47" ht="15.75" customHeight="1" x14ac:dyDescent="0.25">
      <c r="A130" s="33" t="s">
        <v>1524</v>
      </c>
      <c r="B130" s="205"/>
      <c r="C130" s="206"/>
      <c r="D130" s="205"/>
      <c r="E130" s="206"/>
      <c r="F130" s="205"/>
      <c r="G130" s="206"/>
      <c r="H130" s="205"/>
      <c r="I130" s="206"/>
      <c r="J130" s="205"/>
      <c r="K130" s="206"/>
      <c r="L130" s="205"/>
      <c r="M130" s="206"/>
      <c r="N130" s="205"/>
      <c r="O130" s="206"/>
      <c r="P130" s="205"/>
      <c r="Q130" s="206"/>
      <c r="R130" s="207"/>
      <c r="S130" s="206"/>
      <c r="T130" s="212"/>
      <c r="U130" s="206"/>
      <c r="V130" s="207"/>
      <c r="W130" s="206"/>
      <c r="X130" s="207"/>
      <c r="Y130" s="206"/>
      <c r="Z130" s="207"/>
      <c r="AA130" s="208"/>
      <c r="AB130" s="207"/>
      <c r="AC130" s="208"/>
      <c r="AD130" s="207"/>
      <c r="AE130" s="208"/>
      <c r="AF130" s="207"/>
      <c r="AG130" s="208"/>
      <c r="AH130" s="207"/>
      <c r="AI130" s="208"/>
      <c r="AJ130" s="207"/>
      <c r="AK130" s="208"/>
      <c r="AL130" s="239"/>
      <c r="AM130" s="232">
        <f t="shared" si="44"/>
        <v>0</v>
      </c>
      <c r="AN130" s="239"/>
      <c r="AO130" s="232">
        <f t="shared" si="45"/>
        <v>0</v>
      </c>
      <c r="AP130" s="239">
        <v>2</v>
      </c>
      <c r="AQ130" s="232">
        <f t="shared" si="46"/>
        <v>6.3690210814597802E-5</v>
      </c>
      <c r="AR130" s="239"/>
      <c r="AS130" s="232">
        <f t="shared" si="47"/>
        <v>0</v>
      </c>
      <c r="AT130" s="209">
        <f t="shared" si="48"/>
        <v>2</v>
      </c>
      <c r="AU130" s="210">
        <f t="shared" si="49"/>
        <v>4.2506524751549362E-6</v>
      </c>
    </row>
    <row r="131" spans="1:47" ht="15.75" customHeight="1" x14ac:dyDescent="0.25">
      <c r="A131" s="33" t="s">
        <v>715</v>
      </c>
      <c r="B131" s="205"/>
      <c r="C131" s="206"/>
      <c r="D131" s="205"/>
      <c r="E131" s="206"/>
      <c r="F131" s="205"/>
      <c r="G131" s="206"/>
      <c r="H131" s="205"/>
      <c r="I131" s="206"/>
      <c r="J131" s="205"/>
      <c r="K131" s="206"/>
      <c r="L131" s="205"/>
      <c r="M131" s="206"/>
      <c r="N131" s="205"/>
      <c r="O131" s="206"/>
      <c r="P131" s="205"/>
      <c r="Q131" s="206"/>
      <c r="R131" s="205"/>
      <c r="S131" s="206"/>
      <c r="T131" s="205"/>
      <c r="U131" s="206"/>
      <c r="V131" s="207"/>
      <c r="W131" s="206"/>
      <c r="X131" s="207"/>
      <c r="Y131" s="206"/>
      <c r="Z131" s="207"/>
      <c r="AA131" s="208"/>
      <c r="AB131" s="207"/>
      <c r="AC131" s="208"/>
      <c r="AD131" s="207">
        <v>1</v>
      </c>
      <c r="AE131" s="208">
        <f>+AD131/$AD$191</f>
        <v>3.5905353488205093E-5</v>
      </c>
      <c r="AF131" s="207">
        <v>13</v>
      </c>
      <c r="AG131" s="208">
        <f>+AF131/$AF$191</f>
        <v>3.6221788799108384E-4</v>
      </c>
      <c r="AH131" s="207">
        <v>1</v>
      </c>
      <c r="AI131" s="208">
        <f>+AH131/$AH$191</f>
        <v>3.5165453458522345E-5</v>
      </c>
      <c r="AJ131" s="207">
        <v>1</v>
      </c>
      <c r="AK131" s="208">
        <f>+AJ131/$AJ$191</f>
        <v>4.5454545454545452E-5</v>
      </c>
      <c r="AL131" s="239">
        <v>1</v>
      </c>
      <c r="AM131" s="232">
        <f t="shared" si="44"/>
        <v>3.3634926507685578E-5</v>
      </c>
      <c r="AN131" s="239"/>
      <c r="AO131" s="232">
        <f t="shared" si="45"/>
        <v>0</v>
      </c>
      <c r="AP131" s="239">
        <v>4</v>
      </c>
      <c r="AQ131" s="232">
        <f t="shared" si="46"/>
        <v>1.273804216291956E-4</v>
      </c>
      <c r="AR131" s="239"/>
      <c r="AS131" s="232">
        <f t="shared" si="47"/>
        <v>0</v>
      </c>
      <c r="AT131" s="209">
        <f t="shared" si="48"/>
        <v>20</v>
      </c>
      <c r="AU131" s="210">
        <f t="shared" si="49"/>
        <v>4.2506524751549365E-5</v>
      </c>
    </row>
    <row r="132" spans="1:47" ht="15.75" customHeight="1" x14ac:dyDescent="0.25">
      <c r="A132" s="33" t="s">
        <v>746</v>
      </c>
      <c r="B132" s="205"/>
      <c r="C132" s="206"/>
      <c r="D132" s="205"/>
      <c r="E132" s="206"/>
      <c r="F132" s="205"/>
      <c r="G132" s="206"/>
      <c r="H132" s="205"/>
      <c r="I132" s="206"/>
      <c r="J132" s="205"/>
      <c r="K132" s="206"/>
      <c r="L132" s="205"/>
      <c r="M132" s="206"/>
      <c r="N132" s="205"/>
      <c r="O132" s="206"/>
      <c r="P132" s="205"/>
      <c r="Q132" s="206"/>
      <c r="R132" s="205"/>
      <c r="S132" s="206"/>
      <c r="T132" s="205"/>
      <c r="U132" s="206"/>
      <c r="V132" s="207"/>
      <c r="W132" s="206"/>
      <c r="X132" s="207"/>
      <c r="Y132" s="206"/>
      <c r="Z132" s="207"/>
      <c r="AA132" s="208"/>
      <c r="AB132" s="207"/>
      <c r="AC132" s="208"/>
      <c r="AD132" s="207"/>
      <c r="AE132" s="208"/>
      <c r="AF132" s="207"/>
      <c r="AG132" s="208"/>
      <c r="AH132" s="207"/>
      <c r="AI132" s="208"/>
      <c r="AJ132" s="207"/>
      <c r="AK132" s="208"/>
      <c r="AL132" s="239"/>
      <c r="AM132" s="232">
        <f t="shared" si="44"/>
        <v>0</v>
      </c>
      <c r="AN132" s="239">
        <v>1</v>
      </c>
      <c r="AO132" s="232">
        <f t="shared" si="45"/>
        <v>2.7973592928275707E-5</v>
      </c>
      <c r="AP132" s="239"/>
      <c r="AQ132" s="232">
        <f t="shared" si="46"/>
        <v>0</v>
      </c>
      <c r="AR132" s="239"/>
      <c r="AS132" s="232">
        <f t="shared" si="47"/>
        <v>0</v>
      </c>
      <c r="AT132" s="209">
        <f t="shared" si="48"/>
        <v>1</v>
      </c>
      <c r="AU132" s="210">
        <f t="shared" si="49"/>
        <v>2.1253262375774681E-6</v>
      </c>
    </row>
    <row r="133" spans="1:47" ht="15.75" customHeight="1" x14ac:dyDescent="0.25">
      <c r="A133" s="33" t="s">
        <v>1416</v>
      </c>
      <c r="B133" s="205">
        <v>0</v>
      </c>
      <c r="C133" s="206">
        <f>+B133/$B$191</f>
        <v>0</v>
      </c>
      <c r="D133" s="205">
        <v>0</v>
      </c>
      <c r="E133" s="206">
        <f>+D133/$D$191</f>
        <v>0</v>
      </c>
      <c r="F133" s="205">
        <v>0</v>
      </c>
      <c r="G133" s="206">
        <f>+F133/$F$191</f>
        <v>0</v>
      </c>
      <c r="H133" s="205">
        <v>0</v>
      </c>
      <c r="I133" s="206">
        <f>+H133/$H$191</f>
        <v>0</v>
      </c>
      <c r="J133" s="205">
        <v>0</v>
      </c>
      <c r="K133" s="206">
        <f>+J133/$J$191</f>
        <v>0</v>
      </c>
      <c r="L133" s="205">
        <v>7</v>
      </c>
      <c r="M133" s="206">
        <f>+L133/$L$191</f>
        <v>3.4540609888483173E-4</v>
      </c>
      <c r="N133" s="205">
        <v>0</v>
      </c>
      <c r="O133" s="206">
        <f>+N133/$N$191</f>
        <v>0</v>
      </c>
      <c r="P133" s="205">
        <v>0</v>
      </c>
      <c r="Q133" s="206">
        <f>+P133/$P$191</f>
        <v>0</v>
      </c>
      <c r="R133" s="207">
        <v>0</v>
      </c>
      <c r="S133" s="206">
        <f>+R133/$R$191</f>
        <v>0</v>
      </c>
      <c r="T133" s="212">
        <v>0</v>
      </c>
      <c r="U133" s="206">
        <f>+T133/$T$191</f>
        <v>0</v>
      </c>
      <c r="V133" s="207">
        <v>0</v>
      </c>
      <c r="W133" s="206">
        <f>+V133/$V$191</f>
        <v>0</v>
      </c>
      <c r="X133" s="207">
        <v>0</v>
      </c>
      <c r="Y133" s="206">
        <f>+X133/$X$191</f>
        <v>0</v>
      </c>
      <c r="Z133" s="207">
        <v>0</v>
      </c>
      <c r="AA133" s="208">
        <f>+Z133/$Z$191</f>
        <v>0</v>
      </c>
      <c r="AB133" s="207">
        <v>0</v>
      </c>
      <c r="AC133" s="208">
        <f>+AB133/$AB$191</f>
        <v>0</v>
      </c>
      <c r="AD133" s="207">
        <v>0</v>
      </c>
      <c r="AE133" s="208">
        <f>+AD133/$AD$191</f>
        <v>0</v>
      </c>
      <c r="AF133" s="207">
        <v>0</v>
      </c>
      <c r="AG133" s="208">
        <f>+AF133/$AF$191</f>
        <v>0</v>
      </c>
      <c r="AH133" s="207">
        <v>0</v>
      </c>
      <c r="AI133" s="208">
        <f>+AH133/$AH$191</f>
        <v>0</v>
      </c>
      <c r="AJ133" s="207">
        <v>0</v>
      </c>
      <c r="AK133" s="208">
        <f>+AJ133/$AJ$191</f>
        <v>0</v>
      </c>
      <c r="AL133" s="239"/>
      <c r="AM133" s="232">
        <f t="shared" ref="AM133:AM191" si="86">+AL133/$AL$191</f>
        <v>0</v>
      </c>
      <c r="AN133" s="239"/>
      <c r="AO133" s="232">
        <f t="shared" ref="AO133:AO191" si="87">+AN133/$AN$191</f>
        <v>0</v>
      </c>
      <c r="AP133" s="239"/>
      <c r="AQ133" s="232">
        <f t="shared" ref="AQ133:AQ191" si="88">+AP133/$AP$191</f>
        <v>0</v>
      </c>
      <c r="AR133" s="239"/>
      <c r="AS133" s="232">
        <f t="shared" ref="AS133:AS191" si="89">+AR133/$AR$191</f>
        <v>0</v>
      </c>
      <c r="AT133" s="209">
        <f t="shared" ref="AT133:AT190" si="90">+B133+D133+F133+H133+J133+L133+N133+P133+R133+T133+V133+X133+Z133+AB133+AD133+AF133+AJ133+AL133+AN133+AP133+AR133</f>
        <v>7</v>
      </c>
      <c r="AU133" s="210">
        <f t="shared" ref="AU133:AU191" si="91">+AT133/$AT$191</f>
        <v>1.4877283663042278E-5</v>
      </c>
    </row>
    <row r="134" spans="1:47" ht="15.75" customHeight="1" x14ac:dyDescent="0.25">
      <c r="A134" s="233" t="s">
        <v>1417</v>
      </c>
      <c r="B134" s="234">
        <v>0</v>
      </c>
      <c r="C134" s="235">
        <f>+B134/$B$191</f>
        <v>0</v>
      </c>
      <c r="D134" s="234">
        <v>0</v>
      </c>
      <c r="E134" s="235">
        <f>+D134/$D$191</f>
        <v>0</v>
      </c>
      <c r="F134" s="234">
        <v>0</v>
      </c>
      <c r="G134" s="235">
        <f>+F134/$F$191</f>
        <v>0</v>
      </c>
      <c r="H134" s="234">
        <v>0</v>
      </c>
      <c r="I134" s="235">
        <f>+H134/$H$191</f>
        <v>0</v>
      </c>
      <c r="J134" s="234">
        <v>0</v>
      </c>
      <c r="K134" s="235">
        <f>+J134/$J$191</f>
        <v>0</v>
      </c>
      <c r="L134" s="234">
        <v>0</v>
      </c>
      <c r="M134" s="235">
        <f>+L134/$L$191</f>
        <v>0</v>
      </c>
      <c r="N134" s="234">
        <v>0</v>
      </c>
      <c r="O134" s="235">
        <f>+N134/$N$191</f>
        <v>0</v>
      </c>
      <c r="P134" s="234">
        <v>0</v>
      </c>
      <c r="Q134" s="235">
        <f>+P134/$P$191</f>
        <v>0</v>
      </c>
      <c r="R134" s="234">
        <v>129</v>
      </c>
      <c r="S134" s="235">
        <f>+R134/$R$191</f>
        <v>4.3889493739793142E-3</v>
      </c>
      <c r="T134" s="234">
        <v>114</v>
      </c>
      <c r="U134" s="235">
        <f>+T134/$T$191</f>
        <v>3.9464118807768199E-3</v>
      </c>
      <c r="V134" s="237">
        <v>139</v>
      </c>
      <c r="W134" s="235">
        <f>+V134/$V$191</f>
        <v>4.9308265342319973E-3</v>
      </c>
      <c r="X134" s="237">
        <v>141</v>
      </c>
      <c r="Y134" s="235">
        <f>+X134/$X$191</f>
        <v>4.5941807044410417E-3</v>
      </c>
      <c r="Z134" s="237">
        <v>66</v>
      </c>
      <c r="AA134" s="232">
        <f>+Z134/$Z$191</f>
        <v>2.6874058389999593E-3</v>
      </c>
      <c r="AB134" s="237">
        <v>9</v>
      </c>
      <c r="AC134" s="232">
        <f>+AB134/$AB$191</f>
        <v>4.326507066628209E-4</v>
      </c>
      <c r="AD134" s="237">
        <v>35</v>
      </c>
      <c r="AE134" s="232">
        <f>+AD134/$AD$191</f>
        <v>1.2566873720871782E-3</v>
      </c>
      <c r="AF134" s="237">
        <v>0</v>
      </c>
      <c r="AG134" s="232">
        <f>+AF134/$AF$191</f>
        <v>0</v>
      </c>
      <c r="AH134" s="237">
        <v>0</v>
      </c>
      <c r="AI134" s="232">
        <f>+AH134/$AH$191</f>
        <v>0</v>
      </c>
      <c r="AJ134" s="237">
        <v>0</v>
      </c>
      <c r="AK134" s="232">
        <f>+AJ134/$AJ$191</f>
        <v>0</v>
      </c>
      <c r="AL134" s="239"/>
      <c r="AM134" s="232">
        <f t="shared" si="86"/>
        <v>0</v>
      </c>
      <c r="AN134" s="239"/>
      <c r="AO134" s="232">
        <f t="shared" si="87"/>
        <v>0</v>
      </c>
      <c r="AP134" s="239"/>
      <c r="AQ134" s="232">
        <f t="shared" si="88"/>
        <v>0</v>
      </c>
      <c r="AR134" s="239"/>
      <c r="AS134" s="232">
        <f t="shared" si="89"/>
        <v>0</v>
      </c>
      <c r="AT134" s="209">
        <f t="shared" si="90"/>
        <v>633</v>
      </c>
      <c r="AU134" s="210">
        <f t="shared" si="91"/>
        <v>1.3453315083865373E-3</v>
      </c>
    </row>
    <row r="135" spans="1:47" ht="15.75" customHeight="1" x14ac:dyDescent="0.25">
      <c r="A135" s="233" t="s">
        <v>1648</v>
      </c>
      <c r="B135" s="234"/>
      <c r="C135" s="235"/>
      <c r="D135" s="234"/>
      <c r="E135" s="235"/>
      <c r="F135" s="234"/>
      <c r="G135" s="235"/>
      <c r="H135" s="234"/>
      <c r="I135" s="235"/>
      <c r="J135" s="234"/>
      <c r="K135" s="235"/>
      <c r="L135" s="234"/>
      <c r="M135" s="235"/>
      <c r="N135" s="234"/>
      <c r="O135" s="235"/>
      <c r="P135" s="234"/>
      <c r="Q135" s="235"/>
      <c r="R135" s="234"/>
      <c r="S135" s="235"/>
      <c r="T135" s="234"/>
      <c r="U135" s="235"/>
      <c r="V135" s="237"/>
      <c r="W135" s="235"/>
      <c r="X135" s="237"/>
      <c r="Y135" s="235"/>
      <c r="Z135" s="237"/>
      <c r="AA135" s="232"/>
      <c r="AB135" s="237"/>
      <c r="AC135" s="232"/>
      <c r="AD135" s="237"/>
      <c r="AE135" s="232"/>
      <c r="AF135" s="237"/>
      <c r="AG135" s="232"/>
      <c r="AH135" s="237"/>
      <c r="AI135" s="232"/>
      <c r="AJ135" s="237"/>
      <c r="AK135" s="232"/>
      <c r="AL135" s="239"/>
      <c r="AM135" s="232">
        <f t="shared" si="86"/>
        <v>0</v>
      </c>
      <c r="AN135" s="239"/>
      <c r="AO135" s="232">
        <f t="shared" si="87"/>
        <v>0</v>
      </c>
      <c r="AP135" s="239">
        <v>5</v>
      </c>
      <c r="AQ135" s="232">
        <f t="shared" si="88"/>
        <v>1.5922552703649448E-4</v>
      </c>
      <c r="AR135" s="239"/>
      <c r="AS135" s="232">
        <f t="shared" si="89"/>
        <v>0</v>
      </c>
      <c r="AT135" s="209">
        <f t="shared" si="90"/>
        <v>5</v>
      </c>
      <c r="AU135" s="210">
        <f t="shared" si="91"/>
        <v>1.0626631187887341E-5</v>
      </c>
    </row>
    <row r="136" spans="1:47" ht="15.75" customHeight="1" x14ac:dyDescent="0.25">
      <c r="A136" s="33" t="s">
        <v>1418</v>
      </c>
      <c r="B136" s="205">
        <v>0</v>
      </c>
      <c r="C136" s="206">
        <f>+B136/$B$191</f>
        <v>0</v>
      </c>
      <c r="D136" s="205">
        <v>0</v>
      </c>
      <c r="E136" s="206">
        <f>+D136/$D$191</f>
        <v>0</v>
      </c>
      <c r="F136" s="205">
        <v>0</v>
      </c>
      <c r="G136" s="206">
        <f>+F136/$F$191</f>
        <v>0</v>
      </c>
      <c r="H136" s="205">
        <v>0</v>
      </c>
      <c r="I136" s="206">
        <f>+H136/$H$191</f>
        <v>0</v>
      </c>
      <c r="J136" s="205">
        <v>0</v>
      </c>
      <c r="K136" s="206">
        <f>+J136/$J$191</f>
        <v>0</v>
      </c>
      <c r="L136" s="205">
        <v>0</v>
      </c>
      <c r="M136" s="206">
        <f>+L136/$L$191</f>
        <v>0</v>
      </c>
      <c r="N136" s="205">
        <v>0</v>
      </c>
      <c r="O136" s="206">
        <f>+N136/$N$191</f>
        <v>0</v>
      </c>
      <c r="P136" s="205">
        <v>0</v>
      </c>
      <c r="Q136" s="206">
        <f>+P136/$P$191</f>
        <v>0</v>
      </c>
      <c r="R136" s="207">
        <v>0</v>
      </c>
      <c r="S136" s="206">
        <f>+R136/$R$191</f>
        <v>0</v>
      </c>
      <c r="T136" s="212">
        <v>0</v>
      </c>
      <c r="U136" s="206">
        <f>+T136/$T$191</f>
        <v>0</v>
      </c>
      <c r="V136" s="207">
        <v>3</v>
      </c>
      <c r="W136" s="206">
        <f>+V136/$V$191</f>
        <v>1.0642071656615822E-4</v>
      </c>
      <c r="X136" s="207">
        <v>0</v>
      </c>
      <c r="Y136" s="206">
        <f>+X136/$X$191</f>
        <v>0</v>
      </c>
      <c r="Z136" s="207">
        <v>0</v>
      </c>
      <c r="AA136" s="208">
        <f>+Z136/$Z$191</f>
        <v>0</v>
      </c>
      <c r="AB136" s="207">
        <v>0</v>
      </c>
      <c r="AC136" s="208">
        <f>+AB136/$AB$191</f>
        <v>0</v>
      </c>
      <c r="AD136" s="207">
        <v>0</v>
      </c>
      <c r="AE136" s="208">
        <f>+AD136/$AD$191</f>
        <v>0</v>
      </c>
      <c r="AF136" s="207">
        <v>0</v>
      </c>
      <c r="AG136" s="208">
        <f t="shared" ref="AG136:AG142" si="92">+AF136/$AF$191</f>
        <v>0</v>
      </c>
      <c r="AH136" s="207">
        <v>0</v>
      </c>
      <c r="AI136" s="208">
        <f>+AH136/$AH$191</f>
        <v>0</v>
      </c>
      <c r="AJ136" s="207">
        <v>0</v>
      </c>
      <c r="AK136" s="208">
        <f t="shared" ref="AK136:AK142" si="93">+AJ136/$AJ$191</f>
        <v>0</v>
      </c>
      <c r="AL136" s="239"/>
      <c r="AM136" s="232">
        <f t="shared" si="86"/>
        <v>0</v>
      </c>
      <c r="AN136" s="239"/>
      <c r="AO136" s="232">
        <f t="shared" si="87"/>
        <v>0</v>
      </c>
      <c r="AP136" s="239"/>
      <c r="AQ136" s="232">
        <f t="shared" si="88"/>
        <v>0</v>
      </c>
      <c r="AR136" s="239"/>
      <c r="AS136" s="232">
        <f t="shared" si="89"/>
        <v>0</v>
      </c>
      <c r="AT136" s="209">
        <f t="shared" si="90"/>
        <v>3</v>
      </c>
      <c r="AU136" s="210">
        <f t="shared" si="91"/>
        <v>6.3759787127324043E-6</v>
      </c>
    </row>
    <row r="137" spans="1:47" ht="15.75" customHeight="1" x14ac:dyDescent="0.25">
      <c r="A137" s="213" t="s">
        <v>1419</v>
      </c>
      <c r="B137" s="234">
        <v>0</v>
      </c>
      <c r="C137" s="235">
        <f>+B137/$B$191</f>
        <v>0</v>
      </c>
      <c r="D137" s="234">
        <v>0</v>
      </c>
      <c r="E137" s="235">
        <f>+D137/$D$191</f>
        <v>0</v>
      </c>
      <c r="F137" s="234">
        <v>0</v>
      </c>
      <c r="G137" s="235">
        <f>+F137/$F$191</f>
        <v>0</v>
      </c>
      <c r="H137" s="234">
        <v>0</v>
      </c>
      <c r="I137" s="235">
        <f>+H137/$H$191</f>
        <v>0</v>
      </c>
      <c r="J137" s="234">
        <v>0</v>
      </c>
      <c r="K137" s="235">
        <f>+J137/$J$191</f>
        <v>0</v>
      </c>
      <c r="L137" s="234">
        <v>0</v>
      </c>
      <c r="M137" s="235">
        <f>+L137/$L$191</f>
        <v>0</v>
      </c>
      <c r="N137" s="234">
        <v>0</v>
      </c>
      <c r="O137" s="235">
        <f>+N137/$N$191</f>
        <v>0</v>
      </c>
      <c r="P137" s="234">
        <v>0</v>
      </c>
      <c r="Q137" s="235">
        <f>+P137/$P$191</f>
        <v>0</v>
      </c>
      <c r="R137" s="237">
        <v>0</v>
      </c>
      <c r="S137" s="235">
        <f>+R137/$R$191</f>
        <v>0</v>
      </c>
      <c r="T137" s="234">
        <v>3</v>
      </c>
      <c r="U137" s="235">
        <f>+T137/$T$191</f>
        <v>1.0385294423096895E-4</v>
      </c>
      <c r="V137" s="237">
        <v>0</v>
      </c>
      <c r="W137" s="235">
        <f>+V137/$V$191</f>
        <v>0</v>
      </c>
      <c r="X137" s="237">
        <v>21</v>
      </c>
      <c r="Y137" s="235">
        <f>+X137/$X$191</f>
        <v>6.8423967938483594E-4</v>
      </c>
      <c r="Z137" s="237">
        <v>6</v>
      </c>
      <c r="AA137" s="232">
        <f>+Z137/$Z$191</f>
        <v>2.4430962172726901E-4</v>
      </c>
      <c r="AB137" s="237">
        <v>0</v>
      </c>
      <c r="AC137" s="232">
        <f>+AB137/$AB$191</f>
        <v>0</v>
      </c>
      <c r="AD137" s="237">
        <v>0</v>
      </c>
      <c r="AE137" s="232">
        <f>+AD137/$AD$191</f>
        <v>0</v>
      </c>
      <c r="AF137" s="237">
        <v>0</v>
      </c>
      <c r="AG137" s="232">
        <f t="shared" si="92"/>
        <v>0</v>
      </c>
      <c r="AH137" s="237">
        <v>0</v>
      </c>
      <c r="AI137" s="232">
        <f>+AH137/$AH$191</f>
        <v>0</v>
      </c>
      <c r="AJ137" s="237">
        <v>0</v>
      </c>
      <c r="AK137" s="232">
        <f t="shared" si="93"/>
        <v>0</v>
      </c>
      <c r="AL137" s="239"/>
      <c r="AM137" s="232">
        <f t="shared" si="86"/>
        <v>0</v>
      </c>
      <c r="AN137" s="239"/>
      <c r="AO137" s="232">
        <f t="shared" si="87"/>
        <v>0</v>
      </c>
      <c r="AP137" s="239"/>
      <c r="AQ137" s="232">
        <f t="shared" si="88"/>
        <v>0</v>
      </c>
      <c r="AR137" s="239"/>
      <c r="AS137" s="232">
        <f t="shared" si="89"/>
        <v>0</v>
      </c>
      <c r="AT137" s="209">
        <f t="shared" si="90"/>
        <v>30</v>
      </c>
      <c r="AU137" s="210">
        <f t="shared" si="91"/>
        <v>6.3759787127324038E-5</v>
      </c>
    </row>
    <row r="138" spans="1:47" ht="15.75" customHeight="1" x14ac:dyDescent="0.25">
      <c r="A138" s="33" t="s">
        <v>1420</v>
      </c>
      <c r="B138" s="205">
        <v>0</v>
      </c>
      <c r="C138" s="206">
        <f>+B138/$B$191</f>
        <v>0</v>
      </c>
      <c r="D138" s="205">
        <v>0</v>
      </c>
      <c r="E138" s="206">
        <f>+D138/$D$191</f>
        <v>0</v>
      </c>
      <c r="F138" s="205">
        <v>0</v>
      </c>
      <c r="G138" s="206">
        <f>+F138/$F$191</f>
        <v>0</v>
      </c>
      <c r="H138" s="205">
        <v>0</v>
      </c>
      <c r="I138" s="206">
        <f>+H138/$H$191</f>
        <v>0</v>
      </c>
      <c r="J138" s="205">
        <v>0</v>
      </c>
      <c r="K138" s="206">
        <f>+J138/$J$191</f>
        <v>0</v>
      </c>
      <c r="L138" s="205">
        <v>0</v>
      </c>
      <c r="M138" s="206">
        <f>+L138/$L$191</f>
        <v>0</v>
      </c>
      <c r="N138" s="205">
        <v>0</v>
      </c>
      <c r="O138" s="206">
        <f>+N138/$N$191</f>
        <v>0</v>
      </c>
      <c r="P138" s="205">
        <v>0</v>
      </c>
      <c r="Q138" s="206">
        <f>+P138/$P$191</f>
        <v>0</v>
      </c>
      <c r="R138" s="207">
        <v>0</v>
      </c>
      <c r="S138" s="206">
        <f>+R138/$R$191</f>
        <v>0</v>
      </c>
      <c r="T138" s="212">
        <v>0</v>
      </c>
      <c r="U138" s="206">
        <f>+T138/$T$191</f>
        <v>0</v>
      </c>
      <c r="V138" s="207">
        <v>3</v>
      </c>
      <c r="W138" s="206">
        <f>+V138/$V$191</f>
        <v>1.0642071656615822E-4</v>
      </c>
      <c r="X138" s="207">
        <v>0</v>
      </c>
      <c r="Y138" s="206">
        <f>+X138/$X$191</f>
        <v>0</v>
      </c>
      <c r="Z138" s="207">
        <v>0</v>
      </c>
      <c r="AA138" s="208">
        <f>+Z138/$Z$191</f>
        <v>0</v>
      </c>
      <c r="AB138" s="207">
        <v>0</v>
      </c>
      <c r="AC138" s="208">
        <f>+AB138/$AB$191</f>
        <v>0</v>
      </c>
      <c r="AD138" s="207">
        <v>0</v>
      </c>
      <c r="AE138" s="208">
        <f>+AD138/$AD$191</f>
        <v>0</v>
      </c>
      <c r="AF138" s="207">
        <v>0</v>
      </c>
      <c r="AG138" s="208">
        <f t="shared" si="92"/>
        <v>0</v>
      </c>
      <c r="AH138" s="207">
        <v>0</v>
      </c>
      <c r="AI138" s="208">
        <f>+AH138/$AH$191</f>
        <v>0</v>
      </c>
      <c r="AJ138" s="207">
        <v>0</v>
      </c>
      <c r="AK138" s="208">
        <f t="shared" si="93"/>
        <v>0</v>
      </c>
      <c r="AL138" s="239"/>
      <c r="AM138" s="232">
        <f t="shared" si="86"/>
        <v>0</v>
      </c>
      <c r="AN138" s="239"/>
      <c r="AO138" s="232">
        <f t="shared" si="87"/>
        <v>0</v>
      </c>
      <c r="AP138" s="239"/>
      <c r="AQ138" s="232">
        <f t="shared" si="88"/>
        <v>0</v>
      </c>
      <c r="AR138" s="239"/>
      <c r="AS138" s="232">
        <f t="shared" si="89"/>
        <v>0</v>
      </c>
      <c r="AT138" s="209">
        <f t="shared" si="90"/>
        <v>3</v>
      </c>
      <c r="AU138" s="210">
        <f t="shared" si="91"/>
        <v>6.3759787127324043E-6</v>
      </c>
    </row>
    <row r="139" spans="1:47" ht="15.75" customHeight="1" x14ac:dyDescent="0.25">
      <c r="A139" s="33" t="s">
        <v>554</v>
      </c>
      <c r="B139" s="205"/>
      <c r="C139" s="206"/>
      <c r="D139" s="205"/>
      <c r="E139" s="206"/>
      <c r="F139" s="205"/>
      <c r="G139" s="206"/>
      <c r="H139" s="205"/>
      <c r="I139" s="206"/>
      <c r="J139" s="205"/>
      <c r="K139" s="206"/>
      <c r="L139" s="205"/>
      <c r="M139" s="206"/>
      <c r="N139" s="205"/>
      <c r="O139" s="206"/>
      <c r="P139" s="205"/>
      <c r="Q139" s="206"/>
      <c r="R139" s="205"/>
      <c r="S139" s="206"/>
      <c r="T139" s="205"/>
      <c r="U139" s="206"/>
      <c r="V139" s="207"/>
      <c r="W139" s="206"/>
      <c r="X139" s="207"/>
      <c r="Y139" s="206"/>
      <c r="Z139" s="207"/>
      <c r="AA139" s="208"/>
      <c r="AB139" s="207"/>
      <c r="AC139" s="208"/>
      <c r="AD139" s="207"/>
      <c r="AE139" s="208"/>
      <c r="AF139" s="207">
        <v>27</v>
      </c>
      <c r="AG139" s="208">
        <f t="shared" si="92"/>
        <v>7.5229869044302034E-4</v>
      </c>
      <c r="AH139" s="207">
        <v>0</v>
      </c>
      <c r="AI139" s="208">
        <f>+AH139/$AH$191</f>
        <v>0</v>
      </c>
      <c r="AJ139" s="207">
        <v>0</v>
      </c>
      <c r="AK139" s="208">
        <f t="shared" si="93"/>
        <v>0</v>
      </c>
      <c r="AL139" s="239">
        <v>8</v>
      </c>
      <c r="AM139" s="232">
        <f t="shared" si="86"/>
        <v>2.6907941206148463E-4</v>
      </c>
      <c r="AN139" s="239"/>
      <c r="AO139" s="232">
        <f t="shared" si="87"/>
        <v>0</v>
      </c>
      <c r="AP139" s="239"/>
      <c r="AQ139" s="232">
        <f t="shared" si="88"/>
        <v>0</v>
      </c>
      <c r="AR139" s="239"/>
      <c r="AS139" s="232">
        <f t="shared" si="89"/>
        <v>0</v>
      </c>
      <c r="AT139" s="209">
        <f t="shared" si="90"/>
        <v>35</v>
      </c>
      <c r="AU139" s="210">
        <f t="shared" si="91"/>
        <v>7.4386418315211384E-5</v>
      </c>
    </row>
    <row r="140" spans="1:47" ht="15.75" customHeight="1" x14ac:dyDescent="0.25">
      <c r="A140" s="33" t="s">
        <v>1421</v>
      </c>
      <c r="B140" s="205">
        <v>0</v>
      </c>
      <c r="C140" s="206">
        <f>+B140/$B$191</f>
        <v>0</v>
      </c>
      <c r="D140" s="205">
        <v>0</v>
      </c>
      <c r="E140" s="206">
        <f>+D140/$D$191</f>
        <v>0</v>
      </c>
      <c r="F140" s="205">
        <v>0</v>
      </c>
      <c r="G140" s="206">
        <f>+F140/$F$191</f>
        <v>0</v>
      </c>
      <c r="H140" s="205">
        <v>0</v>
      </c>
      <c r="I140" s="206">
        <f>+H140/$H$191</f>
        <v>0</v>
      </c>
      <c r="J140" s="205">
        <v>0</v>
      </c>
      <c r="K140" s="206">
        <f>+J140/$J$191</f>
        <v>0</v>
      </c>
      <c r="L140" s="205">
        <v>0</v>
      </c>
      <c r="M140" s="206">
        <f>+L140/$L$191</f>
        <v>0</v>
      </c>
      <c r="N140" s="205">
        <v>0</v>
      </c>
      <c r="O140" s="206">
        <f>+N140/$N$191</f>
        <v>0</v>
      </c>
      <c r="P140" s="205">
        <v>5</v>
      </c>
      <c r="Q140" s="206">
        <f>+P140/$P$191</f>
        <v>2.4660912453760788E-4</v>
      </c>
      <c r="R140" s="205">
        <v>14</v>
      </c>
      <c r="S140" s="206">
        <f>+R140/$R$191</f>
        <v>4.7632008709853023E-4</v>
      </c>
      <c r="T140" s="205">
        <v>10</v>
      </c>
      <c r="U140" s="206">
        <f>+T140/$T$191</f>
        <v>3.4617648076989651E-4</v>
      </c>
      <c r="V140" s="207">
        <v>19</v>
      </c>
      <c r="W140" s="206">
        <f>+V140/$V$191</f>
        <v>6.7399787158566873E-4</v>
      </c>
      <c r="X140" s="207">
        <v>9</v>
      </c>
      <c r="Y140" s="206">
        <f>+X140/$X$191</f>
        <v>2.9324557687921538E-4</v>
      </c>
      <c r="Z140" s="207">
        <v>0</v>
      </c>
      <c r="AA140" s="208">
        <f>+Z140/$Z$191</f>
        <v>0</v>
      </c>
      <c r="AB140" s="207">
        <v>0</v>
      </c>
      <c r="AC140" s="208">
        <f>+AB140/$AB$191</f>
        <v>0</v>
      </c>
      <c r="AD140" s="207">
        <v>0</v>
      </c>
      <c r="AE140" s="208">
        <f>+AD140/$AD$191</f>
        <v>0</v>
      </c>
      <c r="AF140" s="207">
        <v>0</v>
      </c>
      <c r="AG140" s="208">
        <f t="shared" si="92"/>
        <v>0</v>
      </c>
      <c r="AH140" s="207">
        <v>0</v>
      </c>
      <c r="AI140" s="208">
        <f>+AH140/$AH$191</f>
        <v>0</v>
      </c>
      <c r="AJ140" s="207">
        <v>0</v>
      </c>
      <c r="AK140" s="208">
        <f t="shared" si="93"/>
        <v>0</v>
      </c>
      <c r="AL140" s="239"/>
      <c r="AM140" s="232">
        <f t="shared" si="86"/>
        <v>0</v>
      </c>
      <c r="AN140" s="239"/>
      <c r="AO140" s="232">
        <f t="shared" si="87"/>
        <v>0</v>
      </c>
      <c r="AP140" s="239"/>
      <c r="AQ140" s="232">
        <f t="shared" si="88"/>
        <v>0</v>
      </c>
      <c r="AR140" s="239"/>
      <c r="AS140" s="232">
        <f t="shared" si="89"/>
        <v>0</v>
      </c>
      <c r="AT140" s="209">
        <f t="shared" si="90"/>
        <v>57</v>
      </c>
      <c r="AU140" s="210">
        <f t="shared" si="91"/>
        <v>1.2114359554191568E-4</v>
      </c>
    </row>
    <row r="141" spans="1:47" ht="15.75" customHeight="1" x14ac:dyDescent="0.25">
      <c r="A141" s="233" t="s">
        <v>556</v>
      </c>
      <c r="B141" s="234"/>
      <c r="C141" s="235"/>
      <c r="D141" s="234"/>
      <c r="E141" s="235"/>
      <c r="F141" s="234"/>
      <c r="G141" s="235"/>
      <c r="H141" s="234"/>
      <c r="I141" s="235"/>
      <c r="J141" s="234"/>
      <c r="K141" s="235"/>
      <c r="L141" s="234"/>
      <c r="M141" s="235"/>
      <c r="N141" s="234"/>
      <c r="O141" s="235"/>
      <c r="P141" s="234"/>
      <c r="Q141" s="235"/>
      <c r="R141" s="237"/>
      <c r="S141" s="235"/>
      <c r="T141" s="236"/>
      <c r="U141" s="235"/>
      <c r="V141" s="237"/>
      <c r="W141" s="235"/>
      <c r="X141" s="237"/>
      <c r="Y141" s="235"/>
      <c r="Z141" s="237"/>
      <c r="AA141" s="232"/>
      <c r="AB141" s="237"/>
      <c r="AC141" s="232"/>
      <c r="AD141" s="237"/>
      <c r="AE141" s="232"/>
      <c r="AF141" s="237">
        <v>0</v>
      </c>
      <c r="AG141" s="232">
        <f t="shared" si="92"/>
        <v>0</v>
      </c>
      <c r="AH141" s="237">
        <v>0</v>
      </c>
      <c r="AI141" s="232"/>
      <c r="AJ141" s="237">
        <v>1</v>
      </c>
      <c r="AK141" s="232">
        <f t="shared" si="93"/>
        <v>4.5454545454545452E-5</v>
      </c>
      <c r="AL141" s="239"/>
      <c r="AM141" s="232">
        <f t="shared" si="86"/>
        <v>0</v>
      </c>
      <c r="AN141" s="239"/>
      <c r="AO141" s="232">
        <f t="shared" si="87"/>
        <v>0</v>
      </c>
      <c r="AP141" s="239"/>
      <c r="AQ141" s="232">
        <f t="shared" si="88"/>
        <v>0</v>
      </c>
      <c r="AR141" s="239"/>
      <c r="AS141" s="232">
        <f t="shared" si="89"/>
        <v>0</v>
      </c>
      <c r="AT141" s="209">
        <f t="shared" si="90"/>
        <v>1</v>
      </c>
      <c r="AU141" s="210">
        <f t="shared" si="91"/>
        <v>2.1253262375774681E-6</v>
      </c>
    </row>
    <row r="142" spans="1:47" ht="15.75" customHeight="1" x14ac:dyDescent="0.25">
      <c r="A142" s="33" t="s">
        <v>1422</v>
      </c>
      <c r="B142" s="205">
        <v>0</v>
      </c>
      <c r="C142" s="206">
        <f>+B142/$B$191</f>
        <v>0</v>
      </c>
      <c r="D142" s="205">
        <v>0</v>
      </c>
      <c r="E142" s="206">
        <f>+D142/$D$191</f>
        <v>0</v>
      </c>
      <c r="F142" s="205">
        <v>0</v>
      </c>
      <c r="G142" s="206">
        <f>+F142/$F$191</f>
        <v>0</v>
      </c>
      <c r="H142" s="205">
        <v>0</v>
      </c>
      <c r="I142" s="206">
        <f>+H142/$H$191</f>
        <v>0</v>
      </c>
      <c r="J142" s="205">
        <v>0</v>
      </c>
      <c r="K142" s="206">
        <f>+J142/$J$191</f>
        <v>0</v>
      </c>
      <c r="L142" s="205">
        <v>0</v>
      </c>
      <c r="M142" s="206">
        <f>+L142/$L$191</f>
        <v>0</v>
      </c>
      <c r="N142" s="205">
        <v>0</v>
      </c>
      <c r="O142" s="206">
        <f>+N142/$N$191</f>
        <v>0</v>
      </c>
      <c r="P142" s="205">
        <v>0</v>
      </c>
      <c r="Q142" s="206">
        <f>+P142/$P$191</f>
        <v>0</v>
      </c>
      <c r="R142" s="207">
        <v>0</v>
      </c>
      <c r="S142" s="206">
        <f>+R142/$R$191</f>
        <v>0</v>
      </c>
      <c r="T142" s="212">
        <v>0</v>
      </c>
      <c r="U142" s="206">
        <f>+T142/$T$191</f>
        <v>0</v>
      </c>
      <c r="V142" s="207">
        <v>0</v>
      </c>
      <c r="W142" s="206">
        <f>+V142/$V$191</f>
        <v>0</v>
      </c>
      <c r="X142" s="207">
        <v>0</v>
      </c>
      <c r="Y142" s="206">
        <f>+X142/$X$191</f>
        <v>0</v>
      </c>
      <c r="Z142" s="207">
        <v>1</v>
      </c>
      <c r="AA142" s="208">
        <f>+Z142/$Z$191</f>
        <v>4.0718270287878171E-5</v>
      </c>
      <c r="AB142" s="207">
        <v>0</v>
      </c>
      <c r="AC142" s="208">
        <f>+AB142/$AB$191</f>
        <v>0</v>
      </c>
      <c r="AD142" s="207">
        <v>0</v>
      </c>
      <c r="AE142" s="208">
        <f>+AD142/$AD$191</f>
        <v>0</v>
      </c>
      <c r="AF142" s="207">
        <v>0</v>
      </c>
      <c r="AG142" s="208">
        <f t="shared" si="92"/>
        <v>0</v>
      </c>
      <c r="AH142" s="207">
        <v>1</v>
      </c>
      <c r="AI142" s="208">
        <f>+AH142/$AH$191</f>
        <v>3.5165453458522345E-5</v>
      </c>
      <c r="AJ142" s="207">
        <v>0</v>
      </c>
      <c r="AK142" s="208">
        <f t="shared" si="93"/>
        <v>0</v>
      </c>
      <c r="AL142" s="239"/>
      <c r="AM142" s="232">
        <f t="shared" si="86"/>
        <v>0</v>
      </c>
      <c r="AN142" s="239"/>
      <c r="AO142" s="232">
        <f t="shared" si="87"/>
        <v>0</v>
      </c>
      <c r="AP142" s="239">
        <v>1</v>
      </c>
      <c r="AQ142" s="232">
        <f t="shared" si="88"/>
        <v>3.1845105407298901E-5</v>
      </c>
      <c r="AR142" s="239"/>
      <c r="AS142" s="232">
        <f t="shared" si="89"/>
        <v>0</v>
      </c>
      <c r="AT142" s="209">
        <f t="shared" si="90"/>
        <v>2</v>
      </c>
      <c r="AU142" s="210">
        <f t="shared" si="91"/>
        <v>4.2506524751549362E-6</v>
      </c>
    </row>
    <row r="143" spans="1:47" ht="15.75" customHeight="1" x14ac:dyDescent="0.25">
      <c r="A143" s="233" t="s">
        <v>2019</v>
      </c>
      <c r="B143" s="234"/>
      <c r="C143" s="235"/>
      <c r="D143" s="234"/>
      <c r="E143" s="235"/>
      <c r="F143" s="234"/>
      <c r="G143" s="235"/>
      <c r="H143" s="234"/>
      <c r="I143" s="235"/>
      <c r="J143" s="234"/>
      <c r="K143" s="235"/>
      <c r="L143" s="234"/>
      <c r="M143" s="235"/>
      <c r="N143" s="234"/>
      <c r="O143" s="235"/>
      <c r="P143" s="234"/>
      <c r="Q143" s="235"/>
      <c r="R143" s="234"/>
      <c r="S143" s="235"/>
      <c r="T143" s="234"/>
      <c r="U143" s="235"/>
      <c r="V143" s="237"/>
      <c r="W143" s="235"/>
      <c r="X143" s="237"/>
      <c r="Y143" s="235"/>
      <c r="Z143" s="237"/>
      <c r="AA143" s="232"/>
      <c r="AB143" s="237"/>
      <c r="AC143" s="232"/>
      <c r="AD143" s="237"/>
      <c r="AE143" s="232"/>
      <c r="AF143" s="237"/>
      <c r="AG143" s="232"/>
      <c r="AH143" s="237"/>
      <c r="AI143" s="232"/>
      <c r="AJ143" s="237"/>
      <c r="AK143" s="232"/>
      <c r="AL143" s="239"/>
      <c r="AM143" s="232">
        <f t="shared" si="86"/>
        <v>0</v>
      </c>
      <c r="AN143" s="239"/>
      <c r="AO143" s="232">
        <f t="shared" si="87"/>
        <v>0</v>
      </c>
      <c r="AP143" s="239">
        <v>2</v>
      </c>
      <c r="AQ143" s="232">
        <f t="shared" si="88"/>
        <v>6.3690210814597802E-5</v>
      </c>
      <c r="AR143" s="239"/>
      <c r="AS143" s="232">
        <f t="shared" si="89"/>
        <v>0</v>
      </c>
      <c r="AT143" s="209">
        <f t="shared" si="90"/>
        <v>2</v>
      </c>
      <c r="AU143" s="210">
        <f t="shared" si="91"/>
        <v>4.2506524751549362E-6</v>
      </c>
    </row>
    <row r="144" spans="1:47" ht="15.75" customHeight="1" x14ac:dyDescent="0.25">
      <c r="A144" s="233" t="s">
        <v>734</v>
      </c>
      <c r="B144" s="234"/>
      <c r="C144" s="235"/>
      <c r="D144" s="234"/>
      <c r="E144" s="235"/>
      <c r="F144" s="234"/>
      <c r="G144" s="235"/>
      <c r="H144" s="234"/>
      <c r="I144" s="235"/>
      <c r="J144" s="234"/>
      <c r="K144" s="235"/>
      <c r="L144" s="234"/>
      <c r="M144" s="235"/>
      <c r="N144" s="234"/>
      <c r="O144" s="235"/>
      <c r="P144" s="234"/>
      <c r="Q144" s="235"/>
      <c r="R144" s="234"/>
      <c r="S144" s="235"/>
      <c r="T144" s="234"/>
      <c r="U144" s="235"/>
      <c r="V144" s="237"/>
      <c r="W144" s="235"/>
      <c r="X144" s="237"/>
      <c r="Y144" s="235"/>
      <c r="Z144" s="237"/>
      <c r="AA144" s="232"/>
      <c r="AB144" s="237"/>
      <c r="AC144" s="232"/>
      <c r="AD144" s="237"/>
      <c r="AE144" s="232"/>
      <c r="AF144" s="237"/>
      <c r="AG144" s="232"/>
      <c r="AH144" s="237"/>
      <c r="AI144" s="232"/>
      <c r="AJ144" s="237"/>
      <c r="AK144" s="232"/>
      <c r="AL144" s="239"/>
      <c r="AM144" s="232">
        <f t="shared" si="86"/>
        <v>0</v>
      </c>
      <c r="AN144" s="239">
        <v>2</v>
      </c>
      <c r="AO144" s="232">
        <f t="shared" si="87"/>
        <v>5.5947185856551413E-5</v>
      </c>
      <c r="AP144" s="239"/>
      <c r="AQ144" s="232">
        <f t="shared" si="88"/>
        <v>0</v>
      </c>
      <c r="AR144" s="239"/>
      <c r="AS144" s="232">
        <f t="shared" si="89"/>
        <v>0</v>
      </c>
      <c r="AT144" s="209">
        <f t="shared" si="90"/>
        <v>2</v>
      </c>
      <c r="AU144" s="210">
        <f t="shared" si="91"/>
        <v>4.2506524751549362E-6</v>
      </c>
    </row>
    <row r="145" spans="1:47" ht="15.75" customHeight="1" x14ac:dyDescent="0.25">
      <c r="A145" s="233" t="s">
        <v>1423</v>
      </c>
      <c r="B145" s="234">
        <v>0</v>
      </c>
      <c r="C145" s="235">
        <f>+B145/$B$191</f>
        <v>0</v>
      </c>
      <c r="D145" s="234">
        <v>0</v>
      </c>
      <c r="E145" s="235">
        <f>+D145/$D$191</f>
        <v>0</v>
      </c>
      <c r="F145" s="234">
        <v>0</v>
      </c>
      <c r="G145" s="235">
        <f>+F145/$F$191</f>
        <v>0</v>
      </c>
      <c r="H145" s="234">
        <v>0</v>
      </c>
      <c r="I145" s="235">
        <f>+H145/$H$191</f>
        <v>0</v>
      </c>
      <c r="J145" s="234">
        <v>0</v>
      </c>
      <c r="K145" s="235">
        <f>+J145/$J$191</f>
        <v>0</v>
      </c>
      <c r="L145" s="234">
        <v>7</v>
      </c>
      <c r="M145" s="235">
        <f>+L145/$L$191</f>
        <v>3.4540609888483173E-4</v>
      </c>
      <c r="N145" s="234">
        <v>3</v>
      </c>
      <c r="O145" s="235">
        <f>+N145/$N$191</f>
        <v>2.4671052631578948E-4</v>
      </c>
      <c r="P145" s="234">
        <v>42</v>
      </c>
      <c r="Q145" s="235">
        <f>+P145/$P$191</f>
        <v>2.0715166461159062E-3</v>
      </c>
      <c r="R145" s="234">
        <v>98</v>
      </c>
      <c r="S145" s="235">
        <f>+R145/$R$191</f>
        <v>3.3342406096897115E-3</v>
      </c>
      <c r="T145" s="234">
        <v>19</v>
      </c>
      <c r="U145" s="235">
        <f>+T145/$T$191</f>
        <v>6.5773531346280335E-4</v>
      </c>
      <c r="V145" s="237">
        <v>0</v>
      </c>
      <c r="W145" s="235">
        <f>+V145/$V$191</f>
        <v>0</v>
      </c>
      <c r="X145" s="237">
        <v>7</v>
      </c>
      <c r="Y145" s="235">
        <f>+X145/$X$191</f>
        <v>2.2807989312827865E-4</v>
      </c>
      <c r="Z145" s="237">
        <v>0</v>
      </c>
      <c r="AA145" s="232">
        <f>+Z145/$Z$191</f>
        <v>0</v>
      </c>
      <c r="AB145" s="237">
        <v>0</v>
      </c>
      <c r="AC145" s="232">
        <f>+AB145/$AB$191</f>
        <v>0</v>
      </c>
      <c r="AD145" s="237">
        <v>2</v>
      </c>
      <c r="AE145" s="232">
        <f>+AD145/$AD$191</f>
        <v>7.1810706976410186E-5</v>
      </c>
      <c r="AF145" s="237">
        <v>39</v>
      </c>
      <c r="AG145" s="232">
        <f>+AF145/$AF$191</f>
        <v>1.0866536639732515E-3</v>
      </c>
      <c r="AH145" s="237">
        <v>23</v>
      </c>
      <c r="AI145" s="232">
        <f>+AH145/$AH$191</f>
        <v>8.08805429546014E-4</v>
      </c>
      <c r="AJ145" s="237">
        <v>0</v>
      </c>
      <c r="AK145" s="232">
        <f>+AJ145/$AJ$191</f>
        <v>0</v>
      </c>
      <c r="AL145" s="239"/>
      <c r="AM145" s="232">
        <f t="shared" si="86"/>
        <v>0</v>
      </c>
      <c r="AN145" s="239"/>
      <c r="AO145" s="232">
        <f t="shared" si="87"/>
        <v>0</v>
      </c>
      <c r="AP145" s="239"/>
      <c r="AQ145" s="232">
        <f t="shared" si="88"/>
        <v>0</v>
      </c>
      <c r="AR145" s="239"/>
      <c r="AS145" s="232">
        <f t="shared" si="89"/>
        <v>0</v>
      </c>
      <c r="AT145" s="209">
        <f t="shared" si="90"/>
        <v>217</v>
      </c>
      <c r="AU145" s="210">
        <f t="shared" si="91"/>
        <v>4.6119579355431061E-4</v>
      </c>
    </row>
    <row r="146" spans="1:47" ht="15.75" customHeight="1" x14ac:dyDescent="0.25">
      <c r="A146" s="233" t="s">
        <v>716</v>
      </c>
      <c r="B146" s="234">
        <v>0</v>
      </c>
      <c r="C146" s="235">
        <f>+B146/$B$191</f>
        <v>0</v>
      </c>
      <c r="D146" s="234">
        <v>0</v>
      </c>
      <c r="E146" s="235">
        <f>+D146/$D$191</f>
        <v>0</v>
      </c>
      <c r="F146" s="234">
        <v>0</v>
      </c>
      <c r="G146" s="235">
        <f>+F146/$F$191</f>
        <v>0</v>
      </c>
      <c r="H146" s="234">
        <v>0</v>
      </c>
      <c r="I146" s="235">
        <f>+H146/$H$191</f>
        <v>0</v>
      </c>
      <c r="J146" s="234">
        <v>1</v>
      </c>
      <c r="K146" s="235">
        <f>+J146/$J$191</f>
        <v>8.4047739115817788E-5</v>
      </c>
      <c r="L146" s="234">
        <v>0</v>
      </c>
      <c r="M146" s="235">
        <f>+L146/$L$191</f>
        <v>0</v>
      </c>
      <c r="N146" s="234">
        <v>0</v>
      </c>
      <c r="O146" s="235">
        <f>+N146/$N$191</f>
        <v>0</v>
      </c>
      <c r="P146" s="234">
        <v>0</v>
      </c>
      <c r="Q146" s="235">
        <f>+P146/$P$191</f>
        <v>0</v>
      </c>
      <c r="R146" s="237">
        <v>0</v>
      </c>
      <c r="S146" s="235">
        <f>+R146/$R$191</f>
        <v>0</v>
      </c>
      <c r="T146" s="236">
        <v>0</v>
      </c>
      <c r="U146" s="235">
        <f>+T146/$T$191</f>
        <v>0</v>
      </c>
      <c r="V146" s="237">
        <v>0</v>
      </c>
      <c r="W146" s="235">
        <f>+V146/$V$191</f>
        <v>0</v>
      </c>
      <c r="X146" s="237">
        <v>0</v>
      </c>
      <c r="Y146" s="235">
        <f>+X146/$X$191</f>
        <v>0</v>
      </c>
      <c r="Z146" s="237">
        <v>0</v>
      </c>
      <c r="AA146" s="232">
        <f>+Z146/$Z$191</f>
        <v>0</v>
      </c>
      <c r="AB146" s="237">
        <v>0</v>
      </c>
      <c r="AC146" s="232">
        <f>+AB146/$AB$191</f>
        <v>0</v>
      </c>
      <c r="AD146" s="237">
        <v>0</v>
      </c>
      <c r="AE146" s="232">
        <f>+AD146/$AD$191</f>
        <v>0</v>
      </c>
      <c r="AF146" s="237">
        <v>0</v>
      </c>
      <c r="AG146" s="232">
        <f>+AF146/$AF$191</f>
        <v>0</v>
      </c>
      <c r="AH146" s="237">
        <v>0</v>
      </c>
      <c r="AI146" s="232">
        <f>+AH146/$AH$191</f>
        <v>0</v>
      </c>
      <c r="AJ146" s="237">
        <v>1</v>
      </c>
      <c r="AK146" s="232">
        <f>+AJ146/$AJ$191</f>
        <v>4.5454545454545452E-5</v>
      </c>
      <c r="AL146" s="239"/>
      <c r="AM146" s="232">
        <f t="shared" si="86"/>
        <v>0</v>
      </c>
      <c r="AN146" s="239"/>
      <c r="AO146" s="232">
        <f t="shared" si="87"/>
        <v>0</v>
      </c>
      <c r="AP146" s="239"/>
      <c r="AQ146" s="232">
        <f t="shared" si="88"/>
        <v>0</v>
      </c>
      <c r="AR146" s="239"/>
      <c r="AS146" s="232">
        <f t="shared" si="89"/>
        <v>0</v>
      </c>
      <c r="AT146" s="209">
        <f t="shared" si="90"/>
        <v>2</v>
      </c>
      <c r="AU146" s="210">
        <f t="shared" si="91"/>
        <v>4.2506524751549362E-6</v>
      </c>
    </row>
    <row r="147" spans="1:47" ht="15.75" customHeight="1" x14ac:dyDescent="0.25">
      <c r="A147" s="33" t="s">
        <v>1505</v>
      </c>
      <c r="B147" s="205"/>
      <c r="C147" s="206"/>
      <c r="D147" s="205"/>
      <c r="E147" s="206"/>
      <c r="F147" s="205"/>
      <c r="G147" s="206"/>
      <c r="H147" s="205"/>
      <c r="I147" s="206"/>
      <c r="J147" s="205"/>
      <c r="K147" s="206"/>
      <c r="L147" s="205"/>
      <c r="M147" s="206"/>
      <c r="N147" s="205"/>
      <c r="O147" s="206"/>
      <c r="P147" s="205"/>
      <c r="Q147" s="206"/>
      <c r="R147" s="207"/>
      <c r="S147" s="206"/>
      <c r="T147" s="212"/>
      <c r="U147" s="206"/>
      <c r="V147" s="207"/>
      <c r="W147" s="206"/>
      <c r="X147" s="207"/>
      <c r="Y147" s="206"/>
      <c r="Z147" s="207"/>
      <c r="AA147" s="208"/>
      <c r="AB147" s="207"/>
      <c r="AC147" s="208"/>
      <c r="AD147" s="207"/>
      <c r="AE147" s="208"/>
      <c r="AF147" s="207"/>
      <c r="AG147" s="208"/>
      <c r="AH147" s="207"/>
      <c r="AI147" s="208"/>
      <c r="AJ147" s="207"/>
      <c r="AK147" s="208"/>
      <c r="AL147" s="239"/>
      <c r="AM147" s="232">
        <f t="shared" si="86"/>
        <v>0</v>
      </c>
      <c r="AN147" s="239"/>
      <c r="AO147" s="232">
        <f t="shared" si="87"/>
        <v>0</v>
      </c>
      <c r="AP147" s="239">
        <v>2</v>
      </c>
      <c r="AQ147" s="232">
        <f t="shared" si="88"/>
        <v>6.3690210814597802E-5</v>
      </c>
      <c r="AR147" s="239"/>
      <c r="AS147" s="232">
        <f t="shared" si="89"/>
        <v>0</v>
      </c>
      <c r="AT147" s="209">
        <f t="shared" si="90"/>
        <v>2</v>
      </c>
      <c r="AU147" s="210">
        <f t="shared" si="91"/>
        <v>4.2506524751549362E-6</v>
      </c>
    </row>
    <row r="148" spans="1:47" ht="15.75" customHeight="1" x14ac:dyDescent="0.25">
      <c r="A148" s="233" t="s">
        <v>1383</v>
      </c>
      <c r="B148" s="234"/>
      <c r="C148" s="235"/>
      <c r="D148" s="234"/>
      <c r="E148" s="235"/>
      <c r="F148" s="234"/>
      <c r="G148" s="235"/>
      <c r="H148" s="234"/>
      <c r="I148" s="235"/>
      <c r="J148" s="234"/>
      <c r="K148" s="235"/>
      <c r="L148" s="234"/>
      <c r="M148" s="235"/>
      <c r="N148" s="234"/>
      <c r="O148" s="235"/>
      <c r="P148" s="234"/>
      <c r="Q148" s="235"/>
      <c r="R148" s="237"/>
      <c r="S148" s="235"/>
      <c r="T148" s="236"/>
      <c r="U148" s="235"/>
      <c r="V148" s="237"/>
      <c r="W148" s="235"/>
      <c r="X148" s="237"/>
      <c r="Y148" s="235"/>
      <c r="Z148" s="237"/>
      <c r="AA148" s="232"/>
      <c r="AB148" s="237"/>
      <c r="AC148" s="232"/>
      <c r="AD148" s="237"/>
      <c r="AE148" s="232"/>
      <c r="AF148" s="237">
        <v>0</v>
      </c>
      <c r="AG148" s="232">
        <f>+AF148/$AF$191</f>
        <v>0</v>
      </c>
      <c r="AH148" s="237">
        <v>20</v>
      </c>
      <c r="AI148" s="232">
        <f>+AH148/$AH$191</f>
        <v>7.0330906917044698E-4</v>
      </c>
      <c r="AJ148" s="237">
        <v>15</v>
      </c>
      <c r="AK148" s="232">
        <f>+AJ148/$AJ$191</f>
        <v>6.8181818181818187E-4</v>
      </c>
      <c r="AL148" s="239"/>
      <c r="AM148" s="232">
        <f t="shared" si="86"/>
        <v>0</v>
      </c>
      <c r="AN148" s="239"/>
      <c r="AO148" s="232">
        <f t="shared" si="87"/>
        <v>0</v>
      </c>
      <c r="AP148" s="239"/>
      <c r="AQ148" s="232">
        <f t="shared" si="88"/>
        <v>0</v>
      </c>
      <c r="AR148" s="239"/>
      <c r="AS148" s="232">
        <f t="shared" si="89"/>
        <v>0</v>
      </c>
      <c r="AT148" s="209">
        <f t="shared" si="90"/>
        <v>15</v>
      </c>
      <c r="AU148" s="210">
        <f t="shared" si="91"/>
        <v>3.1879893563662019E-5</v>
      </c>
    </row>
    <row r="149" spans="1:47" ht="15.75" customHeight="1" x14ac:dyDescent="0.25">
      <c r="A149" s="233" t="s">
        <v>160</v>
      </c>
      <c r="B149" s="234">
        <v>0</v>
      </c>
      <c r="C149" s="235">
        <f>+B149/$B$191</f>
        <v>0</v>
      </c>
      <c r="D149" s="234">
        <v>0</v>
      </c>
      <c r="E149" s="235">
        <f>+D149/$D$191</f>
        <v>0</v>
      </c>
      <c r="F149" s="234">
        <v>0</v>
      </c>
      <c r="G149" s="235">
        <f>+F149/$F$191</f>
        <v>0</v>
      </c>
      <c r="H149" s="234">
        <v>0</v>
      </c>
      <c r="I149" s="235">
        <f>+H149/$H$191</f>
        <v>0</v>
      </c>
      <c r="J149" s="234">
        <v>0</v>
      </c>
      <c r="K149" s="235">
        <f>+J149/$J$191</f>
        <v>0</v>
      </c>
      <c r="L149" s="234">
        <f>27+36+21+21+30+25</f>
        <v>160</v>
      </c>
      <c r="M149" s="235">
        <f>+L149/$L$191</f>
        <v>7.8949965459390106E-3</v>
      </c>
      <c r="N149" s="234">
        <f>51+38+60+33+8</f>
        <v>190</v>
      </c>
      <c r="O149" s="235">
        <f>+N149/$N$191</f>
        <v>1.5625E-2</v>
      </c>
      <c r="P149" s="234">
        <v>323</v>
      </c>
      <c r="Q149" s="235">
        <f>+P149/$P$191</f>
        <v>1.5930949445129471E-2</v>
      </c>
      <c r="R149" s="234">
        <v>349</v>
      </c>
      <c r="S149" s="235">
        <f>+R149/$R$191</f>
        <v>1.1873979314099075E-2</v>
      </c>
      <c r="T149" s="234">
        <v>330</v>
      </c>
      <c r="U149" s="235">
        <f>+T149/$T$191</f>
        <v>1.1423823865406585E-2</v>
      </c>
      <c r="V149" s="237">
        <v>303</v>
      </c>
      <c r="W149" s="235">
        <f>+V149/$V$191</f>
        <v>1.074849237318198E-2</v>
      </c>
      <c r="X149" s="237">
        <v>257</v>
      </c>
      <c r="Y149" s="235">
        <f>+X149/$X$191</f>
        <v>8.3737903619953737E-3</v>
      </c>
      <c r="Z149" s="237">
        <v>290</v>
      </c>
      <c r="AA149" s="232">
        <f>+Z149/$Z$191</f>
        <v>1.1808298383484669E-2</v>
      </c>
      <c r="AB149" s="237">
        <v>85</v>
      </c>
      <c r="AC149" s="232">
        <f>+AB149/$AB$191</f>
        <v>4.0861455629266413E-3</v>
      </c>
      <c r="AD149" s="237">
        <v>49</v>
      </c>
      <c r="AE149" s="232">
        <f>+AD149/$AD$191</f>
        <v>1.7593623209220496E-3</v>
      </c>
      <c r="AF149" s="237">
        <v>100</v>
      </c>
      <c r="AG149" s="232">
        <f>+AF149/$AF$191</f>
        <v>2.7862914460852605E-3</v>
      </c>
      <c r="AH149" s="237">
        <v>77</v>
      </c>
      <c r="AI149" s="232">
        <f>+AH149/$AH$191</f>
        <v>2.7077399163062208E-3</v>
      </c>
      <c r="AJ149" s="237">
        <v>11</v>
      </c>
      <c r="AK149" s="232">
        <f>+AJ149/$AJ$191</f>
        <v>5.0000000000000001E-4</v>
      </c>
      <c r="AL149" s="239">
        <v>21</v>
      </c>
      <c r="AM149" s="232">
        <f t="shared" si="86"/>
        <v>7.0633345666139724E-4</v>
      </c>
      <c r="AN149" s="239">
        <v>38</v>
      </c>
      <c r="AO149" s="232">
        <f t="shared" si="87"/>
        <v>1.062996531274477E-3</v>
      </c>
      <c r="AP149" s="239"/>
      <c r="AQ149" s="232">
        <f t="shared" si="88"/>
        <v>0</v>
      </c>
      <c r="AR149" s="239"/>
      <c r="AS149" s="232">
        <f t="shared" si="89"/>
        <v>0</v>
      </c>
      <c r="AT149" s="209">
        <f t="shared" si="90"/>
        <v>2506</v>
      </c>
      <c r="AU149" s="210">
        <f t="shared" si="91"/>
        <v>5.3260675513691355E-3</v>
      </c>
    </row>
    <row r="150" spans="1:47" ht="15.75" customHeight="1" x14ac:dyDescent="0.25">
      <c r="A150" s="33" t="s">
        <v>2017</v>
      </c>
      <c r="B150" s="205"/>
      <c r="C150" s="206"/>
      <c r="D150" s="205"/>
      <c r="E150" s="206"/>
      <c r="F150" s="205"/>
      <c r="G150" s="206"/>
      <c r="H150" s="205"/>
      <c r="I150" s="206"/>
      <c r="J150" s="205"/>
      <c r="K150" s="206"/>
      <c r="L150" s="205"/>
      <c r="M150" s="206"/>
      <c r="N150" s="205"/>
      <c r="O150" s="206"/>
      <c r="P150" s="205"/>
      <c r="Q150" s="206"/>
      <c r="R150" s="205"/>
      <c r="S150" s="206"/>
      <c r="T150" s="205"/>
      <c r="U150" s="206"/>
      <c r="V150" s="207"/>
      <c r="W150" s="206"/>
      <c r="X150" s="207"/>
      <c r="Y150" s="206"/>
      <c r="Z150" s="207"/>
      <c r="AA150" s="208"/>
      <c r="AB150" s="207"/>
      <c r="AC150" s="208"/>
      <c r="AD150" s="207"/>
      <c r="AE150" s="208"/>
      <c r="AF150" s="207"/>
      <c r="AG150" s="208"/>
      <c r="AH150" s="207"/>
      <c r="AI150" s="208"/>
      <c r="AJ150" s="207"/>
      <c r="AK150" s="208"/>
      <c r="AL150" s="239">
        <v>4</v>
      </c>
      <c r="AM150" s="232">
        <f t="shared" si="86"/>
        <v>1.3453970603074231E-4</v>
      </c>
      <c r="AN150" s="239"/>
      <c r="AO150" s="232">
        <f t="shared" si="87"/>
        <v>0</v>
      </c>
      <c r="AP150" s="239"/>
      <c r="AQ150" s="232">
        <f t="shared" si="88"/>
        <v>0</v>
      </c>
      <c r="AR150" s="239"/>
      <c r="AS150" s="232">
        <f t="shared" si="89"/>
        <v>0</v>
      </c>
      <c r="AT150" s="209">
        <f t="shared" si="90"/>
        <v>4</v>
      </c>
      <c r="AU150" s="210">
        <f t="shared" si="91"/>
        <v>8.5013049503098724E-6</v>
      </c>
    </row>
    <row r="151" spans="1:47" ht="15.75" customHeight="1" x14ac:dyDescent="0.25">
      <c r="A151" s="33" t="s">
        <v>1594</v>
      </c>
      <c r="B151" s="205"/>
      <c r="C151" s="206"/>
      <c r="D151" s="205"/>
      <c r="E151" s="206"/>
      <c r="F151" s="205"/>
      <c r="G151" s="206"/>
      <c r="H151" s="205"/>
      <c r="I151" s="206"/>
      <c r="J151" s="205"/>
      <c r="K151" s="206"/>
      <c r="L151" s="205"/>
      <c r="M151" s="206"/>
      <c r="N151" s="205"/>
      <c r="O151" s="206"/>
      <c r="P151" s="205"/>
      <c r="Q151" s="206"/>
      <c r="R151" s="205"/>
      <c r="S151" s="206"/>
      <c r="T151" s="205"/>
      <c r="U151" s="206"/>
      <c r="V151" s="207"/>
      <c r="W151" s="206"/>
      <c r="X151" s="207"/>
      <c r="Y151" s="206"/>
      <c r="Z151" s="207"/>
      <c r="AA151" s="208"/>
      <c r="AB151" s="207"/>
      <c r="AC151" s="208"/>
      <c r="AD151" s="207"/>
      <c r="AE151" s="208"/>
      <c r="AF151" s="207"/>
      <c r="AG151" s="208"/>
      <c r="AH151" s="207"/>
      <c r="AI151" s="208"/>
      <c r="AJ151" s="207"/>
      <c r="AK151" s="208"/>
      <c r="AL151" s="239"/>
      <c r="AM151" s="232">
        <f t="shared" si="86"/>
        <v>0</v>
      </c>
      <c r="AN151" s="239"/>
      <c r="AO151" s="232">
        <f t="shared" si="87"/>
        <v>0</v>
      </c>
      <c r="AP151" s="239">
        <v>1</v>
      </c>
      <c r="AQ151" s="232">
        <f t="shared" si="88"/>
        <v>3.1845105407298901E-5</v>
      </c>
      <c r="AR151" s="239"/>
      <c r="AS151" s="232">
        <f t="shared" si="89"/>
        <v>0</v>
      </c>
      <c r="AT151" s="209">
        <f t="shared" si="90"/>
        <v>1</v>
      </c>
      <c r="AU151" s="210">
        <f t="shared" si="91"/>
        <v>2.1253262375774681E-6</v>
      </c>
    </row>
    <row r="152" spans="1:47" ht="15.75" customHeight="1" x14ac:dyDescent="0.25">
      <c r="A152" s="233" t="s">
        <v>735</v>
      </c>
      <c r="B152" s="234"/>
      <c r="C152" s="235"/>
      <c r="D152" s="234"/>
      <c r="E152" s="235"/>
      <c r="F152" s="234"/>
      <c r="G152" s="235"/>
      <c r="H152" s="234"/>
      <c r="I152" s="235"/>
      <c r="J152" s="234"/>
      <c r="K152" s="235"/>
      <c r="L152" s="234"/>
      <c r="M152" s="235"/>
      <c r="N152" s="234"/>
      <c r="O152" s="235"/>
      <c r="P152" s="234"/>
      <c r="Q152" s="235"/>
      <c r="R152" s="234"/>
      <c r="S152" s="235"/>
      <c r="T152" s="234"/>
      <c r="U152" s="235"/>
      <c r="V152" s="237"/>
      <c r="W152" s="235"/>
      <c r="X152" s="237"/>
      <c r="Y152" s="235"/>
      <c r="Z152" s="237"/>
      <c r="AA152" s="232"/>
      <c r="AB152" s="237"/>
      <c r="AC152" s="232"/>
      <c r="AD152" s="237"/>
      <c r="AE152" s="232"/>
      <c r="AF152" s="237"/>
      <c r="AG152" s="232"/>
      <c r="AH152" s="237"/>
      <c r="AI152" s="232"/>
      <c r="AJ152" s="237"/>
      <c r="AK152" s="232"/>
      <c r="AL152" s="239"/>
      <c r="AM152" s="232">
        <f t="shared" si="86"/>
        <v>0</v>
      </c>
      <c r="AN152" s="239">
        <v>1</v>
      </c>
      <c r="AO152" s="232">
        <f t="shared" si="87"/>
        <v>2.7973592928275707E-5</v>
      </c>
      <c r="AP152" s="239"/>
      <c r="AQ152" s="232">
        <f t="shared" si="88"/>
        <v>0</v>
      </c>
      <c r="AR152" s="239"/>
      <c r="AS152" s="232">
        <f t="shared" si="89"/>
        <v>0</v>
      </c>
      <c r="AT152" s="209">
        <f t="shared" si="90"/>
        <v>1</v>
      </c>
      <c r="AU152" s="210">
        <f t="shared" si="91"/>
        <v>2.1253262375774681E-6</v>
      </c>
    </row>
    <row r="153" spans="1:47" ht="15.75" customHeight="1" x14ac:dyDescent="0.25">
      <c r="A153" s="233" t="s">
        <v>1424</v>
      </c>
      <c r="B153" s="234">
        <v>0</v>
      </c>
      <c r="C153" s="235">
        <f>+B153/$B$191</f>
        <v>0</v>
      </c>
      <c r="D153" s="234">
        <v>0</v>
      </c>
      <c r="E153" s="235">
        <f>+D153/$D$191</f>
        <v>0</v>
      </c>
      <c r="F153" s="234">
        <v>0</v>
      </c>
      <c r="G153" s="235">
        <f>+F153/$F$191</f>
        <v>0</v>
      </c>
      <c r="H153" s="234">
        <v>0</v>
      </c>
      <c r="I153" s="235">
        <f>+H153/$H$191</f>
        <v>0</v>
      </c>
      <c r="J153" s="234">
        <v>0</v>
      </c>
      <c r="K153" s="235">
        <f>+J153/$J$191</f>
        <v>0</v>
      </c>
      <c r="L153" s="234">
        <v>0</v>
      </c>
      <c r="M153" s="235">
        <f>+L153/$L$191</f>
        <v>0</v>
      </c>
      <c r="N153" s="234">
        <v>18</v>
      </c>
      <c r="O153" s="235">
        <f>+N153/$N$191</f>
        <v>1.4802631578947369E-3</v>
      </c>
      <c r="P153" s="234">
        <v>0</v>
      </c>
      <c r="Q153" s="235">
        <f>+P153/$P$191</f>
        <v>0</v>
      </c>
      <c r="R153" s="237">
        <v>0</v>
      </c>
      <c r="S153" s="235">
        <f>+R153/$R$191</f>
        <v>0</v>
      </c>
      <c r="T153" s="236">
        <v>0</v>
      </c>
      <c r="U153" s="235">
        <f>+T153/$T$191</f>
        <v>0</v>
      </c>
      <c r="V153" s="237">
        <v>0</v>
      </c>
      <c r="W153" s="235">
        <f>+V153/$V$191</f>
        <v>0</v>
      </c>
      <c r="X153" s="237">
        <v>0</v>
      </c>
      <c r="Y153" s="235">
        <f>+X153/$X$191</f>
        <v>0</v>
      </c>
      <c r="Z153" s="237">
        <v>0</v>
      </c>
      <c r="AA153" s="232">
        <f>+Z153/$Z$191</f>
        <v>0</v>
      </c>
      <c r="AB153" s="237">
        <v>0</v>
      </c>
      <c r="AC153" s="232">
        <f>+AB153/$AB$191</f>
        <v>0</v>
      </c>
      <c r="AD153" s="237">
        <v>0</v>
      </c>
      <c r="AE153" s="232">
        <f>+AD153/$AD$191</f>
        <v>0</v>
      </c>
      <c r="AF153" s="237">
        <v>0</v>
      </c>
      <c r="AG153" s="232">
        <f>+AF153/$AF$191</f>
        <v>0</v>
      </c>
      <c r="AH153" s="237">
        <v>0</v>
      </c>
      <c r="AI153" s="232">
        <f>+AH153/$AH$191</f>
        <v>0</v>
      </c>
      <c r="AJ153" s="237">
        <v>0</v>
      </c>
      <c r="AK153" s="232">
        <f>+AJ153/$AJ$191</f>
        <v>0</v>
      </c>
      <c r="AL153" s="239"/>
      <c r="AM153" s="232">
        <f t="shared" si="86"/>
        <v>0</v>
      </c>
      <c r="AN153" s="239"/>
      <c r="AO153" s="232">
        <f t="shared" si="87"/>
        <v>0</v>
      </c>
      <c r="AP153" s="239"/>
      <c r="AQ153" s="232">
        <f t="shared" si="88"/>
        <v>0</v>
      </c>
      <c r="AR153" s="239"/>
      <c r="AS153" s="232">
        <f t="shared" si="89"/>
        <v>0</v>
      </c>
      <c r="AT153" s="209">
        <f t="shared" si="90"/>
        <v>18</v>
      </c>
      <c r="AU153" s="210">
        <f t="shared" si="91"/>
        <v>3.8255872276394424E-5</v>
      </c>
    </row>
    <row r="154" spans="1:47" ht="15.75" customHeight="1" x14ac:dyDescent="0.25">
      <c r="A154" s="33" t="s">
        <v>1425</v>
      </c>
      <c r="B154" s="205">
        <v>0</v>
      </c>
      <c r="C154" s="206">
        <f>+B154/$B$191</f>
        <v>0</v>
      </c>
      <c r="D154" s="205">
        <v>0</v>
      </c>
      <c r="E154" s="206">
        <f>+D154/$D$191</f>
        <v>0</v>
      </c>
      <c r="F154" s="205">
        <v>0</v>
      </c>
      <c r="G154" s="206">
        <f>+F154/$F$191</f>
        <v>0</v>
      </c>
      <c r="H154" s="205">
        <v>0</v>
      </c>
      <c r="I154" s="206">
        <f>+H154/$H$191</f>
        <v>0</v>
      </c>
      <c r="J154" s="205">
        <v>0</v>
      </c>
      <c r="K154" s="206">
        <f>+J154/$J$191</f>
        <v>0</v>
      </c>
      <c r="L154" s="205">
        <v>0</v>
      </c>
      <c r="M154" s="206">
        <f>+L154/$L$191</f>
        <v>0</v>
      </c>
      <c r="N154" s="205">
        <v>4</v>
      </c>
      <c r="O154" s="206">
        <f>+N154/$N$191</f>
        <v>3.2894736842105262E-4</v>
      </c>
      <c r="P154" s="205">
        <v>0</v>
      </c>
      <c r="Q154" s="206">
        <f>+P154/$P$191</f>
        <v>0</v>
      </c>
      <c r="R154" s="207">
        <v>0</v>
      </c>
      <c r="S154" s="206">
        <f>+R154/$R$191</f>
        <v>0</v>
      </c>
      <c r="T154" s="212">
        <v>0</v>
      </c>
      <c r="U154" s="206">
        <f>+T154/$T$191</f>
        <v>0</v>
      </c>
      <c r="V154" s="207">
        <v>0</v>
      </c>
      <c r="W154" s="206">
        <f>+V154/$V$191</f>
        <v>0</v>
      </c>
      <c r="X154" s="207">
        <v>0</v>
      </c>
      <c r="Y154" s="206">
        <f>+X154/$X$191</f>
        <v>0</v>
      </c>
      <c r="Z154" s="207">
        <v>0</v>
      </c>
      <c r="AA154" s="208">
        <f>+Z154/$Z$191</f>
        <v>0</v>
      </c>
      <c r="AB154" s="207">
        <v>0</v>
      </c>
      <c r="AC154" s="208">
        <f>+AB154/$AB$191</f>
        <v>0</v>
      </c>
      <c r="AD154" s="207">
        <v>0</v>
      </c>
      <c r="AE154" s="208">
        <f>+AD154/$AD$191</f>
        <v>0</v>
      </c>
      <c r="AF154" s="207">
        <v>0</v>
      </c>
      <c r="AG154" s="208">
        <f>+AF154/$AF$191</f>
        <v>0</v>
      </c>
      <c r="AH154" s="207">
        <v>0</v>
      </c>
      <c r="AI154" s="208">
        <f>+AH154/$AH$191</f>
        <v>0</v>
      </c>
      <c r="AJ154" s="207">
        <v>0</v>
      </c>
      <c r="AK154" s="208">
        <f>+AJ154/$AJ$191</f>
        <v>0</v>
      </c>
      <c r="AL154" s="239"/>
      <c r="AM154" s="232">
        <f t="shared" si="86"/>
        <v>0</v>
      </c>
      <c r="AN154" s="239"/>
      <c r="AO154" s="232">
        <f t="shared" si="87"/>
        <v>0</v>
      </c>
      <c r="AP154" s="239"/>
      <c r="AQ154" s="232">
        <f t="shared" si="88"/>
        <v>0</v>
      </c>
      <c r="AR154" s="239"/>
      <c r="AS154" s="232">
        <f t="shared" si="89"/>
        <v>0</v>
      </c>
      <c r="AT154" s="209">
        <f t="shared" si="90"/>
        <v>4</v>
      </c>
      <c r="AU154" s="210">
        <f t="shared" si="91"/>
        <v>8.5013049503098724E-6</v>
      </c>
    </row>
    <row r="155" spans="1:47" ht="15.75" customHeight="1" x14ac:dyDescent="0.25">
      <c r="A155" s="33" t="s">
        <v>1553</v>
      </c>
      <c r="B155" s="205"/>
      <c r="C155" s="206"/>
      <c r="D155" s="205"/>
      <c r="E155" s="206"/>
      <c r="F155" s="205"/>
      <c r="G155" s="206"/>
      <c r="H155" s="205"/>
      <c r="I155" s="206"/>
      <c r="J155" s="205"/>
      <c r="K155" s="206"/>
      <c r="L155" s="205"/>
      <c r="M155" s="206"/>
      <c r="N155" s="205"/>
      <c r="O155" s="206"/>
      <c r="P155" s="205"/>
      <c r="Q155" s="206"/>
      <c r="R155" s="205"/>
      <c r="S155" s="206"/>
      <c r="T155" s="205"/>
      <c r="U155" s="206"/>
      <c r="V155" s="207"/>
      <c r="W155" s="206"/>
      <c r="X155" s="207"/>
      <c r="Y155" s="206"/>
      <c r="Z155" s="207"/>
      <c r="AA155" s="208"/>
      <c r="AB155" s="207"/>
      <c r="AC155" s="208"/>
      <c r="AD155" s="207"/>
      <c r="AE155" s="208"/>
      <c r="AF155" s="207"/>
      <c r="AG155" s="208"/>
      <c r="AH155" s="207"/>
      <c r="AI155" s="208"/>
      <c r="AJ155" s="207"/>
      <c r="AK155" s="208"/>
      <c r="AL155" s="239"/>
      <c r="AM155" s="232">
        <f t="shared" si="86"/>
        <v>0</v>
      </c>
      <c r="AN155" s="239"/>
      <c r="AO155" s="232">
        <f t="shared" si="87"/>
        <v>0</v>
      </c>
      <c r="AP155" s="239">
        <v>1</v>
      </c>
      <c r="AQ155" s="232">
        <f t="shared" si="88"/>
        <v>3.1845105407298901E-5</v>
      </c>
      <c r="AR155" s="239"/>
      <c r="AS155" s="232">
        <f t="shared" si="89"/>
        <v>0</v>
      </c>
      <c r="AT155" s="209">
        <f t="shared" si="90"/>
        <v>1</v>
      </c>
      <c r="AU155" s="210">
        <f t="shared" si="91"/>
        <v>2.1253262375774681E-6</v>
      </c>
    </row>
    <row r="156" spans="1:47" ht="15.75" customHeight="1" x14ac:dyDescent="0.25">
      <c r="A156" s="233" t="s">
        <v>857</v>
      </c>
      <c r="B156" s="234"/>
      <c r="C156" s="235"/>
      <c r="D156" s="234"/>
      <c r="E156" s="235"/>
      <c r="F156" s="234"/>
      <c r="G156" s="235"/>
      <c r="H156" s="234"/>
      <c r="I156" s="235"/>
      <c r="J156" s="234"/>
      <c r="K156" s="235"/>
      <c r="L156" s="234"/>
      <c r="M156" s="235"/>
      <c r="N156" s="234"/>
      <c r="O156" s="235"/>
      <c r="P156" s="234"/>
      <c r="Q156" s="235"/>
      <c r="R156" s="234"/>
      <c r="S156" s="235"/>
      <c r="T156" s="234"/>
      <c r="U156" s="235"/>
      <c r="V156" s="237"/>
      <c r="W156" s="235"/>
      <c r="X156" s="237"/>
      <c r="Y156" s="235"/>
      <c r="Z156" s="237"/>
      <c r="AA156" s="232"/>
      <c r="AB156" s="237"/>
      <c r="AC156" s="232"/>
      <c r="AD156" s="237"/>
      <c r="AE156" s="232"/>
      <c r="AF156" s="237"/>
      <c r="AG156" s="232"/>
      <c r="AH156" s="237"/>
      <c r="AI156" s="232"/>
      <c r="AJ156" s="237"/>
      <c r="AK156" s="232"/>
      <c r="AL156" s="239">
        <v>1</v>
      </c>
      <c r="AM156" s="232">
        <f t="shared" si="86"/>
        <v>3.3634926507685578E-5</v>
      </c>
      <c r="AN156" s="239"/>
      <c r="AO156" s="232">
        <f t="shared" si="87"/>
        <v>0</v>
      </c>
      <c r="AP156" s="239"/>
      <c r="AQ156" s="232">
        <f t="shared" si="88"/>
        <v>0</v>
      </c>
      <c r="AR156" s="239"/>
      <c r="AS156" s="232">
        <f t="shared" si="89"/>
        <v>0</v>
      </c>
      <c r="AT156" s="209">
        <f t="shared" si="90"/>
        <v>1</v>
      </c>
      <c r="AU156" s="210">
        <f t="shared" si="91"/>
        <v>2.1253262375774681E-6</v>
      </c>
    </row>
    <row r="157" spans="1:47" ht="15.75" customHeight="1" x14ac:dyDescent="0.25">
      <c r="A157" s="33" t="s">
        <v>1497</v>
      </c>
      <c r="B157" s="205"/>
      <c r="C157" s="206"/>
      <c r="D157" s="205"/>
      <c r="E157" s="206"/>
      <c r="F157" s="205"/>
      <c r="G157" s="206"/>
      <c r="H157" s="205"/>
      <c r="I157" s="206"/>
      <c r="J157" s="205"/>
      <c r="K157" s="206"/>
      <c r="L157" s="205"/>
      <c r="M157" s="206"/>
      <c r="N157" s="205"/>
      <c r="O157" s="206"/>
      <c r="P157" s="205"/>
      <c r="Q157" s="206"/>
      <c r="R157" s="205"/>
      <c r="S157" s="206"/>
      <c r="T157" s="205"/>
      <c r="U157" s="206"/>
      <c r="V157" s="207"/>
      <c r="W157" s="206"/>
      <c r="X157" s="207"/>
      <c r="Y157" s="206"/>
      <c r="Z157" s="207"/>
      <c r="AA157" s="208"/>
      <c r="AB157" s="207"/>
      <c r="AC157" s="208"/>
      <c r="AD157" s="207"/>
      <c r="AE157" s="208"/>
      <c r="AF157" s="207"/>
      <c r="AG157" s="208"/>
      <c r="AH157" s="207"/>
      <c r="AI157" s="208"/>
      <c r="AJ157" s="207"/>
      <c r="AK157" s="208"/>
      <c r="AL157" s="239"/>
      <c r="AM157" s="232">
        <f t="shared" si="86"/>
        <v>0</v>
      </c>
      <c r="AN157" s="239"/>
      <c r="AO157" s="232">
        <f t="shared" si="87"/>
        <v>0</v>
      </c>
      <c r="AP157" s="239">
        <v>1</v>
      </c>
      <c r="AQ157" s="232">
        <f t="shared" si="88"/>
        <v>3.1845105407298901E-5</v>
      </c>
      <c r="AR157" s="239"/>
      <c r="AS157" s="232">
        <f t="shared" si="89"/>
        <v>0</v>
      </c>
      <c r="AT157" s="209">
        <f t="shared" si="90"/>
        <v>1</v>
      </c>
      <c r="AU157" s="210">
        <f t="shared" si="91"/>
        <v>2.1253262375774681E-6</v>
      </c>
    </row>
    <row r="158" spans="1:47" ht="15.75" customHeight="1" x14ac:dyDescent="0.25">
      <c r="A158" s="233" t="s">
        <v>1426</v>
      </c>
      <c r="B158" s="234">
        <v>0</v>
      </c>
      <c r="C158" s="235">
        <f>+B158/$B$191</f>
        <v>0</v>
      </c>
      <c r="D158" s="234">
        <v>0</v>
      </c>
      <c r="E158" s="235">
        <f>+D158/$D$191</f>
        <v>0</v>
      </c>
      <c r="F158" s="234">
        <v>0</v>
      </c>
      <c r="G158" s="235">
        <f>+F158/$F$191</f>
        <v>0</v>
      </c>
      <c r="H158" s="234">
        <v>2</v>
      </c>
      <c r="I158" s="235">
        <f>+H158/$H$191</f>
        <v>2.3761435190685517E-4</v>
      </c>
      <c r="J158" s="234">
        <v>0</v>
      </c>
      <c r="K158" s="235">
        <f>+J158/$J$191</f>
        <v>0</v>
      </c>
      <c r="L158" s="234">
        <v>0</v>
      </c>
      <c r="M158" s="235">
        <f>+L158/$L$191</f>
        <v>0</v>
      </c>
      <c r="N158" s="234">
        <v>0</v>
      </c>
      <c r="O158" s="235">
        <f>+N158/$N$191</f>
        <v>0</v>
      </c>
      <c r="P158" s="234">
        <v>0</v>
      </c>
      <c r="Q158" s="235">
        <f>+P158/$P$191</f>
        <v>0</v>
      </c>
      <c r="R158" s="237">
        <v>0</v>
      </c>
      <c r="S158" s="235">
        <f>+R158/$R$191</f>
        <v>0</v>
      </c>
      <c r="T158" s="236">
        <v>0</v>
      </c>
      <c r="U158" s="235">
        <f>+T158/$T$191</f>
        <v>0</v>
      </c>
      <c r="V158" s="237">
        <v>0</v>
      </c>
      <c r="W158" s="235">
        <f>+V158/$V$191</f>
        <v>0</v>
      </c>
      <c r="X158" s="237">
        <v>0</v>
      </c>
      <c r="Y158" s="235">
        <f>+X158/$X$191</f>
        <v>0</v>
      </c>
      <c r="Z158" s="237">
        <v>0</v>
      </c>
      <c r="AA158" s="232">
        <f>+Z158/$Z$191</f>
        <v>0</v>
      </c>
      <c r="AB158" s="237">
        <v>0</v>
      </c>
      <c r="AC158" s="232">
        <f>+AB158/$AB$191</f>
        <v>0</v>
      </c>
      <c r="AD158" s="237">
        <v>0</v>
      </c>
      <c r="AE158" s="232">
        <f>+AD158/$AD$191</f>
        <v>0</v>
      </c>
      <c r="AF158" s="237">
        <v>0</v>
      </c>
      <c r="AG158" s="232">
        <f>+AF158/$AF$191</f>
        <v>0</v>
      </c>
      <c r="AH158" s="237">
        <v>0</v>
      </c>
      <c r="AI158" s="232">
        <f>+AH158/$AH$191</f>
        <v>0</v>
      </c>
      <c r="AJ158" s="237">
        <v>0</v>
      </c>
      <c r="AK158" s="232">
        <f>+AJ158/$AJ$191</f>
        <v>0</v>
      </c>
      <c r="AL158" s="239"/>
      <c r="AM158" s="232">
        <f t="shared" si="86"/>
        <v>0</v>
      </c>
      <c r="AN158" s="239"/>
      <c r="AO158" s="232">
        <f t="shared" si="87"/>
        <v>0</v>
      </c>
      <c r="AP158" s="239"/>
      <c r="AQ158" s="232">
        <f t="shared" si="88"/>
        <v>0</v>
      </c>
      <c r="AR158" s="239"/>
      <c r="AS158" s="232">
        <f t="shared" si="89"/>
        <v>0</v>
      </c>
      <c r="AT158" s="209">
        <f t="shared" si="90"/>
        <v>2</v>
      </c>
      <c r="AU158" s="210">
        <f t="shared" si="91"/>
        <v>4.2506524751549362E-6</v>
      </c>
    </row>
    <row r="159" spans="1:47" ht="15.75" customHeight="1" x14ac:dyDescent="0.25">
      <c r="A159" s="233" t="s">
        <v>718</v>
      </c>
      <c r="B159" s="234">
        <v>0</v>
      </c>
      <c r="C159" s="235">
        <f>+B159/$B$191</f>
        <v>0</v>
      </c>
      <c r="D159" s="234">
        <v>0</v>
      </c>
      <c r="E159" s="235">
        <f>+D159/$D$191</f>
        <v>0</v>
      </c>
      <c r="F159" s="234">
        <v>0</v>
      </c>
      <c r="G159" s="235">
        <f>+F159/$F$191</f>
        <v>0</v>
      </c>
      <c r="H159" s="234">
        <v>0</v>
      </c>
      <c r="I159" s="235">
        <f>+H159/$H$191</f>
        <v>0</v>
      </c>
      <c r="J159" s="234">
        <v>0</v>
      </c>
      <c r="K159" s="235">
        <f>+J159/$J$191</f>
        <v>0</v>
      </c>
      <c r="L159" s="234">
        <v>0</v>
      </c>
      <c r="M159" s="235">
        <f>+L159/$L$191</f>
        <v>0</v>
      </c>
      <c r="N159" s="234">
        <v>0</v>
      </c>
      <c r="O159" s="235">
        <f>+N159/$N$191</f>
        <v>0</v>
      </c>
      <c r="P159" s="234">
        <v>0</v>
      </c>
      <c r="Q159" s="235">
        <f>+P159/$P$191</f>
        <v>0</v>
      </c>
      <c r="R159" s="237">
        <v>0</v>
      </c>
      <c r="S159" s="235">
        <f>+R159/$R$191</f>
        <v>0</v>
      </c>
      <c r="T159" s="234">
        <v>7</v>
      </c>
      <c r="U159" s="235">
        <f>+T159/$T$191</f>
        <v>2.4232353653892754E-4</v>
      </c>
      <c r="V159" s="237">
        <v>14</v>
      </c>
      <c r="W159" s="235">
        <f>+V159/$V$191</f>
        <v>4.9663001064207161E-4</v>
      </c>
      <c r="X159" s="237">
        <v>0</v>
      </c>
      <c r="Y159" s="235">
        <f>+X159/$X$191</f>
        <v>0</v>
      </c>
      <c r="Z159" s="237">
        <v>0</v>
      </c>
      <c r="AA159" s="232">
        <f>+Z159/$Z$191</f>
        <v>0</v>
      </c>
      <c r="AB159" s="237">
        <v>0</v>
      </c>
      <c r="AC159" s="232">
        <f>+AB159/$AB$191</f>
        <v>0</v>
      </c>
      <c r="AD159" s="237">
        <v>0</v>
      </c>
      <c r="AE159" s="232">
        <f>+AD159/$AD$191</f>
        <v>0</v>
      </c>
      <c r="AF159" s="237">
        <v>12</v>
      </c>
      <c r="AG159" s="232">
        <f>+AF159/$AF$191</f>
        <v>3.3435497353023129E-4</v>
      </c>
      <c r="AH159" s="237">
        <v>0</v>
      </c>
      <c r="AI159" s="232">
        <f>+AH159/$AH$191</f>
        <v>0</v>
      </c>
      <c r="AJ159" s="237">
        <v>0</v>
      </c>
      <c r="AK159" s="232">
        <f>+AJ159/$AJ$191</f>
        <v>0</v>
      </c>
      <c r="AL159" s="239"/>
      <c r="AM159" s="232">
        <f t="shared" si="86"/>
        <v>0</v>
      </c>
      <c r="AN159" s="239">
        <v>1</v>
      </c>
      <c r="AO159" s="232">
        <f t="shared" si="87"/>
        <v>2.7973592928275707E-5</v>
      </c>
      <c r="AP159" s="239"/>
      <c r="AQ159" s="232">
        <f t="shared" si="88"/>
        <v>0</v>
      </c>
      <c r="AR159" s="239"/>
      <c r="AS159" s="232">
        <f t="shared" si="89"/>
        <v>0</v>
      </c>
      <c r="AT159" s="209">
        <f t="shared" si="90"/>
        <v>34</v>
      </c>
      <c r="AU159" s="210">
        <f t="shared" si="91"/>
        <v>7.226109207763392E-5</v>
      </c>
    </row>
    <row r="160" spans="1:47" ht="15.75" customHeight="1" x14ac:dyDescent="0.25">
      <c r="A160" s="33" t="s">
        <v>1477</v>
      </c>
      <c r="B160" s="205"/>
      <c r="C160" s="206"/>
      <c r="D160" s="205"/>
      <c r="E160" s="206"/>
      <c r="F160" s="205"/>
      <c r="G160" s="206"/>
      <c r="H160" s="205"/>
      <c r="I160" s="206"/>
      <c r="J160" s="205"/>
      <c r="K160" s="206"/>
      <c r="L160" s="205"/>
      <c r="M160" s="206"/>
      <c r="N160" s="205"/>
      <c r="O160" s="206"/>
      <c r="P160" s="205"/>
      <c r="Q160" s="206"/>
      <c r="R160" s="207"/>
      <c r="S160" s="206"/>
      <c r="T160" s="205"/>
      <c r="U160" s="206"/>
      <c r="V160" s="207"/>
      <c r="W160" s="206"/>
      <c r="X160" s="207"/>
      <c r="Y160" s="206"/>
      <c r="Z160" s="207"/>
      <c r="AA160" s="208"/>
      <c r="AB160" s="207"/>
      <c r="AC160" s="208"/>
      <c r="AD160" s="207"/>
      <c r="AE160" s="208"/>
      <c r="AF160" s="207"/>
      <c r="AG160" s="208"/>
      <c r="AH160" s="207"/>
      <c r="AI160" s="208"/>
      <c r="AJ160" s="207"/>
      <c r="AK160" s="208"/>
      <c r="AL160" s="239"/>
      <c r="AM160" s="232">
        <f t="shared" si="86"/>
        <v>0</v>
      </c>
      <c r="AN160" s="239">
        <v>4</v>
      </c>
      <c r="AO160" s="232">
        <f t="shared" si="87"/>
        <v>1.1189437171310283E-4</v>
      </c>
      <c r="AP160" s="239"/>
      <c r="AQ160" s="232">
        <f t="shared" si="88"/>
        <v>0</v>
      </c>
      <c r="AR160" s="239"/>
      <c r="AS160" s="232">
        <f t="shared" si="89"/>
        <v>0</v>
      </c>
      <c r="AT160" s="209">
        <f t="shared" si="90"/>
        <v>4</v>
      </c>
      <c r="AU160" s="210">
        <f t="shared" si="91"/>
        <v>8.5013049503098724E-6</v>
      </c>
    </row>
    <row r="161" spans="1:47" ht="15.75" customHeight="1" x14ac:dyDescent="0.25">
      <c r="A161" s="233" t="s">
        <v>1535</v>
      </c>
      <c r="B161" s="234"/>
      <c r="C161" s="235"/>
      <c r="D161" s="234"/>
      <c r="E161" s="235"/>
      <c r="F161" s="234"/>
      <c r="G161" s="235"/>
      <c r="H161" s="234"/>
      <c r="I161" s="235"/>
      <c r="J161" s="234"/>
      <c r="K161" s="235"/>
      <c r="L161" s="234"/>
      <c r="M161" s="235"/>
      <c r="N161" s="234"/>
      <c r="O161" s="235"/>
      <c r="P161" s="234"/>
      <c r="Q161" s="235"/>
      <c r="R161" s="237"/>
      <c r="S161" s="235"/>
      <c r="T161" s="234"/>
      <c r="U161" s="235"/>
      <c r="V161" s="237"/>
      <c r="W161" s="235"/>
      <c r="X161" s="237"/>
      <c r="Y161" s="235"/>
      <c r="Z161" s="237"/>
      <c r="AA161" s="232"/>
      <c r="AB161" s="237"/>
      <c r="AC161" s="232"/>
      <c r="AD161" s="237"/>
      <c r="AE161" s="232"/>
      <c r="AF161" s="237"/>
      <c r="AG161" s="232"/>
      <c r="AH161" s="237"/>
      <c r="AI161" s="232"/>
      <c r="AJ161" s="237"/>
      <c r="AK161" s="232"/>
      <c r="AL161" s="239"/>
      <c r="AM161" s="232">
        <f t="shared" si="86"/>
        <v>0</v>
      </c>
      <c r="AN161" s="239"/>
      <c r="AO161" s="232">
        <f t="shared" si="87"/>
        <v>0</v>
      </c>
      <c r="AP161" s="239">
        <v>1</v>
      </c>
      <c r="AQ161" s="232">
        <f t="shared" si="88"/>
        <v>3.1845105407298901E-5</v>
      </c>
      <c r="AR161" s="239"/>
      <c r="AS161" s="232">
        <f t="shared" si="89"/>
        <v>0</v>
      </c>
      <c r="AT161" s="209">
        <f t="shared" si="90"/>
        <v>1</v>
      </c>
      <c r="AU161" s="210">
        <f t="shared" si="91"/>
        <v>2.1253262375774681E-6</v>
      </c>
    </row>
    <row r="162" spans="1:47" ht="15.75" customHeight="1" x14ac:dyDescent="0.25">
      <c r="A162" s="33" t="s">
        <v>1428</v>
      </c>
      <c r="B162" s="205">
        <v>0</v>
      </c>
      <c r="C162" s="206">
        <f>+B162/$B$191</f>
        <v>0</v>
      </c>
      <c r="D162" s="205">
        <v>0</v>
      </c>
      <c r="E162" s="206">
        <f>+D162/$D$191</f>
        <v>0</v>
      </c>
      <c r="F162" s="205">
        <v>0</v>
      </c>
      <c r="G162" s="206">
        <f>+F162/$F$191</f>
        <v>0</v>
      </c>
      <c r="H162" s="205">
        <v>0</v>
      </c>
      <c r="I162" s="206">
        <f>+H162/$H$191</f>
        <v>0</v>
      </c>
      <c r="J162" s="205">
        <v>0</v>
      </c>
      <c r="K162" s="206">
        <f>+J162/$J$191</f>
        <v>0</v>
      </c>
      <c r="L162" s="205">
        <v>0</v>
      </c>
      <c r="M162" s="206">
        <f>+L162/$L$191</f>
        <v>0</v>
      </c>
      <c r="N162" s="205">
        <v>39</v>
      </c>
      <c r="O162" s="206">
        <f>+N162/$N$191</f>
        <v>3.2072368421052632E-3</v>
      </c>
      <c r="P162" s="205">
        <v>60</v>
      </c>
      <c r="Q162" s="206">
        <f>+P162/$P$191</f>
        <v>2.9593094944512948E-3</v>
      </c>
      <c r="R162" s="207">
        <v>0</v>
      </c>
      <c r="S162" s="206">
        <f>+R162/$R$191</f>
        <v>0</v>
      </c>
      <c r="T162" s="212">
        <v>0</v>
      </c>
      <c r="U162" s="206">
        <f>+T162/$T$191</f>
        <v>0</v>
      </c>
      <c r="V162" s="207">
        <v>0</v>
      </c>
      <c r="W162" s="206">
        <f>+V162/$V$191</f>
        <v>0</v>
      </c>
      <c r="X162" s="207">
        <v>0</v>
      </c>
      <c r="Y162" s="206">
        <f>+X162/$X$191</f>
        <v>0</v>
      </c>
      <c r="Z162" s="207">
        <v>0</v>
      </c>
      <c r="AA162" s="208">
        <f>+Z162/$Z$191</f>
        <v>0</v>
      </c>
      <c r="AB162" s="207">
        <v>0</v>
      </c>
      <c r="AC162" s="208">
        <f>+AB162/$AB$191</f>
        <v>0</v>
      </c>
      <c r="AD162" s="207">
        <v>0</v>
      </c>
      <c r="AE162" s="208">
        <f>+AD162/$AD$191</f>
        <v>0</v>
      </c>
      <c r="AF162" s="207">
        <v>0</v>
      </c>
      <c r="AG162" s="208">
        <f>+AF162/$AF$191</f>
        <v>0</v>
      </c>
      <c r="AH162" s="207">
        <v>0</v>
      </c>
      <c r="AI162" s="208">
        <f>+AH162/$AH$191</f>
        <v>0</v>
      </c>
      <c r="AJ162" s="207">
        <v>0</v>
      </c>
      <c r="AK162" s="208">
        <f>+AJ162/$AJ$191</f>
        <v>0</v>
      </c>
      <c r="AL162" s="239"/>
      <c r="AM162" s="232">
        <f t="shared" si="86"/>
        <v>0</v>
      </c>
      <c r="AN162" s="239"/>
      <c r="AO162" s="232">
        <f t="shared" si="87"/>
        <v>0</v>
      </c>
      <c r="AP162" s="239"/>
      <c r="AQ162" s="232">
        <f t="shared" si="88"/>
        <v>0</v>
      </c>
      <c r="AR162" s="239"/>
      <c r="AS162" s="232">
        <f t="shared" si="89"/>
        <v>0</v>
      </c>
      <c r="AT162" s="209">
        <f t="shared" si="90"/>
        <v>99</v>
      </c>
      <c r="AU162" s="210">
        <f t="shared" si="91"/>
        <v>2.1040729752016936E-4</v>
      </c>
    </row>
    <row r="163" spans="1:47" ht="15.75" customHeight="1" x14ac:dyDescent="0.25">
      <c r="A163" s="33" t="s">
        <v>198</v>
      </c>
      <c r="B163" s="205"/>
      <c r="C163" s="206"/>
      <c r="D163" s="205"/>
      <c r="E163" s="206"/>
      <c r="F163" s="205"/>
      <c r="G163" s="206"/>
      <c r="H163" s="205"/>
      <c r="I163" s="206"/>
      <c r="J163" s="205"/>
      <c r="K163" s="206"/>
      <c r="L163" s="205"/>
      <c r="M163" s="206"/>
      <c r="N163" s="205"/>
      <c r="O163" s="206"/>
      <c r="P163" s="205"/>
      <c r="Q163" s="206"/>
      <c r="R163" s="207"/>
      <c r="S163" s="206"/>
      <c r="T163" s="212"/>
      <c r="U163" s="206"/>
      <c r="V163" s="207"/>
      <c r="W163" s="206"/>
      <c r="X163" s="207"/>
      <c r="Y163" s="206"/>
      <c r="Z163" s="207"/>
      <c r="AA163" s="208"/>
      <c r="AB163" s="207"/>
      <c r="AC163" s="208"/>
      <c r="AD163" s="207"/>
      <c r="AE163" s="208"/>
      <c r="AF163" s="207"/>
      <c r="AG163" s="208"/>
      <c r="AH163" s="207"/>
      <c r="AI163" s="208"/>
      <c r="AJ163" s="207"/>
      <c r="AK163" s="208"/>
      <c r="AL163" s="239">
        <v>4</v>
      </c>
      <c r="AM163" s="232">
        <f t="shared" si="86"/>
        <v>1.3453970603074231E-4</v>
      </c>
      <c r="AN163" s="239"/>
      <c r="AO163" s="232">
        <f t="shared" si="87"/>
        <v>0</v>
      </c>
      <c r="AP163" s="239"/>
      <c r="AQ163" s="232">
        <f t="shared" si="88"/>
        <v>0</v>
      </c>
      <c r="AR163" s="239"/>
      <c r="AS163" s="232">
        <f t="shared" si="89"/>
        <v>0</v>
      </c>
      <c r="AT163" s="209">
        <f t="shared" si="90"/>
        <v>4</v>
      </c>
      <c r="AU163" s="210">
        <f t="shared" si="91"/>
        <v>8.5013049503098724E-6</v>
      </c>
    </row>
    <row r="164" spans="1:47" ht="15.75" customHeight="1" x14ac:dyDescent="0.25">
      <c r="A164" s="33" t="s">
        <v>1429</v>
      </c>
      <c r="B164" s="205">
        <v>0</v>
      </c>
      <c r="C164" s="206">
        <f>+B164/$B$191</f>
        <v>0</v>
      </c>
      <c r="D164" s="205">
        <v>0</v>
      </c>
      <c r="E164" s="206">
        <f>+D164/$D$191</f>
        <v>0</v>
      </c>
      <c r="F164" s="205">
        <v>0</v>
      </c>
      <c r="G164" s="206">
        <f>+F164/$F$191</f>
        <v>0</v>
      </c>
      <c r="H164" s="205">
        <v>0</v>
      </c>
      <c r="I164" s="206">
        <f>+H164/$H$191</f>
        <v>0</v>
      </c>
      <c r="J164" s="205">
        <v>0</v>
      </c>
      <c r="K164" s="206">
        <f>+J164/$J$191</f>
        <v>0</v>
      </c>
      <c r="L164" s="205">
        <v>12</v>
      </c>
      <c r="M164" s="206">
        <f>+L164/$L$191</f>
        <v>5.9212474094542586E-4</v>
      </c>
      <c r="N164" s="211">
        <v>0</v>
      </c>
      <c r="O164" s="206">
        <f>+N164/$N$191</f>
        <v>0</v>
      </c>
      <c r="P164" s="205">
        <v>6</v>
      </c>
      <c r="Q164" s="206">
        <f>+P164/$P$191</f>
        <v>2.9593094944512947E-4</v>
      </c>
      <c r="R164" s="207">
        <v>0</v>
      </c>
      <c r="S164" s="206">
        <f>+R164/$R$191</f>
        <v>0</v>
      </c>
      <c r="T164" s="212">
        <v>0</v>
      </c>
      <c r="U164" s="206">
        <f>+T164/$T$191</f>
        <v>0</v>
      </c>
      <c r="V164" s="207">
        <v>0</v>
      </c>
      <c r="W164" s="206">
        <f>+V164/$V$191</f>
        <v>0</v>
      </c>
      <c r="X164" s="207">
        <v>0</v>
      </c>
      <c r="Y164" s="206">
        <f>+X164/$X$191</f>
        <v>0</v>
      </c>
      <c r="Z164" s="207">
        <v>0</v>
      </c>
      <c r="AA164" s="208">
        <f>+Z164/$Z$191</f>
        <v>0</v>
      </c>
      <c r="AB164" s="207">
        <v>0</v>
      </c>
      <c r="AC164" s="208">
        <f>+AB164/$AB$191</f>
        <v>0</v>
      </c>
      <c r="AD164" s="207">
        <v>0</v>
      </c>
      <c r="AE164" s="208">
        <f>+AD164/$AD$191</f>
        <v>0</v>
      </c>
      <c r="AF164" s="207">
        <v>0</v>
      </c>
      <c r="AG164" s="208">
        <f>+AF164/$AF$191</f>
        <v>0</v>
      </c>
      <c r="AH164" s="207">
        <v>0</v>
      </c>
      <c r="AI164" s="208">
        <f>+AH164/$AH$191</f>
        <v>0</v>
      </c>
      <c r="AJ164" s="207">
        <v>0</v>
      </c>
      <c r="AK164" s="208">
        <f>+AJ164/$AJ$191</f>
        <v>0</v>
      </c>
      <c r="AL164" s="239"/>
      <c r="AM164" s="232">
        <f t="shared" si="86"/>
        <v>0</v>
      </c>
      <c r="AN164" s="239"/>
      <c r="AO164" s="232">
        <f t="shared" si="87"/>
        <v>0</v>
      </c>
      <c r="AP164" s="239"/>
      <c r="AQ164" s="232">
        <f t="shared" si="88"/>
        <v>0</v>
      </c>
      <c r="AR164" s="239"/>
      <c r="AS164" s="232">
        <f t="shared" si="89"/>
        <v>0</v>
      </c>
      <c r="AT164" s="209">
        <f t="shared" si="90"/>
        <v>18</v>
      </c>
      <c r="AU164" s="210">
        <f t="shared" si="91"/>
        <v>3.8255872276394424E-5</v>
      </c>
    </row>
    <row r="165" spans="1:47" ht="15.75" customHeight="1" x14ac:dyDescent="0.25">
      <c r="A165" s="33" t="s">
        <v>1656</v>
      </c>
      <c r="B165" s="205"/>
      <c r="C165" s="206"/>
      <c r="D165" s="205"/>
      <c r="E165" s="206"/>
      <c r="F165" s="205"/>
      <c r="G165" s="206"/>
      <c r="H165" s="205"/>
      <c r="I165" s="206"/>
      <c r="J165" s="205"/>
      <c r="K165" s="206"/>
      <c r="L165" s="205"/>
      <c r="M165" s="206"/>
      <c r="N165" s="211"/>
      <c r="O165" s="206"/>
      <c r="P165" s="205"/>
      <c r="Q165" s="206"/>
      <c r="R165" s="207"/>
      <c r="S165" s="206"/>
      <c r="T165" s="212"/>
      <c r="U165" s="206"/>
      <c r="V165" s="207"/>
      <c r="W165" s="206"/>
      <c r="X165" s="207"/>
      <c r="Y165" s="206"/>
      <c r="Z165" s="207"/>
      <c r="AA165" s="208"/>
      <c r="AB165" s="207"/>
      <c r="AC165" s="208"/>
      <c r="AD165" s="207"/>
      <c r="AE165" s="208"/>
      <c r="AF165" s="207"/>
      <c r="AG165" s="208"/>
      <c r="AH165" s="207"/>
      <c r="AI165" s="208"/>
      <c r="AJ165" s="207"/>
      <c r="AK165" s="208"/>
      <c r="AL165" s="239"/>
      <c r="AM165" s="232">
        <f t="shared" si="86"/>
        <v>0</v>
      </c>
      <c r="AN165" s="239"/>
      <c r="AO165" s="232">
        <f t="shared" si="87"/>
        <v>0</v>
      </c>
      <c r="AP165" s="239">
        <v>1</v>
      </c>
      <c r="AQ165" s="232">
        <f t="shared" si="88"/>
        <v>3.1845105407298901E-5</v>
      </c>
      <c r="AR165" s="239"/>
      <c r="AS165" s="232">
        <f t="shared" si="89"/>
        <v>0</v>
      </c>
      <c r="AT165" s="209">
        <f t="shared" si="90"/>
        <v>1</v>
      </c>
      <c r="AU165" s="210">
        <f t="shared" si="91"/>
        <v>2.1253262375774681E-6</v>
      </c>
    </row>
    <row r="166" spans="1:47" ht="15.75" customHeight="1" x14ac:dyDescent="0.25">
      <c r="A166" s="15" t="s">
        <v>1430</v>
      </c>
      <c r="B166" s="205">
        <v>0</v>
      </c>
      <c r="C166" s="206">
        <f>+B166/$B$191</f>
        <v>0</v>
      </c>
      <c r="D166" s="205">
        <v>0</v>
      </c>
      <c r="E166" s="206">
        <f>+D166/$D$191</f>
        <v>0</v>
      </c>
      <c r="F166" s="205">
        <v>0</v>
      </c>
      <c r="G166" s="206">
        <f>+F166/$F$191</f>
        <v>0</v>
      </c>
      <c r="H166" s="205">
        <v>0</v>
      </c>
      <c r="I166" s="206">
        <f>+H166/$H$191</f>
        <v>0</v>
      </c>
      <c r="J166" s="205">
        <v>0</v>
      </c>
      <c r="K166" s="206">
        <f>+J166/$J$191</f>
        <v>0</v>
      </c>
      <c r="L166" s="205">
        <v>0</v>
      </c>
      <c r="M166" s="206">
        <f>+L166/$L$191</f>
        <v>0</v>
      </c>
      <c r="N166" s="205">
        <v>0</v>
      </c>
      <c r="O166" s="206">
        <f>+N166/$N$191</f>
        <v>0</v>
      </c>
      <c r="P166" s="205">
        <v>0</v>
      </c>
      <c r="Q166" s="206">
        <f>+P166/$P$191</f>
        <v>0</v>
      </c>
      <c r="R166" s="207">
        <v>0</v>
      </c>
      <c r="S166" s="206">
        <f>+R166/$R$191</f>
        <v>0</v>
      </c>
      <c r="T166" s="212">
        <v>0</v>
      </c>
      <c r="U166" s="206">
        <f>+T166/$T$191</f>
        <v>0</v>
      </c>
      <c r="V166" s="207">
        <v>0</v>
      </c>
      <c r="W166" s="206">
        <f>+V166/$V$191</f>
        <v>0</v>
      </c>
      <c r="X166" s="207">
        <v>0</v>
      </c>
      <c r="Y166" s="206">
        <f>+X166/$X$191</f>
        <v>0</v>
      </c>
      <c r="Z166" s="207">
        <v>5</v>
      </c>
      <c r="AA166" s="208">
        <f>+Z166/$Z$191</f>
        <v>2.0359135143939086E-4</v>
      </c>
      <c r="AB166" s="207">
        <v>0</v>
      </c>
      <c r="AC166" s="208">
        <f>+AB166/$AB$191</f>
        <v>0</v>
      </c>
      <c r="AD166" s="207">
        <v>0</v>
      </c>
      <c r="AE166" s="208">
        <f>+AD166/$AD$191</f>
        <v>0</v>
      </c>
      <c r="AF166" s="207">
        <v>0</v>
      </c>
      <c r="AG166" s="208">
        <f>+AF166/$AF$191</f>
        <v>0</v>
      </c>
      <c r="AH166" s="207">
        <v>0</v>
      </c>
      <c r="AI166" s="208">
        <f>+AH166/$AH$191</f>
        <v>0</v>
      </c>
      <c r="AJ166" s="207">
        <v>0</v>
      </c>
      <c r="AK166" s="208">
        <f>+AJ166/$AJ$191</f>
        <v>0</v>
      </c>
      <c r="AL166" s="239"/>
      <c r="AM166" s="232">
        <f t="shared" si="86"/>
        <v>0</v>
      </c>
      <c r="AN166" s="239"/>
      <c r="AO166" s="232">
        <f t="shared" si="87"/>
        <v>0</v>
      </c>
      <c r="AP166" s="239"/>
      <c r="AQ166" s="232">
        <f t="shared" si="88"/>
        <v>0</v>
      </c>
      <c r="AR166" s="239"/>
      <c r="AS166" s="232">
        <f t="shared" si="89"/>
        <v>0</v>
      </c>
      <c r="AT166" s="209">
        <f t="shared" si="90"/>
        <v>5</v>
      </c>
      <c r="AU166" s="210">
        <f t="shared" si="91"/>
        <v>1.0626631187887341E-5</v>
      </c>
    </row>
    <row r="167" spans="1:47" ht="15.75" customHeight="1" x14ac:dyDescent="0.25">
      <c r="A167" s="33" t="s">
        <v>1431</v>
      </c>
      <c r="B167" s="205">
        <v>0</v>
      </c>
      <c r="C167" s="206">
        <f>+B167/$B$191</f>
        <v>0</v>
      </c>
      <c r="D167" s="205">
        <v>0</v>
      </c>
      <c r="E167" s="206">
        <f>+D167/$D$191</f>
        <v>0</v>
      </c>
      <c r="F167" s="205">
        <v>0</v>
      </c>
      <c r="G167" s="206">
        <f>+F167/$F$191</f>
        <v>0</v>
      </c>
      <c r="H167" s="205">
        <v>0</v>
      </c>
      <c r="I167" s="206">
        <f>+H167/$H$191</f>
        <v>0</v>
      </c>
      <c r="J167" s="205">
        <v>0</v>
      </c>
      <c r="K167" s="206">
        <f>+J167/$J$191</f>
        <v>0</v>
      </c>
      <c r="L167" s="205">
        <v>12</v>
      </c>
      <c r="M167" s="206">
        <f>+L167/$L$191</f>
        <v>5.9212474094542586E-4</v>
      </c>
      <c r="N167" s="211">
        <v>0</v>
      </c>
      <c r="O167" s="206">
        <f>+N167/$N$191</f>
        <v>0</v>
      </c>
      <c r="P167" s="205">
        <v>0</v>
      </c>
      <c r="Q167" s="206">
        <f>+P167/$P$191</f>
        <v>0</v>
      </c>
      <c r="R167" s="207">
        <v>0</v>
      </c>
      <c r="S167" s="206">
        <f>+R167/$R$191</f>
        <v>0</v>
      </c>
      <c r="T167" s="212">
        <v>0</v>
      </c>
      <c r="U167" s="206">
        <f>+T167/$T$191</f>
        <v>0</v>
      </c>
      <c r="V167" s="207">
        <v>0</v>
      </c>
      <c r="W167" s="206">
        <f>+V167/$V$191</f>
        <v>0</v>
      </c>
      <c r="X167" s="207">
        <v>0</v>
      </c>
      <c r="Y167" s="206">
        <f>+X167/$X$191</f>
        <v>0</v>
      </c>
      <c r="Z167" s="207">
        <v>0</v>
      </c>
      <c r="AA167" s="208">
        <f>+Z167/$Z$191</f>
        <v>0</v>
      </c>
      <c r="AB167" s="207">
        <v>0</v>
      </c>
      <c r="AC167" s="208">
        <f>+AB167/$AB$191</f>
        <v>0</v>
      </c>
      <c r="AD167" s="207">
        <v>0</v>
      </c>
      <c r="AE167" s="208">
        <f>+AD167/$AD$191</f>
        <v>0</v>
      </c>
      <c r="AF167" s="207">
        <v>0</v>
      </c>
      <c r="AG167" s="208">
        <f>+AF167/$AF$191</f>
        <v>0</v>
      </c>
      <c r="AH167" s="207">
        <v>0</v>
      </c>
      <c r="AI167" s="208">
        <f>+AH167/$AH$191</f>
        <v>0</v>
      </c>
      <c r="AJ167" s="207">
        <v>0</v>
      </c>
      <c r="AK167" s="208">
        <f>+AJ167/$AJ$191</f>
        <v>0</v>
      </c>
      <c r="AL167" s="239"/>
      <c r="AM167" s="232">
        <f t="shared" si="86"/>
        <v>0</v>
      </c>
      <c r="AN167" s="239"/>
      <c r="AO167" s="232">
        <f t="shared" si="87"/>
        <v>0</v>
      </c>
      <c r="AP167" s="239"/>
      <c r="AQ167" s="232">
        <f t="shared" si="88"/>
        <v>0</v>
      </c>
      <c r="AR167" s="239"/>
      <c r="AS167" s="232">
        <f t="shared" si="89"/>
        <v>0</v>
      </c>
      <c r="AT167" s="209">
        <f t="shared" si="90"/>
        <v>12</v>
      </c>
      <c r="AU167" s="210">
        <f t="shared" si="91"/>
        <v>2.5503914850929617E-5</v>
      </c>
    </row>
    <row r="168" spans="1:47" ht="15.75" customHeight="1" x14ac:dyDescent="0.25">
      <c r="A168" s="33" t="s">
        <v>1432</v>
      </c>
      <c r="B168" s="205">
        <v>0</v>
      </c>
      <c r="C168" s="206">
        <f>+B168/$B$191</f>
        <v>0</v>
      </c>
      <c r="D168" s="205">
        <v>0</v>
      </c>
      <c r="E168" s="206">
        <f>+D168/$D$191</f>
        <v>0</v>
      </c>
      <c r="F168" s="205">
        <v>0</v>
      </c>
      <c r="G168" s="206">
        <f>+F168/$F$191</f>
        <v>0</v>
      </c>
      <c r="H168" s="205">
        <v>0</v>
      </c>
      <c r="I168" s="206">
        <f>+H168/$H$191</f>
        <v>0</v>
      </c>
      <c r="J168" s="205">
        <v>0</v>
      </c>
      <c r="K168" s="206">
        <f>+J168/$J$191</f>
        <v>0</v>
      </c>
      <c r="L168" s="205">
        <v>3</v>
      </c>
      <c r="M168" s="206">
        <f>+L168/$L$191</f>
        <v>1.4803118523635647E-4</v>
      </c>
      <c r="N168" s="205">
        <v>7</v>
      </c>
      <c r="O168" s="206">
        <f>+N168/$N$191</f>
        <v>5.7565789473684205E-4</v>
      </c>
      <c r="P168" s="205">
        <v>2</v>
      </c>
      <c r="Q168" s="206">
        <f>+P168/$P$191</f>
        <v>9.8643649815043162E-5</v>
      </c>
      <c r="R168" s="207">
        <v>0</v>
      </c>
      <c r="S168" s="206">
        <f>+R168/$R$191</f>
        <v>0</v>
      </c>
      <c r="T168" s="212">
        <v>0</v>
      </c>
      <c r="U168" s="206">
        <f>+T168/$T$191</f>
        <v>0</v>
      </c>
      <c r="V168" s="207">
        <v>0</v>
      </c>
      <c r="W168" s="206">
        <f>+V168/$V$191</f>
        <v>0</v>
      </c>
      <c r="X168" s="207">
        <v>0</v>
      </c>
      <c r="Y168" s="206">
        <f>+X168/$X$191</f>
        <v>0</v>
      </c>
      <c r="Z168" s="207">
        <v>0</v>
      </c>
      <c r="AA168" s="208">
        <f>+Z168/$Z$191</f>
        <v>0</v>
      </c>
      <c r="AB168" s="207">
        <v>0</v>
      </c>
      <c r="AC168" s="208">
        <f>+AB168/$AB$191</f>
        <v>0</v>
      </c>
      <c r="AD168" s="207">
        <v>0</v>
      </c>
      <c r="AE168" s="208">
        <f>+AD168/$AD$191</f>
        <v>0</v>
      </c>
      <c r="AF168" s="207">
        <v>0</v>
      </c>
      <c r="AG168" s="208">
        <f>+AF168/$AF$191</f>
        <v>0</v>
      </c>
      <c r="AH168" s="207">
        <v>0</v>
      </c>
      <c r="AI168" s="208">
        <f>+AH168/$AH$191</f>
        <v>0</v>
      </c>
      <c r="AJ168" s="207">
        <v>0</v>
      </c>
      <c r="AK168" s="208">
        <f>+AJ168/$AJ$191</f>
        <v>0</v>
      </c>
      <c r="AL168" s="239"/>
      <c r="AM168" s="232">
        <f t="shared" si="86"/>
        <v>0</v>
      </c>
      <c r="AN168" s="239"/>
      <c r="AO168" s="232">
        <f t="shared" si="87"/>
        <v>0</v>
      </c>
      <c r="AP168" s="239"/>
      <c r="AQ168" s="232">
        <f t="shared" si="88"/>
        <v>0</v>
      </c>
      <c r="AR168" s="239"/>
      <c r="AS168" s="232">
        <f t="shared" si="89"/>
        <v>0</v>
      </c>
      <c r="AT168" s="209">
        <f t="shared" si="90"/>
        <v>12</v>
      </c>
      <c r="AU168" s="210">
        <f t="shared" si="91"/>
        <v>2.5503914850929617E-5</v>
      </c>
    </row>
    <row r="169" spans="1:47" ht="15.75" customHeight="1" x14ac:dyDescent="0.25">
      <c r="A169" s="33" t="s">
        <v>158</v>
      </c>
      <c r="B169" s="205">
        <v>46</v>
      </c>
      <c r="C169" s="206">
        <f>+B169/$B$191</f>
        <v>1.4334683702087878E-2</v>
      </c>
      <c r="D169" s="205">
        <v>131</v>
      </c>
      <c r="E169" s="206">
        <f>+D169/$D$191</f>
        <v>2.2902097902097903E-2</v>
      </c>
      <c r="F169" s="205">
        <f>126+19</f>
        <v>145</v>
      </c>
      <c r="G169" s="206">
        <f>+F169/$F$191</f>
        <v>2.1609538002980627E-2</v>
      </c>
      <c r="H169" s="205">
        <f>125+12+6+16</f>
        <v>159</v>
      </c>
      <c r="I169" s="206">
        <f>+H169/$H$191</f>
        <v>1.8890340976594987E-2</v>
      </c>
      <c r="J169" s="205">
        <v>162</v>
      </c>
      <c r="K169" s="206">
        <f>+J169/$J$191</f>
        <v>1.3615733736762481E-2</v>
      </c>
      <c r="L169" s="205">
        <f>48+66+29+30+16+30+48+39+32+9</f>
        <v>347</v>
      </c>
      <c r="M169" s="206">
        <f>+L169/$L$191</f>
        <v>1.7122273759005231E-2</v>
      </c>
      <c r="N169" s="205">
        <f>56+31</f>
        <v>87</v>
      </c>
      <c r="O169" s="206">
        <f>+N169/$N$191</f>
        <v>7.1546052631578944E-3</v>
      </c>
      <c r="P169" s="205">
        <v>208</v>
      </c>
      <c r="Q169" s="206">
        <f>+P169/$P$191</f>
        <v>1.0258939580764488E-2</v>
      </c>
      <c r="R169" s="205">
        <v>346</v>
      </c>
      <c r="S169" s="206">
        <f>+R169/$R$191</f>
        <v>1.1771910724006532E-2</v>
      </c>
      <c r="T169" s="205">
        <v>342</v>
      </c>
      <c r="U169" s="206">
        <f>+T169/$T$191</f>
        <v>1.183923564233046E-2</v>
      </c>
      <c r="V169" s="207">
        <v>493</v>
      </c>
      <c r="W169" s="206">
        <f>+V169/$V$191</f>
        <v>1.7488471089038667E-2</v>
      </c>
      <c r="X169" s="207">
        <v>528</v>
      </c>
      <c r="Y169" s="206">
        <f>+X169/$X$191</f>
        <v>1.7203740510247305E-2</v>
      </c>
      <c r="Z169" s="207">
        <v>357</v>
      </c>
      <c r="AA169" s="208">
        <f>+Z169/$Z$191</f>
        <v>1.4536422492772507E-2</v>
      </c>
      <c r="AB169" s="207">
        <v>177</v>
      </c>
      <c r="AC169" s="208">
        <f>+AB169/$AB$191</f>
        <v>8.5087972310354774E-3</v>
      </c>
      <c r="AD169" s="207">
        <v>346</v>
      </c>
      <c r="AE169" s="208">
        <f>+AD169/$AD$191</f>
        <v>1.2423252306918962E-2</v>
      </c>
      <c r="AF169" s="207">
        <v>468</v>
      </c>
      <c r="AG169" s="208">
        <f>+AF169/$AF$191</f>
        <v>1.3039843967679019E-2</v>
      </c>
      <c r="AH169" s="207">
        <v>228</v>
      </c>
      <c r="AI169" s="208">
        <f>+AH169/$AH$191</f>
        <v>8.0177233885430944E-3</v>
      </c>
      <c r="AJ169" s="207">
        <v>100</v>
      </c>
      <c r="AK169" s="208">
        <f>+AJ169/$AJ$191</f>
        <v>4.5454545454545452E-3</v>
      </c>
      <c r="AL169" s="239">
        <v>82</v>
      </c>
      <c r="AM169" s="232">
        <f t="shared" si="86"/>
        <v>2.7580639736302175E-3</v>
      </c>
      <c r="AN169" s="239">
        <v>52</v>
      </c>
      <c r="AO169" s="232">
        <f t="shared" si="87"/>
        <v>1.4546268322703367E-3</v>
      </c>
      <c r="AP169" s="239"/>
      <c r="AQ169" s="232">
        <f t="shared" si="88"/>
        <v>0</v>
      </c>
      <c r="AR169" s="239"/>
      <c r="AS169" s="232">
        <f t="shared" si="89"/>
        <v>0</v>
      </c>
      <c r="AT169" s="209">
        <f t="shared" si="90"/>
        <v>4576</v>
      </c>
      <c r="AU169" s="210">
        <f t="shared" si="91"/>
        <v>9.7254928631544946E-3</v>
      </c>
    </row>
    <row r="170" spans="1:47" ht="15.75" customHeight="1" x14ac:dyDescent="0.25">
      <c r="A170" s="33" t="s">
        <v>865</v>
      </c>
      <c r="B170" s="205"/>
      <c r="C170" s="206"/>
      <c r="D170" s="205"/>
      <c r="E170" s="206"/>
      <c r="F170" s="205"/>
      <c r="G170" s="206"/>
      <c r="H170" s="205"/>
      <c r="I170" s="206"/>
      <c r="J170" s="205"/>
      <c r="K170" s="206"/>
      <c r="L170" s="205"/>
      <c r="M170" s="206"/>
      <c r="N170" s="205"/>
      <c r="O170" s="206"/>
      <c r="P170" s="205"/>
      <c r="Q170" s="206"/>
      <c r="R170" s="205"/>
      <c r="S170" s="206"/>
      <c r="T170" s="205"/>
      <c r="U170" s="206"/>
      <c r="V170" s="207"/>
      <c r="W170" s="206"/>
      <c r="X170" s="207"/>
      <c r="Y170" s="206"/>
      <c r="Z170" s="207"/>
      <c r="AA170" s="208"/>
      <c r="AB170" s="207"/>
      <c r="AC170" s="208"/>
      <c r="AD170" s="207"/>
      <c r="AE170" s="208"/>
      <c r="AF170" s="207"/>
      <c r="AG170" s="208"/>
      <c r="AH170" s="207"/>
      <c r="AI170" s="208"/>
      <c r="AJ170" s="207"/>
      <c r="AK170" s="208"/>
      <c r="AL170" s="239">
        <v>26</v>
      </c>
      <c r="AM170" s="232">
        <f t="shared" si="86"/>
        <v>8.7450808919982512E-4</v>
      </c>
      <c r="AN170" s="239"/>
      <c r="AO170" s="232">
        <f t="shared" si="87"/>
        <v>0</v>
      </c>
      <c r="AP170" s="239">
        <v>59</v>
      </c>
      <c r="AQ170" s="232">
        <f t="shared" si="88"/>
        <v>1.8788612190306349E-3</v>
      </c>
      <c r="AR170" s="239"/>
      <c r="AS170" s="232">
        <f t="shared" si="89"/>
        <v>0</v>
      </c>
      <c r="AT170" s="209">
        <f t="shared" si="90"/>
        <v>85</v>
      </c>
      <c r="AU170" s="210">
        <f t="shared" si="91"/>
        <v>1.8065273019408478E-4</v>
      </c>
    </row>
    <row r="171" spans="1:47" ht="15.75" customHeight="1" x14ac:dyDescent="0.25">
      <c r="A171" s="33" t="s">
        <v>1554</v>
      </c>
      <c r="B171" s="205"/>
      <c r="C171" s="206"/>
      <c r="D171" s="205"/>
      <c r="E171" s="206"/>
      <c r="F171" s="205"/>
      <c r="G171" s="206"/>
      <c r="H171" s="205"/>
      <c r="I171" s="206"/>
      <c r="J171" s="205"/>
      <c r="K171" s="206"/>
      <c r="L171" s="205"/>
      <c r="M171" s="206"/>
      <c r="N171" s="205"/>
      <c r="O171" s="206"/>
      <c r="P171" s="205"/>
      <c r="Q171" s="206"/>
      <c r="R171" s="205"/>
      <c r="S171" s="206"/>
      <c r="T171" s="205"/>
      <c r="U171" s="206"/>
      <c r="V171" s="207"/>
      <c r="W171" s="206"/>
      <c r="X171" s="207"/>
      <c r="Y171" s="206"/>
      <c r="Z171" s="207"/>
      <c r="AA171" s="208"/>
      <c r="AB171" s="207"/>
      <c r="AC171" s="208"/>
      <c r="AD171" s="207"/>
      <c r="AE171" s="208"/>
      <c r="AF171" s="207"/>
      <c r="AG171" s="208"/>
      <c r="AH171" s="207"/>
      <c r="AI171" s="208"/>
      <c r="AJ171" s="207"/>
      <c r="AK171" s="208"/>
      <c r="AL171" s="239"/>
      <c r="AM171" s="232">
        <f t="shared" si="86"/>
        <v>0</v>
      </c>
      <c r="AN171" s="239"/>
      <c r="AO171" s="232">
        <f t="shared" si="87"/>
        <v>0</v>
      </c>
      <c r="AP171" s="239">
        <v>1</v>
      </c>
      <c r="AQ171" s="232">
        <f t="shared" si="88"/>
        <v>3.1845105407298901E-5</v>
      </c>
      <c r="AR171" s="239"/>
      <c r="AS171" s="232">
        <f t="shared" si="89"/>
        <v>0</v>
      </c>
      <c r="AT171" s="209">
        <f t="shared" si="90"/>
        <v>1</v>
      </c>
      <c r="AU171" s="210">
        <f t="shared" si="91"/>
        <v>2.1253262375774681E-6</v>
      </c>
    </row>
    <row r="172" spans="1:47" ht="15.75" customHeight="1" x14ac:dyDescent="0.25">
      <c r="A172" s="33" t="s">
        <v>1615</v>
      </c>
      <c r="B172" s="205"/>
      <c r="C172" s="206"/>
      <c r="D172" s="205"/>
      <c r="E172" s="206"/>
      <c r="F172" s="205"/>
      <c r="G172" s="206"/>
      <c r="H172" s="205"/>
      <c r="I172" s="206"/>
      <c r="J172" s="205"/>
      <c r="K172" s="206"/>
      <c r="L172" s="205"/>
      <c r="M172" s="206"/>
      <c r="N172" s="205"/>
      <c r="O172" s="206"/>
      <c r="P172" s="205"/>
      <c r="Q172" s="206"/>
      <c r="R172" s="205"/>
      <c r="S172" s="206"/>
      <c r="T172" s="205"/>
      <c r="U172" s="206"/>
      <c r="V172" s="207"/>
      <c r="W172" s="206"/>
      <c r="X172" s="207"/>
      <c r="Y172" s="206"/>
      <c r="Z172" s="207"/>
      <c r="AA172" s="208"/>
      <c r="AB172" s="207"/>
      <c r="AC172" s="208"/>
      <c r="AD172" s="207"/>
      <c r="AE172" s="208"/>
      <c r="AF172" s="207"/>
      <c r="AG172" s="208"/>
      <c r="AH172" s="207"/>
      <c r="AI172" s="208"/>
      <c r="AJ172" s="207"/>
      <c r="AK172" s="208"/>
      <c r="AL172" s="239"/>
      <c r="AM172" s="232">
        <f t="shared" si="86"/>
        <v>0</v>
      </c>
      <c r="AN172" s="239"/>
      <c r="AO172" s="232">
        <f t="shared" si="87"/>
        <v>0</v>
      </c>
      <c r="AP172" s="239">
        <v>1</v>
      </c>
      <c r="AQ172" s="232">
        <f t="shared" si="88"/>
        <v>3.1845105407298901E-5</v>
      </c>
      <c r="AR172" s="239"/>
      <c r="AS172" s="232">
        <f t="shared" si="89"/>
        <v>0</v>
      </c>
      <c r="AT172" s="209">
        <f t="shared" si="90"/>
        <v>1</v>
      </c>
      <c r="AU172" s="210">
        <f t="shared" si="91"/>
        <v>2.1253262375774681E-6</v>
      </c>
    </row>
    <row r="173" spans="1:47" ht="15.75" customHeight="1" x14ac:dyDescent="0.25">
      <c r="A173" s="33" t="s">
        <v>1433</v>
      </c>
      <c r="B173" s="205">
        <v>0</v>
      </c>
      <c r="C173" s="206">
        <f>+B173/$B$191</f>
        <v>0</v>
      </c>
      <c r="D173" s="205">
        <v>0</v>
      </c>
      <c r="E173" s="206">
        <f>+D173/$D$191</f>
        <v>0</v>
      </c>
      <c r="F173" s="205">
        <v>3</v>
      </c>
      <c r="G173" s="206">
        <f>+F173/$F$191</f>
        <v>4.4709388971684054E-4</v>
      </c>
      <c r="H173" s="205">
        <v>18</v>
      </c>
      <c r="I173" s="206">
        <f>+H173/$H$191</f>
        <v>2.1385291671616965E-3</v>
      </c>
      <c r="J173" s="205">
        <v>102</v>
      </c>
      <c r="K173" s="206">
        <f>+J173/$J$191</f>
        <v>8.5728693898134145E-3</v>
      </c>
      <c r="L173" s="205">
        <f>33+48+51</f>
        <v>132</v>
      </c>
      <c r="M173" s="206">
        <f>+L173/$L$191</f>
        <v>6.5133721503996839E-3</v>
      </c>
      <c r="N173" s="205">
        <v>21</v>
      </c>
      <c r="O173" s="206">
        <f>+N173/$N$191</f>
        <v>1.7269736842105263E-3</v>
      </c>
      <c r="P173" s="205">
        <v>0</v>
      </c>
      <c r="Q173" s="206">
        <f>+P173/$P$191</f>
        <v>0</v>
      </c>
      <c r="R173" s="205">
        <v>30</v>
      </c>
      <c r="S173" s="206">
        <f>+R173/$R$191</f>
        <v>1.0206859009254218E-3</v>
      </c>
      <c r="T173" s="212">
        <v>0</v>
      </c>
      <c r="U173" s="206">
        <f>+T173/$T$191</f>
        <v>0</v>
      </c>
      <c r="V173" s="207">
        <v>0</v>
      </c>
      <c r="W173" s="206">
        <f>+V173/$V$191</f>
        <v>0</v>
      </c>
      <c r="X173" s="207">
        <v>0</v>
      </c>
      <c r="Y173" s="206">
        <f>+X173/$X$191</f>
        <v>0</v>
      </c>
      <c r="Z173" s="207">
        <v>0</v>
      </c>
      <c r="AA173" s="208">
        <f>+Z173/$Z$191</f>
        <v>0</v>
      </c>
      <c r="AB173" s="207">
        <v>0</v>
      </c>
      <c r="AC173" s="208">
        <f>+AB173/$AB$191</f>
        <v>0</v>
      </c>
      <c r="AD173" s="207">
        <v>0</v>
      </c>
      <c r="AE173" s="208">
        <f t="shared" ref="AE173:AE179" si="94">+AD173/$AD$191</f>
        <v>0</v>
      </c>
      <c r="AF173" s="207">
        <v>0</v>
      </c>
      <c r="AG173" s="208">
        <f t="shared" ref="AG173:AG179" si="95">+AF173/$AF$191</f>
        <v>0</v>
      </c>
      <c r="AH173" s="207">
        <v>0</v>
      </c>
      <c r="AI173" s="208">
        <f t="shared" ref="AI173:AI179" si="96">+AH173/$AH$191</f>
        <v>0</v>
      </c>
      <c r="AJ173" s="207">
        <v>0</v>
      </c>
      <c r="AK173" s="208">
        <f t="shared" ref="AK173:AK179" si="97">+AJ173/$AJ$191</f>
        <v>0</v>
      </c>
      <c r="AL173" s="239"/>
      <c r="AM173" s="232">
        <f t="shared" si="86"/>
        <v>0</v>
      </c>
      <c r="AN173" s="239"/>
      <c r="AO173" s="232">
        <f t="shared" si="87"/>
        <v>0</v>
      </c>
      <c r="AP173" s="239"/>
      <c r="AQ173" s="232">
        <f t="shared" si="88"/>
        <v>0</v>
      </c>
      <c r="AR173" s="239"/>
      <c r="AS173" s="232">
        <f t="shared" si="89"/>
        <v>0</v>
      </c>
      <c r="AT173" s="209">
        <f t="shared" si="90"/>
        <v>306</v>
      </c>
      <c r="AU173" s="210">
        <f t="shared" si="91"/>
        <v>6.503498286987053E-4</v>
      </c>
    </row>
    <row r="174" spans="1:47" ht="15.75" customHeight="1" x14ac:dyDescent="0.25">
      <c r="A174" s="213" t="s">
        <v>1434</v>
      </c>
      <c r="B174" s="234"/>
      <c r="C174" s="235"/>
      <c r="D174" s="234"/>
      <c r="E174" s="235"/>
      <c r="F174" s="234"/>
      <c r="G174" s="235"/>
      <c r="H174" s="234"/>
      <c r="I174" s="235"/>
      <c r="J174" s="234"/>
      <c r="K174" s="235"/>
      <c r="L174" s="234"/>
      <c r="M174" s="235"/>
      <c r="N174" s="234"/>
      <c r="O174" s="235"/>
      <c r="P174" s="234"/>
      <c r="Q174" s="235"/>
      <c r="R174" s="234"/>
      <c r="S174" s="235"/>
      <c r="T174" s="236"/>
      <c r="U174" s="235"/>
      <c r="V174" s="237"/>
      <c r="W174" s="235"/>
      <c r="X174" s="237"/>
      <c r="Y174" s="235"/>
      <c r="Z174" s="237"/>
      <c r="AA174" s="232"/>
      <c r="AB174" s="237">
        <v>1</v>
      </c>
      <c r="AC174" s="232">
        <f>+AB174/$AB$191</f>
        <v>4.8072300740313434E-5</v>
      </c>
      <c r="AD174" s="237">
        <v>0</v>
      </c>
      <c r="AE174" s="232">
        <f t="shared" si="94"/>
        <v>0</v>
      </c>
      <c r="AF174" s="237">
        <v>0</v>
      </c>
      <c r="AG174" s="232">
        <f t="shared" si="95"/>
        <v>0</v>
      </c>
      <c r="AH174" s="237">
        <v>0</v>
      </c>
      <c r="AI174" s="232">
        <f t="shared" si="96"/>
        <v>0</v>
      </c>
      <c r="AJ174" s="237">
        <v>0</v>
      </c>
      <c r="AK174" s="232">
        <f t="shared" si="97"/>
        <v>0</v>
      </c>
      <c r="AL174" s="239"/>
      <c r="AM174" s="232">
        <f t="shared" si="86"/>
        <v>0</v>
      </c>
      <c r="AN174" s="239"/>
      <c r="AO174" s="232">
        <f t="shared" si="87"/>
        <v>0</v>
      </c>
      <c r="AP174" s="239"/>
      <c r="AQ174" s="232">
        <f t="shared" si="88"/>
        <v>0</v>
      </c>
      <c r="AR174" s="239"/>
      <c r="AS174" s="232">
        <f t="shared" si="89"/>
        <v>0</v>
      </c>
      <c r="AT174" s="209">
        <f t="shared" si="90"/>
        <v>1</v>
      </c>
      <c r="AU174" s="210">
        <f t="shared" si="91"/>
        <v>2.1253262375774681E-6</v>
      </c>
    </row>
    <row r="175" spans="1:47" ht="15.75" customHeight="1" x14ac:dyDescent="0.25">
      <c r="A175" s="33" t="s">
        <v>1435</v>
      </c>
      <c r="B175" s="205">
        <v>0</v>
      </c>
      <c r="C175" s="206">
        <f>+B175/$B$191</f>
        <v>0</v>
      </c>
      <c r="D175" s="205">
        <v>0</v>
      </c>
      <c r="E175" s="206">
        <f>+D175/$D$191</f>
        <v>0</v>
      </c>
      <c r="F175" s="205">
        <v>0</v>
      </c>
      <c r="G175" s="206">
        <f>+F175/$F$191</f>
        <v>0</v>
      </c>
      <c r="H175" s="205">
        <v>0</v>
      </c>
      <c r="I175" s="206">
        <f>+H175/$H$191</f>
        <v>0</v>
      </c>
      <c r="J175" s="205">
        <v>0</v>
      </c>
      <c r="K175" s="206">
        <f>+J175/$J$191</f>
        <v>0</v>
      </c>
      <c r="L175" s="205">
        <v>0</v>
      </c>
      <c r="M175" s="206">
        <f>+L175/$L$191</f>
        <v>0</v>
      </c>
      <c r="N175" s="205">
        <v>0</v>
      </c>
      <c r="O175" s="206">
        <f>+N175/$N$191</f>
        <v>0</v>
      </c>
      <c r="P175" s="205">
        <v>0</v>
      </c>
      <c r="Q175" s="206">
        <f>+P175/$P$191</f>
        <v>0</v>
      </c>
      <c r="R175" s="207">
        <v>0</v>
      </c>
      <c r="S175" s="206">
        <f>+R175/$R$191</f>
        <v>0</v>
      </c>
      <c r="T175" s="212">
        <v>0</v>
      </c>
      <c r="U175" s="206">
        <f>+T175/$T$191</f>
        <v>0</v>
      </c>
      <c r="V175" s="207">
        <v>1</v>
      </c>
      <c r="W175" s="206">
        <f>+V175/$V$191</f>
        <v>3.5473572188719404E-5</v>
      </c>
      <c r="X175" s="207">
        <v>0</v>
      </c>
      <c r="Y175" s="206">
        <f>+X175/$X$191</f>
        <v>0</v>
      </c>
      <c r="Z175" s="207">
        <v>0</v>
      </c>
      <c r="AA175" s="208">
        <f>+Z175/$Z$191</f>
        <v>0</v>
      </c>
      <c r="AB175" s="207">
        <v>0</v>
      </c>
      <c r="AC175" s="208">
        <f>+AB175/$AB$191</f>
        <v>0</v>
      </c>
      <c r="AD175" s="207">
        <v>0</v>
      </c>
      <c r="AE175" s="208">
        <f t="shared" si="94"/>
        <v>0</v>
      </c>
      <c r="AF175" s="207">
        <v>0</v>
      </c>
      <c r="AG175" s="208">
        <f t="shared" si="95"/>
        <v>0</v>
      </c>
      <c r="AH175" s="207">
        <v>0</v>
      </c>
      <c r="AI175" s="208">
        <f t="shared" si="96"/>
        <v>0</v>
      </c>
      <c r="AJ175" s="207">
        <v>0</v>
      </c>
      <c r="AK175" s="208">
        <f t="shared" si="97"/>
        <v>0</v>
      </c>
      <c r="AL175" s="239"/>
      <c r="AM175" s="232">
        <f t="shared" si="86"/>
        <v>0</v>
      </c>
      <c r="AN175" s="239"/>
      <c r="AO175" s="232">
        <f t="shared" si="87"/>
        <v>0</v>
      </c>
      <c r="AP175" s="239"/>
      <c r="AQ175" s="232">
        <f t="shared" si="88"/>
        <v>0</v>
      </c>
      <c r="AR175" s="239"/>
      <c r="AS175" s="232">
        <f t="shared" si="89"/>
        <v>0</v>
      </c>
      <c r="AT175" s="209">
        <f t="shared" si="90"/>
        <v>1</v>
      </c>
      <c r="AU175" s="210">
        <f t="shared" si="91"/>
        <v>2.1253262375774681E-6</v>
      </c>
    </row>
    <row r="176" spans="1:47" ht="15.75" customHeight="1" x14ac:dyDescent="0.25">
      <c r="A176" s="15" t="s">
        <v>1436</v>
      </c>
      <c r="B176" s="205">
        <v>0</v>
      </c>
      <c r="C176" s="206">
        <f>+B176/$B$191</f>
        <v>0</v>
      </c>
      <c r="D176" s="205">
        <v>0</v>
      </c>
      <c r="E176" s="206">
        <f>+D176/$D$191</f>
        <v>0</v>
      </c>
      <c r="F176" s="205">
        <v>0</v>
      </c>
      <c r="G176" s="206">
        <f>+F176/$F$191</f>
        <v>0</v>
      </c>
      <c r="H176" s="205">
        <v>0</v>
      </c>
      <c r="I176" s="206">
        <f>+H176/$H$191</f>
        <v>0</v>
      </c>
      <c r="J176" s="205">
        <v>0</v>
      </c>
      <c r="K176" s="206">
        <f>+J176/$J$191</f>
        <v>0</v>
      </c>
      <c r="L176" s="205">
        <v>0</v>
      </c>
      <c r="M176" s="206">
        <f>+L176/$L$191</f>
        <v>0</v>
      </c>
      <c r="N176" s="205">
        <v>0</v>
      </c>
      <c r="O176" s="206">
        <f>+N176/$N$191</f>
        <v>0</v>
      </c>
      <c r="P176" s="205">
        <v>0</v>
      </c>
      <c r="Q176" s="206">
        <f>+P176/$P$191</f>
        <v>0</v>
      </c>
      <c r="R176" s="207">
        <v>0</v>
      </c>
      <c r="S176" s="206">
        <f>+R176/$R$191</f>
        <v>0</v>
      </c>
      <c r="T176" s="212">
        <v>0</v>
      </c>
      <c r="U176" s="206">
        <f>+T176/$T$191</f>
        <v>0</v>
      </c>
      <c r="V176" s="207">
        <v>0</v>
      </c>
      <c r="W176" s="206">
        <f>+V176/$V$191</f>
        <v>0</v>
      </c>
      <c r="X176" s="207">
        <v>0</v>
      </c>
      <c r="Y176" s="206">
        <f>+X176/$X$191</f>
        <v>0</v>
      </c>
      <c r="Z176" s="207">
        <v>9</v>
      </c>
      <c r="AA176" s="208">
        <f>+Z176/$Z$191</f>
        <v>3.6646443259090352E-4</v>
      </c>
      <c r="AB176" s="207">
        <v>44</v>
      </c>
      <c r="AC176" s="208">
        <f>+AB176/$AB$191</f>
        <v>2.1151812325737908E-3</v>
      </c>
      <c r="AD176" s="207">
        <v>0</v>
      </c>
      <c r="AE176" s="208">
        <f t="shared" si="94"/>
        <v>0</v>
      </c>
      <c r="AF176" s="207">
        <v>0</v>
      </c>
      <c r="AG176" s="208">
        <f t="shared" si="95"/>
        <v>0</v>
      </c>
      <c r="AH176" s="207">
        <v>0</v>
      </c>
      <c r="AI176" s="208">
        <f t="shared" si="96"/>
        <v>0</v>
      </c>
      <c r="AJ176" s="207">
        <v>0</v>
      </c>
      <c r="AK176" s="208">
        <f t="shared" si="97"/>
        <v>0</v>
      </c>
      <c r="AL176" s="239"/>
      <c r="AM176" s="232">
        <f t="shared" si="86"/>
        <v>0</v>
      </c>
      <c r="AN176" s="239"/>
      <c r="AO176" s="232">
        <f t="shared" si="87"/>
        <v>0</v>
      </c>
      <c r="AP176" s="239"/>
      <c r="AQ176" s="232">
        <f t="shared" si="88"/>
        <v>0</v>
      </c>
      <c r="AR176" s="239"/>
      <c r="AS176" s="232">
        <f t="shared" si="89"/>
        <v>0</v>
      </c>
      <c r="AT176" s="209">
        <f t="shared" si="90"/>
        <v>53</v>
      </c>
      <c r="AU176" s="210">
        <f t="shared" si="91"/>
        <v>1.1264229059160581E-4</v>
      </c>
    </row>
    <row r="177" spans="1:47" ht="15.75" customHeight="1" x14ac:dyDescent="0.25">
      <c r="A177" s="15" t="s">
        <v>169</v>
      </c>
      <c r="B177" s="205"/>
      <c r="C177" s="206"/>
      <c r="D177" s="205"/>
      <c r="E177" s="206"/>
      <c r="F177" s="205"/>
      <c r="G177" s="206"/>
      <c r="H177" s="205"/>
      <c r="I177" s="206"/>
      <c r="J177" s="205"/>
      <c r="K177" s="206"/>
      <c r="L177" s="205"/>
      <c r="M177" s="206"/>
      <c r="N177" s="205"/>
      <c r="O177" s="206"/>
      <c r="P177" s="205"/>
      <c r="Q177" s="206"/>
      <c r="R177" s="207"/>
      <c r="S177" s="206"/>
      <c r="T177" s="212"/>
      <c r="U177" s="206"/>
      <c r="V177" s="207"/>
      <c r="W177" s="206"/>
      <c r="X177" s="207"/>
      <c r="Y177" s="206"/>
      <c r="Z177" s="207"/>
      <c r="AA177" s="208"/>
      <c r="AB177" s="207"/>
      <c r="AC177" s="208"/>
      <c r="AD177" s="207">
        <v>21</v>
      </c>
      <c r="AE177" s="208">
        <f t="shared" si="94"/>
        <v>7.5401242325230688E-4</v>
      </c>
      <c r="AF177" s="207">
        <v>15</v>
      </c>
      <c r="AG177" s="208">
        <f t="shared" si="95"/>
        <v>4.1794371691278906E-4</v>
      </c>
      <c r="AH177" s="207">
        <v>0</v>
      </c>
      <c r="AI177" s="208">
        <f t="shared" si="96"/>
        <v>0</v>
      </c>
      <c r="AJ177" s="207">
        <v>0</v>
      </c>
      <c r="AK177" s="208">
        <f t="shared" si="97"/>
        <v>0</v>
      </c>
      <c r="AL177" s="239">
        <v>5</v>
      </c>
      <c r="AM177" s="232">
        <f t="shared" si="86"/>
        <v>1.6817463253842791E-4</v>
      </c>
      <c r="AN177" s="239">
        <v>3</v>
      </c>
      <c r="AO177" s="232">
        <f t="shared" si="87"/>
        <v>8.3920778784827123E-5</v>
      </c>
      <c r="AP177" s="239">
        <v>3</v>
      </c>
      <c r="AQ177" s="232">
        <f t="shared" si="88"/>
        <v>9.553531622189669E-5</v>
      </c>
      <c r="AR177" s="239"/>
      <c r="AS177" s="232">
        <f t="shared" si="89"/>
        <v>0</v>
      </c>
      <c r="AT177" s="209">
        <f t="shared" si="90"/>
        <v>47</v>
      </c>
      <c r="AU177" s="210">
        <f t="shared" si="91"/>
        <v>9.9890333166141005E-5</v>
      </c>
    </row>
    <row r="178" spans="1:47" ht="15.75" customHeight="1" x14ac:dyDescent="0.25">
      <c r="A178" s="233" t="s">
        <v>1437</v>
      </c>
      <c r="B178" s="234">
        <v>0</v>
      </c>
      <c r="C178" s="235">
        <f>+B178/$B$191</f>
        <v>0</v>
      </c>
      <c r="D178" s="234">
        <v>0</v>
      </c>
      <c r="E178" s="235">
        <f>+D178/$D$191</f>
        <v>0</v>
      </c>
      <c r="F178" s="234">
        <v>0</v>
      </c>
      <c r="G178" s="235">
        <f>+F178/$F$191</f>
        <v>0</v>
      </c>
      <c r="H178" s="234">
        <v>0</v>
      </c>
      <c r="I178" s="235">
        <f>+H178/$H$191</f>
        <v>0</v>
      </c>
      <c r="J178" s="234">
        <v>0</v>
      </c>
      <c r="K178" s="235">
        <f>+J178/$J$191</f>
        <v>0</v>
      </c>
      <c r="L178" s="234">
        <v>0</v>
      </c>
      <c r="M178" s="235">
        <f>+L178/$L$191</f>
        <v>0</v>
      </c>
      <c r="N178" s="234">
        <v>0</v>
      </c>
      <c r="O178" s="235">
        <f>+N178/$N$191</f>
        <v>0</v>
      </c>
      <c r="P178" s="234">
        <v>0</v>
      </c>
      <c r="Q178" s="235">
        <f>+P178/$P$191</f>
        <v>0</v>
      </c>
      <c r="R178" s="237">
        <v>0</v>
      </c>
      <c r="S178" s="235">
        <f>+R178/$R$191</f>
        <v>0</v>
      </c>
      <c r="T178" s="236">
        <v>0</v>
      </c>
      <c r="U178" s="235">
        <f>+T178/$T$191</f>
        <v>0</v>
      </c>
      <c r="V178" s="237">
        <v>0</v>
      </c>
      <c r="W178" s="235">
        <f>+V178/$V$191</f>
        <v>0</v>
      </c>
      <c r="X178" s="237">
        <v>1</v>
      </c>
      <c r="Y178" s="235">
        <f>+X178/$X$191</f>
        <v>3.258284187546838E-5</v>
      </c>
      <c r="Z178" s="237">
        <v>0</v>
      </c>
      <c r="AA178" s="232">
        <f>+Z178/$Z$191</f>
        <v>0</v>
      </c>
      <c r="AB178" s="237">
        <v>0</v>
      </c>
      <c r="AC178" s="232">
        <f>+AB178/$AB$191</f>
        <v>0</v>
      </c>
      <c r="AD178" s="237">
        <v>0</v>
      </c>
      <c r="AE178" s="232">
        <f t="shared" si="94"/>
        <v>0</v>
      </c>
      <c r="AF178" s="237">
        <v>0</v>
      </c>
      <c r="AG178" s="232">
        <f t="shared" si="95"/>
        <v>0</v>
      </c>
      <c r="AH178" s="237">
        <v>0</v>
      </c>
      <c r="AI178" s="232">
        <f t="shared" si="96"/>
        <v>0</v>
      </c>
      <c r="AJ178" s="237">
        <v>0</v>
      </c>
      <c r="AK178" s="232">
        <f t="shared" si="97"/>
        <v>0</v>
      </c>
      <c r="AL178" s="239"/>
      <c r="AM178" s="232">
        <f t="shared" si="86"/>
        <v>0</v>
      </c>
      <c r="AN178" s="239"/>
      <c r="AO178" s="232">
        <f t="shared" si="87"/>
        <v>0</v>
      </c>
      <c r="AP178" s="239"/>
      <c r="AQ178" s="232">
        <f t="shared" si="88"/>
        <v>0</v>
      </c>
      <c r="AR178" s="239"/>
      <c r="AS178" s="232">
        <f t="shared" si="89"/>
        <v>0</v>
      </c>
      <c r="AT178" s="209">
        <f t="shared" si="90"/>
        <v>1</v>
      </c>
      <c r="AU178" s="210">
        <f t="shared" si="91"/>
        <v>2.1253262375774681E-6</v>
      </c>
    </row>
    <row r="179" spans="1:47" ht="15.75" customHeight="1" x14ac:dyDescent="0.25">
      <c r="A179" s="233" t="s">
        <v>1438</v>
      </c>
      <c r="B179" s="234">
        <v>0</v>
      </c>
      <c r="C179" s="235">
        <f>+B179/$B$191</f>
        <v>0</v>
      </c>
      <c r="D179" s="234">
        <v>0</v>
      </c>
      <c r="E179" s="235">
        <f>+D179/$D$191</f>
        <v>0</v>
      </c>
      <c r="F179" s="234">
        <v>0</v>
      </c>
      <c r="G179" s="235">
        <f>+F179/$F$191</f>
        <v>0</v>
      </c>
      <c r="H179" s="234">
        <v>2</v>
      </c>
      <c r="I179" s="235">
        <f>+H179/$H$191</f>
        <v>2.3761435190685517E-4</v>
      </c>
      <c r="J179" s="234">
        <v>0</v>
      </c>
      <c r="K179" s="235">
        <f>+J179/$J$191</f>
        <v>0</v>
      </c>
      <c r="L179" s="234">
        <v>0</v>
      </c>
      <c r="M179" s="235">
        <f>+L179/$L$191</f>
        <v>0</v>
      </c>
      <c r="N179" s="234">
        <v>0</v>
      </c>
      <c r="O179" s="235">
        <f>+N179/$N$191</f>
        <v>0</v>
      </c>
      <c r="P179" s="234">
        <v>0</v>
      </c>
      <c r="Q179" s="235">
        <f>+P179/$P$191</f>
        <v>0</v>
      </c>
      <c r="R179" s="237">
        <v>0</v>
      </c>
      <c r="S179" s="235">
        <f>+R179/$R$191</f>
        <v>0</v>
      </c>
      <c r="T179" s="236">
        <v>0</v>
      </c>
      <c r="U179" s="235">
        <f>+T179/$T$191</f>
        <v>0</v>
      </c>
      <c r="V179" s="237">
        <v>0</v>
      </c>
      <c r="W179" s="235">
        <f>+V179/$V$191</f>
        <v>0</v>
      </c>
      <c r="X179" s="237">
        <v>0</v>
      </c>
      <c r="Y179" s="235">
        <f>+X179/$X$191</f>
        <v>0</v>
      </c>
      <c r="Z179" s="237">
        <v>0</v>
      </c>
      <c r="AA179" s="232">
        <f>+Z179/$Z$191</f>
        <v>0</v>
      </c>
      <c r="AB179" s="237">
        <v>0</v>
      </c>
      <c r="AC179" s="232">
        <f>+AB179/$AB$191</f>
        <v>0</v>
      </c>
      <c r="AD179" s="237">
        <v>0</v>
      </c>
      <c r="AE179" s="232">
        <f t="shared" si="94"/>
        <v>0</v>
      </c>
      <c r="AF179" s="237">
        <v>0</v>
      </c>
      <c r="AG179" s="232">
        <f t="shared" si="95"/>
        <v>0</v>
      </c>
      <c r="AH179" s="237">
        <v>0</v>
      </c>
      <c r="AI179" s="232">
        <f t="shared" si="96"/>
        <v>0</v>
      </c>
      <c r="AJ179" s="237">
        <v>0</v>
      </c>
      <c r="AK179" s="232">
        <f t="shared" si="97"/>
        <v>0</v>
      </c>
      <c r="AL179" s="239"/>
      <c r="AM179" s="232">
        <f t="shared" si="86"/>
        <v>0</v>
      </c>
      <c r="AN179" s="239"/>
      <c r="AO179" s="232">
        <f t="shared" si="87"/>
        <v>0</v>
      </c>
      <c r="AP179" s="239"/>
      <c r="AQ179" s="232">
        <f t="shared" si="88"/>
        <v>0</v>
      </c>
      <c r="AR179" s="239"/>
      <c r="AS179" s="232">
        <f t="shared" si="89"/>
        <v>0</v>
      </c>
      <c r="AT179" s="209">
        <f t="shared" si="90"/>
        <v>2</v>
      </c>
      <c r="AU179" s="210">
        <f t="shared" si="91"/>
        <v>4.2506524751549362E-6</v>
      </c>
    </row>
    <row r="180" spans="1:47" ht="15.75" customHeight="1" x14ac:dyDescent="0.25">
      <c r="A180" s="33" t="s">
        <v>1458</v>
      </c>
      <c r="B180" s="205"/>
      <c r="C180" s="206"/>
      <c r="D180" s="205"/>
      <c r="E180" s="206"/>
      <c r="F180" s="205"/>
      <c r="G180" s="206"/>
      <c r="H180" s="205"/>
      <c r="I180" s="206"/>
      <c r="J180" s="205"/>
      <c r="K180" s="206"/>
      <c r="L180" s="205"/>
      <c r="M180" s="206"/>
      <c r="N180" s="205"/>
      <c r="O180" s="206"/>
      <c r="P180" s="205"/>
      <c r="Q180" s="206"/>
      <c r="R180" s="205"/>
      <c r="S180" s="206"/>
      <c r="T180" s="205"/>
      <c r="U180" s="206"/>
      <c r="V180" s="207"/>
      <c r="W180" s="206"/>
      <c r="X180" s="207"/>
      <c r="Y180" s="206"/>
      <c r="Z180" s="207"/>
      <c r="AA180" s="208"/>
      <c r="AB180" s="207"/>
      <c r="AC180" s="208"/>
      <c r="AD180" s="207"/>
      <c r="AE180" s="208"/>
      <c r="AF180" s="207"/>
      <c r="AG180" s="208"/>
      <c r="AH180" s="207"/>
      <c r="AI180" s="208"/>
      <c r="AJ180" s="207"/>
      <c r="AK180" s="208"/>
      <c r="AL180" s="239"/>
      <c r="AM180" s="232">
        <f t="shared" si="86"/>
        <v>0</v>
      </c>
      <c r="AN180" s="239">
        <v>2</v>
      </c>
      <c r="AO180" s="232">
        <f t="shared" si="87"/>
        <v>5.5947185856551413E-5</v>
      </c>
      <c r="AP180" s="239"/>
      <c r="AQ180" s="232">
        <f t="shared" si="88"/>
        <v>0</v>
      </c>
      <c r="AR180" s="239"/>
      <c r="AS180" s="232">
        <f t="shared" si="89"/>
        <v>0</v>
      </c>
      <c r="AT180" s="209">
        <f t="shared" si="90"/>
        <v>2</v>
      </c>
      <c r="AU180" s="210">
        <f t="shared" si="91"/>
        <v>4.2506524751549362E-6</v>
      </c>
    </row>
    <row r="181" spans="1:47" ht="15.75" customHeight="1" x14ac:dyDescent="0.25">
      <c r="A181" s="33" t="s">
        <v>1440</v>
      </c>
      <c r="B181" s="205">
        <v>0</v>
      </c>
      <c r="C181" s="206">
        <f>+B181/$B$191</f>
        <v>0</v>
      </c>
      <c r="D181" s="205">
        <v>0</v>
      </c>
      <c r="E181" s="206">
        <f>+D181/$D$191</f>
        <v>0</v>
      </c>
      <c r="F181" s="205">
        <v>0</v>
      </c>
      <c r="G181" s="206">
        <f>+F181/$F$191</f>
        <v>0</v>
      </c>
      <c r="H181" s="205">
        <v>0</v>
      </c>
      <c r="I181" s="206">
        <f>+H181/$H$191</f>
        <v>0</v>
      </c>
      <c r="J181" s="205">
        <v>0</v>
      </c>
      <c r="K181" s="206">
        <f>+J181/$J$191</f>
        <v>0</v>
      </c>
      <c r="L181" s="205">
        <v>5</v>
      </c>
      <c r="M181" s="206">
        <f>+L181/$L$191</f>
        <v>2.4671864206059408E-4</v>
      </c>
      <c r="N181" s="205">
        <v>0</v>
      </c>
      <c r="O181" s="206">
        <f>+N181/$N$191</f>
        <v>0</v>
      </c>
      <c r="P181" s="205">
        <v>0</v>
      </c>
      <c r="Q181" s="206">
        <f>+P181/$P$191</f>
        <v>0</v>
      </c>
      <c r="R181" s="207">
        <v>0</v>
      </c>
      <c r="S181" s="206">
        <f>+R181/$R$191</f>
        <v>0</v>
      </c>
      <c r="T181" s="212">
        <v>0</v>
      </c>
      <c r="U181" s="206">
        <f>+T181/$T$191</f>
        <v>0</v>
      </c>
      <c r="V181" s="207">
        <v>0</v>
      </c>
      <c r="W181" s="206">
        <f>+V181/$V$191</f>
        <v>0</v>
      </c>
      <c r="X181" s="207">
        <v>0</v>
      </c>
      <c r="Y181" s="206">
        <f>+X181/$X$191</f>
        <v>0</v>
      </c>
      <c r="Z181" s="207">
        <v>0</v>
      </c>
      <c r="AA181" s="208">
        <f>+Z181/$Z$191</f>
        <v>0</v>
      </c>
      <c r="AB181" s="207">
        <v>0</v>
      </c>
      <c r="AC181" s="208">
        <f>+AB181/$AB$191</f>
        <v>0</v>
      </c>
      <c r="AD181" s="207">
        <v>0</v>
      </c>
      <c r="AE181" s="208">
        <f>+AD181/$AD$191</f>
        <v>0</v>
      </c>
      <c r="AF181" s="207">
        <v>0</v>
      </c>
      <c r="AG181" s="208">
        <f>+AF181/$AF$191</f>
        <v>0</v>
      </c>
      <c r="AH181" s="207">
        <v>0</v>
      </c>
      <c r="AI181" s="208">
        <f>+AH181/$AH$191</f>
        <v>0</v>
      </c>
      <c r="AJ181" s="207">
        <v>0</v>
      </c>
      <c r="AK181" s="208">
        <f>+AJ181/$AJ$191</f>
        <v>0</v>
      </c>
      <c r="AL181" s="239"/>
      <c r="AM181" s="232">
        <f t="shared" si="86"/>
        <v>0</v>
      </c>
      <c r="AN181" s="239"/>
      <c r="AO181" s="232">
        <f t="shared" si="87"/>
        <v>0</v>
      </c>
      <c r="AP181" s="239"/>
      <c r="AQ181" s="232">
        <f t="shared" si="88"/>
        <v>0</v>
      </c>
      <c r="AR181" s="239"/>
      <c r="AS181" s="232">
        <f t="shared" si="89"/>
        <v>0</v>
      </c>
      <c r="AT181" s="209">
        <f t="shared" si="90"/>
        <v>5</v>
      </c>
      <c r="AU181" s="210">
        <f t="shared" si="91"/>
        <v>1.0626631187887341E-5</v>
      </c>
    </row>
    <row r="182" spans="1:47" ht="15.75" customHeight="1" x14ac:dyDescent="0.25">
      <c r="A182" s="233" t="s">
        <v>1441</v>
      </c>
      <c r="B182" s="234">
        <v>0</v>
      </c>
      <c r="C182" s="235">
        <f>+B182/$B$191</f>
        <v>0</v>
      </c>
      <c r="D182" s="234">
        <v>0</v>
      </c>
      <c r="E182" s="235">
        <f>+D182/$D$191</f>
        <v>0</v>
      </c>
      <c r="F182" s="234">
        <v>0</v>
      </c>
      <c r="G182" s="235">
        <f>+F182/$F$191</f>
        <v>0</v>
      </c>
      <c r="H182" s="234">
        <v>0</v>
      </c>
      <c r="I182" s="235">
        <f>+H182/$H$191</f>
        <v>0</v>
      </c>
      <c r="J182" s="234">
        <v>0</v>
      </c>
      <c r="K182" s="235">
        <f>+J182/$J$191</f>
        <v>0</v>
      </c>
      <c r="L182" s="234">
        <v>0</v>
      </c>
      <c r="M182" s="235">
        <f>+L182/$L$191</f>
        <v>0</v>
      </c>
      <c r="N182" s="234">
        <v>0</v>
      </c>
      <c r="O182" s="235">
        <f>+N182/$N$191</f>
        <v>0</v>
      </c>
      <c r="P182" s="234">
        <v>1</v>
      </c>
      <c r="Q182" s="235">
        <f>+P182/$P$191</f>
        <v>4.9321824907521581E-5</v>
      </c>
      <c r="R182" s="237">
        <v>0</v>
      </c>
      <c r="S182" s="235">
        <f>+R182/$R$191</f>
        <v>0</v>
      </c>
      <c r="T182" s="236">
        <v>0</v>
      </c>
      <c r="U182" s="235">
        <f>+T182/$T$191</f>
        <v>0</v>
      </c>
      <c r="V182" s="237">
        <v>0</v>
      </c>
      <c r="W182" s="235">
        <f>+V182/$V$191</f>
        <v>0</v>
      </c>
      <c r="X182" s="237">
        <v>0</v>
      </c>
      <c r="Y182" s="235">
        <f>+X182/$X$191</f>
        <v>0</v>
      </c>
      <c r="Z182" s="237">
        <v>0</v>
      </c>
      <c r="AA182" s="232">
        <f>+Z182/$Z$191</f>
        <v>0</v>
      </c>
      <c r="AB182" s="237">
        <v>0</v>
      </c>
      <c r="AC182" s="232">
        <f>+AB182/$AB$191</f>
        <v>0</v>
      </c>
      <c r="AD182" s="237">
        <v>0</v>
      </c>
      <c r="AE182" s="232">
        <f>+AD182/$AD$191</f>
        <v>0</v>
      </c>
      <c r="AF182" s="237">
        <v>0</v>
      </c>
      <c r="AG182" s="232">
        <f>+AF182/$AF$191</f>
        <v>0</v>
      </c>
      <c r="AH182" s="237">
        <v>0</v>
      </c>
      <c r="AI182" s="232">
        <f>+AH182/$AH$191</f>
        <v>0</v>
      </c>
      <c r="AJ182" s="237">
        <v>0</v>
      </c>
      <c r="AK182" s="232">
        <f>+AJ182/$AJ$191</f>
        <v>0</v>
      </c>
      <c r="AL182" s="239"/>
      <c r="AM182" s="232">
        <f t="shared" si="86"/>
        <v>0</v>
      </c>
      <c r="AN182" s="239"/>
      <c r="AO182" s="232">
        <f t="shared" si="87"/>
        <v>0</v>
      </c>
      <c r="AP182" s="239"/>
      <c r="AQ182" s="232">
        <f t="shared" si="88"/>
        <v>0</v>
      </c>
      <c r="AR182" s="239"/>
      <c r="AS182" s="232">
        <f t="shared" si="89"/>
        <v>0</v>
      </c>
      <c r="AT182" s="209">
        <f t="shared" si="90"/>
        <v>1</v>
      </c>
      <c r="AU182" s="210">
        <f t="shared" si="91"/>
        <v>2.1253262375774681E-6</v>
      </c>
    </row>
    <row r="183" spans="1:47" ht="15.75" customHeight="1" x14ac:dyDescent="0.25">
      <c r="A183" s="33" t="s">
        <v>1442</v>
      </c>
      <c r="B183" s="205">
        <v>0</v>
      </c>
      <c r="C183" s="206">
        <f>+B183/$B$191</f>
        <v>0</v>
      </c>
      <c r="D183" s="205">
        <v>0</v>
      </c>
      <c r="E183" s="206">
        <f>+D183/$D$191</f>
        <v>0</v>
      </c>
      <c r="F183" s="205">
        <v>0</v>
      </c>
      <c r="G183" s="206">
        <f>+F183/$F$191</f>
        <v>0</v>
      </c>
      <c r="H183" s="205">
        <v>18</v>
      </c>
      <c r="I183" s="206">
        <f>+H183/$H$191</f>
        <v>2.1385291671616965E-3</v>
      </c>
      <c r="J183" s="205">
        <v>44</v>
      </c>
      <c r="K183" s="206">
        <f>+J183/$J$191</f>
        <v>3.6981005210959825E-3</v>
      </c>
      <c r="L183" s="205">
        <v>0</v>
      </c>
      <c r="M183" s="206">
        <f>+L183/$L$191</f>
        <v>0</v>
      </c>
      <c r="N183" s="205">
        <v>0</v>
      </c>
      <c r="O183" s="206">
        <f>+N183/$N$191</f>
        <v>0</v>
      </c>
      <c r="P183" s="205">
        <v>0</v>
      </c>
      <c r="Q183" s="206">
        <f>+P183/$P$191</f>
        <v>0</v>
      </c>
      <c r="R183" s="207">
        <v>0</v>
      </c>
      <c r="S183" s="206">
        <f>+R183/$R$191</f>
        <v>0</v>
      </c>
      <c r="T183" s="212">
        <v>0</v>
      </c>
      <c r="U183" s="206">
        <f>+T183/$T$191</f>
        <v>0</v>
      </c>
      <c r="V183" s="207">
        <v>0</v>
      </c>
      <c r="W183" s="206">
        <f>+V183/$V$191</f>
        <v>0</v>
      </c>
      <c r="X183" s="207">
        <v>0</v>
      </c>
      <c r="Y183" s="206">
        <f>+X183/$X$191</f>
        <v>0</v>
      </c>
      <c r="Z183" s="207">
        <v>0</v>
      </c>
      <c r="AA183" s="208">
        <f>+Z183/$Z$191</f>
        <v>0</v>
      </c>
      <c r="AB183" s="207">
        <v>0</v>
      </c>
      <c r="AC183" s="208">
        <f>+AB183/$AB$191</f>
        <v>0</v>
      </c>
      <c r="AD183" s="207">
        <v>0</v>
      </c>
      <c r="AE183" s="208">
        <f>+AD183/$AD$191</f>
        <v>0</v>
      </c>
      <c r="AF183" s="207">
        <v>0</v>
      </c>
      <c r="AG183" s="208">
        <f>+AF183/$AF$191</f>
        <v>0</v>
      </c>
      <c r="AH183" s="207">
        <v>0</v>
      </c>
      <c r="AI183" s="208">
        <f>+AH183/$AH$191</f>
        <v>0</v>
      </c>
      <c r="AJ183" s="207">
        <v>0</v>
      </c>
      <c r="AK183" s="208">
        <f>+AJ183/$AJ$191</f>
        <v>0</v>
      </c>
      <c r="AL183" s="239"/>
      <c r="AM183" s="232">
        <f t="shared" si="86"/>
        <v>0</v>
      </c>
      <c r="AN183" s="239"/>
      <c r="AO183" s="232">
        <f t="shared" si="87"/>
        <v>0</v>
      </c>
      <c r="AP183" s="239"/>
      <c r="AQ183" s="232">
        <f t="shared" si="88"/>
        <v>0</v>
      </c>
      <c r="AR183" s="239"/>
      <c r="AS183" s="232">
        <f t="shared" si="89"/>
        <v>0</v>
      </c>
      <c r="AT183" s="209">
        <f t="shared" si="90"/>
        <v>62</v>
      </c>
      <c r="AU183" s="210">
        <f t="shared" si="91"/>
        <v>1.3177022672980303E-4</v>
      </c>
    </row>
    <row r="184" spans="1:47" ht="15.75" customHeight="1" x14ac:dyDescent="0.25">
      <c r="A184" s="233" t="s">
        <v>1584</v>
      </c>
      <c r="B184" s="234"/>
      <c r="C184" s="235"/>
      <c r="D184" s="234"/>
      <c r="E184" s="235"/>
      <c r="F184" s="234"/>
      <c r="G184" s="235"/>
      <c r="H184" s="234"/>
      <c r="I184" s="235"/>
      <c r="J184" s="234"/>
      <c r="K184" s="235"/>
      <c r="L184" s="234"/>
      <c r="M184" s="235"/>
      <c r="N184" s="234"/>
      <c r="O184" s="235"/>
      <c r="P184" s="234"/>
      <c r="Q184" s="235"/>
      <c r="R184" s="237"/>
      <c r="S184" s="235"/>
      <c r="T184" s="236"/>
      <c r="U184" s="235"/>
      <c r="V184" s="237"/>
      <c r="W184" s="235"/>
      <c r="X184" s="237"/>
      <c r="Y184" s="235"/>
      <c r="Z184" s="237"/>
      <c r="AA184" s="232"/>
      <c r="AB184" s="237"/>
      <c r="AC184" s="232"/>
      <c r="AD184" s="237"/>
      <c r="AE184" s="232"/>
      <c r="AF184" s="237"/>
      <c r="AG184" s="232"/>
      <c r="AH184" s="237"/>
      <c r="AI184" s="232"/>
      <c r="AJ184" s="237"/>
      <c r="AK184" s="232"/>
      <c r="AL184" s="239"/>
      <c r="AM184" s="232">
        <f t="shared" si="86"/>
        <v>0</v>
      </c>
      <c r="AN184" s="239"/>
      <c r="AO184" s="232">
        <f t="shared" si="87"/>
        <v>0</v>
      </c>
      <c r="AP184" s="239">
        <v>1</v>
      </c>
      <c r="AQ184" s="232">
        <f t="shared" si="88"/>
        <v>3.1845105407298901E-5</v>
      </c>
      <c r="AR184" s="239"/>
      <c r="AS184" s="232">
        <f t="shared" si="89"/>
        <v>0</v>
      </c>
      <c r="AT184" s="209">
        <f t="shared" si="90"/>
        <v>1</v>
      </c>
      <c r="AU184" s="210">
        <f t="shared" si="91"/>
        <v>2.1253262375774681E-6</v>
      </c>
    </row>
    <row r="185" spans="1:47" ht="15.75" customHeight="1" x14ac:dyDescent="0.25">
      <c r="A185" s="233" t="s">
        <v>1384</v>
      </c>
      <c r="B185" s="234">
        <v>0</v>
      </c>
      <c r="C185" s="235">
        <f>+B185/$B$191</f>
        <v>0</v>
      </c>
      <c r="D185" s="234">
        <v>0</v>
      </c>
      <c r="E185" s="235">
        <f>+D185/$D$191</f>
        <v>0</v>
      </c>
      <c r="F185" s="234">
        <v>0</v>
      </c>
      <c r="G185" s="235">
        <f>+F185/$F$191</f>
        <v>0</v>
      </c>
      <c r="H185" s="234">
        <v>0</v>
      </c>
      <c r="I185" s="235">
        <f>+H185/$H$191</f>
        <v>0</v>
      </c>
      <c r="J185" s="234">
        <v>0</v>
      </c>
      <c r="K185" s="235">
        <f>+J185/$J$191</f>
        <v>0</v>
      </c>
      <c r="L185" s="234">
        <v>0</v>
      </c>
      <c r="M185" s="235">
        <f>+L185/$L$191</f>
        <v>0</v>
      </c>
      <c r="N185" s="234">
        <v>0</v>
      </c>
      <c r="O185" s="235">
        <f>+N185/$N$191</f>
        <v>0</v>
      </c>
      <c r="P185" s="234">
        <v>0</v>
      </c>
      <c r="Q185" s="235">
        <f>+P185/$P$191</f>
        <v>0</v>
      </c>
      <c r="R185" s="237">
        <v>0</v>
      </c>
      <c r="S185" s="235">
        <f>+R185/$R$191</f>
        <v>0</v>
      </c>
      <c r="T185" s="236">
        <v>0</v>
      </c>
      <c r="U185" s="235">
        <f>+T185/$T$191</f>
        <v>0</v>
      </c>
      <c r="V185" s="237">
        <v>0</v>
      </c>
      <c r="W185" s="235">
        <f>+V185/$V$191</f>
        <v>0</v>
      </c>
      <c r="X185" s="237">
        <v>0</v>
      </c>
      <c r="Y185" s="235">
        <f>+X185/$X$191</f>
        <v>0</v>
      </c>
      <c r="Z185" s="237">
        <v>0</v>
      </c>
      <c r="AA185" s="232">
        <f>+Z185/$Z$191</f>
        <v>0</v>
      </c>
      <c r="AB185" s="237">
        <v>0</v>
      </c>
      <c r="AC185" s="232">
        <f>+AB185/$AB$191</f>
        <v>0</v>
      </c>
      <c r="AD185" s="237">
        <v>0</v>
      </c>
      <c r="AE185" s="232">
        <f>+AD185/$AD$191</f>
        <v>0</v>
      </c>
      <c r="AF185" s="237">
        <v>0</v>
      </c>
      <c r="AG185" s="232"/>
      <c r="AH185" s="237">
        <v>0</v>
      </c>
      <c r="AI185" s="232"/>
      <c r="AJ185" s="237">
        <v>4</v>
      </c>
      <c r="AK185" s="232">
        <f>+AJ185/$AJ$191</f>
        <v>1.8181818181818181E-4</v>
      </c>
      <c r="AL185" s="239"/>
      <c r="AM185" s="232">
        <f t="shared" si="86"/>
        <v>0</v>
      </c>
      <c r="AN185" s="239"/>
      <c r="AO185" s="232">
        <f t="shared" si="87"/>
        <v>0</v>
      </c>
      <c r="AP185" s="239"/>
      <c r="AQ185" s="232">
        <f t="shared" si="88"/>
        <v>0</v>
      </c>
      <c r="AR185" s="239"/>
      <c r="AS185" s="232">
        <f t="shared" si="89"/>
        <v>0</v>
      </c>
      <c r="AT185" s="209">
        <f t="shared" si="90"/>
        <v>4</v>
      </c>
      <c r="AU185" s="210">
        <f t="shared" si="91"/>
        <v>8.5013049503098724E-6</v>
      </c>
    </row>
    <row r="186" spans="1:47" ht="15.75" customHeight="1" x14ac:dyDescent="0.25">
      <c r="A186" s="33" t="s">
        <v>2020</v>
      </c>
      <c r="B186" s="205"/>
      <c r="C186" s="206"/>
      <c r="D186" s="205"/>
      <c r="E186" s="206"/>
      <c r="F186" s="205"/>
      <c r="G186" s="206"/>
      <c r="H186" s="205"/>
      <c r="I186" s="206"/>
      <c r="J186" s="205"/>
      <c r="K186" s="206"/>
      <c r="L186" s="205"/>
      <c r="M186" s="206"/>
      <c r="N186" s="205"/>
      <c r="O186" s="206"/>
      <c r="P186" s="205"/>
      <c r="Q186" s="206"/>
      <c r="R186" s="207"/>
      <c r="S186" s="206"/>
      <c r="T186" s="212"/>
      <c r="U186" s="206"/>
      <c r="V186" s="207"/>
      <c r="W186" s="206"/>
      <c r="X186" s="207"/>
      <c r="Y186" s="206"/>
      <c r="Z186" s="207"/>
      <c r="AA186" s="208"/>
      <c r="AB186" s="207"/>
      <c r="AC186" s="208"/>
      <c r="AD186" s="207"/>
      <c r="AE186" s="208"/>
      <c r="AF186" s="207"/>
      <c r="AG186" s="208"/>
      <c r="AH186" s="207"/>
      <c r="AI186" s="208"/>
      <c r="AJ186" s="207"/>
      <c r="AK186" s="208"/>
      <c r="AL186" s="239"/>
      <c r="AM186" s="232">
        <f t="shared" si="86"/>
        <v>0</v>
      </c>
      <c r="AN186" s="239">
        <v>6</v>
      </c>
      <c r="AO186" s="232">
        <f t="shared" si="87"/>
        <v>1.6784155756965425E-4</v>
      </c>
      <c r="AP186" s="239"/>
      <c r="AQ186" s="232">
        <f t="shared" si="88"/>
        <v>0</v>
      </c>
      <c r="AR186" s="239"/>
      <c r="AS186" s="232">
        <f t="shared" si="89"/>
        <v>0</v>
      </c>
      <c r="AT186" s="209">
        <f t="shared" si="90"/>
        <v>6</v>
      </c>
      <c r="AU186" s="210">
        <f t="shared" si="91"/>
        <v>1.2751957425464809E-5</v>
      </c>
    </row>
    <row r="187" spans="1:47" ht="15.75" customHeight="1" x14ac:dyDescent="0.25">
      <c r="A187" s="15" t="s">
        <v>1443</v>
      </c>
      <c r="B187" s="205">
        <v>0</v>
      </c>
      <c r="C187" s="206">
        <f>+B187/$B$191</f>
        <v>0</v>
      </c>
      <c r="D187" s="205">
        <v>0</v>
      </c>
      <c r="E187" s="206">
        <f>+D187/$D$191</f>
        <v>0</v>
      </c>
      <c r="F187" s="205">
        <v>0</v>
      </c>
      <c r="G187" s="206">
        <f>+F187/$F$191</f>
        <v>0</v>
      </c>
      <c r="H187" s="205">
        <v>0</v>
      </c>
      <c r="I187" s="206">
        <f>+H187/$H$191</f>
        <v>0</v>
      </c>
      <c r="J187" s="205">
        <v>0</v>
      </c>
      <c r="K187" s="206">
        <f>+J187/$J$191</f>
        <v>0</v>
      </c>
      <c r="L187" s="205">
        <v>0</v>
      </c>
      <c r="M187" s="206">
        <f>+L187/$L$191</f>
        <v>0</v>
      </c>
      <c r="N187" s="205">
        <v>0</v>
      </c>
      <c r="O187" s="206">
        <f>+N187/$N$191</f>
        <v>0</v>
      </c>
      <c r="P187" s="205">
        <v>0</v>
      </c>
      <c r="Q187" s="206">
        <f>+P187/$P$191</f>
        <v>0</v>
      </c>
      <c r="R187" s="205">
        <v>0</v>
      </c>
      <c r="S187" s="206">
        <f>+R187/$R$191</f>
        <v>0</v>
      </c>
      <c r="T187" s="205">
        <v>0</v>
      </c>
      <c r="U187" s="206">
        <f>+T187/$T$191</f>
        <v>0</v>
      </c>
      <c r="V187" s="207">
        <v>0</v>
      </c>
      <c r="W187" s="206">
        <f>+V187/$V$191</f>
        <v>0</v>
      </c>
      <c r="X187" s="207">
        <v>0</v>
      </c>
      <c r="Y187" s="206">
        <f>+X187/$X$191</f>
        <v>0</v>
      </c>
      <c r="Z187" s="207">
        <v>23</v>
      </c>
      <c r="AA187" s="208">
        <f>+Z187/$Z$191</f>
        <v>9.3652021662119791E-4</v>
      </c>
      <c r="AB187" s="207">
        <v>0</v>
      </c>
      <c r="AC187" s="208">
        <f>+AB187/$AB$191</f>
        <v>0</v>
      </c>
      <c r="AD187" s="207">
        <v>0</v>
      </c>
      <c r="AE187" s="208">
        <f>+AD187/$AD$191</f>
        <v>0</v>
      </c>
      <c r="AF187" s="207">
        <v>0</v>
      </c>
      <c r="AG187" s="208">
        <f>+AF187/$AF$191</f>
        <v>0</v>
      </c>
      <c r="AH187" s="207">
        <v>0</v>
      </c>
      <c r="AI187" s="208">
        <f>+AH187/$AH$191</f>
        <v>0</v>
      </c>
      <c r="AJ187" s="207">
        <v>0</v>
      </c>
      <c r="AK187" s="208">
        <f>+AJ187/$AJ$191</f>
        <v>0</v>
      </c>
      <c r="AL187" s="239"/>
      <c r="AM187" s="232">
        <f t="shared" si="86"/>
        <v>0</v>
      </c>
      <c r="AN187" s="239">
        <v>2</v>
      </c>
      <c r="AO187" s="232">
        <f t="shared" si="87"/>
        <v>5.5947185856551413E-5</v>
      </c>
      <c r="AP187" s="239">
        <v>18</v>
      </c>
      <c r="AQ187" s="232">
        <f t="shared" si="88"/>
        <v>5.7321189733138022E-4</v>
      </c>
      <c r="AR187" s="239"/>
      <c r="AS187" s="232">
        <f t="shared" si="89"/>
        <v>0</v>
      </c>
      <c r="AT187" s="209">
        <f t="shared" si="90"/>
        <v>43</v>
      </c>
      <c r="AU187" s="210">
        <f t="shared" si="91"/>
        <v>9.1389028215831136E-5</v>
      </c>
    </row>
    <row r="188" spans="1:47" ht="15.75" customHeight="1" x14ac:dyDescent="0.25">
      <c r="A188" s="33" t="s">
        <v>199</v>
      </c>
      <c r="B188" s="205">
        <v>0</v>
      </c>
      <c r="C188" s="206">
        <f>+B188/$B$191</f>
        <v>0</v>
      </c>
      <c r="D188" s="205">
        <v>0</v>
      </c>
      <c r="E188" s="206">
        <f>+D188/$D$191</f>
        <v>0</v>
      </c>
      <c r="F188" s="205">
        <v>0</v>
      </c>
      <c r="G188" s="206">
        <f>+F188/$F$191</f>
        <v>0</v>
      </c>
      <c r="H188" s="205">
        <v>0</v>
      </c>
      <c r="I188" s="206">
        <f>+H188/$H$191</f>
        <v>0</v>
      </c>
      <c r="J188" s="205">
        <v>0</v>
      </c>
      <c r="K188" s="206">
        <f>+J188/$J$191</f>
        <v>0</v>
      </c>
      <c r="L188" s="205">
        <v>0</v>
      </c>
      <c r="M188" s="206">
        <f>+L188/$L$191</f>
        <v>0</v>
      </c>
      <c r="N188" s="205">
        <v>0</v>
      </c>
      <c r="O188" s="206">
        <f>+N188/$N$191</f>
        <v>0</v>
      </c>
      <c r="P188" s="205">
        <v>0</v>
      </c>
      <c r="Q188" s="206">
        <f>+P188/$P$191</f>
        <v>0</v>
      </c>
      <c r="R188" s="205">
        <v>15</v>
      </c>
      <c r="S188" s="206">
        <f>+R188/$R$191</f>
        <v>5.1034295046271092E-4</v>
      </c>
      <c r="T188" s="205">
        <v>139</v>
      </c>
      <c r="U188" s="206">
        <f>+T188/$T$191</f>
        <v>4.8118530827015614E-3</v>
      </c>
      <c r="V188" s="207">
        <v>68</v>
      </c>
      <c r="W188" s="206">
        <f>+V188/$V$191</f>
        <v>2.4122029088329195E-3</v>
      </c>
      <c r="X188" s="207">
        <v>126</v>
      </c>
      <c r="Y188" s="206">
        <f>+X188/$X$191</f>
        <v>4.1054380763090158E-3</v>
      </c>
      <c r="Z188" s="207">
        <v>72</v>
      </c>
      <c r="AA188" s="208">
        <f>+Z188/$Z$191</f>
        <v>2.9317154607272282E-3</v>
      </c>
      <c r="AB188" s="207">
        <v>50</v>
      </c>
      <c r="AC188" s="208">
        <f>+AB188/$AB$191</f>
        <v>2.4036150370156718E-3</v>
      </c>
      <c r="AD188" s="207">
        <v>52</v>
      </c>
      <c r="AE188" s="208">
        <f>+AD188/$AD$191</f>
        <v>1.8670783813866648E-3</v>
      </c>
      <c r="AF188" s="207">
        <v>0</v>
      </c>
      <c r="AG188" s="208">
        <f>+AF188/$AF$191</f>
        <v>0</v>
      </c>
      <c r="AH188" s="207">
        <v>0</v>
      </c>
      <c r="AI188" s="208">
        <f>+AH188/$AH$191</f>
        <v>0</v>
      </c>
      <c r="AJ188" s="207">
        <v>0</v>
      </c>
      <c r="AK188" s="208">
        <f>+AJ188/$AJ$191</f>
        <v>0</v>
      </c>
      <c r="AL188" s="239">
        <v>21</v>
      </c>
      <c r="AM188" s="232">
        <f t="shared" si="86"/>
        <v>7.0633345666139724E-4</v>
      </c>
      <c r="AN188" s="239"/>
      <c r="AO188" s="232">
        <f t="shared" si="87"/>
        <v>0</v>
      </c>
      <c r="AP188" s="239"/>
      <c r="AQ188" s="232">
        <f t="shared" si="88"/>
        <v>0</v>
      </c>
      <c r="AR188" s="239"/>
      <c r="AS188" s="232">
        <f t="shared" si="89"/>
        <v>0</v>
      </c>
      <c r="AT188" s="209">
        <f t="shared" si="90"/>
        <v>543</v>
      </c>
      <c r="AU188" s="210">
        <f t="shared" si="91"/>
        <v>1.1540521470045652E-3</v>
      </c>
    </row>
    <row r="189" spans="1:47" ht="15.75" customHeight="1" x14ac:dyDescent="0.25">
      <c r="A189" s="233" t="s">
        <v>1444</v>
      </c>
      <c r="B189" s="234">
        <v>0</v>
      </c>
      <c r="C189" s="235">
        <f>+B189/$B$191</f>
        <v>0</v>
      </c>
      <c r="D189" s="234">
        <v>0</v>
      </c>
      <c r="E189" s="235">
        <f>+D189/$D$191</f>
        <v>0</v>
      </c>
      <c r="F189" s="234">
        <v>0</v>
      </c>
      <c r="G189" s="235">
        <f>+F189/$F$191</f>
        <v>0</v>
      </c>
      <c r="H189" s="234">
        <v>0</v>
      </c>
      <c r="I189" s="235">
        <f>+H189/$H$191</f>
        <v>0</v>
      </c>
      <c r="J189" s="234">
        <v>12</v>
      </c>
      <c r="K189" s="235">
        <f>+J189/$J$191</f>
        <v>1.0085728693898135E-3</v>
      </c>
      <c r="L189" s="234">
        <f>80+32+1+36</f>
        <v>149</v>
      </c>
      <c r="M189" s="235">
        <f>+L189/$L$191</f>
        <v>7.3522155334057038E-3</v>
      </c>
      <c r="N189" s="234">
        <v>120</v>
      </c>
      <c r="O189" s="235">
        <f>+N189/$N$191</f>
        <v>9.8684210526315784E-3</v>
      </c>
      <c r="P189" s="234">
        <v>113</v>
      </c>
      <c r="Q189" s="235">
        <f>+P189/$P$191</f>
        <v>5.5733662145499383E-3</v>
      </c>
      <c r="R189" s="234">
        <v>107</v>
      </c>
      <c r="S189" s="235">
        <f>+R189/$R$191</f>
        <v>3.6404463799673378E-3</v>
      </c>
      <c r="T189" s="234">
        <v>72</v>
      </c>
      <c r="U189" s="235">
        <f>+T189/$T$191</f>
        <v>2.4924706615432547E-3</v>
      </c>
      <c r="V189" s="237">
        <v>52</v>
      </c>
      <c r="W189" s="235">
        <f>+V189/$V$191</f>
        <v>1.844625753813409E-3</v>
      </c>
      <c r="X189" s="237">
        <v>25</v>
      </c>
      <c r="Y189" s="235">
        <f>+X189/$X$191</f>
        <v>8.1457104688670951E-4</v>
      </c>
      <c r="Z189" s="237">
        <v>36</v>
      </c>
      <c r="AA189" s="232">
        <f>+Z189/$Z$191</f>
        <v>1.4658577303636141E-3</v>
      </c>
      <c r="AB189" s="237">
        <v>0</v>
      </c>
      <c r="AC189" s="232">
        <f>+AB189/$AB$191</f>
        <v>0</v>
      </c>
      <c r="AD189" s="237">
        <v>0</v>
      </c>
      <c r="AE189" s="232">
        <f>+AD189/$AD$191</f>
        <v>0</v>
      </c>
      <c r="AF189" s="237">
        <v>0</v>
      </c>
      <c r="AG189" s="232">
        <f>+AF189/$AF$191</f>
        <v>0</v>
      </c>
      <c r="AH189" s="237">
        <v>5</v>
      </c>
      <c r="AI189" s="232">
        <f>+AH189/$AH$191</f>
        <v>1.7582726729261175E-4</v>
      </c>
      <c r="AJ189" s="237">
        <v>0</v>
      </c>
      <c r="AK189" s="232">
        <f>+AJ189/$AJ$191</f>
        <v>0</v>
      </c>
      <c r="AL189" s="239"/>
      <c r="AM189" s="232">
        <f t="shared" si="86"/>
        <v>0</v>
      </c>
      <c r="AN189" s="239"/>
      <c r="AO189" s="232">
        <f t="shared" si="87"/>
        <v>0</v>
      </c>
      <c r="AP189" s="239"/>
      <c r="AQ189" s="232">
        <f t="shared" si="88"/>
        <v>0</v>
      </c>
      <c r="AR189" s="239"/>
      <c r="AS189" s="232">
        <f t="shared" si="89"/>
        <v>0</v>
      </c>
      <c r="AT189" s="209">
        <f t="shared" si="90"/>
        <v>686</v>
      </c>
      <c r="AU189" s="210">
        <f t="shared" si="91"/>
        <v>1.4579737989781432E-3</v>
      </c>
    </row>
    <row r="190" spans="1:47" ht="15.75" customHeight="1" x14ac:dyDescent="0.25">
      <c r="A190" s="33" t="s">
        <v>1445</v>
      </c>
      <c r="B190" s="205">
        <v>0</v>
      </c>
      <c r="C190" s="206">
        <f>+B190/$B$191</f>
        <v>0</v>
      </c>
      <c r="D190" s="205">
        <v>0</v>
      </c>
      <c r="E190" s="206">
        <f>+D190/$D$191</f>
        <v>0</v>
      </c>
      <c r="F190" s="205">
        <v>0</v>
      </c>
      <c r="G190" s="206">
        <f>+F190/$F$191</f>
        <v>0</v>
      </c>
      <c r="H190" s="205">
        <v>0</v>
      </c>
      <c r="I190" s="206">
        <f>+H190/$H$191</f>
        <v>0</v>
      </c>
      <c r="J190" s="205">
        <v>27</v>
      </c>
      <c r="K190" s="206">
        <f>+J190/$J$191</f>
        <v>2.2692889561270802E-3</v>
      </c>
      <c r="L190" s="205">
        <f>33+42+12</f>
        <v>87</v>
      </c>
      <c r="M190" s="206">
        <f>+L190/$L$191</f>
        <v>4.2929043718543374E-3</v>
      </c>
      <c r="N190" s="205">
        <v>45</v>
      </c>
      <c r="O190" s="206">
        <f>+N190/$N$191</f>
        <v>3.7006578947368419E-3</v>
      </c>
      <c r="P190" s="205">
        <v>27</v>
      </c>
      <c r="Q190" s="206">
        <f>+P190/$P$191</f>
        <v>1.3316892725030826E-3</v>
      </c>
      <c r="R190" s="205">
        <v>87</v>
      </c>
      <c r="S190" s="206">
        <f>+R190/$R$191</f>
        <v>2.9599891126837236E-3</v>
      </c>
      <c r="T190" s="205">
        <v>39</v>
      </c>
      <c r="U190" s="206">
        <f>+T190/$T$191</f>
        <v>1.3500882750025964E-3</v>
      </c>
      <c r="V190" s="207">
        <v>14</v>
      </c>
      <c r="W190" s="206">
        <f>+V190/$V$191</f>
        <v>4.9663001064207161E-4</v>
      </c>
      <c r="X190" s="207">
        <v>28</v>
      </c>
      <c r="Y190" s="206">
        <f>+X190/$X$191</f>
        <v>9.1231957251311458E-4</v>
      </c>
      <c r="Z190" s="207">
        <v>0</v>
      </c>
      <c r="AA190" s="208">
        <f>+Z190/$Z$191</f>
        <v>0</v>
      </c>
      <c r="AB190" s="207">
        <v>6</v>
      </c>
      <c r="AC190" s="208">
        <f>+AB190/$AB$191</f>
        <v>2.8843380444188056E-4</v>
      </c>
      <c r="AD190" s="207">
        <v>0</v>
      </c>
      <c r="AE190" s="208">
        <f>+AD190/$AD$191</f>
        <v>0</v>
      </c>
      <c r="AF190" s="207">
        <v>0</v>
      </c>
      <c r="AG190" s="208">
        <f>+AF190/$AF$191</f>
        <v>0</v>
      </c>
      <c r="AH190" s="207">
        <v>0</v>
      </c>
      <c r="AI190" s="208">
        <f>+AH190/$AH$191</f>
        <v>0</v>
      </c>
      <c r="AJ190" s="207">
        <v>0</v>
      </c>
      <c r="AK190" s="208">
        <f>+AJ190/$AJ$191</f>
        <v>0</v>
      </c>
      <c r="AL190" s="239"/>
      <c r="AM190" s="232">
        <f t="shared" si="86"/>
        <v>0</v>
      </c>
      <c r="AN190" s="239"/>
      <c r="AO190" s="232">
        <f t="shared" si="87"/>
        <v>0</v>
      </c>
      <c r="AP190" s="239"/>
      <c r="AQ190" s="232">
        <f t="shared" si="88"/>
        <v>0</v>
      </c>
      <c r="AR190" s="239"/>
      <c r="AS190" s="232">
        <f t="shared" si="89"/>
        <v>0</v>
      </c>
      <c r="AT190" s="209">
        <f t="shared" si="90"/>
        <v>360</v>
      </c>
      <c r="AU190" s="210">
        <f t="shared" si="91"/>
        <v>7.6511744552788851E-4</v>
      </c>
    </row>
    <row r="191" spans="1:47" ht="15.75" customHeight="1" x14ac:dyDescent="0.25">
      <c r="A191" s="33" t="s">
        <v>36</v>
      </c>
      <c r="B191" s="957">
        <f t="shared" ref="B191:AK191" si="98">SUM(B4:B190)</f>
        <v>3209</v>
      </c>
      <c r="C191" s="958">
        <f t="shared" si="98"/>
        <v>1</v>
      </c>
      <c r="D191" s="957">
        <f t="shared" si="98"/>
        <v>5720</v>
      </c>
      <c r="E191" s="958">
        <f t="shared" si="98"/>
        <v>1.0000000000000002</v>
      </c>
      <c r="F191" s="957">
        <f t="shared" si="98"/>
        <v>6710</v>
      </c>
      <c r="G191" s="958">
        <f t="shared" si="98"/>
        <v>1.0000000000000002</v>
      </c>
      <c r="H191" s="957">
        <f t="shared" si="98"/>
        <v>8417</v>
      </c>
      <c r="I191" s="958">
        <f t="shared" si="98"/>
        <v>1.0000000000000002</v>
      </c>
      <c r="J191" s="957">
        <f t="shared" si="98"/>
        <v>11898</v>
      </c>
      <c r="K191" s="958">
        <f t="shared" si="98"/>
        <v>0.99999999999999989</v>
      </c>
      <c r="L191" s="957">
        <f t="shared" si="98"/>
        <v>20266</v>
      </c>
      <c r="M191" s="958">
        <f t="shared" si="98"/>
        <v>0.99999999999999989</v>
      </c>
      <c r="N191" s="957">
        <f t="shared" si="98"/>
        <v>12160</v>
      </c>
      <c r="O191" s="958">
        <f t="shared" si="98"/>
        <v>1.0000000000000002</v>
      </c>
      <c r="P191" s="957">
        <f t="shared" si="98"/>
        <v>20275</v>
      </c>
      <c r="Q191" s="958">
        <f t="shared" si="98"/>
        <v>0.99999999999999978</v>
      </c>
      <c r="R191" s="957">
        <f t="shared" si="98"/>
        <v>29392</v>
      </c>
      <c r="S191" s="958">
        <f t="shared" si="98"/>
        <v>0.99999999999999933</v>
      </c>
      <c r="T191" s="957">
        <f t="shared" si="98"/>
        <v>28887</v>
      </c>
      <c r="U191" s="958">
        <f t="shared" si="98"/>
        <v>1</v>
      </c>
      <c r="V191" s="957">
        <f t="shared" si="98"/>
        <v>28190</v>
      </c>
      <c r="W191" s="958">
        <f t="shared" si="98"/>
        <v>0.99999999999999989</v>
      </c>
      <c r="X191" s="957">
        <f t="shared" si="98"/>
        <v>30691</v>
      </c>
      <c r="Y191" s="958">
        <f t="shared" si="98"/>
        <v>1</v>
      </c>
      <c r="Z191" s="957">
        <f t="shared" si="98"/>
        <v>24559</v>
      </c>
      <c r="AA191" s="958">
        <f t="shared" si="98"/>
        <v>1.0000000000000002</v>
      </c>
      <c r="AB191" s="957">
        <f t="shared" si="98"/>
        <v>20802</v>
      </c>
      <c r="AC191" s="958">
        <f t="shared" si="98"/>
        <v>1.0000000000000004</v>
      </c>
      <c r="AD191" s="957">
        <f t="shared" si="98"/>
        <v>27851</v>
      </c>
      <c r="AE191" s="958">
        <f t="shared" si="98"/>
        <v>1.0000000000000002</v>
      </c>
      <c r="AF191" s="957">
        <f t="shared" si="98"/>
        <v>35890</v>
      </c>
      <c r="AG191" s="959">
        <f t="shared" si="98"/>
        <v>0.99999999999999989</v>
      </c>
      <c r="AH191" s="957">
        <f t="shared" si="98"/>
        <v>28437</v>
      </c>
      <c r="AI191" s="959">
        <f t="shared" si="98"/>
        <v>1</v>
      </c>
      <c r="AJ191" s="957">
        <f t="shared" si="98"/>
        <v>22000</v>
      </c>
      <c r="AK191" s="959">
        <f t="shared" si="98"/>
        <v>1</v>
      </c>
      <c r="AL191" s="957">
        <f>SUM(AL4:AL190)</f>
        <v>29731</v>
      </c>
      <c r="AM191" s="959">
        <f t="shared" si="86"/>
        <v>1</v>
      </c>
      <c r="AN191" s="957">
        <f>SUM(AN4:AN190)</f>
        <v>35748</v>
      </c>
      <c r="AO191" s="959">
        <f t="shared" si="87"/>
        <v>1</v>
      </c>
      <c r="AP191" s="957">
        <f>SUM(AP4:AP190)</f>
        <v>31402</v>
      </c>
      <c r="AQ191" s="959">
        <f t="shared" si="88"/>
        <v>1</v>
      </c>
      <c r="AR191" s="957">
        <f>SUM(AR4:AR190)</f>
        <v>36718</v>
      </c>
      <c r="AS191" s="959">
        <f t="shared" si="89"/>
        <v>1</v>
      </c>
      <c r="AT191" s="209">
        <f>SUM(AT4:AT190)</f>
        <v>470516</v>
      </c>
      <c r="AU191" s="210">
        <f t="shared" si="91"/>
        <v>1</v>
      </c>
    </row>
    <row r="192" spans="1:47" ht="15.75" customHeight="1" x14ac:dyDescent="0.25">
      <c r="A192" s="25" t="s">
        <v>64</v>
      </c>
      <c r="AN192" s="215"/>
      <c r="AU192" s="12"/>
    </row>
    <row r="193" spans="40:40" ht="15.75" customHeight="1" x14ac:dyDescent="0.25">
      <c r="AN193" s="215"/>
    </row>
    <row r="194" spans="40:40" ht="15.75" customHeight="1" x14ac:dyDescent="0.25">
      <c r="AN194" s="215"/>
    </row>
    <row r="195" spans="40:40" ht="15.75" customHeight="1" x14ac:dyDescent="0.25">
      <c r="AN195" s="215"/>
    </row>
    <row r="196" spans="40:40" ht="15.75" customHeight="1" x14ac:dyDescent="0.25">
      <c r="AN196" s="215"/>
    </row>
    <row r="197" spans="40:40" ht="15.75" customHeight="1" x14ac:dyDescent="0.25">
      <c r="AN197" s="215"/>
    </row>
    <row r="198" spans="40:40" ht="15.75" customHeight="1" x14ac:dyDescent="0.25">
      <c r="AN198" s="215"/>
    </row>
    <row r="199" spans="40:40" ht="15.75" customHeight="1" x14ac:dyDescent="0.25">
      <c r="AN199" s="215"/>
    </row>
    <row r="200" spans="40:40" ht="15.75" customHeight="1" x14ac:dyDescent="0.25">
      <c r="AN200" s="215"/>
    </row>
    <row r="201" spans="40:40" ht="15.75" customHeight="1" x14ac:dyDescent="0.25">
      <c r="AN201" s="215"/>
    </row>
    <row r="202" spans="40:40" ht="15.75" customHeight="1" x14ac:dyDescent="0.25">
      <c r="AN202" s="215"/>
    </row>
    <row r="203" spans="40:40" ht="15.75" customHeight="1" x14ac:dyDescent="0.25">
      <c r="AN203" s="215"/>
    </row>
    <row r="204" spans="40:40" ht="15.75" customHeight="1" x14ac:dyDescent="0.25">
      <c r="AN204" s="215"/>
    </row>
    <row r="205" spans="40:40" ht="15.75" customHeight="1" x14ac:dyDescent="0.25">
      <c r="AN205" s="215"/>
    </row>
    <row r="206" spans="40:40" ht="15.75" customHeight="1" x14ac:dyDescent="0.25">
      <c r="AN206" s="215"/>
    </row>
    <row r="207" spans="40:40" ht="15.75" customHeight="1" x14ac:dyDescent="0.25">
      <c r="AN207" s="215"/>
    </row>
    <row r="208" spans="40:40" ht="15.75" customHeight="1" x14ac:dyDescent="0.25">
      <c r="AN208" s="215"/>
    </row>
    <row r="209" spans="40:40" ht="15.75" customHeight="1" x14ac:dyDescent="0.25">
      <c r="AN209" s="215"/>
    </row>
    <row r="210" spans="40:40" ht="15.75" customHeight="1" x14ac:dyDescent="0.25">
      <c r="AN210" s="215"/>
    </row>
    <row r="211" spans="40:40" ht="15.75" customHeight="1" x14ac:dyDescent="0.25">
      <c r="AN211" s="215"/>
    </row>
    <row r="212" spans="40:40" ht="15.75" customHeight="1" x14ac:dyDescent="0.25">
      <c r="AN212" s="215"/>
    </row>
    <row r="213" spans="40:40" ht="15.75" customHeight="1" x14ac:dyDescent="0.25">
      <c r="AN213" s="215"/>
    </row>
    <row r="214" spans="40:40" ht="15.75" customHeight="1" x14ac:dyDescent="0.25">
      <c r="AN214" s="215"/>
    </row>
    <row r="215" spans="40:40" ht="15.75" customHeight="1" x14ac:dyDescent="0.25">
      <c r="AN215" s="215"/>
    </row>
    <row r="216" spans="40:40" ht="15.75" customHeight="1" x14ac:dyDescent="0.25">
      <c r="AN216" s="215"/>
    </row>
    <row r="217" spans="40:40" ht="15.75" customHeight="1" x14ac:dyDescent="0.25">
      <c r="AN217" s="215"/>
    </row>
    <row r="218" spans="40:40" ht="15.75" customHeight="1" x14ac:dyDescent="0.25">
      <c r="AN218" s="215"/>
    </row>
    <row r="219" spans="40:40" ht="15.75" customHeight="1" x14ac:dyDescent="0.25">
      <c r="AN219" s="215"/>
    </row>
    <row r="220" spans="40:40" ht="15.75" customHeight="1" x14ac:dyDescent="0.25">
      <c r="AN220" s="215"/>
    </row>
    <row r="221" spans="40:40" ht="15.75" customHeight="1" x14ac:dyDescent="0.25">
      <c r="AN221" s="215"/>
    </row>
    <row r="222" spans="40:40" ht="15.75" customHeight="1" x14ac:dyDescent="0.25">
      <c r="AN222" s="215"/>
    </row>
    <row r="223" spans="40:40" ht="15.75" customHeight="1" x14ac:dyDescent="0.25">
      <c r="AN223" s="215"/>
    </row>
    <row r="224" spans="40:40" ht="15.75" customHeight="1" x14ac:dyDescent="0.25">
      <c r="AN224" s="215"/>
    </row>
    <row r="225" spans="40:40" ht="15.75" customHeight="1" x14ac:dyDescent="0.25">
      <c r="AN225" s="215"/>
    </row>
    <row r="226" spans="40:40" ht="15.75" customHeight="1" x14ac:dyDescent="0.25">
      <c r="AN226" s="215"/>
    </row>
    <row r="227" spans="40:40" ht="15.75" customHeight="1" x14ac:dyDescent="0.25">
      <c r="AN227" s="215"/>
    </row>
    <row r="228" spans="40:40" ht="15.75" customHeight="1" x14ac:dyDescent="0.25">
      <c r="AN228" s="215"/>
    </row>
    <row r="229" spans="40:40" ht="15.75" customHeight="1" x14ac:dyDescent="0.25">
      <c r="AN229" s="215"/>
    </row>
    <row r="230" spans="40:40" ht="15.75" customHeight="1" x14ac:dyDescent="0.25">
      <c r="AN230" s="215"/>
    </row>
    <row r="231" spans="40:40" ht="15.75" customHeight="1" x14ac:dyDescent="0.25">
      <c r="AN231" s="215"/>
    </row>
    <row r="232" spans="40:40" ht="15.75" customHeight="1" x14ac:dyDescent="0.25">
      <c r="AN232" s="215"/>
    </row>
    <row r="233" spans="40:40" ht="15.75" customHeight="1" x14ac:dyDescent="0.25">
      <c r="AN233" s="215"/>
    </row>
    <row r="234" spans="40:40" ht="15.75" customHeight="1" x14ac:dyDescent="0.25">
      <c r="AN234" s="215"/>
    </row>
    <row r="235" spans="40:40" ht="15.75" customHeight="1" x14ac:dyDescent="0.25"/>
    <row r="236" spans="40:40" ht="15.75" customHeight="1" x14ac:dyDescent="0.25"/>
    <row r="237" spans="40:40" ht="15.75" customHeight="1" x14ac:dyDescent="0.25"/>
    <row r="238" spans="40:40" ht="15.75" customHeight="1" x14ac:dyDescent="0.25"/>
    <row r="239" spans="40:40" ht="15.75" customHeight="1" x14ac:dyDescent="0.25"/>
    <row r="240" spans="40: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</sheetData>
  <sortState xmlns:xlrd2="http://schemas.microsoft.com/office/spreadsheetml/2017/richdata2" ref="A4:AS190">
    <sortCondition descending="1" ref="AR4:AR190"/>
  </sortState>
  <mergeCells count="23">
    <mergeCell ref="AL2:AM2"/>
    <mergeCell ref="AN2:AO2"/>
    <mergeCell ref="R2:S2"/>
    <mergeCell ref="T2:U2"/>
    <mergeCell ref="V2:W2"/>
    <mergeCell ref="AH2:AI2"/>
    <mergeCell ref="AJ2:AK2"/>
    <mergeCell ref="AP2:AQ2"/>
    <mergeCell ref="AR2:AS2"/>
    <mergeCell ref="A1:AU1"/>
    <mergeCell ref="B2:C2"/>
    <mergeCell ref="D2:E2"/>
    <mergeCell ref="F2:G2"/>
    <mergeCell ref="H2:I2"/>
    <mergeCell ref="J2:K2"/>
    <mergeCell ref="L2:M2"/>
    <mergeCell ref="X2:Y2"/>
    <mergeCell ref="Z2:AA2"/>
    <mergeCell ref="AB2:AC2"/>
    <mergeCell ref="AD2:AE2"/>
    <mergeCell ref="AF2:AG2"/>
    <mergeCell ref="N2:O2"/>
    <mergeCell ref="P2:Q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Caratula</vt:lpstr>
      <vt:lpstr>Indice</vt:lpstr>
      <vt:lpstr>Resumen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Alejandro Valdez</cp:lastModifiedBy>
  <dcterms:created xsi:type="dcterms:W3CDTF">2010-12-13T21:02:46Z</dcterms:created>
  <dcterms:modified xsi:type="dcterms:W3CDTF">2026-07-09T18:03:28Z</dcterms:modified>
</cp:coreProperties>
</file>